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otalik.CNRDOM\Graduate Research\NFCC Biomonitoring\Water Chemistry NFCC\"/>
    </mc:Choice>
  </mc:AlternateContent>
  <bookViews>
    <workbookView xWindow="-120" yWindow="-120" windowWidth="19440" windowHeight="12240" tabRatio="996" activeTab="2"/>
  </bookViews>
  <sheets>
    <sheet name="10.28.16" sheetId="1" r:id="rId1"/>
    <sheet name="3.9.17" sheetId="2" r:id="rId2"/>
    <sheet name="3.23.17" sheetId="3" r:id="rId3"/>
    <sheet name="5.4.17" sheetId="4" r:id="rId4"/>
    <sheet name="5.16.17" sheetId="5" r:id="rId5"/>
    <sheet name="6.1.17" sheetId="6" r:id="rId6"/>
    <sheet name="7.14.17" sheetId="7" r:id="rId7"/>
    <sheet name="7.19.17" sheetId="8" r:id="rId8"/>
    <sheet name="7.24.17" sheetId="9" r:id="rId9"/>
    <sheet name="8.4.17" sheetId="10" r:id="rId10"/>
    <sheet name="8.29.17" sheetId="11" r:id="rId11"/>
    <sheet name="9.21.17" sheetId="12" r:id="rId12"/>
    <sheet name="10.27.17" sheetId="13" r:id="rId13"/>
    <sheet name="11.30.17" sheetId="14" r:id="rId14"/>
    <sheet name="1.18.18" sheetId="15" r:id="rId15"/>
    <sheet name="2.24.18" sheetId="16" r:id="rId16"/>
    <sheet name="4.5.18" sheetId="17" r:id="rId17"/>
    <sheet name="5.11.18" sheetId="18" r:id="rId18"/>
    <sheet name="7.11.18" sheetId="19" r:id="rId19"/>
    <sheet name="8.27.18" sheetId="20" r:id="rId20"/>
    <sheet name="9.24.18" sheetId="22" r:id="rId21"/>
    <sheet name="10.22.18" sheetId="23" r:id="rId22"/>
    <sheet name="11.09.18" sheetId="24" r:id="rId23"/>
    <sheet name="12.20.18" sheetId="25" r:id="rId24"/>
    <sheet name="2.11.19" sheetId="26" r:id="rId25"/>
    <sheet name="4.4.19" sheetId="27" r:id="rId26"/>
    <sheet name="5.16.19" sheetId="28" r:id="rId27"/>
    <sheet name="7.19.19" sheetId="29" r:id="rId28"/>
    <sheet name="9.9.19" sheetId="30" r:id="rId29"/>
    <sheet name="10.18.19" sheetId="31" r:id="rId30"/>
    <sheet name="12.11.19" sheetId="32" r:id="rId31"/>
    <sheet name="Template" sheetId="21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N59" i="32" l="1"/>
  <c r="BM59" i="32"/>
  <c r="BJ59" i="32"/>
  <c r="BI59" i="32"/>
  <c r="BF59" i="32"/>
  <c r="BE59" i="32"/>
  <c r="BB59" i="32"/>
  <c r="BA59" i="32"/>
  <c r="AX59" i="32"/>
  <c r="AW59" i="32"/>
  <c r="AT59" i="32"/>
  <c r="AS59" i="32"/>
  <c r="AP59" i="32"/>
  <c r="AO59" i="32"/>
  <c r="AL59" i="32"/>
  <c r="AK59" i="32"/>
  <c r="AH59" i="32"/>
  <c r="AG59" i="32"/>
  <c r="AD59" i="32"/>
  <c r="AC59" i="32"/>
  <c r="Z59" i="32"/>
  <c r="Y59" i="32"/>
  <c r="V59" i="32"/>
  <c r="U59" i="32"/>
  <c r="R59" i="32"/>
  <c r="Q59" i="32"/>
  <c r="N59" i="32"/>
  <c r="M59" i="32"/>
  <c r="J59" i="32"/>
  <c r="I59" i="32"/>
  <c r="F59" i="32"/>
  <c r="E59" i="32"/>
  <c r="BJ50" i="32"/>
  <c r="BI50" i="32"/>
  <c r="BB50" i="32"/>
  <c r="BA50" i="32"/>
  <c r="AT50" i="32"/>
  <c r="AS50" i="32"/>
  <c r="AL50" i="32"/>
  <c r="AK50" i="32"/>
  <c r="AD50" i="32"/>
  <c r="AC50" i="32"/>
  <c r="V50" i="32"/>
  <c r="U50" i="32"/>
  <c r="N50" i="32"/>
  <c r="M50" i="32"/>
  <c r="F50" i="32"/>
  <c r="E50" i="32"/>
  <c r="BJ49" i="32"/>
  <c r="BI49" i="32"/>
  <c r="BB49" i="32"/>
  <c r="BA49" i="32"/>
  <c r="AT49" i="32"/>
  <c r="AS49" i="32"/>
  <c r="AL49" i="32"/>
  <c r="AK49" i="32"/>
  <c r="AD49" i="32"/>
  <c r="AC49" i="32"/>
  <c r="V49" i="32"/>
  <c r="U49" i="32"/>
  <c r="N49" i="32"/>
  <c r="M49" i="32"/>
  <c r="F49" i="32"/>
  <c r="E49" i="32"/>
  <c r="BJ48" i="32"/>
  <c r="BI48" i="32"/>
  <c r="BB48" i="32"/>
  <c r="BA48" i="32"/>
  <c r="AT48" i="32"/>
  <c r="AS48" i="32"/>
  <c r="AL48" i="32"/>
  <c r="AK48" i="32"/>
  <c r="AD48" i="32"/>
  <c r="AC48" i="32"/>
  <c r="V48" i="32"/>
  <c r="U48" i="32"/>
  <c r="N48" i="32"/>
  <c r="M48" i="32"/>
  <c r="F48" i="32"/>
  <c r="E48" i="32"/>
  <c r="BJ47" i="32"/>
  <c r="BI47" i="32"/>
  <c r="BB47" i="32"/>
  <c r="BA47" i="32"/>
  <c r="AT47" i="32"/>
  <c r="AS47" i="32"/>
  <c r="AL47" i="32"/>
  <c r="AK47" i="32"/>
  <c r="AD47" i="32"/>
  <c r="AC47" i="32"/>
  <c r="V47" i="32"/>
  <c r="U47" i="32"/>
  <c r="N47" i="32"/>
  <c r="M47" i="32"/>
  <c r="F47" i="32"/>
  <c r="E47" i="32"/>
  <c r="BJ46" i="32"/>
  <c r="BI46" i="32"/>
  <c r="BB46" i="32"/>
  <c r="BA46" i="32"/>
  <c r="AT46" i="32"/>
  <c r="AS46" i="32"/>
  <c r="AL46" i="32"/>
  <c r="AK46" i="32"/>
  <c r="AD46" i="32"/>
  <c r="AC46" i="32"/>
  <c r="V46" i="32"/>
  <c r="U46" i="32"/>
  <c r="N46" i="32"/>
  <c r="M46" i="32"/>
  <c r="F46" i="32"/>
  <c r="E46" i="32"/>
  <c r="BJ45" i="32"/>
  <c r="BI45" i="32"/>
  <c r="BB45" i="32"/>
  <c r="BA45" i="32"/>
  <c r="AT45" i="32"/>
  <c r="AS45" i="32"/>
  <c r="AL45" i="32"/>
  <c r="AK45" i="32"/>
  <c r="AD45" i="32"/>
  <c r="AC45" i="32"/>
  <c r="V45" i="32"/>
  <c r="U45" i="32"/>
  <c r="N45" i="32"/>
  <c r="M45" i="32"/>
  <c r="F45" i="32"/>
  <c r="E45" i="32"/>
  <c r="BJ44" i="32"/>
  <c r="BI44" i="32"/>
  <c r="BB44" i="32"/>
  <c r="BA44" i="32"/>
  <c r="AT44" i="32"/>
  <c r="AS44" i="32"/>
  <c r="AL44" i="32"/>
  <c r="AK44" i="32"/>
  <c r="AD44" i="32"/>
  <c r="AC44" i="32"/>
  <c r="V44" i="32"/>
  <c r="U44" i="32"/>
  <c r="N44" i="32"/>
  <c r="M44" i="32"/>
  <c r="F44" i="32"/>
  <c r="E44" i="32"/>
  <c r="BN41" i="32"/>
  <c r="BM41" i="32"/>
  <c r="BJ41" i="32"/>
  <c r="BI41" i="32"/>
  <c r="BF41" i="32"/>
  <c r="BE41" i="32"/>
  <c r="BB41" i="32"/>
  <c r="BA41" i="32"/>
  <c r="AX41" i="32"/>
  <c r="AW41" i="32"/>
  <c r="AT41" i="32"/>
  <c r="AS41" i="32"/>
  <c r="AP41" i="32"/>
  <c r="AO41" i="32"/>
  <c r="AL41" i="32"/>
  <c r="AK41" i="32"/>
  <c r="AH41" i="32"/>
  <c r="AG41" i="32"/>
  <c r="AD41" i="32"/>
  <c r="AC41" i="32"/>
  <c r="Z41" i="32"/>
  <c r="Y41" i="32"/>
  <c r="V41" i="32"/>
  <c r="U41" i="32"/>
  <c r="R41" i="32"/>
  <c r="Q41" i="32"/>
  <c r="N41" i="32"/>
  <c r="M41" i="32"/>
  <c r="J41" i="32"/>
  <c r="I41" i="32"/>
  <c r="F41" i="32"/>
  <c r="E41" i="32"/>
  <c r="BN38" i="32"/>
  <c r="BM38" i="32"/>
  <c r="BJ38" i="32"/>
  <c r="BI38" i="32"/>
  <c r="BF38" i="32"/>
  <c r="BE38" i="32"/>
  <c r="BB38" i="32"/>
  <c r="BA38" i="32"/>
  <c r="AX38" i="32"/>
  <c r="AW38" i="32"/>
  <c r="AT38" i="32"/>
  <c r="AS38" i="32"/>
  <c r="AP38" i="32"/>
  <c r="AO38" i="32"/>
  <c r="AL38" i="32"/>
  <c r="AK38" i="32"/>
  <c r="AH38" i="32"/>
  <c r="AG38" i="32"/>
  <c r="AD38" i="32"/>
  <c r="AC38" i="32"/>
  <c r="Z38" i="32"/>
  <c r="Y38" i="32"/>
  <c r="V38" i="32"/>
  <c r="U38" i="32"/>
  <c r="R38" i="32"/>
  <c r="Q38" i="32"/>
  <c r="N38" i="32"/>
  <c r="M38" i="32"/>
  <c r="J38" i="32"/>
  <c r="I38" i="32"/>
  <c r="F38" i="32"/>
  <c r="E38" i="32"/>
  <c r="BN37" i="32"/>
  <c r="BM37" i="32"/>
  <c r="BJ37" i="32"/>
  <c r="BI37" i="32"/>
  <c r="BF37" i="32"/>
  <c r="BE37" i="32"/>
  <c r="BB37" i="32"/>
  <c r="BA37" i="32"/>
  <c r="AX37" i="32"/>
  <c r="AW37" i="32"/>
  <c r="AT37" i="32"/>
  <c r="AS37" i="32"/>
  <c r="AP37" i="32"/>
  <c r="AO37" i="32"/>
  <c r="AL37" i="32"/>
  <c r="AK37" i="32"/>
  <c r="AH37" i="32"/>
  <c r="AG37" i="32"/>
  <c r="AD37" i="32"/>
  <c r="AC37" i="32"/>
  <c r="Z37" i="32"/>
  <c r="Y37" i="32"/>
  <c r="V37" i="32"/>
  <c r="U37" i="32"/>
  <c r="R37" i="32"/>
  <c r="Q37" i="32"/>
  <c r="N37" i="32"/>
  <c r="M37" i="32"/>
  <c r="J37" i="32"/>
  <c r="I37" i="32"/>
  <c r="F37" i="32"/>
  <c r="E37" i="32"/>
  <c r="BN36" i="32"/>
  <c r="BM36" i="32"/>
  <c r="BJ36" i="32"/>
  <c r="BI36" i="32"/>
  <c r="BF36" i="32"/>
  <c r="BE36" i="32"/>
  <c r="BB36" i="32"/>
  <c r="BA36" i="32"/>
  <c r="AX36" i="32"/>
  <c r="AW36" i="32"/>
  <c r="AT36" i="32"/>
  <c r="AS36" i="32"/>
  <c r="AP36" i="32"/>
  <c r="AO36" i="32"/>
  <c r="AL36" i="32"/>
  <c r="AK36" i="32"/>
  <c r="AH36" i="32"/>
  <c r="AG36" i="32"/>
  <c r="AD36" i="32"/>
  <c r="AC36" i="32"/>
  <c r="Z36" i="32"/>
  <c r="Y36" i="32"/>
  <c r="V36" i="32"/>
  <c r="U36" i="32"/>
  <c r="R36" i="32"/>
  <c r="Q36" i="32"/>
  <c r="N36" i="32"/>
  <c r="M36" i="32"/>
  <c r="J36" i="32"/>
  <c r="I36" i="32"/>
  <c r="F36" i="32"/>
  <c r="E36" i="32"/>
  <c r="BN35" i="32"/>
  <c r="BM35" i="32"/>
  <c r="BJ35" i="32"/>
  <c r="BI35" i="32"/>
  <c r="BF35" i="32"/>
  <c r="BE35" i="32"/>
  <c r="BB35" i="32"/>
  <c r="BA35" i="32"/>
  <c r="AX35" i="32"/>
  <c r="AW35" i="32"/>
  <c r="AT35" i="32"/>
  <c r="AS35" i="32"/>
  <c r="AP35" i="32"/>
  <c r="AO35" i="32"/>
  <c r="AL35" i="32"/>
  <c r="AK35" i="32"/>
  <c r="AH35" i="32"/>
  <c r="AG35" i="32"/>
  <c r="AD35" i="32"/>
  <c r="AC35" i="32"/>
  <c r="Z35" i="32"/>
  <c r="Y35" i="32"/>
  <c r="V35" i="32"/>
  <c r="U35" i="32"/>
  <c r="R35" i="32"/>
  <c r="Q35" i="32"/>
  <c r="N35" i="32"/>
  <c r="M35" i="32"/>
  <c r="J35" i="32"/>
  <c r="I35" i="32"/>
  <c r="F35" i="32"/>
  <c r="E35" i="32"/>
  <c r="BN34" i="32"/>
  <c r="BM34" i="32"/>
  <c r="BJ34" i="32"/>
  <c r="BI34" i="32"/>
  <c r="BF34" i="32"/>
  <c r="BE34" i="32"/>
  <c r="BB34" i="32"/>
  <c r="BA34" i="32"/>
  <c r="AX34" i="32"/>
  <c r="AW34" i="32"/>
  <c r="AT34" i="32"/>
  <c r="AS34" i="32"/>
  <c r="AP34" i="32"/>
  <c r="AO34" i="32"/>
  <c r="AL34" i="32"/>
  <c r="AK34" i="32"/>
  <c r="AH34" i="32"/>
  <c r="AG34" i="32"/>
  <c r="AD34" i="32"/>
  <c r="AC34" i="32"/>
  <c r="Z34" i="32"/>
  <c r="Y34" i="32"/>
  <c r="V34" i="32"/>
  <c r="U34" i="32"/>
  <c r="R34" i="32"/>
  <c r="Q34" i="32"/>
  <c r="N34" i="32"/>
  <c r="M34" i="32"/>
  <c r="J34" i="32"/>
  <c r="I34" i="32"/>
  <c r="F34" i="32"/>
  <c r="E34" i="32"/>
  <c r="BN33" i="32"/>
  <c r="BM33" i="32"/>
  <c r="BJ33" i="32"/>
  <c r="BI33" i="32"/>
  <c r="BF33" i="32"/>
  <c r="BE33" i="32"/>
  <c r="BB33" i="32"/>
  <c r="BA33" i="32"/>
  <c r="AX33" i="32"/>
  <c r="AW33" i="32"/>
  <c r="AT33" i="32"/>
  <c r="AS33" i="32"/>
  <c r="AP33" i="32"/>
  <c r="AO33" i="32"/>
  <c r="AL33" i="32"/>
  <c r="AK33" i="32"/>
  <c r="AH33" i="32"/>
  <c r="AG33" i="32"/>
  <c r="AD33" i="32"/>
  <c r="AC33" i="32"/>
  <c r="Z33" i="32"/>
  <c r="Y33" i="32"/>
  <c r="V33" i="32"/>
  <c r="U33" i="32"/>
  <c r="R33" i="32"/>
  <c r="Q33" i="32"/>
  <c r="N33" i="32"/>
  <c r="M33" i="32"/>
  <c r="J33" i="32"/>
  <c r="I33" i="32"/>
  <c r="F33" i="32"/>
  <c r="E33" i="32"/>
  <c r="BN32" i="32"/>
  <c r="BM32" i="32"/>
  <c r="BJ32" i="32"/>
  <c r="BI32" i="32"/>
  <c r="BF32" i="32"/>
  <c r="BE32" i="32"/>
  <c r="BB32" i="32"/>
  <c r="BA32" i="32"/>
  <c r="AX32" i="32"/>
  <c r="AW32" i="32"/>
  <c r="AT32" i="32"/>
  <c r="AS32" i="32"/>
  <c r="AP32" i="32"/>
  <c r="AO32" i="32"/>
  <c r="AL32" i="32"/>
  <c r="AK32" i="32"/>
  <c r="AH32" i="32"/>
  <c r="AG32" i="32"/>
  <c r="AD32" i="32"/>
  <c r="AC32" i="32"/>
  <c r="Z32" i="32"/>
  <c r="Y32" i="32"/>
  <c r="V32" i="32"/>
  <c r="U32" i="32"/>
  <c r="R32" i="32"/>
  <c r="Q32" i="32"/>
  <c r="N32" i="32"/>
  <c r="M32" i="32"/>
  <c r="J32" i="32"/>
  <c r="I32" i="32"/>
  <c r="F32" i="32"/>
  <c r="E32" i="32"/>
  <c r="BN31" i="32"/>
  <c r="BM31" i="32"/>
  <c r="BJ31" i="32"/>
  <c r="BI31" i="32"/>
  <c r="BF31" i="32"/>
  <c r="BE31" i="32"/>
  <c r="BB31" i="32"/>
  <c r="BA31" i="32"/>
  <c r="AX31" i="32"/>
  <c r="AW31" i="32"/>
  <c r="AT31" i="32"/>
  <c r="AS31" i="32"/>
  <c r="AP31" i="32"/>
  <c r="AO31" i="32"/>
  <c r="AL31" i="32"/>
  <c r="AK31" i="32"/>
  <c r="AH31" i="32"/>
  <c r="AG31" i="32"/>
  <c r="AD31" i="32"/>
  <c r="AC31" i="32"/>
  <c r="Z31" i="32"/>
  <c r="Y31" i="32"/>
  <c r="V31" i="32"/>
  <c r="U31" i="32"/>
  <c r="R31" i="32"/>
  <c r="Q31" i="32"/>
  <c r="N31" i="32"/>
  <c r="M31" i="32"/>
  <c r="J31" i="32"/>
  <c r="I31" i="32"/>
  <c r="F31" i="32"/>
  <c r="E31" i="32"/>
  <c r="BN30" i="32"/>
  <c r="BM30" i="32"/>
  <c r="BJ30" i="32"/>
  <c r="BI30" i="32"/>
  <c r="BF30" i="32"/>
  <c r="BE30" i="32"/>
  <c r="BB30" i="32"/>
  <c r="BA30" i="32"/>
  <c r="AX30" i="32"/>
  <c r="AW30" i="32"/>
  <c r="AT30" i="32"/>
  <c r="AS30" i="32"/>
  <c r="AP30" i="32"/>
  <c r="AO30" i="32"/>
  <c r="AL30" i="32"/>
  <c r="AK30" i="32"/>
  <c r="AH30" i="32"/>
  <c r="AG30" i="32"/>
  <c r="AD30" i="32"/>
  <c r="AC30" i="32"/>
  <c r="Z30" i="32"/>
  <c r="Y30" i="32"/>
  <c r="V30" i="32"/>
  <c r="U30" i="32"/>
  <c r="R30" i="32"/>
  <c r="Q30" i="32"/>
  <c r="N30" i="32"/>
  <c r="M30" i="32"/>
  <c r="J30" i="32"/>
  <c r="I30" i="32"/>
  <c r="F30" i="32"/>
  <c r="E30" i="32"/>
  <c r="BN29" i="32"/>
  <c r="BM29" i="32"/>
  <c r="BJ29" i="32"/>
  <c r="BI29" i="32"/>
  <c r="BF29" i="32"/>
  <c r="BE29" i="32"/>
  <c r="BB29" i="32"/>
  <c r="BA29" i="32"/>
  <c r="AX29" i="32"/>
  <c r="AW29" i="32"/>
  <c r="AT29" i="32"/>
  <c r="AS29" i="32"/>
  <c r="AP29" i="32"/>
  <c r="AO29" i="32"/>
  <c r="AL29" i="32"/>
  <c r="AK29" i="32"/>
  <c r="AH29" i="32"/>
  <c r="AG29" i="32"/>
  <c r="AD29" i="32"/>
  <c r="AC29" i="32"/>
  <c r="Z29" i="32"/>
  <c r="Y29" i="32"/>
  <c r="V29" i="32"/>
  <c r="U29" i="32"/>
  <c r="R29" i="32"/>
  <c r="Q29" i="32"/>
  <c r="N29" i="32"/>
  <c r="M29" i="32"/>
  <c r="J29" i="32"/>
  <c r="I29" i="32"/>
  <c r="F29" i="32"/>
  <c r="E29" i="32"/>
  <c r="BN28" i="32"/>
  <c r="BM28" i="32"/>
  <c r="BJ28" i="32"/>
  <c r="BI28" i="32"/>
  <c r="BF28" i="32"/>
  <c r="BE28" i="32"/>
  <c r="BB28" i="32"/>
  <c r="BA28" i="32"/>
  <c r="AX28" i="32"/>
  <c r="AW28" i="32"/>
  <c r="AT28" i="32"/>
  <c r="AS28" i="32"/>
  <c r="AP28" i="32"/>
  <c r="AO28" i="32"/>
  <c r="AL28" i="32"/>
  <c r="AK28" i="32"/>
  <c r="AH28" i="32"/>
  <c r="AG28" i="32"/>
  <c r="AD28" i="32"/>
  <c r="AC28" i="32"/>
  <c r="Z28" i="32"/>
  <c r="Y28" i="32"/>
  <c r="V28" i="32"/>
  <c r="U28" i="32"/>
  <c r="R28" i="32"/>
  <c r="Q28" i="32"/>
  <c r="N28" i="32"/>
  <c r="M28" i="32"/>
  <c r="J28" i="32"/>
  <c r="I28" i="32"/>
  <c r="F28" i="32"/>
  <c r="E28" i="32"/>
  <c r="BN27" i="32"/>
  <c r="BM27" i="32"/>
  <c r="BJ27" i="32"/>
  <c r="BI27" i="32"/>
  <c r="BF27" i="32"/>
  <c r="BE27" i="32"/>
  <c r="BB27" i="32"/>
  <c r="BA27" i="32"/>
  <c r="AX27" i="32"/>
  <c r="AW27" i="32"/>
  <c r="AT27" i="32"/>
  <c r="AS27" i="32"/>
  <c r="AP27" i="32"/>
  <c r="AO27" i="32"/>
  <c r="AL27" i="32"/>
  <c r="AK27" i="32"/>
  <c r="AH27" i="32"/>
  <c r="AG27" i="32"/>
  <c r="AD27" i="32"/>
  <c r="AC27" i="32"/>
  <c r="Z27" i="32"/>
  <c r="Y27" i="32"/>
  <c r="V27" i="32"/>
  <c r="U27" i="32"/>
  <c r="R27" i="32"/>
  <c r="Q27" i="32"/>
  <c r="N27" i="32"/>
  <c r="M27" i="32"/>
  <c r="J27" i="32"/>
  <c r="I27" i="32"/>
  <c r="F27" i="32"/>
  <c r="E27" i="32"/>
  <c r="BN26" i="32"/>
  <c r="BM26" i="32"/>
  <c r="BJ26" i="32"/>
  <c r="BI26" i="32"/>
  <c r="BF26" i="32"/>
  <c r="BE26" i="32"/>
  <c r="BB26" i="32"/>
  <c r="BA26" i="32"/>
  <c r="AX26" i="32"/>
  <c r="AW26" i="32"/>
  <c r="AT26" i="32"/>
  <c r="AS26" i="32"/>
  <c r="AP26" i="32"/>
  <c r="AO26" i="32"/>
  <c r="AL26" i="32"/>
  <c r="AK26" i="32"/>
  <c r="AH26" i="32"/>
  <c r="AG26" i="32"/>
  <c r="AD26" i="32"/>
  <c r="AC26" i="32"/>
  <c r="Z26" i="32"/>
  <c r="Y26" i="32"/>
  <c r="V26" i="32"/>
  <c r="U26" i="32"/>
  <c r="R26" i="32"/>
  <c r="Q26" i="32"/>
  <c r="N26" i="32"/>
  <c r="M26" i="32"/>
  <c r="J26" i="32"/>
  <c r="I26" i="32"/>
  <c r="F26" i="32"/>
  <c r="E26" i="32"/>
  <c r="BN25" i="32"/>
  <c r="BM25" i="32"/>
  <c r="BJ25" i="32"/>
  <c r="BI25" i="32"/>
  <c r="BF25" i="32"/>
  <c r="BE25" i="32"/>
  <c r="BB25" i="32"/>
  <c r="BA25" i="32"/>
  <c r="AX25" i="32"/>
  <c r="AW25" i="32"/>
  <c r="AT25" i="32"/>
  <c r="AS25" i="32"/>
  <c r="AP25" i="32"/>
  <c r="AO25" i="32"/>
  <c r="AL25" i="32"/>
  <c r="AK25" i="32"/>
  <c r="AH25" i="32"/>
  <c r="AG25" i="32"/>
  <c r="AD25" i="32"/>
  <c r="AC25" i="32"/>
  <c r="Z25" i="32"/>
  <c r="Y25" i="32"/>
  <c r="V25" i="32"/>
  <c r="U25" i="32"/>
  <c r="R25" i="32"/>
  <c r="Q25" i="32"/>
  <c r="N25" i="32"/>
  <c r="M25" i="32"/>
  <c r="J25" i="32"/>
  <c r="I25" i="32"/>
  <c r="F25" i="32"/>
  <c r="E25" i="32"/>
  <c r="BN24" i="32"/>
  <c r="BM24" i="32"/>
  <c r="BJ24" i="32"/>
  <c r="BI24" i="32"/>
  <c r="BF24" i="32"/>
  <c r="BE24" i="32"/>
  <c r="BB24" i="32"/>
  <c r="BA24" i="32"/>
  <c r="AX24" i="32"/>
  <c r="AW24" i="32"/>
  <c r="AT24" i="32"/>
  <c r="AS24" i="32"/>
  <c r="AP24" i="32"/>
  <c r="AO24" i="32"/>
  <c r="AL24" i="32"/>
  <c r="AK24" i="32"/>
  <c r="AH24" i="32"/>
  <c r="AG24" i="32"/>
  <c r="AD24" i="32"/>
  <c r="AC24" i="32"/>
  <c r="Z24" i="32"/>
  <c r="Y24" i="32"/>
  <c r="V24" i="32"/>
  <c r="U24" i="32"/>
  <c r="R24" i="32"/>
  <c r="Q24" i="32"/>
  <c r="N24" i="32"/>
  <c r="M24" i="32"/>
  <c r="J24" i="32"/>
  <c r="I24" i="32"/>
  <c r="F24" i="32"/>
  <c r="E24" i="32"/>
  <c r="BN23" i="32"/>
  <c r="BM23" i="32"/>
  <c r="BJ23" i="32"/>
  <c r="BI23" i="32"/>
  <c r="BF23" i="32"/>
  <c r="BE23" i="32"/>
  <c r="BB23" i="32"/>
  <c r="BA23" i="32"/>
  <c r="AX23" i="32"/>
  <c r="AW23" i="32"/>
  <c r="AT23" i="32"/>
  <c r="AS23" i="32"/>
  <c r="AP23" i="32"/>
  <c r="AO23" i="32"/>
  <c r="AL23" i="32"/>
  <c r="AK23" i="32"/>
  <c r="AH23" i="32"/>
  <c r="AG23" i="32"/>
  <c r="AD23" i="32"/>
  <c r="AC23" i="32"/>
  <c r="Z23" i="32"/>
  <c r="Y23" i="32"/>
  <c r="V23" i="32"/>
  <c r="U23" i="32"/>
  <c r="R23" i="32"/>
  <c r="Q23" i="32"/>
  <c r="N23" i="32"/>
  <c r="M23" i="32"/>
  <c r="J23" i="32"/>
  <c r="I23" i="32"/>
  <c r="F23" i="32"/>
  <c r="E23" i="32"/>
  <c r="BN22" i="32"/>
  <c r="BM22" i="32"/>
  <c r="BJ22" i="32"/>
  <c r="BI22" i="32"/>
  <c r="BF22" i="32"/>
  <c r="BE22" i="32"/>
  <c r="BB22" i="32"/>
  <c r="BA22" i="32"/>
  <c r="AX22" i="32"/>
  <c r="AW22" i="32"/>
  <c r="AT22" i="32"/>
  <c r="AS22" i="32"/>
  <c r="AP22" i="32"/>
  <c r="AO22" i="32"/>
  <c r="AL22" i="32"/>
  <c r="AK22" i="32"/>
  <c r="AH22" i="32"/>
  <c r="AG22" i="32"/>
  <c r="AD22" i="32"/>
  <c r="AC22" i="32"/>
  <c r="Z22" i="32"/>
  <c r="Y22" i="32"/>
  <c r="V22" i="32"/>
  <c r="U22" i="32"/>
  <c r="R22" i="32"/>
  <c r="Q22" i="32"/>
  <c r="N22" i="32"/>
  <c r="M22" i="32"/>
  <c r="J22" i="32"/>
  <c r="I22" i="32"/>
  <c r="F22" i="32"/>
  <c r="E22" i="32"/>
  <c r="BN21" i="32"/>
  <c r="BM21" i="32"/>
  <c r="BJ21" i="32"/>
  <c r="BI21" i="32"/>
  <c r="BF21" i="32"/>
  <c r="BE21" i="32"/>
  <c r="BB21" i="32"/>
  <c r="BA21" i="32"/>
  <c r="AX21" i="32"/>
  <c r="AW21" i="32"/>
  <c r="AT21" i="32"/>
  <c r="AS21" i="32"/>
  <c r="AP21" i="32"/>
  <c r="AO21" i="32"/>
  <c r="AL21" i="32"/>
  <c r="AK21" i="32"/>
  <c r="AH21" i="32"/>
  <c r="AG21" i="32"/>
  <c r="AD21" i="32"/>
  <c r="AC21" i="32"/>
  <c r="Z21" i="32"/>
  <c r="Y21" i="32"/>
  <c r="V21" i="32"/>
  <c r="U21" i="32"/>
  <c r="R21" i="32"/>
  <c r="Q21" i="32"/>
  <c r="N21" i="32"/>
  <c r="M21" i="32"/>
  <c r="J21" i="32"/>
  <c r="I21" i="32"/>
  <c r="F21" i="32"/>
  <c r="E21" i="32"/>
  <c r="BN20" i="32"/>
  <c r="BM20" i="32"/>
  <c r="BJ20" i="32"/>
  <c r="BI20" i="32"/>
  <c r="BF20" i="32"/>
  <c r="BE20" i="32"/>
  <c r="BB20" i="32"/>
  <c r="BA20" i="32"/>
  <c r="AX20" i="32"/>
  <c r="AW20" i="32"/>
  <c r="AT20" i="32"/>
  <c r="AS20" i="32"/>
  <c r="AP20" i="32"/>
  <c r="AO20" i="32"/>
  <c r="AL20" i="32"/>
  <c r="AK20" i="32"/>
  <c r="AH20" i="32"/>
  <c r="AG20" i="32"/>
  <c r="AD20" i="32"/>
  <c r="AC20" i="32"/>
  <c r="Z20" i="32"/>
  <c r="Y20" i="32"/>
  <c r="V20" i="32"/>
  <c r="U20" i="32"/>
  <c r="R20" i="32"/>
  <c r="Q20" i="32"/>
  <c r="N20" i="32"/>
  <c r="M20" i="32"/>
  <c r="J20" i="32"/>
  <c r="I20" i="32"/>
  <c r="F20" i="32"/>
  <c r="E20" i="32"/>
  <c r="BN19" i="32"/>
  <c r="BM19" i="32"/>
  <c r="BJ19" i="32"/>
  <c r="BI19" i="32"/>
  <c r="BF19" i="32"/>
  <c r="BE19" i="32"/>
  <c r="BB19" i="32"/>
  <c r="BA19" i="32"/>
  <c r="AX19" i="32"/>
  <c r="AW19" i="32"/>
  <c r="AT19" i="32"/>
  <c r="AS19" i="32"/>
  <c r="AP19" i="32"/>
  <c r="AO19" i="32"/>
  <c r="AL19" i="32"/>
  <c r="AK19" i="32"/>
  <c r="AH19" i="32"/>
  <c r="AG19" i="32"/>
  <c r="AD19" i="32"/>
  <c r="AC19" i="32"/>
  <c r="Z19" i="32"/>
  <c r="Y19" i="32"/>
  <c r="V19" i="32"/>
  <c r="U19" i="32"/>
  <c r="R19" i="32"/>
  <c r="Q19" i="32"/>
  <c r="N19" i="32"/>
  <c r="M19" i="32"/>
  <c r="J19" i="32"/>
  <c r="I19" i="32"/>
  <c r="F19" i="32"/>
  <c r="E19" i="32"/>
  <c r="BN18" i="32"/>
  <c r="BM18" i="32"/>
  <c r="BJ18" i="32"/>
  <c r="BI18" i="32"/>
  <c r="BF18" i="32"/>
  <c r="BE18" i="32"/>
  <c r="BB18" i="32"/>
  <c r="BA18" i="32"/>
  <c r="AX18" i="32"/>
  <c r="AW18" i="32"/>
  <c r="AT18" i="32"/>
  <c r="AS18" i="32"/>
  <c r="AP18" i="32"/>
  <c r="AO18" i="32"/>
  <c r="AL18" i="32"/>
  <c r="AK18" i="32"/>
  <c r="AH18" i="32"/>
  <c r="AG18" i="32"/>
  <c r="AD18" i="32"/>
  <c r="AC18" i="32"/>
  <c r="Z18" i="32"/>
  <c r="Y18" i="32"/>
  <c r="V18" i="32"/>
  <c r="U18" i="32"/>
  <c r="R18" i="32"/>
  <c r="Q18" i="32"/>
  <c r="N18" i="32"/>
  <c r="M18" i="32"/>
  <c r="J18" i="32"/>
  <c r="I18" i="32"/>
  <c r="F18" i="32"/>
  <c r="E18" i="32"/>
  <c r="BN17" i="32"/>
  <c r="BM17" i="32"/>
  <c r="BJ17" i="32"/>
  <c r="BI17" i="32"/>
  <c r="BF17" i="32"/>
  <c r="BE17" i="32"/>
  <c r="BB17" i="32"/>
  <c r="BA17" i="32"/>
  <c r="AX17" i="32"/>
  <c r="AW17" i="32"/>
  <c r="AT17" i="32"/>
  <c r="AS17" i="32"/>
  <c r="AP17" i="32"/>
  <c r="AO17" i="32"/>
  <c r="AL17" i="32"/>
  <c r="AK17" i="32"/>
  <c r="AH17" i="32"/>
  <c r="AG17" i="32"/>
  <c r="AD17" i="32"/>
  <c r="AC17" i="32"/>
  <c r="Z17" i="32"/>
  <c r="Y17" i="32"/>
  <c r="V17" i="32"/>
  <c r="U17" i="32"/>
  <c r="R17" i="32"/>
  <c r="Q17" i="32"/>
  <c r="N17" i="32"/>
  <c r="M17" i="32"/>
  <c r="J17" i="32"/>
  <c r="I17" i="32"/>
  <c r="F17" i="32"/>
  <c r="E17" i="32"/>
  <c r="BN16" i="32"/>
  <c r="BM16" i="32"/>
  <c r="BJ16" i="32"/>
  <c r="BI16" i="32"/>
  <c r="BF16" i="32"/>
  <c r="BE16" i="32"/>
  <c r="BB16" i="32"/>
  <c r="BA16" i="32"/>
  <c r="AX16" i="32"/>
  <c r="AW16" i="32"/>
  <c r="AT16" i="32"/>
  <c r="AS16" i="32"/>
  <c r="AP16" i="32"/>
  <c r="AO16" i="32"/>
  <c r="AL16" i="32"/>
  <c r="AK16" i="32"/>
  <c r="AH16" i="32"/>
  <c r="AG16" i="32"/>
  <c r="AD16" i="32"/>
  <c r="AC16" i="32"/>
  <c r="Z16" i="32"/>
  <c r="Y16" i="32"/>
  <c r="V16" i="32"/>
  <c r="U16" i="32"/>
  <c r="R16" i="32"/>
  <c r="Q16" i="32"/>
  <c r="N16" i="32"/>
  <c r="M16" i="32"/>
  <c r="J16" i="32"/>
  <c r="I16" i="32"/>
  <c r="F16" i="32"/>
  <c r="E16" i="32"/>
  <c r="BN15" i="32"/>
  <c r="BM15" i="32"/>
  <c r="BJ15" i="32"/>
  <c r="BI15" i="32"/>
  <c r="BF15" i="32"/>
  <c r="BE15" i="32"/>
  <c r="BB15" i="32"/>
  <c r="BA15" i="32"/>
  <c r="AX15" i="32"/>
  <c r="AW15" i="32"/>
  <c r="AT15" i="32"/>
  <c r="AS15" i="32"/>
  <c r="AP15" i="32"/>
  <c r="AO15" i="32"/>
  <c r="AL15" i="32"/>
  <c r="AK15" i="32"/>
  <c r="AH15" i="32"/>
  <c r="AG15" i="32"/>
  <c r="AD15" i="32"/>
  <c r="AC15" i="32"/>
  <c r="Z15" i="32"/>
  <c r="Y15" i="32"/>
  <c r="V15" i="32"/>
  <c r="U15" i="32"/>
  <c r="R15" i="32"/>
  <c r="Q15" i="32"/>
  <c r="N15" i="32"/>
  <c r="M15" i="32"/>
  <c r="J15" i="32"/>
  <c r="I15" i="32"/>
  <c r="F15" i="32"/>
  <c r="E15" i="32"/>
  <c r="BN14" i="32"/>
  <c r="BM14" i="32"/>
  <c r="BJ14" i="32"/>
  <c r="BI14" i="32"/>
  <c r="BF14" i="32"/>
  <c r="BE14" i="32"/>
  <c r="BB14" i="32"/>
  <c r="BA14" i="32"/>
  <c r="AX14" i="32"/>
  <c r="AW14" i="32"/>
  <c r="AT14" i="32"/>
  <c r="AS14" i="32"/>
  <c r="AP14" i="32"/>
  <c r="AO14" i="32"/>
  <c r="AL14" i="32"/>
  <c r="AK14" i="32"/>
  <c r="AH14" i="32"/>
  <c r="AG14" i="32"/>
  <c r="AD14" i="32"/>
  <c r="AC14" i="32"/>
  <c r="Z14" i="32"/>
  <c r="Y14" i="32"/>
  <c r="V14" i="32"/>
  <c r="U14" i="32"/>
  <c r="R14" i="32"/>
  <c r="Q14" i="32"/>
  <c r="N14" i="32"/>
  <c r="M14" i="32"/>
  <c r="J14" i="32"/>
  <c r="I14" i="32"/>
  <c r="F14" i="32"/>
  <c r="E14" i="32"/>
  <c r="BN13" i="32"/>
  <c r="BM13" i="32"/>
  <c r="BJ13" i="32"/>
  <c r="BI13" i="32"/>
  <c r="BF13" i="32"/>
  <c r="BE13" i="32"/>
  <c r="BB13" i="32"/>
  <c r="BA13" i="32"/>
  <c r="AX13" i="32"/>
  <c r="AW13" i="32"/>
  <c r="AT13" i="32"/>
  <c r="AS13" i="32"/>
  <c r="AP13" i="32"/>
  <c r="AO13" i="32"/>
  <c r="AL13" i="32"/>
  <c r="AK13" i="32"/>
  <c r="AH13" i="32"/>
  <c r="AG13" i="32"/>
  <c r="AD13" i="32"/>
  <c r="AC13" i="32"/>
  <c r="Z13" i="32"/>
  <c r="Y13" i="32"/>
  <c r="V13" i="32"/>
  <c r="U13" i="32"/>
  <c r="R13" i="32"/>
  <c r="Q13" i="32"/>
  <c r="N13" i="32"/>
  <c r="M13" i="32"/>
  <c r="J13" i="32"/>
  <c r="I13" i="32"/>
  <c r="F13" i="32"/>
  <c r="E13" i="32"/>
  <c r="BN12" i="32"/>
  <c r="BM12" i="32"/>
  <c r="BJ12" i="32"/>
  <c r="BI12" i="32"/>
  <c r="BF12" i="32"/>
  <c r="BE12" i="32"/>
  <c r="BB12" i="32"/>
  <c r="BA12" i="32"/>
  <c r="AX12" i="32"/>
  <c r="AW12" i="32"/>
  <c r="AT12" i="32"/>
  <c r="AS12" i="32"/>
  <c r="AP12" i="32"/>
  <c r="AO12" i="32"/>
  <c r="AL12" i="32"/>
  <c r="AK12" i="32"/>
  <c r="AH12" i="32"/>
  <c r="AG12" i="32"/>
  <c r="AD12" i="32"/>
  <c r="AC12" i="32"/>
  <c r="Z12" i="32"/>
  <c r="Y12" i="32"/>
  <c r="V12" i="32"/>
  <c r="U12" i="32"/>
  <c r="R12" i="32"/>
  <c r="Q12" i="32"/>
  <c r="N12" i="32"/>
  <c r="M12" i="32"/>
  <c r="J12" i="32"/>
  <c r="I12" i="32"/>
  <c r="F12" i="32"/>
  <c r="E12" i="32"/>
  <c r="BN11" i="32"/>
  <c r="BM11" i="32"/>
  <c r="BJ11" i="32"/>
  <c r="BI11" i="32"/>
  <c r="BF11" i="32"/>
  <c r="BE11" i="32"/>
  <c r="BB11" i="32"/>
  <c r="BA11" i="32"/>
  <c r="AX11" i="32"/>
  <c r="AW11" i="32"/>
  <c r="AT11" i="32"/>
  <c r="AS11" i="32"/>
  <c r="AP11" i="32"/>
  <c r="AO11" i="32"/>
  <c r="AL11" i="32"/>
  <c r="AK11" i="32"/>
  <c r="AH11" i="32"/>
  <c r="AG11" i="32"/>
  <c r="AD11" i="32"/>
  <c r="AC11" i="32"/>
  <c r="Z11" i="32"/>
  <c r="Y11" i="32"/>
  <c r="V11" i="32"/>
  <c r="U11" i="32"/>
  <c r="R11" i="32"/>
  <c r="Q11" i="32"/>
  <c r="N11" i="32"/>
  <c r="M11" i="32"/>
  <c r="J11" i="32"/>
  <c r="I11" i="32"/>
  <c r="F11" i="32"/>
  <c r="E11" i="32"/>
  <c r="BN10" i="32"/>
  <c r="BM10" i="32"/>
  <c r="BJ10" i="32"/>
  <c r="BI10" i="32"/>
  <c r="BF10" i="32"/>
  <c r="BE10" i="32"/>
  <c r="BB10" i="32"/>
  <c r="BA10" i="32"/>
  <c r="AX10" i="32"/>
  <c r="AW10" i="32"/>
  <c r="AT10" i="32"/>
  <c r="AS10" i="32"/>
  <c r="AP10" i="32"/>
  <c r="AO10" i="32"/>
  <c r="AL10" i="32"/>
  <c r="AK10" i="32"/>
  <c r="AH10" i="32"/>
  <c r="AG10" i="32"/>
  <c r="AD10" i="32"/>
  <c r="AC10" i="32"/>
  <c r="Z10" i="32"/>
  <c r="Y10" i="32"/>
  <c r="V10" i="32"/>
  <c r="U10" i="32"/>
  <c r="R10" i="32"/>
  <c r="Q10" i="32"/>
  <c r="N10" i="32"/>
  <c r="M10" i="32"/>
  <c r="J10" i="32"/>
  <c r="I10" i="32"/>
  <c r="F10" i="32"/>
  <c r="E10" i="32"/>
  <c r="BN9" i="32"/>
  <c r="BM9" i="32"/>
  <c r="BJ9" i="32"/>
  <c r="BI9" i="32"/>
  <c r="BF9" i="32"/>
  <c r="BE9" i="32"/>
  <c r="BB9" i="32"/>
  <c r="BA9" i="32"/>
  <c r="AX9" i="32"/>
  <c r="AW9" i="32"/>
  <c r="AT9" i="32"/>
  <c r="AS9" i="32"/>
  <c r="AP9" i="32"/>
  <c r="AO9" i="32"/>
  <c r="AL9" i="32"/>
  <c r="AK9" i="32"/>
  <c r="AH9" i="32"/>
  <c r="AG9" i="32"/>
  <c r="AD9" i="32"/>
  <c r="AC9" i="32"/>
  <c r="Z9" i="32"/>
  <c r="Y9" i="32"/>
  <c r="V9" i="32"/>
  <c r="U9" i="32"/>
  <c r="R9" i="32"/>
  <c r="Q9" i="32"/>
  <c r="N9" i="32"/>
  <c r="M9" i="32"/>
  <c r="J9" i="32"/>
  <c r="I9" i="32"/>
  <c r="F9" i="32"/>
  <c r="E9" i="32"/>
  <c r="BN8" i="32"/>
  <c r="BM8" i="32"/>
  <c r="BJ8" i="32"/>
  <c r="BI8" i="32"/>
  <c r="BF8" i="32"/>
  <c r="BE8" i="32"/>
  <c r="BB8" i="32"/>
  <c r="BA8" i="32"/>
  <c r="AX8" i="32"/>
  <c r="AW8" i="32"/>
  <c r="AT8" i="32"/>
  <c r="AS8" i="32"/>
  <c r="AP8" i="32"/>
  <c r="AO8" i="32"/>
  <c r="AL8" i="32"/>
  <c r="AK8" i="32"/>
  <c r="AH8" i="32"/>
  <c r="AG8" i="32"/>
  <c r="AD8" i="32"/>
  <c r="AC8" i="32"/>
  <c r="Z8" i="32"/>
  <c r="Y8" i="32"/>
  <c r="V8" i="32"/>
  <c r="U8" i="32"/>
  <c r="R8" i="32"/>
  <c r="Q8" i="32"/>
  <c r="N8" i="32"/>
  <c r="M8" i="32"/>
  <c r="J8" i="32"/>
  <c r="I8" i="32"/>
  <c r="F8" i="32"/>
  <c r="E8" i="32"/>
  <c r="BN7" i="32"/>
  <c r="BM7" i="32"/>
  <c r="BJ7" i="32"/>
  <c r="BI7" i="32"/>
  <c r="BF7" i="32"/>
  <c r="BE7" i="32"/>
  <c r="BB7" i="32"/>
  <c r="BA7" i="32"/>
  <c r="AX7" i="32"/>
  <c r="AW7" i="32"/>
  <c r="AT7" i="32"/>
  <c r="AS7" i="32"/>
  <c r="AP7" i="32"/>
  <c r="AO7" i="32"/>
  <c r="AL7" i="32"/>
  <c r="AK7" i="32"/>
  <c r="AH7" i="32"/>
  <c r="AG7" i="32"/>
  <c r="AD7" i="32"/>
  <c r="AC7" i="32"/>
  <c r="Z7" i="32"/>
  <c r="Y7" i="32"/>
  <c r="V7" i="32"/>
  <c r="U7" i="32"/>
  <c r="R7" i="32"/>
  <c r="Q7" i="32"/>
  <c r="N7" i="32"/>
  <c r="M7" i="32"/>
  <c r="J7" i="32"/>
  <c r="I7" i="32"/>
  <c r="F7" i="32"/>
  <c r="E7" i="32"/>
  <c r="BU59" i="30" l="1"/>
  <c r="BZ59" i="30"/>
  <c r="BY59" i="30"/>
  <c r="BV59" i="30"/>
  <c r="BG58" i="31"/>
  <c r="AY58" i="31"/>
  <c r="AQ58" i="31"/>
  <c r="AI58" i="31"/>
  <c r="AA58" i="31"/>
  <c r="S58" i="31"/>
  <c r="K58" i="31"/>
  <c r="C58" i="31"/>
  <c r="BG55" i="30"/>
  <c r="AY55" i="30"/>
  <c r="AQ55" i="30"/>
  <c r="AI55" i="30"/>
  <c r="AA55" i="30"/>
  <c r="S55" i="30"/>
  <c r="K55" i="30"/>
  <c r="C55" i="30"/>
  <c r="BV49" i="30" l="1"/>
  <c r="BU49" i="30"/>
  <c r="BV48" i="30"/>
  <c r="BU48" i="30"/>
  <c r="BV47" i="30"/>
  <c r="BU47" i="30"/>
  <c r="BV46" i="30"/>
  <c r="BU46" i="30"/>
  <c r="BV45" i="30"/>
  <c r="BU45" i="30"/>
  <c r="BV44" i="30"/>
  <c r="BU44" i="30"/>
  <c r="BV43" i="30"/>
  <c r="BU43" i="30"/>
  <c r="BU40" i="30" l="1"/>
  <c r="BZ40" i="30"/>
  <c r="BY40" i="30"/>
  <c r="BZ39" i="30"/>
  <c r="BY39" i="30"/>
  <c r="BZ38" i="30"/>
  <c r="BY38" i="30"/>
  <c r="BZ37" i="30"/>
  <c r="BY37" i="30"/>
  <c r="BZ36" i="30"/>
  <c r="BY36" i="30"/>
  <c r="BZ35" i="30"/>
  <c r="BY35" i="30"/>
  <c r="BZ34" i="30"/>
  <c r="BY34" i="30"/>
  <c r="BZ33" i="30"/>
  <c r="BY33" i="30"/>
  <c r="BZ32" i="30"/>
  <c r="BY32" i="30"/>
  <c r="BZ31" i="30"/>
  <c r="BY31" i="30"/>
  <c r="BZ30" i="30"/>
  <c r="BY30" i="30"/>
  <c r="BZ29" i="30"/>
  <c r="BY29" i="30"/>
  <c r="BZ28" i="30"/>
  <c r="BY28" i="30"/>
  <c r="BZ27" i="30"/>
  <c r="BY27" i="30"/>
  <c r="BZ26" i="30"/>
  <c r="BY26" i="30"/>
  <c r="BZ25" i="30"/>
  <c r="BY25" i="30"/>
  <c r="BZ24" i="30"/>
  <c r="BY24" i="30"/>
  <c r="BZ23" i="30"/>
  <c r="BY23" i="30"/>
  <c r="BZ22" i="30"/>
  <c r="BY22" i="30"/>
  <c r="BZ21" i="30"/>
  <c r="BY21" i="30"/>
  <c r="BZ20" i="30"/>
  <c r="BY20" i="30"/>
  <c r="BZ19" i="30"/>
  <c r="BY19" i="30"/>
  <c r="BZ18" i="30"/>
  <c r="BY18" i="30"/>
  <c r="BZ17" i="30"/>
  <c r="BY17" i="30"/>
  <c r="BZ16" i="30"/>
  <c r="BY16" i="30"/>
  <c r="BZ15" i="30"/>
  <c r="BY15" i="30"/>
  <c r="BZ14" i="30"/>
  <c r="BY14" i="30"/>
  <c r="BZ13" i="30"/>
  <c r="BY13" i="30"/>
  <c r="BZ12" i="30"/>
  <c r="BY12" i="30"/>
  <c r="BZ11" i="30"/>
  <c r="BY11" i="30"/>
  <c r="BZ10" i="30"/>
  <c r="BY10" i="30"/>
  <c r="BZ9" i="30"/>
  <c r="BY9" i="30"/>
  <c r="BZ8" i="30"/>
  <c r="BY8" i="30"/>
  <c r="BZ7" i="30"/>
  <c r="BY7" i="30"/>
  <c r="BU12" i="30"/>
  <c r="BV40" i="30"/>
  <c r="BV39" i="30"/>
  <c r="BU39" i="30"/>
  <c r="BV38" i="30"/>
  <c r="BU38" i="30"/>
  <c r="BV37" i="30"/>
  <c r="BU37" i="30"/>
  <c r="BV36" i="30"/>
  <c r="BU36" i="30"/>
  <c r="BV35" i="30"/>
  <c r="BU35" i="30"/>
  <c r="BV34" i="30"/>
  <c r="BU34" i="30"/>
  <c r="BV33" i="30"/>
  <c r="BU33" i="30"/>
  <c r="BV32" i="30"/>
  <c r="BU32" i="30"/>
  <c r="BV31" i="30"/>
  <c r="BU31" i="30"/>
  <c r="BV30" i="30"/>
  <c r="BU30" i="30"/>
  <c r="BV29" i="30"/>
  <c r="BU29" i="30"/>
  <c r="BV28" i="30"/>
  <c r="BU28" i="30"/>
  <c r="BV27" i="30"/>
  <c r="BU27" i="30"/>
  <c r="BV26" i="30"/>
  <c r="BU26" i="30"/>
  <c r="BV25" i="30"/>
  <c r="BU25" i="30"/>
  <c r="BV24" i="30"/>
  <c r="BU24" i="30"/>
  <c r="BV23" i="30"/>
  <c r="BU23" i="30"/>
  <c r="BV22" i="30"/>
  <c r="BU22" i="30"/>
  <c r="BV21" i="30"/>
  <c r="BU21" i="30"/>
  <c r="BV20" i="30"/>
  <c r="BU20" i="30"/>
  <c r="BV19" i="30"/>
  <c r="BU19" i="30"/>
  <c r="BV18" i="30"/>
  <c r="BU18" i="30"/>
  <c r="BV17" i="30"/>
  <c r="BU17" i="30"/>
  <c r="BV16" i="30"/>
  <c r="BU16" i="30"/>
  <c r="BV15" i="30"/>
  <c r="BU15" i="30"/>
  <c r="BV14" i="30"/>
  <c r="BU14" i="30"/>
  <c r="BV13" i="30"/>
  <c r="BU13" i="30"/>
  <c r="BV12" i="30"/>
  <c r="BV11" i="30"/>
  <c r="BU11" i="30"/>
  <c r="BV10" i="30"/>
  <c r="BU10" i="30"/>
  <c r="BV9" i="30"/>
  <c r="BU9" i="30"/>
  <c r="BV8" i="30"/>
  <c r="BU8" i="30"/>
  <c r="BV7" i="30"/>
  <c r="BU7" i="30"/>
  <c r="BV52" i="31" l="1"/>
  <c r="BU52" i="31"/>
  <c r="BV51" i="31"/>
  <c r="BU51" i="31"/>
  <c r="BV50" i="31"/>
  <c r="BU50" i="31"/>
  <c r="BV49" i="31"/>
  <c r="BU49" i="31"/>
  <c r="BV48" i="31"/>
  <c r="BU48" i="31"/>
  <c r="BV47" i="31"/>
  <c r="BU47" i="31"/>
  <c r="BV46" i="31"/>
  <c r="BU46" i="31"/>
  <c r="BY8" i="31" l="1"/>
  <c r="BZ8" i="31"/>
  <c r="BY9" i="31"/>
  <c r="BZ9" i="31"/>
  <c r="BY10" i="31"/>
  <c r="BZ10" i="31"/>
  <c r="BY11" i="31"/>
  <c r="BZ11" i="31"/>
  <c r="BY12" i="31"/>
  <c r="BZ12" i="31"/>
  <c r="BY13" i="31"/>
  <c r="BZ13" i="31"/>
  <c r="BY14" i="31"/>
  <c r="BZ14" i="31"/>
  <c r="BY15" i="31"/>
  <c r="BZ15" i="31"/>
  <c r="BY16" i="31"/>
  <c r="BZ16" i="31"/>
  <c r="BY17" i="31"/>
  <c r="BZ17" i="31"/>
  <c r="BY18" i="31"/>
  <c r="BZ18" i="31"/>
  <c r="BY19" i="31"/>
  <c r="BZ19" i="31"/>
  <c r="BY20" i="31"/>
  <c r="BZ20" i="31"/>
  <c r="BY21" i="31"/>
  <c r="BZ21" i="31"/>
  <c r="BY22" i="31"/>
  <c r="BZ22" i="31"/>
  <c r="BY23" i="31"/>
  <c r="BZ23" i="31"/>
  <c r="BY24" i="31"/>
  <c r="BZ24" i="31"/>
  <c r="BY25" i="31"/>
  <c r="BZ25" i="31"/>
  <c r="BY26" i="31"/>
  <c r="BZ26" i="31"/>
  <c r="BY27" i="31"/>
  <c r="BZ27" i="31"/>
  <c r="BY28" i="31"/>
  <c r="BZ28" i="31"/>
  <c r="BY29" i="31"/>
  <c r="BZ29" i="31"/>
  <c r="BY30" i="31"/>
  <c r="BZ30" i="31"/>
  <c r="BY31" i="31"/>
  <c r="BZ31" i="31"/>
  <c r="BY32" i="31"/>
  <c r="BZ32" i="31"/>
  <c r="BY33" i="31"/>
  <c r="BZ33" i="31"/>
  <c r="BY34" i="31"/>
  <c r="BZ34" i="31"/>
  <c r="BY35" i="31"/>
  <c r="BZ35" i="31"/>
  <c r="BY36" i="31"/>
  <c r="BZ36" i="31"/>
  <c r="BY37" i="31"/>
  <c r="BZ37" i="31"/>
  <c r="BY38" i="31"/>
  <c r="BZ38" i="31"/>
  <c r="BY39" i="31"/>
  <c r="BZ39" i="31"/>
  <c r="BY40" i="31"/>
  <c r="BZ40" i="31"/>
  <c r="BY41" i="31"/>
  <c r="BZ41" i="31"/>
  <c r="BY42" i="31"/>
  <c r="BZ42" i="31"/>
  <c r="BY43" i="31"/>
  <c r="BZ43" i="31"/>
  <c r="BZ7" i="31"/>
  <c r="BY7" i="31"/>
  <c r="BU8" i="31"/>
  <c r="BV8" i="31"/>
  <c r="BU9" i="31"/>
  <c r="BV9" i="31"/>
  <c r="BU10" i="31"/>
  <c r="BV10" i="31"/>
  <c r="BU11" i="31"/>
  <c r="BV11" i="31"/>
  <c r="BU12" i="31"/>
  <c r="BV12" i="31"/>
  <c r="BU13" i="31"/>
  <c r="BV13" i="31"/>
  <c r="BU14" i="31"/>
  <c r="BV14" i="31"/>
  <c r="BU15" i="31"/>
  <c r="BV15" i="31"/>
  <c r="BU16" i="31"/>
  <c r="BV16" i="31"/>
  <c r="BU17" i="31"/>
  <c r="BV17" i="31"/>
  <c r="BU18" i="31"/>
  <c r="BV18" i="31"/>
  <c r="BU19" i="31"/>
  <c r="BV19" i="31"/>
  <c r="BU20" i="31"/>
  <c r="BV20" i="31"/>
  <c r="BU21" i="31"/>
  <c r="BV21" i="31"/>
  <c r="BU22" i="31"/>
  <c r="BV22" i="31"/>
  <c r="BU23" i="31"/>
  <c r="BV23" i="31"/>
  <c r="BU24" i="31"/>
  <c r="BV24" i="31"/>
  <c r="BU25" i="31"/>
  <c r="BV25" i="31"/>
  <c r="BU26" i="31"/>
  <c r="BV26" i="31"/>
  <c r="BU27" i="31"/>
  <c r="BV27" i="31"/>
  <c r="BU28" i="31"/>
  <c r="BV28" i="31"/>
  <c r="BU29" i="31"/>
  <c r="BV29" i="31"/>
  <c r="BU30" i="31"/>
  <c r="BV30" i="31"/>
  <c r="BU31" i="31"/>
  <c r="BV31" i="31"/>
  <c r="BU32" i="31"/>
  <c r="BV32" i="31"/>
  <c r="BU33" i="31"/>
  <c r="BV33" i="31"/>
  <c r="BU34" i="31"/>
  <c r="BV34" i="31"/>
  <c r="BU35" i="31"/>
  <c r="BV35" i="31"/>
  <c r="BU36" i="31"/>
  <c r="BV36" i="31"/>
  <c r="BU37" i="31"/>
  <c r="BV37" i="31"/>
  <c r="BU38" i="31"/>
  <c r="BV38" i="31"/>
  <c r="BU39" i="31"/>
  <c r="BV39" i="31"/>
  <c r="BU40" i="31"/>
  <c r="BV40" i="31"/>
  <c r="BU41" i="31"/>
  <c r="BV41" i="31"/>
  <c r="BU42" i="31"/>
  <c r="BV42" i="31"/>
  <c r="BU43" i="31"/>
  <c r="BV43" i="31"/>
  <c r="BV7" i="31"/>
  <c r="BU7" i="31"/>
  <c r="BN62" i="31"/>
  <c r="BM62" i="31"/>
  <c r="BJ62" i="31"/>
  <c r="BI62" i="31"/>
  <c r="BF62" i="31"/>
  <c r="BE62" i="31"/>
  <c r="BB62" i="31"/>
  <c r="BA62" i="31"/>
  <c r="AX62" i="31"/>
  <c r="AW62" i="31"/>
  <c r="AT62" i="31"/>
  <c r="AS62" i="31"/>
  <c r="AP62" i="31"/>
  <c r="AO62" i="31"/>
  <c r="AL62" i="31"/>
  <c r="AK62" i="31"/>
  <c r="AH62" i="31"/>
  <c r="AG62" i="31"/>
  <c r="AD62" i="31"/>
  <c r="AC62" i="31"/>
  <c r="Z62" i="31"/>
  <c r="Y62" i="31"/>
  <c r="V62" i="31"/>
  <c r="U62" i="31"/>
  <c r="R62" i="31"/>
  <c r="Q62" i="31"/>
  <c r="N62" i="31"/>
  <c r="M62" i="31"/>
  <c r="J62" i="31"/>
  <c r="I62" i="31"/>
  <c r="F62" i="31"/>
  <c r="E62" i="31"/>
  <c r="BJ52" i="31"/>
  <c r="BI52" i="31"/>
  <c r="BB52" i="31"/>
  <c r="BA52" i="31"/>
  <c r="AT52" i="31"/>
  <c r="AS52" i="31"/>
  <c r="AL52" i="31"/>
  <c r="AK52" i="31"/>
  <c r="AD52" i="31"/>
  <c r="AC52" i="31"/>
  <c r="V52" i="31"/>
  <c r="U52" i="31"/>
  <c r="N52" i="31"/>
  <c r="M52" i="31"/>
  <c r="F52" i="31"/>
  <c r="E52" i="31"/>
  <c r="BJ51" i="31"/>
  <c r="BI51" i="31"/>
  <c r="BB51" i="31"/>
  <c r="BA51" i="31"/>
  <c r="AT51" i="31"/>
  <c r="AS51" i="31"/>
  <c r="AL51" i="31"/>
  <c r="AK51" i="31"/>
  <c r="AD51" i="31"/>
  <c r="AC51" i="31"/>
  <c r="V51" i="31"/>
  <c r="U51" i="31"/>
  <c r="N51" i="31"/>
  <c r="M51" i="31"/>
  <c r="F51" i="31"/>
  <c r="E51" i="31"/>
  <c r="BJ50" i="31"/>
  <c r="BI50" i="31"/>
  <c r="BB50" i="31"/>
  <c r="BA50" i="31"/>
  <c r="AT50" i="31"/>
  <c r="AS50" i="31"/>
  <c r="AL50" i="31"/>
  <c r="AK50" i="31"/>
  <c r="AD50" i="31"/>
  <c r="AC50" i="31"/>
  <c r="V50" i="31"/>
  <c r="U50" i="31"/>
  <c r="N50" i="31"/>
  <c r="M50" i="31"/>
  <c r="F50" i="31"/>
  <c r="E50" i="31"/>
  <c r="BJ49" i="31"/>
  <c r="BI49" i="31"/>
  <c r="BB49" i="31"/>
  <c r="BA49" i="31"/>
  <c r="AT49" i="31"/>
  <c r="AS49" i="31"/>
  <c r="AL49" i="31"/>
  <c r="AK49" i="31"/>
  <c r="AD49" i="31"/>
  <c r="AC49" i="31"/>
  <c r="V49" i="31"/>
  <c r="U49" i="31"/>
  <c r="N49" i="31"/>
  <c r="M49" i="31"/>
  <c r="F49" i="31"/>
  <c r="E49" i="31"/>
  <c r="BJ48" i="31"/>
  <c r="BI48" i="31"/>
  <c r="BB48" i="31"/>
  <c r="BA48" i="31"/>
  <c r="AT48" i="31"/>
  <c r="AS48" i="31"/>
  <c r="AL48" i="31"/>
  <c r="AK48" i="31"/>
  <c r="AD48" i="31"/>
  <c r="AC48" i="31"/>
  <c r="V48" i="31"/>
  <c r="U48" i="31"/>
  <c r="N48" i="31"/>
  <c r="M48" i="31"/>
  <c r="F48" i="31"/>
  <c r="E48" i="31"/>
  <c r="BJ47" i="31"/>
  <c r="BI47" i="31"/>
  <c r="BB47" i="31"/>
  <c r="BA47" i="31"/>
  <c r="AT47" i="31"/>
  <c r="AS47" i="31"/>
  <c r="AL47" i="31"/>
  <c r="AK47" i="31"/>
  <c r="AD47" i="31"/>
  <c r="AC47" i="31"/>
  <c r="V47" i="31"/>
  <c r="U47" i="31"/>
  <c r="N47" i="31"/>
  <c r="M47" i="31"/>
  <c r="F47" i="31"/>
  <c r="E47" i="31"/>
  <c r="BJ46" i="31"/>
  <c r="BI46" i="31"/>
  <c r="BB46" i="31"/>
  <c r="BA46" i="31"/>
  <c r="AT46" i="31"/>
  <c r="AS46" i="31"/>
  <c r="AL46" i="31"/>
  <c r="AK46" i="31"/>
  <c r="AD46" i="31"/>
  <c r="AC46" i="31"/>
  <c r="V46" i="31"/>
  <c r="U46" i="31"/>
  <c r="N46" i="31"/>
  <c r="M46" i="31"/>
  <c r="F46" i="31"/>
  <c r="E46" i="31"/>
  <c r="BN43" i="31"/>
  <c r="BM43" i="31"/>
  <c r="BJ43" i="31"/>
  <c r="BI43" i="31"/>
  <c r="BF43" i="31"/>
  <c r="BE43" i="31"/>
  <c r="BB43" i="31"/>
  <c r="BA43" i="31"/>
  <c r="AX43" i="31"/>
  <c r="AW43" i="31"/>
  <c r="AT43" i="31"/>
  <c r="AS43" i="31"/>
  <c r="AP43" i="31"/>
  <c r="AO43" i="31"/>
  <c r="AL43" i="31"/>
  <c r="AK43" i="31"/>
  <c r="AH43" i="31"/>
  <c r="AG43" i="31"/>
  <c r="AD43" i="31"/>
  <c r="AC43" i="31"/>
  <c r="Z43" i="31"/>
  <c r="Y43" i="31"/>
  <c r="V43" i="31"/>
  <c r="U43" i="31"/>
  <c r="R43" i="31"/>
  <c r="Q43" i="31"/>
  <c r="N43" i="31"/>
  <c r="M43" i="31"/>
  <c r="J43" i="31"/>
  <c r="I43" i="31"/>
  <c r="F43" i="31"/>
  <c r="E43" i="31"/>
  <c r="BN42" i="31"/>
  <c r="BM42" i="31"/>
  <c r="BJ42" i="31"/>
  <c r="BI42" i="31"/>
  <c r="BF42" i="31"/>
  <c r="BE42" i="31"/>
  <c r="BB42" i="31"/>
  <c r="BA42" i="31"/>
  <c r="AX42" i="31"/>
  <c r="AW42" i="31"/>
  <c r="AT42" i="31"/>
  <c r="AS42" i="31"/>
  <c r="AP42" i="31"/>
  <c r="AO42" i="31"/>
  <c r="AL42" i="31"/>
  <c r="AK42" i="31"/>
  <c r="AH42" i="31"/>
  <c r="AG42" i="31"/>
  <c r="AD42" i="31"/>
  <c r="AC42" i="31"/>
  <c r="Z42" i="31"/>
  <c r="Y42" i="31"/>
  <c r="V42" i="31"/>
  <c r="U42" i="31"/>
  <c r="R42" i="31"/>
  <c r="Q42" i="31"/>
  <c r="N42" i="31"/>
  <c r="M42" i="31"/>
  <c r="J42" i="31"/>
  <c r="I42" i="31"/>
  <c r="F42" i="31"/>
  <c r="E42" i="31"/>
  <c r="BN41" i="31"/>
  <c r="BM41" i="31"/>
  <c r="BJ41" i="31"/>
  <c r="BI41" i="31"/>
  <c r="BF41" i="31"/>
  <c r="BE41" i="31"/>
  <c r="BB41" i="31"/>
  <c r="BA41" i="31"/>
  <c r="AX41" i="31"/>
  <c r="AW41" i="31"/>
  <c r="AT41" i="31"/>
  <c r="AS41" i="31"/>
  <c r="AP41" i="31"/>
  <c r="AO41" i="31"/>
  <c r="AL41" i="31"/>
  <c r="AK41" i="31"/>
  <c r="AH41" i="31"/>
  <c r="AG41" i="31"/>
  <c r="AD41" i="31"/>
  <c r="AC41" i="31"/>
  <c r="Z41" i="31"/>
  <c r="Y41" i="31"/>
  <c r="V41" i="31"/>
  <c r="U41" i="31"/>
  <c r="R41" i="31"/>
  <c r="Q41" i="31"/>
  <c r="N41" i="31"/>
  <c r="M41" i="31"/>
  <c r="J41" i="31"/>
  <c r="I41" i="31"/>
  <c r="F41" i="31"/>
  <c r="E41" i="31"/>
  <c r="BN40" i="31"/>
  <c r="BM40" i="31"/>
  <c r="BJ40" i="31"/>
  <c r="BI40" i="31"/>
  <c r="BF40" i="31"/>
  <c r="BE40" i="31"/>
  <c r="BB40" i="31"/>
  <c r="BA40" i="31"/>
  <c r="AX40" i="31"/>
  <c r="AW40" i="31"/>
  <c r="AT40" i="31"/>
  <c r="AS40" i="31"/>
  <c r="AP40" i="31"/>
  <c r="AO40" i="31"/>
  <c r="AL40" i="31"/>
  <c r="AK40" i="31"/>
  <c r="AH40" i="31"/>
  <c r="AG40" i="31"/>
  <c r="AD40" i="31"/>
  <c r="AC40" i="31"/>
  <c r="Z40" i="31"/>
  <c r="Y40" i="31"/>
  <c r="V40" i="31"/>
  <c r="U40" i="31"/>
  <c r="R40" i="31"/>
  <c r="Q40" i="31"/>
  <c r="N40" i="31"/>
  <c r="M40" i="31"/>
  <c r="J40" i="31"/>
  <c r="I40" i="31"/>
  <c r="F40" i="31"/>
  <c r="E40" i="31"/>
  <c r="BN39" i="31"/>
  <c r="BM39" i="31"/>
  <c r="BJ39" i="31"/>
  <c r="BI39" i="31"/>
  <c r="BF39" i="31"/>
  <c r="BE39" i="31"/>
  <c r="BB39" i="31"/>
  <c r="BA39" i="31"/>
  <c r="AX39" i="31"/>
  <c r="AW39" i="31"/>
  <c r="AT39" i="31"/>
  <c r="AS39" i="31"/>
  <c r="AP39" i="31"/>
  <c r="AO39" i="31"/>
  <c r="AL39" i="31"/>
  <c r="AK39" i="31"/>
  <c r="AH39" i="31"/>
  <c r="AG39" i="31"/>
  <c r="AD39" i="31"/>
  <c r="AC39" i="31"/>
  <c r="Z39" i="31"/>
  <c r="Y39" i="31"/>
  <c r="V39" i="31"/>
  <c r="U39" i="31"/>
  <c r="R39" i="31"/>
  <c r="Q39" i="31"/>
  <c r="N39" i="31"/>
  <c r="M39" i="31"/>
  <c r="J39" i="31"/>
  <c r="I39" i="31"/>
  <c r="F39" i="31"/>
  <c r="E39" i="31"/>
  <c r="BN38" i="31"/>
  <c r="BM38" i="31"/>
  <c r="BJ38" i="31"/>
  <c r="BI38" i="31"/>
  <c r="BF38" i="31"/>
  <c r="BE38" i="31"/>
  <c r="BB38" i="31"/>
  <c r="BA38" i="31"/>
  <c r="AX38" i="31"/>
  <c r="AW38" i="31"/>
  <c r="AT38" i="31"/>
  <c r="AS38" i="31"/>
  <c r="AP38" i="31"/>
  <c r="AO38" i="31"/>
  <c r="AL38" i="31"/>
  <c r="AK38" i="31"/>
  <c r="AH38" i="31"/>
  <c r="AG38" i="31"/>
  <c r="AD38" i="31"/>
  <c r="AC38" i="31"/>
  <c r="Z38" i="31"/>
  <c r="Y38" i="31"/>
  <c r="V38" i="31"/>
  <c r="U38" i="31"/>
  <c r="R38" i="31"/>
  <c r="Q38" i="31"/>
  <c r="N38" i="31"/>
  <c r="M38" i="31"/>
  <c r="J38" i="31"/>
  <c r="I38" i="31"/>
  <c r="F38" i="31"/>
  <c r="E38" i="31"/>
  <c r="BN34" i="31"/>
  <c r="BM34" i="31"/>
  <c r="BJ34" i="31"/>
  <c r="BI34" i="31"/>
  <c r="BF34" i="31"/>
  <c r="BE34" i="31"/>
  <c r="BB34" i="31"/>
  <c r="BA34" i="31"/>
  <c r="AX34" i="31"/>
  <c r="AW34" i="31"/>
  <c r="AT34" i="31"/>
  <c r="AS34" i="31"/>
  <c r="AP34" i="31"/>
  <c r="AO34" i="31"/>
  <c r="AL34" i="31"/>
  <c r="AK34" i="31"/>
  <c r="AH34" i="31"/>
  <c r="AG34" i="31"/>
  <c r="AD34" i="31"/>
  <c r="AC34" i="31"/>
  <c r="Z34" i="31"/>
  <c r="Y34" i="31"/>
  <c r="V34" i="31"/>
  <c r="U34" i="31"/>
  <c r="R34" i="31"/>
  <c r="Q34" i="31"/>
  <c r="N34" i="31"/>
  <c r="M34" i="31"/>
  <c r="J34" i="31"/>
  <c r="I34" i="31"/>
  <c r="F34" i="31"/>
  <c r="E34" i="31"/>
  <c r="BN33" i="31"/>
  <c r="BM33" i="31"/>
  <c r="BJ33" i="31"/>
  <c r="BI33" i="31"/>
  <c r="BF33" i="31"/>
  <c r="BE33" i="31"/>
  <c r="BB33" i="31"/>
  <c r="BA33" i="31"/>
  <c r="AX33" i="31"/>
  <c r="AW33" i="31"/>
  <c r="AT33" i="31"/>
  <c r="AS33" i="31"/>
  <c r="AP33" i="31"/>
  <c r="AO33" i="31"/>
  <c r="AL33" i="31"/>
  <c r="AK33" i="31"/>
  <c r="AH33" i="31"/>
  <c r="AG33" i="31"/>
  <c r="AD33" i="31"/>
  <c r="AC33" i="31"/>
  <c r="Z33" i="31"/>
  <c r="Y33" i="31"/>
  <c r="V33" i="31"/>
  <c r="U33" i="31"/>
  <c r="R33" i="31"/>
  <c r="Q33" i="31"/>
  <c r="N33" i="31"/>
  <c r="M33" i="31"/>
  <c r="J33" i="31"/>
  <c r="I33" i="31"/>
  <c r="F33" i="31"/>
  <c r="E33" i="31"/>
  <c r="BN32" i="31"/>
  <c r="BM32" i="31"/>
  <c r="BJ32" i="31"/>
  <c r="BI32" i="31"/>
  <c r="BF32" i="31"/>
  <c r="BE32" i="31"/>
  <c r="BB32" i="31"/>
  <c r="BA32" i="31"/>
  <c r="AX32" i="31"/>
  <c r="AW32" i="31"/>
  <c r="AT32" i="31"/>
  <c r="AS32" i="31"/>
  <c r="AP32" i="31"/>
  <c r="AO32" i="31"/>
  <c r="AL32" i="31"/>
  <c r="AK32" i="31"/>
  <c r="AH32" i="31"/>
  <c r="AG32" i="31"/>
  <c r="AD32" i="31"/>
  <c r="AC32" i="31"/>
  <c r="Z32" i="31"/>
  <c r="Y32" i="31"/>
  <c r="V32" i="31"/>
  <c r="U32" i="31"/>
  <c r="R32" i="31"/>
  <c r="Q32" i="31"/>
  <c r="N32" i="31"/>
  <c r="M32" i="31"/>
  <c r="J32" i="31"/>
  <c r="I32" i="31"/>
  <c r="F32" i="31"/>
  <c r="E32" i="31"/>
  <c r="BN31" i="31"/>
  <c r="BM31" i="31"/>
  <c r="BJ31" i="31"/>
  <c r="BI31" i="31"/>
  <c r="BF31" i="31"/>
  <c r="BE31" i="31"/>
  <c r="BB31" i="31"/>
  <c r="BA31" i="31"/>
  <c r="AX31" i="31"/>
  <c r="AW31" i="31"/>
  <c r="AT31" i="31"/>
  <c r="AS31" i="31"/>
  <c r="AP31" i="31"/>
  <c r="AO31" i="31"/>
  <c r="AL31" i="31"/>
  <c r="AK31" i="31"/>
  <c r="AH31" i="31"/>
  <c r="AG31" i="31"/>
  <c r="AD31" i="31"/>
  <c r="AC31" i="31"/>
  <c r="Z31" i="31"/>
  <c r="Y31" i="31"/>
  <c r="V31" i="31"/>
  <c r="U31" i="31"/>
  <c r="R31" i="31"/>
  <c r="Q31" i="31"/>
  <c r="N31" i="31"/>
  <c r="M31" i="31"/>
  <c r="J31" i="31"/>
  <c r="I31" i="31"/>
  <c r="F31" i="31"/>
  <c r="E31" i="31"/>
  <c r="BN30" i="31"/>
  <c r="BM30" i="31"/>
  <c r="BJ30" i="31"/>
  <c r="BI30" i="31"/>
  <c r="BF30" i="31"/>
  <c r="BE30" i="31"/>
  <c r="BB30" i="31"/>
  <c r="BA30" i="31"/>
  <c r="AX30" i="31"/>
  <c r="AW30" i="31"/>
  <c r="AT30" i="31"/>
  <c r="AS30" i="31"/>
  <c r="AP30" i="31"/>
  <c r="AO30" i="31"/>
  <c r="AL30" i="31"/>
  <c r="AK30" i="31"/>
  <c r="AH30" i="31"/>
  <c r="AG30" i="31"/>
  <c r="AD30" i="31"/>
  <c r="AC30" i="31"/>
  <c r="Z30" i="31"/>
  <c r="Y30" i="31"/>
  <c r="V30" i="31"/>
  <c r="U30" i="31"/>
  <c r="R30" i="31"/>
  <c r="Q30" i="31"/>
  <c r="N30" i="31"/>
  <c r="M30" i="31"/>
  <c r="J30" i="31"/>
  <c r="I30" i="31"/>
  <c r="F30" i="31"/>
  <c r="E30" i="31"/>
  <c r="BN29" i="31"/>
  <c r="BM29" i="31"/>
  <c r="BJ29" i="31"/>
  <c r="BI29" i="31"/>
  <c r="BF29" i="31"/>
  <c r="BE29" i="31"/>
  <c r="BB29" i="31"/>
  <c r="BA29" i="31"/>
  <c r="AX29" i="31"/>
  <c r="AW29" i="31"/>
  <c r="AT29" i="31"/>
  <c r="AS29" i="31"/>
  <c r="AP29" i="31"/>
  <c r="AO29" i="31"/>
  <c r="AL29" i="31"/>
  <c r="AK29" i="31"/>
  <c r="AH29" i="31"/>
  <c r="AG29" i="31"/>
  <c r="AD29" i="31"/>
  <c r="AC29" i="31"/>
  <c r="Z29" i="31"/>
  <c r="Y29" i="31"/>
  <c r="V29" i="31"/>
  <c r="U29" i="31"/>
  <c r="R29" i="31"/>
  <c r="Q29" i="31"/>
  <c r="N29" i="31"/>
  <c r="M29" i="31"/>
  <c r="J29" i="31"/>
  <c r="I29" i="31"/>
  <c r="F29" i="31"/>
  <c r="E29" i="31"/>
  <c r="BN28" i="31"/>
  <c r="BM28" i="31"/>
  <c r="BJ28" i="31"/>
  <c r="BI28" i="31"/>
  <c r="BF28" i="31"/>
  <c r="BE28" i="31"/>
  <c r="BB28" i="31"/>
  <c r="BA28" i="31"/>
  <c r="AX28" i="31"/>
  <c r="AW28" i="31"/>
  <c r="AT28" i="31"/>
  <c r="AS28" i="31"/>
  <c r="AP28" i="31"/>
  <c r="AO28" i="31"/>
  <c r="AL28" i="31"/>
  <c r="AK28" i="31"/>
  <c r="AH28" i="31"/>
  <c r="AG28" i="31"/>
  <c r="AD28" i="31"/>
  <c r="AC28" i="31"/>
  <c r="Z28" i="31"/>
  <c r="Y28" i="31"/>
  <c r="V28" i="31"/>
  <c r="U28" i="31"/>
  <c r="R28" i="31"/>
  <c r="Q28" i="31"/>
  <c r="N28" i="31"/>
  <c r="M28" i="31"/>
  <c r="J28" i="31"/>
  <c r="I28" i="31"/>
  <c r="F28" i="31"/>
  <c r="E28" i="31"/>
  <c r="BN27" i="31"/>
  <c r="BM27" i="31"/>
  <c r="BJ27" i="31"/>
  <c r="BI27" i="31"/>
  <c r="BF27" i="31"/>
  <c r="BE27" i="31"/>
  <c r="BB27" i="31"/>
  <c r="BA27" i="31"/>
  <c r="AX27" i="31"/>
  <c r="AW27" i="31"/>
  <c r="AT27" i="31"/>
  <c r="AS27" i="31"/>
  <c r="AP27" i="31"/>
  <c r="AO27" i="31"/>
  <c r="AL27" i="31"/>
  <c r="AK27" i="31"/>
  <c r="AH27" i="31"/>
  <c r="AG27" i="31"/>
  <c r="AD27" i="31"/>
  <c r="AC27" i="31"/>
  <c r="Z27" i="31"/>
  <c r="Y27" i="31"/>
  <c r="V27" i="31"/>
  <c r="U27" i="31"/>
  <c r="R27" i="31"/>
  <c r="Q27" i="31"/>
  <c r="N27" i="31"/>
  <c r="M27" i="31"/>
  <c r="J27" i="31"/>
  <c r="I27" i="31"/>
  <c r="F27" i="31"/>
  <c r="E27" i="31"/>
  <c r="BN26" i="31"/>
  <c r="BM26" i="31"/>
  <c r="BJ26" i="31"/>
  <c r="BI26" i="31"/>
  <c r="BF26" i="31"/>
  <c r="BE26" i="31"/>
  <c r="BB26" i="31"/>
  <c r="BA26" i="31"/>
  <c r="AX26" i="31"/>
  <c r="AW26" i="31"/>
  <c r="AT26" i="31"/>
  <c r="AS26" i="31"/>
  <c r="AP26" i="31"/>
  <c r="AO26" i="31"/>
  <c r="AL26" i="31"/>
  <c r="AK26" i="31"/>
  <c r="AH26" i="31"/>
  <c r="AG26" i="31"/>
  <c r="AD26" i="31"/>
  <c r="AC26" i="31"/>
  <c r="Z26" i="31"/>
  <c r="Y26" i="31"/>
  <c r="V26" i="31"/>
  <c r="U26" i="31"/>
  <c r="R26" i="31"/>
  <c r="Q26" i="31"/>
  <c r="N26" i="31"/>
  <c r="M26" i="31"/>
  <c r="J26" i="31"/>
  <c r="I26" i="31"/>
  <c r="F26" i="31"/>
  <c r="E26" i="31"/>
  <c r="BN25" i="31"/>
  <c r="BM25" i="31"/>
  <c r="BJ25" i="31"/>
  <c r="BI25" i="31"/>
  <c r="BF25" i="31"/>
  <c r="BE25" i="31"/>
  <c r="BB25" i="31"/>
  <c r="BA25" i="31"/>
  <c r="AX25" i="31"/>
  <c r="AW25" i="31"/>
  <c r="AT25" i="31"/>
  <c r="AS25" i="31"/>
  <c r="AP25" i="31"/>
  <c r="AO25" i="31"/>
  <c r="AL25" i="31"/>
  <c r="AK25" i="31"/>
  <c r="AH25" i="31"/>
  <c r="AG25" i="31"/>
  <c r="AD25" i="31"/>
  <c r="AC25" i="31"/>
  <c r="Z25" i="31"/>
  <c r="Y25" i="31"/>
  <c r="V25" i="31"/>
  <c r="U25" i="31"/>
  <c r="R25" i="31"/>
  <c r="Q25" i="31"/>
  <c r="N25" i="31"/>
  <c r="M25" i="31"/>
  <c r="J25" i="31"/>
  <c r="I25" i="31"/>
  <c r="F25" i="31"/>
  <c r="E25" i="31"/>
  <c r="BN24" i="31"/>
  <c r="BM24" i="31"/>
  <c r="BJ24" i="31"/>
  <c r="BI24" i="31"/>
  <c r="BF24" i="31"/>
  <c r="BE24" i="31"/>
  <c r="BB24" i="31"/>
  <c r="BA24" i="31"/>
  <c r="AX24" i="31"/>
  <c r="AW24" i="31"/>
  <c r="AT24" i="31"/>
  <c r="AS24" i="31"/>
  <c r="AP24" i="31"/>
  <c r="AO24" i="31"/>
  <c r="AL24" i="31"/>
  <c r="AK24" i="31"/>
  <c r="AH24" i="31"/>
  <c r="AG24" i="31"/>
  <c r="AD24" i="31"/>
  <c r="AC24" i="31"/>
  <c r="Z24" i="31"/>
  <c r="Y24" i="31"/>
  <c r="V24" i="31"/>
  <c r="U24" i="31"/>
  <c r="R24" i="31"/>
  <c r="Q24" i="31"/>
  <c r="N24" i="31"/>
  <c r="M24" i="31"/>
  <c r="J24" i="31"/>
  <c r="I24" i="31"/>
  <c r="F24" i="31"/>
  <c r="E24" i="31"/>
  <c r="BN23" i="31"/>
  <c r="BM23" i="31"/>
  <c r="BJ23" i="31"/>
  <c r="BI23" i="31"/>
  <c r="BF23" i="31"/>
  <c r="BE23" i="31"/>
  <c r="BB23" i="31"/>
  <c r="BA23" i="31"/>
  <c r="AX23" i="31"/>
  <c r="AW23" i="31"/>
  <c r="AT23" i="31"/>
  <c r="AS23" i="31"/>
  <c r="AP23" i="31"/>
  <c r="AO23" i="31"/>
  <c r="AL23" i="31"/>
  <c r="AK23" i="31"/>
  <c r="AH23" i="31"/>
  <c r="AG23" i="31"/>
  <c r="AD23" i="31"/>
  <c r="AC23" i="31"/>
  <c r="Z23" i="31"/>
  <c r="Y23" i="31"/>
  <c r="V23" i="31"/>
  <c r="U23" i="31"/>
  <c r="R23" i="31"/>
  <c r="Q23" i="31"/>
  <c r="N23" i="31"/>
  <c r="M23" i="31"/>
  <c r="J23" i="31"/>
  <c r="I23" i="31"/>
  <c r="F23" i="31"/>
  <c r="E23" i="31"/>
  <c r="BN22" i="31"/>
  <c r="BM22" i="31"/>
  <c r="BJ22" i="31"/>
  <c r="BI22" i="31"/>
  <c r="BF22" i="31"/>
  <c r="BE22" i="31"/>
  <c r="BB22" i="31"/>
  <c r="BA22" i="31"/>
  <c r="AX22" i="31"/>
  <c r="AW22" i="31"/>
  <c r="AT22" i="31"/>
  <c r="AS22" i="31"/>
  <c r="AP22" i="31"/>
  <c r="AO22" i="31"/>
  <c r="AL22" i="31"/>
  <c r="AK22" i="31"/>
  <c r="AH22" i="31"/>
  <c r="AG22" i="31"/>
  <c r="AD22" i="31"/>
  <c r="AC22" i="31"/>
  <c r="Z22" i="31"/>
  <c r="Y22" i="31"/>
  <c r="V22" i="31"/>
  <c r="U22" i="31"/>
  <c r="R22" i="31"/>
  <c r="Q22" i="31"/>
  <c r="N22" i="31"/>
  <c r="M22" i="31"/>
  <c r="J22" i="31"/>
  <c r="I22" i="31"/>
  <c r="F22" i="31"/>
  <c r="E22" i="31"/>
  <c r="BN21" i="31"/>
  <c r="BM21" i="31"/>
  <c r="BJ21" i="31"/>
  <c r="BI21" i="31"/>
  <c r="BF21" i="31"/>
  <c r="BE21" i="31"/>
  <c r="BB21" i="31"/>
  <c r="BA21" i="31"/>
  <c r="AX21" i="31"/>
  <c r="AW21" i="31"/>
  <c r="AT21" i="31"/>
  <c r="AS21" i="31"/>
  <c r="AP21" i="31"/>
  <c r="AO21" i="31"/>
  <c r="AL21" i="31"/>
  <c r="AK21" i="31"/>
  <c r="AH21" i="31"/>
  <c r="AG21" i="31"/>
  <c r="AD21" i="31"/>
  <c r="AC21" i="31"/>
  <c r="Z21" i="31"/>
  <c r="Y21" i="31"/>
  <c r="V21" i="31"/>
  <c r="U21" i="31"/>
  <c r="R21" i="31"/>
  <c r="Q21" i="31"/>
  <c r="N21" i="31"/>
  <c r="M21" i="31"/>
  <c r="J21" i="31"/>
  <c r="I21" i="31"/>
  <c r="F21" i="31"/>
  <c r="E21" i="31"/>
  <c r="BN20" i="31"/>
  <c r="BM20" i="31"/>
  <c r="BJ20" i="31"/>
  <c r="BI20" i="31"/>
  <c r="BF20" i="31"/>
  <c r="BE20" i="31"/>
  <c r="BB20" i="31"/>
  <c r="BA20" i="31"/>
  <c r="AX20" i="31"/>
  <c r="AW20" i="31"/>
  <c r="AT20" i="31"/>
  <c r="AS20" i="31"/>
  <c r="AP20" i="31"/>
  <c r="AO20" i="31"/>
  <c r="AL20" i="31"/>
  <c r="AK20" i="31"/>
  <c r="AH20" i="31"/>
  <c r="AG20" i="31"/>
  <c r="AD20" i="31"/>
  <c r="AC20" i="31"/>
  <c r="Z20" i="31"/>
  <c r="Y20" i="31"/>
  <c r="V20" i="31"/>
  <c r="U20" i="31"/>
  <c r="R20" i="31"/>
  <c r="Q20" i="31"/>
  <c r="N20" i="31"/>
  <c r="M20" i="31"/>
  <c r="J20" i="31"/>
  <c r="I20" i="31"/>
  <c r="F20" i="31"/>
  <c r="E20" i="31"/>
  <c r="BN19" i="31"/>
  <c r="BM19" i="31"/>
  <c r="BJ19" i="31"/>
  <c r="BI19" i="31"/>
  <c r="BF19" i="31"/>
  <c r="BE19" i="31"/>
  <c r="BB19" i="31"/>
  <c r="BA19" i="31"/>
  <c r="AX19" i="31"/>
  <c r="AW19" i="31"/>
  <c r="AT19" i="31"/>
  <c r="AS19" i="31"/>
  <c r="AP19" i="31"/>
  <c r="AO19" i="31"/>
  <c r="AL19" i="31"/>
  <c r="AK19" i="31"/>
  <c r="AH19" i="31"/>
  <c r="AG19" i="31"/>
  <c r="AD19" i="31"/>
  <c r="AC19" i="31"/>
  <c r="Z19" i="31"/>
  <c r="Y19" i="31"/>
  <c r="V19" i="31"/>
  <c r="U19" i="31"/>
  <c r="R19" i="31"/>
  <c r="Q19" i="31"/>
  <c r="N19" i="31"/>
  <c r="M19" i="31"/>
  <c r="J19" i="31"/>
  <c r="I19" i="31"/>
  <c r="F19" i="31"/>
  <c r="E19" i="31"/>
  <c r="BN18" i="31"/>
  <c r="BM18" i="31"/>
  <c r="BJ18" i="31"/>
  <c r="BI18" i="31"/>
  <c r="BF18" i="31"/>
  <c r="BE18" i="31"/>
  <c r="BB18" i="31"/>
  <c r="BA18" i="31"/>
  <c r="AX18" i="31"/>
  <c r="AW18" i="31"/>
  <c r="AT18" i="31"/>
  <c r="AS18" i="31"/>
  <c r="AP18" i="31"/>
  <c r="AO18" i="31"/>
  <c r="AL18" i="31"/>
  <c r="AK18" i="31"/>
  <c r="AH18" i="31"/>
  <c r="AG18" i="31"/>
  <c r="AD18" i="31"/>
  <c r="AC18" i="31"/>
  <c r="Z18" i="31"/>
  <c r="Y18" i="31"/>
  <c r="V18" i="31"/>
  <c r="U18" i="31"/>
  <c r="R18" i="31"/>
  <c r="Q18" i="31"/>
  <c r="N18" i="31"/>
  <c r="M18" i="31"/>
  <c r="J18" i="31"/>
  <c r="I18" i="31"/>
  <c r="F18" i="31"/>
  <c r="E18" i="31"/>
  <c r="BN17" i="31"/>
  <c r="BM17" i="31"/>
  <c r="BJ17" i="31"/>
  <c r="BI17" i="31"/>
  <c r="BF17" i="31"/>
  <c r="BE17" i="31"/>
  <c r="BB17" i="31"/>
  <c r="BA17" i="31"/>
  <c r="AX17" i="31"/>
  <c r="AW17" i="31"/>
  <c r="AT17" i="31"/>
  <c r="AS17" i="31"/>
  <c r="AP17" i="31"/>
  <c r="AO17" i="31"/>
  <c r="AL17" i="31"/>
  <c r="AK17" i="31"/>
  <c r="AH17" i="31"/>
  <c r="AG17" i="31"/>
  <c r="AD17" i="31"/>
  <c r="AC17" i="31"/>
  <c r="Z17" i="31"/>
  <c r="Y17" i="31"/>
  <c r="V17" i="31"/>
  <c r="U17" i="31"/>
  <c r="R17" i="31"/>
  <c r="Q17" i="31"/>
  <c r="N17" i="31"/>
  <c r="M17" i="31"/>
  <c r="J17" i="31"/>
  <c r="I17" i="31"/>
  <c r="F17" i="31"/>
  <c r="E17" i="31"/>
  <c r="BN16" i="31"/>
  <c r="BM16" i="31"/>
  <c r="BJ16" i="31"/>
  <c r="BI16" i="31"/>
  <c r="BF16" i="31"/>
  <c r="BE16" i="31"/>
  <c r="BB16" i="31"/>
  <c r="BA16" i="31"/>
  <c r="AX16" i="31"/>
  <c r="AW16" i="31"/>
  <c r="AT16" i="31"/>
  <c r="AS16" i="31"/>
  <c r="AP16" i="31"/>
  <c r="AO16" i="31"/>
  <c r="AL16" i="31"/>
  <c r="AK16" i="31"/>
  <c r="AH16" i="31"/>
  <c r="AG16" i="31"/>
  <c r="AD16" i="31"/>
  <c r="AC16" i="31"/>
  <c r="Z16" i="31"/>
  <c r="Y16" i="31"/>
  <c r="V16" i="31"/>
  <c r="U16" i="31"/>
  <c r="R16" i="31"/>
  <c r="Q16" i="31"/>
  <c r="N16" i="31"/>
  <c r="M16" i="31"/>
  <c r="J16" i="31"/>
  <c r="I16" i="31"/>
  <c r="F16" i="31"/>
  <c r="E16" i="31"/>
  <c r="BN15" i="31"/>
  <c r="BM15" i="31"/>
  <c r="BJ15" i="31"/>
  <c r="BI15" i="31"/>
  <c r="BF15" i="31"/>
  <c r="BE15" i="31"/>
  <c r="BB15" i="31"/>
  <c r="BA15" i="31"/>
  <c r="AX15" i="31"/>
  <c r="AW15" i="31"/>
  <c r="AT15" i="31"/>
  <c r="AS15" i="31"/>
  <c r="AP15" i="31"/>
  <c r="AO15" i="31"/>
  <c r="AL15" i="31"/>
  <c r="AK15" i="31"/>
  <c r="AH15" i="31"/>
  <c r="AG15" i="31"/>
  <c r="AD15" i="31"/>
  <c r="AC15" i="31"/>
  <c r="Z15" i="31"/>
  <c r="Y15" i="31"/>
  <c r="V15" i="31"/>
  <c r="U15" i="31"/>
  <c r="R15" i="31"/>
  <c r="Q15" i="31"/>
  <c r="N15" i="31"/>
  <c r="M15" i="31"/>
  <c r="J15" i="31"/>
  <c r="I15" i="31"/>
  <c r="F15" i="31"/>
  <c r="E15" i="31"/>
  <c r="BN14" i="31"/>
  <c r="BM14" i="31"/>
  <c r="BJ14" i="31"/>
  <c r="BI14" i="31"/>
  <c r="BF14" i="31"/>
  <c r="BE14" i="31"/>
  <c r="BB14" i="31"/>
  <c r="BA14" i="31"/>
  <c r="AX14" i="31"/>
  <c r="AW14" i="31"/>
  <c r="AT14" i="31"/>
  <c r="AS14" i="31"/>
  <c r="AP14" i="31"/>
  <c r="AO14" i="31"/>
  <c r="AL14" i="31"/>
  <c r="AK14" i="31"/>
  <c r="AH14" i="31"/>
  <c r="AG14" i="31"/>
  <c r="AD14" i="31"/>
  <c r="AC14" i="31"/>
  <c r="Z14" i="31"/>
  <c r="Y14" i="31"/>
  <c r="V14" i="31"/>
  <c r="U14" i="31"/>
  <c r="R14" i="31"/>
  <c r="Q14" i="31"/>
  <c r="N14" i="31"/>
  <c r="M14" i="31"/>
  <c r="J14" i="31"/>
  <c r="I14" i="31"/>
  <c r="F14" i="31"/>
  <c r="E14" i="31"/>
  <c r="BN13" i="31"/>
  <c r="BM13" i="31"/>
  <c r="BJ13" i="31"/>
  <c r="BI13" i="31"/>
  <c r="BF13" i="31"/>
  <c r="BE13" i="31"/>
  <c r="BB13" i="31"/>
  <c r="BA13" i="31"/>
  <c r="AX13" i="31"/>
  <c r="AW13" i="31"/>
  <c r="AT13" i="31"/>
  <c r="AS13" i="31"/>
  <c r="AP13" i="31"/>
  <c r="AO13" i="31"/>
  <c r="AL13" i="31"/>
  <c r="AK13" i="31"/>
  <c r="AH13" i="31"/>
  <c r="AG13" i="31"/>
  <c r="AD13" i="31"/>
  <c r="AC13" i="31"/>
  <c r="Z13" i="31"/>
  <c r="Y13" i="31"/>
  <c r="V13" i="31"/>
  <c r="U13" i="31"/>
  <c r="R13" i="31"/>
  <c r="Q13" i="31"/>
  <c r="N13" i="31"/>
  <c r="M13" i="31"/>
  <c r="J13" i="31"/>
  <c r="I13" i="31"/>
  <c r="F13" i="31"/>
  <c r="E13" i="31"/>
  <c r="BN12" i="31"/>
  <c r="BM12" i="31"/>
  <c r="BJ12" i="31"/>
  <c r="BI12" i="31"/>
  <c r="BF12" i="31"/>
  <c r="BE12" i="31"/>
  <c r="BB12" i="31"/>
  <c r="BA12" i="31"/>
  <c r="AX12" i="31"/>
  <c r="AW12" i="31"/>
  <c r="AT12" i="31"/>
  <c r="AS12" i="31"/>
  <c r="AP12" i="31"/>
  <c r="AO12" i="31"/>
  <c r="AL12" i="31"/>
  <c r="AK12" i="31"/>
  <c r="AH12" i="31"/>
  <c r="AG12" i="31"/>
  <c r="AD12" i="31"/>
  <c r="AC12" i="31"/>
  <c r="Z12" i="31"/>
  <c r="Y12" i="31"/>
  <c r="V12" i="31"/>
  <c r="U12" i="31"/>
  <c r="R12" i="31"/>
  <c r="Q12" i="31"/>
  <c r="N12" i="31"/>
  <c r="M12" i="31"/>
  <c r="J12" i="31"/>
  <c r="I12" i="31"/>
  <c r="F12" i="31"/>
  <c r="E12" i="31"/>
  <c r="BN11" i="31"/>
  <c r="BM11" i="31"/>
  <c r="BJ11" i="31"/>
  <c r="BI11" i="31"/>
  <c r="BF11" i="31"/>
  <c r="BE11" i="31"/>
  <c r="BB11" i="31"/>
  <c r="BA11" i="31"/>
  <c r="AX11" i="31"/>
  <c r="AW11" i="31"/>
  <c r="AT11" i="31"/>
  <c r="AS11" i="31"/>
  <c r="AP11" i="31"/>
  <c r="AO11" i="31"/>
  <c r="AL11" i="31"/>
  <c r="AK11" i="31"/>
  <c r="AH11" i="31"/>
  <c r="AG11" i="31"/>
  <c r="AD11" i="31"/>
  <c r="AC11" i="31"/>
  <c r="Z11" i="31"/>
  <c r="Y11" i="31"/>
  <c r="V11" i="31"/>
  <c r="U11" i="31"/>
  <c r="R11" i="31"/>
  <c r="Q11" i="31"/>
  <c r="N11" i="31"/>
  <c r="M11" i="31"/>
  <c r="J11" i="31"/>
  <c r="I11" i="31"/>
  <c r="F11" i="31"/>
  <c r="E11" i="31"/>
  <c r="BN10" i="31"/>
  <c r="BM10" i="31"/>
  <c r="BJ10" i="31"/>
  <c r="BI10" i="31"/>
  <c r="BF10" i="31"/>
  <c r="BE10" i="31"/>
  <c r="BB10" i="31"/>
  <c r="BA10" i="31"/>
  <c r="AX10" i="31"/>
  <c r="AW10" i="31"/>
  <c r="AT10" i="31"/>
  <c r="AS10" i="31"/>
  <c r="AP10" i="31"/>
  <c r="AO10" i="31"/>
  <c r="AL10" i="31"/>
  <c r="AK10" i="31"/>
  <c r="AH10" i="31"/>
  <c r="AG10" i="31"/>
  <c r="AD10" i="31"/>
  <c r="AC10" i="31"/>
  <c r="Z10" i="31"/>
  <c r="Y10" i="31"/>
  <c r="V10" i="31"/>
  <c r="U10" i="31"/>
  <c r="R10" i="31"/>
  <c r="Q10" i="31"/>
  <c r="N10" i="31"/>
  <c r="M10" i="31"/>
  <c r="J10" i="31"/>
  <c r="I10" i="31"/>
  <c r="F10" i="31"/>
  <c r="E10" i="31"/>
  <c r="BN9" i="31"/>
  <c r="BM9" i="31"/>
  <c r="BJ9" i="31"/>
  <c r="BI9" i="31"/>
  <c r="BF9" i="31"/>
  <c r="BE9" i="31"/>
  <c r="BB9" i="31"/>
  <c r="BA9" i="31"/>
  <c r="AX9" i="31"/>
  <c r="AW9" i="31"/>
  <c r="AT9" i="31"/>
  <c r="AS9" i="31"/>
  <c r="AP9" i="31"/>
  <c r="AO9" i="31"/>
  <c r="AL9" i="31"/>
  <c r="AK9" i="31"/>
  <c r="AH9" i="31"/>
  <c r="AG9" i="31"/>
  <c r="AD9" i="31"/>
  <c r="AC9" i="31"/>
  <c r="Z9" i="31"/>
  <c r="Y9" i="31"/>
  <c r="V9" i="31"/>
  <c r="U9" i="31"/>
  <c r="R9" i="31"/>
  <c r="Q9" i="31"/>
  <c r="N9" i="31"/>
  <c r="M9" i="31"/>
  <c r="J9" i="31"/>
  <c r="I9" i="31"/>
  <c r="F9" i="31"/>
  <c r="E9" i="31"/>
  <c r="BN8" i="31"/>
  <c r="BM8" i="31"/>
  <c r="BJ8" i="31"/>
  <c r="BI8" i="31"/>
  <c r="BF8" i="31"/>
  <c r="BE8" i="31"/>
  <c r="BB8" i="31"/>
  <c r="BA8" i="31"/>
  <c r="AX8" i="31"/>
  <c r="AW8" i="31"/>
  <c r="AT8" i="31"/>
  <c r="AS8" i="31"/>
  <c r="AP8" i="31"/>
  <c r="AO8" i="31"/>
  <c r="AL8" i="31"/>
  <c r="AK8" i="31"/>
  <c r="AH8" i="31"/>
  <c r="AG8" i="31"/>
  <c r="AD8" i="31"/>
  <c r="AC8" i="31"/>
  <c r="Z8" i="31"/>
  <c r="Y8" i="31"/>
  <c r="V8" i="31"/>
  <c r="U8" i="31"/>
  <c r="R8" i="31"/>
  <c r="Q8" i="31"/>
  <c r="N8" i="31"/>
  <c r="M8" i="31"/>
  <c r="J8" i="31"/>
  <c r="I8" i="31"/>
  <c r="F8" i="31"/>
  <c r="E8" i="31"/>
  <c r="BN7" i="31"/>
  <c r="BM7" i="31"/>
  <c r="BJ7" i="31"/>
  <c r="BI7" i="31"/>
  <c r="BF7" i="31"/>
  <c r="BE7" i="31"/>
  <c r="BB7" i="31"/>
  <c r="BA7" i="31"/>
  <c r="AX7" i="31"/>
  <c r="AW7" i="31"/>
  <c r="AT7" i="31"/>
  <c r="AS7" i="31"/>
  <c r="AP7" i="31"/>
  <c r="AO7" i="31"/>
  <c r="AL7" i="31"/>
  <c r="AK7" i="31"/>
  <c r="AH7" i="31"/>
  <c r="AG7" i="31"/>
  <c r="AD7" i="31"/>
  <c r="AC7" i="31"/>
  <c r="Z7" i="31"/>
  <c r="Y7" i="31"/>
  <c r="V7" i="31"/>
  <c r="U7" i="31"/>
  <c r="R7" i="31"/>
  <c r="Q7" i="31"/>
  <c r="N7" i="31"/>
  <c r="M7" i="31"/>
  <c r="J7" i="31"/>
  <c r="I7" i="31"/>
  <c r="F7" i="31"/>
  <c r="E7" i="31"/>
  <c r="BN59" i="30"/>
  <c r="BM59" i="30"/>
  <c r="BJ59" i="30"/>
  <c r="BI59" i="30"/>
  <c r="BF59" i="30"/>
  <c r="BE59" i="30"/>
  <c r="BB59" i="30"/>
  <c r="BA59" i="30"/>
  <c r="AX59" i="30"/>
  <c r="AW59" i="30"/>
  <c r="AT59" i="30"/>
  <c r="AS59" i="30"/>
  <c r="AP59" i="30"/>
  <c r="AO59" i="30"/>
  <c r="AL59" i="30"/>
  <c r="AK59" i="30"/>
  <c r="AH59" i="30"/>
  <c r="AG59" i="30"/>
  <c r="AD59" i="30"/>
  <c r="AC59" i="30"/>
  <c r="Z59" i="30"/>
  <c r="Y59" i="30"/>
  <c r="V59" i="30"/>
  <c r="U59" i="30"/>
  <c r="R59" i="30"/>
  <c r="Q59" i="30"/>
  <c r="N59" i="30"/>
  <c r="M59" i="30"/>
  <c r="J59" i="30"/>
  <c r="I59" i="30"/>
  <c r="F59" i="30"/>
  <c r="E59" i="30"/>
  <c r="BJ49" i="30"/>
  <c r="BI49" i="30"/>
  <c r="BB49" i="30"/>
  <c r="BA49" i="30"/>
  <c r="AT49" i="30"/>
  <c r="AS49" i="30"/>
  <c r="AL49" i="30"/>
  <c r="AK49" i="30"/>
  <c r="AD49" i="30"/>
  <c r="AC49" i="30"/>
  <c r="V49" i="30"/>
  <c r="U49" i="30"/>
  <c r="N49" i="30"/>
  <c r="M49" i="30"/>
  <c r="F49" i="30"/>
  <c r="E49" i="30"/>
  <c r="BJ48" i="30"/>
  <c r="BI48" i="30"/>
  <c r="BB48" i="30"/>
  <c r="BA48" i="30"/>
  <c r="AT48" i="30"/>
  <c r="AS48" i="30"/>
  <c r="AL48" i="30"/>
  <c r="AK48" i="30"/>
  <c r="AD48" i="30"/>
  <c r="AC48" i="30"/>
  <c r="V48" i="30"/>
  <c r="U48" i="30"/>
  <c r="N48" i="30"/>
  <c r="M48" i="30"/>
  <c r="F48" i="30"/>
  <c r="E48" i="30"/>
  <c r="BJ47" i="30"/>
  <c r="BI47" i="30"/>
  <c r="BB47" i="30"/>
  <c r="BA47" i="30"/>
  <c r="AT47" i="30"/>
  <c r="AS47" i="30"/>
  <c r="AL47" i="30"/>
  <c r="AK47" i="30"/>
  <c r="AD47" i="30"/>
  <c r="AC47" i="30"/>
  <c r="V47" i="30"/>
  <c r="U47" i="30"/>
  <c r="N47" i="30"/>
  <c r="M47" i="30"/>
  <c r="F47" i="30"/>
  <c r="E47" i="30"/>
  <c r="BJ46" i="30"/>
  <c r="BI46" i="30"/>
  <c r="BB46" i="30"/>
  <c r="BA46" i="30"/>
  <c r="AT46" i="30"/>
  <c r="AS46" i="30"/>
  <c r="AL46" i="30"/>
  <c r="AK46" i="30"/>
  <c r="AD46" i="30"/>
  <c r="AC46" i="30"/>
  <c r="V46" i="30"/>
  <c r="U46" i="30"/>
  <c r="N46" i="30"/>
  <c r="M46" i="30"/>
  <c r="F46" i="30"/>
  <c r="E46" i="30"/>
  <c r="BJ45" i="30"/>
  <c r="BI45" i="30"/>
  <c r="BB45" i="30"/>
  <c r="BA45" i="30"/>
  <c r="AT45" i="30"/>
  <c r="AS45" i="30"/>
  <c r="AL45" i="30"/>
  <c r="AK45" i="30"/>
  <c r="AD45" i="30"/>
  <c r="AC45" i="30"/>
  <c r="V45" i="30"/>
  <c r="U45" i="30"/>
  <c r="N45" i="30"/>
  <c r="M45" i="30"/>
  <c r="F45" i="30"/>
  <c r="E45" i="30"/>
  <c r="BJ44" i="30"/>
  <c r="BI44" i="30"/>
  <c r="BB44" i="30"/>
  <c r="BA44" i="30"/>
  <c r="AT44" i="30"/>
  <c r="AS44" i="30"/>
  <c r="AL44" i="30"/>
  <c r="AK44" i="30"/>
  <c r="AD44" i="30"/>
  <c r="AC44" i="30"/>
  <c r="V44" i="30"/>
  <c r="U44" i="30"/>
  <c r="N44" i="30"/>
  <c r="M44" i="30"/>
  <c r="F44" i="30"/>
  <c r="E44" i="30"/>
  <c r="BJ43" i="30"/>
  <c r="BI43" i="30"/>
  <c r="BB43" i="30"/>
  <c r="BA43" i="30"/>
  <c r="AT43" i="30"/>
  <c r="AS43" i="30"/>
  <c r="AL43" i="30"/>
  <c r="AK43" i="30"/>
  <c r="AD43" i="30"/>
  <c r="AC43" i="30"/>
  <c r="V43" i="30"/>
  <c r="U43" i="30"/>
  <c r="N43" i="30"/>
  <c r="M43" i="30"/>
  <c r="F43" i="30"/>
  <c r="E43" i="30"/>
  <c r="BN40" i="30"/>
  <c r="BM40" i="30"/>
  <c r="BJ40" i="30"/>
  <c r="BI40" i="30"/>
  <c r="BF40" i="30"/>
  <c r="BE40" i="30"/>
  <c r="BB40" i="30"/>
  <c r="BA40" i="30"/>
  <c r="AX40" i="30"/>
  <c r="AW40" i="30"/>
  <c r="AT40" i="30"/>
  <c r="AS40" i="30"/>
  <c r="AP40" i="30"/>
  <c r="AO40" i="30"/>
  <c r="AL40" i="30"/>
  <c r="AK40" i="30"/>
  <c r="AH40" i="30"/>
  <c r="AG40" i="30"/>
  <c r="AD40" i="30"/>
  <c r="AC40" i="30"/>
  <c r="Z40" i="30"/>
  <c r="Y40" i="30"/>
  <c r="V40" i="30"/>
  <c r="U40" i="30"/>
  <c r="R40" i="30"/>
  <c r="Q40" i="30"/>
  <c r="N40" i="30"/>
  <c r="M40" i="30"/>
  <c r="J40" i="30"/>
  <c r="I40" i="30"/>
  <c r="F40" i="30"/>
  <c r="E40" i="30"/>
  <c r="BN39" i="30"/>
  <c r="BM39" i="30"/>
  <c r="BJ39" i="30"/>
  <c r="BI39" i="30"/>
  <c r="BF39" i="30"/>
  <c r="BE39" i="30"/>
  <c r="BB39" i="30"/>
  <c r="BA39" i="30"/>
  <c r="AX39" i="30"/>
  <c r="AW39" i="30"/>
  <c r="AT39" i="30"/>
  <c r="AS39" i="30"/>
  <c r="AP39" i="30"/>
  <c r="AO39" i="30"/>
  <c r="AL39" i="30"/>
  <c r="AK39" i="30"/>
  <c r="AH39" i="30"/>
  <c r="AG39" i="30"/>
  <c r="AD39" i="30"/>
  <c r="AC39" i="30"/>
  <c r="Z39" i="30"/>
  <c r="Y39" i="30"/>
  <c r="V39" i="30"/>
  <c r="U39" i="30"/>
  <c r="R39" i="30"/>
  <c r="Q39" i="30"/>
  <c r="N39" i="30"/>
  <c r="M39" i="30"/>
  <c r="J39" i="30"/>
  <c r="I39" i="30"/>
  <c r="F39" i="30"/>
  <c r="E39" i="30"/>
  <c r="BN38" i="30"/>
  <c r="BM38" i="30"/>
  <c r="BJ38" i="30"/>
  <c r="BI38" i="30"/>
  <c r="BF38" i="30"/>
  <c r="BE38" i="30"/>
  <c r="BB38" i="30"/>
  <c r="BA38" i="30"/>
  <c r="AX38" i="30"/>
  <c r="AW38" i="30"/>
  <c r="AT38" i="30"/>
  <c r="AS38" i="30"/>
  <c r="AP38" i="30"/>
  <c r="AO38" i="30"/>
  <c r="AL38" i="30"/>
  <c r="AK38" i="30"/>
  <c r="AH38" i="30"/>
  <c r="AG38" i="30"/>
  <c r="AD38" i="30"/>
  <c r="AC38" i="30"/>
  <c r="Z38" i="30"/>
  <c r="Y38" i="30"/>
  <c r="V38" i="30"/>
  <c r="U38" i="30"/>
  <c r="R38" i="30"/>
  <c r="Q38" i="30"/>
  <c r="N38" i="30"/>
  <c r="M38" i="30"/>
  <c r="J38" i="30"/>
  <c r="I38" i="30"/>
  <c r="F38" i="30"/>
  <c r="E38" i="30"/>
  <c r="BN37" i="30"/>
  <c r="BM37" i="30"/>
  <c r="BJ37" i="30"/>
  <c r="BI37" i="30"/>
  <c r="BF37" i="30"/>
  <c r="BE37" i="30"/>
  <c r="BB37" i="30"/>
  <c r="BA37" i="30"/>
  <c r="AX37" i="30"/>
  <c r="AW37" i="30"/>
  <c r="AT37" i="30"/>
  <c r="AS37" i="30"/>
  <c r="AP37" i="30"/>
  <c r="AO37" i="30"/>
  <c r="AL37" i="30"/>
  <c r="AK37" i="30"/>
  <c r="AH37" i="30"/>
  <c r="AG37" i="30"/>
  <c r="AD37" i="30"/>
  <c r="AC37" i="30"/>
  <c r="Z37" i="30"/>
  <c r="Y37" i="30"/>
  <c r="V37" i="30"/>
  <c r="U37" i="30"/>
  <c r="R37" i="30"/>
  <c r="Q37" i="30"/>
  <c r="N37" i="30"/>
  <c r="M37" i="30"/>
  <c r="J37" i="30"/>
  <c r="I37" i="30"/>
  <c r="F37" i="30"/>
  <c r="E37" i="30"/>
  <c r="BN36" i="30"/>
  <c r="BM36" i="30"/>
  <c r="BJ36" i="30"/>
  <c r="BI36" i="30"/>
  <c r="BF36" i="30"/>
  <c r="BE36" i="30"/>
  <c r="BB36" i="30"/>
  <c r="BA36" i="30"/>
  <c r="AX36" i="30"/>
  <c r="AW36" i="30"/>
  <c r="AT36" i="30"/>
  <c r="AS36" i="30"/>
  <c r="AP36" i="30"/>
  <c r="AO36" i="30"/>
  <c r="AL36" i="30"/>
  <c r="AK36" i="30"/>
  <c r="AH36" i="30"/>
  <c r="AG36" i="30"/>
  <c r="AD36" i="30"/>
  <c r="AC36" i="30"/>
  <c r="Z36" i="30"/>
  <c r="Y36" i="30"/>
  <c r="V36" i="30"/>
  <c r="U36" i="30"/>
  <c r="R36" i="30"/>
  <c r="Q36" i="30"/>
  <c r="N36" i="30"/>
  <c r="M36" i="30"/>
  <c r="J36" i="30"/>
  <c r="I36" i="30"/>
  <c r="F36" i="30"/>
  <c r="E36" i="30"/>
  <c r="BN35" i="30"/>
  <c r="BM35" i="30"/>
  <c r="BJ35" i="30"/>
  <c r="BI35" i="30"/>
  <c r="BF35" i="30"/>
  <c r="BE35" i="30"/>
  <c r="BB35" i="30"/>
  <c r="BA35" i="30"/>
  <c r="AX35" i="30"/>
  <c r="AW35" i="30"/>
  <c r="AT35" i="30"/>
  <c r="AS35" i="30"/>
  <c r="AP35" i="30"/>
  <c r="AO35" i="30"/>
  <c r="AL35" i="30"/>
  <c r="AK35" i="30"/>
  <c r="AH35" i="30"/>
  <c r="AG35" i="30"/>
  <c r="AD35" i="30"/>
  <c r="AC35" i="30"/>
  <c r="Z35" i="30"/>
  <c r="Y35" i="30"/>
  <c r="V35" i="30"/>
  <c r="U35" i="30"/>
  <c r="R35" i="30"/>
  <c r="Q35" i="30"/>
  <c r="N35" i="30"/>
  <c r="M35" i="30"/>
  <c r="J35" i="30"/>
  <c r="I35" i="30"/>
  <c r="F35" i="30"/>
  <c r="E35" i="30"/>
  <c r="BN34" i="30"/>
  <c r="BM34" i="30"/>
  <c r="BJ34" i="30"/>
  <c r="BI34" i="30"/>
  <c r="BF34" i="30"/>
  <c r="BE34" i="30"/>
  <c r="BB34" i="30"/>
  <c r="BA34" i="30"/>
  <c r="AX34" i="30"/>
  <c r="AW34" i="30"/>
  <c r="AT34" i="30"/>
  <c r="AS34" i="30"/>
  <c r="AP34" i="30"/>
  <c r="AO34" i="30"/>
  <c r="AL34" i="30"/>
  <c r="AK34" i="30"/>
  <c r="AH34" i="30"/>
  <c r="AG34" i="30"/>
  <c r="AD34" i="30"/>
  <c r="AC34" i="30"/>
  <c r="Z34" i="30"/>
  <c r="Y34" i="30"/>
  <c r="V34" i="30"/>
  <c r="U34" i="30"/>
  <c r="R34" i="30"/>
  <c r="Q34" i="30"/>
  <c r="N34" i="30"/>
  <c r="M34" i="30"/>
  <c r="J34" i="30"/>
  <c r="I34" i="30"/>
  <c r="F34" i="30"/>
  <c r="E34" i="30"/>
  <c r="BN33" i="30"/>
  <c r="BM33" i="30"/>
  <c r="BJ33" i="30"/>
  <c r="BI33" i="30"/>
  <c r="BF33" i="30"/>
  <c r="BE33" i="30"/>
  <c r="BB33" i="30"/>
  <c r="BA33" i="30"/>
  <c r="AX33" i="30"/>
  <c r="AW33" i="30"/>
  <c r="AT33" i="30"/>
  <c r="AS33" i="30"/>
  <c r="AP33" i="30"/>
  <c r="AO33" i="30"/>
  <c r="AL33" i="30"/>
  <c r="AK33" i="30"/>
  <c r="AH33" i="30"/>
  <c r="AG33" i="30"/>
  <c r="AD33" i="30"/>
  <c r="AC33" i="30"/>
  <c r="Z33" i="30"/>
  <c r="Y33" i="30"/>
  <c r="V33" i="30"/>
  <c r="U33" i="30"/>
  <c r="R33" i="30"/>
  <c r="Q33" i="30"/>
  <c r="N33" i="30"/>
  <c r="M33" i="30"/>
  <c r="J33" i="30"/>
  <c r="I33" i="30"/>
  <c r="F33" i="30"/>
  <c r="E33" i="30"/>
  <c r="BN32" i="30"/>
  <c r="BM32" i="30"/>
  <c r="BJ32" i="30"/>
  <c r="BI32" i="30"/>
  <c r="BF32" i="30"/>
  <c r="BE32" i="30"/>
  <c r="BB32" i="30"/>
  <c r="BA32" i="30"/>
  <c r="AX32" i="30"/>
  <c r="AW32" i="30"/>
  <c r="AT32" i="30"/>
  <c r="AS32" i="30"/>
  <c r="AP32" i="30"/>
  <c r="AO32" i="30"/>
  <c r="AL32" i="30"/>
  <c r="AK32" i="30"/>
  <c r="AH32" i="30"/>
  <c r="AG32" i="30"/>
  <c r="AD32" i="30"/>
  <c r="AC32" i="30"/>
  <c r="Z32" i="30"/>
  <c r="Y32" i="30"/>
  <c r="V32" i="30"/>
  <c r="U32" i="30"/>
  <c r="R32" i="30"/>
  <c r="Q32" i="30"/>
  <c r="N32" i="30"/>
  <c r="M32" i="30"/>
  <c r="J32" i="30"/>
  <c r="I32" i="30"/>
  <c r="F32" i="30"/>
  <c r="E32" i="30"/>
  <c r="BN31" i="30"/>
  <c r="BM31" i="30"/>
  <c r="BJ31" i="30"/>
  <c r="BI31" i="30"/>
  <c r="BF31" i="30"/>
  <c r="BE31" i="30"/>
  <c r="BB31" i="30"/>
  <c r="BA31" i="30"/>
  <c r="AX31" i="30"/>
  <c r="AW31" i="30"/>
  <c r="AT31" i="30"/>
  <c r="AS31" i="30"/>
  <c r="AP31" i="30"/>
  <c r="AO31" i="30"/>
  <c r="AL31" i="30"/>
  <c r="AK31" i="30"/>
  <c r="AH31" i="30"/>
  <c r="AG31" i="30"/>
  <c r="AD31" i="30"/>
  <c r="AC31" i="30"/>
  <c r="Z31" i="30"/>
  <c r="Y31" i="30"/>
  <c r="V31" i="30"/>
  <c r="U31" i="30"/>
  <c r="R31" i="30"/>
  <c r="Q31" i="30"/>
  <c r="N31" i="30"/>
  <c r="M31" i="30"/>
  <c r="J31" i="30"/>
  <c r="I31" i="30"/>
  <c r="F31" i="30"/>
  <c r="E31" i="30"/>
  <c r="BN30" i="30"/>
  <c r="BM30" i="30"/>
  <c r="BJ30" i="30"/>
  <c r="BI30" i="30"/>
  <c r="BF30" i="30"/>
  <c r="BE30" i="30"/>
  <c r="BB30" i="30"/>
  <c r="BA30" i="30"/>
  <c r="AX30" i="30"/>
  <c r="AW30" i="30"/>
  <c r="AT30" i="30"/>
  <c r="AS30" i="30"/>
  <c r="AP30" i="30"/>
  <c r="AO30" i="30"/>
  <c r="AL30" i="30"/>
  <c r="AK30" i="30"/>
  <c r="AH30" i="30"/>
  <c r="AG30" i="30"/>
  <c r="AD30" i="30"/>
  <c r="AC30" i="30"/>
  <c r="Z30" i="30"/>
  <c r="Y30" i="30"/>
  <c r="V30" i="30"/>
  <c r="U30" i="30"/>
  <c r="R30" i="30"/>
  <c r="Q30" i="30"/>
  <c r="N30" i="30"/>
  <c r="M30" i="30"/>
  <c r="J30" i="30"/>
  <c r="I30" i="30"/>
  <c r="F30" i="30"/>
  <c r="E30" i="30"/>
  <c r="BN29" i="30"/>
  <c r="BM29" i="30"/>
  <c r="BJ29" i="30"/>
  <c r="BI29" i="30"/>
  <c r="BF29" i="30"/>
  <c r="BE29" i="30"/>
  <c r="BB29" i="30"/>
  <c r="BA29" i="30"/>
  <c r="AX29" i="30"/>
  <c r="AW29" i="30"/>
  <c r="AT29" i="30"/>
  <c r="AS29" i="30"/>
  <c r="AP29" i="30"/>
  <c r="AO29" i="30"/>
  <c r="AL29" i="30"/>
  <c r="AK29" i="30"/>
  <c r="AH29" i="30"/>
  <c r="AG29" i="30"/>
  <c r="AD29" i="30"/>
  <c r="AC29" i="30"/>
  <c r="Z29" i="30"/>
  <c r="Y29" i="30"/>
  <c r="V29" i="30"/>
  <c r="U29" i="30"/>
  <c r="R29" i="30"/>
  <c r="Q29" i="30"/>
  <c r="N29" i="30"/>
  <c r="M29" i="30"/>
  <c r="J29" i="30"/>
  <c r="I29" i="30"/>
  <c r="F29" i="30"/>
  <c r="E29" i="30"/>
  <c r="BN28" i="30"/>
  <c r="BM28" i="30"/>
  <c r="BJ28" i="30"/>
  <c r="BI28" i="30"/>
  <c r="BF28" i="30"/>
  <c r="BE28" i="30"/>
  <c r="BB28" i="30"/>
  <c r="BA28" i="30"/>
  <c r="AX28" i="30"/>
  <c r="AW28" i="30"/>
  <c r="AT28" i="30"/>
  <c r="AS28" i="30"/>
  <c r="AP28" i="30"/>
  <c r="AO28" i="30"/>
  <c r="AL28" i="30"/>
  <c r="AK28" i="30"/>
  <c r="AH28" i="30"/>
  <c r="AG28" i="30"/>
  <c r="AD28" i="30"/>
  <c r="AC28" i="30"/>
  <c r="Z28" i="30"/>
  <c r="Y28" i="30"/>
  <c r="V28" i="30"/>
  <c r="U28" i="30"/>
  <c r="R28" i="30"/>
  <c r="Q28" i="30"/>
  <c r="N28" i="30"/>
  <c r="M28" i="30"/>
  <c r="J28" i="30"/>
  <c r="I28" i="30"/>
  <c r="F28" i="30"/>
  <c r="E28" i="30"/>
  <c r="BN27" i="30"/>
  <c r="BM27" i="30"/>
  <c r="BJ27" i="30"/>
  <c r="BI27" i="30"/>
  <c r="BF27" i="30"/>
  <c r="BE27" i="30"/>
  <c r="BB27" i="30"/>
  <c r="BA27" i="30"/>
  <c r="AX27" i="30"/>
  <c r="AW27" i="30"/>
  <c r="AT27" i="30"/>
  <c r="AS27" i="30"/>
  <c r="AP27" i="30"/>
  <c r="AO27" i="30"/>
  <c r="AL27" i="30"/>
  <c r="AK27" i="30"/>
  <c r="AH27" i="30"/>
  <c r="AG27" i="30"/>
  <c r="AD27" i="30"/>
  <c r="AC27" i="30"/>
  <c r="Z27" i="30"/>
  <c r="Y27" i="30"/>
  <c r="V27" i="30"/>
  <c r="U27" i="30"/>
  <c r="R27" i="30"/>
  <c r="Q27" i="30"/>
  <c r="N27" i="30"/>
  <c r="M27" i="30"/>
  <c r="J27" i="30"/>
  <c r="I27" i="30"/>
  <c r="F27" i="30"/>
  <c r="E27" i="30"/>
  <c r="BN26" i="30"/>
  <c r="BM26" i="30"/>
  <c r="BJ26" i="30"/>
  <c r="BI26" i="30"/>
  <c r="BF26" i="30"/>
  <c r="BE26" i="30"/>
  <c r="BB26" i="30"/>
  <c r="BA26" i="30"/>
  <c r="AX26" i="30"/>
  <c r="AW26" i="30"/>
  <c r="AT26" i="30"/>
  <c r="AS26" i="30"/>
  <c r="AP26" i="30"/>
  <c r="AO26" i="30"/>
  <c r="AL26" i="30"/>
  <c r="AK26" i="30"/>
  <c r="AH26" i="30"/>
  <c r="AG26" i="30"/>
  <c r="AD26" i="30"/>
  <c r="AC26" i="30"/>
  <c r="Z26" i="30"/>
  <c r="Y26" i="30"/>
  <c r="V26" i="30"/>
  <c r="U26" i="30"/>
  <c r="R26" i="30"/>
  <c r="Q26" i="30"/>
  <c r="N26" i="30"/>
  <c r="M26" i="30"/>
  <c r="J26" i="30"/>
  <c r="I26" i="30"/>
  <c r="F26" i="30"/>
  <c r="E26" i="30"/>
  <c r="BN25" i="30"/>
  <c r="BM25" i="30"/>
  <c r="BJ25" i="30"/>
  <c r="BI25" i="30"/>
  <c r="BF25" i="30"/>
  <c r="BE25" i="30"/>
  <c r="BB25" i="30"/>
  <c r="BA25" i="30"/>
  <c r="AX25" i="30"/>
  <c r="AW25" i="30"/>
  <c r="AT25" i="30"/>
  <c r="AS25" i="30"/>
  <c r="AP25" i="30"/>
  <c r="AO25" i="30"/>
  <c r="AL25" i="30"/>
  <c r="AK25" i="30"/>
  <c r="AH25" i="30"/>
  <c r="AG25" i="30"/>
  <c r="AD25" i="30"/>
  <c r="AC25" i="30"/>
  <c r="Z25" i="30"/>
  <c r="Y25" i="30"/>
  <c r="V25" i="30"/>
  <c r="U25" i="30"/>
  <c r="R25" i="30"/>
  <c r="Q25" i="30"/>
  <c r="N25" i="30"/>
  <c r="M25" i="30"/>
  <c r="J25" i="30"/>
  <c r="I25" i="30"/>
  <c r="F25" i="30"/>
  <c r="E25" i="30"/>
  <c r="BN24" i="30"/>
  <c r="BM24" i="30"/>
  <c r="BJ24" i="30"/>
  <c r="BI24" i="30"/>
  <c r="BF24" i="30"/>
  <c r="BE24" i="30"/>
  <c r="BB24" i="30"/>
  <c r="BA24" i="30"/>
  <c r="AX24" i="30"/>
  <c r="AW24" i="30"/>
  <c r="AT24" i="30"/>
  <c r="AS24" i="30"/>
  <c r="AP24" i="30"/>
  <c r="AO24" i="30"/>
  <c r="AL24" i="30"/>
  <c r="AK24" i="30"/>
  <c r="AH24" i="30"/>
  <c r="AG24" i="30"/>
  <c r="AD24" i="30"/>
  <c r="AC24" i="30"/>
  <c r="Z24" i="30"/>
  <c r="Y24" i="30"/>
  <c r="V24" i="30"/>
  <c r="U24" i="30"/>
  <c r="R24" i="30"/>
  <c r="Q24" i="30"/>
  <c r="N24" i="30"/>
  <c r="M24" i="30"/>
  <c r="J24" i="30"/>
  <c r="I24" i="30"/>
  <c r="F24" i="30"/>
  <c r="E24" i="30"/>
  <c r="BN23" i="30"/>
  <c r="BM23" i="30"/>
  <c r="BJ23" i="30"/>
  <c r="BI23" i="30"/>
  <c r="BF23" i="30"/>
  <c r="BE23" i="30"/>
  <c r="BB23" i="30"/>
  <c r="BA23" i="30"/>
  <c r="AX23" i="30"/>
  <c r="AW23" i="30"/>
  <c r="AT23" i="30"/>
  <c r="AS23" i="30"/>
  <c r="AP23" i="30"/>
  <c r="AO23" i="30"/>
  <c r="AL23" i="30"/>
  <c r="AK23" i="30"/>
  <c r="AH23" i="30"/>
  <c r="AG23" i="30"/>
  <c r="AD23" i="30"/>
  <c r="AC23" i="30"/>
  <c r="Z23" i="30"/>
  <c r="Y23" i="30"/>
  <c r="V23" i="30"/>
  <c r="U23" i="30"/>
  <c r="R23" i="30"/>
  <c r="Q23" i="30"/>
  <c r="N23" i="30"/>
  <c r="M23" i="30"/>
  <c r="J23" i="30"/>
  <c r="I23" i="30"/>
  <c r="F23" i="30"/>
  <c r="E23" i="30"/>
  <c r="BN22" i="30"/>
  <c r="BM22" i="30"/>
  <c r="BJ22" i="30"/>
  <c r="BI22" i="30"/>
  <c r="BF22" i="30"/>
  <c r="BE22" i="30"/>
  <c r="BB22" i="30"/>
  <c r="BA22" i="30"/>
  <c r="AX22" i="30"/>
  <c r="AW22" i="30"/>
  <c r="AT22" i="30"/>
  <c r="AS22" i="30"/>
  <c r="AP22" i="30"/>
  <c r="AO22" i="30"/>
  <c r="AL22" i="30"/>
  <c r="AK22" i="30"/>
  <c r="AH22" i="30"/>
  <c r="AG22" i="30"/>
  <c r="AD22" i="30"/>
  <c r="AC22" i="30"/>
  <c r="Z22" i="30"/>
  <c r="Y22" i="30"/>
  <c r="V22" i="30"/>
  <c r="U22" i="30"/>
  <c r="R22" i="30"/>
  <c r="Q22" i="30"/>
  <c r="N22" i="30"/>
  <c r="M22" i="30"/>
  <c r="J22" i="30"/>
  <c r="I22" i="30"/>
  <c r="F22" i="30"/>
  <c r="E22" i="30"/>
  <c r="BN21" i="30"/>
  <c r="BM21" i="30"/>
  <c r="BJ21" i="30"/>
  <c r="BI21" i="30"/>
  <c r="BF21" i="30"/>
  <c r="BE21" i="30"/>
  <c r="BB21" i="30"/>
  <c r="BA21" i="30"/>
  <c r="AX21" i="30"/>
  <c r="AW21" i="30"/>
  <c r="AT21" i="30"/>
  <c r="AS21" i="30"/>
  <c r="AP21" i="30"/>
  <c r="AO21" i="30"/>
  <c r="AL21" i="30"/>
  <c r="AK21" i="30"/>
  <c r="AH21" i="30"/>
  <c r="AG21" i="30"/>
  <c r="AD21" i="30"/>
  <c r="AC21" i="30"/>
  <c r="Z21" i="30"/>
  <c r="Y21" i="30"/>
  <c r="V21" i="30"/>
  <c r="U21" i="30"/>
  <c r="R21" i="30"/>
  <c r="Q21" i="30"/>
  <c r="N21" i="30"/>
  <c r="M21" i="30"/>
  <c r="J21" i="30"/>
  <c r="I21" i="30"/>
  <c r="F21" i="30"/>
  <c r="E21" i="30"/>
  <c r="BN20" i="30"/>
  <c r="BM20" i="30"/>
  <c r="BJ20" i="30"/>
  <c r="BI20" i="30"/>
  <c r="BF20" i="30"/>
  <c r="BE20" i="30"/>
  <c r="BB20" i="30"/>
  <c r="BA20" i="30"/>
  <c r="AX20" i="30"/>
  <c r="AW20" i="30"/>
  <c r="AT20" i="30"/>
  <c r="AS20" i="30"/>
  <c r="AP20" i="30"/>
  <c r="AO20" i="30"/>
  <c r="AL20" i="30"/>
  <c r="AK20" i="30"/>
  <c r="AH20" i="30"/>
  <c r="AG20" i="30"/>
  <c r="AD20" i="30"/>
  <c r="AC20" i="30"/>
  <c r="Z20" i="30"/>
  <c r="Y20" i="30"/>
  <c r="V20" i="30"/>
  <c r="U20" i="30"/>
  <c r="R20" i="30"/>
  <c r="Q20" i="30"/>
  <c r="N20" i="30"/>
  <c r="M20" i="30"/>
  <c r="J20" i="30"/>
  <c r="I20" i="30"/>
  <c r="F20" i="30"/>
  <c r="E20" i="30"/>
  <c r="BN19" i="30"/>
  <c r="BM19" i="30"/>
  <c r="BJ19" i="30"/>
  <c r="BI19" i="30"/>
  <c r="BF19" i="30"/>
  <c r="BE19" i="30"/>
  <c r="BB19" i="30"/>
  <c r="BA19" i="30"/>
  <c r="AX19" i="30"/>
  <c r="AW19" i="30"/>
  <c r="AT19" i="30"/>
  <c r="AS19" i="30"/>
  <c r="AP19" i="30"/>
  <c r="AO19" i="30"/>
  <c r="AL19" i="30"/>
  <c r="AK19" i="30"/>
  <c r="AH19" i="30"/>
  <c r="AG19" i="30"/>
  <c r="AD19" i="30"/>
  <c r="AC19" i="30"/>
  <c r="Z19" i="30"/>
  <c r="Y19" i="30"/>
  <c r="V19" i="30"/>
  <c r="U19" i="30"/>
  <c r="R19" i="30"/>
  <c r="Q19" i="30"/>
  <c r="N19" i="30"/>
  <c r="M19" i="30"/>
  <c r="J19" i="30"/>
  <c r="I19" i="30"/>
  <c r="F19" i="30"/>
  <c r="E19" i="30"/>
  <c r="BN18" i="30"/>
  <c r="BM18" i="30"/>
  <c r="BJ18" i="30"/>
  <c r="BI18" i="30"/>
  <c r="BF18" i="30"/>
  <c r="BE18" i="30"/>
  <c r="BB18" i="30"/>
  <c r="BA18" i="30"/>
  <c r="AX18" i="30"/>
  <c r="AW18" i="30"/>
  <c r="AT18" i="30"/>
  <c r="AS18" i="30"/>
  <c r="AP18" i="30"/>
  <c r="AO18" i="30"/>
  <c r="AL18" i="30"/>
  <c r="AK18" i="30"/>
  <c r="AH18" i="30"/>
  <c r="AG18" i="30"/>
  <c r="AD18" i="30"/>
  <c r="AC18" i="30"/>
  <c r="Z18" i="30"/>
  <c r="Y18" i="30"/>
  <c r="V18" i="30"/>
  <c r="U18" i="30"/>
  <c r="R18" i="30"/>
  <c r="Q18" i="30"/>
  <c r="N18" i="30"/>
  <c r="M18" i="30"/>
  <c r="J18" i="30"/>
  <c r="I18" i="30"/>
  <c r="F18" i="30"/>
  <c r="E18" i="30"/>
  <c r="BN17" i="30"/>
  <c r="BM17" i="30"/>
  <c r="BJ17" i="30"/>
  <c r="BI17" i="30"/>
  <c r="BF17" i="30"/>
  <c r="BE17" i="30"/>
  <c r="BB17" i="30"/>
  <c r="BA17" i="30"/>
  <c r="AX17" i="30"/>
  <c r="AW17" i="30"/>
  <c r="AT17" i="30"/>
  <c r="AS17" i="30"/>
  <c r="AP17" i="30"/>
  <c r="AO17" i="30"/>
  <c r="AL17" i="30"/>
  <c r="AK17" i="30"/>
  <c r="AH17" i="30"/>
  <c r="AG17" i="30"/>
  <c r="AD17" i="30"/>
  <c r="AC17" i="30"/>
  <c r="Z17" i="30"/>
  <c r="Y17" i="30"/>
  <c r="V17" i="30"/>
  <c r="U17" i="30"/>
  <c r="R17" i="30"/>
  <c r="Q17" i="30"/>
  <c r="N17" i="30"/>
  <c r="M17" i="30"/>
  <c r="J17" i="30"/>
  <c r="I17" i="30"/>
  <c r="F17" i="30"/>
  <c r="E17" i="30"/>
  <c r="BN16" i="30"/>
  <c r="BM16" i="30"/>
  <c r="BJ16" i="30"/>
  <c r="BI16" i="30"/>
  <c r="BF16" i="30"/>
  <c r="BE16" i="30"/>
  <c r="BB16" i="30"/>
  <c r="BA16" i="30"/>
  <c r="AX16" i="30"/>
  <c r="AW16" i="30"/>
  <c r="AT16" i="30"/>
  <c r="AS16" i="30"/>
  <c r="AP16" i="30"/>
  <c r="AO16" i="30"/>
  <c r="AL16" i="30"/>
  <c r="AK16" i="30"/>
  <c r="AH16" i="30"/>
  <c r="AG16" i="30"/>
  <c r="AD16" i="30"/>
  <c r="AC16" i="30"/>
  <c r="Z16" i="30"/>
  <c r="Y16" i="30"/>
  <c r="V16" i="30"/>
  <c r="U16" i="30"/>
  <c r="R16" i="30"/>
  <c r="Q16" i="30"/>
  <c r="N16" i="30"/>
  <c r="M16" i="30"/>
  <c r="J16" i="30"/>
  <c r="I16" i="30"/>
  <c r="F16" i="30"/>
  <c r="E16" i="30"/>
  <c r="BN15" i="30"/>
  <c r="BM15" i="30"/>
  <c r="BJ15" i="30"/>
  <c r="BI15" i="30"/>
  <c r="BF15" i="30"/>
  <c r="BE15" i="30"/>
  <c r="BB15" i="30"/>
  <c r="BA15" i="30"/>
  <c r="AX15" i="30"/>
  <c r="AW15" i="30"/>
  <c r="AT15" i="30"/>
  <c r="AS15" i="30"/>
  <c r="AP15" i="30"/>
  <c r="AO15" i="30"/>
  <c r="AL15" i="30"/>
  <c r="AK15" i="30"/>
  <c r="AH15" i="30"/>
  <c r="AG15" i="30"/>
  <c r="AD15" i="30"/>
  <c r="AC15" i="30"/>
  <c r="Z15" i="30"/>
  <c r="Y15" i="30"/>
  <c r="V15" i="30"/>
  <c r="U15" i="30"/>
  <c r="R15" i="30"/>
  <c r="Q15" i="30"/>
  <c r="N15" i="30"/>
  <c r="M15" i="30"/>
  <c r="J15" i="30"/>
  <c r="I15" i="30"/>
  <c r="F15" i="30"/>
  <c r="E15" i="30"/>
  <c r="BN14" i="30"/>
  <c r="BM14" i="30"/>
  <c r="BJ14" i="30"/>
  <c r="BI14" i="30"/>
  <c r="BF14" i="30"/>
  <c r="BE14" i="30"/>
  <c r="BB14" i="30"/>
  <c r="BA14" i="30"/>
  <c r="AX14" i="30"/>
  <c r="AW14" i="30"/>
  <c r="AT14" i="30"/>
  <c r="AS14" i="30"/>
  <c r="AP14" i="30"/>
  <c r="AO14" i="30"/>
  <c r="AL14" i="30"/>
  <c r="AK14" i="30"/>
  <c r="AH14" i="30"/>
  <c r="AG14" i="30"/>
  <c r="AD14" i="30"/>
  <c r="AC14" i="30"/>
  <c r="Z14" i="30"/>
  <c r="Y14" i="30"/>
  <c r="V14" i="30"/>
  <c r="U14" i="30"/>
  <c r="R14" i="30"/>
  <c r="Q14" i="30"/>
  <c r="N14" i="30"/>
  <c r="M14" i="30"/>
  <c r="J14" i="30"/>
  <c r="I14" i="30"/>
  <c r="F14" i="30"/>
  <c r="E14" i="30"/>
  <c r="BN13" i="30"/>
  <c r="BM13" i="30"/>
  <c r="BJ13" i="30"/>
  <c r="BI13" i="30"/>
  <c r="BF13" i="30"/>
  <c r="BE13" i="30"/>
  <c r="BB13" i="30"/>
  <c r="BA13" i="30"/>
  <c r="AX13" i="30"/>
  <c r="AW13" i="30"/>
  <c r="AT13" i="30"/>
  <c r="AS13" i="30"/>
  <c r="AP13" i="30"/>
  <c r="AO13" i="30"/>
  <c r="AL13" i="30"/>
  <c r="AK13" i="30"/>
  <c r="AH13" i="30"/>
  <c r="AG13" i="30"/>
  <c r="AD13" i="30"/>
  <c r="AC13" i="30"/>
  <c r="Z13" i="30"/>
  <c r="Y13" i="30"/>
  <c r="V13" i="30"/>
  <c r="U13" i="30"/>
  <c r="R13" i="30"/>
  <c r="Q13" i="30"/>
  <c r="N13" i="30"/>
  <c r="M13" i="30"/>
  <c r="J13" i="30"/>
  <c r="I13" i="30"/>
  <c r="F13" i="30"/>
  <c r="E13" i="30"/>
  <c r="BN12" i="30"/>
  <c r="BM12" i="30"/>
  <c r="BJ12" i="30"/>
  <c r="BI12" i="30"/>
  <c r="BF12" i="30"/>
  <c r="BE12" i="30"/>
  <c r="BB12" i="30"/>
  <c r="BA12" i="30"/>
  <c r="AX12" i="30"/>
  <c r="AW12" i="30"/>
  <c r="AT12" i="30"/>
  <c r="AS12" i="30"/>
  <c r="AP12" i="30"/>
  <c r="AO12" i="30"/>
  <c r="AL12" i="30"/>
  <c r="AK12" i="30"/>
  <c r="AH12" i="30"/>
  <c r="AG12" i="30"/>
  <c r="AD12" i="30"/>
  <c r="AC12" i="30"/>
  <c r="Z12" i="30"/>
  <c r="Y12" i="30"/>
  <c r="V12" i="30"/>
  <c r="U12" i="30"/>
  <c r="R12" i="30"/>
  <c r="Q12" i="30"/>
  <c r="N12" i="30"/>
  <c r="M12" i="30"/>
  <c r="J12" i="30"/>
  <c r="I12" i="30"/>
  <c r="F12" i="30"/>
  <c r="E12" i="30"/>
  <c r="BN11" i="30"/>
  <c r="BM11" i="30"/>
  <c r="BJ11" i="30"/>
  <c r="BI11" i="30"/>
  <c r="BF11" i="30"/>
  <c r="BE11" i="30"/>
  <c r="BB11" i="30"/>
  <c r="BA11" i="30"/>
  <c r="AX11" i="30"/>
  <c r="AW11" i="30"/>
  <c r="AT11" i="30"/>
  <c r="AS11" i="30"/>
  <c r="AP11" i="30"/>
  <c r="AO11" i="30"/>
  <c r="AL11" i="30"/>
  <c r="AK11" i="30"/>
  <c r="AH11" i="30"/>
  <c r="AG11" i="30"/>
  <c r="AD11" i="30"/>
  <c r="AC11" i="30"/>
  <c r="Z11" i="30"/>
  <c r="Y11" i="30"/>
  <c r="V11" i="30"/>
  <c r="U11" i="30"/>
  <c r="R11" i="30"/>
  <c r="Q11" i="30"/>
  <c r="N11" i="30"/>
  <c r="M11" i="30"/>
  <c r="J11" i="30"/>
  <c r="I11" i="30"/>
  <c r="F11" i="30"/>
  <c r="E11" i="30"/>
  <c r="BN10" i="30"/>
  <c r="BM10" i="30"/>
  <c r="BJ10" i="30"/>
  <c r="BI10" i="30"/>
  <c r="BF10" i="30"/>
  <c r="BE10" i="30"/>
  <c r="BB10" i="30"/>
  <c r="BA10" i="30"/>
  <c r="AX10" i="30"/>
  <c r="AW10" i="30"/>
  <c r="AT10" i="30"/>
  <c r="AS10" i="30"/>
  <c r="AP10" i="30"/>
  <c r="AO10" i="30"/>
  <c r="AL10" i="30"/>
  <c r="AK10" i="30"/>
  <c r="AH10" i="30"/>
  <c r="AG10" i="30"/>
  <c r="AD10" i="30"/>
  <c r="AC10" i="30"/>
  <c r="Z10" i="30"/>
  <c r="Y10" i="30"/>
  <c r="V10" i="30"/>
  <c r="U10" i="30"/>
  <c r="R10" i="30"/>
  <c r="Q10" i="30"/>
  <c r="N10" i="30"/>
  <c r="M10" i="30"/>
  <c r="J10" i="30"/>
  <c r="I10" i="30"/>
  <c r="F10" i="30"/>
  <c r="E10" i="30"/>
  <c r="BN9" i="30"/>
  <c r="BM9" i="30"/>
  <c r="BJ9" i="30"/>
  <c r="BI9" i="30"/>
  <c r="BF9" i="30"/>
  <c r="BE9" i="30"/>
  <c r="BB9" i="30"/>
  <c r="BA9" i="30"/>
  <c r="AX9" i="30"/>
  <c r="AW9" i="30"/>
  <c r="AT9" i="30"/>
  <c r="AS9" i="30"/>
  <c r="AP9" i="30"/>
  <c r="AO9" i="30"/>
  <c r="AL9" i="30"/>
  <c r="AK9" i="30"/>
  <c r="AH9" i="30"/>
  <c r="AG9" i="30"/>
  <c r="AD9" i="30"/>
  <c r="AC9" i="30"/>
  <c r="Z9" i="30"/>
  <c r="Y9" i="30"/>
  <c r="V9" i="30"/>
  <c r="U9" i="30"/>
  <c r="R9" i="30"/>
  <c r="Q9" i="30"/>
  <c r="N9" i="30"/>
  <c r="M9" i="30"/>
  <c r="J9" i="30"/>
  <c r="I9" i="30"/>
  <c r="F9" i="30"/>
  <c r="E9" i="30"/>
  <c r="BN8" i="30"/>
  <c r="BM8" i="30"/>
  <c r="BJ8" i="30"/>
  <c r="BI8" i="30"/>
  <c r="BF8" i="30"/>
  <c r="BE8" i="30"/>
  <c r="BB8" i="30"/>
  <c r="BA8" i="30"/>
  <c r="AX8" i="30"/>
  <c r="AW8" i="30"/>
  <c r="AT8" i="30"/>
  <c r="AS8" i="30"/>
  <c r="AP8" i="30"/>
  <c r="AO8" i="30"/>
  <c r="AL8" i="30"/>
  <c r="AK8" i="30"/>
  <c r="AH8" i="30"/>
  <c r="AG8" i="30"/>
  <c r="AD8" i="30"/>
  <c r="AC8" i="30"/>
  <c r="Z8" i="30"/>
  <c r="Y8" i="30"/>
  <c r="V8" i="30"/>
  <c r="U8" i="30"/>
  <c r="R8" i="30"/>
  <c r="Q8" i="30"/>
  <c r="N8" i="30"/>
  <c r="M8" i="30"/>
  <c r="J8" i="30"/>
  <c r="I8" i="30"/>
  <c r="F8" i="30"/>
  <c r="E8" i="30"/>
  <c r="BN7" i="30"/>
  <c r="BM7" i="30"/>
  <c r="BJ7" i="30"/>
  <c r="BI7" i="30"/>
  <c r="BF7" i="30"/>
  <c r="BE7" i="30"/>
  <c r="BB7" i="30"/>
  <c r="BA7" i="30"/>
  <c r="AX7" i="30"/>
  <c r="AW7" i="30"/>
  <c r="AT7" i="30"/>
  <c r="AS7" i="30"/>
  <c r="AP7" i="30"/>
  <c r="AO7" i="30"/>
  <c r="AL7" i="30"/>
  <c r="AK7" i="30"/>
  <c r="AH7" i="30"/>
  <c r="AG7" i="30"/>
  <c r="AD7" i="30"/>
  <c r="AC7" i="30"/>
  <c r="Z7" i="30"/>
  <c r="Y7" i="30"/>
  <c r="V7" i="30"/>
  <c r="U7" i="30"/>
  <c r="R7" i="30"/>
  <c r="Q7" i="30"/>
  <c r="N7" i="30"/>
  <c r="M7" i="30"/>
  <c r="J7" i="30"/>
  <c r="I7" i="30"/>
  <c r="F7" i="30"/>
  <c r="E7" i="30"/>
  <c r="BG55" i="29" l="1"/>
  <c r="AY55" i="29"/>
  <c r="AQ55" i="29"/>
  <c r="AI55" i="29"/>
  <c r="AA55" i="29"/>
  <c r="S55" i="29"/>
  <c r="K55" i="29"/>
  <c r="C55" i="29"/>
  <c r="CB59" i="29" l="1"/>
  <c r="CA59" i="29"/>
  <c r="BX59" i="29"/>
  <c r="BW59" i="29"/>
  <c r="BX49" i="29"/>
  <c r="BW49" i="29"/>
  <c r="BX48" i="29"/>
  <c r="BW48" i="29"/>
  <c r="BX47" i="29"/>
  <c r="BW47" i="29"/>
  <c r="BX46" i="29"/>
  <c r="BW46" i="29"/>
  <c r="BX45" i="29"/>
  <c r="BW45" i="29"/>
  <c r="BX44" i="29"/>
  <c r="BW44" i="29"/>
  <c r="BX43" i="29"/>
  <c r="BW43" i="29"/>
  <c r="CB40" i="29"/>
  <c r="CA40" i="29"/>
  <c r="BX40" i="29"/>
  <c r="BW40" i="29"/>
  <c r="CB39" i="29"/>
  <c r="CA39" i="29"/>
  <c r="BX39" i="29"/>
  <c r="BW39" i="29"/>
  <c r="CB38" i="29"/>
  <c r="CA38" i="29"/>
  <c r="BX38" i="29"/>
  <c r="BW38" i="29"/>
  <c r="CB37" i="29"/>
  <c r="CA37" i="29"/>
  <c r="BX37" i="29"/>
  <c r="BW37" i="29"/>
  <c r="CB36" i="29"/>
  <c r="CA36" i="29"/>
  <c r="BX36" i="29"/>
  <c r="BW36" i="29"/>
  <c r="CB35" i="29"/>
  <c r="CA35" i="29"/>
  <c r="BX35" i="29"/>
  <c r="BW35" i="29"/>
  <c r="CB34" i="29"/>
  <c r="CA34" i="29"/>
  <c r="BX34" i="29"/>
  <c r="BW34" i="29"/>
  <c r="CB33" i="29"/>
  <c r="CA33" i="29"/>
  <c r="BX33" i="29"/>
  <c r="BW33" i="29"/>
  <c r="CB32" i="29"/>
  <c r="CA32" i="29"/>
  <c r="BX32" i="29"/>
  <c r="BW32" i="29"/>
  <c r="CB31" i="29"/>
  <c r="CA31" i="29"/>
  <c r="BX31" i="29"/>
  <c r="BW31" i="29"/>
  <c r="CB30" i="29"/>
  <c r="CA30" i="29"/>
  <c r="BX30" i="29"/>
  <c r="BW30" i="29"/>
  <c r="CB29" i="29"/>
  <c r="CA29" i="29"/>
  <c r="BX29" i="29"/>
  <c r="BW29" i="29"/>
  <c r="CB28" i="29"/>
  <c r="CA28" i="29"/>
  <c r="BX28" i="29"/>
  <c r="BW28" i="29"/>
  <c r="CB27" i="29"/>
  <c r="CA27" i="29"/>
  <c r="BX27" i="29"/>
  <c r="BW27" i="29"/>
  <c r="CB26" i="29"/>
  <c r="CA26" i="29"/>
  <c r="BX26" i="29"/>
  <c r="BW26" i="29"/>
  <c r="CB25" i="29"/>
  <c r="CA25" i="29"/>
  <c r="BX25" i="29"/>
  <c r="BW25" i="29"/>
  <c r="CB24" i="29"/>
  <c r="CA24" i="29"/>
  <c r="BX24" i="29"/>
  <c r="BW24" i="29"/>
  <c r="CB23" i="29"/>
  <c r="CA23" i="29"/>
  <c r="BX23" i="29"/>
  <c r="BW23" i="29"/>
  <c r="CB22" i="29"/>
  <c r="CA22" i="29"/>
  <c r="BX22" i="29"/>
  <c r="BW22" i="29"/>
  <c r="CB21" i="29"/>
  <c r="CA21" i="29"/>
  <c r="BX21" i="29"/>
  <c r="BW21" i="29"/>
  <c r="CB20" i="29"/>
  <c r="CA20" i="29"/>
  <c r="BX20" i="29"/>
  <c r="BW20" i="29"/>
  <c r="CB19" i="29"/>
  <c r="CA19" i="29"/>
  <c r="BX19" i="29"/>
  <c r="BW19" i="29"/>
  <c r="CB18" i="29"/>
  <c r="CA18" i="29"/>
  <c r="BX18" i="29"/>
  <c r="BW18" i="29"/>
  <c r="CB17" i="29"/>
  <c r="CA17" i="29"/>
  <c r="BX17" i="29"/>
  <c r="BW17" i="29"/>
  <c r="CB16" i="29"/>
  <c r="CA16" i="29"/>
  <c r="BX16" i="29"/>
  <c r="BW16" i="29"/>
  <c r="CB15" i="29"/>
  <c r="CA15" i="29"/>
  <c r="BX15" i="29"/>
  <c r="BW15" i="29"/>
  <c r="CB14" i="29"/>
  <c r="CA14" i="29"/>
  <c r="BX14" i="29"/>
  <c r="BW14" i="29"/>
  <c r="CB13" i="29"/>
  <c r="CA13" i="29"/>
  <c r="BX13" i="29"/>
  <c r="BW13" i="29"/>
  <c r="CB12" i="29"/>
  <c r="CA12" i="29"/>
  <c r="BX12" i="29"/>
  <c r="BW12" i="29"/>
  <c r="CB11" i="29"/>
  <c r="CA11" i="29"/>
  <c r="BX11" i="29"/>
  <c r="BW11" i="29"/>
  <c r="CB10" i="29"/>
  <c r="CA10" i="29"/>
  <c r="BX10" i="29"/>
  <c r="BW10" i="29"/>
  <c r="CB9" i="29"/>
  <c r="CA9" i="29"/>
  <c r="BX9" i="29"/>
  <c r="BW9" i="29"/>
  <c r="CB8" i="29"/>
  <c r="CA8" i="29"/>
  <c r="BX8" i="29"/>
  <c r="BW8" i="29"/>
  <c r="CB7" i="29"/>
  <c r="CA7" i="29"/>
  <c r="BX7" i="29"/>
  <c r="BW7" i="29"/>
  <c r="AK7" i="29" l="1"/>
  <c r="AL7" i="29"/>
  <c r="AK8" i="29"/>
  <c r="AL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K25" i="29"/>
  <c r="AL25" i="29"/>
  <c r="AK26" i="29"/>
  <c r="AL26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BN59" i="29"/>
  <c r="BM59" i="29"/>
  <c r="BJ59" i="29"/>
  <c r="BI59" i="29"/>
  <c r="BF59" i="29"/>
  <c r="BE59" i="29"/>
  <c r="BB59" i="29"/>
  <c r="BA59" i="29"/>
  <c r="AX59" i="29"/>
  <c r="AW59" i="29"/>
  <c r="AT59" i="29"/>
  <c r="AS59" i="29"/>
  <c r="AP59" i="29"/>
  <c r="AO59" i="29"/>
  <c r="AL59" i="29"/>
  <c r="AK59" i="29"/>
  <c r="AH59" i="29"/>
  <c r="AG59" i="29"/>
  <c r="AD59" i="29"/>
  <c r="AC59" i="29"/>
  <c r="Z59" i="29"/>
  <c r="Y59" i="29"/>
  <c r="V59" i="29"/>
  <c r="U59" i="29"/>
  <c r="R59" i="29"/>
  <c r="Q59" i="29"/>
  <c r="N59" i="29"/>
  <c r="M59" i="29"/>
  <c r="J59" i="29"/>
  <c r="I59" i="29"/>
  <c r="F59" i="29"/>
  <c r="E59" i="29"/>
  <c r="BJ49" i="29"/>
  <c r="BI49" i="29"/>
  <c r="BB49" i="29"/>
  <c r="BA49" i="29"/>
  <c r="AT49" i="29"/>
  <c r="AS49" i="29"/>
  <c r="AL49" i="29"/>
  <c r="AK49" i="29"/>
  <c r="AD49" i="29"/>
  <c r="AC49" i="29"/>
  <c r="V49" i="29"/>
  <c r="U49" i="29"/>
  <c r="N49" i="29"/>
  <c r="M49" i="29"/>
  <c r="F49" i="29"/>
  <c r="E49" i="29"/>
  <c r="BJ48" i="29"/>
  <c r="BI48" i="29"/>
  <c r="BB48" i="29"/>
  <c r="BA48" i="29"/>
  <c r="AT48" i="29"/>
  <c r="AS48" i="29"/>
  <c r="AL48" i="29"/>
  <c r="AK48" i="29"/>
  <c r="AD48" i="29"/>
  <c r="AC48" i="29"/>
  <c r="V48" i="29"/>
  <c r="U48" i="29"/>
  <c r="N48" i="29"/>
  <c r="M48" i="29"/>
  <c r="F48" i="29"/>
  <c r="E48" i="29"/>
  <c r="BJ47" i="29"/>
  <c r="BI47" i="29"/>
  <c r="BB47" i="29"/>
  <c r="BA47" i="29"/>
  <c r="AT47" i="29"/>
  <c r="AS47" i="29"/>
  <c r="AL47" i="29"/>
  <c r="AK47" i="29"/>
  <c r="AD47" i="29"/>
  <c r="AC47" i="29"/>
  <c r="V47" i="29"/>
  <c r="U47" i="29"/>
  <c r="N47" i="29"/>
  <c r="M47" i="29"/>
  <c r="F47" i="29"/>
  <c r="E47" i="29"/>
  <c r="BJ46" i="29"/>
  <c r="BI46" i="29"/>
  <c r="BB46" i="29"/>
  <c r="BA46" i="29"/>
  <c r="AT46" i="29"/>
  <c r="AS46" i="29"/>
  <c r="AL46" i="29"/>
  <c r="AK46" i="29"/>
  <c r="AD46" i="29"/>
  <c r="AC46" i="29"/>
  <c r="V46" i="29"/>
  <c r="U46" i="29"/>
  <c r="N46" i="29"/>
  <c r="M46" i="29"/>
  <c r="F46" i="29"/>
  <c r="E46" i="29"/>
  <c r="BJ45" i="29"/>
  <c r="BI45" i="29"/>
  <c r="BB45" i="29"/>
  <c r="BA45" i="29"/>
  <c r="AT45" i="29"/>
  <c r="AS45" i="29"/>
  <c r="AL45" i="29"/>
  <c r="AK45" i="29"/>
  <c r="AD45" i="29"/>
  <c r="AC45" i="29"/>
  <c r="V45" i="29"/>
  <c r="U45" i="29"/>
  <c r="N45" i="29"/>
  <c r="M45" i="29"/>
  <c r="F45" i="29"/>
  <c r="E45" i="29"/>
  <c r="BJ44" i="29"/>
  <c r="BI44" i="29"/>
  <c r="BB44" i="29"/>
  <c r="BA44" i="29"/>
  <c r="AT44" i="29"/>
  <c r="AS44" i="29"/>
  <c r="AL44" i="29"/>
  <c r="AK44" i="29"/>
  <c r="AD44" i="29"/>
  <c r="AC44" i="29"/>
  <c r="V44" i="29"/>
  <c r="U44" i="29"/>
  <c r="N44" i="29"/>
  <c r="M44" i="29"/>
  <c r="F44" i="29"/>
  <c r="E44" i="29"/>
  <c r="BJ43" i="29"/>
  <c r="BI43" i="29"/>
  <c r="BB43" i="29"/>
  <c r="BA43" i="29"/>
  <c r="AT43" i="29"/>
  <c r="AS43" i="29"/>
  <c r="AL43" i="29"/>
  <c r="AK43" i="29"/>
  <c r="AD43" i="29"/>
  <c r="AC43" i="29"/>
  <c r="V43" i="29"/>
  <c r="U43" i="29"/>
  <c r="N43" i="29"/>
  <c r="M43" i="29"/>
  <c r="F43" i="29"/>
  <c r="E43" i="29"/>
  <c r="BN40" i="29"/>
  <c r="BM40" i="29"/>
  <c r="BJ40" i="29"/>
  <c r="BI40" i="29"/>
  <c r="BF40" i="29"/>
  <c r="BE40" i="29"/>
  <c r="BB40" i="29"/>
  <c r="BA40" i="29"/>
  <c r="AX40" i="29"/>
  <c r="AW40" i="29"/>
  <c r="AT40" i="29"/>
  <c r="AS40" i="29"/>
  <c r="AP40" i="29"/>
  <c r="AO40" i="29"/>
  <c r="AH40" i="29"/>
  <c r="AG40" i="29"/>
  <c r="AD40" i="29"/>
  <c r="AC40" i="29"/>
  <c r="Z40" i="29"/>
  <c r="Y40" i="29"/>
  <c r="V40" i="29"/>
  <c r="U40" i="29"/>
  <c r="R40" i="29"/>
  <c r="Q40" i="29"/>
  <c r="N40" i="29"/>
  <c r="M40" i="29"/>
  <c r="J40" i="29"/>
  <c r="I40" i="29"/>
  <c r="F40" i="29"/>
  <c r="E40" i="29"/>
  <c r="BN39" i="29"/>
  <c r="BM39" i="29"/>
  <c r="BJ39" i="29"/>
  <c r="BI39" i="29"/>
  <c r="BF39" i="29"/>
  <c r="BE39" i="29"/>
  <c r="BB39" i="29"/>
  <c r="BA39" i="29"/>
  <c r="AX39" i="29"/>
  <c r="AW39" i="29"/>
  <c r="AT39" i="29"/>
  <c r="AS39" i="29"/>
  <c r="AP39" i="29"/>
  <c r="AO39" i="29"/>
  <c r="AH39" i="29"/>
  <c r="AG39" i="29"/>
  <c r="AD39" i="29"/>
  <c r="AC39" i="29"/>
  <c r="Z39" i="29"/>
  <c r="Y39" i="29"/>
  <c r="V39" i="29"/>
  <c r="U39" i="29"/>
  <c r="R39" i="29"/>
  <c r="Q39" i="29"/>
  <c r="N39" i="29"/>
  <c r="M39" i="29"/>
  <c r="J39" i="29"/>
  <c r="I39" i="29"/>
  <c r="F39" i="29"/>
  <c r="E39" i="29"/>
  <c r="BN38" i="29"/>
  <c r="BM38" i="29"/>
  <c r="BJ38" i="29"/>
  <c r="BI38" i="29"/>
  <c r="BF38" i="29"/>
  <c r="BE38" i="29"/>
  <c r="BB38" i="29"/>
  <c r="BA38" i="29"/>
  <c r="AX38" i="29"/>
  <c r="AW38" i="29"/>
  <c r="AT38" i="29"/>
  <c r="AS38" i="29"/>
  <c r="AP38" i="29"/>
  <c r="AO38" i="29"/>
  <c r="AH38" i="29"/>
  <c r="AG38" i="29"/>
  <c r="AD38" i="29"/>
  <c r="AC38" i="29"/>
  <c r="Z38" i="29"/>
  <c r="Y38" i="29"/>
  <c r="V38" i="29"/>
  <c r="U38" i="29"/>
  <c r="R38" i="29"/>
  <c r="Q38" i="29"/>
  <c r="N38" i="29"/>
  <c r="M38" i="29"/>
  <c r="J38" i="29"/>
  <c r="I38" i="29"/>
  <c r="F38" i="29"/>
  <c r="E38" i="29"/>
  <c r="BN37" i="29"/>
  <c r="BM37" i="29"/>
  <c r="BJ37" i="29"/>
  <c r="BI37" i="29"/>
  <c r="BF37" i="29"/>
  <c r="BE37" i="29"/>
  <c r="BB37" i="29"/>
  <c r="BA37" i="29"/>
  <c r="AX37" i="29"/>
  <c r="AW37" i="29"/>
  <c r="AT37" i="29"/>
  <c r="AS37" i="29"/>
  <c r="AP37" i="29"/>
  <c r="AO37" i="29"/>
  <c r="AH37" i="29"/>
  <c r="AG37" i="29"/>
  <c r="AD37" i="29"/>
  <c r="AC37" i="29"/>
  <c r="Z37" i="29"/>
  <c r="Y37" i="29"/>
  <c r="V37" i="29"/>
  <c r="U37" i="29"/>
  <c r="R37" i="29"/>
  <c r="Q37" i="29"/>
  <c r="N37" i="29"/>
  <c r="M37" i="29"/>
  <c r="J37" i="29"/>
  <c r="I37" i="29"/>
  <c r="F37" i="29"/>
  <c r="E37" i="29"/>
  <c r="BN36" i="29"/>
  <c r="BM36" i="29"/>
  <c r="BJ36" i="29"/>
  <c r="BI36" i="29"/>
  <c r="BF36" i="29"/>
  <c r="BE36" i="29"/>
  <c r="BB36" i="29"/>
  <c r="BA36" i="29"/>
  <c r="AX36" i="29"/>
  <c r="AW36" i="29"/>
  <c r="AT36" i="29"/>
  <c r="AS36" i="29"/>
  <c r="AP36" i="29"/>
  <c r="AO36" i="29"/>
  <c r="AH36" i="29"/>
  <c r="AG36" i="29"/>
  <c r="AD36" i="29"/>
  <c r="AC36" i="29"/>
  <c r="Z36" i="29"/>
  <c r="Y36" i="29"/>
  <c r="V36" i="29"/>
  <c r="U36" i="29"/>
  <c r="R36" i="29"/>
  <c r="Q36" i="29"/>
  <c r="N36" i="29"/>
  <c r="M36" i="29"/>
  <c r="J36" i="29"/>
  <c r="I36" i="29"/>
  <c r="F36" i="29"/>
  <c r="E36" i="29"/>
  <c r="BN35" i="29"/>
  <c r="BM35" i="29"/>
  <c r="BJ35" i="29"/>
  <c r="BI35" i="29"/>
  <c r="BF35" i="29"/>
  <c r="BE35" i="29"/>
  <c r="BB35" i="29"/>
  <c r="BA35" i="29"/>
  <c r="AX35" i="29"/>
  <c r="AW35" i="29"/>
  <c r="AT35" i="29"/>
  <c r="AS35" i="29"/>
  <c r="AP35" i="29"/>
  <c r="AO35" i="29"/>
  <c r="AH35" i="29"/>
  <c r="AG35" i="29"/>
  <c r="AD35" i="29"/>
  <c r="AC35" i="29"/>
  <c r="Z35" i="29"/>
  <c r="Y35" i="29"/>
  <c r="V35" i="29"/>
  <c r="U35" i="29"/>
  <c r="R35" i="29"/>
  <c r="Q35" i="29"/>
  <c r="N35" i="29"/>
  <c r="M35" i="29"/>
  <c r="J35" i="29"/>
  <c r="I35" i="29"/>
  <c r="F35" i="29"/>
  <c r="E35" i="29"/>
  <c r="BN34" i="29"/>
  <c r="BM34" i="29"/>
  <c r="BJ34" i="29"/>
  <c r="BI34" i="29"/>
  <c r="BF34" i="29"/>
  <c r="BE34" i="29"/>
  <c r="BB34" i="29"/>
  <c r="BA34" i="29"/>
  <c r="AX34" i="29"/>
  <c r="AW34" i="29"/>
  <c r="AT34" i="29"/>
  <c r="AS34" i="29"/>
  <c r="AP34" i="29"/>
  <c r="AO34" i="29"/>
  <c r="AH34" i="29"/>
  <c r="AG34" i="29"/>
  <c r="AD34" i="29"/>
  <c r="AC34" i="29"/>
  <c r="Z34" i="29"/>
  <c r="Y34" i="29"/>
  <c r="V34" i="29"/>
  <c r="U34" i="29"/>
  <c r="R34" i="29"/>
  <c r="Q34" i="29"/>
  <c r="N34" i="29"/>
  <c r="M34" i="29"/>
  <c r="J34" i="29"/>
  <c r="I34" i="29"/>
  <c r="F34" i="29"/>
  <c r="E34" i="29"/>
  <c r="BN33" i="29"/>
  <c r="BM33" i="29"/>
  <c r="BJ33" i="29"/>
  <c r="BI33" i="29"/>
  <c r="BF33" i="29"/>
  <c r="BE33" i="29"/>
  <c r="BB33" i="29"/>
  <c r="BA33" i="29"/>
  <c r="AX33" i="29"/>
  <c r="AW33" i="29"/>
  <c r="AT33" i="29"/>
  <c r="AS33" i="29"/>
  <c r="AP33" i="29"/>
  <c r="AO33" i="29"/>
  <c r="AH33" i="29"/>
  <c r="AG33" i="29"/>
  <c r="AD33" i="29"/>
  <c r="AC33" i="29"/>
  <c r="Z33" i="29"/>
  <c r="Y33" i="29"/>
  <c r="V33" i="29"/>
  <c r="U33" i="29"/>
  <c r="R33" i="29"/>
  <c r="Q33" i="29"/>
  <c r="N33" i="29"/>
  <c r="M33" i="29"/>
  <c r="J33" i="29"/>
  <c r="I33" i="29"/>
  <c r="F33" i="29"/>
  <c r="E33" i="29"/>
  <c r="BN32" i="29"/>
  <c r="BM32" i="29"/>
  <c r="BJ32" i="29"/>
  <c r="BI32" i="29"/>
  <c r="BF32" i="29"/>
  <c r="BE32" i="29"/>
  <c r="BB32" i="29"/>
  <c r="BA32" i="29"/>
  <c r="AX32" i="29"/>
  <c r="AW32" i="29"/>
  <c r="AT32" i="29"/>
  <c r="AS32" i="29"/>
  <c r="AP32" i="29"/>
  <c r="AO32" i="29"/>
  <c r="AH32" i="29"/>
  <c r="AG32" i="29"/>
  <c r="AD32" i="29"/>
  <c r="AC32" i="29"/>
  <c r="Z32" i="29"/>
  <c r="Y32" i="29"/>
  <c r="V32" i="29"/>
  <c r="U32" i="29"/>
  <c r="R32" i="29"/>
  <c r="Q32" i="29"/>
  <c r="N32" i="29"/>
  <c r="M32" i="29"/>
  <c r="J32" i="29"/>
  <c r="I32" i="29"/>
  <c r="F32" i="29"/>
  <c r="E32" i="29"/>
  <c r="BN31" i="29"/>
  <c r="BM31" i="29"/>
  <c r="BJ31" i="29"/>
  <c r="BI31" i="29"/>
  <c r="BF31" i="29"/>
  <c r="BE31" i="29"/>
  <c r="BB31" i="29"/>
  <c r="BA31" i="29"/>
  <c r="AX31" i="29"/>
  <c r="AW31" i="29"/>
  <c r="AT31" i="29"/>
  <c r="AS31" i="29"/>
  <c r="AP31" i="29"/>
  <c r="AO31" i="29"/>
  <c r="AH31" i="29"/>
  <c r="AG31" i="29"/>
  <c r="AD31" i="29"/>
  <c r="AC31" i="29"/>
  <c r="Z31" i="29"/>
  <c r="Y31" i="29"/>
  <c r="V31" i="29"/>
  <c r="U31" i="29"/>
  <c r="R31" i="29"/>
  <c r="Q31" i="29"/>
  <c r="N31" i="29"/>
  <c r="M31" i="29"/>
  <c r="J31" i="29"/>
  <c r="I31" i="29"/>
  <c r="F31" i="29"/>
  <c r="E31" i="29"/>
  <c r="BN30" i="29"/>
  <c r="BM30" i="29"/>
  <c r="BJ30" i="29"/>
  <c r="BI30" i="29"/>
  <c r="BF30" i="29"/>
  <c r="BE30" i="29"/>
  <c r="BB30" i="29"/>
  <c r="BA30" i="29"/>
  <c r="AX30" i="29"/>
  <c r="AW30" i="29"/>
  <c r="AT30" i="29"/>
  <c r="AS30" i="29"/>
  <c r="AP30" i="29"/>
  <c r="AO30" i="29"/>
  <c r="AH30" i="29"/>
  <c r="AG30" i="29"/>
  <c r="AD30" i="29"/>
  <c r="AC30" i="29"/>
  <c r="Z30" i="29"/>
  <c r="Y30" i="29"/>
  <c r="V30" i="29"/>
  <c r="U30" i="29"/>
  <c r="R30" i="29"/>
  <c r="Q30" i="29"/>
  <c r="N30" i="29"/>
  <c r="M30" i="29"/>
  <c r="J30" i="29"/>
  <c r="I30" i="29"/>
  <c r="F30" i="29"/>
  <c r="E30" i="29"/>
  <c r="BN29" i="29"/>
  <c r="BM29" i="29"/>
  <c r="BJ29" i="29"/>
  <c r="BI29" i="29"/>
  <c r="BF29" i="29"/>
  <c r="BE29" i="29"/>
  <c r="BB29" i="29"/>
  <c r="BA29" i="29"/>
  <c r="AX29" i="29"/>
  <c r="AW29" i="29"/>
  <c r="AT29" i="29"/>
  <c r="AS29" i="29"/>
  <c r="AP29" i="29"/>
  <c r="AO29" i="29"/>
  <c r="AH29" i="29"/>
  <c r="AG29" i="29"/>
  <c r="AD29" i="29"/>
  <c r="AC29" i="29"/>
  <c r="Z29" i="29"/>
  <c r="Y29" i="29"/>
  <c r="V29" i="29"/>
  <c r="U29" i="29"/>
  <c r="R29" i="29"/>
  <c r="Q29" i="29"/>
  <c r="N29" i="29"/>
  <c r="M29" i="29"/>
  <c r="J29" i="29"/>
  <c r="I29" i="29"/>
  <c r="F29" i="29"/>
  <c r="E29" i="29"/>
  <c r="BN28" i="29"/>
  <c r="BM28" i="29"/>
  <c r="BJ28" i="29"/>
  <c r="BI28" i="29"/>
  <c r="BF28" i="29"/>
  <c r="BE28" i="29"/>
  <c r="BB28" i="29"/>
  <c r="BA28" i="29"/>
  <c r="AX28" i="29"/>
  <c r="AW28" i="29"/>
  <c r="AT28" i="29"/>
  <c r="AS28" i="29"/>
  <c r="AP28" i="29"/>
  <c r="AO28" i="29"/>
  <c r="AH28" i="29"/>
  <c r="AG28" i="29"/>
  <c r="AD28" i="29"/>
  <c r="AC28" i="29"/>
  <c r="Z28" i="29"/>
  <c r="Y28" i="29"/>
  <c r="V28" i="29"/>
  <c r="U28" i="29"/>
  <c r="R28" i="29"/>
  <c r="Q28" i="29"/>
  <c r="N28" i="29"/>
  <c r="M28" i="29"/>
  <c r="J28" i="29"/>
  <c r="I28" i="29"/>
  <c r="F28" i="29"/>
  <c r="E28" i="29"/>
  <c r="BN27" i="29"/>
  <c r="BM27" i="29"/>
  <c r="BJ27" i="29"/>
  <c r="BI27" i="29"/>
  <c r="BF27" i="29"/>
  <c r="BE27" i="29"/>
  <c r="BB27" i="29"/>
  <c r="BA27" i="29"/>
  <c r="AX27" i="29"/>
  <c r="AW27" i="29"/>
  <c r="AT27" i="29"/>
  <c r="AS27" i="29"/>
  <c r="AP27" i="29"/>
  <c r="AO27" i="29"/>
  <c r="AH27" i="29"/>
  <c r="AG27" i="29"/>
  <c r="AD27" i="29"/>
  <c r="AC27" i="29"/>
  <c r="Z27" i="29"/>
  <c r="Y27" i="29"/>
  <c r="V27" i="29"/>
  <c r="U27" i="29"/>
  <c r="R27" i="29"/>
  <c r="Q27" i="29"/>
  <c r="N27" i="29"/>
  <c r="M27" i="29"/>
  <c r="J27" i="29"/>
  <c r="I27" i="29"/>
  <c r="F27" i="29"/>
  <c r="E27" i="29"/>
  <c r="BN26" i="29"/>
  <c r="BM26" i="29"/>
  <c r="BJ26" i="29"/>
  <c r="BI26" i="29"/>
  <c r="BF26" i="29"/>
  <c r="BE26" i="29"/>
  <c r="BB26" i="29"/>
  <c r="BA26" i="29"/>
  <c r="AX26" i="29"/>
  <c r="AW26" i="29"/>
  <c r="AT26" i="29"/>
  <c r="AS26" i="29"/>
  <c r="AP26" i="29"/>
  <c r="AO26" i="29"/>
  <c r="AH26" i="29"/>
  <c r="AG26" i="29"/>
  <c r="AD26" i="29"/>
  <c r="AC26" i="29"/>
  <c r="Z26" i="29"/>
  <c r="Y26" i="29"/>
  <c r="V26" i="29"/>
  <c r="U26" i="29"/>
  <c r="R26" i="29"/>
  <c r="Q26" i="29"/>
  <c r="N26" i="29"/>
  <c r="M26" i="29"/>
  <c r="J26" i="29"/>
  <c r="I26" i="29"/>
  <c r="F26" i="29"/>
  <c r="E26" i="29"/>
  <c r="BN25" i="29"/>
  <c r="BM25" i="29"/>
  <c r="BJ25" i="29"/>
  <c r="BI25" i="29"/>
  <c r="BF25" i="29"/>
  <c r="BE25" i="29"/>
  <c r="BB25" i="29"/>
  <c r="BA25" i="29"/>
  <c r="AX25" i="29"/>
  <c r="AW25" i="29"/>
  <c r="AT25" i="29"/>
  <c r="AS25" i="29"/>
  <c r="AP25" i="29"/>
  <c r="AO25" i="29"/>
  <c r="AH25" i="29"/>
  <c r="AG25" i="29"/>
  <c r="AD25" i="29"/>
  <c r="AC25" i="29"/>
  <c r="Z25" i="29"/>
  <c r="Y25" i="29"/>
  <c r="V25" i="29"/>
  <c r="U25" i="29"/>
  <c r="R25" i="29"/>
  <c r="Q25" i="29"/>
  <c r="N25" i="29"/>
  <c r="M25" i="29"/>
  <c r="J25" i="29"/>
  <c r="I25" i="29"/>
  <c r="F25" i="29"/>
  <c r="E25" i="29"/>
  <c r="BN24" i="29"/>
  <c r="BM24" i="29"/>
  <c r="BJ24" i="29"/>
  <c r="BI24" i="29"/>
  <c r="BF24" i="29"/>
  <c r="BE24" i="29"/>
  <c r="BB24" i="29"/>
  <c r="BA24" i="29"/>
  <c r="AX24" i="29"/>
  <c r="AW24" i="29"/>
  <c r="AT24" i="29"/>
  <c r="AS24" i="29"/>
  <c r="AP24" i="29"/>
  <c r="AO24" i="29"/>
  <c r="AH24" i="29"/>
  <c r="AG24" i="29"/>
  <c r="AD24" i="29"/>
  <c r="AC24" i="29"/>
  <c r="Z24" i="29"/>
  <c r="Y24" i="29"/>
  <c r="V24" i="29"/>
  <c r="U24" i="29"/>
  <c r="R24" i="29"/>
  <c r="Q24" i="29"/>
  <c r="N24" i="29"/>
  <c r="M24" i="29"/>
  <c r="J24" i="29"/>
  <c r="I24" i="29"/>
  <c r="F24" i="29"/>
  <c r="E24" i="29"/>
  <c r="BN23" i="29"/>
  <c r="BM23" i="29"/>
  <c r="BJ23" i="29"/>
  <c r="BI23" i="29"/>
  <c r="BF23" i="29"/>
  <c r="BE23" i="29"/>
  <c r="BB23" i="29"/>
  <c r="BA23" i="29"/>
  <c r="AX23" i="29"/>
  <c r="AW23" i="29"/>
  <c r="AT23" i="29"/>
  <c r="AS23" i="29"/>
  <c r="AP23" i="29"/>
  <c r="AO23" i="29"/>
  <c r="AH23" i="29"/>
  <c r="AG23" i="29"/>
  <c r="AD23" i="29"/>
  <c r="AC23" i="29"/>
  <c r="Z23" i="29"/>
  <c r="Y23" i="29"/>
  <c r="V23" i="29"/>
  <c r="U23" i="29"/>
  <c r="R23" i="29"/>
  <c r="Q23" i="29"/>
  <c r="N23" i="29"/>
  <c r="M23" i="29"/>
  <c r="J23" i="29"/>
  <c r="I23" i="29"/>
  <c r="F23" i="29"/>
  <c r="E23" i="29"/>
  <c r="BN22" i="29"/>
  <c r="BM22" i="29"/>
  <c r="BJ22" i="29"/>
  <c r="BI22" i="29"/>
  <c r="BF22" i="29"/>
  <c r="BE22" i="29"/>
  <c r="BB22" i="29"/>
  <c r="BA22" i="29"/>
  <c r="AX22" i="29"/>
  <c r="AW22" i="29"/>
  <c r="AT22" i="29"/>
  <c r="AS22" i="29"/>
  <c r="AP22" i="29"/>
  <c r="AO22" i="29"/>
  <c r="AH22" i="29"/>
  <c r="AG22" i="29"/>
  <c r="AD22" i="29"/>
  <c r="AC22" i="29"/>
  <c r="Z22" i="29"/>
  <c r="Y22" i="29"/>
  <c r="V22" i="29"/>
  <c r="U22" i="29"/>
  <c r="R22" i="29"/>
  <c r="Q22" i="29"/>
  <c r="N22" i="29"/>
  <c r="M22" i="29"/>
  <c r="J22" i="29"/>
  <c r="I22" i="29"/>
  <c r="F22" i="29"/>
  <c r="E22" i="29"/>
  <c r="BN21" i="29"/>
  <c r="BM21" i="29"/>
  <c r="BJ21" i="29"/>
  <c r="BI21" i="29"/>
  <c r="BF21" i="29"/>
  <c r="BE21" i="29"/>
  <c r="BB21" i="29"/>
  <c r="BA21" i="29"/>
  <c r="AX21" i="29"/>
  <c r="AW21" i="29"/>
  <c r="AT21" i="29"/>
  <c r="AS21" i="29"/>
  <c r="AP21" i="29"/>
  <c r="AO21" i="29"/>
  <c r="AH21" i="29"/>
  <c r="AG21" i="29"/>
  <c r="AD21" i="29"/>
  <c r="AC21" i="29"/>
  <c r="Z21" i="29"/>
  <c r="Y21" i="29"/>
  <c r="V21" i="29"/>
  <c r="U21" i="29"/>
  <c r="R21" i="29"/>
  <c r="Q21" i="29"/>
  <c r="N21" i="29"/>
  <c r="M21" i="29"/>
  <c r="J21" i="29"/>
  <c r="I21" i="29"/>
  <c r="F21" i="29"/>
  <c r="E21" i="29"/>
  <c r="BN20" i="29"/>
  <c r="BM20" i="29"/>
  <c r="BJ20" i="29"/>
  <c r="BI20" i="29"/>
  <c r="BF20" i="29"/>
  <c r="BE20" i="29"/>
  <c r="BB20" i="29"/>
  <c r="BA20" i="29"/>
  <c r="AX20" i="29"/>
  <c r="AW20" i="29"/>
  <c r="AT20" i="29"/>
  <c r="AS20" i="29"/>
  <c r="AP20" i="29"/>
  <c r="AO20" i="29"/>
  <c r="AH20" i="29"/>
  <c r="AG20" i="29"/>
  <c r="AD20" i="29"/>
  <c r="AC20" i="29"/>
  <c r="Z20" i="29"/>
  <c r="Y20" i="29"/>
  <c r="V20" i="29"/>
  <c r="U20" i="29"/>
  <c r="R20" i="29"/>
  <c r="Q20" i="29"/>
  <c r="N20" i="29"/>
  <c r="M20" i="29"/>
  <c r="J20" i="29"/>
  <c r="I20" i="29"/>
  <c r="F20" i="29"/>
  <c r="E20" i="29"/>
  <c r="BN19" i="29"/>
  <c r="BM19" i="29"/>
  <c r="BJ19" i="29"/>
  <c r="BI19" i="29"/>
  <c r="BF19" i="29"/>
  <c r="BE19" i="29"/>
  <c r="BB19" i="29"/>
  <c r="BA19" i="29"/>
  <c r="AX19" i="29"/>
  <c r="AW19" i="29"/>
  <c r="AT19" i="29"/>
  <c r="AS19" i="29"/>
  <c r="AP19" i="29"/>
  <c r="AO19" i="29"/>
  <c r="AH19" i="29"/>
  <c r="AG19" i="29"/>
  <c r="AD19" i="29"/>
  <c r="AC19" i="29"/>
  <c r="Z19" i="29"/>
  <c r="Y19" i="29"/>
  <c r="V19" i="29"/>
  <c r="U19" i="29"/>
  <c r="R19" i="29"/>
  <c r="Q19" i="29"/>
  <c r="N19" i="29"/>
  <c r="M19" i="29"/>
  <c r="J19" i="29"/>
  <c r="I19" i="29"/>
  <c r="F19" i="29"/>
  <c r="E19" i="29"/>
  <c r="BN18" i="29"/>
  <c r="BM18" i="29"/>
  <c r="BJ18" i="29"/>
  <c r="BI18" i="29"/>
  <c r="BF18" i="29"/>
  <c r="BE18" i="29"/>
  <c r="BB18" i="29"/>
  <c r="BA18" i="29"/>
  <c r="AX18" i="29"/>
  <c r="AW18" i="29"/>
  <c r="AT18" i="29"/>
  <c r="AS18" i="29"/>
  <c r="AP18" i="29"/>
  <c r="AO18" i="29"/>
  <c r="AH18" i="29"/>
  <c r="AG18" i="29"/>
  <c r="AD18" i="29"/>
  <c r="AC18" i="29"/>
  <c r="Z18" i="29"/>
  <c r="Y18" i="29"/>
  <c r="V18" i="29"/>
  <c r="U18" i="29"/>
  <c r="R18" i="29"/>
  <c r="Q18" i="29"/>
  <c r="N18" i="29"/>
  <c r="M18" i="29"/>
  <c r="J18" i="29"/>
  <c r="I18" i="29"/>
  <c r="F18" i="29"/>
  <c r="E18" i="29"/>
  <c r="BN17" i="29"/>
  <c r="BM17" i="29"/>
  <c r="BJ17" i="29"/>
  <c r="BI17" i="29"/>
  <c r="BF17" i="29"/>
  <c r="BE17" i="29"/>
  <c r="BB17" i="29"/>
  <c r="BA17" i="29"/>
  <c r="AX17" i="29"/>
  <c r="AW17" i="29"/>
  <c r="AT17" i="29"/>
  <c r="AS17" i="29"/>
  <c r="AP17" i="29"/>
  <c r="AO17" i="29"/>
  <c r="AH17" i="29"/>
  <c r="AG17" i="29"/>
  <c r="AD17" i="29"/>
  <c r="AC17" i="29"/>
  <c r="Z17" i="29"/>
  <c r="Y17" i="29"/>
  <c r="V17" i="29"/>
  <c r="U17" i="29"/>
  <c r="R17" i="29"/>
  <c r="Q17" i="29"/>
  <c r="N17" i="29"/>
  <c r="M17" i="29"/>
  <c r="J17" i="29"/>
  <c r="I17" i="29"/>
  <c r="F17" i="29"/>
  <c r="E17" i="29"/>
  <c r="BN16" i="29"/>
  <c r="BM16" i="29"/>
  <c r="BJ16" i="29"/>
  <c r="BI16" i="29"/>
  <c r="BF16" i="29"/>
  <c r="BE16" i="29"/>
  <c r="BB16" i="29"/>
  <c r="BA16" i="29"/>
  <c r="AX16" i="29"/>
  <c r="AW16" i="29"/>
  <c r="AT16" i="29"/>
  <c r="AS16" i="29"/>
  <c r="AP16" i="29"/>
  <c r="AO16" i="29"/>
  <c r="AH16" i="29"/>
  <c r="AG16" i="29"/>
  <c r="AD16" i="29"/>
  <c r="AC16" i="29"/>
  <c r="Z16" i="29"/>
  <c r="Y16" i="29"/>
  <c r="V16" i="29"/>
  <c r="U16" i="29"/>
  <c r="R16" i="29"/>
  <c r="Q16" i="29"/>
  <c r="N16" i="29"/>
  <c r="M16" i="29"/>
  <c r="J16" i="29"/>
  <c r="I16" i="29"/>
  <c r="F16" i="29"/>
  <c r="E16" i="29"/>
  <c r="BN15" i="29"/>
  <c r="BM15" i="29"/>
  <c r="BJ15" i="29"/>
  <c r="BI15" i="29"/>
  <c r="BF15" i="29"/>
  <c r="BE15" i="29"/>
  <c r="BB15" i="29"/>
  <c r="BA15" i="29"/>
  <c r="AX15" i="29"/>
  <c r="AW15" i="29"/>
  <c r="AT15" i="29"/>
  <c r="AS15" i="29"/>
  <c r="AP15" i="29"/>
  <c r="AO15" i="29"/>
  <c r="AH15" i="29"/>
  <c r="AG15" i="29"/>
  <c r="AD15" i="29"/>
  <c r="AC15" i="29"/>
  <c r="Z15" i="29"/>
  <c r="Y15" i="29"/>
  <c r="V15" i="29"/>
  <c r="U15" i="29"/>
  <c r="R15" i="29"/>
  <c r="Q15" i="29"/>
  <c r="N15" i="29"/>
  <c r="M15" i="29"/>
  <c r="J15" i="29"/>
  <c r="I15" i="29"/>
  <c r="F15" i="29"/>
  <c r="E15" i="29"/>
  <c r="BN14" i="29"/>
  <c r="BM14" i="29"/>
  <c r="BJ14" i="29"/>
  <c r="BI14" i="29"/>
  <c r="BF14" i="29"/>
  <c r="BE14" i="29"/>
  <c r="BB14" i="29"/>
  <c r="BA14" i="29"/>
  <c r="AX14" i="29"/>
  <c r="AW14" i="29"/>
  <c r="AT14" i="29"/>
  <c r="AS14" i="29"/>
  <c r="AP14" i="29"/>
  <c r="AO14" i="29"/>
  <c r="AH14" i="29"/>
  <c r="AG14" i="29"/>
  <c r="AD14" i="29"/>
  <c r="AC14" i="29"/>
  <c r="Z14" i="29"/>
  <c r="Y14" i="29"/>
  <c r="V14" i="29"/>
  <c r="U14" i="29"/>
  <c r="R14" i="29"/>
  <c r="Q14" i="29"/>
  <c r="N14" i="29"/>
  <c r="M14" i="29"/>
  <c r="J14" i="29"/>
  <c r="I14" i="29"/>
  <c r="F14" i="29"/>
  <c r="E14" i="29"/>
  <c r="BN13" i="29"/>
  <c r="BM13" i="29"/>
  <c r="BJ13" i="29"/>
  <c r="BI13" i="29"/>
  <c r="BF13" i="29"/>
  <c r="BE13" i="29"/>
  <c r="BB13" i="29"/>
  <c r="BA13" i="29"/>
  <c r="AX13" i="29"/>
  <c r="AW13" i="29"/>
  <c r="AT13" i="29"/>
  <c r="AS13" i="29"/>
  <c r="AP13" i="29"/>
  <c r="AO13" i="29"/>
  <c r="AH13" i="29"/>
  <c r="AG13" i="29"/>
  <c r="AD13" i="29"/>
  <c r="AC13" i="29"/>
  <c r="Z13" i="29"/>
  <c r="Y13" i="29"/>
  <c r="V13" i="29"/>
  <c r="U13" i="29"/>
  <c r="R13" i="29"/>
  <c r="Q13" i="29"/>
  <c r="N13" i="29"/>
  <c r="M13" i="29"/>
  <c r="J13" i="29"/>
  <c r="I13" i="29"/>
  <c r="F13" i="29"/>
  <c r="E13" i="29"/>
  <c r="BN12" i="29"/>
  <c r="BM12" i="29"/>
  <c r="BJ12" i="29"/>
  <c r="BI12" i="29"/>
  <c r="BF12" i="29"/>
  <c r="BE12" i="29"/>
  <c r="BB12" i="29"/>
  <c r="BA12" i="29"/>
  <c r="AX12" i="29"/>
  <c r="AW12" i="29"/>
  <c r="AT12" i="29"/>
  <c r="AS12" i="29"/>
  <c r="AP12" i="29"/>
  <c r="AO12" i="29"/>
  <c r="AH12" i="29"/>
  <c r="AG12" i="29"/>
  <c r="AD12" i="29"/>
  <c r="AC12" i="29"/>
  <c r="Z12" i="29"/>
  <c r="Y12" i="29"/>
  <c r="V12" i="29"/>
  <c r="U12" i="29"/>
  <c r="R12" i="29"/>
  <c r="Q12" i="29"/>
  <c r="N12" i="29"/>
  <c r="M12" i="29"/>
  <c r="J12" i="29"/>
  <c r="I12" i="29"/>
  <c r="F12" i="29"/>
  <c r="E12" i="29"/>
  <c r="BN11" i="29"/>
  <c r="BM11" i="29"/>
  <c r="BJ11" i="29"/>
  <c r="BI11" i="29"/>
  <c r="BF11" i="29"/>
  <c r="BE11" i="29"/>
  <c r="BB11" i="29"/>
  <c r="BA11" i="29"/>
  <c r="AX11" i="29"/>
  <c r="AW11" i="29"/>
  <c r="AT11" i="29"/>
  <c r="AS11" i="29"/>
  <c r="AP11" i="29"/>
  <c r="AO11" i="29"/>
  <c r="AH11" i="29"/>
  <c r="AG11" i="29"/>
  <c r="AD11" i="29"/>
  <c r="AC11" i="29"/>
  <c r="Z11" i="29"/>
  <c r="Y11" i="29"/>
  <c r="V11" i="29"/>
  <c r="U11" i="29"/>
  <c r="R11" i="29"/>
  <c r="Q11" i="29"/>
  <c r="N11" i="29"/>
  <c r="M11" i="29"/>
  <c r="J11" i="29"/>
  <c r="I11" i="29"/>
  <c r="F11" i="29"/>
  <c r="E11" i="29"/>
  <c r="BN10" i="29"/>
  <c r="BM10" i="29"/>
  <c r="BJ10" i="29"/>
  <c r="BI10" i="29"/>
  <c r="BF10" i="29"/>
  <c r="BE10" i="29"/>
  <c r="BB10" i="29"/>
  <c r="BA10" i="29"/>
  <c r="AX10" i="29"/>
  <c r="AW10" i="29"/>
  <c r="AT10" i="29"/>
  <c r="AS10" i="29"/>
  <c r="AP10" i="29"/>
  <c r="AO10" i="29"/>
  <c r="AH10" i="29"/>
  <c r="AG10" i="29"/>
  <c r="AD10" i="29"/>
  <c r="AC10" i="29"/>
  <c r="Z10" i="29"/>
  <c r="Y10" i="29"/>
  <c r="V10" i="29"/>
  <c r="U10" i="29"/>
  <c r="R10" i="29"/>
  <c r="Q10" i="29"/>
  <c r="N10" i="29"/>
  <c r="M10" i="29"/>
  <c r="J10" i="29"/>
  <c r="I10" i="29"/>
  <c r="F10" i="29"/>
  <c r="E10" i="29"/>
  <c r="BN9" i="29"/>
  <c r="BM9" i="29"/>
  <c r="BJ9" i="29"/>
  <c r="BI9" i="29"/>
  <c r="BF9" i="29"/>
  <c r="BE9" i="29"/>
  <c r="BB9" i="29"/>
  <c r="BA9" i="29"/>
  <c r="AX9" i="29"/>
  <c r="AW9" i="29"/>
  <c r="AT9" i="29"/>
  <c r="AS9" i="29"/>
  <c r="AP9" i="29"/>
  <c r="AO9" i="29"/>
  <c r="AH9" i="29"/>
  <c r="AG9" i="29"/>
  <c r="AD9" i="29"/>
  <c r="AC9" i="29"/>
  <c r="Z9" i="29"/>
  <c r="Y9" i="29"/>
  <c r="V9" i="29"/>
  <c r="U9" i="29"/>
  <c r="R9" i="29"/>
  <c r="Q9" i="29"/>
  <c r="N9" i="29"/>
  <c r="M9" i="29"/>
  <c r="J9" i="29"/>
  <c r="I9" i="29"/>
  <c r="F9" i="29"/>
  <c r="E9" i="29"/>
  <c r="BN8" i="29"/>
  <c r="BM8" i="29"/>
  <c r="BJ8" i="29"/>
  <c r="BI8" i="29"/>
  <c r="BF8" i="29"/>
  <c r="BE8" i="29"/>
  <c r="BB8" i="29"/>
  <c r="BA8" i="29"/>
  <c r="AX8" i="29"/>
  <c r="AW8" i="29"/>
  <c r="AT8" i="29"/>
  <c r="AS8" i="29"/>
  <c r="AP8" i="29"/>
  <c r="AO8" i="29"/>
  <c r="AH8" i="29"/>
  <c r="AG8" i="29"/>
  <c r="AD8" i="29"/>
  <c r="AC8" i="29"/>
  <c r="Z8" i="29"/>
  <c r="Y8" i="29"/>
  <c r="V8" i="29"/>
  <c r="U8" i="29"/>
  <c r="R8" i="29"/>
  <c r="Q8" i="29"/>
  <c r="N8" i="29"/>
  <c r="M8" i="29"/>
  <c r="J8" i="29"/>
  <c r="I8" i="29"/>
  <c r="F8" i="29"/>
  <c r="E8" i="29"/>
  <c r="BN7" i="29"/>
  <c r="BM7" i="29"/>
  <c r="BJ7" i="29"/>
  <c r="BI7" i="29"/>
  <c r="BF7" i="29"/>
  <c r="BE7" i="29"/>
  <c r="BB7" i="29"/>
  <c r="BA7" i="29"/>
  <c r="AX7" i="29"/>
  <c r="AW7" i="29"/>
  <c r="AT7" i="29"/>
  <c r="AS7" i="29"/>
  <c r="AP7" i="29"/>
  <c r="AO7" i="29"/>
  <c r="AH7" i="29"/>
  <c r="AG7" i="29"/>
  <c r="AD7" i="29"/>
  <c r="AC7" i="29"/>
  <c r="Z7" i="29"/>
  <c r="Y7" i="29"/>
  <c r="V7" i="29"/>
  <c r="U7" i="29"/>
  <c r="R7" i="29"/>
  <c r="Q7" i="29"/>
  <c r="N7" i="29"/>
  <c r="M7" i="29"/>
  <c r="J7" i="29"/>
  <c r="I7" i="29"/>
  <c r="F7" i="29"/>
  <c r="E7" i="29"/>
  <c r="BM39" i="21" l="1"/>
  <c r="BN39" i="21"/>
  <c r="BI39" i="21"/>
  <c r="BJ39" i="21"/>
  <c r="BE39" i="21"/>
  <c r="BF39" i="21"/>
  <c r="BA39" i="21"/>
  <c r="BB39" i="21"/>
  <c r="AW39" i="21"/>
  <c r="AX39" i="21"/>
  <c r="AS39" i="21"/>
  <c r="AT39" i="21"/>
  <c r="AO39" i="21"/>
  <c r="AP39" i="21"/>
  <c r="AK39" i="21"/>
  <c r="AL39" i="21"/>
  <c r="AG39" i="21"/>
  <c r="AH39" i="21"/>
  <c r="AC39" i="21"/>
  <c r="AD39" i="21"/>
  <c r="Y39" i="21"/>
  <c r="Z39" i="21"/>
  <c r="U39" i="21"/>
  <c r="V39" i="21"/>
  <c r="Q39" i="21"/>
  <c r="R39" i="21"/>
  <c r="M39" i="21"/>
  <c r="N39" i="21"/>
  <c r="I38" i="21"/>
  <c r="I39" i="21"/>
  <c r="J39" i="21"/>
  <c r="E39" i="21"/>
  <c r="F39" i="21"/>
  <c r="E38" i="21"/>
  <c r="BM39" i="28"/>
  <c r="BN39" i="28"/>
  <c r="BI39" i="28"/>
  <c r="BJ39" i="28"/>
  <c r="BE39" i="28"/>
  <c r="BF39" i="28"/>
  <c r="BA39" i="28"/>
  <c r="BB39" i="28"/>
  <c r="AW39" i="28"/>
  <c r="AX39" i="28"/>
  <c r="AS39" i="28"/>
  <c r="AT39" i="28"/>
  <c r="AO39" i="28"/>
  <c r="AP39" i="28"/>
  <c r="AK39" i="28"/>
  <c r="AL39" i="28"/>
  <c r="AG39" i="28"/>
  <c r="AH39" i="28"/>
  <c r="AC39" i="28"/>
  <c r="AD39" i="28"/>
  <c r="Y39" i="28"/>
  <c r="Z39" i="28"/>
  <c r="U39" i="28"/>
  <c r="V39" i="28"/>
  <c r="Q39" i="28"/>
  <c r="R39" i="28"/>
  <c r="M39" i="28"/>
  <c r="N39" i="28"/>
  <c r="I39" i="28"/>
  <c r="J39" i="28"/>
  <c r="E39" i="28"/>
  <c r="F39" i="28"/>
  <c r="M16" i="28"/>
  <c r="BN59" i="28"/>
  <c r="BM59" i="28"/>
  <c r="BJ59" i="28"/>
  <c r="BI59" i="28"/>
  <c r="BF59" i="28"/>
  <c r="BE59" i="28"/>
  <c r="BB59" i="28"/>
  <c r="BA59" i="28"/>
  <c r="AX59" i="28"/>
  <c r="AW59" i="28"/>
  <c r="AT59" i="28"/>
  <c r="AS59" i="28"/>
  <c r="AP59" i="28"/>
  <c r="AO59" i="28"/>
  <c r="AL59" i="28"/>
  <c r="AK59" i="28"/>
  <c r="AH59" i="28"/>
  <c r="AG59" i="28"/>
  <c r="AD59" i="28"/>
  <c r="AC59" i="28"/>
  <c r="Z59" i="28"/>
  <c r="Y59" i="28"/>
  <c r="V59" i="28"/>
  <c r="U59" i="28"/>
  <c r="R59" i="28"/>
  <c r="Q59" i="28"/>
  <c r="N59" i="28"/>
  <c r="M59" i="28"/>
  <c r="J59" i="28"/>
  <c r="I59" i="28"/>
  <c r="F59" i="28"/>
  <c r="E59" i="28"/>
  <c r="BJ49" i="28"/>
  <c r="BI49" i="28"/>
  <c r="BB49" i="28"/>
  <c r="BA49" i="28"/>
  <c r="AT49" i="28"/>
  <c r="AS49" i="28"/>
  <c r="AL49" i="28"/>
  <c r="AK49" i="28"/>
  <c r="AD49" i="28"/>
  <c r="AC49" i="28"/>
  <c r="V49" i="28"/>
  <c r="U49" i="28"/>
  <c r="N49" i="28"/>
  <c r="M49" i="28"/>
  <c r="F49" i="28"/>
  <c r="E49" i="28"/>
  <c r="BJ48" i="28"/>
  <c r="BI48" i="28"/>
  <c r="BB48" i="28"/>
  <c r="BA48" i="28"/>
  <c r="AT48" i="28"/>
  <c r="AS48" i="28"/>
  <c r="AL48" i="28"/>
  <c r="AK48" i="28"/>
  <c r="AD48" i="28"/>
  <c r="AC48" i="28"/>
  <c r="V48" i="28"/>
  <c r="U48" i="28"/>
  <c r="N48" i="28"/>
  <c r="M48" i="28"/>
  <c r="F48" i="28"/>
  <c r="E48" i="28"/>
  <c r="BJ47" i="28"/>
  <c r="BI47" i="28"/>
  <c r="BB47" i="28"/>
  <c r="BA47" i="28"/>
  <c r="AT47" i="28"/>
  <c r="AS47" i="28"/>
  <c r="AL47" i="28"/>
  <c r="AK47" i="28"/>
  <c r="AD47" i="28"/>
  <c r="AC47" i="28"/>
  <c r="V47" i="28"/>
  <c r="U47" i="28"/>
  <c r="N47" i="28"/>
  <c r="M47" i="28"/>
  <c r="F47" i="28"/>
  <c r="E47" i="28"/>
  <c r="BJ46" i="28"/>
  <c r="BI46" i="28"/>
  <c r="BB46" i="28"/>
  <c r="BA46" i="28"/>
  <c r="AT46" i="28"/>
  <c r="AS46" i="28"/>
  <c r="AL46" i="28"/>
  <c r="AK46" i="28"/>
  <c r="AD46" i="28"/>
  <c r="AC46" i="28"/>
  <c r="V46" i="28"/>
  <c r="U46" i="28"/>
  <c r="N46" i="28"/>
  <c r="M46" i="28"/>
  <c r="F46" i="28"/>
  <c r="E46" i="28"/>
  <c r="BJ45" i="28"/>
  <c r="BI45" i="28"/>
  <c r="BB45" i="28"/>
  <c r="BA45" i="28"/>
  <c r="AT45" i="28"/>
  <c r="AS45" i="28"/>
  <c r="AL45" i="28"/>
  <c r="AK45" i="28"/>
  <c r="AD45" i="28"/>
  <c r="AC45" i="28"/>
  <c r="V45" i="28"/>
  <c r="U45" i="28"/>
  <c r="N45" i="28"/>
  <c r="M45" i="28"/>
  <c r="F45" i="28"/>
  <c r="E45" i="28"/>
  <c r="BJ44" i="28"/>
  <c r="BI44" i="28"/>
  <c r="BB44" i="28"/>
  <c r="BA44" i="28"/>
  <c r="AT44" i="28"/>
  <c r="AS44" i="28"/>
  <c r="AL44" i="28"/>
  <c r="AK44" i="28"/>
  <c r="AD44" i="28"/>
  <c r="AC44" i="28"/>
  <c r="V44" i="28"/>
  <c r="U44" i="28"/>
  <c r="N44" i="28"/>
  <c r="M44" i="28"/>
  <c r="F44" i="28"/>
  <c r="E44" i="28"/>
  <c r="BJ43" i="28"/>
  <c r="BI43" i="28"/>
  <c r="BB43" i="28"/>
  <c r="BA43" i="28"/>
  <c r="AT43" i="28"/>
  <c r="AS43" i="28"/>
  <c r="AL43" i="28"/>
  <c r="AK43" i="28"/>
  <c r="AD43" i="28"/>
  <c r="AC43" i="28"/>
  <c r="V43" i="28"/>
  <c r="U43" i="28"/>
  <c r="N43" i="28"/>
  <c r="M43" i="28"/>
  <c r="F43" i="28"/>
  <c r="E43" i="28"/>
  <c r="BN40" i="28"/>
  <c r="BM40" i="28"/>
  <c r="BJ40" i="28"/>
  <c r="BI40" i="28"/>
  <c r="BF40" i="28"/>
  <c r="BE40" i="28"/>
  <c r="BB40" i="28"/>
  <c r="BA40" i="28"/>
  <c r="AX40" i="28"/>
  <c r="AW40" i="28"/>
  <c r="AT40" i="28"/>
  <c r="AS40" i="28"/>
  <c r="AP40" i="28"/>
  <c r="AO40" i="28"/>
  <c r="AL40" i="28"/>
  <c r="AK40" i="28"/>
  <c r="AH40" i="28"/>
  <c r="AG40" i="28"/>
  <c r="AD40" i="28"/>
  <c r="AC40" i="28"/>
  <c r="Z40" i="28"/>
  <c r="Y40" i="28"/>
  <c r="V40" i="28"/>
  <c r="U40" i="28"/>
  <c r="R40" i="28"/>
  <c r="Q40" i="28"/>
  <c r="N40" i="28"/>
  <c r="M40" i="28"/>
  <c r="J40" i="28"/>
  <c r="I40" i="28"/>
  <c r="F40" i="28"/>
  <c r="E40" i="28"/>
  <c r="BN38" i="28"/>
  <c r="BM38" i="28"/>
  <c r="BJ38" i="28"/>
  <c r="BI38" i="28"/>
  <c r="BF38" i="28"/>
  <c r="BE38" i="28"/>
  <c r="BB38" i="28"/>
  <c r="BA38" i="28"/>
  <c r="AX38" i="28"/>
  <c r="AW38" i="28"/>
  <c r="AT38" i="28"/>
  <c r="AS38" i="28"/>
  <c r="AP38" i="28"/>
  <c r="AO38" i="28"/>
  <c r="AL38" i="28"/>
  <c r="AK38" i="28"/>
  <c r="AH38" i="28"/>
  <c r="AG38" i="28"/>
  <c r="AD38" i="28"/>
  <c r="AC38" i="28"/>
  <c r="Z38" i="28"/>
  <c r="Y38" i="28"/>
  <c r="V38" i="28"/>
  <c r="U38" i="28"/>
  <c r="R38" i="28"/>
  <c r="Q38" i="28"/>
  <c r="N38" i="28"/>
  <c r="M38" i="28"/>
  <c r="J38" i="28"/>
  <c r="I38" i="28"/>
  <c r="F38" i="28"/>
  <c r="E38" i="28"/>
  <c r="BN37" i="28"/>
  <c r="BM37" i="28"/>
  <c r="BJ37" i="28"/>
  <c r="BI37" i="28"/>
  <c r="BF37" i="28"/>
  <c r="BE37" i="28"/>
  <c r="BB37" i="28"/>
  <c r="BA37" i="28"/>
  <c r="AX37" i="28"/>
  <c r="AW37" i="28"/>
  <c r="AT37" i="28"/>
  <c r="AS37" i="28"/>
  <c r="AP37" i="28"/>
  <c r="AO37" i="28"/>
  <c r="AL37" i="28"/>
  <c r="AK37" i="28"/>
  <c r="AH37" i="28"/>
  <c r="AG37" i="28"/>
  <c r="AD37" i="28"/>
  <c r="AC37" i="28"/>
  <c r="Z37" i="28"/>
  <c r="Y37" i="28"/>
  <c r="V37" i="28"/>
  <c r="U37" i="28"/>
  <c r="R37" i="28"/>
  <c r="Q37" i="28"/>
  <c r="N37" i="28"/>
  <c r="M37" i="28"/>
  <c r="J37" i="28"/>
  <c r="I37" i="28"/>
  <c r="F37" i="28"/>
  <c r="E37" i="28"/>
  <c r="BN36" i="28"/>
  <c r="BM36" i="28"/>
  <c r="BJ36" i="28"/>
  <c r="BI36" i="28"/>
  <c r="BF36" i="28"/>
  <c r="BE36" i="28"/>
  <c r="BB36" i="28"/>
  <c r="BA36" i="28"/>
  <c r="AX36" i="28"/>
  <c r="AW36" i="28"/>
  <c r="AT36" i="28"/>
  <c r="AS36" i="28"/>
  <c r="AP36" i="28"/>
  <c r="AO36" i="28"/>
  <c r="AL36" i="28"/>
  <c r="AK36" i="28"/>
  <c r="AH36" i="28"/>
  <c r="AG36" i="28"/>
  <c r="AD36" i="28"/>
  <c r="AC36" i="28"/>
  <c r="Z36" i="28"/>
  <c r="Y36" i="28"/>
  <c r="V36" i="28"/>
  <c r="U36" i="28"/>
  <c r="R36" i="28"/>
  <c r="Q36" i="28"/>
  <c r="N36" i="28"/>
  <c r="M36" i="28"/>
  <c r="J36" i="28"/>
  <c r="I36" i="28"/>
  <c r="F36" i="28"/>
  <c r="E36" i="28"/>
  <c r="BN35" i="28"/>
  <c r="BM35" i="28"/>
  <c r="BJ35" i="28"/>
  <c r="BI35" i="28"/>
  <c r="BF35" i="28"/>
  <c r="BE35" i="28"/>
  <c r="BB35" i="28"/>
  <c r="BA35" i="28"/>
  <c r="AX35" i="28"/>
  <c r="AW35" i="28"/>
  <c r="AT35" i="28"/>
  <c r="AS35" i="28"/>
  <c r="AP35" i="28"/>
  <c r="AO35" i="28"/>
  <c r="AL35" i="28"/>
  <c r="AK35" i="28"/>
  <c r="AH35" i="28"/>
  <c r="AG35" i="28"/>
  <c r="AD35" i="28"/>
  <c r="AC35" i="28"/>
  <c r="Z35" i="28"/>
  <c r="Y35" i="28"/>
  <c r="V35" i="28"/>
  <c r="U35" i="28"/>
  <c r="R35" i="28"/>
  <c r="Q35" i="28"/>
  <c r="N35" i="28"/>
  <c r="M35" i="28"/>
  <c r="J35" i="28"/>
  <c r="I35" i="28"/>
  <c r="F35" i="28"/>
  <c r="E35" i="28"/>
  <c r="BN34" i="28"/>
  <c r="BM34" i="28"/>
  <c r="BJ34" i="28"/>
  <c r="BI34" i="28"/>
  <c r="BF34" i="28"/>
  <c r="BE34" i="28"/>
  <c r="BB34" i="28"/>
  <c r="BA34" i="28"/>
  <c r="AX34" i="28"/>
  <c r="AW34" i="28"/>
  <c r="AT34" i="28"/>
  <c r="AS34" i="28"/>
  <c r="AP34" i="28"/>
  <c r="AO34" i="28"/>
  <c r="AL34" i="28"/>
  <c r="AK34" i="28"/>
  <c r="AH34" i="28"/>
  <c r="AG34" i="28"/>
  <c r="AD34" i="28"/>
  <c r="AC34" i="28"/>
  <c r="Z34" i="28"/>
  <c r="Y34" i="28"/>
  <c r="V34" i="28"/>
  <c r="U34" i="28"/>
  <c r="R34" i="28"/>
  <c r="Q34" i="28"/>
  <c r="N34" i="28"/>
  <c r="M34" i="28"/>
  <c r="J34" i="28"/>
  <c r="I34" i="28"/>
  <c r="F34" i="28"/>
  <c r="E34" i="28"/>
  <c r="BN33" i="28"/>
  <c r="BM33" i="28"/>
  <c r="BJ33" i="28"/>
  <c r="BI33" i="28"/>
  <c r="BF33" i="28"/>
  <c r="BE33" i="28"/>
  <c r="BB33" i="28"/>
  <c r="BA33" i="28"/>
  <c r="AX33" i="28"/>
  <c r="AW33" i="28"/>
  <c r="AT33" i="28"/>
  <c r="AS33" i="28"/>
  <c r="AP33" i="28"/>
  <c r="AO33" i="28"/>
  <c r="AL33" i="28"/>
  <c r="AK33" i="28"/>
  <c r="AH33" i="28"/>
  <c r="AG33" i="28"/>
  <c r="AD33" i="28"/>
  <c r="AC33" i="28"/>
  <c r="Z33" i="28"/>
  <c r="Y33" i="28"/>
  <c r="V33" i="28"/>
  <c r="U33" i="28"/>
  <c r="R33" i="28"/>
  <c r="Q33" i="28"/>
  <c r="N33" i="28"/>
  <c r="M33" i="28"/>
  <c r="J33" i="28"/>
  <c r="I33" i="28"/>
  <c r="F33" i="28"/>
  <c r="E33" i="28"/>
  <c r="BN32" i="28"/>
  <c r="BM32" i="28"/>
  <c r="BJ32" i="28"/>
  <c r="BI32" i="28"/>
  <c r="BF32" i="28"/>
  <c r="BE32" i="28"/>
  <c r="BB32" i="28"/>
  <c r="BA32" i="28"/>
  <c r="AX32" i="28"/>
  <c r="AW32" i="28"/>
  <c r="AT32" i="28"/>
  <c r="AS32" i="28"/>
  <c r="AP32" i="28"/>
  <c r="AO32" i="28"/>
  <c r="AL32" i="28"/>
  <c r="AK32" i="28"/>
  <c r="AH32" i="28"/>
  <c r="AG32" i="28"/>
  <c r="AD32" i="28"/>
  <c r="AC32" i="28"/>
  <c r="Z32" i="28"/>
  <c r="Y32" i="28"/>
  <c r="V32" i="28"/>
  <c r="U32" i="28"/>
  <c r="R32" i="28"/>
  <c r="Q32" i="28"/>
  <c r="N32" i="28"/>
  <c r="M32" i="28"/>
  <c r="J32" i="28"/>
  <c r="I32" i="28"/>
  <c r="F32" i="28"/>
  <c r="E32" i="28"/>
  <c r="BN31" i="28"/>
  <c r="BM31" i="28"/>
  <c r="BJ31" i="28"/>
  <c r="BI31" i="28"/>
  <c r="BF31" i="28"/>
  <c r="BE31" i="28"/>
  <c r="BB31" i="28"/>
  <c r="BA31" i="28"/>
  <c r="AX31" i="28"/>
  <c r="AW31" i="28"/>
  <c r="AT31" i="28"/>
  <c r="AS31" i="28"/>
  <c r="AP31" i="28"/>
  <c r="AO31" i="28"/>
  <c r="AL31" i="28"/>
  <c r="AK31" i="28"/>
  <c r="AH31" i="28"/>
  <c r="AG31" i="28"/>
  <c r="AD31" i="28"/>
  <c r="AC31" i="28"/>
  <c r="Z31" i="28"/>
  <c r="Y31" i="28"/>
  <c r="V31" i="28"/>
  <c r="U31" i="28"/>
  <c r="R31" i="28"/>
  <c r="Q31" i="28"/>
  <c r="N31" i="28"/>
  <c r="M31" i="28"/>
  <c r="J31" i="28"/>
  <c r="I31" i="28"/>
  <c r="F31" i="28"/>
  <c r="E31" i="28"/>
  <c r="BN30" i="28"/>
  <c r="BM30" i="28"/>
  <c r="BJ30" i="28"/>
  <c r="BI30" i="28"/>
  <c r="BF30" i="28"/>
  <c r="BE30" i="28"/>
  <c r="BB30" i="28"/>
  <c r="BA30" i="28"/>
  <c r="AX30" i="28"/>
  <c r="AW30" i="28"/>
  <c r="AT30" i="28"/>
  <c r="AS30" i="28"/>
  <c r="AP30" i="28"/>
  <c r="AO30" i="28"/>
  <c r="AL30" i="28"/>
  <c r="AK30" i="28"/>
  <c r="AH30" i="28"/>
  <c r="AG30" i="28"/>
  <c r="AD30" i="28"/>
  <c r="AC30" i="28"/>
  <c r="Z30" i="28"/>
  <c r="Y30" i="28"/>
  <c r="V30" i="28"/>
  <c r="U30" i="28"/>
  <c r="R30" i="28"/>
  <c r="Q30" i="28"/>
  <c r="N30" i="28"/>
  <c r="M30" i="28"/>
  <c r="J30" i="28"/>
  <c r="I30" i="28"/>
  <c r="F30" i="28"/>
  <c r="E30" i="28"/>
  <c r="BN29" i="28"/>
  <c r="BM29" i="28"/>
  <c r="BJ29" i="28"/>
  <c r="BI29" i="28"/>
  <c r="BF29" i="28"/>
  <c r="BE29" i="28"/>
  <c r="BB29" i="28"/>
  <c r="BA29" i="28"/>
  <c r="AX29" i="28"/>
  <c r="AW29" i="28"/>
  <c r="AT29" i="28"/>
  <c r="AS29" i="28"/>
  <c r="AP29" i="28"/>
  <c r="AO29" i="28"/>
  <c r="AL29" i="28"/>
  <c r="AK29" i="28"/>
  <c r="AH29" i="28"/>
  <c r="AG29" i="28"/>
  <c r="AD29" i="28"/>
  <c r="AC29" i="28"/>
  <c r="Z29" i="28"/>
  <c r="Y29" i="28"/>
  <c r="V29" i="28"/>
  <c r="U29" i="28"/>
  <c r="R29" i="28"/>
  <c r="Q29" i="28"/>
  <c r="N29" i="28"/>
  <c r="M29" i="28"/>
  <c r="J29" i="28"/>
  <c r="I29" i="28"/>
  <c r="F29" i="28"/>
  <c r="E29" i="28"/>
  <c r="BN28" i="28"/>
  <c r="BM28" i="28"/>
  <c r="BJ28" i="28"/>
  <c r="BI28" i="28"/>
  <c r="BF28" i="28"/>
  <c r="BE28" i="28"/>
  <c r="BB28" i="28"/>
  <c r="BA28" i="28"/>
  <c r="AX28" i="28"/>
  <c r="AW28" i="28"/>
  <c r="AT28" i="28"/>
  <c r="AS28" i="28"/>
  <c r="AP28" i="28"/>
  <c r="AO28" i="28"/>
  <c r="AL28" i="28"/>
  <c r="AK28" i="28"/>
  <c r="AH28" i="28"/>
  <c r="AG28" i="28"/>
  <c r="AD28" i="28"/>
  <c r="AC28" i="28"/>
  <c r="Z28" i="28"/>
  <c r="Y28" i="28"/>
  <c r="V28" i="28"/>
  <c r="U28" i="28"/>
  <c r="R28" i="28"/>
  <c r="Q28" i="28"/>
  <c r="N28" i="28"/>
  <c r="M28" i="28"/>
  <c r="J28" i="28"/>
  <c r="I28" i="28"/>
  <c r="F28" i="28"/>
  <c r="E28" i="28"/>
  <c r="BN27" i="28"/>
  <c r="BM27" i="28"/>
  <c r="BJ27" i="28"/>
  <c r="BI27" i="28"/>
  <c r="BF27" i="28"/>
  <c r="BE27" i="28"/>
  <c r="BB27" i="28"/>
  <c r="BA27" i="28"/>
  <c r="AX27" i="28"/>
  <c r="AW27" i="28"/>
  <c r="AT27" i="28"/>
  <c r="AS27" i="28"/>
  <c r="AP27" i="28"/>
  <c r="AO27" i="28"/>
  <c r="AL27" i="28"/>
  <c r="AK27" i="28"/>
  <c r="AH27" i="28"/>
  <c r="AG27" i="28"/>
  <c r="AD27" i="28"/>
  <c r="AC27" i="28"/>
  <c r="Z27" i="28"/>
  <c r="Y27" i="28"/>
  <c r="V27" i="28"/>
  <c r="U27" i="28"/>
  <c r="R27" i="28"/>
  <c r="Q27" i="28"/>
  <c r="N27" i="28"/>
  <c r="M27" i="28"/>
  <c r="J27" i="28"/>
  <c r="I27" i="28"/>
  <c r="F27" i="28"/>
  <c r="E27" i="28"/>
  <c r="BN26" i="28"/>
  <c r="BM26" i="28"/>
  <c r="BJ26" i="28"/>
  <c r="BI26" i="28"/>
  <c r="BF26" i="28"/>
  <c r="BE26" i="28"/>
  <c r="BB26" i="28"/>
  <c r="BA26" i="28"/>
  <c r="AX26" i="28"/>
  <c r="AW26" i="28"/>
  <c r="AT26" i="28"/>
  <c r="AS26" i="28"/>
  <c r="AP26" i="28"/>
  <c r="AO26" i="28"/>
  <c r="AL26" i="28"/>
  <c r="AK26" i="28"/>
  <c r="AH26" i="28"/>
  <c r="AG26" i="28"/>
  <c r="AD26" i="28"/>
  <c r="AC26" i="28"/>
  <c r="Z26" i="28"/>
  <c r="Y26" i="28"/>
  <c r="V26" i="28"/>
  <c r="U26" i="28"/>
  <c r="R26" i="28"/>
  <c r="Q26" i="28"/>
  <c r="N26" i="28"/>
  <c r="M26" i="28"/>
  <c r="J26" i="28"/>
  <c r="I26" i="28"/>
  <c r="F26" i="28"/>
  <c r="E26" i="28"/>
  <c r="BN25" i="28"/>
  <c r="BM25" i="28"/>
  <c r="BJ25" i="28"/>
  <c r="BI25" i="28"/>
  <c r="BF25" i="28"/>
  <c r="BE25" i="28"/>
  <c r="BB25" i="28"/>
  <c r="BA25" i="28"/>
  <c r="AX25" i="28"/>
  <c r="AW25" i="28"/>
  <c r="AT25" i="28"/>
  <c r="AS25" i="28"/>
  <c r="AP25" i="28"/>
  <c r="AO25" i="28"/>
  <c r="AL25" i="28"/>
  <c r="AK25" i="28"/>
  <c r="AH25" i="28"/>
  <c r="AG25" i="28"/>
  <c r="AD25" i="28"/>
  <c r="AC25" i="28"/>
  <c r="Z25" i="28"/>
  <c r="Y25" i="28"/>
  <c r="V25" i="28"/>
  <c r="U25" i="28"/>
  <c r="R25" i="28"/>
  <c r="Q25" i="28"/>
  <c r="N25" i="28"/>
  <c r="M25" i="28"/>
  <c r="J25" i="28"/>
  <c r="I25" i="28"/>
  <c r="F25" i="28"/>
  <c r="E25" i="28"/>
  <c r="BN24" i="28"/>
  <c r="BM24" i="28"/>
  <c r="BJ24" i="28"/>
  <c r="BI24" i="28"/>
  <c r="BF24" i="28"/>
  <c r="BE24" i="28"/>
  <c r="BB24" i="28"/>
  <c r="BA24" i="28"/>
  <c r="AX24" i="28"/>
  <c r="AW24" i="28"/>
  <c r="AT24" i="28"/>
  <c r="AS24" i="28"/>
  <c r="AP24" i="28"/>
  <c r="AO24" i="28"/>
  <c r="AL24" i="28"/>
  <c r="AK24" i="28"/>
  <c r="AH24" i="28"/>
  <c r="AG24" i="28"/>
  <c r="AD24" i="28"/>
  <c r="AC24" i="28"/>
  <c r="Z24" i="28"/>
  <c r="Y24" i="28"/>
  <c r="V24" i="28"/>
  <c r="U24" i="28"/>
  <c r="R24" i="28"/>
  <c r="Q24" i="28"/>
  <c r="N24" i="28"/>
  <c r="M24" i="28"/>
  <c r="J24" i="28"/>
  <c r="I24" i="28"/>
  <c r="F24" i="28"/>
  <c r="E24" i="28"/>
  <c r="BN23" i="28"/>
  <c r="BM23" i="28"/>
  <c r="BJ23" i="28"/>
  <c r="BI23" i="28"/>
  <c r="BF23" i="28"/>
  <c r="BE23" i="28"/>
  <c r="BB23" i="28"/>
  <c r="BA23" i="28"/>
  <c r="AX23" i="28"/>
  <c r="AW23" i="28"/>
  <c r="AT23" i="28"/>
  <c r="AS23" i="28"/>
  <c r="AP23" i="28"/>
  <c r="AO23" i="28"/>
  <c r="AL23" i="28"/>
  <c r="AK23" i="28"/>
  <c r="AH23" i="28"/>
  <c r="AG23" i="28"/>
  <c r="AD23" i="28"/>
  <c r="AC23" i="28"/>
  <c r="Z23" i="28"/>
  <c r="Y23" i="28"/>
  <c r="V23" i="28"/>
  <c r="U23" i="28"/>
  <c r="R23" i="28"/>
  <c r="Q23" i="28"/>
  <c r="N23" i="28"/>
  <c r="M23" i="28"/>
  <c r="J23" i="28"/>
  <c r="I23" i="28"/>
  <c r="F23" i="28"/>
  <c r="E23" i="28"/>
  <c r="BN22" i="28"/>
  <c r="BM22" i="28"/>
  <c r="BJ22" i="28"/>
  <c r="BI22" i="28"/>
  <c r="BF22" i="28"/>
  <c r="BE22" i="28"/>
  <c r="BB22" i="28"/>
  <c r="BA22" i="28"/>
  <c r="AX22" i="28"/>
  <c r="AW22" i="28"/>
  <c r="AT22" i="28"/>
  <c r="AS22" i="28"/>
  <c r="AP22" i="28"/>
  <c r="AO22" i="28"/>
  <c r="AL22" i="28"/>
  <c r="AK22" i="28"/>
  <c r="AH22" i="28"/>
  <c r="AG22" i="28"/>
  <c r="AD22" i="28"/>
  <c r="AC22" i="28"/>
  <c r="Z22" i="28"/>
  <c r="Y22" i="28"/>
  <c r="V22" i="28"/>
  <c r="U22" i="28"/>
  <c r="R22" i="28"/>
  <c r="Q22" i="28"/>
  <c r="N22" i="28"/>
  <c r="M22" i="28"/>
  <c r="J22" i="28"/>
  <c r="I22" i="28"/>
  <c r="F22" i="28"/>
  <c r="E22" i="28"/>
  <c r="BN21" i="28"/>
  <c r="BM21" i="28"/>
  <c r="BJ21" i="28"/>
  <c r="BI21" i="28"/>
  <c r="BF21" i="28"/>
  <c r="BE21" i="28"/>
  <c r="BB21" i="28"/>
  <c r="BA21" i="28"/>
  <c r="AX21" i="28"/>
  <c r="AW21" i="28"/>
  <c r="AT21" i="28"/>
  <c r="AS21" i="28"/>
  <c r="AP21" i="28"/>
  <c r="AO21" i="28"/>
  <c r="AL21" i="28"/>
  <c r="AK21" i="28"/>
  <c r="AH21" i="28"/>
  <c r="AG21" i="28"/>
  <c r="AD21" i="28"/>
  <c r="AC21" i="28"/>
  <c r="Z21" i="28"/>
  <c r="Y21" i="28"/>
  <c r="V21" i="28"/>
  <c r="U21" i="28"/>
  <c r="R21" i="28"/>
  <c r="Q21" i="28"/>
  <c r="N21" i="28"/>
  <c r="M21" i="28"/>
  <c r="J21" i="28"/>
  <c r="I21" i="28"/>
  <c r="F21" i="28"/>
  <c r="E21" i="28"/>
  <c r="BN20" i="28"/>
  <c r="BM20" i="28"/>
  <c r="BJ20" i="28"/>
  <c r="BI20" i="28"/>
  <c r="BF20" i="28"/>
  <c r="BE20" i="28"/>
  <c r="BB20" i="28"/>
  <c r="BA20" i="28"/>
  <c r="AX20" i="28"/>
  <c r="AW20" i="28"/>
  <c r="AT20" i="28"/>
  <c r="AS20" i="28"/>
  <c r="AP20" i="28"/>
  <c r="AO20" i="28"/>
  <c r="AL20" i="28"/>
  <c r="AK20" i="28"/>
  <c r="AH20" i="28"/>
  <c r="AG20" i="28"/>
  <c r="AD20" i="28"/>
  <c r="AC20" i="28"/>
  <c r="Z20" i="28"/>
  <c r="Y20" i="28"/>
  <c r="V20" i="28"/>
  <c r="U20" i="28"/>
  <c r="R20" i="28"/>
  <c r="Q20" i="28"/>
  <c r="N20" i="28"/>
  <c r="M20" i="28"/>
  <c r="J20" i="28"/>
  <c r="I20" i="28"/>
  <c r="F20" i="28"/>
  <c r="E20" i="28"/>
  <c r="BN19" i="28"/>
  <c r="BM19" i="28"/>
  <c r="BJ19" i="28"/>
  <c r="BI19" i="28"/>
  <c r="BF19" i="28"/>
  <c r="BE19" i="28"/>
  <c r="BB19" i="28"/>
  <c r="BA19" i="28"/>
  <c r="AX19" i="28"/>
  <c r="AW19" i="28"/>
  <c r="AT19" i="28"/>
  <c r="AS19" i="28"/>
  <c r="AP19" i="28"/>
  <c r="AO19" i="28"/>
  <c r="AL19" i="28"/>
  <c r="AK19" i="28"/>
  <c r="AH19" i="28"/>
  <c r="AG19" i="28"/>
  <c r="AD19" i="28"/>
  <c r="AC19" i="28"/>
  <c r="Z19" i="28"/>
  <c r="Y19" i="28"/>
  <c r="V19" i="28"/>
  <c r="U19" i="28"/>
  <c r="R19" i="28"/>
  <c r="Q19" i="28"/>
  <c r="N19" i="28"/>
  <c r="M19" i="28"/>
  <c r="J19" i="28"/>
  <c r="I19" i="28"/>
  <c r="F19" i="28"/>
  <c r="E19" i="28"/>
  <c r="BN18" i="28"/>
  <c r="BM18" i="28"/>
  <c r="BJ18" i="28"/>
  <c r="BI18" i="28"/>
  <c r="BF18" i="28"/>
  <c r="BE18" i="28"/>
  <c r="BB18" i="28"/>
  <c r="BA18" i="28"/>
  <c r="AX18" i="28"/>
  <c r="AW18" i="28"/>
  <c r="AT18" i="28"/>
  <c r="AS18" i="28"/>
  <c r="AP18" i="28"/>
  <c r="AO18" i="28"/>
  <c r="AL18" i="28"/>
  <c r="AK18" i="28"/>
  <c r="AH18" i="28"/>
  <c r="AG18" i="28"/>
  <c r="AD18" i="28"/>
  <c r="AC18" i="28"/>
  <c r="Z18" i="28"/>
  <c r="Y18" i="28"/>
  <c r="V18" i="28"/>
  <c r="U18" i="28"/>
  <c r="R18" i="28"/>
  <c r="Q18" i="28"/>
  <c r="N18" i="28"/>
  <c r="M18" i="28"/>
  <c r="J18" i="28"/>
  <c r="I18" i="28"/>
  <c r="F18" i="28"/>
  <c r="E18" i="28"/>
  <c r="BN17" i="28"/>
  <c r="BM17" i="28"/>
  <c r="BJ17" i="28"/>
  <c r="BI17" i="28"/>
  <c r="BF17" i="28"/>
  <c r="BE17" i="28"/>
  <c r="BB17" i="28"/>
  <c r="BA17" i="28"/>
  <c r="AX17" i="28"/>
  <c r="AW17" i="28"/>
  <c r="AT17" i="28"/>
  <c r="AS17" i="28"/>
  <c r="AP17" i="28"/>
  <c r="AO17" i="28"/>
  <c r="AL17" i="28"/>
  <c r="AK17" i="28"/>
  <c r="AH17" i="28"/>
  <c r="AG17" i="28"/>
  <c r="AD17" i="28"/>
  <c r="AC17" i="28"/>
  <c r="Z17" i="28"/>
  <c r="Y17" i="28"/>
  <c r="V17" i="28"/>
  <c r="U17" i="28"/>
  <c r="R17" i="28"/>
  <c r="Q17" i="28"/>
  <c r="N17" i="28"/>
  <c r="M17" i="28"/>
  <c r="J17" i="28"/>
  <c r="I17" i="28"/>
  <c r="F17" i="28"/>
  <c r="E17" i="28"/>
  <c r="BN16" i="28"/>
  <c r="BM16" i="28"/>
  <c r="BJ16" i="28"/>
  <c r="BI16" i="28"/>
  <c r="BF16" i="28"/>
  <c r="BE16" i="28"/>
  <c r="BB16" i="28"/>
  <c r="BA16" i="28"/>
  <c r="AX16" i="28"/>
  <c r="AW16" i="28"/>
  <c r="AT16" i="28"/>
  <c r="AS16" i="28"/>
  <c r="AP16" i="28"/>
  <c r="AO16" i="28"/>
  <c r="AL16" i="28"/>
  <c r="AK16" i="28"/>
  <c r="AH16" i="28"/>
  <c r="AG16" i="28"/>
  <c r="AD16" i="28"/>
  <c r="AC16" i="28"/>
  <c r="Z16" i="28"/>
  <c r="Y16" i="28"/>
  <c r="V16" i="28"/>
  <c r="U16" i="28"/>
  <c r="R16" i="28"/>
  <c r="Q16" i="28"/>
  <c r="N16" i="28"/>
  <c r="J16" i="28"/>
  <c r="I16" i="28"/>
  <c r="F16" i="28"/>
  <c r="E16" i="28"/>
  <c r="BN15" i="28"/>
  <c r="BM15" i="28"/>
  <c r="BJ15" i="28"/>
  <c r="BI15" i="28"/>
  <c r="BF15" i="28"/>
  <c r="BE15" i="28"/>
  <c r="BB15" i="28"/>
  <c r="BA15" i="28"/>
  <c r="AX15" i="28"/>
  <c r="AW15" i="28"/>
  <c r="AT15" i="28"/>
  <c r="AS15" i="28"/>
  <c r="AP15" i="28"/>
  <c r="AO15" i="28"/>
  <c r="AL15" i="28"/>
  <c r="AK15" i="28"/>
  <c r="AH15" i="28"/>
  <c r="AG15" i="28"/>
  <c r="AD15" i="28"/>
  <c r="AC15" i="28"/>
  <c r="Z15" i="28"/>
  <c r="Y15" i="28"/>
  <c r="V15" i="28"/>
  <c r="U15" i="28"/>
  <c r="R15" i="28"/>
  <c r="Q15" i="28"/>
  <c r="N15" i="28"/>
  <c r="M15" i="28"/>
  <c r="J15" i="28"/>
  <c r="I15" i="28"/>
  <c r="F15" i="28"/>
  <c r="E15" i="28"/>
  <c r="BN14" i="28"/>
  <c r="BM14" i="28"/>
  <c r="BJ14" i="28"/>
  <c r="BI14" i="28"/>
  <c r="BF14" i="28"/>
  <c r="BE14" i="28"/>
  <c r="BB14" i="28"/>
  <c r="BA14" i="28"/>
  <c r="AX14" i="28"/>
  <c r="AW14" i="28"/>
  <c r="AT14" i="28"/>
  <c r="AS14" i="28"/>
  <c r="AP14" i="28"/>
  <c r="AO14" i="28"/>
  <c r="AL14" i="28"/>
  <c r="AK14" i="28"/>
  <c r="AH14" i="28"/>
  <c r="AG14" i="28"/>
  <c r="AD14" i="28"/>
  <c r="AC14" i="28"/>
  <c r="Z14" i="28"/>
  <c r="Y14" i="28"/>
  <c r="V14" i="28"/>
  <c r="U14" i="28"/>
  <c r="R14" i="28"/>
  <c r="Q14" i="28"/>
  <c r="N14" i="28"/>
  <c r="M14" i="28"/>
  <c r="J14" i="28"/>
  <c r="I14" i="28"/>
  <c r="F14" i="28"/>
  <c r="E14" i="28"/>
  <c r="BN13" i="28"/>
  <c r="BM13" i="28"/>
  <c r="BJ13" i="28"/>
  <c r="BI13" i="28"/>
  <c r="BF13" i="28"/>
  <c r="BE13" i="28"/>
  <c r="BB13" i="28"/>
  <c r="BA13" i="28"/>
  <c r="AX13" i="28"/>
  <c r="AW13" i="28"/>
  <c r="AT13" i="28"/>
  <c r="AS13" i="28"/>
  <c r="AP13" i="28"/>
  <c r="AO13" i="28"/>
  <c r="AL13" i="28"/>
  <c r="AK13" i="28"/>
  <c r="AH13" i="28"/>
  <c r="AG13" i="28"/>
  <c r="AD13" i="28"/>
  <c r="AC13" i="28"/>
  <c r="Z13" i="28"/>
  <c r="Y13" i="28"/>
  <c r="V13" i="28"/>
  <c r="U13" i="28"/>
  <c r="R13" i="28"/>
  <c r="Q13" i="28"/>
  <c r="N13" i="28"/>
  <c r="M13" i="28"/>
  <c r="J13" i="28"/>
  <c r="I13" i="28"/>
  <c r="F13" i="28"/>
  <c r="E13" i="28"/>
  <c r="BN12" i="28"/>
  <c r="BM12" i="28"/>
  <c r="BJ12" i="28"/>
  <c r="BI12" i="28"/>
  <c r="BF12" i="28"/>
  <c r="BE12" i="28"/>
  <c r="BB12" i="28"/>
  <c r="BA12" i="28"/>
  <c r="AX12" i="28"/>
  <c r="AW12" i="28"/>
  <c r="AT12" i="28"/>
  <c r="AS12" i="28"/>
  <c r="AP12" i="28"/>
  <c r="AO12" i="28"/>
  <c r="AL12" i="28"/>
  <c r="AK12" i="28"/>
  <c r="AH12" i="28"/>
  <c r="AG12" i="28"/>
  <c r="AD12" i="28"/>
  <c r="AC12" i="28"/>
  <c r="Z12" i="28"/>
  <c r="Y12" i="28"/>
  <c r="V12" i="28"/>
  <c r="U12" i="28"/>
  <c r="R12" i="28"/>
  <c r="Q12" i="28"/>
  <c r="N12" i="28"/>
  <c r="M12" i="28"/>
  <c r="J12" i="28"/>
  <c r="I12" i="28"/>
  <c r="F12" i="28"/>
  <c r="E12" i="28"/>
  <c r="BN11" i="28"/>
  <c r="BM11" i="28"/>
  <c r="BJ11" i="28"/>
  <c r="BI11" i="28"/>
  <c r="BF11" i="28"/>
  <c r="BE11" i="28"/>
  <c r="BB11" i="28"/>
  <c r="BA11" i="28"/>
  <c r="AX11" i="28"/>
  <c r="AW11" i="28"/>
  <c r="AT11" i="28"/>
  <c r="AS11" i="28"/>
  <c r="AP11" i="28"/>
  <c r="AO11" i="28"/>
  <c r="AL11" i="28"/>
  <c r="AK11" i="28"/>
  <c r="AH11" i="28"/>
  <c r="AG11" i="28"/>
  <c r="AD11" i="28"/>
  <c r="AC11" i="28"/>
  <c r="Z11" i="28"/>
  <c r="Y11" i="28"/>
  <c r="V11" i="28"/>
  <c r="U11" i="28"/>
  <c r="R11" i="28"/>
  <c r="Q11" i="28"/>
  <c r="N11" i="28"/>
  <c r="M11" i="28"/>
  <c r="J11" i="28"/>
  <c r="I11" i="28"/>
  <c r="F11" i="28"/>
  <c r="E11" i="28"/>
  <c r="BN10" i="28"/>
  <c r="BM10" i="28"/>
  <c r="BJ10" i="28"/>
  <c r="BI10" i="28"/>
  <c r="BF10" i="28"/>
  <c r="BE10" i="28"/>
  <c r="BB10" i="28"/>
  <c r="BA10" i="28"/>
  <c r="AX10" i="28"/>
  <c r="AW10" i="28"/>
  <c r="AT10" i="28"/>
  <c r="AS10" i="28"/>
  <c r="AP10" i="28"/>
  <c r="AO10" i="28"/>
  <c r="AL10" i="28"/>
  <c r="AK10" i="28"/>
  <c r="AH10" i="28"/>
  <c r="AG10" i="28"/>
  <c r="AD10" i="28"/>
  <c r="AC10" i="28"/>
  <c r="Z10" i="28"/>
  <c r="Y10" i="28"/>
  <c r="V10" i="28"/>
  <c r="U10" i="28"/>
  <c r="R10" i="28"/>
  <c r="Q10" i="28"/>
  <c r="N10" i="28"/>
  <c r="M10" i="28"/>
  <c r="J10" i="28"/>
  <c r="I10" i="28"/>
  <c r="F10" i="28"/>
  <c r="E10" i="28"/>
  <c r="BN9" i="28"/>
  <c r="BM9" i="28"/>
  <c r="BJ9" i="28"/>
  <c r="BI9" i="28"/>
  <c r="BF9" i="28"/>
  <c r="BE9" i="28"/>
  <c r="BB9" i="28"/>
  <c r="BA9" i="28"/>
  <c r="AX9" i="28"/>
  <c r="AW9" i="28"/>
  <c r="AT9" i="28"/>
  <c r="AS9" i="28"/>
  <c r="AP9" i="28"/>
  <c r="AO9" i="28"/>
  <c r="AL9" i="28"/>
  <c r="AK9" i="28"/>
  <c r="AH9" i="28"/>
  <c r="AG9" i="28"/>
  <c r="AD9" i="28"/>
  <c r="AC9" i="28"/>
  <c r="Z9" i="28"/>
  <c r="Y9" i="28"/>
  <c r="V9" i="28"/>
  <c r="U9" i="28"/>
  <c r="R9" i="28"/>
  <c r="Q9" i="28"/>
  <c r="N9" i="28"/>
  <c r="M9" i="28"/>
  <c r="J9" i="28"/>
  <c r="I9" i="28"/>
  <c r="F9" i="28"/>
  <c r="E9" i="28"/>
  <c r="BN8" i="28"/>
  <c r="BM8" i="28"/>
  <c r="BJ8" i="28"/>
  <c r="BI8" i="28"/>
  <c r="BF8" i="28"/>
  <c r="BE8" i="28"/>
  <c r="BB8" i="28"/>
  <c r="BA8" i="28"/>
  <c r="AX8" i="28"/>
  <c r="AW8" i="28"/>
  <c r="AT8" i="28"/>
  <c r="AS8" i="28"/>
  <c r="AP8" i="28"/>
  <c r="AO8" i="28"/>
  <c r="AL8" i="28"/>
  <c r="AK8" i="28"/>
  <c r="AH8" i="28"/>
  <c r="AG8" i="28"/>
  <c r="AD8" i="28"/>
  <c r="AC8" i="28"/>
  <c r="Z8" i="28"/>
  <c r="Y8" i="28"/>
  <c r="V8" i="28"/>
  <c r="U8" i="28"/>
  <c r="R8" i="28"/>
  <c r="Q8" i="28"/>
  <c r="N8" i="28"/>
  <c r="M8" i="28"/>
  <c r="J8" i="28"/>
  <c r="I8" i="28"/>
  <c r="F8" i="28"/>
  <c r="E8" i="28"/>
  <c r="BN7" i="28"/>
  <c r="BM7" i="28"/>
  <c r="BJ7" i="28"/>
  <c r="BI7" i="28"/>
  <c r="BF7" i="28"/>
  <c r="BE7" i="28"/>
  <c r="BB7" i="28"/>
  <c r="BA7" i="28"/>
  <c r="AX7" i="28"/>
  <c r="AW7" i="28"/>
  <c r="AT7" i="28"/>
  <c r="AS7" i="28"/>
  <c r="AP7" i="28"/>
  <c r="AO7" i="28"/>
  <c r="AL7" i="28"/>
  <c r="AK7" i="28"/>
  <c r="AH7" i="28"/>
  <c r="AG7" i="28"/>
  <c r="AD7" i="28"/>
  <c r="AC7" i="28"/>
  <c r="Z7" i="28"/>
  <c r="Y7" i="28"/>
  <c r="V7" i="28"/>
  <c r="U7" i="28"/>
  <c r="R7" i="28"/>
  <c r="Q7" i="28"/>
  <c r="N7" i="28"/>
  <c r="M7" i="28"/>
  <c r="J7" i="28"/>
  <c r="I7" i="28"/>
  <c r="F7" i="28"/>
  <c r="E7" i="28"/>
  <c r="BG55" i="27" l="1"/>
  <c r="AY55" i="27"/>
  <c r="AQ55" i="27"/>
  <c r="AI55" i="27"/>
  <c r="AA55" i="27"/>
  <c r="S55" i="27"/>
  <c r="K55" i="27"/>
  <c r="C55" i="27"/>
  <c r="M46" i="27" l="1"/>
  <c r="BN39" i="27" l="1"/>
  <c r="BM39" i="27"/>
  <c r="BJ39" i="27"/>
  <c r="BI39" i="27"/>
  <c r="BF39" i="27"/>
  <c r="BE39" i="27"/>
  <c r="BA39" i="27"/>
  <c r="BB39" i="27"/>
  <c r="AW39" i="27"/>
  <c r="AX39" i="27"/>
  <c r="AS39" i="27"/>
  <c r="AT39" i="27"/>
  <c r="AO39" i="27"/>
  <c r="AP39" i="27"/>
  <c r="AK39" i="27"/>
  <c r="AL39" i="27"/>
  <c r="AG39" i="27"/>
  <c r="AH39" i="27"/>
  <c r="AC39" i="27"/>
  <c r="AD39" i="27"/>
  <c r="Y39" i="27"/>
  <c r="Z39" i="27"/>
  <c r="U39" i="27"/>
  <c r="V39" i="27"/>
  <c r="Q39" i="27"/>
  <c r="R39" i="27"/>
  <c r="M39" i="27"/>
  <c r="N39" i="27"/>
  <c r="I39" i="27"/>
  <c r="J39" i="27"/>
  <c r="F39" i="27"/>
  <c r="E39" i="27"/>
  <c r="BN59" i="27"/>
  <c r="BM59" i="27"/>
  <c r="BJ59" i="27"/>
  <c r="BI59" i="27"/>
  <c r="BF59" i="27"/>
  <c r="BE59" i="27"/>
  <c r="BB59" i="27"/>
  <c r="BA59" i="27"/>
  <c r="AX59" i="27"/>
  <c r="AW59" i="27"/>
  <c r="AT59" i="27"/>
  <c r="AS59" i="27"/>
  <c r="AP59" i="27"/>
  <c r="AO59" i="27"/>
  <c r="AL59" i="27"/>
  <c r="AK59" i="27"/>
  <c r="AH59" i="27"/>
  <c r="AG59" i="27"/>
  <c r="AD59" i="27"/>
  <c r="AC59" i="27"/>
  <c r="Z59" i="27"/>
  <c r="Y59" i="27"/>
  <c r="V59" i="27"/>
  <c r="U59" i="27"/>
  <c r="R59" i="27"/>
  <c r="Q59" i="27"/>
  <c r="N59" i="27"/>
  <c r="M59" i="27"/>
  <c r="J59" i="27"/>
  <c r="I59" i="27"/>
  <c r="F59" i="27"/>
  <c r="E59" i="27"/>
  <c r="BJ49" i="27"/>
  <c r="BI49" i="27"/>
  <c r="BB49" i="27"/>
  <c r="BA49" i="27"/>
  <c r="AT49" i="27"/>
  <c r="AS49" i="27"/>
  <c r="AL49" i="27"/>
  <c r="AK49" i="27"/>
  <c r="AD49" i="27"/>
  <c r="AC49" i="27"/>
  <c r="V49" i="27"/>
  <c r="U49" i="27"/>
  <c r="N49" i="27"/>
  <c r="M49" i="27"/>
  <c r="F49" i="27"/>
  <c r="E49" i="27"/>
  <c r="BJ48" i="27"/>
  <c r="BI48" i="27"/>
  <c r="BB48" i="27"/>
  <c r="BA48" i="27"/>
  <c r="AT48" i="27"/>
  <c r="AS48" i="27"/>
  <c r="AL48" i="27"/>
  <c r="AK48" i="27"/>
  <c r="AD48" i="27"/>
  <c r="AC48" i="27"/>
  <c r="V48" i="27"/>
  <c r="U48" i="27"/>
  <c r="N48" i="27"/>
  <c r="M48" i="27"/>
  <c r="F48" i="27"/>
  <c r="E48" i="27"/>
  <c r="BJ47" i="27"/>
  <c r="BI47" i="27"/>
  <c r="BB47" i="27"/>
  <c r="BA47" i="27"/>
  <c r="AT47" i="27"/>
  <c r="AS47" i="27"/>
  <c r="AL47" i="27"/>
  <c r="AK47" i="27"/>
  <c r="AD47" i="27"/>
  <c r="AC47" i="27"/>
  <c r="V47" i="27"/>
  <c r="U47" i="27"/>
  <c r="N47" i="27"/>
  <c r="M47" i="27"/>
  <c r="F47" i="27"/>
  <c r="E47" i="27"/>
  <c r="BJ46" i="27"/>
  <c r="BI46" i="27"/>
  <c r="BB46" i="27"/>
  <c r="BA46" i="27"/>
  <c r="AT46" i="27"/>
  <c r="AS46" i="27"/>
  <c r="AL46" i="27"/>
  <c r="AK46" i="27"/>
  <c r="AD46" i="27"/>
  <c r="AC46" i="27"/>
  <c r="V46" i="27"/>
  <c r="U46" i="27"/>
  <c r="N46" i="27"/>
  <c r="F46" i="27"/>
  <c r="E46" i="27"/>
  <c r="BJ45" i="27"/>
  <c r="BI45" i="27"/>
  <c r="BB45" i="27"/>
  <c r="BA45" i="27"/>
  <c r="AT45" i="27"/>
  <c r="AS45" i="27"/>
  <c r="AL45" i="27"/>
  <c r="AK45" i="27"/>
  <c r="AD45" i="27"/>
  <c r="AC45" i="27"/>
  <c r="V45" i="27"/>
  <c r="U45" i="27"/>
  <c r="N45" i="27"/>
  <c r="M45" i="27"/>
  <c r="F45" i="27"/>
  <c r="E45" i="27"/>
  <c r="BJ44" i="27"/>
  <c r="BI44" i="27"/>
  <c r="BB44" i="27"/>
  <c r="BA44" i="27"/>
  <c r="AT44" i="27"/>
  <c r="AS44" i="27"/>
  <c r="AL44" i="27"/>
  <c r="AK44" i="27"/>
  <c r="AD44" i="27"/>
  <c r="AC44" i="27"/>
  <c r="V44" i="27"/>
  <c r="U44" i="27"/>
  <c r="N44" i="27"/>
  <c r="M44" i="27"/>
  <c r="F44" i="27"/>
  <c r="E44" i="27"/>
  <c r="BJ43" i="27"/>
  <c r="BI43" i="27"/>
  <c r="BB43" i="27"/>
  <c r="BA43" i="27"/>
  <c r="AT43" i="27"/>
  <c r="AS43" i="27"/>
  <c r="AL43" i="27"/>
  <c r="AK43" i="27"/>
  <c r="AD43" i="27"/>
  <c r="AC43" i="27"/>
  <c r="V43" i="27"/>
  <c r="U43" i="27"/>
  <c r="N43" i="27"/>
  <c r="M43" i="27"/>
  <c r="F43" i="27"/>
  <c r="E43" i="27"/>
  <c r="BN40" i="27"/>
  <c r="BM40" i="27"/>
  <c r="BF40" i="27"/>
  <c r="BE40" i="27"/>
  <c r="BB40" i="27"/>
  <c r="BA40" i="27"/>
  <c r="AX40" i="27"/>
  <c r="AW40" i="27"/>
  <c r="AT40" i="27"/>
  <c r="AS40" i="27"/>
  <c r="AP40" i="27"/>
  <c r="AO40" i="27"/>
  <c r="AL40" i="27"/>
  <c r="AK40" i="27"/>
  <c r="AH40" i="27"/>
  <c r="AG40" i="27"/>
  <c r="AD40" i="27"/>
  <c r="AC40" i="27"/>
  <c r="Z40" i="27"/>
  <c r="Y40" i="27"/>
  <c r="V40" i="27"/>
  <c r="U40" i="27"/>
  <c r="R40" i="27"/>
  <c r="Q40" i="27"/>
  <c r="N40" i="27"/>
  <c r="M40" i="27"/>
  <c r="J40" i="27"/>
  <c r="I40" i="27"/>
  <c r="F40" i="27"/>
  <c r="E40" i="27"/>
  <c r="BN38" i="27"/>
  <c r="BM38" i="27"/>
  <c r="BF38" i="27"/>
  <c r="BE38" i="27"/>
  <c r="BB38" i="27"/>
  <c r="BA38" i="27"/>
  <c r="AX38" i="27"/>
  <c r="AW38" i="27"/>
  <c r="AT38" i="27"/>
  <c r="AS38" i="27"/>
  <c r="AP38" i="27"/>
  <c r="AO38" i="27"/>
  <c r="AL38" i="27"/>
  <c r="AK38" i="27"/>
  <c r="AH38" i="27"/>
  <c r="AG38" i="27"/>
  <c r="AD38" i="27"/>
  <c r="AC38" i="27"/>
  <c r="Z38" i="27"/>
  <c r="Y38" i="27"/>
  <c r="V38" i="27"/>
  <c r="U38" i="27"/>
  <c r="R38" i="27"/>
  <c r="Q38" i="27"/>
  <c r="N38" i="27"/>
  <c r="M38" i="27"/>
  <c r="J38" i="27"/>
  <c r="I38" i="27"/>
  <c r="F38" i="27"/>
  <c r="E38" i="27"/>
  <c r="BN37" i="27"/>
  <c r="BM37" i="27"/>
  <c r="BF37" i="27"/>
  <c r="BE37" i="27"/>
  <c r="BB37" i="27"/>
  <c r="BA37" i="27"/>
  <c r="AX37" i="27"/>
  <c r="AW37" i="27"/>
  <c r="AT37" i="27"/>
  <c r="AS37" i="27"/>
  <c r="AP37" i="27"/>
  <c r="AO37" i="27"/>
  <c r="AL37" i="27"/>
  <c r="AK37" i="27"/>
  <c r="AH37" i="27"/>
  <c r="AG37" i="27"/>
  <c r="AD37" i="27"/>
  <c r="AC37" i="27"/>
  <c r="Z37" i="27"/>
  <c r="Y37" i="27"/>
  <c r="V37" i="27"/>
  <c r="U37" i="27"/>
  <c r="R37" i="27"/>
  <c r="Q37" i="27"/>
  <c r="N37" i="27"/>
  <c r="M37" i="27"/>
  <c r="J37" i="27"/>
  <c r="I37" i="27"/>
  <c r="F37" i="27"/>
  <c r="E37" i="27"/>
  <c r="BN36" i="27"/>
  <c r="BM36" i="27"/>
  <c r="BF36" i="27"/>
  <c r="BE36" i="27"/>
  <c r="BB36" i="27"/>
  <c r="BA36" i="27"/>
  <c r="AX36" i="27"/>
  <c r="AW36" i="27"/>
  <c r="AT36" i="27"/>
  <c r="AS36" i="27"/>
  <c r="AP36" i="27"/>
  <c r="AO36" i="27"/>
  <c r="AL36" i="27"/>
  <c r="AK36" i="27"/>
  <c r="AH36" i="27"/>
  <c r="AG36" i="27"/>
  <c r="AD36" i="27"/>
  <c r="AC36" i="27"/>
  <c r="Z36" i="27"/>
  <c r="Y36" i="27"/>
  <c r="V36" i="27"/>
  <c r="U36" i="27"/>
  <c r="R36" i="27"/>
  <c r="Q36" i="27"/>
  <c r="N36" i="27"/>
  <c r="M36" i="27"/>
  <c r="J36" i="27"/>
  <c r="I36" i="27"/>
  <c r="F36" i="27"/>
  <c r="E36" i="27"/>
  <c r="BN35" i="27"/>
  <c r="BM35" i="27"/>
  <c r="BF35" i="27"/>
  <c r="BE35" i="27"/>
  <c r="BB35" i="27"/>
  <c r="BA35" i="27"/>
  <c r="AX35" i="27"/>
  <c r="AW35" i="27"/>
  <c r="AT35" i="27"/>
  <c r="AS35" i="27"/>
  <c r="AP35" i="27"/>
  <c r="AO35" i="27"/>
  <c r="AL35" i="27"/>
  <c r="AK35" i="27"/>
  <c r="AH35" i="27"/>
  <c r="AG35" i="27"/>
  <c r="AD35" i="27"/>
  <c r="AC35" i="27"/>
  <c r="Z35" i="27"/>
  <c r="Y35" i="27"/>
  <c r="V35" i="27"/>
  <c r="U35" i="27"/>
  <c r="R35" i="27"/>
  <c r="Q35" i="27"/>
  <c r="N35" i="27"/>
  <c r="M35" i="27"/>
  <c r="J35" i="27"/>
  <c r="I35" i="27"/>
  <c r="F35" i="27"/>
  <c r="E35" i="27"/>
  <c r="BN34" i="27"/>
  <c r="BM34" i="27"/>
  <c r="BF34" i="27"/>
  <c r="BE34" i="27"/>
  <c r="BB34" i="27"/>
  <c r="BA34" i="27"/>
  <c r="AX34" i="27"/>
  <c r="AW34" i="27"/>
  <c r="AT34" i="27"/>
  <c r="AS34" i="27"/>
  <c r="AP34" i="27"/>
  <c r="AO34" i="27"/>
  <c r="AL34" i="27"/>
  <c r="AK34" i="27"/>
  <c r="AH34" i="27"/>
  <c r="AG34" i="27"/>
  <c r="AD34" i="27"/>
  <c r="AC34" i="27"/>
  <c r="Z34" i="27"/>
  <c r="Y34" i="27"/>
  <c r="V34" i="27"/>
  <c r="U34" i="27"/>
  <c r="R34" i="27"/>
  <c r="Q34" i="27"/>
  <c r="N34" i="27"/>
  <c r="M34" i="27"/>
  <c r="J34" i="27"/>
  <c r="I34" i="27"/>
  <c r="F34" i="27"/>
  <c r="E34" i="27"/>
  <c r="BN33" i="27"/>
  <c r="BM33" i="27"/>
  <c r="BF33" i="27"/>
  <c r="BE33" i="27"/>
  <c r="BB33" i="27"/>
  <c r="BA33" i="27"/>
  <c r="AX33" i="27"/>
  <c r="AW33" i="27"/>
  <c r="AT33" i="27"/>
  <c r="AS33" i="27"/>
  <c r="AP33" i="27"/>
  <c r="AO33" i="27"/>
  <c r="AL33" i="27"/>
  <c r="AK33" i="27"/>
  <c r="AH33" i="27"/>
  <c r="AG33" i="27"/>
  <c r="AD33" i="27"/>
  <c r="AC33" i="27"/>
  <c r="Z33" i="27"/>
  <c r="Y33" i="27"/>
  <c r="V33" i="27"/>
  <c r="U33" i="27"/>
  <c r="R33" i="27"/>
  <c r="Q33" i="27"/>
  <c r="N33" i="27"/>
  <c r="M33" i="27"/>
  <c r="J33" i="27"/>
  <c r="I33" i="27"/>
  <c r="F33" i="27"/>
  <c r="E33" i="27"/>
  <c r="BN32" i="27"/>
  <c r="BM32" i="27"/>
  <c r="BF32" i="27"/>
  <c r="BE32" i="27"/>
  <c r="BB32" i="27"/>
  <c r="BA32" i="27"/>
  <c r="AX32" i="27"/>
  <c r="AW32" i="27"/>
  <c r="AT32" i="27"/>
  <c r="AS32" i="27"/>
  <c r="AP32" i="27"/>
  <c r="AO32" i="27"/>
  <c r="AL32" i="27"/>
  <c r="AK32" i="27"/>
  <c r="AH32" i="27"/>
  <c r="AG32" i="27"/>
  <c r="AD32" i="27"/>
  <c r="AC32" i="27"/>
  <c r="Z32" i="27"/>
  <c r="Y32" i="27"/>
  <c r="V32" i="27"/>
  <c r="U32" i="27"/>
  <c r="R32" i="27"/>
  <c r="Q32" i="27"/>
  <c r="N32" i="27"/>
  <c r="M32" i="27"/>
  <c r="J32" i="27"/>
  <c r="I32" i="27"/>
  <c r="F32" i="27"/>
  <c r="E32" i="27"/>
  <c r="BN31" i="27"/>
  <c r="BM31" i="27"/>
  <c r="BF31" i="27"/>
  <c r="BE31" i="27"/>
  <c r="BB31" i="27"/>
  <c r="BA31" i="27"/>
  <c r="AX31" i="27"/>
  <c r="AW31" i="27"/>
  <c r="AT31" i="27"/>
  <c r="AS31" i="27"/>
  <c r="AP31" i="27"/>
  <c r="AO31" i="27"/>
  <c r="AL31" i="27"/>
  <c r="AK31" i="27"/>
  <c r="AH31" i="27"/>
  <c r="AG31" i="27"/>
  <c r="AD31" i="27"/>
  <c r="AC31" i="27"/>
  <c r="Z31" i="27"/>
  <c r="Y31" i="27"/>
  <c r="V31" i="27"/>
  <c r="U31" i="27"/>
  <c r="R31" i="27"/>
  <c r="Q31" i="27"/>
  <c r="N31" i="27"/>
  <c r="M31" i="27"/>
  <c r="J31" i="27"/>
  <c r="I31" i="27"/>
  <c r="F31" i="27"/>
  <c r="E31" i="27"/>
  <c r="BN30" i="27"/>
  <c r="BM30" i="27"/>
  <c r="BF30" i="27"/>
  <c r="BE30" i="27"/>
  <c r="BB30" i="27"/>
  <c r="BA30" i="27"/>
  <c r="AX30" i="27"/>
  <c r="AW30" i="27"/>
  <c r="AT30" i="27"/>
  <c r="AS30" i="27"/>
  <c r="AP30" i="27"/>
  <c r="AO30" i="27"/>
  <c r="AL30" i="27"/>
  <c r="AK30" i="27"/>
  <c r="AH30" i="27"/>
  <c r="AG30" i="27"/>
  <c r="AD30" i="27"/>
  <c r="AC30" i="27"/>
  <c r="Z30" i="27"/>
  <c r="Y30" i="27"/>
  <c r="V30" i="27"/>
  <c r="U30" i="27"/>
  <c r="R30" i="27"/>
  <c r="Q30" i="27"/>
  <c r="N30" i="27"/>
  <c r="M30" i="27"/>
  <c r="J30" i="27"/>
  <c r="I30" i="27"/>
  <c r="F30" i="27"/>
  <c r="E30" i="27"/>
  <c r="BN29" i="27"/>
  <c r="BM29" i="27"/>
  <c r="BF29" i="27"/>
  <c r="BE29" i="27"/>
  <c r="BB29" i="27"/>
  <c r="BA29" i="27"/>
  <c r="AX29" i="27"/>
  <c r="AW29" i="27"/>
  <c r="AT29" i="27"/>
  <c r="AS29" i="27"/>
  <c r="AP29" i="27"/>
  <c r="AO29" i="27"/>
  <c r="AL29" i="27"/>
  <c r="AK29" i="27"/>
  <c r="AH29" i="27"/>
  <c r="AG29" i="27"/>
  <c r="AD29" i="27"/>
  <c r="AC29" i="27"/>
  <c r="Z29" i="27"/>
  <c r="Y29" i="27"/>
  <c r="V29" i="27"/>
  <c r="U29" i="27"/>
  <c r="R29" i="27"/>
  <c r="Q29" i="27"/>
  <c r="N29" i="27"/>
  <c r="M29" i="27"/>
  <c r="J29" i="27"/>
  <c r="I29" i="27"/>
  <c r="F29" i="27"/>
  <c r="E29" i="27"/>
  <c r="BN28" i="27"/>
  <c r="BM28" i="27"/>
  <c r="BF28" i="27"/>
  <c r="BE28" i="27"/>
  <c r="BB28" i="27"/>
  <c r="BA28" i="27"/>
  <c r="AX28" i="27"/>
  <c r="AW28" i="27"/>
  <c r="AT28" i="27"/>
  <c r="AS28" i="27"/>
  <c r="AP28" i="27"/>
  <c r="AO28" i="27"/>
  <c r="AL28" i="27"/>
  <c r="AK28" i="27"/>
  <c r="AH28" i="27"/>
  <c r="AG28" i="27"/>
  <c r="AD28" i="27"/>
  <c r="AC28" i="27"/>
  <c r="Z28" i="27"/>
  <c r="Y28" i="27"/>
  <c r="V28" i="27"/>
  <c r="U28" i="27"/>
  <c r="R28" i="27"/>
  <c r="Q28" i="27"/>
  <c r="N28" i="27"/>
  <c r="M28" i="27"/>
  <c r="J28" i="27"/>
  <c r="I28" i="27"/>
  <c r="F28" i="27"/>
  <c r="E28" i="27"/>
  <c r="BN27" i="27"/>
  <c r="BM27" i="27"/>
  <c r="BF27" i="27"/>
  <c r="BE27" i="27"/>
  <c r="BB27" i="27"/>
  <c r="BA27" i="27"/>
  <c r="AX27" i="27"/>
  <c r="AW27" i="27"/>
  <c r="AT27" i="27"/>
  <c r="AS27" i="27"/>
  <c r="AP27" i="27"/>
  <c r="AO27" i="27"/>
  <c r="AL27" i="27"/>
  <c r="AK27" i="27"/>
  <c r="AH27" i="27"/>
  <c r="AG27" i="27"/>
  <c r="AD27" i="27"/>
  <c r="AC27" i="27"/>
  <c r="Z27" i="27"/>
  <c r="Y27" i="27"/>
  <c r="V27" i="27"/>
  <c r="U27" i="27"/>
  <c r="R27" i="27"/>
  <c r="Q27" i="27"/>
  <c r="N27" i="27"/>
  <c r="M27" i="27"/>
  <c r="J27" i="27"/>
  <c r="I27" i="27"/>
  <c r="F27" i="27"/>
  <c r="E27" i="27"/>
  <c r="BN26" i="27"/>
  <c r="BM26" i="27"/>
  <c r="BF26" i="27"/>
  <c r="BE26" i="27"/>
  <c r="BB26" i="27"/>
  <c r="BA26" i="27"/>
  <c r="AX26" i="27"/>
  <c r="AW26" i="27"/>
  <c r="AT26" i="27"/>
  <c r="AS26" i="27"/>
  <c r="AP26" i="27"/>
  <c r="AO26" i="27"/>
  <c r="AL26" i="27"/>
  <c r="AK26" i="27"/>
  <c r="AH26" i="27"/>
  <c r="AG26" i="27"/>
  <c r="AD26" i="27"/>
  <c r="AC26" i="27"/>
  <c r="Z26" i="27"/>
  <c r="Y26" i="27"/>
  <c r="V26" i="27"/>
  <c r="U26" i="27"/>
  <c r="R26" i="27"/>
  <c r="Q26" i="27"/>
  <c r="N26" i="27"/>
  <c r="M26" i="27"/>
  <c r="J26" i="27"/>
  <c r="I26" i="27"/>
  <c r="F26" i="27"/>
  <c r="E26" i="27"/>
  <c r="BN25" i="27"/>
  <c r="BM25" i="27"/>
  <c r="BF25" i="27"/>
  <c r="BE25" i="27"/>
  <c r="BB25" i="27"/>
  <c r="BA25" i="27"/>
  <c r="AX25" i="27"/>
  <c r="AW25" i="27"/>
  <c r="AT25" i="27"/>
  <c r="AS25" i="27"/>
  <c r="AP25" i="27"/>
  <c r="AO25" i="27"/>
  <c r="AL25" i="27"/>
  <c r="AK25" i="27"/>
  <c r="AH25" i="27"/>
  <c r="AG25" i="27"/>
  <c r="AD25" i="27"/>
  <c r="AC25" i="27"/>
  <c r="Z25" i="27"/>
  <c r="Y25" i="27"/>
  <c r="V25" i="27"/>
  <c r="U25" i="27"/>
  <c r="R25" i="27"/>
  <c r="Q25" i="27"/>
  <c r="N25" i="27"/>
  <c r="M25" i="27"/>
  <c r="J25" i="27"/>
  <c r="I25" i="27"/>
  <c r="F25" i="27"/>
  <c r="E25" i="27"/>
  <c r="BN24" i="27"/>
  <c r="BM24" i="27"/>
  <c r="BF24" i="27"/>
  <c r="BE24" i="27"/>
  <c r="BB24" i="27"/>
  <c r="BA24" i="27"/>
  <c r="AX24" i="27"/>
  <c r="AW24" i="27"/>
  <c r="AT24" i="27"/>
  <c r="AS24" i="27"/>
  <c r="AP24" i="27"/>
  <c r="AO24" i="27"/>
  <c r="AL24" i="27"/>
  <c r="AK24" i="27"/>
  <c r="AH24" i="27"/>
  <c r="AG24" i="27"/>
  <c r="AD24" i="27"/>
  <c r="AC24" i="27"/>
  <c r="Z24" i="27"/>
  <c r="Y24" i="27"/>
  <c r="V24" i="27"/>
  <c r="U24" i="27"/>
  <c r="R24" i="27"/>
  <c r="Q24" i="27"/>
  <c r="N24" i="27"/>
  <c r="M24" i="27"/>
  <c r="J24" i="27"/>
  <c r="I24" i="27"/>
  <c r="F24" i="27"/>
  <c r="E24" i="27"/>
  <c r="BN23" i="27"/>
  <c r="BM23" i="27"/>
  <c r="BF23" i="27"/>
  <c r="BE23" i="27"/>
  <c r="BB23" i="27"/>
  <c r="BA23" i="27"/>
  <c r="AX23" i="27"/>
  <c r="AW23" i="27"/>
  <c r="AT23" i="27"/>
  <c r="AS23" i="27"/>
  <c r="AP23" i="27"/>
  <c r="AO23" i="27"/>
  <c r="AL23" i="27"/>
  <c r="AK23" i="27"/>
  <c r="AH23" i="27"/>
  <c r="AG23" i="27"/>
  <c r="AD23" i="27"/>
  <c r="AC23" i="27"/>
  <c r="Z23" i="27"/>
  <c r="Y23" i="27"/>
  <c r="V23" i="27"/>
  <c r="U23" i="27"/>
  <c r="R23" i="27"/>
  <c r="Q23" i="27"/>
  <c r="N23" i="27"/>
  <c r="M23" i="27"/>
  <c r="J23" i="27"/>
  <c r="I23" i="27"/>
  <c r="F23" i="27"/>
  <c r="E23" i="27"/>
  <c r="BN22" i="27"/>
  <c r="BM22" i="27"/>
  <c r="BF22" i="27"/>
  <c r="BE22" i="27"/>
  <c r="BB22" i="27"/>
  <c r="BA22" i="27"/>
  <c r="AX22" i="27"/>
  <c r="AW22" i="27"/>
  <c r="AT22" i="27"/>
  <c r="AS22" i="27"/>
  <c r="AP22" i="27"/>
  <c r="AO22" i="27"/>
  <c r="AL22" i="27"/>
  <c r="AK22" i="27"/>
  <c r="AH22" i="27"/>
  <c r="AG22" i="27"/>
  <c r="AD22" i="27"/>
  <c r="AC22" i="27"/>
  <c r="Z22" i="27"/>
  <c r="Y22" i="27"/>
  <c r="V22" i="27"/>
  <c r="U22" i="27"/>
  <c r="R22" i="27"/>
  <c r="Q22" i="27"/>
  <c r="N22" i="27"/>
  <c r="M22" i="27"/>
  <c r="J22" i="27"/>
  <c r="I22" i="27"/>
  <c r="F22" i="27"/>
  <c r="E22" i="27"/>
  <c r="BN21" i="27"/>
  <c r="BM21" i="27"/>
  <c r="BF21" i="27"/>
  <c r="BE21" i="27"/>
  <c r="BB21" i="27"/>
  <c r="BA21" i="27"/>
  <c r="AX21" i="27"/>
  <c r="AW21" i="27"/>
  <c r="AT21" i="27"/>
  <c r="AS21" i="27"/>
  <c r="AP21" i="27"/>
  <c r="AO21" i="27"/>
  <c r="AL21" i="27"/>
  <c r="AK21" i="27"/>
  <c r="AH21" i="27"/>
  <c r="AG21" i="27"/>
  <c r="AD21" i="27"/>
  <c r="AC21" i="27"/>
  <c r="Z21" i="27"/>
  <c r="Y21" i="27"/>
  <c r="V21" i="27"/>
  <c r="U21" i="27"/>
  <c r="R21" i="27"/>
  <c r="Q21" i="27"/>
  <c r="N21" i="27"/>
  <c r="M21" i="27"/>
  <c r="J21" i="27"/>
  <c r="I21" i="27"/>
  <c r="F21" i="27"/>
  <c r="E21" i="27"/>
  <c r="BN20" i="27"/>
  <c r="BM20" i="27"/>
  <c r="BF20" i="27"/>
  <c r="BE20" i="27"/>
  <c r="BB20" i="27"/>
  <c r="BA20" i="27"/>
  <c r="AX20" i="27"/>
  <c r="AW20" i="27"/>
  <c r="AT20" i="27"/>
  <c r="AS20" i="27"/>
  <c r="AP20" i="27"/>
  <c r="AO20" i="27"/>
  <c r="AL20" i="27"/>
  <c r="AK20" i="27"/>
  <c r="AH20" i="27"/>
  <c r="AG20" i="27"/>
  <c r="AD20" i="27"/>
  <c r="AC20" i="27"/>
  <c r="Z20" i="27"/>
  <c r="Y20" i="27"/>
  <c r="V20" i="27"/>
  <c r="U20" i="27"/>
  <c r="R20" i="27"/>
  <c r="Q20" i="27"/>
  <c r="N20" i="27"/>
  <c r="M20" i="27"/>
  <c r="J20" i="27"/>
  <c r="I20" i="27"/>
  <c r="F20" i="27"/>
  <c r="E20" i="27"/>
  <c r="BN19" i="27"/>
  <c r="BM19" i="27"/>
  <c r="BF19" i="27"/>
  <c r="BE19" i="27"/>
  <c r="BB19" i="27"/>
  <c r="BA19" i="27"/>
  <c r="AX19" i="27"/>
  <c r="AW19" i="27"/>
  <c r="AT19" i="27"/>
  <c r="AS19" i="27"/>
  <c r="AP19" i="27"/>
  <c r="AO19" i="27"/>
  <c r="AL19" i="27"/>
  <c r="AK19" i="27"/>
  <c r="AH19" i="27"/>
  <c r="AG19" i="27"/>
  <c r="AD19" i="27"/>
  <c r="AC19" i="27"/>
  <c r="Z19" i="27"/>
  <c r="Y19" i="27"/>
  <c r="V19" i="27"/>
  <c r="U19" i="27"/>
  <c r="R19" i="27"/>
  <c r="Q19" i="27"/>
  <c r="N19" i="27"/>
  <c r="M19" i="27"/>
  <c r="J19" i="27"/>
  <c r="I19" i="27"/>
  <c r="F19" i="27"/>
  <c r="E19" i="27"/>
  <c r="BN18" i="27"/>
  <c r="BM18" i="27"/>
  <c r="BF18" i="27"/>
  <c r="BE18" i="27"/>
  <c r="BB18" i="27"/>
  <c r="BA18" i="27"/>
  <c r="AX18" i="27"/>
  <c r="AW18" i="27"/>
  <c r="AT18" i="27"/>
  <c r="AS18" i="27"/>
  <c r="AP18" i="27"/>
  <c r="AO18" i="27"/>
  <c r="AL18" i="27"/>
  <c r="AK18" i="27"/>
  <c r="AH18" i="27"/>
  <c r="AG18" i="27"/>
  <c r="AD18" i="27"/>
  <c r="AC18" i="27"/>
  <c r="Z18" i="27"/>
  <c r="Y18" i="27"/>
  <c r="V18" i="27"/>
  <c r="U18" i="27"/>
  <c r="R18" i="27"/>
  <c r="Q18" i="27"/>
  <c r="N18" i="27"/>
  <c r="M18" i="27"/>
  <c r="J18" i="27"/>
  <c r="I18" i="27"/>
  <c r="F18" i="27"/>
  <c r="E18" i="27"/>
  <c r="BN17" i="27"/>
  <c r="BM17" i="27"/>
  <c r="BF17" i="27"/>
  <c r="BE17" i="27"/>
  <c r="BB17" i="27"/>
  <c r="BA17" i="27"/>
  <c r="AX17" i="27"/>
  <c r="AW17" i="27"/>
  <c r="AT17" i="27"/>
  <c r="AS17" i="27"/>
  <c r="AP17" i="27"/>
  <c r="AO17" i="27"/>
  <c r="AL17" i="27"/>
  <c r="AK17" i="27"/>
  <c r="AH17" i="27"/>
  <c r="AG17" i="27"/>
  <c r="AD17" i="27"/>
  <c r="AC17" i="27"/>
  <c r="Z17" i="27"/>
  <c r="Y17" i="27"/>
  <c r="V17" i="27"/>
  <c r="U17" i="27"/>
  <c r="R17" i="27"/>
  <c r="Q17" i="27"/>
  <c r="N17" i="27"/>
  <c r="M17" i="27"/>
  <c r="J17" i="27"/>
  <c r="I17" i="27"/>
  <c r="F17" i="27"/>
  <c r="E17" i="27"/>
  <c r="BN16" i="27"/>
  <c r="BM16" i="27"/>
  <c r="BF16" i="27"/>
  <c r="BE16" i="27"/>
  <c r="BB16" i="27"/>
  <c r="BA16" i="27"/>
  <c r="AX16" i="27"/>
  <c r="AW16" i="27"/>
  <c r="AT16" i="27"/>
  <c r="AS16" i="27"/>
  <c r="AP16" i="27"/>
  <c r="AO16" i="27"/>
  <c r="AL16" i="27"/>
  <c r="AK16" i="27"/>
  <c r="AH16" i="27"/>
  <c r="AG16" i="27"/>
  <c r="AD16" i="27"/>
  <c r="AC16" i="27"/>
  <c r="Z16" i="27"/>
  <c r="Y16" i="27"/>
  <c r="V16" i="27"/>
  <c r="U16" i="27"/>
  <c r="R16" i="27"/>
  <c r="Q16" i="27"/>
  <c r="N16" i="27"/>
  <c r="M16" i="27"/>
  <c r="J16" i="27"/>
  <c r="I16" i="27"/>
  <c r="F16" i="27"/>
  <c r="E16" i="27"/>
  <c r="BN15" i="27"/>
  <c r="BM15" i="27"/>
  <c r="BF15" i="27"/>
  <c r="BE15" i="27"/>
  <c r="BB15" i="27"/>
  <c r="BA15" i="27"/>
  <c r="AX15" i="27"/>
  <c r="AW15" i="27"/>
  <c r="AT15" i="27"/>
  <c r="AS15" i="27"/>
  <c r="AP15" i="27"/>
  <c r="AO15" i="27"/>
  <c r="AL15" i="27"/>
  <c r="AK15" i="27"/>
  <c r="AH15" i="27"/>
  <c r="AG15" i="27"/>
  <c r="AD15" i="27"/>
  <c r="AC15" i="27"/>
  <c r="Z15" i="27"/>
  <c r="Y15" i="27"/>
  <c r="V15" i="27"/>
  <c r="U15" i="27"/>
  <c r="R15" i="27"/>
  <c r="Q15" i="27"/>
  <c r="N15" i="27"/>
  <c r="M15" i="27"/>
  <c r="J15" i="27"/>
  <c r="I15" i="27"/>
  <c r="F15" i="27"/>
  <c r="E15" i="27"/>
  <c r="BN14" i="27"/>
  <c r="BM14" i="27"/>
  <c r="BF14" i="27"/>
  <c r="BE14" i="27"/>
  <c r="BB14" i="27"/>
  <c r="BA14" i="27"/>
  <c r="AX14" i="27"/>
  <c r="AW14" i="27"/>
  <c r="AT14" i="27"/>
  <c r="AS14" i="27"/>
  <c r="AP14" i="27"/>
  <c r="AO14" i="27"/>
  <c r="AL14" i="27"/>
  <c r="AK14" i="27"/>
  <c r="AH14" i="27"/>
  <c r="AG14" i="27"/>
  <c r="AD14" i="27"/>
  <c r="AC14" i="27"/>
  <c r="Z14" i="27"/>
  <c r="Y14" i="27"/>
  <c r="V14" i="27"/>
  <c r="U14" i="27"/>
  <c r="R14" i="27"/>
  <c r="Q14" i="27"/>
  <c r="N14" i="27"/>
  <c r="M14" i="27"/>
  <c r="J14" i="27"/>
  <c r="I14" i="27"/>
  <c r="F14" i="27"/>
  <c r="E14" i="27"/>
  <c r="BN13" i="27"/>
  <c r="BM13" i="27"/>
  <c r="BF13" i="27"/>
  <c r="BE13" i="27"/>
  <c r="BB13" i="27"/>
  <c r="BA13" i="27"/>
  <c r="AX13" i="27"/>
  <c r="AW13" i="27"/>
  <c r="AT13" i="27"/>
  <c r="AS13" i="27"/>
  <c r="AP13" i="27"/>
  <c r="AO13" i="27"/>
  <c r="AL13" i="27"/>
  <c r="AK13" i="27"/>
  <c r="AH13" i="27"/>
  <c r="AG13" i="27"/>
  <c r="AD13" i="27"/>
  <c r="AC13" i="27"/>
  <c r="Z13" i="27"/>
  <c r="Y13" i="27"/>
  <c r="V13" i="27"/>
  <c r="U13" i="27"/>
  <c r="R13" i="27"/>
  <c r="Q13" i="27"/>
  <c r="N13" i="27"/>
  <c r="M13" i="27"/>
  <c r="J13" i="27"/>
  <c r="I13" i="27"/>
  <c r="F13" i="27"/>
  <c r="E13" i="27"/>
  <c r="BN12" i="27"/>
  <c r="BM12" i="27"/>
  <c r="BF12" i="27"/>
  <c r="BE12" i="27"/>
  <c r="BB12" i="27"/>
  <c r="BA12" i="27"/>
  <c r="AX12" i="27"/>
  <c r="AW12" i="27"/>
  <c r="AT12" i="27"/>
  <c r="AS12" i="27"/>
  <c r="AP12" i="27"/>
  <c r="AO12" i="27"/>
  <c r="AL12" i="27"/>
  <c r="AK12" i="27"/>
  <c r="AH12" i="27"/>
  <c r="AG12" i="27"/>
  <c r="AD12" i="27"/>
  <c r="AC12" i="27"/>
  <c r="Z12" i="27"/>
  <c r="Y12" i="27"/>
  <c r="V12" i="27"/>
  <c r="U12" i="27"/>
  <c r="R12" i="27"/>
  <c r="Q12" i="27"/>
  <c r="N12" i="27"/>
  <c r="M12" i="27"/>
  <c r="J12" i="27"/>
  <c r="I12" i="27"/>
  <c r="F12" i="27"/>
  <c r="E12" i="27"/>
  <c r="BN11" i="27"/>
  <c r="BM11" i="27"/>
  <c r="BF11" i="27"/>
  <c r="BE11" i="27"/>
  <c r="BB11" i="27"/>
  <c r="BA11" i="27"/>
  <c r="AX11" i="27"/>
  <c r="AW11" i="27"/>
  <c r="AT11" i="27"/>
  <c r="AS11" i="27"/>
  <c r="AP11" i="27"/>
  <c r="AO11" i="27"/>
  <c r="AL11" i="27"/>
  <c r="AK11" i="27"/>
  <c r="AH11" i="27"/>
  <c r="AG11" i="27"/>
  <c r="AD11" i="27"/>
  <c r="AC11" i="27"/>
  <c r="Z11" i="27"/>
  <c r="Y11" i="27"/>
  <c r="V11" i="27"/>
  <c r="U11" i="27"/>
  <c r="R11" i="27"/>
  <c r="Q11" i="27"/>
  <c r="N11" i="27"/>
  <c r="M11" i="27"/>
  <c r="J11" i="27"/>
  <c r="I11" i="27"/>
  <c r="F11" i="27"/>
  <c r="E11" i="27"/>
  <c r="BN10" i="27"/>
  <c r="BM10" i="27"/>
  <c r="BF10" i="27"/>
  <c r="BE10" i="27"/>
  <c r="BB10" i="27"/>
  <c r="BA10" i="27"/>
  <c r="AX10" i="27"/>
  <c r="AW10" i="27"/>
  <c r="AT10" i="27"/>
  <c r="AS10" i="27"/>
  <c r="AP10" i="27"/>
  <c r="AO10" i="27"/>
  <c r="AL10" i="27"/>
  <c r="AK10" i="27"/>
  <c r="AH10" i="27"/>
  <c r="AG10" i="27"/>
  <c r="AD10" i="27"/>
  <c r="AC10" i="27"/>
  <c r="Z10" i="27"/>
  <c r="Y10" i="27"/>
  <c r="V10" i="27"/>
  <c r="U10" i="27"/>
  <c r="R10" i="27"/>
  <c r="Q10" i="27"/>
  <c r="N10" i="27"/>
  <c r="M10" i="27"/>
  <c r="J10" i="27"/>
  <c r="I10" i="27"/>
  <c r="F10" i="27"/>
  <c r="E10" i="27"/>
  <c r="BN9" i="27"/>
  <c r="BM9" i="27"/>
  <c r="BF9" i="27"/>
  <c r="BE9" i="27"/>
  <c r="BB9" i="27"/>
  <c r="BA9" i="27"/>
  <c r="AX9" i="27"/>
  <c r="AW9" i="27"/>
  <c r="AT9" i="27"/>
  <c r="AS9" i="27"/>
  <c r="AP9" i="27"/>
  <c r="AO9" i="27"/>
  <c r="AL9" i="27"/>
  <c r="AK9" i="27"/>
  <c r="AH9" i="27"/>
  <c r="AG9" i="27"/>
  <c r="AD9" i="27"/>
  <c r="AC9" i="27"/>
  <c r="Z9" i="27"/>
  <c r="Y9" i="27"/>
  <c r="V9" i="27"/>
  <c r="U9" i="27"/>
  <c r="R9" i="27"/>
  <c r="Q9" i="27"/>
  <c r="N9" i="27"/>
  <c r="M9" i="27"/>
  <c r="J9" i="27"/>
  <c r="I9" i="27"/>
  <c r="F9" i="27"/>
  <c r="E9" i="27"/>
  <c r="BN8" i="27"/>
  <c r="BM8" i="27"/>
  <c r="BF8" i="27"/>
  <c r="BE8" i="27"/>
  <c r="BB8" i="27"/>
  <c r="BA8" i="27"/>
  <c r="AX8" i="27"/>
  <c r="AW8" i="27"/>
  <c r="AT8" i="27"/>
  <c r="AS8" i="27"/>
  <c r="AP8" i="27"/>
  <c r="AO8" i="27"/>
  <c r="AL8" i="27"/>
  <c r="AK8" i="27"/>
  <c r="AH8" i="27"/>
  <c r="AG8" i="27"/>
  <c r="AD8" i="27"/>
  <c r="AC8" i="27"/>
  <c r="Z8" i="27"/>
  <c r="Y8" i="27"/>
  <c r="V8" i="27"/>
  <c r="U8" i="27"/>
  <c r="R8" i="27"/>
  <c r="Q8" i="27"/>
  <c r="N8" i="27"/>
  <c r="M8" i="27"/>
  <c r="J8" i="27"/>
  <c r="I8" i="27"/>
  <c r="F8" i="27"/>
  <c r="E8" i="27"/>
  <c r="BN7" i="27"/>
  <c r="BM7" i="27"/>
  <c r="BF7" i="27"/>
  <c r="BE7" i="27"/>
  <c r="BB7" i="27"/>
  <c r="BA7" i="27"/>
  <c r="AX7" i="27"/>
  <c r="AW7" i="27"/>
  <c r="AT7" i="27"/>
  <c r="AS7" i="27"/>
  <c r="AP7" i="27"/>
  <c r="AO7" i="27"/>
  <c r="AL7" i="27"/>
  <c r="AK7" i="27"/>
  <c r="AH7" i="27"/>
  <c r="AG7" i="27"/>
  <c r="AD7" i="27"/>
  <c r="AC7" i="27"/>
  <c r="Z7" i="27"/>
  <c r="Y7" i="27"/>
  <c r="V7" i="27"/>
  <c r="U7" i="27"/>
  <c r="R7" i="27"/>
  <c r="Q7" i="27"/>
  <c r="N7" i="27"/>
  <c r="M7" i="27"/>
  <c r="J7" i="27"/>
  <c r="I7" i="27"/>
  <c r="F7" i="27"/>
  <c r="E7" i="27"/>
  <c r="J39" i="26" l="1"/>
  <c r="I39" i="26"/>
  <c r="F39" i="26"/>
  <c r="E39" i="26"/>
  <c r="N39" i="26"/>
  <c r="M39" i="26"/>
  <c r="R39" i="26"/>
  <c r="Q39" i="26"/>
  <c r="Z39" i="26"/>
  <c r="Y39" i="26"/>
  <c r="V39" i="26"/>
  <c r="U39" i="26"/>
  <c r="AH39" i="26"/>
  <c r="AG39" i="26"/>
  <c r="AD39" i="26"/>
  <c r="AC39" i="26"/>
  <c r="AL39" i="26"/>
  <c r="AK39" i="26"/>
  <c r="AP39" i="26"/>
  <c r="AO39" i="26"/>
  <c r="AX39" i="26"/>
  <c r="AW39" i="26"/>
  <c r="AT39" i="26"/>
  <c r="AS39" i="26"/>
  <c r="BB39" i="26"/>
  <c r="BA39" i="26"/>
  <c r="BF39" i="26"/>
  <c r="BE39" i="26"/>
  <c r="BN39" i="26"/>
  <c r="BM39" i="26"/>
  <c r="BJ39" i="26"/>
  <c r="BI39" i="26"/>
  <c r="BN59" i="26"/>
  <c r="BM59" i="26"/>
  <c r="BJ59" i="26"/>
  <c r="BI59" i="26"/>
  <c r="BF59" i="26"/>
  <c r="BE59" i="26"/>
  <c r="BB59" i="26"/>
  <c r="BA59" i="26"/>
  <c r="AX59" i="26"/>
  <c r="AW59" i="26"/>
  <c r="AT59" i="26"/>
  <c r="AS59" i="26"/>
  <c r="AP59" i="26"/>
  <c r="AO59" i="26"/>
  <c r="AL59" i="26"/>
  <c r="AK59" i="26"/>
  <c r="AH59" i="26"/>
  <c r="AG59" i="26"/>
  <c r="AD59" i="26"/>
  <c r="AC59" i="26"/>
  <c r="Z59" i="26"/>
  <c r="Y59" i="26"/>
  <c r="V59" i="26"/>
  <c r="U59" i="26"/>
  <c r="R59" i="26"/>
  <c r="Q59" i="26"/>
  <c r="N59" i="26"/>
  <c r="M59" i="26"/>
  <c r="J59" i="26"/>
  <c r="I59" i="26"/>
  <c r="F59" i="26"/>
  <c r="E59" i="26"/>
  <c r="BJ49" i="26"/>
  <c r="BI49" i="26"/>
  <c r="BB49" i="26"/>
  <c r="BA49" i="26"/>
  <c r="AT49" i="26"/>
  <c r="AS49" i="26"/>
  <c r="AL49" i="26"/>
  <c r="AK49" i="26"/>
  <c r="AD49" i="26"/>
  <c r="AC49" i="26"/>
  <c r="V49" i="26"/>
  <c r="U49" i="26"/>
  <c r="N49" i="26"/>
  <c r="M49" i="26"/>
  <c r="F49" i="26"/>
  <c r="E49" i="26"/>
  <c r="BJ48" i="26"/>
  <c r="BI48" i="26"/>
  <c r="BB48" i="26"/>
  <c r="BA48" i="26"/>
  <c r="AT48" i="26"/>
  <c r="AS48" i="26"/>
  <c r="AL48" i="26"/>
  <c r="AK48" i="26"/>
  <c r="AD48" i="26"/>
  <c r="AC48" i="26"/>
  <c r="V48" i="26"/>
  <c r="U48" i="26"/>
  <c r="N48" i="26"/>
  <c r="M48" i="26"/>
  <c r="F48" i="26"/>
  <c r="E48" i="26"/>
  <c r="BJ47" i="26"/>
  <c r="BI47" i="26"/>
  <c r="BB47" i="26"/>
  <c r="BA47" i="26"/>
  <c r="AT47" i="26"/>
  <c r="AS47" i="26"/>
  <c r="AL47" i="26"/>
  <c r="AK47" i="26"/>
  <c r="AD47" i="26"/>
  <c r="AC47" i="26"/>
  <c r="V47" i="26"/>
  <c r="U47" i="26"/>
  <c r="N47" i="26"/>
  <c r="M47" i="26"/>
  <c r="F47" i="26"/>
  <c r="E47" i="26"/>
  <c r="BJ46" i="26"/>
  <c r="BI46" i="26"/>
  <c r="BB46" i="26"/>
  <c r="BA46" i="26"/>
  <c r="AT46" i="26"/>
  <c r="AS46" i="26"/>
  <c r="AL46" i="26"/>
  <c r="AK46" i="26"/>
  <c r="AD46" i="26"/>
  <c r="AC46" i="26"/>
  <c r="V46" i="26"/>
  <c r="U46" i="26"/>
  <c r="N46" i="26"/>
  <c r="M46" i="26"/>
  <c r="F46" i="26"/>
  <c r="E46" i="26"/>
  <c r="BJ45" i="26"/>
  <c r="BI45" i="26"/>
  <c r="BB45" i="26"/>
  <c r="BA45" i="26"/>
  <c r="AT45" i="26"/>
  <c r="AS45" i="26"/>
  <c r="AL45" i="26"/>
  <c r="AK45" i="26"/>
  <c r="AD45" i="26"/>
  <c r="AC45" i="26"/>
  <c r="V45" i="26"/>
  <c r="U45" i="26"/>
  <c r="N45" i="26"/>
  <c r="M45" i="26"/>
  <c r="F45" i="26"/>
  <c r="E45" i="26"/>
  <c r="BJ44" i="26"/>
  <c r="BI44" i="26"/>
  <c r="BB44" i="26"/>
  <c r="BA44" i="26"/>
  <c r="AT44" i="26"/>
  <c r="AS44" i="26"/>
  <c r="AL44" i="26"/>
  <c r="AK44" i="26"/>
  <c r="AD44" i="26"/>
  <c r="AC44" i="26"/>
  <c r="V44" i="26"/>
  <c r="U44" i="26"/>
  <c r="N44" i="26"/>
  <c r="M44" i="26"/>
  <c r="F44" i="26"/>
  <c r="E44" i="26"/>
  <c r="BJ43" i="26"/>
  <c r="BI43" i="26"/>
  <c r="BB43" i="26"/>
  <c r="BA43" i="26"/>
  <c r="AT43" i="26"/>
  <c r="AS43" i="26"/>
  <c r="AL43" i="26"/>
  <c r="AK43" i="26"/>
  <c r="AD43" i="26"/>
  <c r="AC43" i="26"/>
  <c r="V43" i="26"/>
  <c r="U43" i="26"/>
  <c r="N43" i="26"/>
  <c r="M43" i="26"/>
  <c r="F43" i="26"/>
  <c r="E43" i="26"/>
  <c r="BN40" i="26"/>
  <c r="BM40" i="26"/>
  <c r="BJ40" i="26"/>
  <c r="BI40" i="26"/>
  <c r="BF40" i="26"/>
  <c r="BE40" i="26"/>
  <c r="BB40" i="26"/>
  <c r="BA40" i="26"/>
  <c r="AX40" i="26"/>
  <c r="AW40" i="26"/>
  <c r="AT40" i="26"/>
  <c r="AS40" i="26"/>
  <c r="AP40" i="26"/>
  <c r="AO40" i="26"/>
  <c r="AL40" i="26"/>
  <c r="AK40" i="26"/>
  <c r="AH40" i="26"/>
  <c r="AG40" i="26"/>
  <c r="AD40" i="26"/>
  <c r="AC40" i="26"/>
  <c r="Z40" i="26"/>
  <c r="Y40" i="26"/>
  <c r="V40" i="26"/>
  <c r="U40" i="26"/>
  <c r="R40" i="26"/>
  <c r="Q40" i="26"/>
  <c r="N40" i="26"/>
  <c r="M40" i="26"/>
  <c r="J40" i="26"/>
  <c r="I40" i="26"/>
  <c r="F40" i="26"/>
  <c r="E40" i="26"/>
  <c r="BN38" i="26"/>
  <c r="BM38" i="26"/>
  <c r="BJ38" i="26"/>
  <c r="BI38" i="26"/>
  <c r="BF38" i="26"/>
  <c r="BE38" i="26"/>
  <c r="BB38" i="26"/>
  <c r="BA38" i="26"/>
  <c r="AX38" i="26"/>
  <c r="AW38" i="26"/>
  <c r="AT38" i="26"/>
  <c r="AS38" i="26"/>
  <c r="AP38" i="26"/>
  <c r="AO38" i="26"/>
  <c r="AL38" i="26"/>
  <c r="AK38" i="26"/>
  <c r="AH38" i="26"/>
  <c r="AG38" i="26"/>
  <c r="AD38" i="26"/>
  <c r="AC38" i="26"/>
  <c r="Z38" i="26"/>
  <c r="Y38" i="26"/>
  <c r="V38" i="26"/>
  <c r="U38" i="26"/>
  <c r="R38" i="26"/>
  <c r="Q38" i="26"/>
  <c r="N38" i="26"/>
  <c r="M38" i="26"/>
  <c r="J38" i="26"/>
  <c r="I38" i="26"/>
  <c r="F38" i="26"/>
  <c r="E38" i="26"/>
  <c r="BN37" i="26"/>
  <c r="BM37" i="26"/>
  <c r="BJ37" i="26"/>
  <c r="BI37" i="26"/>
  <c r="BF37" i="26"/>
  <c r="BE37" i="26"/>
  <c r="BB37" i="26"/>
  <c r="BA37" i="26"/>
  <c r="AX37" i="26"/>
  <c r="AW37" i="26"/>
  <c r="AT37" i="26"/>
  <c r="AS37" i="26"/>
  <c r="AP37" i="26"/>
  <c r="AO37" i="26"/>
  <c r="AL37" i="26"/>
  <c r="AK37" i="26"/>
  <c r="AH37" i="26"/>
  <c r="AG37" i="26"/>
  <c r="AD37" i="26"/>
  <c r="AC37" i="26"/>
  <c r="Z37" i="26"/>
  <c r="Y37" i="26"/>
  <c r="V37" i="26"/>
  <c r="U37" i="26"/>
  <c r="R37" i="26"/>
  <c r="Q37" i="26"/>
  <c r="N37" i="26"/>
  <c r="M37" i="26"/>
  <c r="J37" i="26"/>
  <c r="I37" i="26"/>
  <c r="F37" i="26"/>
  <c r="E37" i="26"/>
  <c r="BN36" i="26"/>
  <c r="BM36" i="26"/>
  <c r="BJ36" i="26"/>
  <c r="BI36" i="26"/>
  <c r="BF36" i="26"/>
  <c r="BE36" i="26"/>
  <c r="BB36" i="26"/>
  <c r="BA36" i="26"/>
  <c r="AX36" i="26"/>
  <c r="AW36" i="26"/>
  <c r="AT36" i="26"/>
  <c r="AS36" i="26"/>
  <c r="AP36" i="26"/>
  <c r="AO36" i="26"/>
  <c r="AL36" i="26"/>
  <c r="AK36" i="26"/>
  <c r="AH36" i="26"/>
  <c r="AG36" i="26"/>
  <c r="AD36" i="26"/>
  <c r="AC36" i="26"/>
  <c r="Z36" i="26"/>
  <c r="Y36" i="26"/>
  <c r="V36" i="26"/>
  <c r="U36" i="26"/>
  <c r="R36" i="26"/>
  <c r="Q36" i="26"/>
  <c r="N36" i="26"/>
  <c r="M36" i="26"/>
  <c r="J36" i="26"/>
  <c r="I36" i="26"/>
  <c r="F36" i="26"/>
  <c r="E36" i="26"/>
  <c r="BN35" i="26"/>
  <c r="BM35" i="26"/>
  <c r="BJ35" i="26"/>
  <c r="BI35" i="26"/>
  <c r="BF35" i="26"/>
  <c r="BE35" i="26"/>
  <c r="BB35" i="26"/>
  <c r="BA35" i="26"/>
  <c r="AX35" i="26"/>
  <c r="AW35" i="26"/>
  <c r="AT35" i="26"/>
  <c r="AS35" i="26"/>
  <c r="AP35" i="26"/>
  <c r="AO35" i="26"/>
  <c r="AL35" i="26"/>
  <c r="AK35" i="26"/>
  <c r="AH35" i="26"/>
  <c r="AG35" i="26"/>
  <c r="AD35" i="26"/>
  <c r="AC35" i="26"/>
  <c r="Z35" i="26"/>
  <c r="Y35" i="26"/>
  <c r="V35" i="26"/>
  <c r="U35" i="26"/>
  <c r="R35" i="26"/>
  <c r="Q35" i="26"/>
  <c r="N35" i="26"/>
  <c r="M35" i="26"/>
  <c r="J35" i="26"/>
  <c r="I35" i="26"/>
  <c r="F35" i="26"/>
  <c r="E35" i="26"/>
  <c r="BN34" i="26"/>
  <c r="BM34" i="26"/>
  <c r="BJ34" i="26"/>
  <c r="BI34" i="26"/>
  <c r="BF34" i="26"/>
  <c r="BE34" i="26"/>
  <c r="BB34" i="26"/>
  <c r="BA34" i="26"/>
  <c r="AX34" i="26"/>
  <c r="AW34" i="26"/>
  <c r="AT34" i="26"/>
  <c r="AS34" i="26"/>
  <c r="AP34" i="26"/>
  <c r="AO34" i="26"/>
  <c r="AL34" i="26"/>
  <c r="AK34" i="26"/>
  <c r="AH34" i="26"/>
  <c r="AG34" i="26"/>
  <c r="AD34" i="26"/>
  <c r="AC34" i="26"/>
  <c r="Z34" i="26"/>
  <c r="Y34" i="26"/>
  <c r="V34" i="26"/>
  <c r="U34" i="26"/>
  <c r="R34" i="26"/>
  <c r="Q34" i="26"/>
  <c r="N34" i="26"/>
  <c r="M34" i="26"/>
  <c r="J34" i="26"/>
  <c r="I34" i="26"/>
  <c r="F34" i="26"/>
  <c r="E34" i="26"/>
  <c r="BN33" i="26"/>
  <c r="BM33" i="26"/>
  <c r="BJ33" i="26"/>
  <c r="BI33" i="26"/>
  <c r="BF33" i="26"/>
  <c r="BE33" i="26"/>
  <c r="BB33" i="26"/>
  <c r="BA33" i="26"/>
  <c r="AX33" i="26"/>
  <c r="AW33" i="26"/>
  <c r="AT33" i="26"/>
  <c r="AS33" i="26"/>
  <c r="AP33" i="26"/>
  <c r="AO33" i="26"/>
  <c r="AL33" i="26"/>
  <c r="AK33" i="26"/>
  <c r="AH33" i="26"/>
  <c r="AG33" i="26"/>
  <c r="AD33" i="26"/>
  <c r="AC33" i="26"/>
  <c r="Z33" i="26"/>
  <c r="Y33" i="26"/>
  <c r="V33" i="26"/>
  <c r="U33" i="26"/>
  <c r="R33" i="26"/>
  <c r="Q33" i="26"/>
  <c r="N33" i="26"/>
  <c r="M33" i="26"/>
  <c r="J33" i="26"/>
  <c r="I33" i="26"/>
  <c r="F33" i="26"/>
  <c r="E33" i="26"/>
  <c r="BN32" i="26"/>
  <c r="BM32" i="26"/>
  <c r="BJ32" i="26"/>
  <c r="BI32" i="26"/>
  <c r="BF32" i="26"/>
  <c r="BE32" i="26"/>
  <c r="BB32" i="26"/>
  <c r="BA32" i="26"/>
  <c r="AX32" i="26"/>
  <c r="AW32" i="26"/>
  <c r="AT32" i="26"/>
  <c r="AS32" i="26"/>
  <c r="AP32" i="26"/>
  <c r="AO32" i="26"/>
  <c r="AL32" i="26"/>
  <c r="AK32" i="26"/>
  <c r="AH32" i="26"/>
  <c r="AG32" i="26"/>
  <c r="AD32" i="26"/>
  <c r="AC32" i="26"/>
  <c r="Z32" i="26"/>
  <c r="Y32" i="26"/>
  <c r="V32" i="26"/>
  <c r="U32" i="26"/>
  <c r="R32" i="26"/>
  <c r="Q32" i="26"/>
  <c r="N32" i="26"/>
  <c r="M32" i="26"/>
  <c r="J32" i="26"/>
  <c r="I32" i="26"/>
  <c r="F32" i="26"/>
  <c r="E32" i="26"/>
  <c r="BN31" i="26"/>
  <c r="BM31" i="26"/>
  <c r="BJ31" i="26"/>
  <c r="BI31" i="26"/>
  <c r="BF31" i="26"/>
  <c r="BE31" i="26"/>
  <c r="BB31" i="26"/>
  <c r="BA31" i="26"/>
  <c r="AX31" i="26"/>
  <c r="AW31" i="26"/>
  <c r="AT31" i="26"/>
  <c r="AS31" i="26"/>
  <c r="AP31" i="26"/>
  <c r="AO31" i="26"/>
  <c r="AL31" i="26"/>
  <c r="AK31" i="26"/>
  <c r="AH31" i="26"/>
  <c r="AG31" i="26"/>
  <c r="AD31" i="26"/>
  <c r="AC31" i="26"/>
  <c r="Z31" i="26"/>
  <c r="Y31" i="26"/>
  <c r="V31" i="26"/>
  <c r="U31" i="26"/>
  <c r="R31" i="26"/>
  <c r="Q31" i="26"/>
  <c r="N31" i="26"/>
  <c r="M31" i="26"/>
  <c r="J31" i="26"/>
  <c r="I31" i="26"/>
  <c r="F31" i="26"/>
  <c r="E31" i="26"/>
  <c r="BN30" i="26"/>
  <c r="BM30" i="26"/>
  <c r="BJ30" i="26"/>
  <c r="BI30" i="26"/>
  <c r="BF30" i="26"/>
  <c r="BE30" i="26"/>
  <c r="BB30" i="26"/>
  <c r="BA30" i="26"/>
  <c r="AX30" i="26"/>
  <c r="AW30" i="26"/>
  <c r="AT30" i="26"/>
  <c r="AS30" i="26"/>
  <c r="AP30" i="26"/>
  <c r="AO30" i="26"/>
  <c r="AL30" i="26"/>
  <c r="AK30" i="26"/>
  <c r="AH30" i="26"/>
  <c r="AG30" i="26"/>
  <c r="AD30" i="26"/>
  <c r="AC30" i="26"/>
  <c r="Z30" i="26"/>
  <c r="Y30" i="26"/>
  <c r="V30" i="26"/>
  <c r="U30" i="26"/>
  <c r="R30" i="26"/>
  <c r="Q30" i="26"/>
  <c r="N30" i="26"/>
  <c r="M30" i="26"/>
  <c r="J30" i="26"/>
  <c r="I30" i="26"/>
  <c r="F30" i="26"/>
  <c r="E30" i="26"/>
  <c r="BN29" i="26"/>
  <c r="BM29" i="26"/>
  <c r="BJ29" i="26"/>
  <c r="BI29" i="26"/>
  <c r="BF29" i="26"/>
  <c r="BE29" i="26"/>
  <c r="BB29" i="26"/>
  <c r="BA29" i="26"/>
  <c r="AX29" i="26"/>
  <c r="AW29" i="26"/>
  <c r="AT29" i="26"/>
  <c r="AS29" i="26"/>
  <c r="AP29" i="26"/>
  <c r="AO29" i="26"/>
  <c r="AL29" i="26"/>
  <c r="AK29" i="26"/>
  <c r="AH29" i="26"/>
  <c r="AG29" i="26"/>
  <c r="AD29" i="26"/>
  <c r="AC29" i="26"/>
  <c r="Z29" i="26"/>
  <c r="Y29" i="26"/>
  <c r="V29" i="26"/>
  <c r="U29" i="26"/>
  <c r="R29" i="26"/>
  <c r="Q29" i="26"/>
  <c r="N29" i="26"/>
  <c r="M29" i="26"/>
  <c r="J29" i="26"/>
  <c r="I29" i="26"/>
  <c r="F29" i="26"/>
  <c r="E29" i="26"/>
  <c r="BN28" i="26"/>
  <c r="BM28" i="26"/>
  <c r="BJ28" i="26"/>
  <c r="BI28" i="26"/>
  <c r="BF28" i="26"/>
  <c r="BE28" i="26"/>
  <c r="BB28" i="26"/>
  <c r="BA28" i="26"/>
  <c r="AX28" i="26"/>
  <c r="AW28" i="26"/>
  <c r="AT28" i="26"/>
  <c r="AS28" i="26"/>
  <c r="AP28" i="26"/>
  <c r="AO28" i="26"/>
  <c r="AL28" i="26"/>
  <c r="AK28" i="26"/>
  <c r="AH28" i="26"/>
  <c r="AG28" i="26"/>
  <c r="AD28" i="26"/>
  <c r="AC28" i="26"/>
  <c r="Z28" i="26"/>
  <c r="Y28" i="26"/>
  <c r="V28" i="26"/>
  <c r="U28" i="26"/>
  <c r="R28" i="26"/>
  <c r="Q28" i="26"/>
  <c r="N28" i="26"/>
  <c r="M28" i="26"/>
  <c r="J28" i="26"/>
  <c r="I28" i="26"/>
  <c r="F28" i="26"/>
  <c r="E28" i="26"/>
  <c r="BN27" i="26"/>
  <c r="BM27" i="26"/>
  <c r="BJ27" i="26"/>
  <c r="BI27" i="26"/>
  <c r="BF27" i="26"/>
  <c r="BE27" i="26"/>
  <c r="BB27" i="26"/>
  <c r="BA27" i="26"/>
  <c r="AX27" i="26"/>
  <c r="AW27" i="26"/>
  <c r="AT27" i="26"/>
  <c r="AS27" i="26"/>
  <c r="AP27" i="26"/>
  <c r="AO27" i="26"/>
  <c r="AL27" i="26"/>
  <c r="AK27" i="26"/>
  <c r="AH27" i="26"/>
  <c r="AG27" i="26"/>
  <c r="AD27" i="26"/>
  <c r="AC27" i="26"/>
  <c r="Z27" i="26"/>
  <c r="Y27" i="26"/>
  <c r="V27" i="26"/>
  <c r="U27" i="26"/>
  <c r="R27" i="26"/>
  <c r="Q27" i="26"/>
  <c r="N27" i="26"/>
  <c r="M27" i="26"/>
  <c r="J27" i="26"/>
  <c r="I27" i="26"/>
  <c r="F27" i="26"/>
  <c r="E27" i="26"/>
  <c r="BN26" i="26"/>
  <c r="BM26" i="26"/>
  <c r="BJ26" i="26"/>
  <c r="BI26" i="26"/>
  <c r="BF26" i="26"/>
  <c r="BE26" i="26"/>
  <c r="BB26" i="26"/>
  <c r="BA26" i="26"/>
  <c r="AX26" i="26"/>
  <c r="AW26" i="26"/>
  <c r="AT26" i="26"/>
  <c r="AS26" i="26"/>
  <c r="AP26" i="26"/>
  <c r="AO26" i="26"/>
  <c r="AL26" i="26"/>
  <c r="AK26" i="26"/>
  <c r="AH26" i="26"/>
  <c r="AG26" i="26"/>
  <c r="AD26" i="26"/>
  <c r="AC26" i="26"/>
  <c r="Z26" i="26"/>
  <c r="Y26" i="26"/>
  <c r="V26" i="26"/>
  <c r="U26" i="26"/>
  <c r="R26" i="26"/>
  <c r="Q26" i="26"/>
  <c r="N26" i="26"/>
  <c r="M26" i="26"/>
  <c r="J26" i="26"/>
  <c r="I26" i="26"/>
  <c r="F26" i="26"/>
  <c r="E26" i="26"/>
  <c r="BN25" i="26"/>
  <c r="BM25" i="26"/>
  <c r="BJ25" i="26"/>
  <c r="BI25" i="26"/>
  <c r="BF25" i="26"/>
  <c r="BE25" i="26"/>
  <c r="BB25" i="26"/>
  <c r="BA25" i="26"/>
  <c r="AX25" i="26"/>
  <c r="AW25" i="26"/>
  <c r="AT25" i="26"/>
  <c r="AS25" i="26"/>
  <c r="AP25" i="26"/>
  <c r="AO25" i="26"/>
  <c r="AL25" i="26"/>
  <c r="AK25" i="26"/>
  <c r="AH25" i="26"/>
  <c r="AG25" i="26"/>
  <c r="AD25" i="26"/>
  <c r="AC25" i="26"/>
  <c r="Z25" i="26"/>
  <c r="Y25" i="26"/>
  <c r="V25" i="26"/>
  <c r="U25" i="26"/>
  <c r="R25" i="26"/>
  <c r="Q25" i="26"/>
  <c r="N25" i="26"/>
  <c r="M25" i="26"/>
  <c r="J25" i="26"/>
  <c r="I25" i="26"/>
  <c r="F25" i="26"/>
  <c r="E25" i="26"/>
  <c r="BN24" i="26"/>
  <c r="BM24" i="26"/>
  <c r="BJ24" i="26"/>
  <c r="BI24" i="26"/>
  <c r="BF24" i="26"/>
  <c r="BE24" i="26"/>
  <c r="BB24" i="26"/>
  <c r="BA24" i="26"/>
  <c r="AX24" i="26"/>
  <c r="AW24" i="26"/>
  <c r="AT24" i="26"/>
  <c r="AS24" i="26"/>
  <c r="AP24" i="26"/>
  <c r="AO24" i="26"/>
  <c r="AL24" i="26"/>
  <c r="AK24" i="26"/>
  <c r="AH24" i="26"/>
  <c r="AG24" i="26"/>
  <c r="AD24" i="26"/>
  <c r="AC24" i="26"/>
  <c r="Z24" i="26"/>
  <c r="Y24" i="26"/>
  <c r="V24" i="26"/>
  <c r="U24" i="26"/>
  <c r="R24" i="26"/>
  <c r="Q24" i="26"/>
  <c r="N24" i="26"/>
  <c r="M24" i="26"/>
  <c r="J24" i="26"/>
  <c r="I24" i="26"/>
  <c r="F24" i="26"/>
  <c r="E24" i="26"/>
  <c r="BN23" i="26"/>
  <c r="BM23" i="26"/>
  <c r="BJ23" i="26"/>
  <c r="BI23" i="26"/>
  <c r="BF23" i="26"/>
  <c r="BE23" i="26"/>
  <c r="BB23" i="26"/>
  <c r="BA23" i="26"/>
  <c r="AX23" i="26"/>
  <c r="AW23" i="26"/>
  <c r="AT23" i="26"/>
  <c r="AS23" i="26"/>
  <c r="AP23" i="26"/>
  <c r="AO23" i="26"/>
  <c r="AL23" i="26"/>
  <c r="AK23" i="26"/>
  <c r="AH23" i="26"/>
  <c r="AG23" i="26"/>
  <c r="AD23" i="26"/>
  <c r="AC23" i="26"/>
  <c r="Z23" i="26"/>
  <c r="Y23" i="26"/>
  <c r="V23" i="26"/>
  <c r="U23" i="26"/>
  <c r="R23" i="26"/>
  <c r="Q23" i="26"/>
  <c r="N23" i="26"/>
  <c r="M23" i="26"/>
  <c r="J23" i="26"/>
  <c r="I23" i="26"/>
  <c r="F23" i="26"/>
  <c r="E23" i="26"/>
  <c r="BN22" i="26"/>
  <c r="BM22" i="26"/>
  <c r="BJ22" i="26"/>
  <c r="BI22" i="26"/>
  <c r="BF22" i="26"/>
  <c r="BE22" i="26"/>
  <c r="BB22" i="26"/>
  <c r="BA22" i="26"/>
  <c r="AX22" i="26"/>
  <c r="AW22" i="26"/>
  <c r="AT22" i="26"/>
  <c r="AS22" i="26"/>
  <c r="AP22" i="26"/>
  <c r="AO22" i="26"/>
  <c r="AL22" i="26"/>
  <c r="AK22" i="26"/>
  <c r="AH22" i="26"/>
  <c r="AG22" i="26"/>
  <c r="AD22" i="26"/>
  <c r="AC22" i="26"/>
  <c r="Z22" i="26"/>
  <c r="Y22" i="26"/>
  <c r="V22" i="26"/>
  <c r="U22" i="26"/>
  <c r="R22" i="26"/>
  <c r="Q22" i="26"/>
  <c r="N22" i="26"/>
  <c r="M22" i="26"/>
  <c r="J22" i="26"/>
  <c r="I22" i="26"/>
  <c r="F22" i="26"/>
  <c r="E22" i="26"/>
  <c r="BN21" i="26"/>
  <c r="BM21" i="26"/>
  <c r="BJ21" i="26"/>
  <c r="BI21" i="26"/>
  <c r="BF21" i="26"/>
  <c r="BE21" i="26"/>
  <c r="BB21" i="26"/>
  <c r="BA21" i="26"/>
  <c r="AX21" i="26"/>
  <c r="AW21" i="26"/>
  <c r="AT21" i="26"/>
  <c r="AS21" i="26"/>
  <c r="AP21" i="26"/>
  <c r="AO21" i="26"/>
  <c r="AL21" i="26"/>
  <c r="AK21" i="26"/>
  <c r="AH21" i="26"/>
  <c r="AG21" i="26"/>
  <c r="AD21" i="26"/>
  <c r="AC21" i="26"/>
  <c r="Z21" i="26"/>
  <c r="Y21" i="26"/>
  <c r="V21" i="26"/>
  <c r="U21" i="26"/>
  <c r="R21" i="26"/>
  <c r="Q21" i="26"/>
  <c r="N21" i="26"/>
  <c r="M21" i="26"/>
  <c r="J21" i="26"/>
  <c r="I21" i="26"/>
  <c r="F21" i="26"/>
  <c r="E21" i="26"/>
  <c r="BN20" i="26"/>
  <c r="BM20" i="26"/>
  <c r="BJ20" i="26"/>
  <c r="BI20" i="26"/>
  <c r="BF20" i="26"/>
  <c r="BE20" i="26"/>
  <c r="BB20" i="26"/>
  <c r="BA20" i="26"/>
  <c r="AX20" i="26"/>
  <c r="AW20" i="26"/>
  <c r="AT20" i="26"/>
  <c r="AS20" i="26"/>
  <c r="AP20" i="26"/>
  <c r="AO20" i="26"/>
  <c r="AL20" i="26"/>
  <c r="AK20" i="26"/>
  <c r="AH20" i="26"/>
  <c r="AG20" i="26"/>
  <c r="AD20" i="26"/>
  <c r="AC20" i="26"/>
  <c r="Z20" i="26"/>
  <c r="Y20" i="26"/>
  <c r="V20" i="26"/>
  <c r="U20" i="26"/>
  <c r="R20" i="26"/>
  <c r="Q20" i="26"/>
  <c r="N20" i="26"/>
  <c r="M20" i="26"/>
  <c r="J20" i="26"/>
  <c r="I20" i="26"/>
  <c r="F20" i="26"/>
  <c r="E20" i="26"/>
  <c r="BN19" i="26"/>
  <c r="BM19" i="26"/>
  <c r="BJ19" i="26"/>
  <c r="BI19" i="26"/>
  <c r="BF19" i="26"/>
  <c r="BE19" i="26"/>
  <c r="BB19" i="26"/>
  <c r="BA19" i="26"/>
  <c r="AX19" i="26"/>
  <c r="AW19" i="26"/>
  <c r="AT19" i="26"/>
  <c r="AS19" i="26"/>
  <c r="AP19" i="26"/>
  <c r="AO19" i="26"/>
  <c r="AL19" i="26"/>
  <c r="AK19" i="26"/>
  <c r="AH19" i="26"/>
  <c r="AG19" i="26"/>
  <c r="AD19" i="26"/>
  <c r="AC19" i="26"/>
  <c r="Z19" i="26"/>
  <c r="Y19" i="26"/>
  <c r="V19" i="26"/>
  <c r="U19" i="26"/>
  <c r="R19" i="26"/>
  <c r="Q19" i="26"/>
  <c r="N19" i="26"/>
  <c r="M19" i="26"/>
  <c r="J19" i="26"/>
  <c r="I19" i="26"/>
  <c r="F19" i="26"/>
  <c r="E19" i="26"/>
  <c r="BN18" i="26"/>
  <c r="BM18" i="26"/>
  <c r="BJ18" i="26"/>
  <c r="BI18" i="26"/>
  <c r="BF18" i="26"/>
  <c r="BE18" i="26"/>
  <c r="BB18" i="26"/>
  <c r="BA18" i="26"/>
  <c r="AX18" i="26"/>
  <c r="AW18" i="26"/>
  <c r="AT18" i="26"/>
  <c r="AS18" i="26"/>
  <c r="AP18" i="26"/>
  <c r="AO18" i="26"/>
  <c r="AL18" i="26"/>
  <c r="AK18" i="26"/>
  <c r="AH18" i="26"/>
  <c r="AG18" i="26"/>
  <c r="AD18" i="26"/>
  <c r="AC18" i="26"/>
  <c r="Z18" i="26"/>
  <c r="Y18" i="26"/>
  <c r="V18" i="26"/>
  <c r="U18" i="26"/>
  <c r="R18" i="26"/>
  <c r="Q18" i="26"/>
  <c r="N18" i="26"/>
  <c r="M18" i="26"/>
  <c r="J18" i="26"/>
  <c r="I18" i="26"/>
  <c r="F18" i="26"/>
  <c r="E18" i="26"/>
  <c r="BN17" i="26"/>
  <c r="BM17" i="26"/>
  <c r="BJ17" i="26"/>
  <c r="BI17" i="26"/>
  <c r="BF17" i="26"/>
  <c r="BE17" i="26"/>
  <c r="BB17" i="26"/>
  <c r="BA17" i="26"/>
  <c r="AX17" i="26"/>
  <c r="AW17" i="26"/>
  <c r="AT17" i="26"/>
  <c r="AS17" i="26"/>
  <c r="AP17" i="26"/>
  <c r="AO17" i="26"/>
  <c r="AL17" i="26"/>
  <c r="AK17" i="26"/>
  <c r="AH17" i="26"/>
  <c r="AG17" i="26"/>
  <c r="AD17" i="26"/>
  <c r="AC17" i="26"/>
  <c r="Z17" i="26"/>
  <c r="Y17" i="26"/>
  <c r="V17" i="26"/>
  <c r="U17" i="26"/>
  <c r="R17" i="26"/>
  <c r="Q17" i="26"/>
  <c r="N17" i="26"/>
  <c r="M17" i="26"/>
  <c r="J17" i="26"/>
  <c r="I17" i="26"/>
  <c r="F17" i="26"/>
  <c r="E17" i="26"/>
  <c r="BN16" i="26"/>
  <c r="BM16" i="26"/>
  <c r="BJ16" i="26"/>
  <c r="BI16" i="26"/>
  <c r="BF16" i="26"/>
  <c r="BE16" i="26"/>
  <c r="BB16" i="26"/>
  <c r="BA16" i="26"/>
  <c r="AX16" i="26"/>
  <c r="AW16" i="26"/>
  <c r="AT16" i="26"/>
  <c r="AS16" i="26"/>
  <c r="AP16" i="26"/>
  <c r="AO16" i="26"/>
  <c r="AL16" i="26"/>
  <c r="AK16" i="26"/>
  <c r="AH16" i="26"/>
  <c r="AG16" i="26"/>
  <c r="AD16" i="26"/>
  <c r="AC16" i="26"/>
  <c r="Z16" i="26"/>
  <c r="Y16" i="26"/>
  <c r="V16" i="26"/>
  <c r="U16" i="26"/>
  <c r="R16" i="26"/>
  <c r="Q16" i="26"/>
  <c r="N16" i="26"/>
  <c r="M16" i="26"/>
  <c r="J16" i="26"/>
  <c r="I16" i="26"/>
  <c r="F16" i="26"/>
  <c r="E16" i="26"/>
  <c r="BN15" i="26"/>
  <c r="BM15" i="26"/>
  <c r="BJ15" i="26"/>
  <c r="BI15" i="26"/>
  <c r="BF15" i="26"/>
  <c r="BE15" i="26"/>
  <c r="BB15" i="26"/>
  <c r="BA15" i="26"/>
  <c r="AX15" i="26"/>
  <c r="AW15" i="26"/>
  <c r="AT15" i="26"/>
  <c r="AS15" i="26"/>
  <c r="AP15" i="26"/>
  <c r="AO15" i="26"/>
  <c r="AL15" i="26"/>
  <c r="AK15" i="26"/>
  <c r="AH15" i="26"/>
  <c r="AG15" i="26"/>
  <c r="AD15" i="26"/>
  <c r="AC15" i="26"/>
  <c r="Z15" i="26"/>
  <c r="Y15" i="26"/>
  <c r="V15" i="26"/>
  <c r="U15" i="26"/>
  <c r="R15" i="26"/>
  <c r="Q15" i="26"/>
  <c r="N15" i="26"/>
  <c r="M15" i="26"/>
  <c r="J15" i="26"/>
  <c r="I15" i="26"/>
  <c r="F15" i="26"/>
  <c r="E15" i="26"/>
  <c r="BN14" i="26"/>
  <c r="BM14" i="26"/>
  <c r="BJ14" i="26"/>
  <c r="BI14" i="26"/>
  <c r="BF14" i="26"/>
  <c r="BE14" i="26"/>
  <c r="BB14" i="26"/>
  <c r="BA14" i="26"/>
  <c r="AX14" i="26"/>
  <c r="AW14" i="26"/>
  <c r="AT14" i="26"/>
  <c r="AS14" i="26"/>
  <c r="AP14" i="26"/>
  <c r="AO14" i="26"/>
  <c r="AL14" i="26"/>
  <c r="AK14" i="26"/>
  <c r="AH14" i="26"/>
  <c r="AG14" i="26"/>
  <c r="AD14" i="26"/>
  <c r="AC14" i="26"/>
  <c r="Z14" i="26"/>
  <c r="Y14" i="26"/>
  <c r="V14" i="26"/>
  <c r="U14" i="26"/>
  <c r="R14" i="26"/>
  <c r="Q14" i="26"/>
  <c r="N14" i="26"/>
  <c r="M14" i="26"/>
  <c r="J14" i="26"/>
  <c r="I14" i="26"/>
  <c r="F14" i="26"/>
  <c r="E14" i="26"/>
  <c r="BN13" i="26"/>
  <c r="BM13" i="26"/>
  <c r="BJ13" i="26"/>
  <c r="BI13" i="26"/>
  <c r="BF13" i="26"/>
  <c r="BE13" i="26"/>
  <c r="BB13" i="26"/>
  <c r="BA13" i="26"/>
  <c r="AX13" i="26"/>
  <c r="AW13" i="26"/>
  <c r="AT13" i="26"/>
  <c r="AS13" i="26"/>
  <c r="AP13" i="26"/>
  <c r="AO13" i="26"/>
  <c r="AL13" i="26"/>
  <c r="AK13" i="26"/>
  <c r="AH13" i="26"/>
  <c r="AG13" i="26"/>
  <c r="AD13" i="26"/>
  <c r="AC13" i="26"/>
  <c r="Z13" i="26"/>
  <c r="Y13" i="26"/>
  <c r="V13" i="26"/>
  <c r="U13" i="26"/>
  <c r="R13" i="26"/>
  <c r="Q13" i="26"/>
  <c r="N13" i="26"/>
  <c r="M13" i="26"/>
  <c r="J13" i="26"/>
  <c r="I13" i="26"/>
  <c r="F13" i="26"/>
  <c r="E13" i="26"/>
  <c r="BN12" i="26"/>
  <c r="BM12" i="26"/>
  <c r="BJ12" i="26"/>
  <c r="BI12" i="26"/>
  <c r="BF12" i="26"/>
  <c r="BE12" i="26"/>
  <c r="BB12" i="26"/>
  <c r="BA12" i="26"/>
  <c r="AX12" i="26"/>
  <c r="AW12" i="26"/>
  <c r="AT12" i="26"/>
  <c r="AS12" i="26"/>
  <c r="AP12" i="26"/>
  <c r="AO12" i="26"/>
  <c r="AL12" i="26"/>
  <c r="AK12" i="26"/>
  <c r="AH12" i="26"/>
  <c r="AG12" i="26"/>
  <c r="AD12" i="26"/>
  <c r="AC12" i="26"/>
  <c r="Z12" i="26"/>
  <c r="Y12" i="26"/>
  <c r="V12" i="26"/>
  <c r="U12" i="26"/>
  <c r="R12" i="26"/>
  <c r="Q12" i="26"/>
  <c r="N12" i="26"/>
  <c r="M12" i="26"/>
  <c r="J12" i="26"/>
  <c r="I12" i="26"/>
  <c r="F12" i="26"/>
  <c r="E12" i="26"/>
  <c r="BN11" i="26"/>
  <c r="BM11" i="26"/>
  <c r="BJ11" i="26"/>
  <c r="BI11" i="26"/>
  <c r="BF11" i="26"/>
  <c r="BE11" i="26"/>
  <c r="BB11" i="26"/>
  <c r="BA11" i="26"/>
  <c r="AX11" i="26"/>
  <c r="AW11" i="26"/>
  <c r="AT11" i="26"/>
  <c r="AS11" i="26"/>
  <c r="AP11" i="26"/>
  <c r="AO11" i="26"/>
  <c r="AL11" i="26"/>
  <c r="AK11" i="26"/>
  <c r="AH11" i="26"/>
  <c r="AG11" i="26"/>
  <c r="AD11" i="26"/>
  <c r="AC11" i="26"/>
  <c r="Z11" i="26"/>
  <c r="Y11" i="26"/>
  <c r="V11" i="26"/>
  <c r="U11" i="26"/>
  <c r="R11" i="26"/>
  <c r="Q11" i="26"/>
  <c r="N11" i="26"/>
  <c r="M11" i="26"/>
  <c r="J11" i="26"/>
  <c r="I11" i="26"/>
  <c r="F11" i="26"/>
  <c r="E11" i="26"/>
  <c r="BN10" i="26"/>
  <c r="BM10" i="26"/>
  <c r="BJ10" i="26"/>
  <c r="BI10" i="26"/>
  <c r="BF10" i="26"/>
  <c r="BE10" i="26"/>
  <c r="BB10" i="26"/>
  <c r="BA10" i="26"/>
  <c r="AX10" i="26"/>
  <c r="AW10" i="26"/>
  <c r="AT10" i="26"/>
  <c r="AS10" i="26"/>
  <c r="AP10" i="26"/>
  <c r="AO10" i="26"/>
  <c r="AL10" i="26"/>
  <c r="AK10" i="26"/>
  <c r="AH10" i="26"/>
  <c r="AG10" i="26"/>
  <c r="AD10" i="26"/>
  <c r="AC10" i="26"/>
  <c r="Z10" i="26"/>
  <c r="Y10" i="26"/>
  <c r="V10" i="26"/>
  <c r="U10" i="26"/>
  <c r="R10" i="26"/>
  <c r="Q10" i="26"/>
  <c r="N10" i="26"/>
  <c r="M10" i="26"/>
  <c r="J10" i="26"/>
  <c r="I10" i="26"/>
  <c r="F10" i="26"/>
  <c r="E10" i="26"/>
  <c r="BN9" i="26"/>
  <c r="BM9" i="26"/>
  <c r="BJ9" i="26"/>
  <c r="BI9" i="26"/>
  <c r="BF9" i="26"/>
  <c r="BE9" i="26"/>
  <c r="BB9" i="26"/>
  <c r="BA9" i="26"/>
  <c r="AX9" i="26"/>
  <c r="AW9" i="26"/>
  <c r="AT9" i="26"/>
  <c r="AS9" i="26"/>
  <c r="AP9" i="26"/>
  <c r="AO9" i="26"/>
  <c r="AL9" i="26"/>
  <c r="AK9" i="26"/>
  <c r="AH9" i="26"/>
  <c r="AG9" i="26"/>
  <c r="AD9" i="26"/>
  <c r="AC9" i="26"/>
  <c r="Z9" i="26"/>
  <c r="Y9" i="26"/>
  <c r="V9" i="26"/>
  <c r="U9" i="26"/>
  <c r="R9" i="26"/>
  <c r="Q9" i="26"/>
  <c r="N9" i="26"/>
  <c r="M9" i="26"/>
  <c r="J9" i="26"/>
  <c r="I9" i="26"/>
  <c r="F9" i="26"/>
  <c r="E9" i="26"/>
  <c r="BN8" i="26"/>
  <c r="BM8" i="26"/>
  <c r="BJ8" i="26"/>
  <c r="BI8" i="26"/>
  <c r="BF8" i="26"/>
  <c r="BE8" i="26"/>
  <c r="BB8" i="26"/>
  <c r="BA8" i="26"/>
  <c r="AX8" i="26"/>
  <c r="AW8" i="26"/>
  <c r="AT8" i="26"/>
  <c r="AS8" i="26"/>
  <c r="AP8" i="26"/>
  <c r="AO8" i="26"/>
  <c r="AL8" i="26"/>
  <c r="AK8" i="26"/>
  <c r="AH8" i="26"/>
  <c r="AG8" i="26"/>
  <c r="AD8" i="26"/>
  <c r="AC8" i="26"/>
  <c r="Z8" i="26"/>
  <c r="Y8" i="26"/>
  <c r="V8" i="26"/>
  <c r="U8" i="26"/>
  <c r="R8" i="26"/>
  <c r="Q8" i="26"/>
  <c r="N8" i="26"/>
  <c r="M8" i="26"/>
  <c r="J8" i="26"/>
  <c r="I8" i="26"/>
  <c r="F8" i="26"/>
  <c r="E8" i="26"/>
  <c r="BN7" i="26"/>
  <c r="BM7" i="26"/>
  <c r="BJ7" i="26"/>
  <c r="BI7" i="26"/>
  <c r="BF7" i="26"/>
  <c r="BE7" i="26"/>
  <c r="BB7" i="26"/>
  <c r="BA7" i="26"/>
  <c r="AX7" i="26"/>
  <c r="AW7" i="26"/>
  <c r="AT7" i="26"/>
  <c r="AS7" i="26"/>
  <c r="AP7" i="26"/>
  <c r="AO7" i="26"/>
  <c r="AL7" i="26"/>
  <c r="AK7" i="26"/>
  <c r="AH7" i="26"/>
  <c r="AG7" i="26"/>
  <c r="AD7" i="26"/>
  <c r="AC7" i="26"/>
  <c r="Z7" i="26"/>
  <c r="Y7" i="26"/>
  <c r="V7" i="26"/>
  <c r="U7" i="26"/>
  <c r="R7" i="26"/>
  <c r="Q7" i="26"/>
  <c r="N7" i="26"/>
  <c r="M7" i="26"/>
  <c r="J7" i="26"/>
  <c r="I7" i="26"/>
  <c r="F7" i="26"/>
  <c r="E7" i="26"/>
  <c r="BF4" i="3" l="1"/>
  <c r="BF10" i="3"/>
  <c r="BJ39" i="25" l="1"/>
  <c r="BI39" i="25"/>
  <c r="AT39" i="25"/>
  <c r="AS39" i="25"/>
  <c r="AX39" i="25"/>
  <c r="AW39" i="25"/>
  <c r="BF39" i="25"/>
  <c r="BE39" i="25"/>
  <c r="BB39" i="25"/>
  <c r="BA39" i="25"/>
  <c r="BN39" i="25"/>
  <c r="BM39" i="25"/>
  <c r="V39" i="25"/>
  <c r="U39" i="25"/>
  <c r="AH39" i="25"/>
  <c r="AG39" i="25"/>
  <c r="AD39" i="25"/>
  <c r="AC39" i="25"/>
  <c r="AP39" i="25"/>
  <c r="AO39" i="25"/>
  <c r="AL39" i="25"/>
  <c r="AK39" i="25"/>
  <c r="J39" i="25"/>
  <c r="I39" i="25"/>
  <c r="F39" i="25"/>
  <c r="E39" i="25"/>
  <c r="R39" i="25"/>
  <c r="Q39" i="25"/>
  <c r="N39" i="25"/>
  <c r="M39" i="25"/>
  <c r="Z39" i="25"/>
  <c r="Y39" i="25"/>
  <c r="BN59" i="25" l="1"/>
  <c r="BM59" i="25"/>
  <c r="BJ59" i="25"/>
  <c r="BI59" i="25"/>
  <c r="BF59" i="25"/>
  <c r="BE59" i="25"/>
  <c r="BB59" i="25"/>
  <c r="BA59" i="25"/>
  <c r="AX59" i="25"/>
  <c r="AW59" i="25"/>
  <c r="AT59" i="25"/>
  <c r="AS59" i="25"/>
  <c r="AP59" i="25"/>
  <c r="AO59" i="25"/>
  <c r="AL59" i="25"/>
  <c r="AK59" i="25"/>
  <c r="AH59" i="25"/>
  <c r="AG59" i="25"/>
  <c r="AD59" i="25"/>
  <c r="AC59" i="25"/>
  <c r="Z59" i="25"/>
  <c r="Y59" i="25"/>
  <c r="V59" i="25"/>
  <c r="U59" i="25"/>
  <c r="R59" i="25"/>
  <c r="Q59" i="25"/>
  <c r="N59" i="25"/>
  <c r="M59" i="25"/>
  <c r="J59" i="25"/>
  <c r="I59" i="25"/>
  <c r="F59" i="25"/>
  <c r="E59" i="25"/>
  <c r="BJ49" i="25"/>
  <c r="BI49" i="25"/>
  <c r="BB49" i="25"/>
  <c r="BA49" i="25"/>
  <c r="AT49" i="25"/>
  <c r="AS49" i="25"/>
  <c r="AL49" i="25"/>
  <c r="AK49" i="25"/>
  <c r="AD49" i="25"/>
  <c r="AC49" i="25"/>
  <c r="V49" i="25"/>
  <c r="U49" i="25"/>
  <c r="N49" i="25"/>
  <c r="M49" i="25"/>
  <c r="F49" i="25"/>
  <c r="E49" i="25"/>
  <c r="BJ48" i="25"/>
  <c r="BI48" i="25"/>
  <c r="BB48" i="25"/>
  <c r="BA48" i="25"/>
  <c r="AT48" i="25"/>
  <c r="AS48" i="25"/>
  <c r="AL48" i="25"/>
  <c r="AK48" i="25"/>
  <c r="AD48" i="25"/>
  <c r="AC48" i="25"/>
  <c r="V48" i="25"/>
  <c r="U48" i="25"/>
  <c r="N48" i="25"/>
  <c r="M48" i="25"/>
  <c r="F48" i="25"/>
  <c r="E48" i="25"/>
  <c r="BJ47" i="25"/>
  <c r="BI47" i="25"/>
  <c r="BB47" i="25"/>
  <c r="BA47" i="25"/>
  <c r="AT47" i="25"/>
  <c r="AS47" i="25"/>
  <c r="AL47" i="25"/>
  <c r="AK47" i="25"/>
  <c r="AD47" i="25"/>
  <c r="AC47" i="25"/>
  <c r="V47" i="25"/>
  <c r="U47" i="25"/>
  <c r="N47" i="25"/>
  <c r="M47" i="25"/>
  <c r="F47" i="25"/>
  <c r="E47" i="25"/>
  <c r="BJ46" i="25"/>
  <c r="BI46" i="25"/>
  <c r="BB46" i="25"/>
  <c r="BA46" i="25"/>
  <c r="AT46" i="25"/>
  <c r="AS46" i="25"/>
  <c r="AL46" i="25"/>
  <c r="AK46" i="25"/>
  <c r="AD46" i="25"/>
  <c r="AC46" i="25"/>
  <c r="V46" i="25"/>
  <c r="U46" i="25"/>
  <c r="N46" i="25"/>
  <c r="M46" i="25"/>
  <c r="F46" i="25"/>
  <c r="E46" i="25"/>
  <c r="BJ45" i="25"/>
  <c r="BI45" i="25"/>
  <c r="BB45" i="25"/>
  <c r="BA45" i="25"/>
  <c r="AT45" i="25"/>
  <c r="AS45" i="25"/>
  <c r="AL45" i="25"/>
  <c r="AK45" i="25"/>
  <c r="AD45" i="25"/>
  <c r="AC45" i="25"/>
  <c r="V45" i="25"/>
  <c r="U45" i="25"/>
  <c r="N45" i="25"/>
  <c r="M45" i="25"/>
  <c r="F45" i="25"/>
  <c r="E45" i="25"/>
  <c r="BJ44" i="25"/>
  <c r="BI44" i="25"/>
  <c r="BB44" i="25"/>
  <c r="BA44" i="25"/>
  <c r="AT44" i="25"/>
  <c r="AS44" i="25"/>
  <c r="AL44" i="25"/>
  <c r="AK44" i="25"/>
  <c r="AD44" i="25"/>
  <c r="AC44" i="25"/>
  <c r="V44" i="25"/>
  <c r="U44" i="25"/>
  <c r="N44" i="25"/>
  <c r="M44" i="25"/>
  <c r="F44" i="25"/>
  <c r="E44" i="25"/>
  <c r="BJ43" i="25"/>
  <c r="BI43" i="25"/>
  <c r="BB43" i="25"/>
  <c r="BA43" i="25"/>
  <c r="AT43" i="25"/>
  <c r="AS43" i="25"/>
  <c r="AL43" i="25"/>
  <c r="AK43" i="25"/>
  <c r="AD43" i="25"/>
  <c r="AC43" i="25"/>
  <c r="V43" i="25"/>
  <c r="U43" i="25"/>
  <c r="N43" i="25"/>
  <c r="M43" i="25"/>
  <c r="F43" i="25"/>
  <c r="E43" i="25"/>
  <c r="BN40" i="25"/>
  <c r="BM40" i="25"/>
  <c r="BJ40" i="25"/>
  <c r="BI40" i="25"/>
  <c r="BF40" i="25"/>
  <c r="BE40" i="25"/>
  <c r="BB40" i="25"/>
  <c r="BA40" i="25"/>
  <c r="AX40" i="25"/>
  <c r="AW40" i="25"/>
  <c r="AT40" i="25"/>
  <c r="AS40" i="25"/>
  <c r="AP40" i="25"/>
  <c r="AO40" i="25"/>
  <c r="AL40" i="25"/>
  <c r="AK40" i="25"/>
  <c r="AH40" i="25"/>
  <c r="AG40" i="25"/>
  <c r="AD40" i="25"/>
  <c r="AC40" i="25"/>
  <c r="Z40" i="25"/>
  <c r="Y40" i="25"/>
  <c r="V40" i="25"/>
  <c r="U40" i="25"/>
  <c r="R40" i="25"/>
  <c r="Q40" i="25"/>
  <c r="N40" i="25"/>
  <c r="M40" i="25"/>
  <c r="J40" i="25"/>
  <c r="I40" i="25"/>
  <c r="F40" i="25"/>
  <c r="E40" i="25"/>
  <c r="BN38" i="25"/>
  <c r="BM38" i="25"/>
  <c r="BJ38" i="25"/>
  <c r="BI38" i="25"/>
  <c r="BF38" i="25"/>
  <c r="BE38" i="25"/>
  <c r="BB38" i="25"/>
  <c r="BA38" i="25"/>
  <c r="AX38" i="25"/>
  <c r="AW38" i="25"/>
  <c r="AT38" i="25"/>
  <c r="AS38" i="25"/>
  <c r="AP38" i="25"/>
  <c r="AO38" i="25"/>
  <c r="AL38" i="25"/>
  <c r="AK38" i="25"/>
  <c r="AH38" i="25"/>
  <c r="AG38" i="25"/>
  <c r="AD38" i="25"/>
  <c r="AC38" i="25"/>
  <c r="Z38" i="25"/>
  <c r="Y38" i="25"/>
  <c r="V38" i="25"/>
  <c r="U38" i="25"/>
  <c r="R38" i="25"/>
  <c r="Q38" i="25"/>
  <c r="N38" i="25"/>
  <c r="M38" i="25"/>
  <c r="J38" i="25"/>
  <c r="I38" i="25"/>
  <c r="F38" i="25"/>
  <c r="E38" i="25"/>
  <c r="BN37" i="25"/>
  <c r="BM37" i="25"/>
  <c r="BJ37" i="25"/>
  <c r="BI37" i="25"/>
  <c r="BF37" i="25"/>
  <c r="BE37" i="25"/>
  <c r="BB37" i="25"/>
  <c r="BA37" i="25"/>
  <c r="AX37" i="25"/>
  <c r="AW37" i="25"/>
  <c r="AT37" i="25"/>
  <c r="AS37" i="25"/>
  <c r="AP37" i="25"/>
  <c r="AO37" i="25"/>
  <c r="AL37" i="25"/>
  <c r="AK37" i="25"/>
  <c r="AH37" i="25"/>
  <c r="AG37" i="25"/>
  <c r="AD37" i="25"/>
  <c r="AC37" i="25"/>
  <c r="Z37" i="25"/>
  <c r="Y37" i="25"/>
  <c r="V37" i="25"/>
  <c r="U37" i="25"/>
  <c r="R37" i="25"/>
  <c r="Q37" i="25"/>
  <c r="N37" i="25"/>
  <c r="M37" i="25"/>
  <c r="J37" i="25"/>
  <c r="I37" i="25"/>
  <c r="F37" i="25"/>
  <c r="E37" i="25"/>
  <c r="BN36" i="25"/>
  <c r="BM36" i="25"/>
  <c r="BJ36" i="25"/>
  <c r="BI36" i="25"/>
  <c r="BF36" i="25"/>
  <c r="BE36" i="25"/>
  <c r="BB36" i="25"/>
  <c r="BA36" i="25"/>
  <c r="AX36" i="25"/>
  <c r="AW36" i="25"/>
  <c r="AT36" i="25"/>
  <c r="AS36" i="25"/>
  <c r="AP36" i="25"/>
  <c r="AO36" i="25"/>
  <c r="AL36" i="25"/>
  <c r="AK36" i="25"/>
  <c r="AH36" i="25"/>
  <c r="AG36" i="25"/>
  <c r="AD36" i="25"/>
  <c r="AC36" i="25"/>
  <c r="Z36" i="25"/>
  <c r="Y36" i="25"/>
  <c r="V36" i="25"/>
  <c r="U36" i="25"/>
  <c r="R36" i="25"/>
  <c r="Q36" i="25"/>
  <c r="N36" i="25"/>
  <c r="M36" i="25"/>
  <c r="J36" i="25"/>
  <c r="I36" i="25"/>
  <c r="F36" i="25"/>
  <c r="E36" i="25"/>
  <c r="BN35" i="25"/>
  <c r="BM35" i="25"/>
  <c r="BJ35" i="25"/>
  <c r="BI35" i="25"/>
  <c r="BF35" i="25"/>
  <c r="BE35" i="25"/>
  <c r="BB35" i="25"/>
  <c r="BA35" i="25"/>
  <c r="AX35" i="25"/>
  <c r="AW35" i="25"/>
  <c r="AT35" i="25"/>
  <c r="AS35" i="25"/>
  <c r="AP35" i="25"/>
  <c r="AO35" i="25"/>
  <c r="AL35" i="25"/>
  <c r="AK35" i="25"/>
  <c r="AH35" i="25"/>
  <c r="AG35" i="25"/>
  <c r="AD35" i="25"/>
  <c r="AC35" i="25"/>
  <c r="Z35" i="25"/>
  <c r="Y35" i="25"/>
  <c r="V35" i="25"/>
  <c r="U35" i="25"/>
  <c r="R35" i="25"/>
  <c r="Q35" i="25"/>
  <c r="N35" i="25"/>
  <c r="M35" i="25"/>
  <c r="J35" i="25"/>
  <c r="I35" i="25"/>
  <c r="F35" i="25"/>
  <c r="E35" i="25"/>
  <c r="BN34" i="25"/>
  <c r="BM34" i="25"/>
  <c r="BJ34" i="25"/>
  <c r="BI34" i="25"/>
  <c r="BF34" i="25"/>
  <c r="BE34" i="25"/>
  <c r="BB34" i="25"/>
  <c r="BA34" i="25"/>
  <c r="AX34" i="25"/>
  <c r="AW34" i="25"/>
  <c r="AT34" i="25"/>
  <c r="AS34" i="25"/>
  <c r="AP34" i="25"/>
  <c r="AO34" i="25"/>
  <c r="AL34" i="25"/>
  <c r="AK34" i="25"/>
  <c r="AH34" i="25"/>
  <c r="AG34" i="25"/>
  <c r="AD34" i="25"/>
  <c r="AC34" i="25"/>
  <c r="Z34" i="25"/>
  <c r="Y34" i="25"/>
  <c r="V34" i="25"/>
  <c r="U34" i="25"/>
  <c r="R34" i="25"/>
  <c r="Q34" i="25"/>
  <c r="N34" i="25"/>
  <c r="M34" i="25"/>
  <c r="J34" i="25"/>
  <c r="I34" i="25"/>
  <c r="F34" i="25"/>
  <c r="E34" i="25"/>
  <c r="BN33" i="25"/>
  <c r="BM33" i="25"/>
  <c r="BJ33" i="25"/>
  <c r="BI33" i="25"/>
  <c r="BF33" i="25"/>
  <c r="BE33" i="25"/>
  <c r="BB33" i="25"/>
  <c r="BA33" i="25"/>
  <c r="AX33" i="25"/>
  <c r="AW33" i="25"/>
  <c r="AT33" i="25"/>
  <c r="AS33" i="25"/>
  <c r="AP33" i="25"/>
  <c r="AO33" i="25"/>
  <c r="AL33" i="25"/>
  <c r="AK33" i="25"/>
  <c r="AH33" i="25"/>
  <c r="AG33" i="25"/>
  <c r="AD33" i="25"/>
  <c r="AC33" i="25"/>
  <c r="Z33" i="25"/>
  <c r="Y33" i="25"/>
  <c r="V33" i="25"/>
  <c r="U33" i="25"/>
  <c r="R33" i="25"/>
  <c r="Q33" i="25"/>
  <c r="N33" i="25"/>
  <c r="M33" i="25"/>
  <c r="J33" i="25"/>
  <c r="I33" i="25"/>
  <c r="F33" i="25"/>
  <c r="E33" i="25"/>
  <c r="BN32" i="25"/>
  <c r="BM32" i="25"/>
  <c r="BJ32" i="25"/>
  <c r="BI32" i="25"/>
  <c r="BF32" i="25"/>
  <c r="BE32" i="25"/>
  <c r="BB32" i="25"/>
  <c r="BA32" i="25"/>
  <c r="AX32" i="25"/>
  <c r="AW32" i="25"/>
  <c r="AT32" i="25"/>
  <c r="AS32" i="25"/>
  <c r="AP32" i="25"/>
  <c r="AO32" i="25"/>
  <c r="AL32" i="25"/>
  <c r="AK32" i="25"/>
  <c r="AH32" i="25"/>
  <c r="AG32" i="25"/>
  <c r="AD32" i="25"/>
  <c r="AC32" i="25"/>
  <c r="Z32" i="25"/>
  <c r="Y32" i="25"/>
  <c r="V32" i="25"/>
  <c r="U32" i="25"/>
  <c r="R32" i="25"/>
  <c r="Q32" i="25"/>
  <c r="N32" i="25"/>
  <c r="M32" i="25"/>
  <c r="J32" i="25"/>
  <c r="I32" i="25"/>
  <c r="F32" i="25"/>
  <c r="E32" i="25"/>
  <c r="BN31" i="25"/>
  <c r="BM31" i="25"/>
  <c r="BJ31" i="25"/>
  <c r="BI31" i="25"/>
  <c r="BF31" i="25"/>
  <c r="BE31" i="25"/>
  <c r="BB31" i="25"/>
  <c r="BA31" i="25"/>
  <c r="AX31" i="25"/>
  <c r="AW31" i="25"/>
  <c r="AT31" i="25"/>
  <c r="AS31" i="25"/>
  <c r="AP31" i="25"/>
  <c r="AO31" i="25"/>
  <c r="AL31" i="25"/>
  <c r="AK31" i="25"/>
  <c r="AH31" i="25"/>
  <c r="AG31" i="25"/>
  <c r="AD31" i="25"/>
  <c r="AC31" i="25"/>
  <c r="Z31" i="25"/>
  <c r="Y31" i="25"/>
  <c r="V31" i="25"/>
  <c r="U31" i="25"/>
  <c r="R31" i="25"/>
  <c r="Q31" i="25"/>
  <c r="N31" i="25"/>
  <c r="M31" i="25"/>
  <c r="J31" i="25"/>
  <c r="I31" i="25"/>
  <c r="F31" i="25"/>
  <c r="E31" i="25"/>
  <c r="BN30" i="25"/>
  <c r="BM30" i="25"/>
  <c r="BJ30" i="25"/>
  <c r="BI30" i="25"/>
  <c r="BF30" i="25"/>
  <c r="BE30" i="25"/>
  <c r="BB30" i="25"/>
  <c r="BA30" i="25"/>
  <c r="AX30" i="25"/>
  <c r="AW30" i="25"/>
  <c r="AT30" i="25"/>
  <c r="AS30" i="25"/>
  <c r="AP30" i="25"/>
  <c r="AO30" i="25"/>
  <c r="AL30" i="25"/>
  <c r="AK30" i="25"/>
  <c r="AH30" i="25"/>
  <c r="AG30" i="25"/>
  <c r="AD30" i="25"/>
  <c r="AC30" i="25"/>
  <c r="Z30" i="25"/>
  <c r="Y30" i="25"/>
  <c r="V30" i="25"/>
  <c r="U30" i="25"/>
  <c r="R30" i="25"/>
  <c r="Q30" i="25"/>
  <c r="N30" i="25"/>
  <c r="M30" i="25"/>
  <c r="J30" i="25"/>
  <c r="I30" i="25"/>
  <c r="F30" i="25"/>
  <c r="E30" i="25"/>
  <c r="BN29" i="25"/>
  <c r="BM29" i="25"/>
  <c r="BJ29" i="25"/>
  <c r="BI29" i="25"/>
  <c r="BF29" i="25"/>
  <c r="BE29" i="25"/>
  <c r="BB29" i="25"/>
  <c r="BA29" i="25"/>
  <c r="AX29" i="25"/>
  <c r="AW29" i="25"/>
  <c r="AT29" i="25"/>
  <c r="AS29" i="25"/>
  <c r="AP29" i="25"/>
  <c r="AO29" i="25"/>
  <c r="AL29" i="25"/>
  <c r="AK29" i="25"/>
  <c r="AH29" i="25"/>
  <c r="AG29" i="25"/>
  <c r="AD29" i="25"/>
  <c r="AC29" i="25"/>
  <c r="Z29" i="25"/>
  <c r="Y29" i="25"/>
  <c r="V29" i="25"/>
  <c r="U29" i="25"/>
  <c r="R29" i="25"/>
  <c r="Q29" i="25"/>
  <c r="N29" i="25"/>
  <c r="M29" i="25"/>
  <c r="J29" i="25"/>
  <c r="I29" i="25"/>
  <c r="F29" i="25"/>
  <c r="E29" i="25"/>
  <c r="BN28" i="25"/>
  <c r="BM28" i="25"/>
  <c r="BJ28" i="25"/>
  <c r="BI28" i="25"/>
  <c r="BF28" i="25"/>
  <c r="BE28" i="25"/>
  <c r="BB28" i="25"/>
  <c r="BA28" i="25"/>
  <c r="AX28" i="25"/>
  <c r="AW28" i="25"/>
  <c r="AT28" i="25"/>
  <c r="AS28" i="25"/>
  <c r="AP28" i="25"/>
  <c r="AO28" i="25"/>
  <c r="AL28" i="25"/>
  <c r="AK28" i="25"/>
  <c r="AH28" i="25"/>
  <c r="AG28" i="25"/>
  <c r="AD28" i="25"/>
  <c r="AC28" i="25"/>
  <c r="Z28" i="25"/>
  <c r="Y28" i="25"/>
  <c r="V28" i="25"/>
  <c r="U28" i="25"/>
  <c r="R28" i="25"/>
  <c r="Q28" i="25"/>
  <c r="N28" i="25"/>
  <c r="M28" i="25"/>
  <c r="J28" i="25"/>
  <c r="I28" i="25"/>
  <c r="F28" i="25"/>
  <c r="E28" i="25"/>
  <c r="BN27" i="25"/>
  <c r="BM27" i="25"/>
  <c r="BJ27" i="25"/>
  <c r="BI27" i="25"/>
  <c r="BF27" i="25"/>
  <c r="BE27" i="25"/>
  <c r="BB27" i="25"/>
  <c r="BA27" i="25"/>
  <c r="AX27" i="25"/>
  <c r="AW27" i="25"/>
  <c r="AT27" i="25"/>
  <c r="AS27" i="25"/>
  <c r="AP27" i="25"/>
  <c r="AO27" i="25"/>
  <c r="AL27" i="25"/>
  <c r="AK27" i="25"/>
  <c r="AH27" i="25"/>
  <c r="AG27" i="25"/>
  <c r="AD27" i="25"/>
  <c r="AC27" i="25"/>
  <c r="Z27" i="25"/>
  <c r="Y27" i="25"/>
  <c r="V27" i="25"/>
  <c r="U27" i="25"/>
  <c r="R27" i="25"/>
  <c r="Q27" i="25"/>
  <c r="N27" i="25"/>
  <c r="M27" i="25"/>
  <c r="J27" i="25"/>
  <c r="I27" i="25"/>
  <c r="F27" i="25"/>
  <c r="E27" i="25"/>
  <c r="BN26" i="25"/>
  <c r="BM26" i="25"/>
  <c r="BJ26" i="25"/>
  <c r="BI26" i="25"/>
  <c r="BF26" i="25"/>
  <c r="BE26" i="25"/>
  <c r="BB26" i="25"/>
  <c r="BA26" i="25"/>
  <c r="AX26" i="25"/>
  <c r="AW26" i="25"/>
  <c r="AT26" i="25"/>
  <c r="AS26" i="25"/>
  <c r="AP26" i="25"/>
  <c r="AO26" i="25"/>
  <c r="AL26" i="25"/>
  <c r="AK26" i="25"/>
  <c r="AH26" i="25"/>
  <c r="AG26" i="25"/>
  <c r="AD26" i="25"/>
  <c r="AC26" i="25"/>
  <c r="Z26" i="25"/>
  <c r="Y26" i="25"/>
  <c r="V26" i="25"/>
  <c r="U26" i="25"/>
  <c r="R26" i="25"/>
  <c r="Q26" i="25"/>
  <c r="N26" i="25"/>
  <c r="M26" i="25"/>
  <c r="J26" i="25"/>
  <c r="I26" i="25"/>
  <c r="F26" i="25"/>
  <c r="E26" i="25"/>
  <c r="BN25" i="25"/>
  <c r="BM25" i="25"/>
  <c r="BJ25" i="25"/>
  <c r="BI25" i="25"/>
  <c r="BF25" i="25"/>
  <c r="BE25" i="25"/>
  <c r="BB25" i="25"/>
  <c r="BA25" i="25"/>
  <c r="AX25" i="25"/>
  <c r="AW25" i="25"/>
  <c r="AT25" i="25"/>
  <c r="AS25" i="25"/>
  <c r="AP25" i="25"/>
  <c r="AO25" i="25"/>
  <c r="AL25" i="25"/>
  <c r="AK25" i="25"/>
  <c r="AH25" i="25"/>
  <c r="AG25" i="25"/>
  <c r="AD25" i="25"/>
  <c r="AC25" i="25"/>
  <c r="Z25" i="25"/>
  <c r="Y25" i="25"/>
  <c r="V25" i="25"/>
  <c r="U25" i="25"/>
  <c r="R25" i="25"/>
  <c r="Q25" i="25"/>
  <c r="N25" i="25"/>
  <c r="M25" i="25"/>
  <c r="J25" i="25"/>
  <c r="I25" i="25"/>
  <c r="F25" i="25"/>
  <c r="E25" i="25"/>
  <c r="BN24" i="25"/>
  <c r="BM24" i="25"/>
  <c r="BJ24" i="25"/>
  <c r="BI24" i="25"/>
  <c r="BF24" i="25"/>
  <c r="BE24" i="25"/>
  <c r="BB24" i="25"/>
  <c r="BA24" i="25"/>
  <c r="AX24" i="25"/>
  <c r="AW24" i="25"/>
  <c r="AT24" i="25"/>
  <c r="AS24" i="25"/>
  <c r="AP24" i="25"/>
  <c r="AO24" i="25"/>
  <c r="AL24" i="25"/>
  <c r="AK24" i="25"/>
  <c r="AH24" i="25"/>
  <c r="AG24" i="25"/>
  <c r="AD24" i="25"/>
  <c r="AC24" i="25"/>
  <c r="Z24" i="25"/>
  <c r="Y24" i="25"/>
  <c r="V24" i="25"/>
  <c r="U24" i="25"/>
  <c r="R24" i="25"/>
  <c r="Q24" i="25"/>
  <c r="N24" i="25"/>
  <c r="M24" i="25"/>
  <c r="J24" i="25"/>
  <c r="I24" i="25"/>
  <c r="F24" i="25"/>
  <c r="E24" i="25"/>
  <c r="BN23" i="25"/>
  <c r="BM23" i="25"/>
  <c r="BJ23" i="25"/>
  <c r="BI23" i="25"/>
  <c r="BF23" i="25"/>
  <c r="BE23" i="25"/>
  <c r="BB23" i="25"/>
  <c r="BA23" i="25"/>
  <c r="AX23" i="25"/>
  <c r="AW23" i="25"/>
  <c r="AT23" i="25"/>
  <c r="AS23" i="25"/>
  <c r="AP23" i="25"/>
  <c r="AO23" i="25"/>
  <c r="AL23" i="25"/>
  <c r="AK23" i="25"/>
  <c r="AH23" i="25"/>
  <c r="AG23" i="25"/>
  <c r="AD23" i="25"/>
  <c r="AC23" i="25"/>
  <c r="Z23" i="25"/>
  <c r="Y23" i="25"/>
  <c r="V23" i="25"/>
  <c r="U23" i="25"/>
  <c r="R23" i="25"/>
  <c r="Q23" i="25"/>
  <c r="N23" i="25"/>
  <c r="M23" i="25"/>
  <c r="J23" i="25"/>
  <c r="I23" i="25"/>
  <c r="F23" i="25"/>
  <c r="E23" i="25"/>
  <c r="BN22" i="25"/>
  <c r="BM22" i="25"/>
  <c r="BJ22" i="25"/>
  <c r="BI22" i="25"/>
  <c r="BF22" i="25"/>
  <c r="BE22" i="25"/>
  <c r="BB22" i="25"/>
  <c r="BA22" i="25"/>
  <c r="AX22" i="25"/>
  <c r="AW22" i="25"/>
  <c r="AT22" i="25"/>
  <c r="AS22" i="25"/>
  <c r="AP22" i="25"/>
  <c r="AO22" i="25"/>
  <c r="AL22" i="25"/>
  <c r="AK22" i="25"/>
  <c r="AH22" i="25"/>
  <c r="AG22" i="25"/>
  <c r="AD22" i="25"/>
  <c r="AC22" i="25"/>
  <c r="Z22" i="25"/>
  <c r="Y22" i="25"/>
  <c r="V22" i="25"/>
  <c r="U22" i="25"/>
  <c r="R22" i="25"/>
  <c r="Q22" i="25"/>
  <c r="N22" i="25"/>
  <c r="M22" i="25"/>
  <c r="J22" i="25"/>
  <c r="I22" i="25"/>
  <c r="F22" i="25"/>
  <c r="E22" i="25"/>
  <c r="BN21" i="25"/>
  <c r="BM21" i="25"/>
  <c r="BJ21" i="25"/>
  <c r="BI21" i="25"/>
  <c r="BF21" i="25"/>
  <c r="BE21" i="25"/>
  <c r="BB21" i="25"/>
  <c r="BA21" i="25"/>
  <c r="AX21" i="25"/>
  <c r="AW21" i="25"/>
  <c r="AT21" i="25"/>
  <c r="AS21" i="25"/>
  <c r="AP21" i="25"/>
  <c r="AO21" i="25"/>
  <c r="AL21" i="25"/>
  <c r="AK21" i="25"/>
  <c r="AH21" i="25"/>
  <c r="AG21" i="25"/>
  <c r="AD21" i="25"/>
  <c r="AC21" i="25"/>
  <c r="Z21" i="25"/>
  <c r="Y21" i="25"/>
  <c r="V21" i="25"/>
  <c r="U21" i="25"/>
  <c r="R21" i="25"/>
  <c r="Q21" i="25"/>
  <c r="N21" i="25"/>
  <c r="M21" i="25"/>
  <c r="J21" i="25"/>
  <c r="I21" i="25"/>
  <c r="F21" i="25"/>
  <c r="E21" i="25"/>
  <c r="BN20" i="25"/>
  <c r="BM20" i="25"/>
  <c r="BJ20" i="25"/>
  <c r="BI20" i="25"/>
  <c r="BF20" i="25"/>
  <c r="BE20" i="25"/>
  <c r="BB20" i="25"/>
  <c r="BA20" i="25"/>
  <c r="AX20" i="25"/>
  <c r="AW20" i="25"/>
  <c r="AT20" i="25"/>
  <c r="AS20" i="25"/>
  <c r="AP20" i="25"/>
  <c r="AO20" i="25"/>
  <c r="AL20" i="25"/>
  <c r="AK20" i="25"/>
  <c r="AH20" i="25"/>
  <c r="AG20" i="25"/>
  <c r="AD20" i="25"/>
  <c r="AC20" i="25"/>
  <c r="Z20" i="25"/>
  <c r="Y20" i="25"/>
  <c r="V20" i="25"/>
  <c r="U20" i="25"/>
  <c r="R20" i="25"/>
  <c r="Q20" i="25"/>
  <c r="N20" i="25"/>
  <c r="M20" i="25"/>
  <c r="J20" i="25"/>
  <c r="I20" i="25"/>
  <c r="F20" i="25"/>
  <c r="E20" i="25"/>
  <c r="BN19" i="25"/>
  <c r="BM19" i="25"/>
  <c r="BJ19" i="25"/>
  <c r="BI19" i="25"/>
  <c r="BF19" i="25"/>
  <c r="BE19" i="25"/>
  <c r="BB19" i="25"/>
  <c r="BA19" i="25"/>
  <c r="AX19" i="25"/>
  <c r="AW19" i="25"/>
  <c r="AT19" i="25"/>
  <c r="AS19" i="25"/>
  <c r="AP19" i="25"/>
  <c r="AO19" i="25"/>
  <c r="AL19" i="25"/>
  <c r="AK19" i="25"/>
  <c r="AH19" i="25"/>
  <c r="AG19" i="25"/>
  <c r="AD19" i="25"/>
  <c r="AC19" i="25"/>
  <c r="Z19" i="25"/>
  <c r="Y19" i="25"/>
  <c r="V19" i="25"/>
  <c r="U19" i="25"/>
  <c r="R19" i="25"/>
  <c r="Q19" i="25"/>
  <c r="N19" i="25"/>
  <c r="M19" i="25"/>
  <c r="J19" i="25"/>
  <c r="I19" i="25"/>
  <c r="F19" i="25"/>
  <c r="E19" i="25"/>
  <c r="BN18" i="25"/>
  <c r="BM18" i="25"/>
  <c r="BJ18" i="25"/>
  <c r="BI18" i="25"/>
  <c r="BF18" i="25"/>
  <c r="BE18" i="25"/>
  <c r="BB18" i="25"/>
  <c r="BA18" i="25"/>
  <c r="AX18" i="25"/>
  <c r="AW18" i="25"/>
  <c r="AT18" i="25"/>
  <c r="AS18" i="25"/>
  <c r="AP18" i="25"/>
  <c r="AO18" i="25"/>
  <c r="AL18" i="25"/>
  <c r="AK18" i="25"/>
  <c r="AH18" i="25"/>
  <c r="AG18" i="25"/>
  <c r="AD18" i="25"/>
  <c r="AC18" i="25"/>
  <c r="Z18" i="25"/>
  <c r="Y18" i="25"/>
  <c r="V18" i="25"/>
  <c r="U18" i="25"/>
  <c r="R18" i="25"/>
  <c r="Q18" i="25"/>
  <c r="N18" i="25"/>
  <c r="M18" i="25"/>
  <c r="J18" i="25"/>
  <c r="I18" i="25"/>
  <c r="F18" i="25"/>
  <c r="E18" i="25"/>
  <c r="BN17" i="25"/>
  <c r="BM17" i="25"/>
  <c r="BJ17" i="25"/>
  <c r="BI17" i="25"/>
  <c r="BF17" i="25"/>
  <c r="BE17" i="25"/>
  <c r="BB17" i="25"/>
  <c r="BA17" i="25"/>
  <c r="AX17" i="25"/>
  <c r="AW17" i="25"/>
  <c r="AT17" i="25"/>
  <c r="AS17" i="25"/>
  <c r="AP17" i="25"/>
  <c r="AO17" i="25"/>
  <c r="AL17" i="25"/>
  <c r="AK17" i="25"/>
  <c r="AH17" i="25"/>
  <c r="AG17" i="25"/>
  <c r="AD17" i="25"/>
  <c r="AC17" i="25"/>
  <c r="Z17" i="25"/>
  <c r="Y17" i="25"/>
  <c r="V17" i="25"/>
  <c r="U17" i="25"/>
  <c r="R17" i="25"/>
  <c r="Q17" i="25"/>
  <c r="N17" i="25"/>
  <c r="M17" i="25"/>
  <c r="J17" i="25"/>
  <c r="I17" i="25"/>
  <c r="F17" i="25"/>
  <c r="E17" i="25"/>
  <c r="BN16" i="25"/>
  <c r="BM16" i="25"/>
  <c r="BJ16" i="25"/>
  <c r="BI16" i="25"/>
  <c r="BF16" i="25"/>
  <c r="BE16" i="25"/>
  <c r="BB16" i="25"/>
  <c r="BA16" i="25"/>
  <c r="AX16" i="25"/>
  <c r="AW16" i="25"/>
  <c r="AT16" i="25"/>
  <c r="AS16" i="25"/>
  <c r="AP16" i="25"/>
  <c r="AO16" i="25"/>
  <c r="AL16" i="25"/>
  <c r="AK16" i="25"/>
  <c r="AH16" i="25"/>
  <c r="AG16" i="25"/>
  <c r="AD16" i="25"/>
  <c r="AC16" i="25"/>
  <c r="Z16" i="25"/>
  <c r="Y16" i="25"/>
  <c r="V16" i="25"/>
  <c r="U16" i="25"/>
  <c r="R16" i="25"/>
  <c r="Q16" i="25"/>
  <c r="N16" i="25"/>
  <c r="M16" i="25"/>
  <c r="J16" i="25"/>
  <c r="I16" i="25"/>
  <c r="F16" i="25"/>
  <c r="E16" i="25"/>
  <c r="BN15" i="25"/>
  <c r="BM15" i="25"/>
  <c r="BJ15" i="25"/>
  <c r="BI15" i="25"/>
  <c r="BF15" i="25"/>
  <c r="BE15" i="25"/>
  <c r="BB15" i="25"/>
  <c r="BA15" i="25"/>
  <c r="AX15" i="25"/>
  <c r="AW15" i="25"/>
  <c r="AT15" i="25"/>
  <c r="AS15" i="25"/>
  <c r="AP15" i="25"/>
  <c r="AO15" i="25"/>
  <c r="AL15" i="25"/>
  <c r="AK15" i="25"/>
  <c r="AH15" i="25"/>
  <c r="AG15" i="25"/>
  <c r="AD15" i="25"/>
  <c r="AC15" i="25"/>
  <c r="Z15" i="25"/>
  <c r="Y15" i="25"/>
  <c r="V15" i="25"/>
  <c r="U15" i="25"/>
  <c r="R15" i="25"/>
  <c r="Q15" i="25"/>
  <c r="N15" i="25"/>
  <c r="M15" i="25"/>
  <c r="J15" i="25"/>
  <c r="I15" i="25"/>
  <c r="F15" i="25"/>
  <c r="E15" i="25"/>
  <c r="BN14" i="25"/>
  <c r="BM14" i="25"/>
  <c r="BJ14" i="25"/>
  <c r="BI14" i="25"/>
  <c r="BF14" i="25"/>
  <c r="BE14" i="25"/>
  <c r="BB14" i="25"/>
  <c r="BA14" i="25"/>
  <c r="AX14" i="25"/>
  <c r="AW14" i="25"/>
  <c r="AT14" i="25"/>
  <c r="AS14" i="25"/>
  <c r="AP14" i="25"/>
  <c r="AO14" i="25"/>
  <c r="AL14" i="25"/>
  <c r="AK14" i="25"/>
  <c r="AH14" i="25"/>
  <c r="AG14" i="25"/>
  <c r="AD14" i="25"/>
  <c r="AC14" i="25"/>
  <c r="Z14" i="25"/>
  <c r="Y14" i="25"/>
  <c r="V14" i="25"/>
  <c r="U14" i="25"/>
  <c r="R14" i="25"/>
  <c r="Q14" i="25"/>
  <c r="N14" i="25"/>
  <c r="M14" i="25"/>
  <c r="J14" i="25"/>
  <c r="I14" i="25"/>
  <c r="F14" i="25"/>
  <c r="E14" i="25"/>
  <c r="BN13" i="25"/>
  <c r="BM13" i="25"/>
  <c r="BJ13" i="25"/>
  <c r="BI13" i="25"/>
  <c r="BF13" i="25"/>
  <c r="BE13" i="25"/>
  <c r="BB13" i="25"/>
  <c r="BA13" i="25"/>
  <c r="AX13" i="25"/>
  <c r="AW13" i="25"/>
  <c r="AT13" i="25"/>
  <c r="AS13" i="25"/>
  <c r="AP13" i="25"/>
  <c r="AO13" i="25"/>
  <c r="AL13" i="25"/>
  <c r="AK13" i="25"/>
  <c r="AH13" i="25"/>
  <c r="AG13" i="25"/>
  <c r="AD13" i="25"/>
  <c r="AC13" i="25"/>
  <c r="Z13" i="25"/>
  <c r="Y13" i="25"/>
  <c r="V13" i="25"/>
  <c r="U13" i="25"/>
  <c r="R13" i="25"/>
  <c r="Q13" i="25"/>
  <c r="N13" i="25"/>
  <c r="M13" i="25"/>
  <c r="J13" i="25"/>
  <c r="I13" i="25"/>
  <c r="F13" i="25"/>
  <c r="E13" i="25"/>
  <c r="BN12" i="25"/>
  <c r="BM12" i="25"/>
  <c r="BJ12" i="25"/>
  <c r="BI12" i="25"/>
  <c r="BF12" i="25"/>
  <c r="BE12" i="25"/>
  <c r="BB12" i="25"/>
  <c r="BA12" i="25"/>
  <c r="AX12" i="25"/>
  <c r="AW12" i="25"/>
  <c r="AT12" i="25"/>
  <c r="AS12" i="25"/>
  <c r="AP12" i="25"/>
  <c r="AO12" i="25"/>
  <c r="AL12" i="25"/>
  <c r="AK12" i="25"/>
  <c r="AH12" i="25"/>
  <c r="AG12" i="25"/>
  <c r="AD12" i="25"/>
  <c r="AC12" i="25"/>
  <c r="Z12" i="25"/>
  <c r="Y12" i="25"/>
  <c r="V12" i="25"/>
  <c r="U12" i="25"/>
  <c r="R12" i="25"/>
  <c r="Q12" i="25"/>
  <c r="N12" i="25"/>
  <c r="M12" i="25"/>
  <c r="J12" i="25"/>
  <c r="I12" i="25"/>
  <c r="F12" i="25"/>
  <c r="E12" i="25"/>
  <c r="BN11" i="25"/>
  <c r="BM11" i="25"/>
  <c r="BJ11" i="25"/>
  <c r="BI11" i="25"/>
  <c r="BF11" i="25"/>
  <c r="BE11" i="25"/>
  <c r="BB11" i="25"/>
  <c r="BA11" i="25"/>
  <c r="AX11" i="25"/>
  <c r="AW11" i="25"/>
  <c r="AT11" i="25"/>
  <c r="AS11" i="25"/>
  <c r="AP11" i="25"/>
  <c r="AO11" i="25"/>
  <c r="AL11" i="25"/>
  <c r="AK11" i="25"/>
  <c r="AH11" i="25"/>
  <c r="AG11" i="25"/>
  <c r="AD11" i="25"/>
  <c r="AC11" i="25"/>
  <c r="Z11" i="25"/>
  <c r="Y11" i="25"/>
  <c r="V11" i="25"/>
  <c r="U11" i="25"/>
  <c r="R11" i="25"/>
  <c r="Q11" i="25"/>
  <c r="N11" i="25"/>
  <c r="M11" i="25"/>
  <c r="J11" i="25"/>
  <c r="I11" i="25"/>
  <c r="F11" i="25"/>
  <c r="E11" i="25"/>
  <c r="BN10" i="25"/>
  <c r="BM10" i="25"/>
  <c r="BJ10" i="25"/>
  <c r="BI10" i="25"/>
  <c r="BF10" i="25"/>
  <c r="BE10" i="25"/>
  <c r="BB10" i="25"/>
  <c r="BA10" i="25"/>
  <c r="AX10" i="25"/>
  <c r="AW10" i="25"/>
  <c r="AT10" i="25"/>
  <c r="AS10" i="25"/>
  <c r="AP10" i="25"/>
  <c r="AO10" i="25"/>
  <c r="AL10" i="25"/>
  <c r="AK10" i="25"/>
  <c r="AH10" i="25"/>
  <c r="AG10" i="25"/>
  <c r="AD10" i="25"/>
  <c r="AC10" i="25"/>
  <c r="Z10" i="25"/>
  <c r="Y10" i="25"/>
  <c r="V10" i="25"/>
  <c r="U10" i="25"/>
  <c r="R10" i="25"/>
  <c r="Q10" i="25"/>
  <c r="N10" i="25"/>
  <c r="M10" i="25"/>
  <c r="J10" i="25"/>
  <c r="I10" i="25"/>
  <c r="F10" i="25"/>
  <c r="E10" i="25"/>
  <c r="BN9" i="25"/>
  <c r="BM9" i="25"/>
  <c r="BJ9" i="25"/>
  <c r="BI9" i="25"/>
  <c r="BF9" i="25"/>
  <c r="BE9" i="25"/>
  <c r="BB9" i="25"/>
  <c r="BA9" i="25"/>
  <c r="AX9" i="25"/>
  <c r="AW9" i="25"/>
  <c r="AT9" i="25"/>
  <c r="AS9" i="25"/>
  <c r="AP9" i="25"/>
  <c r="AO9" i="25"/>
  <c r="AL9" i="25"/>
  <c r="AK9" i="25"/>
  <c r="AH9" i="25"/>
  <c r="AG9" i="25"/>
  <c r="AD9" i="25"/>
  <c r="AC9" i="25"/>
  <c r="Z9" i="25"/>
  <c r="Y9" i="25"/>
  <c r="V9" i="25"/>
  <c r="U9" i="25"/>
  <c r="R9" i="25"/>
  <c r="Q9" i="25"/>
  <c r="N9" i="25"/>
  <c r="M9" i="25"/>
  <c r="J9" i="25"/>
  <c r="I9" i="25"/>
  <c r="F9" i="25"/>
  <c r="E9" i="25"/>
  <c r="BN8" i="25"/>
  <c r="BM8" i="25"/>
  <c r="BJ8" i="25"/>
  <c r="BI8" i="25"/>
  <c r="BF8" i="25"/>
  <c r="BE8" i="25"/>
  <c r="BB8" i="25"/>
  <c r="BA8" i="25"/>
  <c r="AX8" i="25"/>
  <c r="AW8" i="25"/>
  <c r="AT8" i="25"/>
  <c r="AS8" i="25"/>
  <c r="AP8" i="25"/>
  <c r="AO8" i="25"/>
  <c r="AL8" i="25"/>
  <c r="AK8" i="25"/>
  <c r="AH8" i="25"/>
  <c r="AG8" i="25"/>
  <c r="AD8" i="25"/>
  <c r="AC8" i="25"/>
  <c r="Z8" i="25"/>
  <c r="Y8" i="25"/>
  <c r="V8" i="25"/>
  <c r="U8" i="25"/>
  <c r="R8" i="25"/>
  <c r="Q8" i="25"/>
  <c r="N8" i="25"/>
  <c r="M8" i="25"/>
  <c r="J8" i="25"/>
  <c r="I8" i="25"/>
  <c r="F8" i="25"/>
  <c r="E8" i="25"/>
  <c r="BN7" i="25"/>
  <c r="BM7" i="25"/>
  <c r="BJ7" i="25"/>
  <c r="BI7" i="25"/>
  <c r="BF7" i="25"/>
  <c r="BE7" i="25"/>
  <c r="BB7" i="25"/>
  <c r="BA7" i="25"/>
  <c r="AX7" i="25"/>
  <c r="AW7" i="25"/>
  <c r="AT7" i="25"/>
  <c r="AS7" i="25"/>
  <c r="AP7" i="25"/>
  <c r="AO7" i="25"/>
  <c r="AL7" i="25"/>
  <c r="AK7" i="25"/>
  <c r="AH7" i="25"/>
  <c r="AG7" i="25"/>
  <c r="AD7" i="25"/>
  <c r="AC7" i="25"/>
  <c r="Z7" i="25"/>
  <c r="Y7" i="25"/>
  <c r="V7" i="25"/>
  <c r="U7" i="25"/>
  <c r="R7" i="25"/>
  <c r="Q7" i="25"/>
  <c r="N7" i="25"/>
  <c r="M7" i="25"/>
  <c r="J7" i="25"/>
  <c r="I7" i="25"/>
  <c r="F7" i="25"/>
  <c r="E7" i="25"/>
  <c r="AB52" i="24" l="1"/>
  <c r="T52" i="24"/>
  <c r="L52" i="24"/>
  <c r="D52" i="24"/>
  <c r="AB52" i="20"/>
  <c r="T52" i="20"/>
  <c r="L52" i="20"/>
  <c r="D52" i="20"/>
  <c r="BG55" i="23"/>
  <c r="AY55" i="23"/>
  <c r="AQ55" i="23"/>
  <c r="AI55" i="23"/>
  <c r="AA55" i="23"/>
  <c r="S55" i="23"/>
  <c r="K55" i="23"/>
  <c r="C55" i="23"/>
  <c r="BG55" i="24"/>
  <c r="AY55" i="24"/>
  <c r="AQ55" i="24"/>
  <c r="AI55" i="24"/>
  <c r="AA55" i="24"/>
  <c r="S55" i="24"/>
  <c r="K55" i="24"/>
  <c r="C55" i="24"/>
  <c r="BM39" i="24" l="1"/>
  <c r="BN39" i="24"/>
  <c r="BI39" i="24"/>
  <c r="BJ39" i="24"/>
  <c r="BE39" i="24"/>
  <c r="BF39" i="24"/>
  <c r="BA39" i="24"/>
  <c r="BB39" i="24"/>
  <c r="AW39" i="24"/>
  <c r="AX39" i="24"/>
  <c r="AS39" i="24"/>
  <c r="AT39" i="24"/>
  <c r="AO39" i="24"/>
  <c r="AP39" i="24"/>
  <c r="AK39" i="24"/>
  <c r="AL39" i="24"/>
  <c r="AG39" i="24"/>
  <c r="AH39" i="24"/>
  <c r="AC39" i="24"/>
  <c r="AD39" i="24"/>
  <c r="Y39" i="24"/>
  <c r="Z39" i="24"/>
  <c r="U39" i="24"/>
  <c r="V39" i="24"/>
  <c r="Q39" i="24"/>
  <c r="R39" i="24"/>
  <c r="M39" i="24"/>
  <c r="N39" i="24"/>
  <c r="I39" i="24"/>
  <c r="J39" i="24"/>
  <c r="E39" i="24"/>
  <c r="F39" i="24"/>
  <c r="E39" i="23" l="1"/>
  <c r="E16" i="23"/>
  <c r="BN39" i="23"/>
  <c r="BM39" i="23"/>
  <c r="BJ39" i="23"/>
  <c r="BI39" i="23"/>
  <c r="BF39" i="23"/>
  <c r="BB39" i="23"/>
  <c r="BA39" i="23"/>
  <c r="AX39" i="23"/>
  <c r="AW39" i="23"/>
  <c r="AT39" i="23"/>
  <c r="AS39" i="23"/>
  <c r="AO39" i="23"/>
  <c r="AL39" i="23"/>
  <c r="AK39" i="23"/>
  <c r="AD39" i="23"/>
  <c r="AC39" i="23"/>
  <c r="Z39" i="23"/>
  <c r="Y39" i="23"/>
  <c r="V39" i="23"/>
  <c r="U39" i="23"/>
  <c r="R39" i="23"/>
  <c r="Q39" i="23"/>
  <c r="N39" i="23"/>
  <c r="M39" i="23"/>
  <c r="J39" i="23"/>
  <c r="J40" i="23"/>
  <c r="I39" i="23"/>
  <c r="I40" i="23"/>
  <c r="F39" i="23"/>
  <c r="AH39" i="23"/>
  <c r="AG39" i="23"/>
  <c r="E49" i="24" l="1"/>
  <c r="BN59" i="24"/>
  <c r="BM59" i="24"/>
  <c r="BJ59" i="24"/>
  <c r="BI59" i="24"/>
  <c r="BF59" i="24"/>
  <c r="BE59" i="24"/>
  <c r="BB59" i="24"/>
  <c r="BA59" i="24"/>
  <c r="AX59" i="24"/>
  <c r="AW59" i="24"/>
  <c r="AT59" i="24"/>
  <c r="AS59" i="24"/>
  <c r="AP59" i="24"/>
  <c r="AO59" i="24"/>
  <c r="AL59" i="24"/>
  <c r="AK59" i="24"/>
  <c r="AH59" i="24"/>
  <c r="AG59" i="24"/>
  <c r="AD59" i="24"/>
  <c r="AC59" i="24"/>
  <c r="Z59" i="24"/>
  <c r="Y59" i="24"/>
  <c r="V59" i="24"/>
  <c r="U59" i="24"/>
  <c r="R59" i="24"/>
  <c r="Q59" i="24"/>
  <c r="N59" i="24"/>
  <c r="M59" i="24"/>
  <c r="J59" i="24"/>
  <c r="I59" i="24"/>
  <c r="F59" i="24"/>
  <c r="E59" i="24"/>
  <c r="BJ49" i="24"/>
  <c r="BI49" i="24"/>
  <c r="BB49" i="24"/>
  <c r="BA49" i="24"/>
  <c r="AT49" i="24"/>
  <c r="AS49" i="24"/>
  <c r="AL49" i="24"/>
  <c r="AK49" i="24"/>
  <c r="AD49" i="24"/>
  <c r="AC49" i="24"/>
  <c r="V49" i="24"/>
  <c r="U49" i="24"/>
  <c r="N49" i="24"/>
  <c r="M49" i="24"/>
  <c r="F49" i="24"/>
  <c r="BJ48" i="24"/>
  <c r="BI48" i="24"/>
  <c r="BB48" i="24"/>
  <c r="BA48" i="24"/>
  <c r="AT48" i="24"/>
  <c r="AS48" i="24"/>
  <c r="AL48" i="24"/>
  <c r="AK48" i="24"/>
  <c r="AD48" i="24"/>
  <c r="AC48" i="24"/>
  <c r="V48" i="24"/>
  <c r="U48" i="24"/>
  <c r="N48" i="24"/>
  <c r="M48" i="24"/>
  <c r="F48" i="24"/>
  <c r="E48" i="24"/>
  <c r="BJ47" i="24"/>
  <c r="BI47" i="24"/>
  <c r="BB47" i="24"/>
  <c r="BA47" i="24"/>
  <c r="AT47" i="24"/>
  <c r="AS47" i="24"/>
  <c r="AL47" i="24"/>
  <c r="AK47" i="24"/>
  <c r="AD47" i="24"/>
  <c r="AC47" i="24"/>
  <c r="V47" i="24"/>
  <c r="U47" i="24"/>
  <c r="N47" i="24"/>
  <c r="M47" i="24"/>
  <c r="F47" i="24"/>
  <c r="E47" i="24"/>
  <c r="BJ46" i="24"/>
  <c r="BI46" i="24"/>
  <c r="BB46" i="24"/>
  <c r="BA46" i="24"/>
  <c r="AT46" i="24"/>
  <c r="AS46" i="24"/>
  <c r="AL46" i="24"/>
  <c r="AK46" i="24"/>
  <c r="AD46" i="24"/>
  <c r="AC46" i="24"/>
  <c r="V46" i="24"/>
  <c r="U46" i="24"/>
  <c r="N46" i="24"/>
  <c r="M46" i="24"/>
  <c r="F46" i="24"/>
  <c r="E46" i="24"/>
  <c r="BJ45" i="24"/>
  <c r="BI45" i="24"/>
  <c r="BB45" i="24"/>
  <c r="BA45" i="24"/>
  <c r="AT45" i="24"/>
  <c r="AS45" i="24"/>
  <c r="AL45" i="24"/>
  <c r="AK45" i="24"/>
  <c r="AD45" i="24"/>
  <c r="AC45" i="24"/>
  <c r="V45" i="24"/>
  <c r="U45" i="24"/>
  <c r="N45" i="24"/>
  <c r="M45" i="24"/>
  <c r="F45" i="24"/>
  <c r="E45" i="24"/>
  <c r="BJ44" i="24"/>
  <c r="BI44" i="24"/>
  <c r="BB44" i="24"/>
  <c r="BA44" i="24"/>
  <c r="AT44" i="24"/>
  <c r="AS44" i="24"/>
  <c r="AL44" i="24"/>
  <c r="AK44" i="24"/>
  <c r="AD44" i="24"/>
  <c r="AC44" i="24"/>
  <c r="V44" i="24"/>
  <c r="U44" i="24"/>
  <c r="N44" i="24"/>
  <c r="M44" i="24"/>
  <c r="F44" i="24"/>
  <c r="E44" i="24"/>
  <c r="BJ43" i="24"/>
  <c r="BI43" i="24"/>
  <c r="BB43" i="24"/>
  <c r="BA43" i="24"/>
  <c r="AT43" i="24"/>
  <c r="AS43" i="24"/>
  <c r="AL43" i="24"/>
  <c r="AK43" i="24"/>
  <c r="AD43" i="24"/>
  <c r="AC43" i="24"/>
  <c r="V43" i="24"/>
  <c r="U43" i="24"/>
  <c r="N43" i="24"/>
  <c r="M43" i="24"/>
  <c r="F43" i="24"/>
  <c r="E43" i="24"/>
  <c r="BN40" i="24"/>
  <c r="BM40" i="24"/>
  <c r="BJ40" i="24"/>
  <c r="BI40" i="24"/>
  <c r="BF40" i="24"/>
  <c r="BE40" i="24"/>
  <c r="BB40" i="24"/>
  <c r="BA40" i="24"/>
  <c r="AX40" i="24"/>
  <c r="AW40" i="24"/>
  <c r="AT40" i="24"/>
  <c r="AS40" i="24"/>
  <c r="AP40" i="24"/>
  <c r="AO40" i="24"/>
  <c r="AL40" i="24"/>
  <c r="AK40" i="24"/>
  <c r="AH40" i="24"/>
  <c r="AG40" i="24"/>
  <c r="AD40" i="24"/>
  <c r="AC40" i="24"/>
  <c r="Z40" i="24"/>
  <c r="Y40" i="24"/>
  <c r="V40" i="24"/>
  <c r="U40" i="24"/>
  <c r="R40" i="24"/>
  <c r="Q40" i="24"/>
  <c r="N40" i="24"/>
  <c r="M40" i="24"/>
  <c r="J40" i="24"/>
  <c r="I40" i="24"/>
  <c r="F40" i="24"/>
  <c r="E40" i="24"/>
  <c r="BN38" i="24"/>
  <c r="BM38" i="24"/>
  <c r="BJ38" i="24"/>
  <c r="BI38" i="24"/>
  <c r="BF38" i="24"/>
  <c r="BE38" i="24"/>
  <c r="BB38" i="24"/>
  <c r="BA38" i="24"/>
  <c r="AX38" i="24"/>
  <c r="AW38" i="24"/>
  <c r="AT38" i="24"/>
  <c r="AS38" i="24"/>
  <c r="AP38" i="24"/>
  <c r="AO38" i="24"/>
  <c r="AL38" i="24"/>
  <c r="AK38" i="24"/>
  <c r="AH38" i="24"/>
  <c r="AG38" i="24"/>
  <c r="AD38" i="24"/>
  <c r="AC38" i="24"/>
  <c r="Z38" i="24"/>
  <c r="Y38" i="24"/>
  <c r="V38" i="24"/>
  <c r="U38" i="24"/>
  <c r="R38" i="24"/>
  <c r="Q38" i="24"/>
  <c r="N38" i="24"/>
  <c r="M38" i="24"/>
  <c r="J38" i="24"/>
  <c r="I38" i="24"/>
  <c r="F38" i="24"/>
  <c r="E38" i="24"/>
  <c r="BN37" i="24"/>
  <c r="BM37" i="24"/>
  <c r="BJ37" i="24"/>
  <c r="BI37" i="24"/>
  <c r="BF37" i="24"/>
  <c r="BE37" i="24"/>
  <c r="BB37" i="24"/>
  <c r="BA37" i="24"/>
  <c r="AX37" i="24"/>
  <c r="AW37" i="24"/>
  <c r="AT37" i="24"/>
  <c r="AS37" i="24"/>
  <c r="AP37" i="24"/>
  <c r="AO37" i="24"/>
  <c r="AL37" i="24"/>
  <c r="AK37" i="24"/>
  <c r="AH37" i="24"/>
  <c r="AG37" i="24"/>
  <c r="AD37" i="24"/>
  <c r="AC37" i="24"/>
  <c r="Z37" i="24"/>
  <c r="Y37" i="24"/>
  <c r="V37" i="24"/>
  <c r="U37" i="24"/>
  <c r="R37" i="24"/>
  <c r="Q37" i="24"/>
  <c r="N37" i="24"/>
  <c r="M37" i="24"/>
  <c r="J37" i="24"/>
  <c r="I37" i="24"/>
  <c r="F37" i="24"/>
  <c r="E37" i="24"/>
  <c r="BN36" i="24"/>
  <c r="BM36" i="24"/>
  <c r="BJ36" i="24"/>
  <c r="BI36" i="24"/>
  <c r="BF36" i="24"/>
  <c r="BE36" i="24"/>
  <c r="BB36" i="24"/>
  <c r="BA36" i="24"/>
  <c r="AX36" i="24"/>
  <c r="AW36" i="24"/>
  <c r="AT36" i="24"/>
  <c r="AS36" i="24"/>
  <c r="AP36" i="24"/>
  <c r="AO36" i="24"/>
  <c r="AL36" i="24"/>
  <c r="AK36" i="24"/>
  <c r="AH36" i="24"/>
  <c r="AG36" i="24"/>
  <c r="AD36" i="24"/>
  <c r="AC36" i="24"/>
  <c r="Z36" i="24"/>
  <c r="Y36" i="24"/>
  <c r="V36" i="24"/>
  <c r="U36" i="24"/>
  <c r="R36" i="24"/>
  <c r="Q36" i="24"/>
  <c r="N36" i="24"/>
  <c r="M36" i="24"/>
  <c r="J36" i="24"/>
  <c r="I36" i="24"/>
  <c r="F36" i="24"/>
  <c r="E36" i="24"/>
  <c r="BN35" i="24"/>
  <c r="BM35" i="24"/>
  <c r="BJ35" i="24"/>
  <c r="BI35" i="24"/>
  <c r="BF35" i="24"/>
  <c r="BE35" i="24"/>
  <c r="BB35" i="24"/>
  <c r="BA35" i="24"/>
  <c r="AX35" i="24"/>
  <c r="AW35" i="24"/>
  <c r="AT35" i="24"/>
  <c r="AS35" i="24"/>
  <c r="AP35" i="24"/>
  <c r="AO35" i="24"/>
  <c r="AL35" i="24"/>
  <c r="AK35" i="24"/>
  <c r="AH35" i="24"/>
  <c r="AG35" i="24"/>
  <c r="AD35" i="24"/>
  <c r="AC35" i="24"/>
  <c r="Z35" i="24"/>
  <c r="Y35" i="24"/>
  <c r="V35" i="24"/>
  <c r="U35" i="24"/>
  <c r="R35" i="24"/>
  <c r="Q35" i="24"/>
  <c r="N35" i="24"/>
  <c r="M35" i="24"/>
  <c r="J35" i="24"/>
  <c r="I35" i="24"/>
  <c r="F35" i="24"/>
  <c r="E35" i="24"/>
  <c r="BN34" i="24"/>
  <c r="BM34" i="24"/>
  <c r="BJ34" i="24"/>
  <c r="BI34" i="24"/>
  <c r="BF34" i="24"/>
  <c r="BE34" i="24"/>
  <c r="BB34" i="24"/>
  <c r="BA34" i="24"/>
  <c r="AX34" i="24"/>
  <c r="AW34" i="24"/>
  <c r="AT34" i="24"/>
  <c r="AS34" i="24"/>
  <c r="AP34" i="24"/>
  <c r="AO34" i="24"/>
  <c r="AL34" i="24"/>
  <c r="AK34" i="24"/>
  <c r="AH34" i="24"/>
  <c r="AG34" i="24"/>
  <c r="AD34" i="24"/>
  <c r="AC34" i="24"/>
  <c r="Z34" i="24"/>
  <c r="Y34" i="24"/>
  <c r="V34" i="24"/>
  <c r="U34" i="24"/>
  <c r="R34" i="24"/>
  <c r="Q34" i="24"/>
  <c r="N34" i="24"/>
  <c r="M34" i="24"/>
  <c r="J34" i="24"/>
  <c r="I34" i="24"/>
  <c r="F34" i="24"/>
  <c r="E34" i="24"/>
  <c r="BN33" i="24"/>
  <c r="BM33" i="24"/>
  <c r="BJ33" i="24"/>
  <c r="BI33" i="24"/>
  <c r="BF33" i="24"/>
  <c r="BE33" i="24"/>
  <c r="BB33" i="24"/>
  <c r="BA33" i="24"/>
  <c r="AX33" i="24"/>
  <c r="AW33" i="24"/>
  <c r="AT33" i="24"/>
  <c r="AS33" i="24"/>
  <c r="AP33" i="24"/>
  <c r="AO33" i="24"/>
  <c r="AL33" i="24"/>
  <c r="AK33" i="24"/>
  <c r="AH33" i="24"/>
  <c r="AG33" i="24"/>
  <c r="AD33" i="24"/>
  <c r="AC33" i="24"/>
  <c r="Z33" i="24"/>
  <c r="Y33" i="24"/>
  <c r="V33" i="24"/>
  <c r="U33" i="24"/>
  <c r="R33" i="24"/>
  <c r="Q33" i="24"/>
  <c r="N33" i="24"/>
  <c r="M33" i="24"/>
  <c r="J33" i="24"/>
  <c r="I33" i="24"/>
  <c r="F33" i="24"/>
  <c r="E33" i="24"/>
  <c r="BN32" i="24"/>
  <c r="BM32" i="24"/>
  <c r="BJ32" i="24"/>
  <c r="BI32" i="24"/>
  <c r="BF32" i="24"/>
  <c r="BE32" i="24"/>
  <c r="BB32" i="24"/>
  <c r="BA32" i="24"/>
  <c r="AX32" i="24"/>
  <c r="AW32" i="24"/>
  <c r="AT32" i="24"/>
  <c r="AS32" i="24"/>
  <c r="AP32" i="24"/>
  <c r="AO32" i="24"/>
  <c r="AL32" i="24"/>
  <c r="AK32" i="24"/>
  <c r="AH32" i="24"/>
  <c r="AG32" i="24"/>
  <c r="AD32" i="24"/>
  <c r="AC32" i="24"/>
  <c r="Z32" i="24"/>
  <c r="Y32" i="24"/>
  <c r="V32" i="24"/>
  <c r="U32" i="24"/>
  <c r="R32" i="24"/>
  <c r="Q32" i="24"/>
  <c r="N32" i="24"/>
  <c r="M32" i="24"/>
  <c r="J32" i="24"/>
  <c r="I32" i="24"/>
  <c r="F32" i="24"/>
  <c r="E32" i="24"/>
  <c r="BN31" i="24"/>
  <c r="BM31" i="24"/>
  <c r="BJ31" i="24"/>
  <c r="BI31" i="24"/>
  <c r="BF31" i="24"/>
  <c r="BE31" i="24"/>
  <c r="BB31" i="24"/>
  <c r="BA31" i="24"/>
  <c r="AX31" i="24"/>
  <c r="AW31" i="24"/>
  <c r="AT31" i="24"/>
  <c r="AS31" i="24"/>
  <c r="AP31" i="24"/>
  <c r="AO31" i="24"/>
  <c r="AL31" i="24"/>
  <c r="AK31" i="24"/>
  <c r="AH31" i="24"/>
  <c r="AG31" i="24"/>
  <c r="AD31" i="24"/>
  <c r="AC31" i="24"/>
  <c r="Z31" i="24"/>
  <c r="Y31" i="24"/>
  <c r="V31" i="24"/>
  <c r="U31" i="24"/>
  <c r="R31" i="24"/>
  <c r="Q31" i="24"/>
  <c r="N31" i="24"/>
  <c r="M31" i="24"/>
  <c r="J31" i="24"/>
  <c r="I31" i="24"/>
  <c r="F31" i="24"/>
  <c r="E31" i="24"/>
  <c r="BN30" i="24"/>
  <c r="BM30" i="24"/>
  <c r="BJ30" i="24"/>
  <c r="BI30" i="24"/>
  <c r="BF30" i="24"/>
  <c r="BE30" i="24"/>
  <c r="BB30" i="24"/>
  <c r="BA30" i="24"/>
  <c r="AX30" i="24"/>
  <c r="AW30" i="24"/>
  <c r="AT30" i="24"/>
  <c r="AS30" i="24"/>
  <c r="AP30" i="24"/>
  <c r="AO30" i="24"/>
  <c r="AL30" i="24"/>
  <c r="AK30" i="24"/>
  <c r="AH30" i="24"/>
  <c r="AG30" i="24"/>
  <c r="AD30" i="24"/>
  <c r="AC30" i="24"/>
  <c r="Z30" i="24"/>
  <c r="Y30" i="24"/>
  <c r="V30" i="24"/>
  <c r="U30" i="24"/>
  <c r="R30" i="24"/>
  <c r="Q30" i="24"/>
  <c r="N30" i="24"/>
  <c r="M30" i="24"/>
  <c r="J30" i="24"/>
  <c r="I30" i="24"/>
  <c r="F30" i="24"/>
  <c r="E30" i="24"/>
  <c r="BN29" i="24"/>
  <c r="BM29" i="24"/>
  <c r="BJ29" i="24"/>
  <c r="BI29" i="24"/>
  <c r="BF29" i="24"/>
  <c r="BE29" i="24"/>
  <c r="BB29" i="24"/>
  <c r="BA29" i="24"/>
  <c r="AX29" i="24"/>
  <c r="AW29" i="24"/>
  <c r="AT29" i="24"/>
  <c r="AS29" i="24"/>
  <c r="AP29" i="24"/>
  <c r="AO29" i="24"/>
  <c r="AL29" i="24"/>
  <c r="AK29" i="24"/>
  <c r="AH29" i="24"/>
  <c r="AG29" i="24"/>
  <c r="AD29" i="24"/>
  <c r="AC29" i="24"/>
  <c r="Z29" i="24"/>
  <c r="Y29" i="24"/>
  <c r="V29" i="24"/>
  <c r="U29" i="24"/>
  <c r="R29" i="24"/>
  <c r="Q29" i="24"/>
  <c r="N29" i="24"/>
  <c r="M29" i="24"/>
  <c r="J29" i="24"/>
  <c r="I29" i="24"/>
  <c r="F29" i="24"/>
  <c r="E29" i="24"/>
  <c r="BN28" i="24"/>
  <c r="BM28" i="24"/>
  <c r="BJ28" i="24"/>
  <c r="BI28" i="24"/>
  <c r="BF28" i="24"/>
  <c r="BE28" i="24"/>
  <c r="BB28" i="24"/>
  <c r="BA28" i="24"/>
  <c r="AX28" i="24"/>
  <c r="AW28" i="24"/>
  <c r="AT28" i="24"/>
  <c r="AS28" i="24"/>
  <c r="AP28" i="24"/>
  <c r="AO28" i="24"/>
  <c r="AL28" i="24"/>
  <c r="AK28" i="24"/>
  <c r="AH28" i="24"/>
  <c r="AG28" i="24"/>
  <c r="AD28" i="24"/>
  <c r="AC28" i="24"/>
  <c r="Z28" i="24"/>
  <c r="Y28" i="24"/>
  <c r="V28" i="24"/>
  <c r="U28" i="24"/>
  <c r="R28" i="24"/>
  <c r="Q28" i="24"/>
  <c r="N28" i="24"/>
  <c r="M28" i="24"/>
  <c r="J28" i="24"/>
  <c r="I28" i="24"/>
  <c r="F28" i="24"/>
  <c r="E28" i="24"/>
  <c r="BN27" i="24"/>
  <c r="BM27" i="24"/>
  <c r="BJ27" i="24"/>
  <c r="BI27" i="24"/>
  <c r="BF27" i="24"/>
  <c r="BE27" i="24"/>
  <c r="BB27" i="24"/>
  <c r="BA27" i="24"/>
  <c r="AX27" i="24"/>
  <c r="AW27" i="24"/>
  <c r="AT27" i="24"/>
  <c r="AS27" i="24"/>
  <c r="AP27" i="24"/>
  <c r="AO27" i="24"/>
  <c r="AL27" i="24"/>
  <c r="AK27" i="24"/>
  <c r="AH27" i="24"/>
  <c r="AG27" i="24"/>
  <c r="AD27" i="24"/>
  <c r="AC27" i="24"/>
  <c r="Z27" i="24"/>
  <c r="Y27" i="24"/>
  <c r="V27" i="24"/>
  <c r="U27" i="24"/>
  <c r="R27" i="24"/>
  <c r="Q27" i="24"/>
  <c r="N27" i="24"/>
  <c r="M27" i="24"/>
  <c r="J27" i="24"/>
  <c r="I27" i="24"/>
  <c r="F27" i="24"/>
  <c r="E27" i="24"/>
  <c r="BN26" i="24"/>
  <c r="BM26" i="24"/>
  <c r="BJ26" i="24"/>
  <c r="BI26" i="24"/>
  <c r="BF26" i="24"/>
  <c r="BE26" i="24"/>
  <c r="BB26" i="24"/>
  <c r="BA26" i="24"/>
  <c r="AX26" i="24"/>
  <c r="AW26" i="24"/>
  <c r="AT26" i="24"/>
  <c r="AS26" i="24"/>
  <c r="AP26" i="24"/>
  <c r="AO26" i="24"/>
  <c r="AL26" i="24"/>
  <c r="AK26" i="24"/>
  <c r="AH26" i="24"/>
  <c r="AG26" i="24"/>
  <c r="AD26" i="24"/>
  <c r="AC26" i="24"/>
  <c r="Z26" i="24"/>
  <c r="Y26" i="24"/>
  <c r="V26" i="24"/>
  <c r="U26" i="24"/>
  <c r="R26" i="24"/>
  <c r="Q26" i="24"/>
  <c r="N26" i="24"/>
  <c r="M26" i="24"/>
  <c r="J26" i="24"/>
  <c r="I26" i="24"/>
  <c r="F26" i="24"/>
  <c r="E26" i="24"/>
  <c r="BN25" i="24"/>
  <c r="BM25" i="24"/>
  <c r="BJ25" i="24"/>
  <c r="BI25" i="24"/>
  <c r="BF25" i="24"/>
  <c r="BE25" i="24"/>
  <c r="BB25" i="24"/>
  <c r="BA25" i="24"/>
  <c r="AX25" i="24"/>
  <c r="AW25" i="24"/>
  <c r="AT25" i="24"/>
  <c r="AS25" i="24"/>
  <c r="AP25" i="24"/>
  <c r="AO25" i="24"/>
  <c r="AL25" i="24"/>
  <c r="AK25" i="24"/>
  <c r="AH25" i="24"/>
  <c r="AG25" i="24"/>
  <c r="AD25" i="24"/>
  <c r="AC25" i="24"/>
  <c r="Z25" i="24"/>
  <c r="Y25" i="24"/>
  <c r="V25" i="24"/>
  <c r="U25" i="24"/>
  <c r="R25" i="24"/>
  <c r="Q25" i="24"/>
  <c r="N25" i="24"/>
  <c r="M25" i="24"/>
  <c r="J25" i="24"/>
  <c r="I25" i="24"/>
  <c r="F25" i="24"/>
  <c r="E25" i="24"/>
  <c r="BN24" i="24"/>
  <c r="BM24" i="24"/>
  <c r="BJ24" i="24"/>
  <c r="BI24" i="24"/>
  <c r="BF24" i="24"/>
  <c r="BE24" i="24"/>
  <c r="BB24" i="24"/>
  <c r="BA24" i="24"/>
  <c r="AX24" i="24"/>
  <c r="AW24" i="24"/>
  <c r="AT24" i="24"/>
  <c r="AS24" i="24"/>
  <c r="AP24" i="24"/>
  <c r="AO24" i="24"/>
  <c r="AL24" i="24"/>
  <c r="AK24" i="24"/>
  <c r="AH24" i="24"/>
  <c r="AG24" i="24"/>
  <c r="AD24" i="24"/>
  <c r="AC24" i="24"/>
  <c r="Z24" i="24"/>
  <c r="Y24" i="24"/>
  <c r="V24" i="24"/>
  <c r="U24" i="24"/>
  <c r="R24" i="24"/>
  <c r="Q24" i="24"/>
  <c r="N24" i="24"/>
  <c r="M24" i="24"/>
  <c r="J24" i="24"/>
  <c r="I24" i="24"/>
  <c r="F24" i="24"/>
  <c r="E24" i="24"/>
  <c r="BN23" i="24"/>
  <c r="BM23" i="24"/>
  <c r="BJ23" i="24"/>
  <c r="BI23" i="24"/>
  <c r="BF23" i="24"/>
  <c r="BE23" i="24"/>
  <c r="BB23" i="24"/>
  <c r="BA23" i="24"/>
  <c r="AX23" i="24"/>
  <c r="AW23" i="24"/>
  <c r="AT23" i="24"/>
  <c r="AS23" i="24"/>
  <c r="AP23" i="24"/>
  <c r="AO23" i="24"/>
  <c r="AL23" i="24"/>
  <c r="AK23" i="24"/>
  <c r="AH23" i="24"/>
  <c r="AG23" i="24"/>
  <c r="AD23" i="24"/>
  <c r="AC23" i="24"/>
  <c r="Z23" i="24"/>
  <c r="Y23" i="24"/>
  <c r="V23" i="24"/>
  <c r="U23" i="24"/>
  <c r="R23" i="24"/>
  <c r="Q23" i="24"/>
  <c r="N23" i="24"/>
  <c r="M23" i="24"/>
  <c r="J23" i="24"/>
  <c r="I23" i="24"/>
  <c r="F23" i="24"/>
  <c r="E23" i="24"/>
  <c r="BN22" i="24"/>
  <c r="BM22" i="24"/>
  <c r="BJ22" i="24"/>
  <c r="BI22" i="24"/>
  <c r="BF22" i="24"/>
  <c r="BE22" i="24"/>
  <c r="BB22" i="24"/>
  <c r="BA22" i="24"/>
  <c r="AX22" i="24"/>
  <c r="AW22" i="24"/>
  <c r="AT22" i="24"/>
  <c r="AS22" i="24"/>
  <c r="AP22" i="24"/>
  <c r="AO22" i="24"/>
  <c r="AL22" i="24"/>
  <c r="AK22" i="24"/>
  <c r="AH22" i="24"/>
  <c r="AG22" i="24"/>
  <c r="AD22" i="24"/>
  <c r="AC22" i="24"/>
  <c r="Z22" i="24"/>
  <c r="Y22" i="24"/>
  <c r="V22" i="24"/>
  <c r="U22" i="24"/>
  <c r="R22" i="24"/>
  <c r="Q22" i="24"/>
  <c r="N22" i="24"/>
  <c r="M22" i="24"/>
  <c r="J22" i="24"/>
  <c r="I22" i="24"/>
  <c r="F22" i="24"/>
  <c r="E22" i="24"/>
  <c r="BN21" i="24"/>
  <c r="BM21" i="24"/>
  <c r="BJ21" i="24"/>
  <c r="BI21" i="24"/>
  <c r="BF21" i="24"/>
  <c r="BE21" i="24"/>
  <c r="BB21" i="24"/>
  <c r="BA21" i="24"/>
  <c r="AX21" i="24"/>
  <c r="AW21" i="24"/>
  <c r="AT21" i="24"/>
  <c r="AS21" i="24"/>
  <c r="AP21" i="24"/>
  <c r="AO21" i="24"/>
  <c r="AL21" i="24"/>
  <c r="AK21" i="24"/>
  <c r="AH21" i="24"/>
  <c r="AG21" i="24"/>
  <c r="AD21" i="24"/>
  <c r="AC21" i="24"/>
  <c r="Z21" i="24"/>
  <c r="Y21" i="24"/>
  <c r="V21" i="24"/>
  <c r="U21" i="24"/>
  <c r="R21" i="24"/>
  <c r="Q21" i="24"/>
  <c r="N21" i="24"/>
  <c r="M21" i="24"/>
  <c r="J21" i="24"/>
  <c r="I21" i="24"/>
  <c r="F21" i="24"/>
  <c r="E21" i="24"/>
  <c r="BN20" i="24"/>
  <c r="BM20" i="24"/>
  <c r="BJ20" i="24"/>
  <c r="BI20" i="24"/>
  <c r="BF20" i="24"/>
  <c r="BE20" i="24"/>
  <c r="BB20" i="24"/>
  <c r="BA20" i="24"/>
  <c r="AX20" i="24"/>
  <c r="AW20" i="24"/>
  <c r="AT20" i="24"/>
  <c r="AS20" i="24"/>
  <c r="AP20" i="24"/>
  <c r="AO20" i="24"/>
  <c r="AL20" i="24"/>
  <c r="AK20" i="24"/>
  <c r="AH20" i="24"/>
  <c r="AG20" i="24"/>
  <c r="AD20" i="24"/>
  <c r="AC20" i="24"/>
  <c r="Z20" i="24"/>
  <c r="Y20" i="24"/>
  <c r="V20" i="24"/>
  <c r="U20" i="24"/>
  <c r="R20" i="24"/>
  <c r="Q20" i="24"/>
  <c r="N20" i="24"/>
  <c r="M20" i="24"/>
  <c r="J20" i="24"/>
  <c r="I20" i="24"/>
  <c r="F20" i="24"/>
  <c r="E20" i="24"/>
  <c r="BN19" i="24"/>
  <c r="BM19" i="24"/>
  <c r="BJ19" i="24"/>
  <c r="BI19" i="24"/>
  <c r="BF19" i="24"/>
  <c r="BE19" i="24"/>
  <c r="BB19" i="24"/>
  <c r="BA19" i="24"/>
  <c r="AX19" i="24"/>
  <c r="AW19" i="24"/>
  <c r="AT19" i="24"/>
  <c r="AS19" i="24"/>
  <c r="AP19" i="24"/>
  <c r="AO19" i="24"/>
  <c r="AL19" i="24"/>
  <c r="AK19" i="24"/>
  <c r="AH19" i="24"/>
  <c r="AG19" i="24"/>
  <c r="AD19" i="24"/>
  <c r="AC19" i="24"/>
  <c r="Z19" i="24"/>
  <c r="Y19" i="24"/>
  <c r="V19" i="24"/>
  <c r="U19" i="24"/>
  <c r="R19" i="24"/>
  <c r="Q19" i="24"/>
  <c r="N19" i="24"/>
  <c r="M19" i="24"/>
  <c r="J19" i="24"/>
  <c r="I19" i="24"/>
  <c r="F19" i="24"/>
  <c r="E19" i="24"/>
  <c r="BN18" i="24"/>
  <c r="BM18" i="24"/>
  <c r="BJ18" i="24"/>
  <c r="BI18" i="24"/>
  <c r="BF18" i="24"/>
  <c r="BE18" i="24"/>
  <c r="BB18" i="24"/>
  <c r="BA18" i="24"/>
  <c r="AX18" i="24"/>
  <c r="AW18" i="24"/>
  <c r="AT18" i="24"/>
  <c r="AS18" i="24"/>
  <c r="AP18" i="24"/>
  <c r="AO18" i="24"/>
  <c r="AL18" i="24"/>
  <c r="AK18" i="24"/>
  <c r="AH18" i="24"/>
  <c r="AG18" i="24"/>
  <c r="AD18" i="24"/>
  <c r="AC18" i="24"/>
  <c r="Z18" i="24"/>
  <c r="Y18" i="24"/>
  <c r="V18" i="24"/>
  <c r="U18" i="24"/>
  <c r="R18" i="24"/>
  <c r="Q18" i="24"/>
  <c r="N18" i="24"/>
  <c r="M18" i="24"/>
  <c r="J18" i="24"/>
  <c r="I18" i="24"/>
  <c r="F18" i="24"/>
  <c r="E18" i="24"/>
  <c r="BN17" i="24"/>
  <c r="BM17" i="24"/>
  <c r="BJ17" i="24"/>
  <c r="BI17" i="24"/>
  <c r="BF17" i="24"/>
  <c r="BE17" i="24"/>
  <c r="BB17" i="24"/>
  <c r="BA17" i="24"/>
  <c r="AX17" i="24"/>
  <c r="AW17" i="24"/>
  <c r="AT17" i="24"/>
  <c r="AS17" i="24"/>
  <c r="AP17" i="24"/>
  <c r="AO17" i="24"/>
  <c r="AL17" i="24"/>
  <c r="AK17" i="24"/>
  <c r="AH17" i="24"/>
  <c r="AG17" i="24"/>
  <c r="AD17" i="24"/>
  <c r="AC17" i="24"/>
  <c r="Z17" i="24"/>
  <c r="Y17" i="24"/>
  <c r="V17" i="24"/>
  <c r="U17" i="24"/>
  <c r="R17" i="24"/>
  <c r="Q17" i="24"/>
  <c r="N17" i="24"/>
  <c r="M17" i="24"/>
  <c r="J17" i="24"/>
  <c r="I17" i="24"/>
  <c r="F17" i="24"/>
  <c r="E17" i="24"/>
  <c r="BN16" i="24"/>
  <c r="BM16" i="24"/>
  <c r="BJ16" i="24"/>
  <c r="BI16" i="24"/>
  <c r="BF16" i="24"/>
  <c r="BE16" i="24"/>
  <c r="BB16" i="24"/>
  <c r="BA16" i="24"/>
  <c r="AX16" i="24"/>
  <c r="AW16" i="24"/>
  <c r="AT16" i="24"/>
  <c r="AS16" i="24"/>
  <c r="AP16" i="24"/>
  <c r="AO16" i="24"/>
  <c r="AL16" i="24"/>
  <c r="AK16" i="24"/>
  <c r="AH16" i="24"/>
  <c r="AG16" i="24"/>
  <c r="AD16" i="24"/>
  <c r="AC16" i="24"/>
  <c r="Z16" i="24"/>
  <c r="Y16" i="24"/>
  <c r="V16" i="24"/>
  <c r="U16" i="24"/>
  <c r="R16" i="24"/>
  <c r="Q16" i="24"/>
  <c r="N16" i="24"/>
  <c r="M16" i="24"/>
  <c r="J16" i="24"/>
  <c r="I16" i="24"/>
  <c r="F16" i="24"/>
  <c r="E16" i="24"/>
  <c r="BN15" i="24"/>
  <c r="BM15" i="24"/>
  <c r="BJ15" i="24"/>
  <c r="BI15" i="24"/>
  <c r="BF15" i="24"/>
  <c r="BE15" i="24"/>
  <c r="BB15" i="24"/>
  <c r="BA15" i="24"/>
  <c r="AX15" i="24"/>
  <c r="AW15" i="24"/>
  <c r="AT15" i="24"/>
  <c r="AS15" i="24"/>
  <c r="AP15" i="24"/>
  <c r="AO15" i="24"/>
  <c r="AL15" i="24"/>
  <c r="AK15" i="24"/>
  <c r="AH15" i="24"/>
  <c r="AG15" i="24"/>
  <c r="AD15" i="24"/>
  <c r="AC15" i="24"/>
  <c r="Z15" i="24"/>
  <c r="Y15" i="24"/>
  <c r="V15" i="24"/>
  <c r="U15" i="24"/>
  <c r="R15" i="24"/>
  <c r="Q15" i="24"/>
  <c r="N15" i="24"/>
  <c r="M15" i="24"/>
  <c r="J15" i="24"/>
  <c r="I15" i="24"/>
  <c r="F15" i="24"/>
  <c r="E15" i="24"/>
  <c r="BN14" i="24"/>
  <c r="BM14" i="24"/>
  <c r="BJ14" i="24"/>
  <c r="BI14" i="24"/>
  <c r="BF14" i="24"/>
  <c r="BE14" i="24"/>
  <c r="BB14" i="24"/>
  <c r="BA14" i="24"/>
  <c r="AX14" i="24"/>
  <c r="AW14" i="24"/>
  <c r="AT14" i="24"/>
  <c r="AS14" i="24"/>
  <c r="AP14" i="24"/>
  <c r="AO14" i="24"/>
  <c r="AL14" i="24"/>
  <c r="AK14" i="24"/>
  <c r="AH14" i="24"/>
  <c r="AG14" i="24"/>
  <c r="AD14" i="24"/>
  <c r="AC14" i="24"/>
  <c r="Z14" i="24"/>
  <c r="Y14" i="24"/>
  <c r="V14" i="24"/>
  <c r="U14" i="24"/>
  <c r="R14" i="24"/>
  <c r="Q14" i="24"/>
  <c r="N14" i="24"/>
  <c r="M14" i="24"/>
  <c r="J14" i="24"/>
  <c r="I14" i="24"/>
  <c r="F14" i="24"/>
  <c r="E14" i="24"/>
  <c r="BN13" i="24"/>
  <c r="BM13" i="24"/>
  <c r="BJ13" i="24"/>
  <c r="BI13" i="24"/>
  <c r="BF13" i="24"/>
  <c r="BE13" i="24"/>
  <c r="BB13" i="24"/>
  <c r="BA13" i="24"/>
  <c r="AX13" i="24"/>
  <c r="AW13" i="24"/>
  <c r="AT13" i="24"/>
  <c r="AS13" i="24"/>
  <c r="AP13" i="24"/>
  <c r="AO13" i="24"/>
  <c r="AL13" i="24"/>
  <c r="AK13" i="24"/>
  <c r="AH13" i="24"/>
  <c r="AG13" i="24"/>
  <c r="AD13" i="24"/>
  <c r="AC13" i="24"/>
  <c r="Z13" i="24"/>
  <c r="Y13" i="24"/>
  <c r="V13" i="24"/>
  <c r="U13" i="24"/>
  <c r="R13" i="24"/>
  <c r="Q13" i="24"/>
  <c r="N13" i="24"/>
  <c r="M13" i="24"/>
  <c r="J13" i="24"/>
  <c r="I13" i="24"/>
  <c r="F13" i="24"/>
  <c r="E13" i="24"/>
  <c r="BN12" i="24"/>
  <c r="BM12" i="24"/>
  <c r="BJ12" i="24"/>
  <c r="BI12" i="24"/>
  <c r="BF12" i="24"/>
  <c r="BE12" i="24"/>
  <c r="BB12" i="24"/>
  <c r="BA12" i="24"/>
  <c r="AX12" i="24"/>
  <c r="AW12" i="24"/>
  <c r="AT12" i="24"/>
  <c r="AS12" i="24"/>
  <c r="AP12" i="24"/>
  <c r="AO12" i="24"/>
  <c r="AL12" i="24"/>
  <c r="AK12" i="24"/>
  <c r="AH12" i="24"/>
  <c r="AG12" i="24"/>
  <c r="AD12" i="24"/>
  <c r="AC12" i="24"/>
  <c r="Z12" i="24"/>
  <c r="Y12" i="24"/>
  <c r="V12" i="24"/>
  <c r="U12" i="24"/>
  <c r="R12" i="24"/>
  <c r="Q12" i="24"/>
  <c r="N12" i="24"/>
  <c r="M12" i="24"/>
  <c r="J12" i="24"/>
  <c r="I12" i="24"/>
  <c r="F12" i="24"/>
  <c r="E12" i="24"/>
  <c r="BN11" i="24"/>
  <c r="BM11" i="24"/>
  <c r="BJ11" i="24"/>
  <c r="BI11" i="24"/>
  <c r="BF11" i="24"/>
  <c r="BE11" i="24"/>
  <c r="BB11" i="24"/>
  <c r="BA11" i="24"/>
  <c r="AX11" i="24"/>
  <c r="AW11" i="24"/>
  <c r="AT11" i="24"/>
  <c r="AS11" i="24"/>
  <c r="AP11" i="24"/>
  <c r="AO11" i="24"/>
  <c r="AL11" i="24"/>
  <c r="AK11" i="24"/>
  <c r="AH11" i="24"/>
  <c r="AG11" i="24"/>
  <c r="AD11" i="24"/>
  <c r="AC11" i="24"/>
  <c r="Z11" i="24"/>
  <c r="Y11" i="24"/>
  <c r="V11" i="24"/>
  <c r="U11" i="24"/>
  <c r="R11" i="24"/>
  <c r="Q11" i="24"/>
  <c r="N11" i="24"/>
  <c r="M11" i="24"/>
  <c r="J11" i="24"/>
  <c r="I11" i="24"/>
  <c r="F11" i="24"/>
  <c r="E11" i="24"/>
  <c r="BN10" i="24"/>
  <c r="BM10" i="24"/>
  <c r="BJ10" i="24"/>
  <c r="BI10" i="24"/>
  <c r="BF10" i="24"/>
  <c r="BE10" i="24"/>
  <c r="BB10" i="24"/>
  <c r="BA10" i="24"/>
  <c r="AX10" i="24"/>
  <c r="AW10" i="24"/>
  <c r="AT10" i="24"/>
  <c r="AS10" i="24"/>
  <c r="AP10" i="24"/>
  <c r="AO10" i="24"/>
  <c r="AL10" i="24"/>
  <c r="AK10" i="24"/>
  <c r="AH10" i="24"/>
  <c r="AG10" i="24"/>
  <c r="AD10" i="24"/>
  <c r="AC10" i="24"/>
  <c r="Z10" i="24"/>
  <c r="Y10" i="24"/>
  <c r="V10" i="24"/>
  <c r="U10" i="24"/>
  <c r="R10" i="24"/>
  <c r="Q10" i="24"/>
  <c r="N10" i="24"/>
  <c r="M10" i="24"/>
  <c r="J10" i="24"/>
  <c r="I10" i="24"/>
  <c r="F10" i="24"/>
  <c r="E10" i="24"/>
  <c r="BN9" i="24"/>
  <c r="BM9" i="24"/>
  <c r="BJ9" i="24"/>
  <c r="BI9" i="24"/>
  <c r="BF9" i="24"/>
  <c r="BE9" i="24"/>
  <c r="BB9" i="24"/>
  <c r="BA9" i="24"/>
  <c r="AX9" i="24"/>
  <c r="AW9" i="24"/>
  <c r="AT9" i="24"/>
  <c r="AS9" i="24"/>
  <c r="AP9" i="24"/>
  <c r="AO9" i="24"/>
  <c r="AL9" i="24"/>
  <c r="AK9" i="24"/>
  <c r="AH9" i="24"/>
  <c r="AG9" i="24"/>
  <c r="AD9" i="24"/>
  <c r="AC9" i="24"/>
  <c r="Z9" i="24"/>
  <c r="Y9" i="24"/>
  <c r="V9" i="24"/>
  <c r="U9" i="24"/>
  <c r="R9" i="24"/>
  <c r="Q9" i="24"/>
  <c r="N9" i="24"/>
  <c r="M9" i="24"/>
  <c r="J9" i="24"/>
  <c r="I9" i="24"/>
  <c r="F9" i="24"/>
  <c r="E9" i="24"/>
  <c r="BN8" i="24"/>
  <c r="BM8" i="24"/>
  <c r="BJ8" i="24"/>
  <c r="BI8" i="24"/>
  <c r="BF8" i="24"/>
  <c r="BE8" i="24"/>
  <c r="BB8" i="24"/>
  <c r="BA8" i="24"/>
  <c r="AX8" i="24"/>
  <c r="AW8" i="24"/>
  <c r="AT8" i="24"/>
  <c r="AS8" i="24"/>
  <c r="AP8" i="24"/>
  <c r="AO8" i="24"/>
  <c r="AL8" i="24"/>
  <c r="AK8" i="24"/>
  <c r="AH8" i="24"/>
  <c r="AG8" i="24"/>
  <c r="AD8" i="24"/>
  <c r="AC8" i="24"/>
  <c r="Z8" i="24"/>
  <c r="Y8" i="24"/>
  <c r="V8" i="24"/>
  <c r="U8" i="24"/>
  <c r="R8" i="24"/>
  <c r="Q8" i="24"/>
  <c r="N8" i="24"/>
  <c r="M8" i="24"/>
  <c r="J8" i="24"/>
  <c r="I8" i="24"/>
  <c r="F8" i="24"/>
  <c r="E8" i="24"/>
  <c r="BN7" i="24"/>
  <c r="BM7" i="24"/>
  <c r="BJ7" i="24"/>
  <c r="BI7" i="24"/>
  <c r="BF7" i="24"/>
  <c r="BE7" i="24"/>
  <c r="BB7" i="24"/>
  <c r="BA7" i="24"/>
  <c r="AX7" i="24"/>
  <c r="AW7" i="24"/>
  <c r="AT7" i="24"/>
  <c r="AS7" i="24"/>
  <c r="AP7" i="24"/>
  <c r="AO7" i="24"/>
  <c r="AL7" i="24"/>
  <c r="AK7" i="24"/>
  <c r="AH7" i="24"/>
  <c r="AG7" i="24"/>
  <c r="AD7" i="24"/>
  <c r="AC7" i="24"/>
  <c r="Z7" i="24"/>
  <c r="Y7" i="24"/>
  <c r="V7" i="24"/>
  <c r="U7" i="24"/>
  <c r="R7" i="24"/>
  <c r="Q7" i="24"/>
  <c r="N7" i="24"/>
  <c r="M7" i="24"/>
  <c r="J7" i="24"/>
  <c r="I7" i="24"/>
  <c r="F7" i="24"/>
  <c r="E7" i="24"/>
  <c r="BN59" i="23"/>
  <c r="BG55" i="22" l="1"/>
  <c r="AY55" i="22"/>
  <c r="AQ55" i="22"/>
  <c r="AI55" i="22"/>
  <c r="AA55" i="22"/>
  <c r="S55" i="22"/>
  <c r="K55" i="22"/>
  <c r="C55" i="22"/>
  <c r="BM59" i="23"/>
  <c r="BJ59" i="23"/>
  <c r="BI59" i="23"/>
  <c r="BF59" i="23"/>
  <c r="BE59" i="23"/>
  <c r="BB59" i="23"/>
  <c r="BA59" i="23"/>
  <c r="AX59" i="23"/>
  <c r="AW59" i="23"/>
  <c r="AT59" i="23"/>
  <c r="AS59" i="23"/>
  <c r="AP59" i="23"/>
  <c r="AO59" i="23"/>
  <c r="AL59" i="23"/>
  <c r="AK59" i="23"/>
  <c r="AH59" i="23"/>
  <c r="AG59" i="23"/>
  <c r="AD59" i="23"/>
  <c r="AC59" i="23"/>
  <c r="Z59" i="23"/>
  <c r="Y59" i="23"/>
  <c r="V59" i="23"/>
  <c r="U59" i="23"/>
  <c r="R59" i="23"/>
  <c r="Q59" i="23"/>
  <c r="N59" i="23"/>
  <c r="M59" i="23"/>
  <c r="J59" i="23"/>
  <c r="I59" i="23"/>
  <c r="F59" i="23"/>
  <c r="E59" i="23"/>
  <c r="BJ49" i="23"/>
  <c r="BI49" i="23"/>
  <c r="BB49" i="23"/>
  <c r="BA49" i="23"/>
  <c r="AT49" i="23"/>
  <c r="AS49" i="23"/>
  <c r="AL49" i="23"/>
  <c r="AK49" i="23"/>
  <c r="AD49" i="23"/>
  <c r="AC49" i="23"/>
  <c r="V49" i="23"/>
  <c r="U49" i="23"/>
  <c r="N49" i="23"/>
  <c r="M49" i="23"/>
  <c r="F49" i="23"/>
  <c r="E49" i="23"/>
  <c r="BJ48" i="23"/>
  <c r="BI48" i="23"/>
  <c r="BB48" i="23"/>
  <c r="BA48" i="23"/>
  <c r="AT48" i="23"/>
  <c r="AS48" i="23"/>
  <c r="AL48" i="23"/>
  <c r="AK48" i="23"/>
  <c r="AD48" i="23"/>
  <c r="AC48" i="23"/>
  <c r="V48" i="23"/>
  <c r="U48" i="23"/>
  <c r="N48" i="23"/>
  <c r="M48" i="23"/>
  <c r="F48" i="23"/>
  <c r="E48" i="23"/>
  <c r="BJ47" i="23"/>
  <c r="BI47" i="23"/>
  <c r="BB47" i="23"/>
  <c r="BA47" i="23"/>
  <c r="AT47" i="23"/>
  <c r="AS47" i="23"/>
  <c r="AL47" i="23"/>
  <c r="AK47" i="23"/>
  <c r="AD47" i="23"/>
  <c r="AC47" i="23"/>
  <c r="V47" i="23"/>
  <c r="U47" i="23"/>
  <c r="N47" i="23"/>
  <c r="M47" i="23"/>
  <c r="F47" i="23"/>
  <c r="E47" i="23"/>
  <c r="BJ46" i="23"/>
  <c r="BI46" i="23"/>
  <c r="BB46" i="23"/>
  <c r="BA46" i="23"/>
  <c r="AT46" i="23"/>
  <c r="AS46" i="23"/>
  <c r="AL46" i="23"/>
  <c r="AK46" i="23"/>
  <c r="AD46" i="23"/>
  <c r="AC46" i="23"/>
  <c r="V46" i="23"/>
  <c r="U46" i="23"/>
  <c r="N46" i="23"/>
  <c r="M46" i="23"/>
  <c r="F46" i="23"/>
  <c r="E46" i="23"/>
  <c r="BJ45" i="23"/>
  <c r="BI45" i="23"/>
  <c r="BB45" i="23"/>
  <c r="BA45" i="23"/>
  <c r="AT45" i="23"/>
  <c r="AS45" i="23"/>
  <c r="AL45" i="23"/>
  <c r="AK45" i="23"/>
  <c r="AD45" i="23"/>
  <c r="AC45" i="23"/>
  <c r="V45" i="23"/>
  <c r="U45" i="23"/>
  <c r="N45" i="23"/>
  <c r="M45" i="23"/>
  <c r="F45" i="23"/>
  <c r="E45" i="23"/>
  <c r="BJ44" i="23"/>
  <c r="BI44" i="23"/>
  <c r="BB44" i="23"/>
  <c r="BA44" i="23"/>
  <c r="AT44" i="23"/>
  <c r="AS44" i="23"/>
  <c r="AL44" i="23"/>
  <c r="AK44" i="23"/>
  <c r="AD44" i="23"/>
  <c r="AC44" i="23"/>
  <c r="V44" i="23"/>
  <c r="U44" i="23"/>
  <c r="N44" i="23"/>
  <c r="M44" i="23"/>
  <c r="F44" i="23"/>
  <c r="E44" i="23"/>
  <c r="BJ43" i="23"/>
  <c r="BI43" i="23"/>
  <c r="BB43" i="23"/>
  <c r="BA43" i="23"/>
  <c r="AT43" i="23"/>
  <c r="AS43" i="23"/>
  <c r="AL43" i="23"/>
  <c r="AK43" i="23"/>
  <c r="AD43" i="23"/>
  <c r="AC43" i="23"/>
  <c r="V43" i="23"/>
  <c r="U43" i="23"/>
  <c r="N43" i="23"/>
  <c r="M43" i="23"/>
  <c r="F43" i="23"/>
  <c r="E43" i="23"/>
  <c r="BN40" i="23"/>
  <c r="BM40" i="23"/>
  <c r="BJ40" i="23"/>
  <c r="BI40" i="23"/>
  <c r="BF40" i="23"/>
  <c r="BE40" i="23"/>
  <c r="BB40" i="23"/>
  <c r="BA40" i="23"/>
  <c r="AX40" i="23"/>
  <c r="AW40" i="23"/>
  <c r="AT40" i="23"/>
  <c r="AS40" i="23"/>
  <c r="AP40" i="23"/>
  <c r="AO40" i="23"/>
  <c r="AL40" i="23"/>
  <c r="AK40" i="23"/>
  <c r="AH40" i="23"/>
  <c r="AG40" i="23"/>
  <c r="AD40" i="23"/>
  <c r="AC40" i="23"/>
  <c r="Z40" i="23"/>
  <c r="Y40" i="23"/>
  <c r="V40" i="23"/>
  <c r="U40" i="23"/>
  <c r="R40" i="23"/>
  <c r="Q40" i="23"/>
  <c r="N40" i="23"/>
  <c r="M40" i="23"/>
  <c r="F40" i="23"/>
  <c r="E40" i="23"/>
  <c r="BN38" i="23"/>
  <c r="BM38" i="23"/>
  <c r="BJ38" i="23"/>
  <c r="BI38" i="23"/>
  <c r="BF38" i="23"/>
  <c r="BE38" i="23"/>
  <c r="BB38" i="23"/>
  <c r="BA38" i="23"/>
  <c r="AX38" i="23"/>
  <c r="AW38" i="23"/>
  <c r="AT38" i="23"/>
  <c r="AS38" i="23"/>
  <c r="AP38" i="23"/>
  <c r="AO38" i="23"/>
  <c r="AL38" i="23"/>
  <c r="AK38" i="23"/>
  <c r="AH38" i="23"/>
  <c r="AG38" i="23"/>
  <c r="AD38" i="23"/>
  <c r="AC38" i="23"/>
  <c r="Z38" i="23"/>
  <c r="Y38" i="23"/>
  <c r="V38" i="23"/>
  <c r="U38" i="23"/>
  <c r="R38" i="23"/>
  <c r="Q38" i="23"/>
  <c r="N38" i="23"/>
  <c r="M38" i="23"/>
  <c r="J38" i="23"/>
  <c r="I38" i="23"/>
  <c r="F38" i="23"/>
  <c r="E38" i="23"/>
  <c r="BN37" i="23"/>
  <c r="BM37" i="23"/>
  <c r="BJ37" i="23"/>
  <c r="BI37" i="23"/>
  <c r="BF37" i="23"/>
  <c r="BE37" i="23"/>
  <c r="BB37" i="23"/>
  <c r="BA37" i="23"/>
  <c r="AX37" i="23"/>
  <c r="AW37" i="23"/>
  <c r="AT37" i="23"/>
  <c r="AS37" i="23"/>
  <c r="AP37" i="23"/>
  <c r="AO37" i="23"/>
  <c r="AL37" i="23"/>
  <c r="AK37" i="23"/>
  <c r="AH37" i="23"/>
  <c r="AG37" i="23"/>
  <c r="AD37" i="23"/>
  <c r="AC37" i="23"/>
  <c r="Z37" i="23"/>
  <c r="Y37" i="23"/>
  <c r="V37" i="23"/>
  <c r="U37" i="23"/>
  <c r="R37" i="23"/>
  <c r="Q37" i="23"/>
  <c r="N37" i="23"/>
  <c r="M37" i="23"/>
  <c r="J37" i="23"/>
  <c r="I37" i="23"/>
  <c r="F37" i="23"/>
  <c r="E37" i="23"/>
  <c r="BN36" i="23"/>
  <c r="BM36" i="23"/>
  <c r="BJ36" i="23"/>
  <c r="BI36" i="23"/>
  <c r="BF36" i="23"/>
  <c r="BE36" i="23"/>
  <c r="BB36" i="23"/>
  <c r="BA36" i="23"/>
  <c r="AX36" i="23"/>
  <c r="AW36" i="23"/>
  <c r="AT36" i="23"/>
  <c r="AS36" i="23"/>
  <c r="AP36" i="23"/>
  <c r="AO36" i="23"/>
  <c r="AL36" i="23"/>
  <c r="AK36" i="23"/>
  <c r="AH36" i="23"/>
  <c r="AG36" i="23"/>
  <c r="AD36" i="23"/>
  <c r="AC36" i="23"/>
  <c r="Z36" i="23"/>
  <c r="Y36" i="23"/>
  <c r="V36" i="23"/>
  <c r="U36" i="23"/>
  <c r="R36" i="23"/>
  <c r="Q36" i="23"/>
  <c r="N36" i="23"/>
  <c r="M36" i="23"/>
  <c r="J36" i="23"/>
  <c r="I36" i="23"/>
  <c r="F36" i="23"/>
  <c r="E36" i="23"/>
  <c r="BN35" i="23"/>
  <c r="BM35" i="23"/>
  <c r="BJ35" i="23"/>
  <c r="BI35" i="23"/>
  <c r="BF35" i="23"/>
  <c r="BE35" i="23"/>
  <c r="BB35" i="23"/>
  <c r="BA35" i="23"/>
  <c r="AX35" i="23"/>
  <c r="AW35" i="23"/>
  <c r="AT35" i="23"/>
  <c r="AS35" i="23"/>
  <c r="AP35" i="23"/>
  <c r="AO35" i="23"/>
  <c r="AL35" i="23"/>
  <c r="AK35" i="23"/>
  <c r="AH35" i="23"/>
  <c r="AG35" i="23"/>
  <c r="AD35" i="23"/>
  <c r="AC35" i="23"/>
  <c r="Z35" i="23"/>
  <c r="Y35" i="23"/>
  <c r="V35" i="23"/>
  <c r="U35" i="23"/>
  <c r="R35" i="23"/>
  <c r="Q35" i="23"/>
  <c r="N35" i="23"/>
  <c r="M35" i="23"/>
  <c r="J35" i="23"/>
  <c r="I35" i="23"/>
  <c r="F35" i="23"/>
  <c r="E35" i="23"/>
  <c r="BN34" i="23"/>
  <c r="BM34" i="23"/>
  <c r="BJ34" i="23"/>
  <c r="BI34" i="23"/>
  <c r="BF34" i="23"/>
  <c r="BE34" i="23"/>
  <c r="BB34" i="23"/>
  <c r="BA34" i="23"/>
  <c r="AX34" i="23"/>
  <c r="AW34" i="23"/>
  <c r="AT34" i="23"/>
  <c r="AS34" i="23"/>
  <c r="AP34" i="23"/>
  <c r="AO34" i="23"/>
  <c r="AL34" i="23"/>
  <c r="AK34" i="23"/>
  <c r="AH34" i="23"/>
  <c r="AG34" i="23"/>
  <c r="AD34" i="23"/>
  <c r="AC34" i="23"/>
  <c r="Z34" i="23"/>
  <c r="Y34" i="23"/>
  <c r="V34" i="23"/>
  <c r="U34" i="23"/>
  <c r="R34" i="23"/>
  <c r="Q34" i="23"/>
  <c r="N34" i="23"/>
  <c r="M34" i="23"/>
  <c r="J34" i="23"/>
  <c r="I34" i="23"/>
  <c r="F34" i="23"/>
  <c r="E34" i="23"/>
  <c r="BN33" i="23"/>
  <c r="BM33" i="23"/>
  <c r="BJ33" i="23"/>
  <c r="BI33" i="23"/>
  <c r="BF33" i="23"/>
  <c r="BE33" i="23"/>
  <c r="BB33" i="23"/>
  <c r="BA33" i="23"/>
  <c r="AX33" i="23"/>
  <c r="AW33" i="23"/>
  <c r="AT33" i="23"/>
  <c r="AS33" i="23"/>
  <c r="AP33" i="23"/>
  <c r="AO33" i="23"/>
  <c r="AL33" i="23"/>
  <c r="AK33" i="23"/>
  <c r="AH33" i="23"/>
  <c r="AG33" i="23"/>
  <c r="AD33" i="23"/>
  <c r="AC33" i="23"/>
  <c r="Z33" i="23"/>
  <c r="Y33" i="23"/>
  <c r="V33" i="23"/>
  <c r="U33" i="23"/>
  <c r="R33" i="23"/>
  <c r="Q33" i="23"/>
  <c r="N33" i="23"/>
  <c r="M33" i="23"/>
  <c r="J33" i="23"/>
  <c r="I33" i="23"/>
  <c r="F33" i="23"/>
  <c r="E33" i="23"/>
  <c r="BN32" i="23"/>
  <c r="BM32" i="23"/>
  <c r="BJ32" i="23"/>
  <c r="BI32" i="23"/>
  <c r="BF32" i="23"/>
  <c r="BE32" i="23"/>
  <c r="BB32" i="23"/>
  <c r="BA32" i="23"/>
  <c r="AX32" i="23"/>
  <c r="AW32" i="23"/>
  <c r="AT32" i="23"/>
  <c r="AS32" i="23"/>
  <c r="AP32" i="23"/>
  <c r="AO32" i="23"/>
  <c r="AL32" i="23"/>
  <c r="AK32" i="23"/>
  <c r="AH32" i="23"/>
  <c r="AG32" i="23"/>
  <c r="AD32" i="23"/>
  <c r="AC32" i="23"/>
  <c r="Z32" i="23"/>
  <c r="Y32" i="23"/>
  <c r="V32" i="23"/>
  <c r="U32" i="23"/>
  <c r="R32" i="23"/>
  <c r="Q32" i="23"/>
  <c r="N32" i="23"/>
  <c r="M32" i="23"/>
  <c r="J32" i="23"/>
  <c r="I32" i="23"/>
  <c r="F32" i="23"/>
  <c r="E32" i="23"/>
  <c r="BN31" i="23"/>
  <c r="BM31" i="23"/>
  <c r="BJ31" i="23"/>
  <c r="BI31" i="23"/>
  <c r="BF31" i="23"/>
  <c r="BE31" i="23"/>
  <c r="BB31" i="23"/>
  <c r="BA31" i="23"/>
  <c r="AX31" i="23"/>
  <c r="AW31" i="23"/>
  <c r="AT31" i="23"/>
  <c r="AS31" i="23"/>
  <c r="AP31" i="23"/>
  <c r="AO31" i="23"/>
  <c r="AL31" i="23"/>
  <c r="AK31" i="23"/>
  <c r="AH31" i="23"/>
  <c r="AG31" i="23"/>
  <c r="AD31" i="23"/>
  <c r="AC31" i="23"/>
  <c r="Z31" i="23"/>
  <c r="Y31" i="23"/>
  <c r="V31" i="23"/>
  <c r="U31" i="23"/>
  <c r="R31" i="23"/>
  <c r="Q31" i="23"/>
  <c r="N31" i="23"/>
  <c r="M31" i="23"/>
  <c r="J31" i="23"/>
  <c r="I31" i="23"/>
  <c r="F31" i="23"/>
  <c r="E31" i="23"/>
  <c r="BN30" i="23"/>
  <c r="BM30" i="23"/>
  <c r="BJ30" i="23"/>
  <c r="BI30" i="23"/>
  <c r="BF30" i="23"/>
  <c r="BE30" i="23"/>
  <c r="BB30" i="23"/>
  <c r="BA30" i="23"/>
  <c r="AX30" i="23"/>
  <c r="AW30" i="23"/>
  <c r="AT30" i="23"/>
  <c r="AS30" i="23"/>
  <c r="AP30" i="23"/>
  <c r="AO30" i="23"/>
  <c r="AL30" i="23"/>
  <c r="AK30" i="23"/>
  <c r="AH30" i="23"/>
  <c r="AG30" i="23"/>
  <c r="AD30" i="23"/>
  <c r="AC30" i="23"/>
  <c r="Z30" i="23"/>
  <c r="Y30" i="23"/>
  <c r="V30" i="23"/>
  <c r="U30" i="23"/>
  <c r="R30" i="23"/>
  <c r="Q30" i="23"/>
  <c r="N30" i="23"/>
  <c r="M30" i="23"/>
  <c r="J30" i="23"/>
  <c r="I30" i="23"/>
  <c r="F30" i="23"/>
  <c r="E30" i="23"/>
  <c r="BN29" i="23"/>
  <c r="BM29" i="23"/>
  <c r="BJ29" i="23"/>
  <c r="BI29" i="23"/>
  <c r="BF29" i="23"/>
  <c r="BE29" i="23"/>
  <c r="BB29" i="23"/>
  <c r="BA29" i="23"/>
  <c r="AX29" i="23"/>
  <c r="AW29" i="23"/>
  <c r="AT29" i="23"/>
  <c r="AS29" i="23"/>
  <c r="AP29" i="23"/>
  <c r="AO29" i="23"/>
  <c r="AL29" i="23"/>
  <c r="AK29" i="23"/>
  <c r="AH29" i="23"/>
  <c r="AG29" i="23"/>
  <c r="AD29" i="23"/>
  <c r="AC29" i="23"/>
  <c r="Z29" i="23"/>
  <c r="Y29" i="23"/>
  <c r="V29" i="23"/>
  <c r="U29" i="23"/>
  <c r="R29" i="23"/>
  <c r="Q29" i="23"/>
  <c r="N29" i="23"/>
  <c r="M29" i="23"/>
  <c r="J29" i="23"/>
  <c r="I29" i="23"/>
  <c r="F29" i="23"/>
  <c r="E29" i="23"/>
  <c r="BN28" i="23"/>
  <c r="BM28" i="23"/>
  <c r="BJ28" i="23"/>
  <c r="BI28" i="23"/>
  <c r="BF28" i="23"/>
  <c r="BE28" i="23"/>
  <c r="BB28" i="23"/>
  <c r="BA28" i="23"/>
  <c r="AX28" i="23"/>
  <c r="AW28" i="23"/>
  <c r="AT28" i="23"/>
  <c r="AS28" i="23"/>
  <c r="AP28" i="23"/>
  <c r="AO28" i="23"/>
  <c r="AL28" i="23"/>
  <c r="AK28" i="23"/>
  <c r="AH28" i="23"/>
  <c r="AG28" i="23"/>
  <c r="AD28" i="23"/>
  <c r="AC28" i="23"/>
  <c r="Z28" i="23"/>
  <c r="Y28" i="23"/>
  <c r="V28" i="23"/>
  <c r="U28" i="23"/>
  <c r="R28" i="23"/>
  <c r="Q28" i="23"/>
  <c r="N28" i="23"/>
  <c r="M28" i="23"/>
  <c r="J28" i="23"/>
  <c r="I28" i="23"/>
  <c r="F28" i="23"/>
  <c r="E28" i="23"/>
  <c r="BN27" i="23"/>
  <c r="BM27" i="23"/>
  <c r="BJ27" i="23"/>
  <c r="BI27" i="23"/>
  <c r="BF27" i="23"/>
  <c r="BE27" i="23"/>
  <c r="BB27" i="23"/>
  <c r="BA27" i="23"/>
  <c r="AX27" i="23"/>
  <c r="AW27" i="23"/>
  <c r="AT27" i="23"/>
  <c r="AS27" i="23"/>
  <c r="AP27" i="23"/>
  <c r="AO27" i="23"/>
  <c r="AL27" i="23"/>
  <c r="AK27" i="23"/>
  <c r="AH27" i="23"/>
  <c r="AG27" i="23"/>
  <c r="AD27" i="23"/>
  <c r="AC27" i="23"/>
  <c r="Z27" i="23"/>
  <c r="Y27" i="23"/>
  <c r="V27" i="23"/>
  <c r="U27" i="23"/>
  <c r="R27" i="23"/>
  <c r="Q27" i="23"/>
  <c r="N27" i="23"/>
  <c r="M27" i="23"/>
  <c r="J27" i="23"/>
  <c r="I27" i="23"/>
  <c r="F27" i="23"/>
  <c r="E27" i="23"/>
  <c r="BN26" i="23"/>
  <c r="BM26" i="23"/>
  <c r="BJ26" i="23"/>
  <c r="BI26" i="23"/>
  <c r="BF26" i="23"/>
  <c r="BE26" i="23"/>
  <c r="BB26" i="23"/>
  <c r="BA26" i="23"/>
  <c r="AX26" i="23"/>
  <c r="AW26" i="23"/>
  <c r="AT26" i="23"/>
  <c r="AS26" i="23"/>
  <c r="AP26" i="23"/>
  <c r="AO26" i="23"/>
  <c r="AL26" i="23"/>
  <c r="AK26" i="23"/>
  <c r="AH26" i="23"/>
  <c r="AG26" i="23"/>
  <c r="AD26" i="23"/>
  <c r="AC26" i="23"/>
  <c r="Z26" i="23"/>
  <c r="Y26" i="23"/>
  <c r="V26" i="23"/>
  <c r="U26" i="23"/>
  <c r="R26" i="23"/>
  <c r="Q26" i="23"/>
  <c r="N26" i="23"/>
  <c r="M26" i="23"/>
  <c r="J26" i="23"/>
  <c r="I26" i="23"/>
  <c r="F26" i="23"/>
  <c r="E26" i="23"/>
  <c r="BN25" i="23"/>
  <c r="BM25" i="23"/>
  <c r="BJ25" i="23"/>
  <c r="BI25" i="23"/>
  <c r="BF25" i="23"/>
  <c r="BE25" i="23"/>
  <c r="BB25" i="23"/>
  <c r="BA25" i="23"/>
  <c r="AX25" i="23"/>
  <c r="AW25" i="23"/>
  <c r="AT25" i="23"/>
  <c r="AS25" i="23"/>
  <c r="AP25" i="23"/>
  <c r="AO25" i="23"/>
  <c r="AL25" i="23"/>
  <c r="AK25" i="23"/>
  <c r="AH25" i="23"/>
  <c r="AG25" i="23"/>
  <c r="AD25" i="23"/>
  <c r="AC25" i="23"/>
  <c r="Z25" i="23"/>
  <c r="Y25" i="23"/>
  <c r="V25" i="23"/>
  <c r="U25" i="23"/>
  <c r="R25" i="23"/>
  <c r="Q25" i="23"/>
  <c r="N25" i="23"/>
  <c r="M25" i="23"/>
  <c r="J25" i="23"/>
  <c r="I25" i="23"/>
  <c r="F25" i="23"/>
  <c r="E25" i="23"/>
  <c r="BN24" i="23"/>
  <c r="BM24" i="23"/>
  <c r="BJ24" i="23"/>
  <c r="BI24" i="23"/>
  <c r="BF24" i="23"/>
  <c r="BE24" i="23"/>
  <c r="BB24" i="23"/>
  <c r="BA24" i="23"/>
  <c r="AX24" i="23"/>
  <c r="AW24" i="23"/>
  <c r="AT24" i="23"/>
  <c r="AS24" i="23"/>
  <c r="AP24" i="23"/>
  <c r="AO24" i="23"/>
  <c r="AL24" i="23"/>
  <c r="AK24" i="23"/>
  <c r="AH24" i="23"/>
  <c r="AG24" i="23"/>
  <c r="AD24" i="23"/>
  <c r="AC24" i="23"/>
  <c r="Z24" i="23"/>
  <c r="Y24" i="23"/>
  <c r="V24" i="23"/>
  <c r="U24" i="23"/>
  <c r="R24" i="23"/>
  <c r="Q24" i="23"/>
  <c r="N24" i="23"/>
  <c r="M24" i="23"/>
  <c r="J24" i="23"/>
  <c r="I24" i="23"/>
  <c r="F24" i="23"/>
  <c r="E24" i="23"/>
  <c r="BN23" i="23"/>
  <c r="BM23" i="23"/>
  <c r="BJ23" i="23"/>
  <c r="BI23" i="23"/>
  <c r="BF23" i="23"/>
  <c r="BE23" i="23"/>
  <c r="BB23" i="23"/>
  <c r="BA23" i="23"/>
  <c r="AX23" i="23"/>
  <c r="AW23" i="23"/>
  <c r="AT23" i="23"/>
  <c r="AS23" i="23"/>
  <c r="AP23" i="23"/>
  <c r="AO23" i="23"/>
  <c r="AL23" i="23"/>
  <c r="AK23" i="23"/>
  <c r="AH23" i="23"/>
  <c r="AG23" i="23"/>
  <c r="AD23" i="23"/>
  <c r="AC23" i="23"/>
  <c r="Z23" i="23"/>
  <c r="Y23" i="23"/>
  <c r="V23" i="23"/>
  <c r="U23" i="23"/>
  <c r="R23" i="23"/>
  <c r="Q23" i="23"/>
  <c r="N23" i="23"/>
  <c r="M23" i="23"/>
  <c r="J23" i="23"/>
  <c r="I23" i="23"/>
  <c r="F23" i="23"/>
  <c r="E23" i="23"/>
  <c r="BN22" i="23"/>
  <c r="BM22" i="23"/>
  <c r="BJ22" i="23"/>
  <c r="BI22" i="23"/>
  <c r="BF22" i="23"/>
  <c r="BE22" i="23"/>
  <c r="BB22" i="23"/>
  <c r="BA22" i="23"/>
  <c r="AX22" i="23"/>
  <c r="AW22" i="23"/>
  <c r="AT22" i="23"/>
  <c r="AS22" i="23"/>
  <c r="AP22" i="23"/>
  <c r="AO22" i="23"/>
  <c r="AL22" i="23"/>
  <c r="AK22" i="23"/>
  <c r="AH22" i="23"/>
  <c r="AG22" i="23"/>
  <c r="AD22" i="23"/>
  <c r="AC22" i="23"/>
  <c r="Z22" i="23"/>
  <c r="Y22" i="23"/>
  <c r="V22" i="23"/>
  <c r="U22" i="23"/>
  <c r="R22" i="23"/>
  <c r="Q22" i="23"/>
  <c r="N22" i="23"/>
  <c r="M22" i="23"/>
  <c r="J22" i="23"/>
  <c r="I22" i="23"/>
  <c r="F22" i="23"/>
  <c r="E22" i="23"/>
  <c r="BN21" i="23"/>
  <c r="BM21" i="23"/>
  <c r="BJ21" i="23"/>
  <c r="BI21" i="23"/>
  <c r="BF21" i="23"/>
  <c r="BE21" i="23"/>
  <c r="BB21" i="23"/>
  <c r="BA21" i="23"/>
  <c r="AX21" i="23"/>
  <c r="AW21" i="23"/>
  <c r="AT21" i="23"/>
  <c r="AS21" i="23"/>
  <c r="AP21" i="23"/>
  <c r="AO21" i="23"/>
  <c r="AL21" i="23"/>
  <c r="AK21" i="23"/>
  <c r="AH21" i="23"/>
  <c r="AG21" i="23"/>
  <c r="AD21" i="23"/>
  <c r="AC21" i="23"/>
  <c r="Z21" i="23"/>
  <c r="Y21" i="23"/>
  <c r="V21" i="23"/>
  <c r="U21" i="23"/>
  <c r="R21" i="23"/>
  <c r="Q21" i="23"/>
  <c r="N21" i="23"/>
  <c r="M21" i="23"/>
  <c r="J21" i="23"/>
  <c r="I21" i="23"/>
  <c r="F21" i="23"/>
  <c r="E21" i="23"/>
  <c r="BN20" i="23"/>
  <c r="BM20" i="23"/>
  <c r="BJ20" i="23"/>
  <c r="BI20" i="23"/>
  <c r="BF20" i="23"/>
  <c r="BE20" i="23"/>
  <c r="BB20" i="23"/>
  <c r="BA20" i="23"/>
  <c r="AX20" i="23"/>
  <c r="AW20" i="23"/>
  <c r="AT20" i="23"/>
  <c r="AS20" i="23"/>
  <c r="AP20" i="23"/>
  <c r="AO20" i="23"/>
  <c r="AL20" i="23"/>
  <c r="AK20" i="23"/>
  <c r="AH20" i="23"/>
  <c r="AG20" i="23"/>
  <c r="AD20" i="23"/>
  <c r="AC20" i="23"/>
  <c r="Z20" i="23"/>
  <c r="Y20" i="23"/>
  <c r="V20" i="23"/>
  <c r="U20" i="23"/>
  <c r="R20" i="23"/>
  <c r="Q20" i="23"/>
  <c r="N20" i="23"/>
  <c r="M20" i="23"/>
  <c r="J20" i="23"/>
  <c r="I20" i="23"/>
  <c r="F20" i="23"/>
  <c r="E20" i="23"/>
  <c r="BN19" i="23"/>
  <c r="BM19" i="23"/>
  <c r="BJ19" i="23"/>
  <c r="BI19" i="23"/>
  <c r="BF19" i="23"/>
  <c r="BE19" i="23"/>
  <c r="BB19" i="23"/>
  <c r="BA19" i="23"/>
  <c r="AX19" i="23"/>
  <c r="AW19" i="23"/>
  <c r="AT19" i="23"/>
  <c r="AS19" i="23"/>
  <c r="AP19" i="23"/>
  <c r="AO19" i="23"/>
  <c r="AL19" i="23"/>
  <c r="AK19" i="23"/>
  <c r="AH19" i="23"/>
  <c r="AG19" i="23"/>
  <c r="AD19" i="23"/>
  <c r="AC19" i="23"/>
  <c r="Z19" i="23"/>
  <c r="Y19" i="23"/>
  <c r="V19" i="23"/>
  <c r="U19" i="23"/>
  <c r="R19" i="23"/>
  <c r="Q19" i="23"/>
  <c r="N19" i="23"/>
  <c r="M19" i="23"/>
  <c r="J19" i="23"/>
  <c r="I19" i="23"/>
  <c r="F19" i="23"/>
  <c r="E19" i="23"/>
  <c r="BN18" i="23"/>
  <c r="BM18" i="23"/>
  <c r="BJ18" i="23"/>
  <c r="BI18" i="23"/>
  <c r="BF18" i="23"/>
  <c r="BE18" i="23"/>
  <c r="BB18" i="23"/>
  <c r="BA18" i="23"/>
  <c r="AX18" i="23"/>
  <c r="AW18" i="23"/>
  <c r="AT18" i="23"/>
  <c r="AS18" i="23"/>
  <c r="AP18" i="23"/>
  <c r="AO18" i="23"/>
  <c r="AL18" i="23"/>
  <c r="AK18" i="23"/>
  <c r="AH18" i="23"/>
  <c r="AG18" i="23"/>
  <c r="AD18" i="23"/>
  <c r="AC18" i="23"/>
  <c r="Z18" i="23"/>
  <c r="Y18" i="23"/>
  <c r="V18" i="23"/>
  <c r="U18" i="23"/>
  <c r="R18" i="23"/>
  <c r="Q18" i="23"/>
  <c r="N18" i="23"/>
  <c r="M18" i="23"/>
  <c r="J18" i="23"/>
  <c r="I18" i="23"/>
  <c r="F18" i="23"/>
  <c r="E18" i="23"/>
  <c r="BN17" i="23"/>
  <c r="BM17" i="23"/>
  <c r="BJ17" i="23"/>
  <c r="BI17" i="23"/>
  <c r="BF17" i="23"/>
  <c r="BE17" i="23"/>
  <c r="BB17" i="23"/>
  <c r="BA17" i="23"/>
  <c r="AX17" i="23"/>
  <c r="AW17" i="23"/>
  <c r="AT17" i="23"/>
  <c r="AS17" i="23"/>
  <c r="AP17" i="23"/>
  <c r="AO17" i="23"/>
  <c r="AL17" i="23"/>
  <c r="AK17" i="23"/>
  <c r="AH17" i="23"/>
  <c r="AG17" i="23"/>
  <c r="AD17" i="23"/>
  <c r="AC17" i="23"/>
  <c r="Z17" i="23"/>
  <c r="Y17" i="23"/>
  <c r="V17" i="23"/>
  <c r="U17" i="23"/>
  <c r="R17" i="23"/>
  <c r="Q17" i="23"/>
  <c r="N17" i="23"/>
  <c r="M17" i="23"/>
  <c r="J17" i="23"/>
  <c r="I17" i="23"/>
  <c r="F17" i="23"/>
  <c r="E17" i="23"/>
  <c r="BN16" i="23"/>
  <c r="BM16" i="23"/>
  <c r="BJ16" i="23"/>
  <c r="BI16" i="23"/>
  <c r="BF16" i="23"/>
  <c r="BE16" i="23"/>
  <c r="BB16" i="23"/>
  <c r="BA16" i="23"/>
  <c r="AX16" i="23"/>
  <c r="AW16" i="23"/>
  <c r="AT16" i="23"/>
  <c r="AS16" i="23"/>
  <c r="AP16" i="23"/>
  <c r="AO16" i="23"/>
  <c r="AL16" i="23"/>
  <c r="AK16" i="23"/>
  <c r="AH16" i="23"/>
  <c r="AG16" i="23"/>
  <c r="AD16" i="23"/>
  <c r="AC16" i="23"/>
  <c r="Z16" i="23"/>
  <c r="Y16" i="23"/>
  <c r="V16" i="23"/>
  <c r="U16" i="23"/>
  <c r="R16" i="23"/>
  <c r="Q16" i="23"/>
  <c r="N16" i="23"/>
  <c r="M16" i="23"/>
  <c r="J16" i="23"/>
  <c r="I16" i="23"/>
  <c r="F16" i="23"/>
  <c r="BN15" i="23"/>
  <c r="BM15" i="23"/>
  <c r="BJ15" i="23"/>
  <c r="BI15" i="23"/>
  <c r="BF15" i="23"/>
  <c r="BE15" i="23"/>
  <c r="BB15" i="23"/>
  <c r="BA15" i="23"/>
  <c r="AX15" i="23"/>
  <c r="AW15" i="23"/>
  <c r="AT15" i="23"/>
  <c r="AS15" i="23"/>
  <c r="AP15" i="23"/>
  <c r="AO15" i="23"/>
  <c r="AL15" i="23"/>
  <c r="AK15" i="23"/>
  <c r="AH15" i="23"/>
  <c r="AG15" i="23"/>
  <c r="AD15" i="23"/>
  <c r="AC15" i="23"/>
  <c r="Z15" i="23"/>
  <c r="Y15" i="23"/>
  <c r="V15" i="23"/>
  <c r="U15" i="23"/>
  <c r="R15" i="23"/>
  <c r="Q15" i="23"/>
  <c r="N15" i="23"/>
  <c r="M15" i="23"/>
  <c r="J15" i="23"/>
  <c r="I15" i="23"/>
  <c r="F15" i="23"/>
  <c r="E15" i="23"/>
  <c r="BN14" i="23"/>
  <c r="BM14" i="23"/>
  <c r="BJ14" i="23"/>
  <c r="BI14" i="23"/>
  <c r="BF14" i="23"/>
  <c r="BE14" i="23"/>
  <c r="BB14" i="23"/>
  <c r="BA14" i="23"/>
  <c r="AX14" i="23"/>
  <c r="AW14" i="23"/>
  <c r="AT14" i="23"/>
  <c r="AS14" i="23"/>
  <c r="AP14" i="23"/>
  <c r="AO14" i="23"/>
  <c r="AL14" i="23"/>
  <c r="AK14" i="23"/>
  <c r="AH14" i="23"/>
  <c r="AG14" i="23"/>
  <c r="AD14" i="23"/>
  <c r="AC14" i="23"/>
  <c r="Z14" i="23"/>
  <c r="Y14" i="23"/>
  <c r="V14" i="23"/>
  <c r="U14" i="23"/>
  <c r="R14" i="23"/>
  <c r="Q14" i="23"/>
  <c r="N14" i="23"/>
  <c r="M14" i="23"/>
  <c r="J14" i="23"/>
  <c r="I14" i="23"/>
  <c r="F14" i="23"/>
  <c r="E14" i="23"/>
  <c r="BN13" i="23"/>
  <c r="BM13" i="23"/>
  <c r="BJ13" i="23"/>
  <c r="BI13" i="23"/>
  <c r="BF13" i="23"/>
  <c r="BE13" i="23"/>
  <c r="BB13" i="23"/>
  <c r="BA13" i="23"/>
  <c r="AX13" i="23"/>
  <c r="AW13" i="23"/>
  <c r="AT13" i="23"/>
  <c r="AS13" i="23"/>
  <c r="AP13" i="23"/>
  <c r="AO13" i="23"/>
  <c r="AL13" i="23"/>
  <c r="AK13" i="23"/>
  <c r="AH13" i="23"/>
  <c r="AG13" i="23"/>
  <c r="AD13" i="23"/>
  <c r="AC13" i="23"/>
  <c r="Z13" i="23"/>
  <c r="Y13" i="23"/>
  <c r="V13" i="23"/>
  <c r="U13" i="23"/>
  <c r="R13" i="23"/>
  <c r="Q13" i="23"/>
  <c r="N13" i="23"/>
  <c r="M13" i="23"/>
  <c r="J13" i="23"/>
  <c r="I13" i="23"/>
  <c r="F13" i="23"/>
  <c r="E13" i="23"/>
  <c r="BN12" i="23"/>
  <c r="BM12" i="23"/>
  <c r="BJ12" i="23"/>
  <c r="BI12" i="23"/>
  <c r="BF12" i="23"/>
  <c r="BE12" i="23"/>
  <c r="BB12" i="23"/>
  <c r="BA12" i="23"/>
  <c r="AX12" i="23"/>
  <c r="AW12" i="23"/>
  <c r="AT12" i="23"/>
  <c r="AS12" i="23"/>
  <c r="AP12" i="23"/>
  <c r="AO12" i="23"/>
  <c r="AL12" i="23"/>
  <c r="AK12" i="23"/>
  <c r="AH12" i="23"/>
  <c r="AG12" i="23"/>
  <c r="AD12" i="23"/>
  <c r="AC12" i="23"/>
  <c r="Z12" i="23"/>
  <c r="Y12" i="23"/>
  <c r="V12" i="23"/>
  <c r="U12" i="23"/>
  <c r="R12" i="23"/>
  <c r="Q12" i="23"/>
  <c r="N12" i="23"/>
  <c r="M12" i="23"/>
  <c r="J12" i="23"/>
  <c r="I12" i="23"/>
  <c r="F12" i="23"/>
  <c r="E12" i="23"/>
  <c r="BN11" i="23"/>
  <c r="BM11" i="23"/>
  <c r="BJ11" i="23"/>
  <c r="BI11" i="23"/>
  <c r="BF11" i="23"/>
  <c r="BE11" i="23"/>
  <c r="BB11" i="23"/>
  <c r="BA11" i="23"/>
  <c r="AX11" i="23"/>
  <c r="AW11" i="23"/>
  <c r="AT11" i="23"/>
  <c r="AS11" i="23"/>
  <c r="AP11" i="23"/>
  <c r="AO11" i="23"/>
  <c r="AL11" i="23"/>
  <c r="AK11" i="23"/>
  <c r="AH11" i="23"/>
  <c r="AG11" i="23"/>
  <c r="AD11" i="23"/>
  <c r="AC11" i="23"/>
  <c r="Z11" i="23"/>
  <c r="Y11" i="23"/>
  <c r="V11" i="23"/>
  <c r="U11" i="23"/>
  <c r="R11" i="23"/>
  <c r="Q11" i="23"/>
  <c r="N11" i="23"/>
  <c r="M11" i="23"/>
  <c r="J11" i="23"/>
  <c r="I11" i="23"/>
  <c r="F11" i="23"/>
  <c r="E11" i="23"/>
  <c r="BN10" i="23"/>
  <c r="BM10" i="23"/>
  <c r="BJ10" i="23"/>
  <c r="BI10" i="23"/>
  <c r="BF10" i="23"/>
  <c r="BE10" i="23"/>
  <c r="BB10" i="23"/>
  <c r="BA10" i="23"/>
  <c r="AX10" i="23"/>
  <c r="AW10" i="23"/>
  <c r="AT10" i="23"/>
  <c r="AS10" i="23"/>
  <c r="AP10" i="23"/>
  <c r="AO10" i="23"/>
  <c r="AL10" i="23"/>
  <c r="AK10" i="23"/>
  <c r="AH10" i="23"/>
  <c r="AG10" i="23"/>
  <c r="AD10" i="23"/>
  <c r="AC10" i="23"/>
  <c r="Z10" i="23"/>
  <c r="Y10" i="23"/>
  <c r="V10" i="23"/>
  <c r="U10" i="23"/>
  <c r="R10" i="23"/>
  <c r="Q10" i="23"/>
  <c r="N10" i="23"/>
  <c r="M10" i="23"/>
  <c r="J10" i="23"/>
  <c r="I10" i="23"/>
  <c r="F10" i="23"/>
  <c r="E10" i="23"/>
  <c r="BN9" i="23"/>
  <c r="BM9" i="23"/>
  <c r="BJ9" i="23"/>
  <c r="BI9" i="23"/>
  <c r="BF9" i="23"/>
  <c r="BE9" i="23"/>
  <c r="BB9" i="23"/>
  <c r="BA9" i="23"/>
  <c r="AX9" i="23"/>
  <c r="AW9" i="23"/>
  <c r="AT9" i="23"/>
  <c r="AS9" i="23"/>
  <c r="AP9" i="23"/>
  <c r="AO9" i="23"/>
  <c r="AL9" i="23"/>
  <c r="AK9" i="23"/>
  <c r="AH9" i="23"/>
  <c r="AG9" i="23"/>
  <c r="AD9" i="23"/>
  <c r="AC9" i="23"/>
  <c r="Z9" i="23"/>
  <c r="Y9" i="23"/>
  <c r="V9" i="23"/>
  <c r="U9" i="23"/>
  <c r="R9" i="23"/>
  <c r="Q9" i="23"/>
  <c r="N9" i="23"/>
  <c r="M9" i="23"/>
  <c r="J9" i="23"/>
  <c r="I9" i="23"/>
  <c r="F9" i="23"/>
  <c r="E9" i="23"/>
  <c r="BN8" i="23"/>
  <c r="BM8" i="23"/>
  <c r="BJ8" i="23"/>
  <c r="BI8" i="23"/>
  <c r="BF8" i="23"/>
  <c r="BE8" i="23"/>
  <c r="BB8" i="23"/>
  <c r="BA8" i="23"/>
  <c r="AX8" i="23"/>
  <c r="AW8" i="23"/>
  <c r="AT8" i="23"/>
  <c r="AS8" i="23"/>
  <c r="AP8" i="23"/>
  <c r="AO8" i="23"/>
  <c r="AL8" i="23"/>
  <c r="AK8" i="23"/>
  <c r="AH8" i="23"/>
  <c r="AG8" i="23"/>
  <c r="AD8" i="23"/>
  <c r="AC8" i="23"/>
  <c r="Z8" i="23"/>
  <c r="Y8" i="23"/>
  <c r="V8" i="23"/>
  <c r="U8" i="23"/>
  <c r="R8" i="23"/>
  <c r="Q8" i="23"/>
  <c r="N8" i="23"/>
  <c r="M8" i="23"/>
  <c r="J8" i="23"/>
  <c r="I8" i="23"/>
  <c r="F8" i="23"/>
  <c r="E8" i="23"/>
  <c r="BN7" i="23"/>
  <c r="BM7" i="23"/>
  <c r="BJ7" i="23"/>
  <c r="BI7" i="23"/>
  <c r="BF7" i="23"/>
  <c r="BE7" i="23"/>
  <c r="BB7" i="23"/>
  <c r="BA7" i="23"/>
  <c r="AX7" i="23"/>
  <c r="AW7" i="23"/>
  <c r="AT7" i="23"/>
  <c r="AS7" i="23"/>
  <c r="AP7" i="23"/>
  <c r="AO7" i="23"/>
  <c r="AL7" i="23"/>
  <c r="AK7" i="23"/>
  <c r="AH7" i="23"/>
  <c r="AG7" i="23"/>
  <c r="AD7" i="23"/>
  <c r="AC7" i="23"/>
  <c r="Z7" i="23"/>
  <c r="Y7" i="23"/>
  <c r="V7" i="23"/>
  <c r="U7" i="23"/>
  <c r="R7" i="23"/>
  <c r="Q7" i="23"/>
  <c r="N7" i="23"/>
  <c r="M7" i="23"/>
  <c r="J7" i="23"/>
  <c r="I7" i="23"/>
  <c r="F7" i="23"/>
  <c r="E7" i="23"/>
  <c r="BJ49" i="21"/>
  <c r="BI49" i="21"/>
  <c r="BJ48" i="21"/>
  <c r="BI48" i="21"/>
  <c r="BJ47" i="21"/>
  <c r="BI47" i="21"/>
  <c r="BJ46" i="21"/>
  <c r="BI46" i="21"/>
  <c r="BJ45" i="21"/>
  <c r="BI45" i="21"/>
  <c r="BJ44" i="21"/>
  <c r="BI44" i="21"/>
  <c r="BJ43" i="21"/>
  <c r="BI43" i="21"/>
  <c r="BB49" i="21"/>
  <c r="BA49" i="21"/>
  <c r="BB48" i="21"/>
  <c r="BA48" i="21"/>
  <c r="BB47" i="21"/>
  <c r="BA47" i="21"/>
  <c r="BB46" i="21"/>
  <c r="BA46" i="21"/>
  <c r="BB45" i="21"/>
  <c r="BA45" i="21"/>
  <c r="BB44" i="21"/>
  <c r="BA44" i="21"/>
  <c r="BB43" i="21"/>
  <c r="BA43" i="21"/>
  <c r="AT49" i="21"/>
  <c r="AS49" i="21"/>
  <c r="AT48" i="21"/>
  <c r="AS48" i="21"/>
  <c r="AT47" i="21"/>
  <c r="AS47" i="21"/>
  <c r="AT46" i="21"/>
  <c r="AS46" i="21"/>
  <c r="AT45" i="21"/>
  <c r="AS45" i="21"/>
  <c r="AT44" i="21"/>
  <c r="AS44" i="21"/>
  <c r="AT43" i="21"/>
  <c r="AS43" i="21"/>
  <c r="AL49" i="21"/>
  <c r="AK49" i="21"/>
  <c r="AL48" i="21"/>
  <c r="AK48" i="21"/>
  <c r="AL47" i="21"/>
  <c r="AK47" i="21"/>
  <c r="AL46" i="21"/>
  <c r="AK46" i="21"/>
  <c r="AL45" i="21"/>
  <c r="AK45" i="21"/>
  <c r="AL44" i="21"/>
  <c r="AK44" i="21"/>
  <c r="AL43" i="21"/>
  <c r="AK43" i="21"/>
  <c r="AD49" i="21"/>
  <c r="AC49" i="21"/>
  <c r="AD48" i="21"/>
  <c r="AC48" i="21"/>
  <c r="AD47" i="21"/>
  <c r="AC47" i="21"/>
  <c r="AD46" i="21"/>
  <c r="AC46" i="21"/>
  <c r="AD45" i="21"/>
  <c r="AC45" i="21"/>
  <c r="AD44" i="21"/>
  <c r="AC44" i="21"/>
  <c r="AD43" i="21"/>
  <c r="AC43" i="21"/>
  <c r="V49" i="21"/>
  <c r="U49" i="21"/>
  <c r="V48" i="21"/>
  <c r="U48" i="21"/>
  <c r="V47" i="21"/>
  <c r="U47" i="21"/>
  <c r="V46" i="21"/>
  <c r="U46" i="21"/>
  <c r="V45" i="21"/>
  <c r="U45" i="21"/>
  <c r="V44" i="21"/>
  <c r="U44" i="21"/>
  <c r="V43" i="21"/>
  <c r="U43" i="21"/>
  <c r="N49" i="21"/>
  <c r="M49" i="21"/>
  <c r="N48" i="21"/>
  <c r="M48" i="21"/>
  <c r="N47" i="21"/>
  <c r="M47" i="21"/>
  <c r="N46" i="21"/>
  <c r="M46" i="21"/>
  <c r="N45" i="21"/>
  <c r="M45" i="21"/>
  <c r="N44" i="21"/>
  <c r="M44" i="21"/>
  <c r="N43" i="21"/>
  <c r="M43" i="21"/>
  <c r="E49" i="21"/>
  <c r="E44" i="21"/>
  <c r="F44" i="21"/>
  <c r="E45" i="21"/>
  <c r="F45" i="21"/>
  <c r="E46" i="21"/>
  <c r="F46" i="21"/>
  <c r="E47" i="21"/>
  <c r="F47" i="21"/>
  <c r="E48" i="21"/>
  <c r="F48" i="21"/>
  <c r="F49" i="21"/>
  <c r="F43" i="21"/>
  <c r="E43" i="21"/>
  <c r="BJ49" i="22"/>
  <c r="BI49" i="22"/>
  <c r="BJ48" i="22"/>
  <c r="BI48" i="22"/>
  <c r="BJ47" i="22"/>
  <c r="BI47" i="22"/>
  <c r="BJ46" i="22"/>
  <c r="BI46" i="22"/>
  <c r="BJ45" i="22"/>
  <c r="BI45" i="22"/>
  <c r="BJ44" i="22"/>
  <c r="BI44" i="22"/>
  <c r="BJ43" i="22"/>
  <c r="BI43" i="22"/>
  <c r="BB49" i="22"/>
  <c r="BA49" i="22"/>
  <c r="BB48" i="22"/>
  <c r="BA48" i="22"/>
  <c r="BB47" i="22"/>
  <c r="BA47" i="22"/>
  <c r="BB46" i="22"/>
  <c r="BA46" i="22"/>
  <c r="BB45" i="22"/>
  <c r="BA45" i="22"/>
  <c r="BB44" i="22"/>
  <c r="BA44" i="22"/>
  <c r="BB43" i="22"/>
  <c r="BA43" i="22"/>
  <c r="AT49" i="22"/>
  <c r="AS49" i="22"/>
  <c r="AT48" i="22"/>
  <c r="AS48" i="22"/>
  <c r="AT47" i="22"/>
  <c r="AS47" i="22"/>
  <c r="AT46" i="22"/>
  <c r="AS46" i="22"/>
  <c r="AT45" i="22"/>
  <c r="AS45" i="22"/>
  <c r="AT44" i="22"/>
  <c r="AS44" i="22"/>
  <c r="AT43" i="22"/>
  <c r="AS43" i="22"/>
  <c r="AL49" i="22"/>
  <c r="AK49" i="22"/>
  <c r="AL48" i="22"/>
  <c r="AK48" i="22"/>
  <c r="AL47" i="22"/>
  <c r="AK47" i="22"/>
  <c r="AL46" i="22"/>
  <c r="AK46" i="22"/>
  <c r="AL45" i="22"/>
  <c r="AK45" i="22"/>
  <c r="AL44" i="22"/>
  <c r="AK44" i="22"/>
  <c r="AL43" i="22"/>
  <c r="AK43" i="22"/>
  <c r="AD49" i="22"/>
  <c r="AC49" i="22"/>
  <c r="AD48" i="22"/>
  <c r="AC48" i="22"/>
  <c r="AD47" i="22"/>
  <c r="AC47" i="22"/>
  <c r="AD46" i="22"/>
  <c r="AC46" i="22"/>
  <c r="AD45" i="22"/>
  <c r="AC45" i="22"/>
  <c r="AD44" i="22"/>
  <c r="AC44" i="22"/>
  <c r="AD43" i="22"/>
  <c r="AC43" i="22"/>
  <c r="V49" i="22"/>
  <c r="U49" i="22"/>
  <c r="V48" i="22"/>
  <c r="U48" i="22"/>
  <c r="V47" i="22"/>
  <c r="U47" i="22"/>
  <c r="V46" i="22"/>
  <c r="U46" i="22"/>
  <c r="V45" i="22"/>
  <c r="U45" i="22"/>
  <c r="V44" i="22"/>
  <c r="U44" i="22"/>
  <c r="V43" i="22"/>
  <c r="U43" i="22"/>
  <c r="N49" i="22"/>
  <c r="M49" i="22"/>
  <c r="N48" i="22"/>
  <c r="M48" i="22"/>
  <c r="N47" i="22"/>
  <c r="M47" i="22"/>
  <c r="N46" i="22"/>
  <c r="M46" i="22"/>
  <c r="N45" i="22"/>
  <c r="M45" i="22"/>
  <c r="N44" i="22"/>
  <c r="M44" i="22"/>
  <c r="N43" i="22"/>
  <c r="M43" i="22"/>
  <c r="F44" i="22"/>
  <c r="F45" i="22"/>
  <c r="F46" i="22"/>
  <c r="F47" i="22"/>
  <c r="F48" i="22"/>
  <c r="F49" i="22"/>
  <c r="F43" i="22"/>
  <c r="E44" i="22"/>
  <c r="E45" i="22"/>
  <c r="E46" i="22"/>
  <c r="E47" i="22"/>
  <c r="E48" i="22"/>
  <c r="E49" i="22"/>
  <c r="E43" i="22"/>
  <c r="BE40" i="22"/>
  <c r="AS40" i="22"/>
  <c r="AT40" i="22"/>
  <c r="AX40" i="22"/>
  <c r="AW40" i="22"/>
  <c r="AP40" i="22"/>
  <c r="AO40" i="22"/>
  <c r="AH40" i="22"/>
  <c r="AG40" i="22"/>
  <c r="AD40" i="22"/>
  <c r="AC40" i="22"/>
  <c r="E34" i="22"/>
  <c r="BN59" i="22"/>
  <c r="BM59" i="22"/>
  <c r="BJ59" i="22"/>
  <c r="BI59" i="22"/>
  <c r="BF59" i="22"/>
  <c r="BE59" i="22"/>
  <c r="BB59" i="22"/>
  <c r="BA59" i="22"/>
  <c r="AX59" i="22"/>
  <c r="AW59" i="22"/>
  <c r="AT59" i="22"/>
  <c r="AS59" i="22"/>
  <c r="AP59" i="22"/>
  <c r="AO59" i="22"/>
  <c r="AL59" i="22"/>
  <c r="AK59" i="22"/>
  <c r="AH59" i="22"/>
  <c r="AG59" i="22"/>
  <c r="AD59" i="22"/>
  <c r="AC59" i="22"/>
  <c r="Z59" i="22"/>
  <c r="Y59" i="22"/>
  <c r="V59" i="22"/>
  <c r="U59" i="22"/>
  <c r="R59" i="22"/>
  <c r="Q59" i="22"/>
  <c r="N59" i="22"/>
  <c r="M59" i="22"/>
  <c r="J59" i="22"/>
  <c r="I59" i="22"/>
  <c r="F59" i="22"/>
  <c r="E59" i="22"/>
  <c r="BN39" i="22"/>
  <c r="BM39" i="22"/>
  <c r="BJ39" i="22"/>
  <c r="BI39" i="22"/>
  <c r="BF39" i="22"/>
  <c r="BE39" i="22"/>
  <c r="BB39" i="22"/>
  <c r="BA39" i="22"/>
  <c r="AX39" i="22"/>
  <c r="AW39" i="22"/>
  <c r="AT39" i="22"/>
  <c r="AS39" i="22"/>
  <c r="AP39" i="22"/>
  <c r="AO39" i="22"/>
  <c r="AL39" i="22"/>
  <c r="AK39" i="22"/>
  <c r="AH39" i="22"/>
  <c r="AG39" i="22"/>
  <c r="AD39" i="22"/>
  <c r="AC39" i="22"/>
  <c r="Z39" i="22"/>
  <c r="Y39" i="22"/>
  <c r="V39" i="22"/>
  <c r="U39" i="22"/>
  <c r="R39" i="22"/>
  <c r="Q39" i="22"/>
  <c r="N39" i="22"/>
  <c r="M39" i="22"/>
  <c r="J39" i="22"/>
  <c r="I39" i="22"/>
  <c r="F39" i="22"/>
  <c r="E39" i="22"/>
  <c r="BN38" i="22"/>
  <c r="BM38" i="22"/>
  <c r="BJ38" i="22"/>
  <c r="BI38" i="22"/>
  <c r="BF38" i="22"/>
  <c r="BE38" i="22"/>
  <c r="BB38" i="22"/>
  <c r="BA38" i="22"/>
  <c r="AX38" i="22"/>
  <c r="AW38" i="22"/>
  <c r="AT38" i="22"/>
  <c r="AS38" i="22"/>
  <c r="AP38" i="22"/>
  <c r="AO38" i="22"/>
  <c r="AL38" i="22"/>
  <c r="AK38" i="22"/>
  <c r="AH38" i="22"/>
  <c r="AG38" i="22"/>
  <c r="AD38" i="22"/>
  <c r="AC38" i="22"/>
  <c r="Z38" i="22"/>
  <c r="Y38" i="22"/>
  <c r="V38" i="22"/>
  <c r="U38" i="22"/>
  <c r="R38" i="22"/>
  <c r="Q38" i="22"/>
  <c r="N38" i="22"/>
  <c r="M38" i="22"/>
  <c r="J38" i="22"/>
  <c r="I38" i="22"/>
  <c r="F38" i="22"/>
  <c r="E38" i="22"/>
  <c r="BN37" i="22"/>
  <c r="BM37" i="22"/>
  <c r="BJ37" i="22"/>
  <c r="BI37" i="22"/>
  <c r="BF37" i="22"/>
  <c r="BE37" i="22"/>
  <c r="BB37" i="22"/>
  <c r="BA37" i="22"/>
  <c r="AX37" i="22"/>
  <c r="AW37" i="22"/>
  <c r="AT37" i="22"/>
  <c r="AS37" i="22"/>
  <c r="AP37" i="22"/>
  <c r="AO37" i="22"/>
  <c r="AL37" i="22"/>
  <c r="AK37" i="22"/>
  <c r="AH37" i="22"/>
  <c r="AG37" i="22"/>
  <c r="AD37" i="22"/>
  <c r="AC37" i="22"/>
  <c r="Z37" i="22"/>
  <c r="Y37" i="22"/>
  <c r="V37" i="22"/>
  <c r="U37" i="22"/>
  <c r="R37" i="22"/>
  <c r="Q37" i="22"/>
  <c r="N37" i="22"/>
  <c r="M37" i="22"/>
  <c r="J37" i="22"/>
  <c r="I37" i="22"/>
  <c r="F37" i="22"/>
  <c r="E37" i="22"/>
  <c r="BN36" i="22"/>
  <c r="BM36" i="22"/>
  <c r="BJ36" i="22"/>
  <c r="BI36" i="22"/>
  <c r="BF36" i="22"/>
  <c r="BE36" i="22"/>
  <c r="BB36" i="22"/>
  <c r="BA36" i="22"/>
  <c r="AX36" i="22"/>
  <c r="AW36" i="22"/>
  <c r="AT36" i="22"/>
  <c r="AS36" i="22"/>
  <c r="AP36" i="22"/>
  <c r="AO36" i="22"/>
  <c r="AL36" i="22"/>
  <c r="AK36" i="22"/>
  <c r="AH36" i="22"/>
  <c r="AG36" i="22"/>
  <c r="AD36" i="22"/>
  <c r="AC36" i="22"/>
  <c r="Z36" i="22"/>
  <c r="Y36" i="22"/>
  <c r="V36" i="22"/>
  <c r="U36" i="22"/>
  <c r="R36" i="22"/>
  <c r="Q36" i="22"/>
  <c r="N36" i="22"/>
  <c r="M36" i="22"/>
  <c r="J36" i="22"/>
  <c r="I36" i="22"/>
  <c r="F36" i="22"/>
  <c r="E36" i="22"/>
  <c r="BN35" i="22"/>
  <c r="BM35" i="22"/>
  <c r="BJ35" i="22"/>
  <c r="BI35" i="22"/>
  <c r="BF35" i="22"/>
  <c r="BE35" i="22"/>
  <c r="BB35" i="22"/>
  <c r="BA35" i="22"/>
  <c r="AX35" i="22"/>
  <c r="AW35" i="22"/>
  <c r="AT35" i="22"/>
  <c r="AS35" i="22"/>
  <c r="AP35" i="22"/>
  <c r="AO35" i="22"/>
  <c r="AL35" i="22"/>
  <c r="AK35" i="22"/>
  <c r="AH35" i="22"/>
  <c r="AG35" i="22"/>
  <c r="AD35" i="22"/>
  <c r="AC35" i="22"/>
  <c r="Z35" i="22"/>
  <c r="Y35" i="22"/>
  <c r="V35" i="22"/>
  <c r="U35" i="22"/>
  <c r="R35" i="22"/>
  <c r="Q35" i="22"/>
  <c r="N35" i="22"/>
  <c r="M35" i="22"/>
  <c r="J35" i="22"/>
  <c r="I35" i="22"/>
  <c r="F35" i="22"/>
  <c r="E35" i="22"/>
  <c r="BN34" i="22"/>
  <c r="BM34" i="22"/>
  <c r="BJ34" i="22"/>
  <c r="BI34" i="22"/>
  <c r="BF34" i="22"/>
  <c r="BE34" i="22"/>
  <c r="BB34" i="22"/>
  <c r="BA34" i="22"/>
  <c r="AX34" i="22"/>
  <c r="AW34" i="22"/>
  <c r="AT34" i="22"/>
  <c r="AS34" i="22"/>
  <c r="AP34" i="22"/>
  <c r="AO34" i="22"/>
  <c r="AL34" i="22"/>
  <c r="AK34" i="22"/>
  <c r="AH34" i="22"/>
  <c r="AG34" i="22"/>
  <c r="AD34" i="22"/>
  <c r="AC34" i="22"/>
  <c r="Z34" i="22"/>
  <c r="Y34" i="22"/>
  <c r="V34" i="22"/>
  <c r="U34" i="22"/>
  <c r="R34" i="22"/>
  <c r="Q34" i="22"/>
  <c r="N34" i="22"/>
  <c r="M34" i="22"/>
  <c r="J34" i="22"/>
  <c r="I34" i="22"/>
  <c r="F34" i="22"/>
  <c r="BN33" i="22"/>
  <c r="BM33" i="22"/>
  <c r="BJ33" i="22"/>
  <c r="BI33" i="22"/>
  <c r="BF33" i="22"/>
  <c r="BE33" i="22"/>
  <c r="BB33" i="22"/>
  <c r="BA33" i="22"/>
  <c r="AX33" i="22"/>
  <c r="AW33" i="22"/>
  <c r="AT33" i="22"/>
  <c r="AS33" i="22"/>
  <c r="AP33" i="22"/>
  <c r="AO33" i="22"/>
  <c r="AL33" i="22"/>
  <c r="AK33" i="22"/>
  <c r="AH33" i="22"/>
  <c r="AG33" i="22"/>
  <c r="AD33" i="22"/>
  <c r="AC33" i="22"/>
  <c r="Z33" i="22"/>
  <c r="Y33" i="22"/>
  <c r="V33" i="22"/>
  <c r="U33" i="22"/>
  <c r="R33" i="22"/>
  <c r="Q33" i="22"/>
  <c r="N33" i="22"/>
  <c r="M33" i="22"/>
  <c r="J33" i="22"/>
  <c r="I33" i="22"/>
  <c r="F33" i="22"/>
  <c r="E33" i="22"/>
  <c r="BN32" i="22"/>
  <c r="BM32" i="22"/>
  <c r="BJ32" i="22"/>
  <c r="BI32" i="22"/>
  <c r="BF32" i="22"/>
  <c r="BE32" i="22"/>
  <c r="BB32" i="22"/>
  <c r="BA32" i="22"/>
  <c r="AX32" i="22"/>
  <c r="AW32" i="22"/>
  <c r="AT32" i="22"/>
  <c r="AS32" i="22"/>
  <c r="AP32" i="22"/>
  <c r="AO32" i="22"/>
  <c r="AL32" i="22"/>
  <c r="AK32" i="22"/>
  <c r="AH32" i="22"/>
  <c r="AG32" i="22"/>
  <c r="AD32" i="22"/>
  <c r="AC32" i="22"/>
  <c r="Z32" i="22"/>
  <c r="Y32" i="22"/>
  <c r="V32" i="22"/>
  <c r="U32" i="22"/>
  <c r="R32" i="22"/>
  <c r="Q32" i="22"/>
  <c r="N32" i="22"/>
  <c r="M32" i="22"/>
  <c r="J32" i="22"/>
  <c r="I32" i="22"/>
  <c r="F32" i="22"/>
  <c r="E32" i="22"/>
  <c r="BN31" i="22"/>
  <c r="BM31" i="22"/>
  <c r="BJ31" i="22"/>
  <c r="BI31" i="22"/>
  <c r="BF31" i="22"/>
  <c r="BE31" i="22"/>
  <c r="BB31" i="22"/>
  <c r="BA31" i="22"/>
  <c r="AX31" i="22"/>
  <c r="AW31" i="22"/>
  <c r="AT31" i="22"/>
  <c r="AS31" i="22"/>
  <c r="AP31" i="22"/>
  <c r="AO31" i="22"/>
  <c r="AL31" i="22"/>
  <c r="AK31" i="22"/>
  <c r="AH31" i="22"/>
  <c r="AG31" i="22"/>
  <c r="AD31" i="22"/>
  <c r="AC31" i="22"/>
  <c r="Z31" i="22"/>
  <c r="Y31" i="22"/>
  <c r="V31" i="22"/>
  <c r="U31" i="22"/>
  <c r="R31" i="22"/>
  <c r="Q31" i="22"/>
  <c r="N31" i="22"/>
  <c r="M31" i="22"/>
  <c r="J31" i="22"/>
  <c r="I31" i="22"/>
  <c r="F31" i="22"/>
  <c r="E31" i="22"/>
  <c r="BN30" i="22"/>
  <c r="BM30" i="22"/>
  <c r="BJ30" i="22"/>
  <c r="BI30" i="22"/>
  <c r="BF30" i="22"/>
  <c r="BE30" i="22"/>
  <c r="BB30" i="22"/>
  <c r="BA30" i="22"/>
  <c r="AX30" i="22"/>
  <c r="AW30" i="22"/>
  <c r="AT30" i="22"/>
  <c r="AS30" i="22"/>
  <c r="AP30" i="22"/>
  <c r="AO30" i="22"/>
  <c r="AL30" i="22"/>
  <c r="AK30" i="22"/>
  <c r="AH30" i="22"/>
  <c r="AG30" i="22"/>
  <c r="AD30" i="22"/>
  <c r="AC30" i="22"/>
  <c r="Z30" i="22"/>
  <c r="Y30" i="22"/>
  <c r="V30" i="22"/>
  <c r="U30" i="22"/>
  <c r="R30" i="22"/>
  <c r="Q30" i="22"/>
  <c r="N30" i="22"/>
  <c r="M30" i="22"/>
  <c r="J30" i="22"/>
  <c r="I30" i="22"/>
  <c r="F30" i="22"/>
  <c r="E30" i="22"/>
  <c r="BN29" i="22"/>
  <c r="BM29" i="22"/>
  <c r="BJ29" i="22"/>
  <c r="BI29" i="22"/>
  <c r="BF29" i="22"/>
  <c r="BE29" i="22"/>
  <c r="BB29" i="22"/>
  <c r="BA29" i="22"/>
  <c r="AX29" i="22"/>
  <c r="AW29" i="22"/>
  <c r="AT29" i="22"/>
  <c r="AS29" i="22"/>
  <c r="AP29" i="22"/>
  <c r="AO29" i="22"/>
  <c r="AL29" i="22"/>
  <c r="AK29" i="22"/>
  <c r="AH29" i="22"/>
  <c r="AG29" i="22"/>
  <c r="AD29" i="22"/>
  <c r="AC29" i="22"/>
  <c r="Z29" i="22"/>
  <c r="Y29" i="22"/>
  <c r="V29" i="22"/>
  <c r="U29" i="22"/>
  <c r="R29" i="22"/>
  <c r="Q29" i="22"/>
  <c r="N29" i="22"/>
  <c r="M29" i="22"/>
  <c r="J29" i="22"/>
  <c r="I29" i="22"/>
  <c r="F29" i="22"/>
  <c r="E29" i="22"/>
  <c r="BN28" i="22"/>
  <c r="BM28" i="22"/>
  <c r="BJ28" i="22"/>
  <c r="BI28" i="22"/>
  <c r="BF28" i="22"/>
  <c r="BE28" i="22"/>
  <c r="BB28" i="22"/>
  <c r="BA28" i="22"/>
  <c r="AX28" i="22"/>
  <c r="AW28" i="22"/>
  <c r="AT28" i="22"/>
  <c r="AS28" i="22"/>
  <c r="AP28" i="22"/>
  <c r="AO28" i="22"/>
  <c r="AL28" i="22"/>
  <c r="AK28" i="22"/>
  <c r="AH28" i="22"/>
  <c r="AG28" i="22"/>
  <c r="AD28" i="22"/>
  <c r="AC28" i="22"/>
  <c r="Z28" i="22"/>
  <c r="Y28" i="22"/>
  <c r="V28" i="22"/>
  <c r="U28" i="22"/>
  <c r="R28" i="22"/>
  <c r="Q28" i="22"/>
  <c r="N28" i="22"/>
  <c r="M28" i="22"/>
  <c r="J28" i="22"/>
  <c r="I28" i="22"/>
  <c r="F28" i="22"/>
  <c r="E28" i="22"/>
  <c r="BN27" i="22"/>
  <c r="BM27" i="22"/>
  <c r="BJ27" i="22"/>
  <c r="BI27" i="22"/>
  <c r="BF27" i="22"/>
  <c r="BE27" i="22"/>
  <c r="BB27" i="22"/>
  <c r="BA27" i="22"/>
  <c r="AX27" i="22"/>
  <c r="AW27" i="22"/>
  <c r="AT27" i="22"/>
  <c r="AS27" i="22"/>
  <c r="AP27" i="22"/>
  <c r="AO27" i="22"/>
  <c r="AL27" i="22"/>
  <c r="AK27" i="22"/>
  <c r="AH27" i="22"/>
  <c r="AG27" i="22"/>
  <c r="AD27" i="22"/>
  <c r="AC27" i="22"/>
  <c r="Z27" i="22"/>
  <c r="Y27" i="22"/>
  <c r="V27" i="22"/>
  <c r="U27" i="22"/>
  <c r="R27" i="22"/>
  <c r="Q27" i="22"/>
  <c r="N27" i="22"/>
  <c r="M27" i="22"/>
  <c r="J27" i="22"/>
  <c r="I27" i="22"/>
  <c r="F27" i="22"/>
  <c r="E27" i="22"/>
  <c r="BN26" i="22"/>
  <c r="BM26" i="22"/>
  <c r="BJ26" i="22"/>
  <c r="BI26" i="22"/>
  <c r="BF26" i="22"/>
  <c r="BE26" i="22"/>
  <c r="BB26" i="22"/>
  <c r="BA26" i="22"/>
  <c r="AX26" i="22"/>
  <c r="AW26" i="22"/>
  <c r="AT26" i="22"/>
  <c r="AS26" i="22"/>
  <c r="AP26" i="22"/>
  <c r="AO26" i="22"/>
  <c r="AL26" i="22"/>
  <c r="AK26" i="22"/>
  <c r="AH26" i="22"/>
  <c r="AG26" i="22"/>
  <c r="AD26" i="22"/>
  <c r="AC26" i="22"/>
  <c r="Z26" i="22"/>
  <c r="Y26" i="22"/>
  <c r="V26" i="22"/>
  <c r="U26" i="22"/>
  <c r="R26" i="22"/>
  <c r="Q26" i="22"/>
  <c r="N26" i="22"/>
  <c r="M26" i="22"/>
  <c r="J26" i="22"/>
  <c r="I26" i="22"/>
  <c r="F26" i="22"/>
  <c r="E26" i="22"/>
  <c r="BN25" i="22"/>
  <c r="BM25" i="22"/>
  <c r="BJ25" i="22"/>
  <c r="BI25" i="22"/>
  <c r="BF25" i="22"/>
  <c r="BE25" i="22"/>
  <c r="BB25" i="22"/>
  <c r="BA25" i="22"/>
  <c r="AX25" i="22"/>
  <c r="AW25" i="22"/>
  <c r="AT25" i="22"/>
  <c r="AS25" i="22"/>
  <c r="AP25" i="22"/>
  <c r="AO25" i="22"/>
  <c r="AL25" i="22"/>
  <c r="AK25" i="22"/>
  <c r="AH25" i="22"/>
  <c r="AG25" i="22"/>
  <c r="AD25" i="22"/>
  <c r="AC25" i="22"/>
  <c r="Z25" i="22"/>
  <c r="Y25" i="22"/>
  <c r="V25" i="22"/>
  <c r="U25" i="22"/>
  <c r="R25" i="22"/>
  <c r="Q25" i="22"/>
  <c r="N25" i="22"/>
  <c r="M25" i="22"/>
  <c r="J25" i="22"/>
  <c r="I25" i="22"/>
  <c r="F25" i="22"/>
  <c r="E25" i="22"/>
  <c r="BN24" i="22"/>
  <c r="BM24" i="22"/>
  <c r="BJ24" i="22"/>
  <c r="BI24" i="22"/>
  <c r="BF24" i="22"/>
  <c r="BE24" i="22"/>
  <c r="BB24" i="22"/>
  <c r="BA24" i="22"/>
  <c r="AX24" i="22"/>
  <c r="AW24" i="22"/>
  <c r="AT24" i="22"/>
  <c r="AS24" i="22"/>
  <c r="AP24" i="22"/>
  <c r="AO24" i="22"/>
  <c r="AL24" i="22"/>
  <c r="AK24" i="22"/>
  <c r="AH24" i="22"/>
  <c r="AG24" i="22"/>
  <c r="AD24" i="22"/>
  <c r="AC24" i="22"/>
  <c r="Z24" i="22"/>
  <c r="Y24" i="22"/>
  <c r="V24" i="22"/>
  <c r="U24" i="22"/>
  <c r="R24" i="22"/>
  <c r="Q24" i="22"/>
  <c r="N24" i="22"/>
  <c r="M24" i="22"/>
  <c r="J24" i="22"/>
  <c r="I24" i="22"/>
  <c r="F24" i="22"/>
  <c r="E24" i="22"/>
  <c r="BN23" i="22"/>
  <c r="BM23" i="22"/>
  <c r="BJ23" i="22"/>
  <c r="BI23" i="22"/>
  <c r="BF23" i="22"/>
  <c r="BE23" i="22"/>
  <c r="BB23" i="22"/>
  <c r="BA23" i="22"/>
  <c r="AX23" i="22"/>
  <c r="AW23" i="22"/>
  <c r="AT23" i="22"/>
  <c r="AS23" i="22"/>
  <c r="AP23" i="22"/>
  <c r="AO23" i="22"/>
  <c r="AL23" i="22"/>
  <c r="AK23" i="22"/>
  <c r="AH23" i="22"/>
  <c r="AG23" i="22"/>
  <c r="AD23" i="22"/>
  <c r="AC23" i="22"/>
  <c r="Z23" i="22"/>
  <c r="Y23" i="22"/>
  <c r="V23" i="22"/>
  <c r="U23" i="22"/>
  <c r="R23" i="22"/>
  <c r="Q23" i="22"/>
  <c r="N23" i="22"/>
  <c r="M23" i="22"/>
  <c r="J23" i="22"/>
  <c r="I23" i="22"/>
  <c r="F23" i="22"/>
  <c r="E23" i="22"/>
  <c r="BN22" i="22"/>
  <c r="BM22" i="22"/>
  <c r="BJ22" i="22"/>
  <c r="BI22" i="22"/>
  <c r="BF22" i="22"/>
  <c r="BE22" i="22"/>
  <c r="BB22" i="22"/>
  <c r="BA22" i="22"/>
  <c r="AX22" i="22"/>
  <c r="AW22" i="22"/>
  <c r="AT22" i="22"/>
  <c r="AS22" i="22"/>
  <c r="AP22" i="22"/>
  <c r="AO22" i="22"/>
  <c r="AL22" i="22"/>
  <c r="AK22" i="22"/>
  <c r="AH22" i="22"/>
  <c r="AG22" i="22"/>
  <c r="AD22" i="22"/>
  <c r="AC22" i="22"/>
  <c r="Z22" i="22"/>
  <c r="Y22" i="22"/>
  <c r="V22" i="22"/>
  <c r="U22" i="22"/>
  <c r="R22" i="22"/>
  <c r="Q22" i="22"/>
  <c r="N22" i="22"/>
  <c r="M22" i="22"/>
  <c r="J22" i="22"/>
  <c r="I22" i="22"/>
  <c r="F22" i="22"/>
  <c r="E22" i="22"/>
  <c r="BN21" i="22"/>
  <c r="BM21" i="22"/>
  <c r="BJ21" i="22"/>
  <c r="BI21" i="22"/>
  <c r="BF21" i="22"/>
  <c r="BE21" i="22"/>
  <c r="BB21" i="22"/>
  <c r="BA21" i="22"/>
  <c r="AX21" i="22"/>
  <c r="AW21" i="22"/>
  <c r="AT21" i="22"/>
  <c r="AS21" i="22"/>
  <c r="AP21" i="22"/>
  <c r="AO21" i="22"/>
  <c r="AL21" i="22"/>
  <c r="AK21" i="22"/>
  <c r="AH21" i="22"/>
  <c r="AG21" i="22"/>
  <c r="AD21" i="22"/>
  <c r="AC21" i="22"/>
  <c r="Z21" i="22"/>
  <c r="Y21" i="22"/>
  <c r="V21" i="22"/>
  <c r="U21" i="22"/>
  <c r="R21" i="22"/>
  <c r="Q21" i="22"/>
  <c r="N21" i="22"/>
  <c r="M21" i="22"/>
  <c r="J21" i="22"/>
  <c r="I21" i="22"/>
  <c r="F21" i="22"/>
  <c r="E21" i="22"/>
  <c r="BN20" i="22"/>
  <c r="BM20" i="22"/>
  <c r="BJ20" i="22"/>
  <c r="BI20" i="22"/>
  <c r="BF20" i="22"/>
  <c r="BE20" i="22"/>
  <c r="BB20" i="22"/>
  <c r="BA20" i="22"/>
  <c r="AX20" i="22"/>
  <c r="AW20" i="22"/>
  <c r="AT20" i="22"/>
  <c r="AS20" i="22"/>
  <c r="AP20" i="22"/>
  <c r="AO20" i="22"/>
  <c r="AL20" i="22"/>
  <c r="AK20" i="22"/>
  <c r="AH20" i="22"/>
  <c r="AG20" i="22"/>
  <c r="AD20" i="22"/>
  <c r="AC20" i="22"/>
  <c r="Z20" i="22"/>
  <c r="Y20" i="22"/>
  <c r="V20" i="22"/>
  <c r="U20" i="22"/>
  <c r="R20" i="22"/>
  <c r="Q20" i="22"/>
  <c r="N20" i="22"/>
  <c r="M20" i="22"/>
  <c r="J20" i="22"/>
  <c r="I20" i="22"/>
  <c r="F20" i="22"/>
  <c r="E20" i="22"/>
  <c r="BN19" i="22"/>
  <c r="BM19" i="22"/>
  <c r="BJ19" i="22"/>
  <c r="BI19" i="22"/>
  <c r="BF19" i="22"/>
  <c r="BE19" i="22"/>
  <c r="BB19" i="22"/>
  <c r="BA19" i="22"/>
  <c r="AX19" i="22"/>
  <c r="AW19" i="22"/>
  <c r="AT19" i="22"/>
  <c r="AS19" i="22"/>
  <c r="AP19" i="22"/>
  <c r="AO19" i="22"/>
  <c r="AL19" i="22"/>
  <c r="AK19" i="22"/>
  <c r="AH19" i="22"/>
  <c r="AG19" i="22"/>
  <c r="AD19" i="22"/>
  <c r="AC19" i="22"/>
  <c r="Z19" i="22"/>
  <c r="Y19" i="22"/>
  <c r="V19" i="22"/>
  <c r="U19" i="22"/>
  <c r="R19" i="22"/>
  <c r="Q19" i="22"/>
  <c r="N19" i="22"/>
  <c r="M19" i="22"/>
  <c r="J19" i="22"/>
  <c r="I19" i="22"/>
  <c r="F19" i="22"/>
  <c r="E19" i="22"/>
  <c r="BN18" i="22"/>
  <c r="BM18" i="22"/>
  <c r="BJ18" i="22"/>
  <c r="BI18" i="22"/>
  <c r="BF18" i="22"/>
  <c r="BE18" i="22"/>
  <c r="BB18" i="22"/>
  <c r="BA18" i="22"/>
  <c r="AX18" i="22"/>
  <c r="AW18" i="22"/>
  <c r="AT18" i="22"/>
  <c r="AS18" i="22"/>
  <c r="AP18" i="22"/>
  <c r="AO18" i="22"/>
  <c r="AL18" i="22"/>
  <c r="AK18" i="22"/>
  <c r="AH18" i="22"/>
  <c r="AG18" i="22"/>
  <c r="AD18" i="22"/>
  <c r="AC18" i="22"/>
  <c r="Z18" i="22"/>
  <c r="Y18" i="22"/>
  <c r="V18" i="22"/>
  <c r="U18" i="22"/>
  <c r="R18" i="22"/>
  <c r="Q18" i="22"/>
  <c r="N18" i="22"/>
  <c r="M18" i="22"/>
  <c r="J18" i="22"/>
  <c r="I18" i="22"/>
  <c r="F18" i="22"/>
  <c r="E18" i="22"/>
  <c r="BN17" i="22"/>
  <c r="BM17" i="22"/>
  <c r="BJ17" i="22"/>
  <c r="BI17" i="22"/>
  <c r="BF17" i="22"/>
  <c r="BE17" i="22"/>
  <c r="BB17" i="22"/>
  <c r="BA17" i="22"/>
  <c r="AX17" i="22"/>
  <c r="AW17" i="22"/>
  <c r="AT17" i="22"/>
  <c r="AS17" i="22"/>
  <c r="AP17" i="22"/>
  <c r="AO17" i="22"/>
  <c r="AL17" i="22"/>
  <c r="AK17" i="22"/>
  <c r="AH17" i="22"/>
  <c r="AG17" i="22"/>
  <c r="AD17" i="22"/>
  <c r="AC17" i="22"/>
  <c r="Z17" i="22"/>
  <c r="Y17" i="22"/>
  <c r="V17" i="22"/>
  <c r="U17" i="22"/>
  <c r="R17" i="22"/>
  <c r="Q17" i="22"/>
  <c r="N17" i="22"/>
  <c r="M17" i="22"/>
  <c r="J17" i="22"/>
  <c r="I17" i="22"/>
  <c r="F17" i="22"/>
  <c r="E17" i="22"/>
  <c r="BN16" i="22"/>
  <c r="BM16" i="22"/>
  <c r="BJ16" i="22"/>
  <c r="BI16" i="22"/>
  <c r="BF16" i="22"/>
  <c r="BE16" i="22"/>
  <c r="BB16" i="22"/>
  <c r="BA16" i="22"/>
  <c r="AX16" i="22"/>
  <c r="AW16" i="22"/>
  <c r="AT16" i="22"/>
  <c r="AS16" i="22"/>
  <c r="AP16" i="22"/>
  <c r="AO16" i="22"/>
  <c r="AL16" i="22"/>
  <c r="AK16" i="22"/>
  <c r="AH16" i="22"/>
  <c r="AG16" i="22"/>
  <c r="AD16" i="22"/>
  <c r="AC16" i="22"/>
  <c r="Z16" i="22"/>
  <c r="Y16" i="22"/>
  <c r="V16" i="22"/>
  <c r="U16" i="22"/>
  <c r="R16" i="22"/>
  <c r="Q16" i="22"/>
  <c r="N16" i="22"/>
  <c r="M16" i="22"/>
  <c r="J16" i="22"/>
  <c r="I16" i="22"/>
  <c r="F16" i="22"/>
  <c r="E16" i="22"/>
  <c r="BN15" i="22"/>
  <c r="BM15" i="22"/>
  <c r="BJ15" i="22"/>
  <c r="BI15" i="22"/>
  <c r="BF15" i="22"/>
  <c r="BE15" i="22"/>
  <c r="BB15" i="22"/>
  <c r="BA15" i="22"/>
  <c r="AX15" i="22"/>
  <c r="AW15" i="22"/>
  <c r="AT15" i="22"/>
  <c r="AS15" i="22"/>
  <c r="AP15" i="22"/>
  <c r="AO15" i="22"/>
  <c r="AL15" i="22"/>
  <c r="AK15" i="22"/>
  <c r="AH15" i="22"/>
  <c r="AG15" i="22"/>
  <c r="AD15" i="22"/>
  <c r="AC15" i="22"/>
  <c r="Z15" i="22"/>
  <c r="Y15" i="22"/>
  <c r="V15" i="22"/>
  <c r="U15" i="22"/>
  <c r="R15" i="22"/>
  <c r="Q15" i="22"/>
  <c r="N15" i="22"/>
  <c r="M15" i="22"/>
  <c r="J15" i="22"/>
  <c r="I15" i="22"/>
  <c r="F15" i="22"/>
  <c r="E15" i="22"/>
  <c r="BN14" i="22"/>
  <c r="BM14" i="22"/>
  <c r="BJ14" i="22"/>
  <c r="BI14" i="22"/>
  <c r="BF14" i="22"/>
  <c r="BE14" i="22"/>
  <c r="BB14" i="22"/>
  <c r="BA14" i="22"/>
  <c r="AX14" i="22"/>
  <c r="AW14" i="22"/>
  <c r="AT14" i="22"/>
  <c r="AS14" i="22"/>
  <c r="AP14" i="22"/>
  <c r="AO14" i="22"/>
  <c r="AL14" i="22"/>
  <c r="AK14" i="22"/>
  <c r="AH14" i="22"/>
  <c r="AG14" i="22"/>
  <c r="AD14" i="22"/>
  <c r="AC14" i="22"/>
  <c r="Z14" i="22"/>
  <c r="Y14" i="22"/>
  <c r="V14" i="22"/>
  <c r="U14" i="22"/>
  <c r="R14" i="22"/>
  <c r="Q14" i="22"/>
  <c r="N14" i="22"/>
  <c r="M14" i="22"/>
  <c r="J14" i="22"/>
  <c r="I14" i="22"/>
  <c r="F14" i="22"/>
  <c r="E14" i="22"/>
  <c r="BN13" i="22"/>
  <c r="BM13" i="22"/>
  <c r="BJ13" i="22"/>
  <c r="BI13" i="22"/>
  <c r="BF13" i="22"/>
  <c r="BE13" i="22"/>
  <c r="BB13" i="22"/>
  <c r="BA13" i="22"/>
  <c r="AX13" i="22"/>
  <c r="AW13" i="22"/>
  <c r="AT13" i="22"/>
  <c r="AS13" i="22"/>
  <c r="AP13" i="22"/>
  <c r="AO13" i="22"/>
  <c r="AL13" i="22"/>
  <c r="AK13" i="22"/>
  <c r="AH13" i="22"/>
  <c r="AG13" i="22"/>
  <c r="AD13" i="22"/>
  <c r="AC13" i="22"/>
  <c r="Z13" i="22"/>
  <c r="Y13" i="22"/>
  <c r="V13" i="22"/>
  <c r="U13" i="22"/>
  <c r="R13" i="22"/>
  <c r="Q13" i="22"/>
  <c r="N13" i="22"/>
  <c r="M13" i="22"/>
  <c r="J13" i="22"/>
  <c r="I13" i="22"/>
  <c r="F13" i="22"/>
  <c r="E13" i="22"/>
  <c r="BN12" i="22"/>
  <c r="BM12" i="22"/>
  <c r="BJ12" i="22"/>
  <c r="BI12" i="22"/>
  <c r="BF12" i="22"/>
  <c r="BE12" i="22"/>
  <c r="BB12" i="22"/>
  <c r="BA12" i="22"/>
  <c r="AX12" i="22"/>
  <c r="AW12" i="22"/>
  <c r="AT12" i="22"/>
  <c r="AS12" i="22"/>
  <c r="AP12" i="22"/>
  <c r="AO12" i="22"/>
  <c r="AL12" i="22"/>
  <c r="AK12" i="22"/>
  <c r="AH12" i="22"/>
  <c r="AG12" i="22"/>
  <c r="AD12" i="22"/>
  <c r="AC12" i="22"/>
  <c r="Z12" i="22"/>
  <c r="Y12" i="22"/>
  <c r="V12" i="22"/>
  <c r="U12" i="22"/>
  <c r="R12" i="22"/>
  <c r="Q12" i="22"/>
  <c r="N12" i="22"/>
  <c r="M12" i="22"/>
  <c r="J12" i="22"/>
  <c r="I12" i="22"/>
  <c r="F12" i="22"/>
  <c r="E12" i="22"/>
  <c r="BN11" i="22"/>
  <c r="BM11" i="22"/>
  <c r="BJ11" i="22"/>
  <c r="BI11" i="22"/>
  <c r="BF11" i="22"/>
  <c r="BE11" i="22"/>
  <c r="BB11" i="22"/>
  <c r="BA11" i="22"/>
  <c r="AX11" i="22"/>
  <c r="AW11" i="22"/>
  <c r="AT11" i="22"/>
  <c r="AS11" i="22"/>
  <c r="AP11" i="22"/>
  <c r="AO11" i="22"/>
  <c r="AL11" i="22"/>
  <c r="AK11" i="22"/>
  <c r="AH11" i="22"/>
  <c r="AG11" i="22"/>
  <c r="AD11" i="22"/>
  <c r="AC11" i="22"/>
  <c r="Z11" i="22"/>
  <c r="Y11" i="22"/>
  <c r="V11" i="22"/>
  <c r="U11" i="22"/>
  <c r="R11" i="22"/>
  <c r="Q11" i="22"/>
  <c r="N11" i="22"/>
  <c r="M11" i="22"/>
  <c r="J11" i="22"/>
  <c r="I11" i="22"/>
  <c r="F11" i="22"/>
  <c r="E11" i="22"/>
  <c r="BN10" i="22"/>
  <c r="BM10" i="22"/>
  <c r="BJ10" i="22"/>
  <c r="BI10" i="22"/>
  <c r="BF10" i="22"/>
  <c r="BE10" i="22"/>
  <c r="BB10" i="22"/>
  <c r="BA10" i="22"/>
  <c r="AX10" i="22"/>
  <c r="AW10" i="22"/>
  <c r="AT10" i="22"/>
  <c r="AS10" i="22"/>
  <c r="AP10" i="22"/>
  <c r="AO10" i="22"/>
  <c r="AL10" i="22"/>
  <c r="AK10" i="22"/>
  <c r="AH10" i="22"/>
  <c r="AG10" i="22"/>
  <c r="AD10" i="22"/>
  <c r="AC10" i="22"/>
  <c r="Z10" i="22"/>
  <c r="Y10" i="22"/>
  <c r="V10" i="22"/>
  <c r="U10" i="22"/>
  <c r="R10" i="22"/>
  <c r="Q10" i="22"/>
  <c r="N10" i="22"/>
  <c r="M10" i="22"/>
  <c r="J10" i="22"/>
  <c r="I10" i="22"/>
  <c r="F10" i="22"/>
  <c r="E10" i="22"/>
  <c r="BN9" i="22"/>
  <c r="BM9" i="22"/>
  <c r="BJ9" i="22"/>
  <c r="BI9" i="22"/>
  <c r="BF9" i="22"/>
  <c r="BE9" i="22"/>
  <c r="BB9" i="22"/>
  <c r="BA9" i="22"/>
  <c r="AX9" i="22"/>
  <c r="AW9" i="22"/>
  <c r="AT9" i="22"/>
  <c r="AS9" i="22"/>
  <c r="AP9" i="22"/>
  <c r="AO9" i="22"/>
  <c r="AL9" i="22"/>
  <c r="AK9" i="22"/>
  <c r="AH9" i="22"/>
  <c r="AG9" i="22"/>
  <c r="AD9" i="22"/>
  <c r="AC9" i="22"/>
  <c r="Z9" i="22"/>
  <c r="Y9" i="22"/>
  <c r="V9" i="22"/>
  <c r="U9" i="22"/>
  <c r="R9" i="22"/>
  <c r="Q9" i="22"/>
  <c r="N9" i="22"/>
  <c r="M9" i="22"/>
  <c r="J9" i="22"/>
  <c r="I9" i="22"/>
  <c r="F9" i="22"/>
  <c r="E9" i="22"/>
  <c r="BN8" i="22"/>
  <c r="BM8" i="22"/>
  <c r="BJ8" i="22"/>
  <c r="BI8" i="22"/>
  <c r="BF8" i="22"/>
  <c r="BE8" i="22"/>
  <c r="BB8" i="22"/>
  <c r="BA8" i="22"/>
  <c r="AX8" i="22"/>
  <c r="AW8" i="22"/>
  <c r="AT8" i="22"/>
  <c r="AS8" i="22"/>
  <c r="AP8" i="22"/>
  <c r="AO8" i="22"/>
  <c r="AL8" i="22"/>
  <c r="AK8" i="22"/>
  <c r="AH8" i="22"/>
  <c r="AG8" i="22"/>
  <c r="AD8" i="22"/>
  <c r="AC8" i="22"/>
  <c r="Z8" i="22"/>
  <c r="Y8" i="22"/>
  <c r="V8" i="22"/>
  <c r="U8" i="22"/>
  <c r="R8" i="22"/>
  <c r="Q8" i="22"/>
  <c r="N8" i="22"/>
  <c r="M8" i="22"/>
  <c r="J8" i="22"/>
  <c r="I8" i="22"/>
  <c r="F8" i="22"/>
  <c r="E8" i="22"/>
  <c r="BN7" i="22"/>
  <c r="BM7" i="22"/>
  <c r="BJ7" i="22"/>
  <c r="BI7" i="22"/>
  <c r="BF7" i="22"/>
  <c r="BE7" i="22"/>
  <c r="BB7" i="22"/>
  <c r="BA7" i="22"/>
  <c r="AX7" i="22"/>
  <c r="AW7" i="22"/>
  <c r="AT7" i="22"/>
  <c r="AS7" i="22"/>
  <c r="AP7" i="22"/>
  <c r="AO7" i="22"/>
  <c r="AL7" i="22"/>
  <c r="AK7" i="22"/>
  <c r="AH7" i="22"/>
  <c r="AG7" i="22"/>
  <c r="AD7" i="22"/>
  <c r="AC7" i="22"/>
  <c r="Z7" i="22"/>
  <c r="Y7" i="22"/>
  <c r="V7" i="22"/>
  <c r="U7" i="22"/>
  <c r="R7" i="22"/>
  <c r="Q7" i="22"/>
  <c r="N7" i="22"/>
  <c r="M7" i="22"/>
  <c r="J7" i="22"/>
  <c r="I7" i="22"/>
  <c r="F7" i="22"/>
  <c r="E7" i="22"/>
  <c r="BF7" i="21"/>
  <c r="BI7" i="21"/>
  <c r="BJ7" i="21"/>
  <c r="BM7" i="21"/>
  <c r="BN7" i="21"/>
  <c r="BF8" i="21"/>
  <c r="BI8" i="21"/>
  <c r="BJ8" i="21"/>
  <c r="BM8" i="21"/>
  <c r="BN8" i="21"/>
  <c r="BN40" i="21"/>
  <c r="BM40" i="21"/>
  <c r="BN38" i="21"/>
  <c r="BM38" i="21"/>
  <c r="BN37" i="21"/>
  <c r="BM37" i="21"/>
  <c r="BN36" i="21"/>
  <c r="BM36" i="21"/>
  <c r="BN35" i="21"/>
  <c r="BM35" i="21"/>
  <c r="BN34" i="21"/>
  <c r="BM34" i="21"/>
  <c r="BN33" i="21"/>
  <c r="BM33" i="21"/>
  <c r="BN32" i="21"/>
  <c r="BM32" i="21"/>
  <c r="BN31" i="21"/>
  <c r="BM31" i="21"/>
  <c r="BN30" i="21"/>
  <c r="BM30" i="21"/>
  <c r="BN29" i="21"/>
  <c r="BM29" i="21"/>
  <c r="BN28" i="21"/>
  <c r="BM28" i="21"/>
  <c r="BN27" i="21"/>
  <c r="BM27" i="21"/>
  <c r="BN26" i="21"/>
  <c r="BM26" i="21"/>
  <c r="BN25" i="21"/>
  <c r="BM25" i="21"/>
  <c r="BN24" i="21"/>
  <c r="BM24" i="21"/>
  <c r="BN23" i="21"/>
  <c r="BM23" i="21"/>
  <c r="BN22" i="21"/>
  <c r="BM22" i="21"/>
  <c r="BN21" i="21"/>
  <c r="BM21" i="21"/>
  <c r="BN20" i="21"/>
  <c r="BM20" i="21"/>
  <c r="BN19" i="21"/>
  <c r="BM19" i="21"/>
  <c r="BN18" i="21"/>
  <c r="BM18" i="21"/>
  <c r="BN17" i="21"/>
  <c r="BM17" i="21"/>
  <c r="BN16" i="21"/>
  <c r="BM16" i="21"/>
  <c r="BN15" i="21"/>
  <c r="BM15" i="21"/>
  <c r="BN14" i="21"/>
  <c r="BM14" i="21"/>
  <c r="BN13" i="21"/>
  <c r="BM13" i="21"/>
  <c r="BN12" i="21"/>
  <c r="BM12" i="21"/>
  <c r="BN11" i="21"/>
  <c r="BM11" i="21"/>
  <c r="BN10" i="21"/>
  <c r="BM10" i="21"/>
  <c r="BN9" i="21"/>
  <c r="BM9" i="21"/>
  <c r="BJ40" i="21"/>
  <c r="BI40" i="21"/>
  <c r="BJ38" i="21"/>
  <c r="BI38" i="21"/>
  <c r="BJ37" i="21"/>
  <c r="BI37" i="21"/>
  <c r="BJ36" i="21"/>
  <c r="BI36" i="21"/>
  <c r="BJ35" i="21"/>
  <c r="BI35" i="21"/>
  <c r="BJ34" i="21"/>
  <c r="BI34" i="21"/>
  <c r="BJ33" i="21"/>
  <c r="BI33" i="21"/>
  <c r="BJ32" i="21"/>
  <c r="BI32" i="21"/>
  <c r="BJ31" i="21"/>
  <c r="BI31" i="21"/>
  <c r="BJ30" i="21"/>
  <c r="BI30" i="21"/>
  <c r="BJ29" i="21"/>
  <c r="BI29" i="21"/>
  <c r="BJ28" i="21"/>
  <c r="BI28" i="21"/>
  <c r="BJ27" i="21"/>
  <c r="BI27" i="21"/>
  <c r="BJ26" i="21"/>
  <c r="BI26" i="21"/>
  <c r="BJ25" i="21"/>
  <c r="BI25" i="21"/>
  <c r="BJ24" i="21"/>
  <c r="BI24" i="21"/>
  <c r="BJ23" i="21"/>
  <c r="BI23" i="21"/>
  <c r="BJ22" i="21"/>
  <c r="BI22" i="21"/>
  <c r="BJ21" i="21"/>
  <c r="BI21" i="21"/>
  <c r="BJ20" i="21"/>
  <c r="BI20" i="21"/>
  <c r="BJ19" i="21"/>
  <c r="BI19" i="21"/>
  <c r="BJ18" i="21"/>
  <c r="BI18" i="21"/>
  <c r="BJ17" i="21"/>
  <c r="BI17" i="21"/>
  <c r="BJ16" i="21"/>
  <c r="BI16" i="21"/>
  <c r="BJ15" i="21"/>
  <c r="BI15" i="21"/>
  <c r="BJ14" i="21"/>
  <c r="BI14" i="21"/>
  <c r="BJ13" i="21"/>
  <c r="BI13" i="21"/>
  <c r="BJ12" i="21"/>
  <c r="BI12" i="21"/>
  <c r="BJ11" i="21"/>
  <c r="BI11" i="21"/>
  <c r="BJ10" i="21"/>
  <c r="BI10" i="21"/>
  <c r="BJ9" i="21"/>
  <c r="BI9" i="21"/>
  <c r="BF40" i="21"/>
  <c r="BE40" i="21"/>
  <c r="BF38" i="21"/>
  <c r="BE38" i="21"/>
  <c r="BF37" i="21"/>
  <c r="BE37" i="21"/>
  <c r="BF36" i="21"/>
  <c r="BE36" i="21"/>
  <c r="BF35" i="21"/>
  <c r="BE35" i="21"/>
  <c r="BF34" i="21"/>
  <c r="BE34" i="21"/>
  <c r="BF33" i="21"/>
  <c r="BE33" i="21"/>
  <c r="BF32" i="21"/>
  <c r="BE32" i="21"/>
  <c r="BF31" i="21"/>
  <c r="BE31" i="21"/>
  <c r="BF30" i="21"/>
  <c r="BE30" i="21"/>
  <c r="BF29" i="21"/>
  <c r="BE29" i="21"/>
  <c r="BF28" i="21"/>
  <c r="BE28" i="21"/>
  <c r="BF27" i="21"/>
  <c r="BE27" i="21"/>
  <c r="BF26" i="21"/>
  <c r="BE26" i="21"/>
  <c r="BF25" i="21"/>
  <c r="BE25" i="21"/>
  <c r="BF24" i="21"/>
  <c r="BE24" i="21"/>
  <c r="BF23" i="21"/>
  <c r="BE23" i="21"/>
  <c r="BF22" i="21"/>
  <c r="BE22" i="21"/>
  <c r="BF21" i="21"/>
  <c r="BE21" i="21"/>
  <c r="BF20" i="21"/>
  <c r="BE20" i="21"/>
  <c r="BF19" i="21"/>
  <c r="BE19" i="21"/>
  <c r="BF18" i="21"/>
  <c r="BE18" i="21"/>
  <c r="BF17" i="21"/>
  <c r="BE17" i="21"/>
  <c r="BF16" i="21"/>
  <c r="BE16" i="21"/>
  <c r="BF15" i="21"/>
  <c r="BE15" i="21"/>
  <c r="BF14" i="21"/>
  <c r="BE14" i="21"/>
  <c r="BF13" i="21"/>
  <c r="BE13" i="21"/>
  <c r="BF12" i="21"/>
  <c r="BE12" i="21"/>
  <c r="BF11" i="21"/>
  <c r="BE11" i="21"/>
  <c r="BF10" i="21"/>
  <c r="BE10" i="21"/>
  <c r="BF9" i="21"/>
  <c r="BE9" i="21"/>
  <c r="BE8" i="21"/>
  <c r="BE7" i="21"/>
  <c r="BB40" i="21"/>
  <c r="BA40" i="21"/>
  <c r="BB38" i="21"/>
  <c r="BA38" i="21"/>
  <c r="BB37" i="21"/>
  <c r="BA37" i="21"/>
  <c r="BB36" i="21"/>
  <c r="BA36" i="21"/>
  <c r="BB35" i="21"/>
  <c r="BA35" i="21"/>
  <c r="BB34" i="21"/>
  <c r="BA34" i="21"/>
  <c r="BB33" i="21"/>
  <c r="BA33" i="21"/>
  <c r="BB32" i="21"/>
  <c r="BA32" i="21"/>
  <c r="BB31" i="21"/>
  <c r="BA31" i="21"/>
  <c r="BB30" i="21"/>
  <c r="BA30" i="21"/>
  <c r="BB29" i="21"/>
  <c r="BA29" i="21"/>
  <c r="BB28" i="21"/>
  <c r="BA28" i="21"/>
  <c r="BB27" i="21"/>
  <c r="BA27" i="21"/>
  <c r="BB26" i="21"/>
  <c r="BA26" i="21"/>
  <c r="BB25" i="21"/>
  <c r="BA25" i="21"/>
  <c r="BB24" i="21"/>
  <c r="BA24" i="21"/>
  <c r="BB23" i="21"/>
  <c r="BA23" i="21"/>
  <c r="BB22" i="21"/>
  <c r="BA22" i="21"/>
  <c r="BB21" i="21"/>
  <c r="BA21" i="21"/>
  <c r="BB20" i="21"/>
  <c r="BA20" i="21"/>
  <c r="BB19" i="21"/>
  <c r="BA19" i="21"/>
  <c r="BB18" i="21"/>
  <c r="BA18" i="21"/>
  <c r="BB17" i="21"/>
  <c r="BA17" i="21"/>
  <c r="BB16" i="21"/>
  <c r="BA16" i="21"/>
  <c r="BB15" i="21"/>
  <c r="BA15" i="21"/>
  <c r="BB14" i="21"/>
  <c r="BA14" i="21"/>
  <c r="BB13" i="21"/>
  <c r="BA13" i="21"/>
  <c r="BB12" i="21"/>
  <c r="BA12" i="21"/>
  <c r="BB11" i="21"/>
  <c r="BA11" i="21"/>
  <c r="BB10" i="21"/>
  <c r="BA10" i="21"/>
  <c r="BB9" i="21"/>
  <c r="BA9" i="21"/>
  <c r="BB8" i="21"/>
  <c r="BA8" i="21"/>
  <c r="BB7" i="21"/>
  <c r="BA7" i="21"/>
  <c r="AX40" i="21"/>
  <c r="AW40" i="21"/>
  <c r="AX38" i="21"/>
  <c r="AW38" i="21"/>
  <c r="AX37" i="21"/>
  <c r="AW37" i="21"/>
  <c r="AX36" i="21"/>
  <c r="AW36" i="21"/>
  <c r="AX35" i="21"/>
  <c r="AW35" i="21"/>
  <c r="AX34" i="21"/>
  <c r="AW34" i="21"/>
  <c r="AX33" i="21"/>
  <c r="AW33" i="21"/>
  <c r="AX32" i="21"/>
  <c r="AW32" i="21"/>
  <c r="AX31" i="21"/>
  <c r="AW31" i="21"/>
  <c r="AX30" i="21"/>
  <c r="AW30" i="21"/>
  <c r="AX29" i="21"/>
  <c r="AW29" i="21"/>
  <c r="AX28" i="21"/>
  <c r="AW28" i="21"/>
  <c r="AX27" i="21"/>
  <c r="AW27" i="21"/>
  <c r="AX26" i="21"/>
  <c r="AW26" i="21"/>
  <c r="AX25" i="21"/>
  <c r="AW25" i="21"/>
  <c r="AX24" i="21"/>
  <c r="AW24" i="21"/>
  <c r="AX23" i="21"/>
  <c r="AW23" i="21"/>
  <c r="AX22" i="21"/>
  <c r="AW22" i="21"/>
  <c r="AX21" i="21"/>
  <c r="AW21" i="21"/>
  <c r="AX20" i="21"/>
  <c r="AW20" i="21"/>
  <c r="AX19" i="21"/>
  <c r="AW19" i="21"/>
  <c r="AX18" i="21"/>
  <c r="AW18" i="21"/>
  <c r="AX17" i="21"/>
  <c r="AW17" i="21"/>
  <c r="AX16" i="21"/>
  <c r="AW16" i="21"/>
  <c r="AX15" i="21"/>
  <c r="AW15" i="21"/>
  <c r="AX14" i="21"/>
  <c r="AW14" i="21"/>
  <c r="AX13" i="21"/>
  <c r="AW13" i="21"/>
  <c r="AX12" i="21"/>
  <c r="AW12" i="21"/>
  <c r="AX11" i="21"/>
  <c r="AW11" i="21"/>
  <c r="AX10" i="21"/>
  <c r="AW10" i="21"/>
  <c r="AX9" i="21"/>
  <c r="AW9" i="21"/>
  <c r="AX8" i="21"/>
  <c r="AW8" i="21"/>
  <c r="AX7" i="21"/>
  <c r="AW7" i="21"/>
  <c r="AT40" i="21"/>
  <c r="AS40" i="21"/>
  <c r="AT38" i="21"/>
  <c r="AS38" i="21"/>
  <c r="AT37" i="21"/>
  <c r="AS37" i="21"/>
  <c r="AT36" i="21"/>
  <c r="AS36" i="21"/>
  <c r="AT35" i="21"/>
  <c r="AS35" i="21"/>
  <c r="AT34" i="21"/>
  <c r="AS34" i="21"/>
  <c r="AT33" i="21"/>
  <c r="AS33" i="21"/>
  <c r="AT32" i="21"/>
  <c r="AS32" i="21"/>
  <c r="AT31" i="21"/>
  <c r="AS31" i="21"/>
  <c r="AT30" i="21"/>
  <c r="AS30" i="21"/>
  <c r="AT29" i="21"/>
  <c r="AS29" i="21"/>
  <c r="AT28" i="21"/>
  <c r="AS28" i="21"/>
  <c r="AT27" i="21"/>
  <c r="AS27" i="21"/>
  <c r="AT26" i="21"/>
  <c r="AS26" i="21"/>
  <c r="AT25" i="21"/>
  <c r="AS25" i="21"/>
  <c r="AT24" i="21"/>
  <c r="AS24" i="21"/>
  <c r="AT23" i="21"/>
  <c r="AS23" i="21"/>
  <c r="AT22" i="21"/>
  <c r="AS22" i="21"/>
  <c r="AT21" i="21"/>
  <c r="AS21" i="21"/>
  <c r="AT20" i="21"/>
  <c r="AS20" i="21"/>
  <c r="AT19" i="21"/>
  <c r="AS19" i="21"/>
  <c r="AT18" i="21"/>
  <c r="AS18" i="21"/>
  <c r="AT17" i="21"/>
  <c r="AS17" i="21"/>
  <c r="AT16" i="21"/>
  <c r="AS16" i="21"/>
  <c r="AT15" i="21"/>
  <c r="AS15" i="21"/>
  <c r="AT14" i="21"/>
  <c r="AS14" i="21"/>
  <c r="AT13" i="21"/>
  <c r="AS13" i="21"/>
  <c r="AT12" i="21"/>
  <c r="AS12" i="21"/>
  <c r="AT11" i="21"/>
  <c r="AS11" i="21"/>
  <c r="AT10" i="21"/>
  <c r="AS10" i="21"/>
  <c r="AT9" i="21"/>
  <c r="AS9" i="21"/>
  <c r="AT8" i="21"/>
  <c r="AS8" i="21"/>
  <c r="AT7" i="21"/>
  <c r="AS7" i="21"/>
  <c r="AP40" i="21"/>
  <c r="AO40" i="21"/>
  <c r="AP38" i="21"/>
  <c r="AO38" i="21"/>
  <c r="AP37" i="21"/>
  <c r="AO37" i="21"/>
  <c r="AP36" i="21"/>
  <c r="AO36" i="21"/>
  <c r="AP35" i="21"/>
  <c r="AO35" i="21"/>
  <c r="AP34" i="21"/>
  <c r="AO34" i="21"/>
  <c r="AP33" i="21"/>
  <c r="AO33" i="21"/>
  <c r="AP32" i="21"/>
  <c r="AO32" i="21"/>
  <c r="AP31" i="21"/>
  <c r="AO31" i="21"/>
  <c r="AP30" i="21"/>
  <c r="AO30" i="21"/>
  <c r="AP29" i="21"/>
  <c r="AO29" i="21"/>
  <c r="AP28" i="21"/>
  <c r="AO28" i="21"/>
  <c r="AP27" i="21"/>
  <c r="AO27" i="21"/>
  <c r="AP26" i="21"/>
  <c r="AO26" i="21"/>
  <c r="AP25" i="21"/>
  <c r="AO25" i="21"/>
  <c r="AP24" i="21"/>
  <c r="AO24" i="21"/>
  <c r="AP23" i="21"/>
  <c r="AO23" i="21"/>
  <c r="AP22" i="21"/>
  <c r="AO22" i="21"/>
  <c r="AP21" i="21"/>
  <c r="AO21" i="21"/>
  <c r="AP20" i="21"/>
  <c r="AO20" i="21"/>
  <c r="AP19" i="21"/>
  <c r="AO19" i="21"/>
  <c r="AP18" i="21"/>
  <c r="AO18" i="21"/>
  <c r="AP17" i="21"/>
  <c r="AO17" i="21"/>
  <c r="AP16" i="21"/>
  <c r="AO16" i="21"/>
  <c r="AP15" i="21"/>
  <c r="AO15" i="21"/>
  <c r="AP14" i="21"/>
  <c r="AO14" i="21"/>
  <c r="AP13" i="21"/>
  <c r="AO13" i="21"/>
  <c r="AP12" i="21"/>
  <c r="AO12" i="21"/>
  <c r="AP11" i="21"/>
  <c r="AO11" i="21"/>
  <c r="AP10" i="21"/>
  <c r="AO10" i="21"/>
  <c r="AP9" i="21"/>
  <c r="AO9" i="21"/>
  <c r="AP8" i="21"/>
  <c r="AO8" i="21"/>
  <c r="AP7" i="21"/>
  <c r="AO7" i="21"/>
  <c r="AL40" i="21"/>
  <c r="AK40" i="21"/>
  <c r="AL38" i="21"/>
  <c r="AK38" i="21"/>
  <c r="AL37" i="21"/>
  <c r="AK37" i="21"/>
  <c r="AL36" i="21"/>
  <c r="AK36" i="21"/>
  <c r="AL35" i="21"/>
  <c r="AK35" i="21"/>
  <c r="AL34" i="21"/>
  <c r="AK34" i="21"/>
  <c r="AL33" i="21"/>
  <c r="AK33" i="21"/>
  <c r="AL32" i="21"/>
  <c r="AK32" i="21"/>
  <c r="AL31" i="21"/>
  <c r="AK31" i="21"/>
  <c r="AL30" i="21"/>
  <c r="AK30" i="21"/>
  <c r="AL29" i="21"/>
  <c r="AK29" i="21"/>
  <c r="AL28" i="21"/>
  <c r="AK28" i="21"/>
  <c r="AL27" i="21"/>
  <c r="AK27" i="21"/>
  <c r="AL26" i="21"/>
  <c r="AK26" i="21"/>
  <c r="AL25" i="21"/>
  <c r="AK25" i="21"/>
  <c r="AL24" i="21"/>
  <c r="AK24" i="21"/>
  <c r="AL23" i="21"/>
  <c r="AK23" i="21"/>
  <c r="AL22" i="21"/>
  <c r="AK22" i="21"/>
  <c r="AL21" i="21"/>
  <c r="AK21" i="21"/>
  <c r="AL20" i="21"/>
  <c r="AK20" i="21"/>
  <c r="AL19" i="21"/>
  <c r="AK19" i="21"/>
  <c r="AL18" i="21"/>
  <c r="AK18" i="21"/>
  <c r="AL17" i="21"/>
  <c r="AK17" i="21"/>
  <c r="AL16" i="21"/>
  <c r="AK16" i="21"/>
  <c r="AL15" i="21"/>
  <c r="AK15" i="21"/>
  <c r="AL14" i="21"/>
  <c r="AK14" i="21"/>
  <c r="AL13" i="21"/>
  <c r="AK13" i="21"/>
  <c r="AL12" i="21"/>
  <c r="AK12" i="21"/>
  <c r="AL11" i="21"/>
  <c r="AK11" i="21"/>
  <c r="AL10" i="21"/>
  <c r="AK10" i="21"/>
  <c r="AL9" i="21"/>
  <c r="AK9" i="21"/>
  <c r="AL8" i="21"/>
  <c r="AK8" i="21"/>
  <c r="AL7" i="21"/>
  <c r="AK7" i="21"/>
  <c r="AH40" i="21"/>
  <c r="AG40" i="21"/>
  <c r="AH38" i="21"/>
  <c r="AG38" i="21"/>
  <c r="AH37" i="21"/>
  <c r="AG37" i="21"/>
  <c r="AH36" i="21"/>
  <c r="AG36" i="21"/>
  <c r="AH35" i="21"/>
  <c r="AG35" i="21"/>
  <c r="AH34" i="21"/>
  <c r="AG34" i="21"/>
  <c r="AH33" i="21"/>
  <c r="AG33" i="21"/>
  <c r="AH32" i="21"/>
  <c r="AG32" i="21"/>
  <c r="AH31" i="21"/>
  <c r="AG31" i="21"/>
  <c r="AH30" i="21"/>
  <c r="AG30" i="21"/>
  <c r="AH29" i="21"/>
  <c r="AG29" i="21"/>
  <c r="AH28" i="21"/>
  <c r="AG28" i="21"/>
  <c r="AH27" i="21"/>
  <c r="AG27" i="21"/>
  <c r="AH26" i="21"/>
  <c r="AG26" i="21"/>
  <c r="AH25" i="21"/>
  <c r="AG25" i="21"/>
  <c r="AH24" i="21"/>
  <c r="AG24" i="21"/>
  <c r="AH23" i="21"/>
  <c r="AG23" i="21"/>
  <c r="AH22" i="21"/>
  <c r="AG22" i="21"/>
  <c r="AH21" i="21"/>
  <c r="AG21" i="21"/>
  <c r="AH20" i="21"/>
  <c r="AG20" i="21"/>
  <c r="AH19" i="21"/>
  <c r="AG19" i="21"/>
  <c r="AH18" i="21"/>
  <c r="AG18" i="21"/>
  <c r="AH17" i="21"/>
  <c r="AG17" i="21"/>
  <c r="AH16" i="21"/>
  <c r="AG16" i="21"/>
  <c r="AH15" i="21"/>
  <c r="AG15" i="21"/>
  <c r="AH14" i="21"/>
  <c r="AG14" i="21"/>
  <c r="AH13" i="21"/>
  <c r="AG13" i="21"/>
  <c r="AH12" i="21"/>
  <c r="AG12" i="21"/>
  <c r="AH11" i="21"/>
  <c r="AG11" i="21"/>
  <c r="AH10" i="21"/>
  <c r="AG10" i="21"/>
  <c r="AH9" i="21"/>
  <c r="AG9" i="21"/>
  <c r="AH8" i="21"/>
  <c r="AG8" i="21"/>
  <c r="AH7" i="21"/>
  <c r="AG7" i="21"/>
  <c r="AD40" i="21"/>
  <c r="AC40" i="21"/>
  <c r="AD38" i="21"/>
  <c r="AC38" i="21"/>
  <c r="AD37" i="21"/>
  <c r="AC37" i="21"/>
  <c r="AD36" i="21"/>
  <c r="AC36" i="21"/>
  <c r="AD35" i="21"/>
  <c r="AC35" i="21"/>
  <c r="AD34" i="21"/>
  <c r="AC34" i="21"/>
  <c r="AD33" i="21"/>
  <c r="AC33" i="21"/>
  <c r="AD32" i="21"/>
  <c r="AC32" i="21"/>
  <c r="AD31" i="21"/>
  <c r="AC31" i="21"/>
  <c r="AD30" i="21"/>
  <c r="AC30" i="21"/>
  <c r="AD29" i="21"/>
  <c r="AC29" i="21"/>
  <c r="AD28" i="21"/>
  <c r="AC28" i="21"/>
  <c r="AD27" i="21"/>
  <c r="AC27" i="21"/>
  <c r="AD26" i="21"/>
  <c r="AC26" i="21"/>
  <c r="AD25" i="21"/>
  <c r="AC25" i="21"/>
  <c r="AD24" i="21"/>
  <c r="AC24" i="21"/>
  <c r="AD23" i="21"/>
  <c r="AC23" i="21"/>
  <c r="AD22" i="21"/>
  <c r="AC22" i="21"/>
  <c r="AD21" i="21"/>
  <c r="AC21" i="21"/>
  <c r="AD20" i="21"/>
  <c r="AC20" i="21"/>
  <c r="AD19" i="21"/>
  <c r="AC19" i="21"/>
  <c r="AD18" i="21"/>
  <c r="AC18" i="21"/>
  <c r="AD17" i="21"/>
  <c r="AC17" i="21"/>
  <c r="AD16" i="21"/>
  <c r="AC16" i="21"/>
  <c r="AD15" i="21"/>
  <c r="AC15" i="21"/>
  <c r="AD14" i="21"/>
  <c r="AC14" i="21"/>
  <c r="AD13" i="21"/>
  <c r="AC13" i="21"/>
  <c r="AD12" i="21"/>
  <c r="AC12" i="21"/>
  <c r="AD11" i="21"/>
  <c r="AC11" i="21"/>
  <c r="AD10" i="21"/>
  <c r="AC10" i="21"/>
  <c r="AD9" i="21"/>
  <c r="AC9" i="21"/>
  <c r="AD8" i="21"/>
  <c r="AC8" i="21"/>
  <c r="AD7" i="21"/>
  <c r="AC7" i="21"/>
  <c r="Z40" i="21"/>
  <c r="Y40" i="21"/>
  <c r="Z38" i="21"/>
  <c r="Y38" i="21"/>
  <c r="Z37" i="21"/>
  <c r="Y37" i="21"/>
  <c r="Z36" i="21"/>
  <c r="Y36" i="21"/>
  <c r="Z35" i="21"/>
  <c r="Y35" i="21"/>
  <c r="Z34" i="21"/>
  <c r="Y34" i="21"/>
  <c r="Z33" i="21"/>
  <c r="Y33" i="21"/>
  <c r="Z32" i="21"/>
  <c r="Y32" i="21"/>
  <c r="Z31" i="21"/>
  <c r="Y31" i="21"/>
  <c r="Z30" i="21"/>
  <c r="Y30" i="21"/>
  <c r="Z29" i="21"/>
  <c r="Y29" i="21"/>
  <c r="Z28" i="21"/>
  <c r="Y28" i="21"/>
  <c r="Z27" i="21"/>
  <c r="Y27" i="21"/>
  <c r="Z26" i="21"/>
  <c r="Y26" i="21"/>
  <c r="Z25" i="21"/>
  <c r="Y25" i="21"/>
  <c r="Z24" i="21"/>
  <c r="Y24" i="21"/>
  <c r="Z23" i="21"/>
  <c r="Y23" i="21"/>
  <c r="Z22" i="21"/>
  <c r="Y22" i="21"/>
  <c r="Z21" i="21"/>
  <c r="Y21" i="21"/>
  <c r="Z20" i="21"/>
  <c r="Y20" i="21"/>
  <c r="Z19" i="21"/>
  <c r="Y19" i="21"/>
  <c r="Z18" i="21"/>
  <c r="Y18" i="21"/>
  <c r="Z17" i="21"/>
  <c r="Y17" i="21"/>
  <c r="Z16" i="21"/>
  <c r="Y16" i="21"/>
  <c r="Z15" i="21"/>
  <c r="Y15" i="21"/>
  <c r="Z14" i="21"/>
  <c r="Y14" i="21"/>
  <c r="Z13" i="21"/>
  <c r="Y13" i="21"/>
  <c r="Z12" i="21"/>
  <c r="Y12" i="21"/>
  <c r="Z11" i="21"/>
  <c r="Y11" i="21"/>
  <c r="Z10" i="21"/>
  <c r="Y10" i="21"/>
  <c r="Z9" i="21"/>
  <c r="Y9" i="21"/>
  <c r="Z8" i="21"/>
  <c r="Y8" i="21"/>
  <c r="Z7" i="21"/>
  <c r="Y7" i="21"/>
  <c r="V40" i="21"/>
  <c r="U40" i="21"/>
  <c r="V38" i="21"/>
  <c r="U38" i="21"/>
  <c r="V37" i="21"/>
  <c r="U37" i="21"/>
  <c r="V36" i="21"/>
  <c r="U36" i="21"/>
  <c r="V35" i="21"/>
  <c r="U35" i="21"/>
  <c r="V34" i="21"/>
  <c r="U34" i="21"/>
  <c r="V33" i="21"/>
  <c r="U33" i="21"/>
  <c r="V32" i="21"/>
  <c r="U32" i="21"/>
  <c r="V31" i="21"/>
  <c r="U31" i="21"/>
  <c r="V30" i="21"/>
  <c r="U30" i="21"/>
  <c r="V29" i="21"/>
  <c r="U29" i="21"/>
  <c r="V28" i="21"/>
  <c r="U28" i="21"/>
  <c r="V27" i="21"/>
  <c r="U27" i="21"/>
  <c r="V26" i="21"/>
  <c r="U26" i="21"/>
  <c r="V25" i="21"/>
  <c r="U25" i="21"/>
  <c r="V24" i="21"/>
  <c r="U24" i="21"/>
  <c r="V23" i="21"/>
  <c r="U23" i="21"/>
  <c r="V22" i="21"/>
  <c r="U22" i="21"/>
  <c r="V21" i="21"/>
  <c r="U21" i="21"/>
  <c r="V20" i="21"/>
  <c r="U20" i="21"/>
  <c r="V19" i="21"/>
  <c r="U19" i="21"/>
  <c r="V18" i="21"/>
  <c r="U18" i="21"/>
  <c r="V17" i="21"/>
  <c r="U17" i="21"/>
  <c r="V16" i="21"/>
  <c r="U16" i="21"/>
  <c r="V15" i="21"/>
  <c r="U15" i="21"/>
  <c r="V14" i="21"/>
  <c r="U14" i="21"/>
  <c r="V13" i="21"/>
  <c r="U13" i="21"/>
  <c r="V12" i="21"/>
  <c r="U12" i="21"/>
  <c r="V11" i="21"/>
  <c r="U11" i="21"/>
  <c r="V10" i="21"/>
  <c r="U10" i="21"/>
  <c r="V9" i="21"/>
  <c r="U9" i="21"/>
  <c r="V8" i="21"/>
  <c r="U8" i="21"/>
  <c r="V7" i="21"/>
  <c r="U7" i="21"/>
  <c r="R40" i="21"/>
  <c r="Q40" i="21"/>
  <c r="R38" i="21"/>
  <c r="Q38" i="21"/>
  <c r="R37" i="21"/>
  <c r="Q37" i="21"/>
  <c r="R36" i="21"/>
  <c r="Q36" i="21"/>
  <c r="R35" i="21"/>
  <c r="Q35" i="21"/>
  <c r="R34" i="21"/>
  <c r="Q34" i="21"/>
  <c r="R33" i="21"/>
  <c r="Q33" i="21"/>
  <c r="R32" i="21"/>
  <c r="Q32" i="21"/>
  <c r="R31" i="21"/>
  <c r="Q31" i="21"/>
  <c r="R30" i="21"/>
  <c r="Q30" i="21"/>
  <c r="R29" i="21"/>
  <c r="Q29" i="21"/>
  <c r="R28" i="21"/>
  <c r="Q28" i="21"/>
  <c r="R27" i="21"/>
  <c r="Q27" i="21"/>
  <c r="R26" i="21"/>
  <c r="Q26" i="21"/>
  <c r="R25" i="21"/>
  <c r="Q25" i="21"/>
  <c r="R24" i="21"/>
  <c r="Q24" i="21"/>
  <c r="R23" i="21"/>
  <c r="Q23" i="21"/>
  <c r="R22" i="21"/>
  <c r="Q22" i="21"/>
  <c r="R21" i="21"/>
  <c r="Q21" i="21"/>
  <c r="R20" i="21"/>
  <c r="Q20" i="21"/>
  <c r="R19" i="21"/>
  <c r="Q19" i="21"/>
  <c r="R18" i="21"/>
  <c r="Q18" i="21"/>
  <c r="R17" i="21"/>
  <c r="Q17" i="21"/>
  <c r="R16" i="21"/>
  <c r="Q16" i="21"/>
  <c r="R15" i="21"/>
  <c r="Q15" i="21"/>
  <c r="R14" i="21"/>
  <c r="Q14" i="21"/>
  <c r="R13" i="21"/>
  <c r="Q13" i="21"/>
  <c r="R12" i="21"/>
  <c r="Q12" i="21"/>
  <c r="R11" i="21"/>
  <c r="Q11" i="21"/>
  <c r="R10" i="21"/>
  <c r="Q10" i="21"/>
  <c r="R9" i="21"/>
  <c r="Q9" i="21"/>
  <c r="R8" i="21"/>
  <c r="Q8" i="21"/>
  <c r="R7" i="21"/>
  <c r="Q7" i="21"/>
  <c r="N40" i="21"/>
  <c r="M40" i="21"/>
  <c r="N38" i="21"/>
  <c r="M38" i="21"/>
  <c r="N37" i="21"/>
  <c r="M37" i="21"/>
  <c r="N36" i="21"/>
  <c r="M36" i="21"/>
  <c r="N35" i="21"/>
  <c r="M35" i="21"/>
  <c r="N34" i="21"/>
  <c r="M34" i="21"/>
  <c r="N33" i="21"/>
  <c r="M33" i="21"/>
  <c r="N32" i="21"/>
  <c r="M32" i="21"/>
  <c r="N31" i="21"/>
  <c r="M31" i="21"/>
  <c r="N30" i="21"/>
  <c r="M30" i="21"/>
  <c r="N29" i="21"/>
  <c r="M29" i="21"/>
  <c r="N28" i="21"/>
  <c r="M28" i="21"/>
  <c r="N27" i="21"/>
  <c r="M27" i="21"/>
  <c r="N26" i="21"/>
  <c r="M26" i="21"/>
  <c r="N25" i="21"/>
  <c r="M25" i="21"/>
  <c r="N24" i="21"/>
  <c r="M24" i="21"/>
  <c r="N23" i="21"/>
  <c r="M23" i="21"/>
  <c r="N22" i="21"/>
  <c r="M22" i="21"/>
  <c r="N21" i="21"/>
  <c r="M21" i="21"/>
  <c r="N20" i="21"/>
  <c r="M20" i="21"/>
  <c r="N19" i="21"/>
  <c r="M19" i="21"/>
  <c r="N18" i="21"/>
  <c r="M18" i="21"/>
  <c r="N17" i="21"/>
  <c r="M17" i="21"/>
  <c r="N16" i="21"/>
  <c r="M16" i="21"/>
  <c r="N15" i="21"/>
  <c r="M15" i="21"/>
  <c r="N14" i="21"/>
  <c r="M14" i="21"/>
  <c r="N13" i="21"/>
  <c r="M13" i="21"/>
  <c r="N12" i="21"/>
  <c r="M12" i="21"/>
  <c r="N11" i="21"/>
  <c r="M11" i="21"/>
  <c r="N10" i="21"/>
  <c r="M10" i="21"/>
  <c r="N9" i="21"/>
  <c r="M9" i="21"/>
  <c r="N8" i="21"/>
  <c r="M8" i="21"/>
  <c r="N7" i="21"/>
  <c r="M7" i="21"/>
  <c r="I8" i="21"/>
  <c r="I7" i="21"/>
  <c r="J40" i="21"/>
  <c r="I40" i="21"/>
  <c r="J38" i="21"/>
  <c r="J37" i="21"/>
  <c r="I37" i="21"/>
  <c r="J36" i="21"/>
  <c r="I36" i="21"/>
  <c r="J35" i="21"/>
  <c r="I35" i="21"/>
  <c r="J34" i="21"/>
  <c r="I34" i="21"/>
  <c r="J33" i="21"/>
  <c r="I33" i="21"/>
  <c r="J32" i="21"/>
  <c r="I32" i="21"/>
  <c r="J31" i="21"/>
  <c r="I31" i="21"/>
  <c r="J30" i="21"/>
  <c r="I30" i="21"/>
  <c r="J29" i="21"/>
  <c r="I29" i="21"/>
  <c r="J28" i="21"/>
  <c r="I28" i="21"/>
  <c r="J27" i="21"/>
  <c r="I27" i="21"/>
  <c r="J26" i="21"/>
  <c r="I26" i="21"/>
  <c r="J25" i="21"/>
  <c r="I25" i="21"/>
  <c r="J24" i="21"/>
  <c r="I24" i="21"/>
  <c r="J23" i="21"/>
  <c r="I23" i="21"/>
  <c r="J22" i="21"/>
  <c r="I22" i="21"/>
  <c r="J21" i="21"/>
  <c r="I21" i="21"/>
  <c r="J20" i="21"/>
  <c r="I20" i="21"/>
  <c r="J19" i="21"/>
  <c r="I19" i="21"/>
  <c r="J18" i="21"/>
  <c r="I18" i="21"/>
  <c r="J17" i="21"/>
  <c r="I17" i="21"/>
  <c r="J16" i="21"/>
  <c r="I16" i="21"/>
  <c r="J15" i="21"/>
  <c r="I15" i="21"/>
  <c r="J14" i="21"/>
  <c r="I14" i="21"/>
  <c r="J13" i="21"/>
  <c r="I13" i="21"/>
  <c r="J12" i="21"/>
  <c r="I12" i="21"/>
  <c r="J11" i="21"/>
  <c r="I11" i="21"/>
  <c r="J10" i="21"/>
  <c r="I10" i="21"/>
  <c r="J9" i="21"/>
  <c r="I9" i="21"/>
  <c r="J8" i="21"/>
  <c r="J7" i="21"/>
  <c r="E8" i="21"/>
  <c r="F8" i="21"/>
  <c r="E9" i="21"/>
  <c r="F9" i="21"/>
  <c r="E10" i="21"/>
  <c r="F10" i="21"/>
  <c r="E11" i="21"/>
  <c r="F11" i="21"/>
  <c r="E12" i="21"/>
  <c r="F12" i="21"/>
  <c r="E13" i="21"/>
  <c r="F13" i="21"/>
  <c r="E14" i="21"/>
  <c r="F14" i="21"/>
  <c r="E15" i="21"/>
  <c r="F15" i="21"/>
  <c r="E16" i="21"/>
  <c r="F16" i="21"/>
  <c r="E17" i="21"/>
  <c r="F17" i="21"/>
  <c r="E18" i="21"/>
  <c r="F18" i="21"/>
  <c r="E19" i="21"/>
  <c r="F19" i="21"/>
  <c r="E20" i="21"/>
  <c r="F20" i="21"/>
  <c r="E21" i="21"/>
  <c r="F21" i="21"/>
  <c r="E22" i="21"/>
  <c r="F22" i="21"/>
  <c r="E23" i="21"/>
  <c r="F23" i="21"/>
  <c r="E24" i="21"/>
  <c r="F24" i="21"/>
  <c r="E25" i="21"/>
  <c r="F25" i="21"/>
  <c r="E26" i="21"/>
  <c r="F26" i="21"/>
  <c r="E27" i="21"/>
  <c r="F27" i="21"/>
  <c r="E28" i="21"/>
  <c r="F28" i="21"/>
  <c r="E29" i="21"/>
  <c r="F29" i="21"/>
  <c r="E30" i="21"/>
  <c r="F30" i="21"/>
  <c r="E31" i="21"/>
  <c r="F31" i="21"/>
  <c r="E32" i="21"/>
  <c r="F32" i="21"/>
  <c r="E33" i="21"/>
  <c r="F33" i="21"/>
  <c r="E34" i="21"/>
  <c r="F34" i="21"/>
  <c r="E35" i="21"/>
  <c r="F35" i="21"/>
  <c r="E36" i="21"/>
  <c r="F36" i="21"/>
  <c r="E37" i="21"/>
  <c r="F37" i="21"/>
  <c r="F38" i="21"/>
  <c r="E40" i="21"/>
  <c r="F40" i="21"/>
  <c r="F7" i="21"/>
  <c r="E7" i="21"/>
  <c r="BN58" i="21" l="1"/>
  <c r="BM58" i="21"/>
  <c r="BJ58" i="21"/>
  <c r="BI58" i="21"/>
  <c r="BF58" i="21"/>
  <c r="BE58" i="21"/>
  <c r="BB58" i="21"/>
  <c r="BA58" i="21"/>
  <c r="AX58" i="21"/>
  <c r="AW58" i="21"/>
  <c r="AT58" i="21"/>
  <c r="AS58" i="21"/>
  <c r="AP58" i="21"/>
  <c r="AO58" i="21"/>
  <c r="AL58" i="21"/>
  <c r="AK58" i="21"/>
  <c r="AH58" i="21"/>
  <c r="AG58" i="21"/>
  <c r="AD58" i="21"/>
  <c r="AC58" i="21"/>
  <c r="Z58" i="21"/>
  <c r="Y58" i="21"/>
  <c r="V58" i="21"/>
  <c r="U58" i="21"/>
  <c r="R58" i="21"/>
  <c r="Q58" i="21"/>
  <c r="N58" i="21"/>
  <c r="M58" i="21"/>
  <c r="J58" i="21"/>
  <c r="I58" i="21"/>
  <c r="F58" i="21"/>
  <c r="E58" i="21"/>
  <c r="BN59" i="20"/>
  <c r="BM59" i="20"/>
  <c r="BJ59" i="20"/>
  <c r="BI59" i="20"/>
  <c r="BF59" i="20"/>
  <c r="BE59" i="20"/>
  <c r="BB59" i="20"/>
  <c r="BA59" i="20"/>
  <c r="AX59" i="20"/>
  <c r="AW59" i="20"/>
  <c r="AT59" i="20"/>
  <c r="AS59" i="20"/>
  <c r="AP59" i="20"/>
  <c r="AO59" i="20"/>
  <c r="AL59" i="20"/>
  <c r="AK59" i="20"/>
  <c r="AH59" i="20"/>
  <c r="AG59" i="20"/>
  <c r="AD59" i="20"/>
  <c r="AC59" i="20"/>
  <c r="Z59" i="20"/>
  <c r="Y59" i="20"/>
  <c r="V59" i="20"/>
  <c r="U59" i="20"/>
  <c r="R59" i="20"/>
  <c r="Q59" i="20"/>
  <c r="N59" i="20"/>
  <c r="M59" i="20"/>
  <c r="J59" i="20"/>
  <c r="I59" i="20"/>
  <c r="F59" i="20"/>
  <c r="E59" i="20"/>
  <c r="BG55" i="20"/>
  <c r="AY55" i="20"/>
  <c r="AQ55" i="20"/>
  <c r="AI55" i="20"/>
  <c r="AA55" i="20"/>
  <c r="S55" i="20"/>
  <c r="K55" i="20"/>
  <c r="C55" i="20"/>
  <c r="BN58" i="19"/>
  <c r="BM58" i="19"/>
  <c r="BJ58" i="19"/>
  <c r="BI58" i="19"/>
  <c r="BF58" i="19"/>
  <c r="BE58" i="19"/>
  <c r="BB58" i="19"/>
  <c r="BA58" i="19"/>
  <c r="AX58" i="19"/>
  <c r="AW58" i="19"/>
  <c r="AT58" i="19"/>
  <c r="AS58" i="19"/>
  <c r="AP58" i="19"/>
  <c r="AO58" i="19"/>
  <c r="AL58" i="19"/>
  <c r="AK58" i="19"/>
  <c r="AH58" i="19"/>
  <c r="AG58" i="19"/>
  <c r="AD58" i="19"/>
  <c r="AC58" i="19"/>
  <c r="Z58" i="19"/>
  <c r="Y58" i="19"/>
  <c r="V58" i="19"/>
  <c r="U58" i="19"/>
  <c r="R58" i="19"/>
  <c r="Q58" i="19"/>
  <c r="N58" i="19"/>
  <c r="M58" i="19"/>
  <c r="J58" i="19"/>
  <c r="I58" i="19"/>
  <c r="F58" i="19"/>
  <c r="E58" i="19"/>
  <c r="BG55" i="19"/>
  <c r="AY55" i="19"/>
  <c r="AQ55" i="19"/>
  <c r="AI55" i="19"/>
  <c r="AA55" i="19"/>
  <c r="S55" i="19"/>
  <c r="K55" i="19"/>
  <c r="C55" i="19"/>
  <c r="BI52" i="19"/>
  <c r="BA52" i="19"/>
  <c r="AS52" i="19"/>
  <c r="AK52" i="19"/>
  <c r="AC52" i="19"/>
  <c r="M52" i="19"/>
  <c r="E52" i="19"/>
  <c r="BN57" i="18"/>
  <c r="BM57" i="18"/>
  <c r="BJ57" i="18"/>
  <c r="BI57" i="18"/>
  <c r="BF57" i="18"/>
  <c r="BE57" i="18"/>
  <c r="BB57" i="18"/>
  <c r="BA57" i="18"/>
  <c r="AX57" i="18"/>
  <c r="AW57" i="18"/>
  <c r="AT57" i="18"/>
  <c r="AS57" i="18"/>
  <c r="AP57" i="18"/>
  <c r="AO57" i="18"/>
  <c r="AL57" i="18"/>
  <c r="AK57" i="18"/>
  <c r="AH57" i="18"/>
  <c r="AG57" i="18"/>
  <c r="AD57" i="18"/>
  <c r="AC57" i="18"/>
  <c r="Z57" i="18"/>
  <c r="Y57" i="18"/>
  <c r="V57" i="18"/>
  <c r="U57" i="18"/>
  <c r="R57" i="18"/>
  <c r="Q57" i="18"/>
  <c r="N57" i="18"/>
  <c r="M57" i="18"/>
  <c r="J57" i="18"/>
  <c r="I57" i="18"/>
  <c r="F57" i="18"/>
  <c r="E57" i="18"/>
  <c r="BG54" i="18"/>
  <c r="AY54" i="18"/>
  <c r="AQ54" i="18"/>
  <c r="AI54" i="18"/>
  <c r="AA54" i="18"/>
  <c r="S54" i="18"/>
  <c r="K54" i="18"/>
  <c r="C54" i="18"/>
  <c r="AR51" i="18"/>
  <c r="D51" i="18"/>
  <c r="BN57" i="17"/>
  <c r="BM57" i="17"/>
  <c r="BJ57" i="17"/>
  <c r="BI57" i="17"/>
  <c r="BF57" i="17"/>
  <c r="BE57" i="17"/>
  <c r="BB57" i="17"/>
  <c r="BA57" i="17"/>
  <c r="AX57" i="17"/>
  <c r="AW57" i="17"/>
  <c r="AT57" i="17"/>
  <c r="AS57" i="17"/>
  <c r="AP57" i="17"/>
  <c r="AO57" i="17"/>
  <c r="AL57" i="17"/>
  <c r="AK57" i="17"/>
  <c r="AH57" i="17"/>
  <c r="AG57" i="17"/>
  <c r="AD57" i="17"/>
  <c r="AC57" i="17"/>
  <c r="Z57" i="17"/>
  <c r="Y57" i="17"/>
  <c r="V57" i="17"/>
  <c r="U57" i="17"/>
  <c r="R57" i="17"/>
  <c r="Q57" i="17"/>
  <c r="N57" i="17"/>
  <c r="M57" i="17"/>
  <c r="J57" i="17"/>
  <c r="I57" i="17"/>
  <c r="F57" i="17"/>
  <c r="E57" i="17"/>
  <c r="BG54" i="17"/>
  <c r="AY54" i="17"/>
  <c r="AQ54" i="17"/>
  <c r="AI54" i="17"/>
  <c r="AA54" i="17"/>
  <c r="S54" i="17"/>
  <c r="K54" i="17"/>
  <c r="C54" i="17"/>
  <c r="AR51" i="17"/>
  <c r="AB51" i="17"/>
  <c r="T51" i="17"/>
  <c r="L51" i="17"/>
  <c r="D51" i="17"/>
  <c r="U48" i="17"/>
  <c r="M48" i="17"/>
  <c r="F48" i="17"/>
  <c r="E48" i="17"/>
  <c r="U46" i="17"/>
  <c r="M46" i="17"/>
  <c r="F46" i="17"/>
  <c r="E46" i="17"/>
  <c r="U43" i="17"/>
  <c r="M43" i="17"/>
  <c r="F43" i="17"/>
  <c r="E43" i="17"/>
  <c r="BN57" i="16"/>
  <c r="BM57" i="16"/>
  <c r="BJ57" i="16"/>
  <c r="BI57" i="16"/>
  <c r="BF57" i="16"/>
  <c r="BE57" i="16"/>
  <c r="BB57" i="16"/>
  <c r="BA57" i="16"/>
  <c r="AX57" i="16"/>
  <c r="AW57" i="16"/>
  <c r="AT57" i="16"/>
  <c r="AS57" i="16"/>
  <c r="AP57" i="16"/>
  <c r="AO57" i="16"/>
  <c r="AL57" i="16"/>
  <c r="AK57" i="16"/>
  <c r="AH57" i="16"/>
  <c r="AG57" i="16"/>
  <c r="AD57" i="16"/>
  <c r="AC57" i="16"/>
  <c r="Z57" i="16"/>
  <c r="Y57" i="16"/>
  <c r="V57" i="16"/>
  <c r="U57" i="16"/>
  <c r="R57" i="16"/>
  <c r="Q57" i="16"/>
  <c r="N57" i="16"/>
  <c r="M57" i="16"/>
  <c r="J57" i="16"/>
  <c r="I57" i="16"/>
  <c r="F57" i="16"/>
  <c r="E57" i="16"/>
  <c r="BN57" i="15"/>
  <c r="BM57" i="15"/>
  <c r="BJ57" i="15"/>
  <c r="BI57" i="15"/>
  <c r="BF57" i="15"/>
  <c r="BE57" i="15"/>
  <c r="BB57" i="15"/>
  <c r="BA57" i="15"/>
  <c r="AX57" i="15"/>
  <c r="AW57" i="15"/>
  <c r="AT57" i="15"/>
  <c r="AS57" i="15"/>
  <c r="AP57" i="15"/>
  <c r="AO57" i="15"/>
  <c r="AL57" i="15"/>
  <c r="AK57" i="15"/>
  <c r="AH57" i="15"/>
  <c r="AG57" i="15"/>
  <c r="AD57" i="15"/>
  <c r="AC57" i="15"/>
  <c r="Z57" i="15"/>
  <c r="Y57" i="15"/>
  <c r="V57" i="15"/>
  <c r="U57" i="15"/>
  <c r="R57" i="15"/>
  <c r="Q57" i="15"/>
  <c r="N57" i="15"/>
  <c r="M57" i="15"/>
  <c r="J57" i="15"/>
  <c r="I57" i="15"/>
  <c r="F57" i="15"/>
  <c r="E57" i="15"/>
  <c r="BH51" i="15"/>
  <c r="AZ51" i="15"/>
  <c r="AR51" i="15"/>
  <c r="AB51" i="15"/>
  <c r="L51" i="15"/>
  <c r="D51" i="15"/>
  <c r="BN57" i="14"/>
  <c r="BM57" i="14"/>
  <c r="BJ57" i="14"/>
  <c r="BI57" i="14"/>
  <c r="BF57" i="14"/>
  <c r="BE57" i="14"/>
  <c r="BB57" i="14"/>
  <c r="BA57" i="14"/>
  <c r="AX57" i="14"/>
  <c r="AW57" i="14"/>
  <c r="AT57" i="14"/>
  <c r="AS57" i="14"/>
  <c r="AP57" i="14"/>
  <c r="AO57" i="14"/>
  <c r="AL57" i="14"/>
  <c r="AK57" i="14"/>
  <c r="AH57" i="14"/>
  <c r="AG57" i="14"/>
  <c r="AD57" i="14"/>
  <c r="AC57" i="14"/>
  <c r="Z57" i="14"/>
  <c r="Y57" i="14"/>
  <c r="V57" i="14"/>
  <c r="U57" i="14"/>
  <c r="R57" i="14"/>
  <c r="Q57" i="14"/>
  <c r="N57" i="14"/>
  <c r="M57" i="14"/>
  <c r="J57" i="14"/>
  <c r="I57" i="14"/>
  <c r="F57" i="14"/>
  <c r="E57" i="14"/>
  <c r="BJ48" i="14"/>
  <c r="BI48" i="14"/>
  <c r="BB48" i="14"/>
  <c r="BA48" i="14"/>
  <c r="AL48" i="14"/>
  <c r="AK48" i="14"/>
  <c r="AD48" i="14"/>
  <c r="AC48" i="14"/>
  <c r="V48" i="14"/>
  <c r="U48" i="14"/>
  <c r="N48" i="14"/>
  <c r="M48" i="14"/>
  <c r="F48" i="14"/>
  <c r="E48" i="14"/>
  <c r="BJ47" i="14"/>
  <c r="BI47" i="14"/>
  <c r="BB47" i="14"/>
  <c r="BA47" i="14"/>
  <c r="AT47" i="14"/>
  <c r="AS47" i="14"/>
  <c r="AL47" i="14"/>
  <c r="AK47" i="14"/>
  <c r="AD47" i="14"/>
  <c r="AC47" i="14"/>
  <c r="V47" i="14"/>
  <c r="U47" i="14"/>
  <c r="N47" i="14"/>
  <c r="M47" i="14"/>
  <c r="F47" i="14"/>
  <c r="E47" i="14"/>
  <c r="BJ46" i="14"/>
  <c r="BI46" i="14"/>
  <c r="BB46" i="14"/>
  <c r="BA46" i="14"/>
  <c r="AT46" i="14"/>
  <c r="AS46" i="14"/>
  <c r="AL46" i="14"/>
  <c r="AK46" i="14"/>
  <c r="AD46" i="14"/>
  <c r="AC46" i="14"/>
  <c r="V46" i="14"/>
  <c r="U46" i="14"/>
  <c r="N46" i="14"/>
  <c r="M46" i="14"/>
  <c r="F46" i="14"/>
  <c r="E46" i="14"/>
  <c r="BJ45" i="14"/>
  <c r="BI45" i="14"/>
  <c r="BB45" i="14"/>
  <c r="BA45" i="14"/>
  <c r="AT45" i="14"/>
  <c r="AS45" i="14"/>
  <c r="AL45" i="14"/>
  <c r="AK45" i="14"/>
  <c r="AD45" i="14"/>
  <c r="AC45" i="14"/>
  <c r="V45" i="14"/>
  <c r="U45" i="14"/>
  <c r="N45" i="14"/>
  <c r="M45" i="14"/>
  <c r="F45" i="14"/>
  <c r="E45" i="14"/>
  <c r="BJ44" i="14"/>
  <c r="BI44" i="14"/>
  <c r="BB44" i="14"/>
  <c r="BA44" i="14"/>
  <c r="AT44" i="14"/>
  <c r="AS44" i="14"/>
  <c r="AL44" i="14"/>
  <c r="AK44" i="14"/>
  <c r="AD44" i="14"/>
  <c r="AC44" i="14"/>
  <c r="V44" i="14"/>
  <c r="U44" i="14"/>
  <c r="N44" i="14"/>
  <c r="M44" i="14"/>
  <c r="F44" i="14"/>
  <c r="E44" i="14"/>
  <c r="BJ43" i="14"/>
  <c r="BI43" i="14"/>
  <c r="BB43" i="14"/>
  <c r="BA43" i="14"/>
  <c r="AT43" i="14"/>
  <c r="AS43" i="14"/>
  <c r="AL43" i="14"/>
  <c r="AK43" i="14"/>
  <c r="AD43" i="14"/>
  <c r="AC43" i="14"/>
  <c r="V43" i="14"/>
  <c r="U43" i="14"/>
  <c r="N43" i="14"/>
  <c r="M43" i="14"/>
  <c r="F43" i="14"/>
  <c r="E43" i="14"/>
  <c r="BJ42" i="14"/>
  <c r="BI42" i="14"/>
  <c r="BB42" i="14"/>
  <c r="BA42" i="14"/>
  <c r="AT42" i="14"/>
  <c r="AS42" i="14"/>
  <c r="AL42" i="14"/>
  <c r="AK42" i="14"/>
  <c r="AD42" i="14"/>
  <c r="AC42" i="14"/>
  <c r="V42" i="14"/>
  <c r="U42" i="14"/>
  <c r="N42" i="14"/>
  <c r="M42" i="14"/>
  <c r="F42" i="14"/>
  <c r="E42" i="14"/>
  <c r="F38" i="14"/>
  <c r="E38" i="14"/>
  <c r="F34" i="14"/>
  <c r="E34" i="14"/>
  <c r="F32" i="14"/>
  <c r="E32" i="14"/>
  <c r="F29" i="14"/>
  <c r="E29" i="14"/>
  <c r="F28" i="14"/>
  <c r="E28" i="14"/>
  <c r="F23" i="14"/>
  <c r="E23" i="14"/>
  <c r="F22" i="14"/>
  <c r="E22" i="14"/>
  <c r="F21" i="14"/>
  <c r="E21" i="14"/>
  <c r="F20" i="14"/>
  <c r="E20" i="14"/>
  <c r="F19" i="14"/>
  <c r="E19" i="14"/>
  <c r="F17" i="14"/>
  <c r="E17" i="14"/>
  <c r="F16" i="14"/>
  <c r="E16" i="14"/>
  <c r="F12" i="14"/>
  <c r="E12" i="14"/>
  <c r="F10" i="14"/>
  <c r="E10" i="14"/>
  <c r="F7" i="14"/>
  <c r="E7" i="14"/>
  <c r="BN57" i="13"/>
  <c r="BM57" i="13"/>
  <c r="BJ57" i="13"/>
  <c r="BI57" i="13"/>
  <c r="BF57" i="13"/>
  <c r="BE57" i="13"/>
  <c r="BB57" i="13"/>
  <c r="BA57" i="13"/>
  <c r="AX57" i="13"/>
  <c r="AW57" i="13"/>
  <c r="AT57" i="13"/>
  <c r="AS57" i="13"/>
  <c r="AP57" i="13"/>
  <c r="AO57" i="13"/>
  <c r="AL57" i="13"/>
  <c r="AK57" i="13"/>
  <c r="AH57" i="13"/>
  <c r="AG57" i="13"/>
  <c r="AD57" i="13"/>
  <c r="AC57" i="13"/>
  <c r="Z57" i="13"/>
  <c r="Y57" i="13"/>
  <c r="V57" i="13"/>
  <c r="U57" i="13"/>
  <c r="R57" i="13"/>
  <c r="Q57" i="13"/>
  <c r="N57" i="13"/>
  <c r="M57" i="13"/>
  <c r="J57" i="13"/>
  <c r="I57" i="13"/>
  <c r="F57" i="13"/>
  <c r="E57" i="13"/>
  <c r="BJ48" i="13"/>
  <c r="BI48" i="13"/>
  <c r="BB48" i="13"/>
  <c r="BA48" i="13"/>
  <c r="AT48" i="13"/>
  <c r="AS48" i="13"/>
  <c r="AD48" i="13"/>
  <c r="AC48" i="13"/>
  <c r="V48" i="13"/>
  <c r="U48" i="13"/>
  <c r="N48" i="13"/>
  <c r="M48" i="13"/>
  <c r="F48" i="13"/>
  <c r="E48" i="13"/>
  <c r="BJ47" i="13"/>
  <c r="BI47" i="13"/>
  <c r="BB47" i="13"/>
  <c r="BA47" i="13"/>
  <c r="AT47" i="13"/>
  <c r="AS47" i="13"/>
  <c r="AL47" i="13"/>
  <c r="AK47" i="13"/>
  <c r="AD47" i="13"/>
  <c r="AC47" i="13"/>
  <c r="V47" i="13"/>
  <c r="U47" i="13"/>
  <c r="N47" i="13"/>
  <c r="M47" i="13"/>
  <c r="F47" i="13"/>
  <c r="E47" i="13"/>
  <c r="BJ46" i="13"/>
  <c r="BI46" i="13"/>
  <c r="BB46" i="13"/>
  <c r="BA46" i="13"/>
  <c r="AT46" i="13"/>
  <c r="AS46" i="13"/>
  <c r="AL46" i="13"/>
  <c r="AK46" i="13"/>
  <c r="AD46" i="13"/>
  <c r="AC46" i="13"/>
  <c r="V46" i="13"/>
  <c r="U46" i="13"/>
  <c r="N46" i="13"/>
  <c r="M46" i="13"/>
  <c r="F46" i="13"/>
  <c r="E46" i="13"/>
  <c r="BJ45" i="13"/>
  <c r="BI45" i="13"/>
  <c r="BB45" i="13"/>
  <c r="BA45" i="13"/>
  <c r="AT45" i="13"/>
  <c r="AS45" i="13"/>
  <c r="AL45" i="13"/>
  <c r="AK45" i="13"/>
  <c r="AD45" i="13"/>
  <c r="AC45" i="13"/>
  <c r="V45" i="13"/>
  <c r="U45" i="13"/>
  <c r="N45" i="13"/>
  <c r="M45" i="13"/>
  <c r="F45" i="13"/>
  <c r="E45" i="13"/>
  <c r="BJ44" i="13"/>
  <c r="BI44" i="13"/>
  <c r="BB44" i="13"/>
  <c r="BA44" i="13"/>
  <c r="AT44" i="13"/>
  <c r="AS44" i="13"/>
  <c r="AL44" i="13"/>
  <c r="AK44" i="13"/>
  <c r="AD44" i="13"/>
  <c r="AC44" i="13"/>
  <c r="V44" i="13"/>
  <c r="U44" i="13"/>
  <c r="N44" i="13"/>
  <c r="M44" i="13"/>
  <c r="F44" i="13"/>
  <c r="E44" i="13"/>
  <c r="BJ43" i="13"/>
  <c r="BI43" i="13"/>
  <c r="BB43" i="13"/>
  <c r="BA43" i="13"/>
  <c r="AT43" i="13"/>
  <c r="AS43" i="13"/>
  <c r="AL43" i="13"/>
  <c r="AK43" i="13"/>
  <c r="AD43" i="13"/>
  <c r="AC43" i="13"/>
  <c r="V43" i="13"/>
  <c r="U43" i="13"/>
  <c r="N43" i="13"/>
  <c r="M43" i="13"/>
  <c r="F43" i="13"/>
  <c r="E43" i="13"/>
  <c r="BJ42" i="13"/>
  <c r="BI42" i="13"/>
  <c r="BB42" i="13"/>
  <c r="BA42" i="13"/>
  <c r="AT42" i="13"/>
  <c r="AS42" i="13"/>
  <c r="AL42" i="13"/>
  <c r="AK42" i="13"/>
  <c r="AD42" i="13"/>
  <c r="AC42" i="13"/>
  <c r="V42" i="13"/>
  <c r="U42" i="13"/>
  <c r="N42" i="13"/>
  <c r="M42" i="13"/>
  <c r="F42" i="13"/>
  <c r="E42" i="13"/>
  <c r="BF57" i="12"/>
  <c r="BE57" i="12"/>
  <c r="BB57" i="12"/>
  <c r="BA57" i="12"/>
  <c r="AX57" i="12"/>
  <c r="AW57" i="12"/>
  <c r="AT57" i="12"/>
  <c r="AS57" i="12"/>
  <c r="AP57" i="12"/>
  <c r="AO57" i="12"/>
  <c r="AL57" i="12"/>
  <c r="AK57" i="12"/>
  <c r="AH57" i="12"/>
  <c r="AG57" i="12"/>
  <c r="AD57" i="12"/>
  <c r="AC57" i="12"/>
  <c r="Z57" i="12"/>
  <c r="Y57" i="12"/>
  <c r="V57" i="12"/>
  <c r="U57" i="12"/>
  <c r="R57" i="12"/>
  <c r="Q57" i="12"/>
  <c r="N57" i="12"/>
  <c r="M57" i="12"/>
  <c r="J57" i="12"/>
  <c r="I57" i="12"/>
  <c r="F57" i="12"/>
  <c r="E57" i="12"/>
  <c r="AZ51" i="12"/>
  <c r="AR51" i="12"/>
  <c r="AJ51" i="12"/>
  <c r="T51" i="12"/>
  <c r="D51" i="12"/>
  <c r="BB48" i="12"/>
  <c r="BA48" i="12"/>
  <c r="AT48" i="12"/>
  <c r="AS48" i="12"/>
  <c r="AL48" i="12"/>
  <c r="AK48" i="12"/>
  <c r="AD48" i="12"/>
  <c r="AC48" i="12"/>
  <c r="V48" i="12"/>
  <c r="U48" i="12"/>
  <c r="N48" i="12"/>
  <c r="M48" i="12"/>
  <c r="F48" i="12"/>
  <c r="E48" i="12"/>
  <c r="BB47" i="12"/>
  <c r="BA47" i="12"/>
  <c r="AT47" i="12"/>
  <c r="AS47" i="12"/>
  <c r="AL47" i="12"/>
  <c r="AK47" i="12"/>
  <c r="AD47" i="12"/>
  <c r="AC47" i="12"/>
  <c r="V47" i="12"/>
  <c r="U47" i="12"/>
  <c r="N47" i="12"/>
  <c r="M47" i="12"/>
  <c r="F47" i="12"/>
  <c r="E47" i="12"/>
  <c r="BB46" i="12"/>
  <c r="BA46" i="12"/>
  <c r="AT46" i="12"/>
  <c r="AS46" i="12"/>
  <c r="AL46" i="12"/>
  <c r="AK46" i="12"/>
  <c r="AD46" i="12"/>
  <c r="AC46" i="12"/>
  <c r="V46" i="12"/>
  <c r="U46" i="12"/>
  <c r="N46" i="12"/>
  <c r="M46" i="12"/>
  <c r="F46" i="12"/>
  <c r="E46" i="12"/>
  <c r="BB45" i="12"/>
  <c r="BA45" i="12"/>
  <c r="AT45" i="12"/>
  <c r="AS45" i="12"/>
  <c r="AL45" i="12"/>
  <c r="AK45" i="12"/>
  <c r="AD45" i="12"/>
  <c r="AC45" i="12"/>
  <c r="V45" i="12"/>
  <c r="U45" i="12"/>
  <c r="N45" i="12"/>
  <c r="M45" i="12"/>
  <c r="F45" i="12"/>
  <c r="E45" i="12"/>
  <c r="BB44" i="12"/>
  <c r="BA44" i="12"/>
  <c r="AT44" i="12"/>
  <c r="AS44" i="12"/>
  <c r="AL44" i="12"/>
  <c r="AK44" i="12"/>
  <c r="AD44" i="12"/>
  <c r="AC44" i="12"/>
  <c r="V44" i="12"/>
  <c r="U44" i="12"/>
  <c r="N44" i="12"/>
  <c r="M44" i="12"/>
  <c r="F44" i="12"/>
  <c r="E44" i="12"/>
  <c r="BB43" i="12"/>
  <c r="BA43" i="12"/>
  <c r="AT43" i="12"/>
  <c r="AS43" i="12"/>
  <c r="AL43" i="12"/>
  <c r="AK43" i="12"/>
  <c r="AD43" i="12"/>
  <c r="AC43" i="12"/>
  <c r="V43" i="12"/>
  <c r="U43" i="12"/>
  <c r="N43" i="12"/>
  <c r="M43" i="12"/>
  <c r="F43" i="12"/>
  <c r="E43" i="12"/>
  <c r="BB42" i="12"/>
  <c r="BA42" i="12"/>
  <c r="AT42" i="12"/>
  <c r="AS42" i="12"/>
  <c r="AL42" i="12"/>
  <c r="AK42" i="12"/>
  <c r="AD42" i="12"/>
  <c r="AC42" i="12"/>
  <c r="V42" i="12"/>
  <c r="U42" i="12"/>
  <c r="N42" i="12"/>
  <c r="M42" i="12"/>
  <c r="F42" i="12"/>
  <c r="E42" i="12"/>
  <c r="BF56" i="11"/>
  <c r="BE56" i="11"/>
  <c r="BB56" i="11"/>
  <c r="BA56" i="11"/>
  <c r="AX56" i="11"/>
  <c r="AW56" i="11"/>
  <c r="AT56" i="11"/>
  <c r="AS56" i="11"/>
  <c r="AP56" i="11"/>
  <c r="AO56" i="11"/>
  <c r="AL56" i="11"/>
  <c r="AK56" i="11"/>
  <c r="AH56" i="11"/>
  <c r="AG56" i="11"/>
  <c r="AD56" i="11"/>
  <c r="AC56" i="11"/>
  <c r="Z56" i="11"/>
  <c r="Y56" i="11"/>
  <c r="V56" i="11"/>
  <c r="U56" i="11"/>
  <c r="R56" i="11"/>
  <c r="Q56" i="11"/>
  <c r="N56" i="11"/>
  <c r="M56" i="11"/>
  <c r="J56" i="11"/>
  <c r="I56" i="11"/>
  <c r="F56" i="11"/>
  <c r="E56" i="11"/>
  <c r="AZ50" i="11"/>
  <c r="AR50" i="11"/>
  <c r="AJ50" i="11"/>
  <c r="T50" i="11"/>
  <c r="L50" i="11"/>
  <c r="D50" i="11"/>
  <c r="BB47" i="11"/>
  <c r="BA47" i="11"/>
  <c r="AT47" i="11"/>
  <c r="AS47" i="11"/>
  <c r="AL47" i="11"/>
  <c r="AK47" i="11"/>
  <c r="AD47" i="11"/>
  <c r="AC47" i="11"/>
  <c r="V47" i="11"/>
  <c r="U47" i="11"/>
  <c r="N47" i="11"/>
  <c r="M47" i="11"/>
  <c r="F47" i="11"/>
  <c r="E47" i="11"/>
  <c r="BB46" i="11"/>
  <c r="BA46" i="11"/>
  <c r="AT46" i="11"/>
  <c r="AS46" i="11"/>
  <c r="AL46" i="11"/>
  <c r="AK46" i="11"/>
  <c r="AD46" i="11"/>
  <c r="AC46" i="11"/>
  <c r="V46" i="11"/>
  <c r="U46" i="11"/>
  <c r="N46" i="11"/>
  <c r="M46" i="11"/>
  <c r="F46" i="11"/>
  <c r="E46" i="11"/>
  <c r="BB45" i="11"/>
  <c r="BA45" i="11"/>
  <c r="AT45" i="11"/>
  <c r="AS45" i="11"/>
  <c r="AL45" i="11"/>
  <c r="AK45" i="11"/>
  <c r="AD45" i="11"/>
  <c r="AC45" i="11"/>
  <c r="V45" i="11"/>
  <c r="U45" i="11"/>
  <c r="N45" i="11"/>
  <c r="M45" i="11"/>
  <c r="F45" i="11"/>
  <c r="E45" i="11"/>
  <c r="BB44" i="11"/>
  <c r="BA44" i="11"/>
  <c r="AT44" i="11"/>
  <c r="AS44" i="11"/>
  <c r="AL44" i="11"/>
  <c r="AK44" i="11"/>
  <c r="AD44" i="11"/>
  <c r="AC44" i="11"/>
  <c r="V44" i="11"/>
  <c r="U44" i="11"/>
  <c r="N44" i="11"/>
  <c r="M44" i="11"/>
  <c r="F44" i="11"/>
  <c r="E44" i="11"/>
  <c r="BB43" i="11"/>
  <c r="BA43" i="11"/>
  <c r="AT43" i="11"/>
  <c r="AS43" i="11"/>
  <c r="AL43" i="11"/>
  <c r="AK43" i="11"/>
  <c r="AD43" i="11"/>
  <c r="AC43" i="11"/>
  <c r="V43" i="11"/>
  <c r="U43" i="11"/>
  <c r="N43" i="11"/>
  <c r="M43" i="11"/>
  <c r="F43" i="11"/>
  <c r="E43" i="11"/>
  <c r="BB42" i="11"/>
  <c r="BA42" i="11"/>
  <c r="AT42" i="11"/>
  <c r="AS42" i="11"/>
  <c r="AL42" i="11"/>
  <c r="AK42" i="11"/>
  <c r="AD42" i="11"/>
  <c r="AC42" i="11"/>
  <c r="V42" i="11"/>
  <c r="U42" i="11"/>
  <c r="N42" i="11"/>
  <c r="M42" i="11"/>
  <c r="F42" i="11"/>
  <c r="E42" i="11"/>
  <c r="BB41" i="11"/>
  <c r="BA41" i="11"/>
  <c r="AT41" i="11"/>
  <c r="AS41" i="11"/>
  <c r="AL41" i="11"/>
  <c r="AK41" i="11"/>
  <c r="AD41" i="11"/>
  <c r="AC41" i="11"/>
  <c r="V41" i="11"/>
  <c r="U41" i="11"/>
  <c r="N41" i="11"/>
  <c r="M41" i="11"/>
  <c r="F41" i="11"/>
  <c r="E41" i="11"/>
  <c r="BF54" i="10"/>
  <c r="BE54" i="10"/>
  <c r="BB54" i="10"/>
  <c r="BA54" i="10"/>
  <c r="AX54" i="10"/>
  <c r="AW54" i="10"/>
  <c r="AT54" i="10"/>
  <c r="AS54" i="10"/>
  <c r="AP54" i="10"/>
  <c r="AO54" i="10"/>
  <c r="AL54" i="10"/>
  <c r="AK54" i="10"/>
  <c r="AH54" i="10"/>
  <c r="AG54" i="10"/>
  <c r="AD54" i="10"/>
  <c r="AC54" i="10"/>
  <c r="Z54" i="10"/>
  <c r="Y54" i="10"/>
  <c r="V54" i="10"/>
  <c r="U54" i="10"/>
  <c r="R54" i="10"/>
  <c r="Q54" i="10"/>
  <c r="N54" i="10"/>
  <c r="M54" i="10"/>
  <c r="J54" i="10"/>
  <c r="I54" i="10"/>
  <c r="F54" i="10"/>
  <c r="E54" i="10"/>
  <c r="BB45" i="10"/>
  <c r="BA45" i="10"/>
  <c r="AT45" i="10"/>
  <c r="AS45" i="10"/>
  <c r="AL45" i="10"/>
  <c r="AK45" i="10"/>
  <c r="V45" i="10"/>
  <c r="U45" i="10"/>
  <c r="N45" i="10"/>
  <c r="M45" i="10"/>
  <c r="F45" i="10"/>
  <c r="E45" i="10"/>
  <c r="BB44" i="10"/>
  <c r="BA44" i="10"/>
  <c r="AT44" i="10"/>
  <c r="AS44" i="10"/>
  <c r="AL44" i="10"/>
  <c r="AK44" i="10"/>
  <c r="AD44" i="10"/>
  <c r="AC44" i="10"/>
  <c r="V44" i="10"/>
  <c r="U44" i="10"/>
  <c r="N44" i="10"/>
  <c r="M44" i="10"/>
  <c r="F44" i="10"/>
  <c r="E44" i="10"/>
  <c r="BB43" i="10"/>
  <c r="BA43" i="10"/>
  <c r="AT43" i="10"/>
  <c r="AS43" i="10"/>
  <c r="AL43" i="10"/>
  <c r="AK43" i="10"/>
  <c r="AD43" i="10"/>
  <c r="AC43" i="10"/>
  <c r="V43" i="10"/>
  <c r="U43" i="10"/>
  <c r="N43" i="10"/>
  <c r="M43" i="10"/>
  <c r="F43" i="10"/>
  <c r="E43" i="10"/>
  <c r="BB42" i="10"/>
  <c r="BA42" i="10"/>
  <c r="AT42" i="10"/>
  <c r="AS42" i="10"/>
  <c r="AL42" i="10"/>
  <c r="AK42" i="10"/>
  <c r="AD42" i="10"/>
  <c r="AC42" i="10"/>
  <c r="V42" i="10"/>
  <c r="U42" i="10"/>
  <c r="N42" i="10"/>
  <c r="M42" i="10"/>
  <c r="F42" i="10"/>
  <c r="E42" i="10"/>
  <c r="BB41" i="10"/>
  <c r="BA41" i="10"/>
  <c r="AT41" i="10"/>
  <c r="AS41" i="10"/>
  <c r="AL41" i="10"/>
  <c r="AK41" i="10"/>
  <c r="AD41" i="10"/>
  <c r="AC41" i="10"/>
  <c r="V41" i="10"/>
  <c r="U41" i="10"/>
  <c r="N41" i="10"/>
  <c r="M41" i="10"/>
  <c r="F41" i="10"/>
  <c r="E41" i="10"/>
  <c r="BB40" i="10"/>
  <c r="BA40" i="10"/>
  <c r="AT40" i="10"/>
  <c r="AS40" i="10"/>
  <c r="AL40" i="10"/>
  <c r="AK40" i="10"/>
  <c r="AD40" i="10"/>
  <c r="AC40" i="10"/>
  <c r="V40" i="10"/>
  <c r="U40" i="10"/>
  <c r="N40" i="10"/>
  <c r="M40" i="10"/>
  <c r="F40" i="10"/>
  <c r="E40" i="10"/>
  <c r="BB39" i="10"/>
  <c r="BA39" i="10"/>
  <c r="AT39" i="10"/>
  <c r="AS39" i="10"/>
  <c r="AL39" i="10"/>
  <c r="AK39" i="10"/>
  <c r="AD39" i="10"/>
  <c r="AC39" i="10"/>
  <c r="V39" i="10"/>
  <c r="U39" i="10"/>
  <c r="N39" i="10"/>
  <c r="M39" i="10"/>
  <c r="F39" i="10"/>
  <c r="E39" i="10"/>
  <c r="AX54" i="6"/>
  <c r="AW54" i="6"/>
  <c r="AT54" i="6"/>
  <c r="AS54" i="6"/>
  <c r="AP54" i="6"/>
  <c r="AO54" i="6"/>
  <c r="AL54" i="6"/>
  <c r="AK54" i="6"/>
  <c r="Z54" i="6"/>
  <c r="Y54" i="6"/>
  <c r="V54" i="6"/>
  <c r="U54" i="6"/>
  <c r="R54" i="6"/>
  <c r="Q54" i="6"/>
  <c r="N54" i="6"/>
  <c r="M54" i="6"/>
  <c r="J54" i="6"/>
  <c r="I54" i="6"/>
  <c r="F54" i="6"/>
  <c r="E54" i="6"/>
  <c r="AT45" i="6"/>
  <c r="AS45" i="6"/>
  <c r="AL45" i="6"/>
  <c r="AK45" i="6"/>
  <c r="V45" i="6"/>
  <c r="U45" i="6"/>
  <c r="N45" i="6"/>
  <c r="M45" i="6"/>
  <c r="F45" i="6"/>
  <c r="E45" i="6"/>
  <c r="AT44" i="6"/>
  <c r="AS44" i="6"/>
  <c r="AL44" i="6"/>
  <c r="AK44" i="6"/>
  <c r="AD44" i="6"/>
  <c r="AC44" i="6"/>
  <c r="V44" i="6"/>
  <c r="U44" i="6"/>
  <c r="N44" i="6"/>
  <c r="M44" i="6"/>
  <c r="F44" i="6"/>
  <c r="E44" i="6"/>
  <c r="AT43" i="6"/>
  <c r="AS43" i="6"/>
  <c r="AL43" i="6"/>
  <c r="AK43" i="6"/>
  <c r="AD43" i="6"/>
  <c r="AC43" i="6"/>
  <c r="V43" i="6"/>
  <c r="U43" i="6"/>
  <c r="N43" i="6"/>
  <c r="M43" i="6"/>
  <c r="F43" i="6"/>
  <c r="E43" i="6"/>
  <c r="AT42" i="6"/>
  <c r="AS42" i="6"/>
  <c r="AL42" i="6"/>
  <c r="AK42" i="6"/>
  <c r="AD42" i="6"/>
  <c r="AC42" i="6"/>
  <c r="V42" i="6"/>
  <c r="U42" i="6"/>
  <c r="N42" i="6"/>
  <c r="M42" i="6"/>
  <c r="F42" i="6"/>
  <c r="E42" i="6"/>
  <c r="AT41" i="6"/>
  <c r="AS41" i="6"/>
  <c r="AL41" i="6"/>
  <c r="AK41" i="6"/>
  <c r="AD41" i="6"/>
  <c r="AC41" i="6"/>
  <c r="V41" i="6"/>
  <c r="U41" i="6"/>
  <c r="N41" i="6"/>
  <c r="M41" i="6"/>
  <c r="F41" i="6"/>
  <c r="E41" i="6"/>
  <c r="AT40" i="6"/>
  <c r="AS40" i="6"/>
  <c r="AL40" i="6"/>
  <c r="AK40" i="6"/>
  <c r="AD40" i="6"/>
  <c r="AC40" i="6"/>
  <c r="V40" i="6"/>
  <c r="U40" i="6"/>
  <c r="N40" i="6"/>
  <c r="M40" i="6"/>
  <c r="F40" i="6"/>
  <c r="E40" i="6"/>
  <c r="AT39" i="6"/>
  <c r="AS39" i="6"/>
  <c r="AL39" i="6"/>
  <c r="AK39" i="6"/>
  <c r="AD39" i="6"/>
  <c r="AC39" i="6"/>
  <c r="V39" i="6"/>
  <c r="U39" i="6"/>
  <c r="N39" i="6"/>
  <c r="M39" i="6"/>
  <c r="F39" i="6"/>
  <c r="E39" i="6"/>
  <c r="BF52" i="5"/>
  <c r="BE52" i="5"/>
  <c r="BB52" i="5"/>
  <c r="BA52" i="5"/>
  <c r="AX52" i="5"/>
  <c r="AW52" i="5"/>
  <c r="AT52" i="5"/>
  <c r="AS52" i="5"/>
  <c r="AP52" i="5"/>
  <c r="AO52" i="5"/>
  <c r="AL52" i="5"/>
  <c r="AK52" i="5"/>
  <c r="AH52" i="5"/>
  <c r="AG52" i="5"/>
  <c r="AD52" i="5"/>
  <c r="AC52" i="5"/>
  <c r="Z52" i="5"/>
  <c r="Y52" i="5"/>
  <c r="V52" i="5"/>
  <c r="U52" i="5"/>
  <c r="R52" i="5"/>
  <c r="Q52" i="5"/>
  <c r="N52" i="5"/>
  <c r="M52" i="5"/>
  <c r="J52" i="5"/>
  <c r="I52" i="5"/>
  <c r="F52" i="5"/>
  <c r="E52" i="5"/>
  <c r="BB43" i="5"/>
  <c r="BA43" i="5"/>
  <c r="AT43" i="5"/>
  <c r="AS43" i="5"/>
  <c r="AL43" i="5"/>
  <c r="AK43" i="5"/>
  <c r="V43" i="5"/>
  <c r="U43" i="5"/>
  <c r="N43" i="5"/>
  <c r="M43" i="5"/>
  <c r="F43" i="5"/>
  <c r="E43" i="5"/>
  <c r="BB42" i="5"/>
  <c r="BA42" i="5"/>
  <c r="AT42" i="5"/>
  <c r="AS42" i="5"/>
  <c r="AL42" i="5"/>
  <c r="AK42" i="5"/>
  <c r="AD42" i="5"/>
  <c r="AC42" i="5"/>
  <c r="V42" i="5"/>
  <c r="U42" i="5"/>
  <c r="N42" i="5"/>
  <c r="M42" i="5"/>
  <c r="F42" i="5"/>
  <c r="E42" i="5"/>
  <c r="BB41" i="5"/>
  <c r="BA41" i="5"/>
  <c r="AT41" i="5"/>
  <c r="AS41" i="5"/>
  <c r="AL41" i="5"/>
  <c r="AK41" i="5"/>
  <c r="AD41" i="5"/>
  <c r="AC41" i="5"/>
  <c r="V41" i="5"/>
  <c r="U41" i="5"/>
  <c r="N41" i="5"/>
  <c r="M41" i="5"/>
  <c r="F41" i="5"/>
  <c r="E41" i="5"/>
  <c r="BB40" i="5"/>
  <c r="BA40" i="5"/>
  <c r="AT40" i="5"/>
  <c r="AS40" i="5"/>
  <c r="AL40" i="5"/>
  <c r="AK40" i="5"/>
  <c r="AD40" i="5"/>
  <c r="AC40" i="5"/>
  <c r="V40" i="5"/>
  <c r="U40" i="5"/>
  <c r="N40" i="5"/>
  <c r="M40" i="5"/>
  <c r="F40" i="5"/>
  <c r="E40" i="5"/>
  <c r="BB39" i="5"/>
  <c r="BA39" i="5"/>
  <c r="AT39" i="5"/>
  <c r="AS39" i="5"/>
  <c r="AL39" i="5"/>
  <c r="AK39" i="5"/>
  <c r="AD39" i="5"/>
  <c r="AC39" i="5"/>
  <c r="V39" i="5"/>
  <c r="U39" i="5"/>
  <c r="N39" i="5"/>
  <c r="M39" i="5"/>
  <c r="F39" i="5"/>
  <c r="E39" i="5"/>
  <c r="BB38" i="5"/>
  <c r="BA38" i="5"/>
  <c r="AT38" i="5"/>
  <c r="AS38" i="5"/>
  <c r="AL38" i="5"/>
  <c r="AK38" i="5"/>
  <c r="AD38" i="5"/>
  <c r="AC38" i="5"/>
  <c r="V38" i="5"/>
  <c r="U38" i="5"/>
  <c r="N38" i="5"/>
  <c r="M38" i="5"/>
  <c r="F38" i="5"/>
  <c r="E38" i="5"/>
  <c r="BB37" i="5"/>
  <c r="BA37" i="5"/>
  <c r="AT37" i="5"/>
  <c r="AS37" i="5"/>
  <c r="AL37" i="5"/>
  <c r="AK37" i="5"/>
  <c r="AD37" i="5"/>
  <c r="AC37" i="5"/>
  <c r="V37" i="5"/>
  <c r="U37" i="5"/>
  <c r="N37" i="5"/>
  <c r="M37" i="5"/>
  <c r="F37" i="5"/>
  <c r="E37" i="5"/>
  <c r="AL34" i="5"/>
  <c r="AK34" i="5"/>
  <c r="Z34" i="5"/>
  <c r="Y34" i="5"/>
  <c r="V34" i="5"/>
  <c r="U34" i="5"/>
  <c r="R34" i="5"/>
  <c r="Q34" i="5"/>
  <c r="N34" i="5"/>
  <c r="M34" i="5"/>
  <c r="J34" i="5"/>
  <c r="I34" i="5"/>
  <c r="F34" i="5"/>
  <c r="E34" i="5"/>
  <c r="AL32" i="5"/>
  <c r="AK32" i="5"/>
  <c r="AD32" i="5"/>
  <c r="AC32" i="5"/>
  <c r="AL30" i="5"/>
  <c r="AK30" i="5"/>
  <c r="AH30" i="5"/>
  <c r="AG30" i="5"/>
  <c r="AD30" i="5"/>
  <c r="AC30" i="5"/>
  <c r="Z30" i="5"/>
  <c r="Y30" i="5"/>
  <c r="V30" i="5"/>
  <c r="U30" i="5"/>
  <c r="R30" i="5"/>
  <c r="Q30" i="5"/>
  <c r="N30" i="5"/>
  <c r="M30" i="5"/>
  <c r="J30" i="5"/>
  <c r="I30" i="5"/>
  <c r="F30" i="5"/>
  <c r="E30" i="5"/>
  <c r="AL29" i="5"/>
  <c r="AK29" i="5"/>
  <c r="AC29" i="5"/>
  <c r="AL27" i="5"/>
  <c r="AK27" i="5"/>
  <c r="AH27" i="5"/>
  <c r="AG27" i="5"/>
  <c r="AD27" i="5"/>
  <c r="AC27" i="5"/>
  <c r="Z27" i="5"/>
  <c r="Y27" i="5"/>
  <c r="V27" i="5"/>
  <c r="U27" i="5"/>
  <c r="R27" i="5"/>
  <c r="Q27" i="5"/>
  <c r="N27" i="5"/>
  <c r="M27" i="5"/>
  <c r="J27" i="5"/>
  <c r="I27" i="5"/>
  <c r="F27" i="5"/>
  <c r="E27" i="5"/>
  <c r="AL26" i="5"/>
  <c r="AK26" i="5"/>
  <c r="AH26" i="5"/>
  <c r="AG26" i="5"/>
  <c r="AD26" i="5"/>
  <c r="AC26" i="5"/>
  <c r="Z26" i="5"/>
  <c r="Y26" i="5"/>
  <c r="V26" i="5"/>
  <c r="U26" i="5"/>
  <c r="R26" i="5"/>
  <c r="Q26" i="5"/>
  <c r="N26" i="5"/>
  <c r="M26" i="5"/>
  <c r="J26" i="5"/>
  <c r="I26" i="5"/>
  <c r="F26" i="5"/>
  <c r="E26" i="5"/>
  <c r="AL24" i="5"/>
  <c r="AK24" i="5"/>
  <c r="AH24" i="5"/>
  <c r="AG24" i="5"/>
  <c r="AD24" i="5"/>
  <c r="AC24" i="5"/>
  <c r="Z24" i="5"/>
  <c r="Y24" i="5"/>
  <c r="V24" i="5"/>
  <c r="U24" i="5"/>
  <c r="R24" i="5"/>
  <c r="Q24" i="5"/>
  <c r="N24" i="5"/>
  <c r="M24" i="5"/>
  <c r="J24" i="5"/>
  <c r="I24" i="5"/>
  <c r="F24" i="5"/>
  <c r="E24" i="5"/>
  <c r="AL23" i="5"/>
  <c r="AK23" i="5"/>
  <c r="V23" i="5"/>
  <c r="U23" i="5"/>
  <c r="N23" i="5"/>
  <c r="M23" i="5"/>
  <c r="AL22" i="5"/>
  <c r="AK22" i="5"/>
  <c r="V22" i="5"/>
  <c r="U22" i="5"/>
  <c r="N22" i="5"/>
  <c r="M22" i="5"/>
  <c r="E22" i="5"/>
  <c r="AL21" i="5"/>
  <c r="AK21" i="5"/>
  <c r="AH21" i="5"/>
  <c r="AG21" i="5"/>
  <c r="AD21" i="5"/>
  <c r="AC21" i="5"/>
  <c r="M21" i="5"/>
  <c r="AL20" i="5"/>
  <c r="AK20" i="5"/>
  <c r="AH20" i="5"/>
  <c r="AG20" i="5"/>
  <c r="AD20" i="5"/>
  <c r="AC20" i="5"/>
  <c r="Z20" i="5"/>
  <c r="Y20" i="5"/>
  <c r="V20" i="5"/>
  <c r="U20" i="5"/>
  <c r="R20" i="5"/>
  <c r="Q20" i="5"/>
  <c r="N20" i="5"/>
  <c r="M20" i="5"/>
  <c r="J20" i="5"/>
  <c r="I20" i="5"/>
  <c r="F20" i="5"/>
  <c r="E20" i="5"/>
  <c r="AL19" i="5"/>
  <c r="AK19" i="5"/>
  <c r="AH19" i="5"/>
  <c r="AG19" i="5"/>
  <c r="AD19" i="5"/>
  <c r="AC19" i="5"/>
  <c r="Z19" i="5"/>
  <c r="Y19" i="5"/>
  <c r="V19" i="5"/>
  <c r="U19" i="5"/>
  <c r="R19" i="5"/>
  <c r="Q19" i="5"/>
  <c r="N19" i="5"/>
  <c r="M19" i="5"/>
  <c r="J19" i="5"/>
  <c r="I19" i="5"/>
  <c r="F19" i="5"/>
  <c r="E19" i="5"/>
  <c r="AL18" i="5"/>
  <c r="AK18" i="5"/>
  <c r="AH18" i="5"/>
  <c r="AG18" i="5"/>
  <c r="AD18" i="5"/>
  <c r="AC18" i="5"/>
  <c r="Z18" i="5"/>
  <c r="Y18" i="5"/>
  <c r="V18" i="5"/>
  <c r="U18" i="5"/>
  <c r="R18" i="5"/>
  <c r="Q18" i="5"/>
  <c r="N18" i="5"/>
  <c r="M18" i="5"/>
  <c r="J18" i="5"/>
  <c r="I18" i="5"/>
  <c r="F18" i="5"/>
  <c r="E18" i="5"/>
  <c r="AL17" i="5"/>
  <c r="AK17" i="5"/>
  <c r="AH17" i="5"/>
  <c r="AG17" i="5"/>
  <c r="AD17" i="5"/>
  <c r="AC17" i="5"/>
  <c r="Z17" i="5"/>
  <c r="Y17" i="5"/>
  <c r="V17" i="5"/>
  <c r="U17" i="5"/>
  <c r="R17" i="5"/>
  <c r="Q17" i="5"/>
  <c r="N17" i="5"/>
  <c r="M17" i="5"/>
  <c r="J17" i="5"/>
  <c r="I17" i="5"/>
  <c r="F17" i="5"/>
  <c r="E17" i="5"/>
  <c r="AL16" i="5"/>
  <c r="AK16" i="5"/>
  <c r="AH16" i="5"/>
  <c r="AG16" i="5"/>
  <c r="AD16" i="5"/>
  <c r="AC16" i="5"/>
  <c r="AL15" i="5"/>
  <c r="AK15" i="5"/>
  <c r="AH15" i="5"/>
  <c r="AG15" i="5"/>
  <c r="AD15" i="5"/>
  <c r="AC15" i="5"/>
  <c r="Z15" i="5"/>
  <c r="Y15" i="5"/>
  <c r="V15" i="5"/>
  <c r="U15" i="5"/>
  <c r="R15" i="5"/>
  <c r="Q15" i="5"/>
  <c r="N15" i="5"/>
  <c r="M15" i="5"/>
  <c r="J15" i="5"/>
  <c r="I15" i="5"/>
  <c r="F15" i="5"/>
  <c r="E15" i="5"/>
  <c r="AL14" i="5"/>
  <c r="AK14" i="5"/>
  <c r="AG14" i="5"/>
  <c r="AD14" i="5"/>
  <c r="AC14" i="5"/>
  <c r="Z14" i="5"/>
  <c r="Y14" i="5"/>
  <c r="V14" i="5"/>
  <c r="U14" i="5"/>
  <c r="R14" i="5"/>
  <c r="Q14" i="5"/>
  <c r="N14" i="5"/>
  <c r="M14" i="5"/>
  <c r="J14" i="5"/>
  <c r="I14" i="5"/>
  <c r="F14" i="5"/>
  <c r="E14" i="5"/>
  <c r="AL13" i="5"/>
  <c r="AK13" i="5"/>
  <c r="AC13" i="5"/>
  <c r="Z13" i="5"/>
  <c r="Y13" i="5"/>
  <c r="V13" i="5"/>
  <c r="U13" i="5"/>
  <c r="R13" i="5"/>
  <c r="Q13" i="5"/>
  <c r="N13" i="5"/>
  <c r="M13" i="5"/>
  <c r="F13" i="5"/>
  <c r="E13" i="5"/>
  <c r="AL12" i="5"/>
  <c r="AK12" i="5"/>
  <c r="U12" i="5"/>
  <c r="N12" i="5"/>
  <c r="M12" i="5"/>
  <c r="F12" i="5"/>
  <c r="E12" i="5"/>
  <c r="AL11" i="5"/>
  <c r="AK11" i="5"/>
  <c r="AH11" i="5"/>
  <c r="AG11" i="5"/>
  <c r="AD11" i="5"/>
  <c r="AC11" i="5"/>
  <c r="AL10" i="5"/>
  <c r="AK10" i="5"/>
  <c r="AC10" i="5"/>
  <c r="AL9" i="5"/>
  <c r="AK9" i="5"/>
  <c r="AH9" i="5"/>
  <c r="AG9" i="5"/>
  <c r="AD9" i="5"/>
  <c r="AC9" i="5"/>
  <c r="Z9" i="5"/>
  <c r="Y9" i="5"/>
  <c r="V9" i="5"/>
  <c r="U9" i="5"/>
  <c r="R9" i="5"/>
  <c r="Q9" i="5"/>
  <c r="N9" i="5"/>
  <c r="M9" i="5"/>
  <c r="J9" i="5"/>
  <c r="I9" i="5"/>
  <c r="F9" i="5"/>
  <c r="E9" i="5"/>
  <c r="AH8" i="5"/>
  <c r="AG8" i="5"/>
  <c r="AD8" i="5"/>
  <c r="AC8" i="5"/>
  <c r="AL7" i="5"/>
  <c r="AK7" i="5"/>
  <c r="AH7" i="5"/>
  <c r="AG7" i="5"/>
  <c r="AD7" i="5"/>
  <c r="AC7" i="5"/>
  <c r="Z7" i="5"/>
  <c r="Y7" i="5"/>
  <c r="V7" i="5"/>
  <c r="U7" i="5"/>
  <c r="R7" i="5"/>
  <c r="Q7" i="5"/>
  <c r="N7" i="5"/>
  <c r="M7" i="5"/>
  <c r="J7" i="5"/>
  <c r="I7" i="5"/>
  <c r="F7" i="5"/>
  <c r="E7" i="5"/>
  <c r="AD6" i="5"/>
  <c r="AC6" i="5"/>
  <c r="AH5" i="5"/>
  <c r="AG5" i="5"/>
  <c r="AD5" i="5"/>
  <c r="AC5" i="5"/>
  <c r="AL4" i="5"/>
  <c r="AK4" i="5"/>
  <c r="AH4" i="5"/>
  <c r="AG4" i="5"/>
  <c r="AD4" i="5"/>
  <c r="AC4" i="5"/>
  <c r="Z4" i="5"/>
  <c r="Y4" i="5"/>
  <c r="V4" i="5"/>
  <c r="U4" i="5"/>
  <c r="R4" i="5"/>
  <c r="Q4" i="5"/>
  <c r="N4" i="5"/>
  <c r="M4" i="5"/>
  <c r="J4" i="5"/>
  <c r="I4" i="5"/>
  <c r="F4" i="5"/>
  <c r="E4" i="5"/>
  <c r="BN52" i="4"/>
  <c r="BM52" i="4"/>
  <c r="BJ52" i="4"/>
  <c r="BI52" i="4"/>
  <c r="AP52" i="4"/>
  <c r="AO52" i="4"/>
  <c r="AL52" i="4"/>
  <c r="AK52" i="4"/>
  <c r="V52" i="4"/>
  <c r="U52" i="4"/>
  <c r="R52" i="4"/>
  <c r="Q52" i="4"/>
  <c r="J52" i="4"/>
  <c r="I52" i="4"/>
  <c r="F52" i="4"/>
  <c r="E52" i="4"/>
  <c r="BJ43" i="4"/>
  <c r="BI43" i="4"/>
  <c r="AL43" i="4"/>
  <c r="AK43" i="4"/>
  <c r="R43" i="4"/>
  <c r="Q43" i="4"/>
  <c r="F43" i="4"/>
  <c r="E43" i="4"/>
  <c r="BJ42" i="4"/>
  <c r="BI42" i="4"/>
  <c r="AL42" i="4"/>
  <c r="AK42" i="4"/>
  <c r="R42" i="4"/>
  <c r="Q42" i="4"/>
  <c r="F42" i="4"/>
  <c r="E42" i="4"/>
  <c r="BJ41" i="4"/>
  <c r="BI41" i="4"/>
  <c r="AL41" i="4"/>
  <c r="AK41" i="4"/>
  <c r="R41" i="4"/>
  <c r="Q41" i="4"/>
  <c r="F41" i="4"/>
  <c r="E41" i="4"/>
  <c r="BJ40" i="4"/>
  <c r="BI40" i="4"/>
  <c r="AL40" i="4"/>
  <c r="AK40" i="4"/>
  <c r="R40" i="4"/>
  <c r="Q40" i="4"/>
  <c r="F40" i="4"/>
  <c r="E40" i="4"/>
  <c r="BJ39" i="4"/>
  <c r="BI39" i="4"/>
  <c r="AL39" i="4"/>
  <c r="AK39" i="4"/>
  <c r="R39" i="4"/>
  <c r="Q39" i="4"/>
  <c r="F39" i="4"/>
  <c r="E39" i="4"/>
  <c r="BJ38" i="4"/>
  <c r="BI38" i="4"/>
  <c r="AL38" i="4"/>
  <c r="AK38" i="4"/>
  <c r="R38" i="4"/>
  <c r="Q38" i="4"/>
  <c r="F38" i="4"/>
  <c r="E38" i="4"/>
  <c r="BJ37" i="4"/>
  <c r="BI37" i="4"/>
  <c r="AL37" i="4"/>
  <c r="AK37" i="4"/>
  <c r="R37" i="4"/>
  <c r="Q37" i="4"/>
  <c r="F37" i="4"/>
  <c r="E37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BW7" i="4"/>
  <c r="BW6" i="4"/>
  <c r="BW5" i="4"/>
  <c r="BW4" i="4"/>
  <c r="BO52" i="3"/>
  <c r="BN52" i="3"/>
  <c r="BK52" i="3"/>
  <c r="BJ52" i="3"/>
  <c r="BG52" i="3"/>
  <c r="BF52" i="3"/>
  <c r="BB52" i="3"/>
  <c r="BA52" i="3"/>
  <c r="AX52" i="3"/>
  <c r="AW52" i="3"/>
  <c r="AT52" i="3"/>
  <c r="AS52" i="3"/>
  <c r="AH52" i="3"/>
  <c r="AG52" i="3"/>
  <c r="AD52" i="3"/>
  <c r="AC52" i="3"/>
  <c r="Z52" i="3"/>
  <c r="Y52" i="3"/>
  <c r="V52" i="3"/>
  <c r="U52" i="3"/>
  <c r="J52" i="3"/>
  <c r="I52" i="3"/>
  <c r="F52" i="3"/>
  <c r="E52" i="3"/>
  <c r="BO34" i="3"/>
  <c r="BN34" i="3"/>
  <c r="BG34" i="3"/>
  <c r="BF34" i="3"/>
  <c r="AX34" i="3"/>
  <c r="AW34" i="3"/>
  <c r="AH34" i="3"/>
  <c r="AG34" i="3"/>
  <c r="Z34" i="3"/>
  <c r="Y34" i="3"/>
  <c r="R34" i="3"/>
  <c r="Q34" i="3"/>
  <c r="J34" i="3"/>
  <c r="I34" i="3"/>
  <c r="Z32" i="3"/>
  <c r="Y32" i="3"/>
  <c r="BO30" i="3"/>
  <c r="BN30" i="3"/>
  <c r="BK30" i="3"/>
  <c r="BJ30" i="3"/>
  <c r="BG30" i="3"/>
  <c r="BF30" i="3"/>
  <c r="BB30" i="3"/>
  <c r="BA30" i="3"/>
  <c r="AX30" i="3"/>
  <c r="AW30" i="3"/>
  <c r="AT30" i="3"/>
  <c r="AS30" i="3"/>
  <c r="AP30" i="3"/>
  <c r="AO30" i="3"/>
  <c r="AL30" i="3"/>
  <c r="AK30" i="3"/>
  <c r="AH30" i="3"/>
  <c r="AG30" i="3"/>
  <c r="AD30" i="3"/>
  <c r="AC30" i="3"/>
  <c r="Z30" i="3"/>
  <c r="Y30" i="3"/>
  <c r="V30" i="3"/>
  <c r="U30" i="3"/>
  <c r="R30" i="3"/>
  <c r="Q30" i="3"/>
  <c r="N30" i="3"/>
  <c r="M30" i="3"/>
  <c r="J30" i="3"/>
  <c r="I30" i="3"/>
  <c r="F30" i="3"/>
  <c r="E30" i="3"/>
  <c r="BO29" i="3"/>
  <c r="BN29" i="3"/>
  <c r="BG29" i="3"/>
  <c r="BF29" i="3"/>
  <c r="AX29" i="3"/>
  <c r="AW29" i="3"/>
  <c r="AP29" i="3"/>
  <c r="AO29" i="3"/>
  <c r="AL29" i="3"/>
  <c r="AK29" i="3"/>
  <c r="AG29" i="3"/>
  <c r="BO27" i="3"/>
  <c r="BN27" i="3"/>
  <c r="BK27" i="3"/>
  <c r="BJ27" i="3"/>
  <c r="BG27" i="3"/>
  <c r="BF27" i="3"/>
  <c r="BB27" i="3"/>
  <c r="BA27" i="3"/>
  <c r="AX27" i="3"/>
  <c r="AW27" i="3"/>
  <c r="AT27" i="3"/>
  <c r="AS27" i="3"/>
  <c r="AP27" i="3"/>
  <c r="AO27" i="3"/>
  <c r="AL27" i="3"/>
  <c r="AK27" i="3"/>
  <c r="AH27" i="3"/>
  <c r="AG27" i="3"/>
  <c r="AD27" i="3"/>
  <c r="AC27" i="3"/>
  <c r="Z27" i="3"/>
  <c r="Y27" i="3"/>
  <c r="V27" i="3"/>
  <c r="U27" i="3"/>
  <c r="R27" i="3"/>
  <c r="Q27" i="3"/>
  <c r="N27" i="3"/>
  <c r="M27" i="3"/>
  <c r="J27" i="3"/>
  <c r="I27" i="3"/>
  <c r="F27" i="3"/>
  <c r="E27" i="3"/>
  <c r="BO26" i="3"/>
  <c r="BN26" i="3"/>
  <c r="BK26" i="3"/>
  <c r="BJ26" i="3"/>
  <c r="BG26" i="3"/>
  <c r="BF26" i="3"/>
  <c r="BB26" i="3"/>
  <c r="BA26" i="3"/>
  <c r="AX26" i="3"/>
  <c r="AW26" i="3"/>
  <c r="AT26" i="3"/>
  <c r="AS26" i="3"/>
  <c r="AP26" i="3"/>
  <c r="AO26" i="3"/>
  <c r="AL26" i="3"/>
  <c r="AK26" i="3"/>
  <c r="AH26" i="3"/>
  <c r="AG26" i="3"/>
  <c r="AD26" i="3"/>
  <c r="AC26" i="3"/>
  <c r="Z26" i="3"/>
  <c r="Y26" i="3"/>
  <c r="V26" i="3"/>
  <c r="U26" i="3"/>
  <c r="R26" i="3"/>
  <c r="Q26" i="3"/>
  <c r="N26" i="3"/>
  <c r="M26" i="3"/>
  <c r="J26" i="3"/>
  <c r="I26" i="3"/>
  <c r="F26" i="3"/>
  <c r="E26" i="3"/>
  <c r="BO24" i="3"/>
  <c r="BN24" i="3"/>
  <c r="BK24" i="3"/>
  <c r="BJ24" i="3"/>
  <c r="BG24" i="3"/>
  <c r="BF24" i="3"/>
  <c r="BB24" i="3"/>
  <c r="BA24" i="3"/>
  <c r="AX24" i="3"/>
  <c r="AW24" i="3"/>
  <c r="AT24" i="3"/>
  <c r="AS24" i="3"/>
  <c r="AP24" i="3"/>
  <c r="AO24" i="3"/>
  <c r="AL24" i="3"/>
  <c r="AK24" i="3"/>
  <c r="AH24" i="3"/>
  <c r="AG24" i="3"/>
  <c r="AD24" i="3"/>
  <c r="AC24" i="3"/>
  <c r="Z24" i="3"/>
  <c r="Y24" i="3"/>
  <c r="V24" i="3"/>
  <c r="U24" i="3"/>
  <c r="R24" i="3"/>
  <c r="Q24" i="3"/>
  <c r="N24" i="3"/>
  <c r="M24" i="3"/>
  <c r="J24" i="3"/>
  <c r="I24" i="3"/>
  <c r="F24" i="3"/>
  <c r="E24" i="3"/>
  <c r="BO23" i="3"/>
  <c r="BN23" i="3"/>
  <c r="BG23" i="3"/>
  <c r="BF23" i="3"/>
  <c r="AX23" i="3"/>
  <c r="AW23" i="3"/>
  <c r="AP23" i="3"/>
  <c r="AO23" i="3"/>
  <c r="AL23" i="3"/>
  <c r="AK23" i="3"/>
  <c r="AG23" i="3"/>
  <c r="Y23" i="3"/>
  <c r="BO22" i="3"/>
  <c r="BN22" i="3"/>
  <c r="BJ22" i="3"/>
  <c r="BG22" i="3"/>
  <c r="BF22" i="3"/>
  <c r="AW22" i="3"/>
  <c r="AP22" i="3"/>
  <c r="AO22" i="3"/>
  <c r="AL22" i="3"/>
  <c r="AK22" i="3"/>
  <c r="AG22" i="3"/>
  <c r="Q22" i="3"/>
  <c r="M22" i="3"/>
  <c r="BO21" i="3"/>
  <c r="BN21" i="3"/>
  <c r="BK21" i="3"/>
  <c r="BJ21" i="3"/>
  <c r="BG21" i="3"/>
  <c r="BF21" i="3"/>
  <c r="BB21" i="3"/>
  <c r="BA21" i="3"/>
  <c r="AX21" i="3"/>
  <c r="AW21" i="3"/>
  <c r="AT21" i="3"/>
  <c r="AS21" i="3"/>
  <c r="AP21" i="3"/>
  <c r="AO21" i="3"/>
  <c r="AL21" i="3"/>
  <c r="AK21" i="3"/>
  <c r="AH21" i="3"/>
  <c r="AG21" i="3"/>
  <c r="AD21" i="3"/>
  <c r="AC21" i="3"/>
  <c r="Z21" i="3"/>
  <c r="Y21" i="3"/>
  <c r="Q21" i="3"/>
  <c r="M21" i="3"/>
  <c r="BO20" i="3"/>
  <c r="BN20" i="3"/>
  <c r="BK20" i="3"/>
  <c r="BJ20" i="3"/>
  <c r="BG20" i="3"/>
  <c r="BF20" i="3"/>
  <c r="BB20" i="3"/>
  <c r="BA20" i="3"/>
  <c r="AX20" i="3"/>
  <c r="AW20" i="3"/>
  <c r="AT20" i="3"/>
  <c r="AS20" i="3"/>
  <c r="AP20" i="3"/>
  <c r="AO20" i="3"/>
  <c r="AL20" i="3"/>
  <c r="AK20" i="3"/>
  <c r="AH20" i="3"/>
  <c r="AG20" i="3"/>
  <c r="AD20" i="3"/>
  <c r="AC20" i="3"/>
  <c r="Z20" i="3"/>
  <c r="Y20" i="3"/>
  <c r="V20" i="3"/>
  <c r="U20" i="3"/>
  <c r="R20" i="3"/>
  <c r="Q20" i="3"/>
  <c r="N20" i="3"/>
  <c r="M20" i="3"/>
  <c r="J20" i="3"/>
  <c r="I20" i="3"/>
  <c r="F20" i="3"/>
  <c r="E20" i="3"/>
  <c r="BO19" i="3"/>
  <c r="BN19" i="3"/>
  <c r="BK19" i="3"/>
  <c r="BJ19" i="3"/>
  <c r="BG19" i="3"/>
  <c r="BF19" i="3"/>
  <c r="BB19" i="3"/>
  <c r="BA19" i="3"/>
  <c r="AX19" i="3"/>
  <c r="AW19" i="3"/>
  <c r="AT19" i="3"/>
  <c r="AS19" i="3"/>
  <c r="AP19" i="3"/>
  <c r="AO19" i="3"/>
  <c r="AL19" i="3"/>
  <c r="AK19" i="3"/>
  <c r="AH19" i="3"/>
  <c r="AG19" i="3"/>
  <c r="AD19" i="3"/>
  <c r="AC19" i="3"/>
  <c r="Z19" i="3"/>
  <c r="Y19" i="3"/>
  <c r="V19" i="3"/>
  <c r="U19" i="3"/>
  <c r="R19" i="3"/>
  <c r="Q19" i="3"/>
  <c r="N19" i="3"/>
  <c r="M19" i="3"/>
  <c r="J19" i="3"/>
  <c r="I19" i="3"/>
  <c r="F19" i="3"/>
  <c r="E19" i="3"/>
  <c r="BO18" i="3"/>
  <c r="BN18" i="3"/>
  <c r="BK18" i="3"/>
  <c r="BJ18" i="3"/>
  <c r="BG18" i="3"/>
  <c r="BF18" i="3"/>
  <c r="BB18" i="3"/>
  <c r="BA18" i="3"/>
  <c r="AX18" i="3"/>
  <c r="AW18" i="3"/>
  <c r="AT18" i="3"/>
  <c r="AS18" i="3"/>
  <c r="AP18" i="3"/>
  <c r="AO18" i="3"/>
  <c r="AL18" i="3"/>
  <c r="AK18" i="3"/>
  <c r="AH18" i="3"/>
  <c r="AG18" i="3"/>
  <c r="AD18" i="3"/>
  <c r="AC18" i="3"/>
  <c r="Z18" i="3"/>
  <c r="Y18" i="3"/>
  <c r="V18" i="3"/>
  <c r="U18" i="3"/>
  <c r="R18" i="3"/>
  <c r="Q18" i="3"/>
  <c r="N18" i="3"/>
  <c r="M18" i="3"/>
  <c r="J18" i="3"/>
  <c r="I18" i="3"/>
  <c r="F18" i="3"/>
  <c r="E18" i="3"/>
  <c r="BO17" i="3"/>
  <c r="BN17" i="3"/>
  <c r="BK17" i="3"/>
  <c r="BJ17" i="3"/>
  <c r="BG17" i="3"/>
  <c r="BF17" i="3"/>
  <c r="BB17" i="3"/>
  <c r="BA17" i="3"/>
  <c r="AX17" i="3"/>
  <c r="AW17" i="3"/>
  <c r="AT17" i="3"/>
  <c r="AS17" i="3"/>
  <c r="AP17" i="3"/>
  <c r="AO17" i="3"/>
  <c r="AL17" i="3"/>
  <c r="AK17" i="3"/>
  <c r="AH17" i="3"/>
  <c r="AG17" i="3"/>
  <c r="AD17" i="3"/>
  <c r="AC17" i="3"/>
  <c r="Z17" i="3"/>
  <c r="Y17" i="3"/>
  <c r="V17" i="3"/>
  <c r="U17" i="3"/>
  <c r="R17" i="3"/>
  <c r="Q17" i="3"/>
  <c r="N17" i="3"/>
  <c r="M17" i="3"/>
  <c r="J17" i="3"/>
  <c r="I17" i="3"/>
  <c r="F17" i="3"/>
  <c r="E17" i="3"/>
  <c r="BO16" i="3"/>
  <c r="BN16" i="3"/>
  <c r="BK16" i="3"/>
  <c r="BJ16" i="3"/>
  <c r="BG16" i="3"/>
  <c r="BF16" i="3"/>
  <c r="BA16" i="3"/>
  <c r="AX16" i="3"/>
  <c r="AW16" i="3"/>
  <c r="AT16" i="3"/>
  <c r="AS16" i="3"/>
  <c r="AP16" i="3"/>
  <c r="AO16" i="3"/>
  <c r="AL16" i="3"/>
  <c r="AK16" i="3"/>
  <c r="AG16" i="3"/>
  <c r="AD16" i="3"/>
  <c r="AC16" i="3"/>
  <c r="Z16" i="3"/>
  <c r="Y16" i="3"/>
  <c r="R16" i="3"/>
  <c r="Q16" i="3"/>
  <c r="J16" i="3"/>
  <c r="I16" i="3"/>
  <c r="F16" i="3"/>
  <c r="E16" i="3"/>
  <c r="BO15" i="3"/>
  <c r="BN15" i="3"/>
  <c r="BK15" i="3"/>
  <c r="BJ15" i="3"/>
  <c r="BG15" i="3"/>
  <c r="BF15" i="3"/>
  <c r="BB15" i="3"/>
  <c r="BA15" i="3"/>
  <c r="AX15" i="3"/>
  <c r="AW15" i="3"/>
  <c r="AT15" i="3"/>
  <c r="AS15" i="3"/>
  <c r="AP15" i="3"/>
  <c r="AO15" i="3"/>
  <c r="AL15" i="3"/>
  <c r="AK15" i="3"/>
  <c r="AH15" i="3"/>
  <c r="AG15" i="3"/>
  <c r="AD15" i="3"/>
  <c r="AC15" i="3"/>
  <c r="Z15" i="3"/>
  <c r="Y15" i="3"/>
  <c r="V15" i="3"/>
  <c r="U15" i="3"/>
  <c r="R15" i="3"/>
  <c r="Q15" i="3"/>
  <c r="N15" i="3"/>
  <c r="M15" i="3"/>
  <c r="J15" i="3"/>
  <c r="I15" i="3"/>
  <c r="F15" i="3"/>
  <c r="E15" i="3"/>
  <c r="BO14" i="3"/>
  <c r="BN14" i="3"/>
  <c r="BK14" i="3"/>
  <c r="BJ14" i="3"/>
  <c r="BG14" i="3"/>
  <c r="BF14" i="3"/>
  <c r="BB14" i="3"/>
  <c r="BA14" i="3"/>
  <c r="AX14" i="3"/>
  <c r="AW14" i="3"/>
  <c r="AT14" i="3"/>
  <c r="AS14" i="3"/>
  <c r="AP14" i="3"/>
  <c r="AO14" i="3"/>
  <c r="AL14" i="3"/>
  <c r="AK14" i="3"/>
  <c r="AH14" i="3"/>
  <c r="AG14" i="3"/>
  <c r="AD14" i="3"/>
  <c r="AC14" i="3"/>
  <c r="Z14" i="3"/>
  <c r="Y14" i="3"/>
  <c r="V14" i="3"/>
  <c r="U14" i="3"/>
  <c r="R14" i="3"/>
  <c r="Q14" i="3"/>
  <c r="N14" i="3"/>
  <c r="M14" i="3"/>
  <c r="J14" i="3"/>
  <c r="I14" i="3"/>
  <c r="F14" i="3"/>
  <c r="E14" i="3"/>
  <c r="BO13" i="3"/>
  <c r="BN13" i="3"/>
  <c r="BK13" i="3"/>
  <c r="BJ13" i="3"/>
  <c r="BG13" i="3"/>
  <c r="BF13" i="3"/>
  <c r="BA13" i="3"/>
  <c r="AX13" i="3"/>
  <c r="AW13" i="3"/>
  <c r="AT13" i="3"/>
  <c r="AS13" i="3"/>
  <c r="AP13" i="3"/>
  <c r="AO13" i="3"/>
  <c r="AL13" i="3"/>
  <c r="AK13" i="3"/>
  <c r="AH13" i="3"/>
  <c r="AG13" i="3"/>
  <c r="AD13" i="3"/>
  <c r="AC13" i="3"/>
  <c r="Z13" i="3"/>
  <c r="Y13" i="3"/>
  <c r="U13" i="3"/>
  <c r="R13" i="3"/>
  <c r="Q13" i="3"/>
  <c r="M13" i="3"/>
  <c r="F13" i="3"/>
  <c r="E13" i="3"/>
  <c r="BO12" i="3"/>
  <c r="BN12" i="3"/>
  <c r="AG12" i="3"/>
  <c r="M12" i="3"/>
  <c r="BO11" i="3"/>
  <c r="BN11" i="3"/>
  <c r="BK11" i="3"/>
  <c r="BJ11" i="3"/>
  <c r="BG11" i="3"/>
  <c r="BF11" i="3"/>
  <c r="BB11" i="3"/>
  <c r="BA11" i="3"/>
  <c r="AX11" i="3"/>
  <c r="AW11" i="3"/>
  <c r="AT11" i="3"/>
  <c r="AS11" i="3"/>
  <c r="AP11" i="3"/>
  <c r="AO11" i="3"/>
  <c r="AL11" i="3"/>
  <c r="AK11" i="3"/>
  <c r="AH11" i="3"/>
  <c r="AG11" i="3"/>
  <c r="AD11" i="3"/>
  <c r="AC11" i="3"/>
  <c r="U11" i="3"/>
  <c r="Q11" i="3"/>
  <c r="BO10" i="3"/>
  <c r="BN10" i="3"/>
  <c r="BG10" i="3"/>
  <c r="BA10" i="3"/>
  <c r="AX10" i="3"/>
  <c r="AW10" i="3"/>
  <c r="AT10" i="3"/>
  <c r="AS10" i="3"/>
  <c r="AP10" i="3"/>
  <c r="AO10" i="3"/>
  <c r="AL10" i="3"/>
  <c r="AK10" i="3"/>
  <c r="AG10" i="3"/>
  <c r="AD10" i="3"/>
  <c r="AC10" i="3"/>
  <c r="Z10" i="3"/>
  <c r="Y10" i="3"/>
  <c r="Q10" i="3"/>
  <c r="M10" i="3"/>
  <c r="BO9" i="3"/>
  <c r="BN9" i="3"/>
  <c r="BK9" i="3"/>
  <c r="BJ9" i="3"/>
  <c r="BG9" i="3"/>
  <c r="BF9" i="3"/>
  <c r="BB9" i="3"/>
  <c r="BA9" i="3"/>
  <c r="AX9" i="3"/>
  <c r="AW9" i="3"/>
  <c r="AT9" i="3"/>
  <c r="AS9" i="3"/>
  <c r="AP9" i="3"/>
  <c r="AO9" i="3"/>
  <c r="AL9" i="3"/>
  <c r="AK9" i="3"/>
  <c r="AH9" i="3"/>
  <c r="AG9" i="3"/>
  <c r="AD9" i="3"/>
  <c r="AC9" i="3"/>
  <c r="Z9" i="3"/>
  <c r="Y9" i="3"/>
  <c r="V9" i="3"/>
  <c r="U9" i="3"/>
  <c r="R9" i="3"/>
  <c r="Q9" i="3"/>
  <c r="N9" i="3"/>
  <c r="M9" i="3"/>
  <c r="J9" i="3"/>
  <c r="I9" i="3"/>
  <c r="F9" i="3"/>
  <c r="E9" i="3"/>
  <c r="BO8" i="3"/>
  <c r="BN8" i="3"/>
  <c r="BF8" i="3"/>
  <c r="AX8" i="3"/>
  <c r="AW8" i="3"/>
  <c r="AS8" i="3"/>
  <c r="AP8" i="3"/>
  <c r="AO8" i="3"/>
  <c r="AL8" i="3"/>
  <c r="AK8" i="3"/>
  <c r="AG8" i="3"/>
  <c r="BO7" i="3"/>
  <c r="BN7" i="3"/>
  <c r="BK7" i="3"/>
  <c r="BJ7" i="3"/>
  <c r="BG7" i="3"/>
  <c r="BF7" i="3"/>
  <c r="BB7" i="3"/>
  <c r="BA7" i="3"/>
  <c r="AX7" i="3"/>
  <c r="AW7" i="3"/>
  <c r="AT7" i="3"/>
  <c r="AS7" i="3"/>
  <c r="AP7" i="3"/>
  <c r="AO7" i="3"/>
  <c r="AL7" i="3"/>
  <c r="AK7" i="3"/>
  <c r="AH7" i="3"/>
  <c r="AG7" i="3"/>
  <c r="AD7" i="3"/>
  <c r="AC7" i="3"/>
  <c r="Z7" i="3"/>
  <c r="Y7" i="3"/>
  <c r="V7" i="3"/>
  <c r="U7" i="3"/>
  <c r="R7" i="3"/>
  <c r="Q7" i="3"/>
  <c r="N7" i="3"/>
  <c r="M7" i="3"/>
  <c r="J7" i="3"/>
  <c r="I7" i="3"/>
  <c r="F7" i="3"/>
  <c r="E7" i="3"/>
  <c r="BO6" i="3"/>
  <c r="BN6" i="3"/>
  <c r="BF6" i="3"/>
  <c r="AP6" i="3"/>
  <c r="AO6" i="3"/>
  <c r="AL6" i="3"/>
  <c r="AK6" i="3"/>
  <c r="Y6" i="3"/>
  <c r="AS5" i="3"/>
  <c r="AG5" i="3"/>
  <c r="BO4" i="3"/>
  <c r="BN4" i="3"/>
  <c r="BG4" i="3"/>
  <c r="BA4" i="3"/>
  <c r="AX4" i="3"/>
  <c r="AW4" i="3"/>
  <c r="AP4" i="3"/>
  <c r="AO4" i="3"/>
  <c r="AL4" i="3"/>
  <c r="AK4" i="3"/>
  <c r="AH4" i="3"/>
  <c r="AG4" i="3"/>
  <c r="Z4" i="3"/>
  <c r="Y4" i="3"/>
  <c r="R4" i="3"/>
  <c r="Q4" i="3"/>
  <c r="J4" i="3"/>
  <c r="I4" i="3"/>
  <c r="E4" i="3"/>
  <c r="AX52" i="2"/>
  <c r="AW52" i="2"/>
  <c r="AT52" i="2"/>
  <c r="AS52" i="2"/>
  <c r="AP52" i="2"/>
  <c r="AO52" i="2"/>
  <c r="AL52" i="2"/>
  <c r="AK52" i="2"/>
  <c r="AH52" i="2"/>
  <c r="AG52" i="2"/>
  <c r="AD52" i="2"/>
  <c r="AC52" i="2"/>
  <c r="Z52" i="2"/>
  <c r="Y52" i="2"/>
  <c r="V52" i="2"/>
  <c r="U52" i="2"/>
  <c r="R52" i="2"/>
  <c r="Q52" i="2"/>
  <c r="N52" i="2"/>
  <c r="M52" i="2"/>
  <c r="J52" i="2"/>
  <c r="I52" i="2"/>
  <c r="F52" i="2"/>
  <c r="E52" i="2"/>
  <c r="K48" i="2"/>
  <c r="V43" i="2"/>
  <c r="U43" i="2"/>
  <c r="N43" i="2"/>
  <c r="M43" i="2"/>
  <c r="F43" i="2"/>
  <c r="E43" i="2"/>
  <c r="V42" i="2"/>
  <c r="U42" i="2"/>
  <c r="N42" i="2"/>
  <c r="M42" i="2"/>
  <c r="F42" i="2"/>
  <c r="E42" i="2"/>
  <c r="V41" i="2"/>
  <c r="U41" i="2"/>
  <c r="N41" i="2"/>
  <c r="M41" i="2"/>
  <c r="F41" i="2"/>
  <c r="E41" i="2"/>
  <c r="V40" i="2"/>
  <c r="U40" i="2"/>
  <c r="N40" i="2"/>
  <c r="M40" i="2"/>
  <c r="F40" i="2"/>
  <c r="E40" i="2"/>
  <c r="V39" i="2"/>
  <c r="U39" i="2"/>
  <c r="N39" i="2"/>
  <c r="M39" i="2"/>
  <c r="F39" i="2"/>
  <c r="E39" i="2"/>
  <c r="V38" i="2"/>
  <c r="U38" i="2"/>
  <c r="N38" i="2"/>
  <c r="M38" i="2"/>
  <c r="F38" i="2"/>
  <c r="E38" i="2"/>
  <c r="V37" i="2"/>
  <c r="U37" i="2"/>
  <c r="N37" i="2"/>
  <c r="M37" i="2"/>
  <c r="F37" i="2"/>
  <c r="E37" i="2"/>
  <c r="AO34" i="2"/>
  <c r="Y32" i="2"/>
  <c r="J32" i="2"/>
  <c r="I32" i="2"/>
  <c r="AX30" i="2"/>
  <c r="AW30" i="2"/>
  <c r="AT30" i="2"/>
  <c r="AS30" i="2"/>
  <c r="AP30" i="2"/>
  <c r="AO30" i="2"/>
  <c r="AL30" i="2"/>
  <c r="AK30" i="2"/>
  <c r="AH30" i="2"/>
  <c r="AG30" i="2"/>
  <c r="AD30" i="2"/>
  <c r="AC30" i="2"/>
  <c r="Z30" i="2"/>
  <c r="Y30" i="2"/>
  <c r="V30" i="2"/>
  <c r="U30" i="2"/>
  <c r="R30" i="2"/>
  <c r="Q30" i="2"/>
  <c r="N30" i="2"/>
  <c r="M30" i="2"/>
  <c r="J30" i="2"/>
  <c r="I30" i="2"/>
  <c r="F30" i="2"/>
  <c r="E30" i="2"/>
  <c r="AW29" i="2"/>
  <c r="AP29" i="2"/>
  <c r="AO29" i="2"/>
  <c r="AH29" i="2"/>
  <c r="AG29" i="2"/>
  <c r="AC29" i="2"/>
  <c r="Z29" i="2"/>
  <c r="Y29" i="2"/>
  <c r="U29" i="2"/>
  <c r="R29" i="2"/>
  <c r="Q29" i="2"/>
  <c r="N29" i="2"/>
  <c r="M29" i="2"/>
  <c r="I29" i="2"/>
  <c r="AX27" i="2"/>
  <c r="AW27" i="2"/>
  <c r="AT27" i="2"/>
  <c r="AS27" i="2"/>
  <c r="AP27" i="2"/>
  <c r="AO27" i="2"/>
  <c r="AL27" i="2"/>
  <c r="AK27" i="2"/>
  <c r="AH27" i="2"/>
  <c r="AG27" i="2"/>
  <c r="AD27" i="2"/>
  <c r="AC27" i="2"/>
  <c r="Z27" i="2"/>
  <c r="Y27" i="2"/>
  <c r="V27" i="2"/>
  <c r="U27" i="2"/>
  <c r="R27" i="2"/>
  <c r="Q27" i="2"/>
  <c r="N27" i="2"/>
  <c r="M27" i="2"/>
  <c r="J27" i="2"/>
  <c r="I27" i="2"/>
  <c r="F27" i="2"/>
  <c r="E27" i="2"/>
  <c r="AX26" i="2"/>
  <c r="AW26" i="2"/>
  <c r="AT26" i="2"/>
  <c r="AS26" i="2"/>
  <c r="AP26" i="2"/>
  <c r="AO26" i="2"/>
  <c r="AL26" i="2"/>
  <c r="AK26" i="2"/>
  <c r="AH26" i="2"/>
  <c r="AG26" i="2"/>
  <c r="AD26" i="2"/>
  <c r="AC26" i="2"/>
  <c r="Z26" i="2"/>
  <c r="Y26" i="2"/>
  <c r="V26" i="2"/>
  <c r="U26" i="2"/>
  <c r="R26" i="2"/>
  <c r="Q26" i="2"/>
  <c r="N26" i="2"/>
  <c r="M26" i="2"/>
  <c r="J26" i="2"/>
  <c r="I26" i="2"/>
  <c r="F26" i="2"/>
  <c r="E26" i="2"/>
  <c r="Z25" i="2"/>
  <c r="Y25" i="2"/>
  <c r="V25" i="2"/>
  <c r="U25" i="2"/>
  <c r="R25" i="2"/>
  <c r="Q25" i="2"/>
  <c r="N25" i="2"/>
  <c r="M25" i="2"/>
  <c r="J25" i="2"/>
  <c r="I25" i="2"/>
  <c r="F25" i="2"/>
  <c r="E25" i="2"/>
  <c r="AX24" i="2"/>
  <c r="AW24" i="2"/>
  <c r="AT24" i="2"/>
  <c r="AS24" i="2"/>
  <c r="AP24" i="2"/>
  <c r="AO24" i="2"/>
  <c r="AL24" i="2"/>
  <c r="AK24" i="2"/>
  <c r="AH24" i="2"/>
  <c r="AG24" i="2"/>
  <c r="AD24" i="2"/>
  <c r="AC24" i="2"/>
  <c r="Z24" i="2"/>
  <c r="Y24" i="2"/>
  <c r="V24" i="2"/>
  <c r="U24" i="2"/>
  <c r="R24" i="2"/>
  <c r="Q24" i="2"/>
  <c r="N24" i="2"/>
  <c r="M24" i="2"/>
  <c r="J24" i="2"/>
  <c r="I24" i="2"/>
  <c r="F24" i="2"/>
  <c r="E24" i="2"/>
  <c r="AX23" i="2"/>
  <c r="AW23" i="2"/>
  <c r="AS23" i="2"/>
  <c r="AP23" i="2"/>
  <c r="AO23" i="2"/>
  <c r="AL23" i="2"/>
  <c r="AK23" i="2"/>
  <c r="AH23" i="2"/>
  <c r="AG23" i="2"/>
  <c r="AD23" i="2"/>
  <c r="AC23" i="2"/>
  <c r="Z23" i="2"/>
  <c r="Y23" i="2"/>
  <c r="V23" i="2"/>
  <c r="U23" i="2"/>
  <c r="R23" i="2"/>
  <c r="Q23" i="2"/>
  <c r="M23" i="2"/>
  <c r="E23" i="2"/>
  <c r="AW22" i="2"/>
  <c r="AP22" i="2"/>
  <c r="AO22" i="2"/>
  <c r="AH22" i="2"/>
  <c r="AG22" i="2"/>
  <c r="Z22" i="2"/>
  <c r="Y22" i="2"/>
  <c r="V22" i="2"/>
  <c r="U22" i="2"/>
  <c r="R22" i="2"/>
  <c r="Q22" i="2"/>
  <c r="N22" i="2"/>
  <c r="M22" i="2"/>
  <c r="AX21" i="2"/>
  <c r="AW21" i="2"/>
  <c r="AT21" i="2"/>
  <c r="AS21" i="2"/>
  <c r="AP21" i="2"/>
  <c r="AO21" i="2"/>
  <c r="AL21" i="2"/>
  <c r="AK21" i="2"/>
  <c r="AH21" i="2"/>
  <c r="AG21" i="2"/>
  <c r="AD21" i="2"/>
  <c r="AC21" i="2"/>
  <c r="Z21" i="2"/>
  <c r="Y21" i="2"/>
  <c r="V21" i="2"/>
  <c r="U21" i="2"/>
  <c r="R21" i="2"/>
  <c r="Q21" i="2"/>
  <c r="N21" i="2"/>
  <c r="M21" i="2"/>
  <c r="AX20" i="2"/>
  <c r="AW20" i="2"/>
  <c r="AT20" i="2"/>
  <c r="AS20" i="2"/>
  <c r="AP20" i="2"/>
  <c r="AO20" i="2"/>
  <c r="AL20" i="2"/>
  <c r="AK20" i="2"/>
  <c r="AH20" i="2"/>
  <c r="AG20" i="2"/>
  <c r="AD20" i="2"/>
  <c r="AC20" i="2"/>
  <c r="Z20" i="2"/>
  <c r="Y20" i="2"/>
  <c r="V20" i="2"/>
  <c r="U20" i="2"/>
  <c r="R20" i="2"/>
  <c r="Q20" i="2"/>
  <c r="N20" i="2"/>
  <c r="M20" i="2"/>
  <c r="J20" i="2"/>
  <c r="I20" i="2"/>
  <c r="F20" i="2"/>
  <c r="E20" i="2"/>
  <c r="AX19" i="2"/>
  <c r="AW19" i="2"/>
  <c r="AT19" i="2"/>
  <c r="AS19" i="2"/>
  <c r="AP19" i="2"/>
  <c r="AO19" i="2"/>
  <c r="AL19" i="2"/>
  <c r="AK19" i="2"/>
  <c r="AH19" i="2"/>
  <c r="AG19" i="2"/>
  <c r="AD19" i="2"/>
  <c r="AC19" i="2"/>
  <c r="Z19" i="2"/>
  <c r="Y19" i="2"/>
  <c r="V19" i="2"/>
  <c r="U19" i="2"/>
  <c r="R19" i="2"/>
  <c r="Q19" i="2"/>
  <c r="N19" i="2"/>
  <c r="M19" i="2"/>
  <c r="J19" i="2"/>
  <c r="I19" i="2"/>
  <c r="AX18" i="2"/>
  <c r="AW18" i="2"/>
  <c r="AT18" i="2"/>
  <c r="AS18" i="2"/>
  <c r="AP18" i="2"/>
  <c r="AO18" i="2"/>
  <c r="AL18" i="2"/>
  <c r="AK18" i="2"/>
  <c r="AH18" i="2"/>
  <c r="AG18" i="2"/>
  <c r="AD18" i="2"/>
  <c r="AC18" i="2"/>
  <c r="Z18" i="2"/>
  <c r="Y18" i="2"/>
  <c r="V18" i="2"/>
  <c r="U18" i="2"/>
  <c r="R18" i="2"/>
  <c r="Q18" i="2"/>
  <c r="N18" i="2"/>
  <c r="M18" i="2"/>
  <c r="J18" i="2"/>
  <c r="I18" i="2"/>
  <c r="F18" i="2"/>
  <c r="E18" i="2"/>
  <c r="AX17" i="2"/>
  <c r="AW17" i="2"/>
  <c r="AT17" i="2"/>
  <c r="AS17" i="2"/>
  <c r="AP17" i="2"/>
  <c r="AO17" i="2"/>
  <c r="AL17" i="2"/>
  <c r="AK17" i="2"/>
  <c r="AH17" i="2"/>
  <c r="AG17" i="2"/>
  <c r="AD17" i="2"/>
  <c r="AC17" i="2"/>
  <c r="Z17" i="2"/>
  <c r="Y17" i="2"/>
  <c r="V17" i="2"/>
  <c r="U17" i="2"/>
  <c r="R17" i="2"/>
  <c r="Q17" i="2"/>
  <c r="N17" i="2"/>
  <c r="M17" i="2"/>
  <c r="J17" i="2"/>
  <c r="I17" i="2"/>
  <c r="F17" i="2"/>
  <c r="E17" i="2"/>
  <c r="AX16" i="2"/>
  <c r="AW16" i="2"/>
  <c r="AT16" i="2"/>
  <c r="AS16" i="2"/>
  <c r="AP16" i="2"/>
  <c r="AO16" i="2"/>
  <c r="AL16" i="2"/>
  <c r="AK16" i="2"/>
  <c r="AH16" i="2"/>
  <c r="AG16" i="2"/>
  <c r="AD16" i="2"/>
  <c r="AC16" i="2"/>
  <c r="Z16" i="2"/>
  <c r="Y16" i="2"/>
  <c r="V16" i="2"/>
  <c r="U16" i="2"/>
  <c r="R16" i="2"/>
  <c r="Q16" i="2"/>
  <c r="N16" i="2"/>
  <c r="M16" i="2"/>
  <c r="J16" i="2"/>
  <c r="I16" i="2"/>
  <c r="AX15" i="2"/>
  <c r="AW15" i="2"/>
  <c r="AT15" i="2"/>
  <c r="AS15" i="2"/>
  <c r="AP15" i="2"/>
  <c r="AO15" i="2"/>
  <c r="AL15" i="2"/>
  <c r="AK15" i="2"/>
  <c r="AH15" i="2"/>
  <c r="AG15" i="2"/>
  <c r="AD15" i="2"/>
  <c r="AC15" i="2"/>
  <c r="Z15" i="2"/>
  <c r="Y15" i="2"/>
  <c r="V15" i="2"/>
  <c r="U15" i="2"/>
  <c r="R15" i="2"/>
  <c r="Q15" i="2"/>
  <c r="N15" i="2"/>
  <c r="M15" i="2"/>
  <c r="J15" i="2"/>
  <c r="I15" i="2"/>
  <c r="F15" i="2"/>
  <c r="E15" i="2"/>
  <c r="AX14" i="2"/>
  <c r="AW14" i="2"/>
  <c r="AT14" i="2"/>
  <c r="AS14" i="2"/>
  <c r="AP14" i="2"/>
  <c r="AO14" i="2"/>
  <c r="AL14" i="2"/>
  <c r="AK14" i="2"/>
  <c r="AH14" i="2"/>
  <c r="AG14" i="2"/>
  <c r="AD14" i="2"/>
  <c r="AC14" i="2"/>
  <c r="Z14" i="2"/>
  <c r="Y14" i="2"/>
  <c r="V14" i="2"/>
  <c r="U14" i="2"/>
  <c r="R14" i="2"/>
  <c r="Q14" i="2"/>
  <c r="N14" i="2"/>
  <c r="M14" i="2"/>
  <c r="J14" i="2"/>
  <c r="I14" i="2"/>
  <c r="AX13" i="2"/>
  <c r="AW13" i="2"/>
  <c r="AT13" i="2"/>
  <c r="AS13" i="2"/>
  <c r="AP13" i="2"/>
  <c r="AO13" i="2"/>
  <c r="AL13" i="2"/>
  <c r="AK13" i="2"/>
  <c r="AH13" i="2"/>
  <c r="AG13" i="2"/>
  <c r="AD13" i="2"/>
  <c r="AC13" i="2"/>
  <c r="Z13" i="2"/>
  <c r="Y13" i="2"/>
  <c r="V13" i="2"/>
  <c r="U13" i="2"/>
  <c r="R13" i="2"/>
  <c r="Q13" i="2"/>
  <c r="N13" i="2"/>
  <c r="M13" i="2"/>
  <c r="I13" i="2"/>
  <c r="E13" i="2"/>
  <c r="AX11" i="2"/>
  <c r="AW11" i="2"/>
  <c r="AT11" i="2"/>
  <c r="AS11" i="2"/>
  <c r="AP11" i="2"/>
  <c r="AO11" i="2"/>
  <c r="AL11" i="2"/>
  <c r="AK11" i="2"/>
  <c r="AH11" i="2"/>
  <c r="AG11" i="2"/>
  <c r="AD11" i="2"/>
  <c r="AC11" i="2"/>
  <c r="Z11" i="2"/>
  <c r="Y11" i="2"/>
  <c r="V11" i="2"/>
  <c r="U11" i="2"/>
  <c r="R11" i="2"/>
  <c r="Q11" i="2"/>
  <c r="N11" i="2"/>
  <c r="M11" i="2"/>
  <c r="I11" i="2"/>
  <c r="AX10" i="2"/>
  <c r="AW10" i="2"/>
  <c r="AT10" i="2"/>
  <c r="AS10" i="2"/>
  <c r="AP10" i="2"/>
  <c r="AO10" i="2"/>
  <c r="AL10" i="2"/>
  <c r="AK10" i="2"/>
  <c r="AH10" i="2"/>
  <c r="AG10" i="2"/>
  <c r="AD10" i="2"/>
  <c r="AC10" i="2"/>
  <c r="Z10" i="2"/>
  <c r="Y10" i="2"/>
  <c r="V10" i="2"/>
  <c r="U10" i="2"/>
  <c r="R10" i="2"/>
  <c r="Q10" i="2"/>
  <c r="N10" i="2"/>
  <c r="M10" i="2"/>
  <c r="AX9" i="2"/>
  <c r="AW9" i="2"/>
  <c r="AT9" i="2"/>
  <c r="AS9" i="2"/>
  <c r="AP9" i="2"/>
  <c r="AO9" i="2"/>
  <c r="AL9" i="2"/>
  <c r="AK9" i="2"/>
  <c r="AH9" i="2"/>
  <c r="AG9" i="2"/>
  <c r="AD9" i="2"/>
  <c r="AC9" i="2"/>
  <c r="Z9" i="2"/>
  <c r="Y9" i="2"/>
  <c r="V9" i="2"/>
  <c r="U9" i="2"/>
  <c r="R9" i="2"/>
  <c r="Q9" i="2"/>
  <c r="N9" i="2"/>
  <c r="M9" i="2"/>
  <c r="J9" i="2"/>
  <c r="I9" i="2"/>
  <c r="F9" i="2"/>
  <c r="E9" i="2"/>
  <c r="AP8" i="2"/>
  <c r="AO8" i="2"/>
  <c r="AL8" i="2"/>
  <c r="AK8" i="2"/>
  <c r="AH8" i="2"/>
  <c r="AG8" i="2"/>
  <c r="Z8" i="2"/>
  <c r="Y8" i="2"/>
  <c r="V8" i="2"/>
  <c r="U8" i="2"/>
  <c r="R8" i="2"/>
  <c r="Q8" i="2"/>
  <c r="N8" i="2"/>
  <c r="M8" i="2"/>
  <c r="AX7" i="2"/>
  <c r="AW7" i="2"/>
  <c r="AT7" i="2"/>
  <c r="AS7" i="2"/>
  <c r="AP7" i="2"/>
  <c r="AO7" i="2"/>
  <c r="AL7" i="2"/>
  <c r="AK7" i="2"/>
  <c r="AH7" i="2"/>
  <c r="AG7" i="2"/>
  <c r="AD7" i="2"/>
  <c r="AC7" i="2"/>
  <c r="Z7" i="2"/>
  <c r="Y7" i="2"/>
  <c r="V7" i="2"/>
  <c r="U7" i="2"/>
  <c r="R7" i="2"/>
  <c r="Q7" i="2"/>
  <c r="N7" i="2"/>
  <c r="M7" i="2"/>
  <c r="J7" i="2"/>
  <c r="I7" i="2"/>
  <c r="F7" i="2"/>
  <c r="E7" i="2"/>
  <c r="AX6" i="2"/>
  <c r="AW6" i="2"/>
  <c r="AT6" i="2"/>
  <c r="AS6" i="2"/>
  <c r="AP6" i="2"/>
  <c r="AO6" i="2"/>
  <c r="AK6" i="2"/>
  <c r="AH6" i="2"/>
  <c r="AG6" i="2"/>
  <c r="AD6" i="2"/>
  <c r="AC6" i="2"/>
  <c r="Z6" i="2"/>
  <c r="Y6" i="2"/>
  <c r="V6" i="2"/>
  <c r="U6" i="2"/>
  <c r="R6" i="2"/>
  <c r="Q6" i="2"/>
  <c r="N6" i="2"/>
  <c r="M6" i="2"/>
  <c r="J6" i="2"/>
  <c r="I6" i="2"/>
  <c r="Z5" i="2"/>
  <c r="Y5" i="2"/>
  <c r="V5" i="2"/>
  <c r="U5" i="2"/>
  <c r="Q5" i="2"/>
  <c r="N5" i="2"/>
  <c r="M5" i="2"/>
  <c r="J5" i="2"/>
  <c r="I5" i="2"/>
  <c r="F5" i="2"/>
  <c r="E5" i="2"/>
  <c r="AX4" i="2"/>
  <c r="AW4" i="2"/>
  <c r="AT4" i="2"/>
  <c r="AS4" i="2"/>
  <c r="AP4" i="2"/>
  <c r="AO4" i="2"/>
  <c r="AL4" i="2"/>
  <c r="AK4" i="2"/>
  <c r="AH4" i="2"/>
  <c r="AG4" i="2"/>
  <c r="AD4" i="2"/>
  <c r="AC4" i="2"/>
  <c r="Z4" i="2"/>
  <c r="Y4" i="2"/>
  <c r="V4" i="2"/>
  <c r="U4" i="2"/>
  <c r="R4" i="2"/>
  <c r="Q4" i="2"/>
  <c r="N4" i="2"/>
  <c r="M4" i="2"/>
  <c r="J4" i="2"/>
  <c r="I4" i="2"/>
  <c r="BJ38" i="27"/>
  <c r="BI38" i="27"/>
  <c r="BI36" i="27"/>
  <c r="BJ36" i="27"/>
  <c r="BJ34" i="27"/>
  <c r="BI34" i="27"/>
  <c r="BI32" i="27"/>
  <c r="BJ32" i="27"/>
  <c r="BJ30" i="27"/>
  <c r="BI30" i="27"/>
  <c r="BI28" i="27"/>
  <c r="BJ28" i="27"/>
  <c r="BJ26" i="27"/>
  <c r="BI26" i="27"/>
  <c r="BI24" i="27"/>
  <c r="BJ24" i="27"/>
  <c r="BJ22" i="27"/>
  <c r="BI22" i="27"/>
  <c r="BI20" i="27"/>
  <c r="BJ20" i="27"/>
  <c r="BJ18" i="27"/>
  <c r="BI18" i="27"/>
  <c r="BI16" i="27"/>
  <c r="BJ16" i="27"/>
  <c r="BJ14" i="27"/>
  <c r="BI14" i="27"/>
  <c r="BI12" i="27"/>
  <c r="BJ12" i="27"/>
  <c r="BJ10" i="27"/>
  <c r="BI10" i="27"/>
  <c r="BI8" i="27"/>
  <c r="BJ8" i="27"/>
  <c r="BI31" i="27"/>
  <c r="BJ31" i="27"/>
  <c r="BJ25" i="27"/>
  <c r="BI25" i="27"/>
  <c r="BJ40" i="27"/>
  <c r="BI40" i="27"/>
  <c r="BI37" i="27"/>
  <c r="BJ37" i="27"/>
  <c r="BJ35" i="27"/>
  <c r="BI35" i="27"/>
  <c r="BI33" i="27"/>
  <c r="BJ33" i="27"/>
  <c r="BI29" i="27"/>
  <c r="BJ29" i="27"/>
  <c r="BJ27" i="27"/>
  <c r="BI27" i="27"/>
  <c r="BJ23" i="27"/>
  <c r="BI23" i="27"/>
  <c r="BI21" i="27"/>
  <c r="BJ21" i="27"/>
  <c r="BJ19" i="27"/>
  <c r="BI19" i="27"/>
  <c r="BI17" i="27"/>
  <c r="BJ17" i="27"/>
  <c r="BJ15" i="27"/>
  <c r="BI15" i="27"/>
  <c r="BI13" i="27"/>
  <c r="BJ13" i="27"/>
  <c r="BJ11" i="27"/>
  <c r="BI11" i="27"/>
  <c r="BI9" i="27"/>
  <c r="BJ9" i="27"/>
  <c r="BJ7" i="27"/>
  <c r="BI7" i="27"/>
</calcChain>
</file>

<file path=xl/comments1.xml><?xml version="1.0" encoding="utf-8"?>
<comments xmlns="http://schemas.openxmlformats.org/spreadsheetml/2006/main">
  <authors>
    <author/>
  </authors>
  <commentList>
    <comment ref="BL52" authorId="0" shapeId="0">
      <text>
        <r>
          <rPr>
            <sz val="10"/>
            <color rgb="FF000000"/>
            <rFont val="Arial"/>
            <family val="2"/>
          </rPr>
          <t>Filtered incorrectly. Dismiss value.
	-Jill Murphy</t>
        </r>
      </text>
    </comment>
  </commentList>
</comments>
</file>

<file path=xl/sharedStrings.xml><?xml version="1.0" encoding="utf-8"?>
<sst xmlns="http://schemas.openxmlformats.org/spreadsheetml/2006/main" count="28590" uniqueCount="205">
  <si>
    <t>ICP-AES</t>
  </si>
  <si>
    <t>REF1</t>
  </si>
  <si>
    <t>Railless</t>
  </si>
  <si>
    <t>ARG</t>
  </si>
  <si>
    <t>Analyte Name</t>
  </si>
  <si>
    <t>DL (mg/l)</t>
  </si>
  <si>
    <t>Ref 1</t>
  </si>
  <si>
    <t>FA1</t>
  </si>
  <si>
    <t>RA1</t>
  </si>
  <si>
    <t>Ref 2</t>
  </si>
  <si>
    <t>Al 308.215-A</t>
  </si>
  <si>
    <t>ANT</t>
  </si>
  <si>
    <t>BDL</t>
  </si>
  <si>
    <t>RAP</t>
  </si>
  <si>
    <t>Ref1</t>
  </si>
  <si>
    <t>As 188.979-A*</t>
  </si>
  <si>
    <t>B 249.772-R</t>
  </si>
  <si>
    <t>TP</t>
  </si>
  <si>
    <t>Ba 233.527-A*</t>
  </si>
  <si>
    <t>RBP</t>
  </si>
  <si>
    <t>USGS</t>
  </si>
  <si>
    <t>Be 313.107-R</t>
  </si>
  <si>
    <t>Ca 315.887-R*</t>
  </si>
  <si>
    <t>FA2</t>
  </si>
  <si>
    <t>Avg</t>
  </si>
  <si>
    <t>StDev</t>
  </si>
  <si>
    <t>Cd 214.440-A</t>
  </si>
  <si>
    <t>Co 228.616-A</t>
  </si>
  <si>
    <t>Cr 205.560-A</t>
  </si>
  <si>
    <t>RA2</t>
  </si>
  <si>
    <t>Cu 324.752-A</t>
  </si>
  <si>
    <t>Fe 238.204-A</t>
  </si>
  <si>
    <t>K 766.490-R</t>
  </si>
  <si>
    <t>Li 670.784-R</t>
  </si>
  <si>
    <t>Mg 279.553-R</t>
  </si>
  <si>
    <t>Mg 285.213-R</t>
  </si>
  <si>
    <t>Mn 257.610-A*</t>
  </si>
  <si>
    <t>Na 589.592-R</t>
  </si>
  <si>
    <t>Ni 231.604-A</t>
  </si>
  <si>
    <t>P 177.434-A</t>
  </si>
  <si>
    <t>Pb 220.353-A</t>
  </si>
  <si>
    <t>S 180.669-A</t>
  </si>
  <si>
    <t>Se 196.026-A</t>
  </si>
  <si>
    <t>Si 251.611-A*</t>
  </si>
  <si>
    <t>Sr 407.771-R*</t>
  </si>
  <si>
    <t>Tl 190.801-A</t>
  </si>
  <si>
    <t>V 292.402-A*</t>
  </si>
  <si>
    <t>Zn 213.857-A</t>
  </si>
  <si>
    <t>Sn 189.927</t>
  </si>
  <si>
    <t>Mo 202.031</t>
  </si>
  <si>
    <t>Sb 217.582</t>
  </si>
  <si>
    <t>Ti 334.940</t>
  </si>
  <si>
    <t>ARG R</t>
  </si>
  <si>
    <t>Sc 357.634-A</t>
  </si>
  <si>
    <t>Ar 420.069-A</t>
  </si>
  <si>
    <t>Field Data</t>
  </si>
  <si>
    <t>pH*</t>
  </si>
  <si>
    <t>Ferrous</t>
  </si>
  <si>
    <t>mg/L</t>
  </si>
  <si>
    <t>Alkalinity</t>
  </si>
  <si>
    <t>mg/L as CaCO3</t>
  </si>
  <si>
    <t>Temp</t>
  </si>
  <si>
    <t>*C</t>
  </si>
  <si>
    <t>Ammonia</t>
  </si>
  <si>
    <t>&lt;0.01</t>
  </si>
  <si>
    <t>DO</t>
  </si>
  <si>
    <t>REF2</t>
  </si>
  <si>
    <t>NT</t>
  </si>
  <si>
    <t>WTP</t>
  </si>
  <si>
    <t>Hematite</t>
  </si>
  <si>
    <t>AVG</t>
  </si>
  <si>
    <t>STDEV</t>
  </si>
  <si>
    <t>0.45FA1</t>
  </si>
  <si>
    <t>0.45FA2</t>
  </si>
  <si>
    <t>0.02FA1</t>
  </si>
  <si>
    <t>0.02FA2</t>
  </si>
  <si>
    <t>ANT 2S</t>
  </si>
  <si>
    <t>RAP 2S</t>
  </si>
  <si>
    <t>ARG 2S</t>
  </si>
  <si>
    <t>hematite stock</t>
  </si>
  <si>
    <t>1000x hematite</t>
  </si>
  <si>
    <t>IC</t>
  </si>
  <si>
    <t>[Anions] (ppm)</t>
  </si>
  <si>
    <t>FU1</t>
  </si>
  <si>
    <t>FU2</t>
  </si>
  <si>
    <t>STD</t>
  </si>
  <si>
    <t>F</t>
  </si>
  <si>
    <t>Cl</t>
  </si>
  <si>
    <t>NO2(-)</t>
  </si>
  <si>
    <t>Br(-)</t>
  </si>
  <si>
    <t>NO3(-)</t>
  </si>
  <si>
    <t>PO4(3-)</t>
  </si>
  <si>
    <t>SO4(2-)</t>
  </si>
  <si>
    <t>SOWM</t>
  </si>
  <si>
    <t>Kathy</t>
  </si>
  <si>
    <t>-</t>
  </si>
  <si>
    <t>Conductivity</t>
  </si>
  <si>
    <t>uS/cm</t>
  </si>
  <si>
    <t>DOC/TOC</t>
  </si>
  <si>
    <t>DOC1</t>
  </si>
  <si>
    <t>DOC2</t>
  </si>
  <si>
    <t>TOC1</t>
  </si>
  <si>
    <t>TOC2</t>
  </si>
  <si>
    <t>NPOC (ppm)</t>
  </si>
  <si>
    <t>Field Data old?</t>
  </si>
  <si>
    <t>Blank</t>
  </si>
  <si>
    <t>FA</t>
  </si>
  <si>
    <t>Sat</t>
  </si>
  <si>
    <t>FU</t>
  </si>
  <si>
    <t>RA</t>
  </si>
  <si>
    <t>Al 396.153 - A</t>
  </si>
  <si>
    <t>As 188.979 - A</t>
  </si>
  <si>
    <t>B 249.677 - R</t>
  </si>
  <si>
    <t>Ba 233.527 - A</t>
  </si>
  <si>
    <t>Be 313.107 - R</t>
  </si>
  <si>
    <t>Ca 317.933 - A</t>
  </si>
  <si>
    <t>Cd 214.440 - A</t>
  </si>
  <si>
    <t>Co 228.616 - A</t>
  </si>
  <si>
    <t>Cr 205.560 - A</t>
  </si>
  <si>
    <t>Cu 324.752 - A</t>
  </si>
  <si>
    <t>Fe 238.204 - A</t>
  </si>
  <si>
    <t>K 766.490 - R</t>
  </si>
  <si>
    <t>Li 670.784 - R</t>
  </si>
  <si>
    <t>Mg 285.213 - R</t>
  </si>
  <si>
    <t>Mg 279.077 - R</t>
  </si>
  <si>
    <t>Mn 257.610 - A</t>
  </si>
  <si>
    <t>Mo 202.031 - A</t>
  </si>
  <si>
    <t>Na 589.592 - R</t>
  </si>
  <si>
    <t>Ni 231.604 - A</t>
  </si>
  <si>
    <t>P 213.617 - A</t>
  </si>
  <si>
    <t>P 177.434 - A</t>
  </si>
  <si>
    <t>Pb 220.353 - A</t>
  </si>
  <si>
    <t>S 181.975 - A</t>
  </si>
  <si>
    <t>S 180.669 - A</t>
  </si>
  <si>
    <t>Sb 217.582 - A</t>
  </si>
  <si>
    <t>Se 196.026 - A</t>
  </si>
  <si>
    <t>Si 251.611 - A</t>
  </si>
  <si>
    <t>Sn 189.927 - A</t>
  </si>
  <si>
    <t>Sr 460.733 - A</t>
  </si>
  <si>
    <t>Ti 334.940 - A</t>
  </si>
  <si>
    <t>Tl 190.801 - A</t>
  </si>
  <si>
    <t>V 292.402 - A</t>
  </si>
  <si>
    <t>Zn 213.857 - A</t>
  </si>
  <si>
    <t>Au 267.595</t>
  </si>
  <si>
    <t>BNT</t>
  </si>
  <si>
    <t>ATP</t>
  </si>
  <si>
    <t>RG</t>
  </si>
  <si>
    <t>Tox</t>
  </si>
  <si>
    <t>BLANK</t>
  </si>
  <si>
    <t>DOC Blank</t>
  </si>
  <si>
    <t>TOC Blank</t>
  </si>
  <si>
    <t>Ar 420.069 - A</t>
  </si>
  <si>
    <t>% Concentration</t>
  </si>
  <si>
    <t>Sc 361.383 - R</t>
  </si>
  <si>
    <t>Sc 357.253 - A</t>
  </si>
  <si>
    <t>Cu 324.752</t>
  </si>
  <si>
    <t>Zn 206.200</t>
  </si>
  <si>
    <t>Sat.</t>
  </si>
  <si>
    <t>Smith Hill</t>
  </si>
  <si>
    <t>Richman</t>
  </si>
  <si>
    <t>By GI</t>
  </si>
  <si>
    <t>BCG</t>
  </si>
  <si>
    <t>ACG</t>
  </si>
  <si>
    <t>Zn 206.200 - A</t>
  </si>
  <si>
    <t>NO SAMPLE</t>
  </si>
  <si>
    <t>SAT</t>
  </si>
  <si>
    <t>REF 1</t>
  </si>
  <si>
    <t>TAP WATER</t>
  </si>
  <si>
    <t>CHASE GLUCH</t>
  </si>
  <si>
    <t>GREGORY GULCH</t>
  </si>
  <si>
    <t>ABOVE SMITH HILL</t>
  </si>
  <si>
    <t>BELOW SMITH HILL</t>
  </si>
  <si>
    <t>VIC'S GOLD</t>
  </si>
  <si>
    <t>CHASE GULCH</t>
  </si>
  <si>
    <t>SATURATED</t>
  </si>
  <si>
    <t>N/A</t>
  </si>
  <si>
    <t>NA</t>
  </si>
  <si>
    <t>Co 228.616</t>
  </si>
  <si>
    <t>National Tunnel</t>
  </si>
  <si>
    <t>Stream Temperature</t>
  </si>
  <si>
    <t>Celsius</t>
  </si>
  <si>
    <t/>
  </si>
  <si>
    <t>Chase Gulch</t>
  </si>
  <si>
    <t>Above Smith Hill</t>
  </si>
  <si>
    <t>Below Smith Hill</t>
  </si>
  <si>
    <t>National Tunnel Drainage</t>
  </si>
  <si>
    <t>Stream Temp</t>
  </si>
  <si>
    <t>C</t>
  </si>
  <si>
    <t>BLANK #1</t>
  </si>
  <si>
    <t>BLANK #2</t>
  </si>
  <si>
    <t>BLANK #3</t>
  </si>
  <si>
    <t>Beaver Pond</t>
  </si>
  <si>
    <t>NTD</t>
  </si>
  <si>
    <t>BLANK 1</t>
  </si>
  <si>
    <t>BLANK 2</t>
  </si>
  <si>
    <t>BLANK 3</t>
  </si>
  <si>
    <t>celsius</t>
  </si>
  <si>
    <t>WWTP</t>
  </si>
  <si>
    <t xml:space="preserve">CHASE </t>
  </si>
  <si>
    <t>Degrees C</t>
  </si>
  <si>
    <t>Cu 327.393</t>
  </si>
  <si>
    <t>Mn 257.610</t>
  </si>
  <si>
    <t>Cu 224.700</t>
  </si>
  <si>
    <t>RA #1</t>
  </si>
  <si>
    <t>RA 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</si>
</sst>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"/>
    <numFmt numFmtId="165" formatCode="0.000"/>
    <numFmt numFmtId="166" formatCode="0.0000000"/>
    <numFmt numFmtId="167" formatCode="#,##0.000"/>
  </numFmts>
  <fonts count="27" x14ac:knownFonts="1">
    <font>
      <sz val="10"/>
      <color rgb="FF000000"/>
      <name val="Arial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sz val="9"/>
      <color rgb="FF000000"/>
      <name val="Calibri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b/>
      <sz val="10"/>
      <color theme="0"/>
      <name val="Arial"/>
      <family val="2"/>
    </font>
    <font>
      <sz val="11"/>
      <color rgb="FF000000"/>
      <name val="Arial"/>
      <family val="2"/>
    </font>
    <font>
      <b/>
      <sz val="10"/>
      <name val="Arial"/>
      <family val="2"/>
    </font>
    <font>
      <b/>
      <sz val="11"/>
      <color rgb="FFFF0000"/>
      <name val="Arial"/>
      <family val="2"/>
    </font>
    <font>
      <b/>
      <sz val="10"/>
      <color rgb="FFFF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0000FF"/>
        <bgColor rgb="FF00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9900FF"/>
        <bgColor rgb="FF9900FF"/>
      </patternFill>
    </fill>
    <fill>
      <patternFill patternType="solid">
        <fgColor rgb="FFC0C0C0"/>
        <bgColor rgb="FFC0C0C0"/>
      </patternFill>
    </fill>
    <fill>
      <patternFill patternType="solid">
        <fgColor rgb="FFEA9999"/>
        <bgColor rgb="FFEA9999"/>
      </patternFill>
    </fill>
    <fill>
      <patternFill patternType="solid">
        <fgColor rgb="FF999999"/>
        <bgColor rgb="FF999999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</borders>
  <cellStyleXfs count="2">
    <xf numFmtId="0" fontId="0" fillId="0" borderId="0"/>
    <xf numFmtId="0" fontId="5" fillId="0" borderId="17"/>
  </cellStyleXfs>
  <cellXfs count="910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2" fillId="2" borderId="2" xfId="0" applyFont="1" applyFill="1" applyBorder="1" applyAlignment="1">
      <alignment horizontal="center"/>
    </xf>
    <xf numFmtId="0" fontId="1" fillId="2" borderId="3" xfId="0" applyFont="1" applyFill="1" applyBorder="1" applyAlignment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" fillId="2" borderId="1" xfId="0" applyFont="1" applyFill="1" applyBorder="1" applyAlignment="1"/>
    <xf numFmtId="164" fontId="1" fillId="2" borderId="1" xfId="0" applyNumberFormat="1" applyFont="1" applyFill="1" applyBorder="1" applyAlignment="1"/>
    <xf numFmtId="0" fontId="1" fillId="2" borderId="6" xfId="0" applyFont="1" applyFill="1" applyBorder="1" applyAlignment="1">
      <alignment horizontal="center"/>
    </xf>
    <xf numFmtId="164" fontId="1" fillId="2" borderId="7" xfId="0" applyNumberFormat="1" applyFont="1" applyFill="1" applyBorder="1" applyAlignment="1"/>
    <xf numFmtId="0" fontId="1" fillId="2" borderId="0" xfId="0" applyFont="1" applyFill="1" applyAlignment="1"/>
    <xf numFmtId="0" fontId="3" fillId="0" borderId="0" xfId="0" applyFont="1" applyAlignment="1">
      <alignment horizontal="center"/>
    </xf>
    <xf numFmtId="164" fontId="1" fillId="2" borderId="0" xfId="0" applyNumberFormat="1" applyFont="1" applyFill="1" applyAlignment="1"/>
    <xf numFmtId="164" fontId="1" fillId="2" borderId="6" xfId="0" applyNumberFormat="1" applyFont="1" applyFill="1" applyBorder="1" applyAlignment="1"/>
    <xf numFmtId="0" fontId="3" fillId="0" borderId="6" xfId="0" applyFont="1" applyBorder="1"/>
    <xf numFmtId="0" fontId="1" fillId="2" borderId="6" xfId="0" applyFont="1" applyFill="1" applyBorder="1" applyAlignment="1"/>
    <xf numFmtId="0" fontId="1" fillId="0" borderId="0" xfId="0" applyFont="1" applyAlignment="1">
      <alignment horizontal="center"/>
    </xf>
    <xf numFmtId="0" fontId="1" fillId="3" borderId="0" xfId="0" applyFont="1" applyFill="1" applyAlignment="1"/>
    <xf numFmtId="0" fontId="1" fillId="4" borderId="3" xfId="0" applyFont="1" applyFill="1" applyBorder="1" applyAlignment="1">
      <alignment horizontal="center"/>
    </xf>
    <xf numFmtId="0" fontId="4" fillId="3" borderId="2" xfId="0" applyFont="1" applyFill="1" applyBorder="1" applyAlignment="1"/>
    <xf numFmtId="0" fontId="1" fillId="5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9" xfId="0" applyFont="1" applyBorder="1"/>
    <xf numFmtId="0" fontId="1" fillId="0" borderId="7" xfId="0" applyFont="1" applyBorder="1" applyAlignment="1">
      <alignment horizontal="center"/>
    </xf>
    <xf numFmtId="0" fontId="3" fillId="0" borderId="10" xfId="0" applyFont="1" applyBorder="1"/>
    <xf numFmtId="0" fontId="1" fillId="0" borderId="1" xfId="0" applyFont="1" applyBorder="1" applyAlignment="1">
      <alignment horizontal="center"/>
    </xf>
    <xf numFmtId="0" fontId="3" fillId="3" borderId="0" xfId="0" applyFont="1" applyFill="1" applyAlignment="1"/>
    <xf numFmtId="0" fontId="3" fillId="5" borderId="0" xfId="0" applyFont="1" applyFill="1" applyAlignment="1"/>
    <xf numFmtId="0" fontId="3" fillId="3" borderId="2" xfId="0" applyFont="1" applyFill="1" applyBorder="1" applyAlignment="1"/>
    <xf numFmtId="0" fontId="1" fillId="0" borderId="1" xfId="0" applyFont="1" applyBorder="1" applyAlignment="1"/>
    <xf numFmtId="0" fontId="3" fillId="3" borderId="6" xfId="0" applyFont="1" applyFill="1" applyBorder="1" applyAlignment="1"/>
    <xf numFmtId="0" fontId="4" fillId="3" borderId="3" xfId="0" applyFont="1" applyFill="1" applyBorder="1" applyAlignment="1"/>
    <xf numFmtId="0" fontId="3" fillId="3" borderId="0" xfId="0" applyFont="1" applyFill="1"/>
    <xf numFmtId="0" fontId="1" fillId="3" borderId="0" xfId="0" applyFont="1" applyFill="1" applyAlignment="1">
      <alignment horizontal="center"/>
    </xf>
    <xf numFmtId="0" fontId="3" fillId="0" borderId="0" xfId="0" applyFont="1" applyAlignment="1"/>
    <xf numFmtId="0" fontId="3" fillId="0" borderId="7" xfId="0" applyFont="1" applyBorder="1"/>
    <xf numFmtId="0" fontId="1" fillId="3" borderId="1" xfId="0" applyFont="1" applyFill="1" applyBorder="1" applyAlignment="1">
      <alignment horizontal="center"/>
    </xf>
    <xf numFmtId="0" fontId="3" fillId="0" borderId="2" xfId="0" applyFont="1" applyBorder="1" applyAlignment="1"/>
    <xf numFmtId="0" fontId="1" fillId="0" borderId="1" xfId="0" applyFont="1" applyBorder="1" applyAlignment="1">
      <alignment horizontal="left"/>
    </xf>
    <xf numFmtId="0" fontId="3" fillId="0" borderId="6" xfId="0" applyFont="1" applyBorder="1" applyAlignment="1"/>
    <xf numFmtId="0" fontId="4" fillId="5" borderId="3" xfId="0" applyFont="1" applyFill="1" applyBorder="1" applyAlignment="1">
      <alignment horizontal="left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0" xfId="0" applyFont="1" applyAlignment="1"/>
    <xf numFmtId="164" fontId="1" fillId="0" borderId="7" xfId="0" applyNumberFormat="1" applyFont="1" applyBorder="1" applyAlignment="1">
      <alignment horizontal="center"/>
    </xf>
    <xf numFmtId="0" fontId="5" fillId="5" borderId="2" xfId="0" applyFont="1" applyFill="1" applyBorder="1" applyAlignment="1"/>
    <xf numFmtId="164" fontId="1" fillId="0" borderId="0" xfId="0" applyNumberFormat="1" applyFont="1" applyAlignment="1"/>
    <xf numFmtId="164" fontId="1" fillId="0" borderId="9" xfId="0" applyNumberFormat="1" applyFont="1" applyBorder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0" fontId="3" fillId="6" borderId="1" xfId="0" applyFont="1" applyFill="1" applyBorder="1"/>
    <xf numFmtId="0" fontId="3" fillId="6" borderId="7" xfId="0" applyFont="1" applyFill="1" applyBorder="1"/>
    <xf numFmtId="0" fontId="1" fillId="6" borderId="1" xfId="0" applyFont="1" applyFill="1" applyBorder="1" applyAlignment="1">
      <alignment horizontal="center"/>
    </xf>
    <xf numFmtId="164" fontId="1" fillId="0" borderId="0" xfId="0" applyNumberFormat="1" applyFont="1"/>
    <xf numFmtId="0" fontId="6" fillId="0" borderId="0" xfId="0" applyFont="1"/>
    <xf numFmtId="164" fontId="1" fillId="0" borderId="6" xfId="0" applyNumberFormat="1" applyFont="1" applyBorder="1" applyAlignment="1"/>
    <xf numFmtId="164" fontId="1" fillId="0" borderId="6" xfId="0" applyNumberFormat="1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6" fillId="0" borderId="0" xfId="0" applyFont="1" applyAlignment="1"/>
    <xf numFmtId="0" fontId="7" fillId="0" borderId="0" xfId="0" applyFont="1" applyAlignment="1"/>
    <xf numFmtId="0" fontId="6" fillId="0" borderId="9" xfId="0" applyFont="1" applyBorder="1" applyAlignment="1"/>
    <xf numFmtId="0" fontId="7" fillId="0" borderId="9" xfId="0" applyFont="1" applyBorder="1" applyAlignment="1"/>
    <xf numFmtId="0" fontId="3" fillId="7" borderId="1" xfId="0" applyFont="1" applyFill="1" applyBorder="1"/>
    <xf numFmtId="0" fontId="3" fillId="7" borderId="7" xfId="0" applyFont="1" applyFill="1" applyBorder="1"/>
    <xf numFmtId="0" fontId="3" fillId="7" borderId="0" xfId="0" applyFont="1" applyFill="1"/>
    <xf numFmtId="0" fontId="6" fillId="0" borderId="3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3" fillId="0" borderId="0" xfId="0" applyFont="1"/>
    <xf numFmtId="0" fontId="2" fillId="2" borderId="3" xfId="0" applyFont="1" applyFill="1" applyBorder="1" applyAlignment="1"/>
    <xf numFmtId="0" fontId="2" fillId="2" borderId="1" xfId="0" applyFont="1" applyFill="1" applyBorder="1" applyAlignment="1"/>
    <xf numFmtId="0" fontId="2" fillId="2" borderId="7" xfId="0" applyFont="1" applyFill="1" applyBorder="1" applyAlignment="1"/>
    <xf numFmtId="0" fontId="2" fillId="2" borderId="0" xfId="0" applyFont="1" applyFill="1" applyAlignment="1"/>
    <xf numFmtId="0" fontId="2" fillId="0" borderId="0" xfId="0" applyFont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2" fillId="0" borderId="3" xfId="0" applyFont="1" applyBorder="1" applyAlignment="1"/>
    <xf numFmtId="0" fontId="9" fillId="5" borderId="3" xfId="0" applyFont="1" applyFill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7" xfId="0" applyFont="1" applyBorder="1" applyAlignment="1"/>
    <xf numFmtId="0" fontId="2" fillId="0" borderId="0" xfId="0" applyFont="1" applyAlignment="1"/>
    <xf numFmtId="0" fontId="0" fillId="5" borderId="2" xfId="0" applyFont="1" applyFill="1" applyBorder="1" applyAlignment="1"/>
    <xf numFmtId="0" fontId="8" fillId="0" borderId="2" xfId="0" applyFont="1" applyBorder="1" applyAlignment="1"/>
    <xf numFmtId="0" fontId="8" fillId="0" borderId="0" xfId="0" applyFont="1" applyAlignment="1"/>
    <xf numFmtId="164" fontId="2" fillId="0" borderId="0" xfId="0" applyNumberFormat="1" applyFont="1" applyAlignment="1"/>
    <xf numFmtId="164" fontId="9" fillId="3" borderId="0" xfId="0" applyNumberFormat="1" applyFont="1" applyFill="1"/>
    <xf numFmtId="164" fontId="2" fillId="0" borderId="6" xfId="0" applyNumberFormat="1" applyFont="1" applyBorder="1" applyAlignment="1"/>
    <xf numFmtId="0" fontId="8" fillId="0" borderId="6" xfId="0" applyFont="1" applyBorder="1" applyAlignment="1"/>
    <xf numFmtId="0" fontId="6" fillId="8" borderId="5" xfId="0" applyFont="1" applyFill="1" applyBorder="1" applyAlignment="1">
      <alignment horizontal="center"/>
    </xf>
    <xf numFmtId="0" fontId="3" fillId="8" borderId="5" xfId="0" applyFont="1" applyFill="1" applyBorder="1"/>
    <xf numFmtId="0" fontId="3" fillId="8" borderId="11" xfId="0" applyFont="1" applyFill="1" applyBorder="1"/>
    <xf numFmtId="0" fontId="3" fillId="8" borderId="1" xfId="0" applyFont="1" applyFill="1" applyBorder="1"/>
    <xf numFmtId="0" fontId="3" fillId="8" borderId="7" xfId="0" applyFont="1" applyFill="1" applyBorder="1"/>
    <xf numFmtId="0" fontId="6" fillId="0" borderId="1" xfId="0" applyFont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3" borderId="2" xfId="0" applyFont="1" applyFill="1" applyBorder="1" applyAlignment="1">
      <alignment horizontal="right"/>
    </xf>
    <xf numFmtId="0" fontId="7" fillId="0" borderId="0" xfId="0" applyFont="1" applyAlignment="1">
      <alignment horizontal="right"/>
    </xf>
    <xf numFmtId="2" fontId="6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7" fillId="0" borderId="2" xfId="0" applyFont="1" applyBorder="1" applyAlignment="1">
      <alignment horizontal="right"/>
    </xf>
    <xf numFmtId="2" fontId="7" fillId="0" borderId="9" xfId="0" applyNumberFormat="1" applyFont="1" applyBorder="1" applyAlignment="1">
      <alignment horizontal="right"/>
    </xf>
    <xf numFmtId="0" fontId="3" fillId="6" borderId="5" xfId="0" applyFont="1" applyFill="1" applyBorder="1"/>
    <xf numFmtId="0" fontId="3" fillId="6" borderId="9" xfId="0" applyFont="1" applyFill="1" applyBorder="1"/>
    <xf numFmtId="0" fontId="7" fillId="0" borderId="5" xfId="0" applyFont="1" applyBorder="1"/>
    <xf numFmtId="0" fontId="7" fillId="0" borderId="4" xfId="0" applyFont="1" applyBorder="1" applyAlignment="1">
      <alignment horizontal="right"/>
    </xf>
    <xf numFmtId="0" fontId="7" fillId="0" borderId="0" xfId="0" applyFont="1" applyAlignment="1"/>
    <xf numFmtId="0" fontId="7" fillId="0" borderId="2" xfId="0" applyFont="1" applyBorder="1" applyAlignment="1"/>
    <xf numFmtId="0" fontId="6" fillId="0" borderId="6" xfId="0" applyFont="1" applyBorder="1" applyAlignment="1"/>
    <xf numFmtId="0" fontId="1" fillId="0" borderId="9" xfId="0" applyFont="1" applyBorder="1" applyAlignment="1"/>
    <xf numFmtId="0" fontId="5" fillId="5" borderId="8" xfId="0" applyFont="1" applyFill="1" applyBorder="1" applyAlignment="1"/>
    <xf numFmtId="0" fontId="3" fillId="0" borderId="8" xfId="0" applyFont="1" applyBorder="1" applyAlignment="1"/>
    <xf numFmtId="0" fontId="6" fillId="0" borderId="10" xfId="0" applyFont="1" applyBorder="1" applyAlignment="1"/>
    <xf numFmtId="0" fontId="3" fillId="0" borderId="9" xfId="0" applyFont="1" applyBorder="1" applyAlignment="1"/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0" fontId="3" fillId="9" borderId="9" xfId="0" applyFont="1" applyFill="1" applyBorder="1"/>
    <xf numFmtId="0" fontId="3" fillId="9" borderId="10" xfId="0" applyFont="1" applyFill="1" applyBorder="1"/>
    <xf numFmtId="0" fontId="7" fillId="9" borderId="9" xfId="0" applyFont="1" applyFill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3" fillId="8" borderId="3" xfId="0" applyFont="1" applyFill="1" applyBorder="1"/>
    <xf numFmtId="0" fontId="5" fillId="3" borderId="2" xfId="0" applyFont="1" applyFill="1" applyBorder="1"/>
    <xf numFmtId="164" fontId="3" fillId="8" borderId="1" xfId="0" applyNumberFormat="1" applyFont="1" applyFill="1" applyBorder="1"/>
    <xf numFmtId="2" fontId="10" fillId="0" borderId="0" xfId="0" applyNumberFormat="1" applyFont="1" applyAlignment="1">
      <alignment horizontal="right"/>
    </xf>
    <xf numFmtId="164" fontId="3" fillId="8" borderId="7" xfId="0" applyNumberFormat="1" applyFont="1" applyFill="1" applyBorder="1"/>
    <xf numFmtId="2" fontId="1" fillId="0" borderId="0" xfId="0" applyNumberFormat="1" applyFont="1"/>
    <xf numFmtId="0" fontId="6" fillId="0" borderId="7" xfId="0" applyFont="1" applyBorder="1" applyAlignment="1">
      <alignment horizontal="left"/>
    </xf>
    <xf numFmtId="2" fontId="3" fillId="0" borderId="0" xfId="0" applyNumberFormat="1" applyFont="1"/>
    <xf numFmtId="0" fontId="5" fillId="3" borderId="12" xfId="0" applyFont="1" applyFill="1" applyBorder="1" applyAlignment="1">
      <alignment horizontal="left"/>
    </xf>
    <xf numFmtId="0" fontId="1" fillId="0" borderId="8" xfId="0" applyFont="1" applyBorder="1" applyAlignment="1">
      <alignment horizontal="center"/>
    </xf>
    <xf numFmtId="2" fontId="3" fillId="0" borderId="6" xfId="0" applyNumberFormat="1" applyFont="1" applyBorder="1"/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164" fontId="3" fillId="0" borderId="10" xfId="0" applyNumberFormat="1" applyFont="1" applyBorder="1" applyAlignment="1">
      <alignment horizontal="center"/>
    </xf>
    <xf numFmtId="0" fontId="5" fillId="3" borderId="13" xfId="0" applyFont="1" applyFill="1" applyBorder="1"/>
    <xf numFmtId="164" fontId="3" fillId="0" borderId="0" xfId="0" applyNumberFormat="1" applyFont="1"/>
    <xf numFmtId="164" fontId="3" fillId="0" borderId="6" xfId="0" applyNumberFormat="1" applyFont="1" applyBorder="1"/>
    <xf numFmtId="0" fontId="1" fillId="0" borderId="0" xfId="0" applyFont="1"/>
    <xf numFmtId="0" fontId="3" fillId="6" borderId="3" xfId="0" applyFont="1" applyFill="1" applyBorder="1"/>
    <xf numFmtId="164" fontId="3" fillId="6" borderId="1" xfId="0" applyNumberFormat="1" applyFont="1" applyFill="1" applyBorder="1"/>
    <xf numFmtId="164" fontId="3" fillId="6" borderId="7" xfId="0" applyNumberFormat="1" applyFont="1" applyFill="1" applyBorder="1"/>
    <xf numFmtId="0" fontId="6" fillId="0" borderId="5" xfId="0" applyFont="1" applyBorder="1"/>
    <xf numFmtId="0" fontId="7" fillId="0" borderId="14" xfId="0" applyFont="1" applyBorder="1"/>
    <xf numFmtId="0" fontId="7" fillId="0" borderId="13" xfId="0" applyFont="1" applyBorder="1"/>
    <xf numFmtId="0" fontId="7" fillId="0" borderId="13" xfId="0" applyFont="1" applyBorder="1" applyAlignment="1"/>
    <xf numFmtId="0" fontId="7" fillId="0" borderId="12" xfId="0" applyFont="1" applyBorder="1" applyAlignment="1"/>
    <xf numFmtId="164" fontId="3" fillId="0" borderId="9" xfId="0" applyNumberFormat="1" applyFont="1" applyBorder="1"/>
    <xf numFmtId="164" fontId="3" fillId="0" borderId="10" xfId="0" applyNumberFormat="1" applyFont="1" applyBorder="1"/>
    <xf numFmtId="0" fontId="3" fillId="9" borderId="3" xfId="0" applyFont="1" applyFill="1" applyBorder="1"/>
    <xf numFmtId="0" fontId="3" fillId="9" borderId="1" xfId="0" applyFont="1" applyFill="1" applyBorder="1"/>
    <xf numFmtId="164" fontId="3" fillId="9" borderId="1" xfId="0" applyNumberFormat="1" applyFont="1" applyFill="1" applyBorder="1"/>
    <xf numFmtId="164" fontId="3" fillId="9" borderId="7" xfId="0" applyNumberFormat="1" applyFont="1" applyFill="1" applyBorder="1"/>
    <xf numFmtId="0" fontId="5" fillId="3" borderId="8" xfId="0" applyFont="1" applyFill="1" applyBorder="1"/>
    <xf numFmtId="0" fontId="8" fillId="8" borderId="1" xfId="0" applyFont="1" applyFill="1" applyBorder="1"/>
    <xf numFmtId="0" fontId="1" fillId="0" borderId="9" xfId="0" applyFont="1" applyBorder="1"/>
    <xf numFmtId="0" fontId="8" fillId="8" borderId="3" xfId="0" applyFont="1" applyFill="1" applyBorder="1"/>
    <xf numFmtId="164" fontId="1" fillId="0" borderId="9" xfId="0" applyNumberFormat="1" applyFont="1" applyBorder="1"/>
    <xf numFmtId="0" fontId="8" fillId="8" borderId="7" xfId="0" applyFont="1" applyFill="1" applyBorder="1"/>
    <xf numFmtId="2" fontId="1" fillId="0" borderId="9" xfId="0" applyNumberFormat="1" applyFont="1" applyBorder="1"/>
    <xf numFmtId="0" fontId="8" fillId="0" borderId="1" xfId="0" applyFont="1" applyBorder="1"/>
    <xf numFmtId="0" fontId="8" fillId="0" borderId="0" xfId="0" applyFont="1"/>
    <xf numFmtId="164" fontId="1" fillId="0" borderId="10" xfId="0" applyNumberFormat="1" applyFont="1" applyBorder="1"/>
    <xf numFmtId="0" fontId="2" fillId="0" borderId="7" xfId="0" applyFont="1" applyBorder="1" applyAlignment="1">
      <alignment horizontal="center"/>
    </xf>
    <xf numFmtId="0" fontId="8" fillId="3" borderId="15" xfId="0" applyFont="1" applyFill="1" applyBorder="1"/>
    <xf numFmtId="0" fontId="2" fillId="0" borderId="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8" fillId="0" borderId="9" xfId="0" applyFont="1" applyBorder="1"/>
    <xf numFmtId="0" fontId="2" fillId="0" borderId="8" xfId="0" applyFont="1" applyBorder="1" applyAlignment="1">
      <alignment horizontal="center"/>
    </xf>
    <xf numFmtId="0" fontId="8" fillId="0" borderId="10" xfId="0" applyFont="1" applyBorder="1"/>
    <xf numFmtId="0" fontId="8" fillId="0" borderId="8" xfId="0" applyFont="1" applyBorder="1"/>
    <xf numFmtId="0" fontId="3" fillId="8" borderId="9" xfId="0" applyFont="1" applyFill="1" applyBorder="1" applyAlignment="1"/>
    <xf numFmtId="0" fontId="2" fillId="0" borderId="3" xfId="0" applyFont="1" applyBorder="1" applyAlignment="1">
      <alignment horizontal="center"/>
    </xf>
    <xf numFmtId="0" fontId="2" fillId="0" borderId="6" xfId="0" applyFont="1" applyBorder="1" applyAlignment="1"/>
    <xf numFmtId="0" fontId="8" fillId="3" borderId="13" xfId="0" applyFont="1" applyFill="1" applyBorder="1"/>
    <xf numFmtId="0" fontId="8" fillId="0" borderId="0" xfId="0" applyFont="1" applyAlignment="1">
      <alignment horizontal="right"/>
    </xf>
    <xf numFmtId="2" fontId="2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0" borderId="2" xfId="0" applyFont="1" applyBorder="1" applyAlignment="1">
      <alignment horizontal="right"/>
    </xf>
    <xf numFmtId="0" fontId="8" fillId="0" borderId="6" xfId="0" applyFont="1" applyBorder="1"/>
    <xf numFmtId="0" fontId="8" fillId="0" borderId="2" xfId="0" applyFont="1" applyBorder="1"/>
    <xf numFmtId="0" fontId="8" fillId="6" borderId="5" xfId="0" applyFont="1" applyFill="1" applyBorder="1"/>
    <xf numFmtId="0" fontId="8" fillId="6" borderId="1" xfId="0" applyFont="1" applyFill="1" applyBorder="1"/>
    <xf numFmtId="0" fontId="8" fillId="6" borderId="7" xfId="0" applyFont="1" applyFill="1" applyBorder="1"/>
    <xf numFmtId="0" fontId="8" fillId="6" borderId="11" xfId="0" applyFont="1" applyFill="1" applyBorder="1"/>
    <xf numFmtId="0" fontId="8" fillId="3" borderId="4" xfId="0" applyFont="1" applyFill="1" applyBorder="1"/>
    <xf numFmtId="0" fontId="8" fillId="0" borderId="2" xfId="0" applyFont="1" applyBorder="1" applyAlignment="1"/>
    <xf numFmtId="0" fontId="8" fillId="3" borderId="2" xfId="0" applyFont="1" applyFill="1" applyBorder="1"/>
    <xf numFmtId="0" fontId="8" fillId="0" borderId="0" xfId="0" applyFont="1" applyAlignment="1"/>
    <xf numFmtId="0" fontId="2" fillId="0" borderId="0" xfId="0" applyFont="1" applyAlignment="1"/>
    <xf numFmtId="0" fontId="8" fillId="3" borderId="2" xfId="0" applyFont="1" applyFill="1" applyBorder="1" applyAlignment="1"/>
    <xf numFmtId="0" fontId="2" fillId="0" borderId="9" xfId="0" applyFont="1" applyBorder="1" applyAlignment="1"/>
    <xf numFmtId="0" fontId="8" fillId="3" borderId="8" xfId="0" applyFont="1" applyFill="1" applyBorder="1" applyAlignment="1"/>
    <xf numFmtId="0" fontId="8" fillId="9" borderId="1" xfId="0" applyFont="1" applyFill="1" applyBorder="1"/>
    <xf numFmtId="0" fontId="8" fillId="9" borderId="7" xfId="0" applyFont="1" applyFill="1" applyBorder="1"/>
    <xf numFmtId="0" fontId="8" fillId="9" borderId="3" xfId="0" applyFont="1" applyFill="1" applyBorder="1"/>
    <xf numFmtId="0" fontId="8" fillId="3" borderId="8" xfId="0" applyFont="1" applyFill="1" applyBorder="1"/>
    <xf numFmtId="2" fontId="10" fillId="0" borderId="12" xfId="0" applyNumberFormat="1" applyFont="1" applyBorder="1" applyAlignment="1">
      <alignment horizontal="center" vertical="center"/>
    </xf>
    <xf numFmtId="2" fontId="2" fillId="0" borderId="12" xfId="0" applyNumberFormat="1" applyFont="1" applyBorder="1"/>
    <xf numFmtId="0" fontId="2" fillId="0" borderId="12" xfId="0" applyFont="1" applyBorder="1"/>
    <xf numFmtId="0" fontId="2" fillId="0" borderId="0" xfId="0" applyFont="1"/>
    <xf numFmtId="0" fontId="0" fillId="3" borderId="2" xfId="0" applyFont="1" applyFill="1" applyBorder="1"/>
    <xf numFmtId="0" fontId="1" fillId="2" borderId="5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5" xfId="0" applyFont="1" applyFill="1" applyBorder="1" applyAlignment="1"/>
    <xf numFmtId="0" fontId="1" fillId="2" borderId="11" xfId="0" applyFont="1" applyFill="1" applyBorder="1" applyAlignment="1"/>
    <xf numFmtId="0" fontId="1" fillId="2" borderId="4" xfId="0" applyFont="1" applyFill="1" applyBorder="1" applyAlignment="1"/>
    <xf numFmtId="0" fontId="1" fillId="2" borderId="14" xfId="0" applyFont="1" applyFill="1" applyBorder="1" applyAlignment="1"/>
    <xf numFmtId="0" fontId="4" fillId="3" borderId="8" xfId="0" applyFont="1" applyFill="1" applyBorder="1" applyAlignment="1"/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6" xfId="0" applyFont="1" applyBorder="1" applyAlignment="1"/>
    <xf numFmtId="0" fontId="3" fillId="0" borderId="13" xfId="0" applyFont="1" applyBorder="1" applyAlignment="1"/>
    <xf numFmtId="0" fontId="1" fillId="8" borderId="5" xfId="0" applyFont="1" applyFill="1" applyBorder="1"/>
    <xf numFmtId="0" fontId="1" fillId="8" borderId="11" xfId="0" applyFont="1" applyFill="1" applyBorder="1"/>
    <xf numFmtId="0" fontId="3" fillId="8" borderId="4" xfId="0" applyFont="1" applyFill="1" applyBorder="1"/>
    <xf numFmtId="0" fontId="3" fillId="8" borderId="14" xfId="0" applyFont="1" applyFill="1" applyBorder="1"/>
    <xf numFmtId="0" fontId="6" fillId="0" borderId="10" xfId="0" applyFont="1" applyBorder="1" applyAlignment="1">
      <alignment horizontal="center"/>
    </xf>
    <xf numFmtId="0" fontId="5" fillId="3" borderId="3" xfId="0" applyFont="1" applyFill="1" applyBorder="1"/>
    <xf numFmtId="0" fontId="6" fillId="0" borderId="7" xfId="0" applyFont="1" applyBorder="1" applyAlignment="1">
      <alignment horizontal="center"/>
    </xf>
    <xf numFmtId="0" fontId="1" fillId="0" borderId="1" xfId="0" applyFont="1" applyBorder="1"/>
    <xf numFmtId="0" fontId="1" fillId="0" borderId="7" xfId="0" applyFont="1" applyBorder="1"/>
    <xf numFmtId="0" fontId="3" fillId="0" borderId="15" xfId="0" applyFont="1" applyBorder="1"/>
    <xf numFmtId="2" fontId="7" fillId="0" borderId="6" xfId="0" applyNumberFormat="1" applyFont="1" applyBorder="1" applyAlignment="1">
      <alignment horizontal="right"/>
    </xf>
    <xf numFmtId="0" fontId="1" fillId="0" borderId="6" xfId="0" applyFont="1" applyBorder="1"/>
    <xf numFmtId="2" fontId="6" fillId="0" borderId="6" xfId="0" applyNumberFormat="1" applyFont="1" applyBorder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8" borderId="2" xfId="0" applyFont="1" applyFill="1" applyBorder="1" applyAlignment="1"/>
    <xf numFmtId="0" fontId="7" fillId="8" borderId="0" xfId="0" applyFont="1" applyFill="1" applyAlignment="1"/>
    <xf numFmtId="0" fontId="6" fillId="8" borderId="0" xfId="0" applyFont="1" applyFill="1" applyAlignment="1"/>
    <xf numFmtId="0" fontId="6" fillId="8" borderId="6" xfId="0" applyFont="1" applyFill="1" applyBorder="1" applyAlignment="1"/>
    <xf numFmtId="0" fontId="7" fillId="0" borderId="4" xfId="0" applyFont="1" applyBorder="1"/>
    <xf numFmtId="0" fontId="7" fillId="0" borderId="2" xfId="0" applyFont="1" applyBorder="1" applyAlignment="1"/>
    <xf numFmtId="0" fontId="3" fillId="0" borderId="13" xfId="0" applyFont="1" applyBorder="1"/>
    <xf numFmtId="0" fontId="7" fillId="0" borderId="2" xfId="0" applyFont="1" applyBorder="1"/>
    <xf numFmtId="0" fontId="7" fillId="0" borderId="8" xfId="0" applyFont="1" applyBorder="1" applyAlignment="1"/>
    <xf numFmtId="2" fontId="1" fillId="0" borderId="6" xfId="0" applyNumberFormat="1" applyFont="1" applyBorder="1"/>
    <xf numFmtId="0" fontId="2" fillId="2" borderId="11" xfId="0" applyFont="1" applyFill="1" applyBorder="1" applyAlignment="1">
      <alignment horizontal="center"/>
    </xf>
    <xf numFmtId="0" fontId="2" fillId="2" borderId="4" xfId="0" applyFont="1" applyFill="1" applyBorder="1" applyAlignment="1"/>
    <xf numFmtId="0" fontId="2" fillId="2" borderId="5" xfId="0" applyFont="1" applyFill="1" applyBorder="1" applyAlignment="1"/>
    <xf numFmtId="0" fontId="2" fillId="2" borderId="11" xfId="0" applyFont="1" applyFill="1" applyBorder="1" applyAlignment="1"/>
    <xf numFmtId="0" fontId="9" fillId="3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9" fillId="5" borderId="15" xfId="0" applyFont="1" applyFill="1" applyBorder="1" applyAlignment="1">
      <alignment horizontal="center"/>
    </xf>
    <xf numFmtId="0" fontId="0" fillId="5" borderId="13" xfId="0" applyFont="1" applyFill="1" applyBorder="1" applyAlignment="1"/>
    <xf numFmtId="164" fontId="9" fillId="3" borderId="6" xfId="0" applyNumberFormat="1" applyFont="1" applyFill="1" applyBorder="1"/>
    <xf numFmtId="0" fontId="0" fillId="5" borderId="12" xfId="0" applyFont="1" applyFill="1" applyBorder="1" applyAlignment="1"/>
    <xf numFmtId="0" fontId="1" fillId="8" borderId="1" xfId="0" applyFont="1" applyFill="1" applyBorder="1"/>
    <xf numFmtId="0" fontId="1" fillId="8" borderId="7" xfId="0" applyFont="1" applyFill="1" applyBorder="1"/>
    <xf numFmtId="0" fontId="3" fillId="8" borderId="15" xfId="0" applyFont="1" applyFill="1" applyBorder="1"/>
    <xf numFmtId="0" fontId="3" fillId="3" borderId="8" xfId="0" applyFont="1" applyFill="1" applyBorder="1"/>
    <xf numFmtId="0" fontId="2" fillId="0" borderId="9" xfId="0" applyFont="1" applyBorder="1"/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2" fillId="0" borderId="10" xfId="0" applyFont="1" applyBorder="1"/>
    <xf numFmtId="0" fontId="2" fillId="0" borderId="8" xfId="0" applyFont="1" applyBorder="1" applyAlignment="1">
      <alignment horizontal="center"/>
    </xf>
    <xf numFmtId="0" fontId="3" fillId="3" borderId="2" xfId="0" applyFont="1" applyFill="1" applyBorder="1"/>
    <xf numFmtId="0" fontId="2" fillId="0" borderId="6" xfId="0" applyFont="1" applyBorder="1"/>
    <xf numFmtId="0" fontId="7" fillId="0" borderId="5" xfId="0" applyFont="1" applyBorder="1" applyAlignment="1">
      <alignment horizontal="right"/>
    </xf>
    <xf numFmtId="0" fontId="7" fillId="3" borderId="4" xfId="0" applyFont="1" applyFill="1" applyBorder="1"/>
    <xf numFmtId="0" fontId="7" fillId="3" borderId="2" xfId="0" applyFont="1" applyFill="1" applyBorder="1"/>
    <xf numFmtId="0" fontId="7" fillId="3" borderId="2" xfId="0" applyFont="1" applyFill="1" applyBorder="1" applyAlignment="1"/>
    <xf numFmtId="0" fontId="7" fillId="3" borderId="8" xfId="0" applyFont="1" applyFill="1" applyBorder="1" applyAlignment="1"/>
    <xf numFmtId="2" fontId="2" fillId="0" borderId="0" xfId="0" applyNumberFormat="1" applyFont="1"/>
    <xf numFmtId="2" fontId="2" fillId="0" borderId="6" xfId="0" applyNumberFormat="1" applyFont="1" applyBorder="1"/>
    <xf numFmtId="0" fontId="1" fillId="0" borderId="10" xfId="0" applyFont="1" applyBorder="1"/>
    <xf numFmtId="0" fontId="3" fillId="0" borderId="8" xfId="0" applyFont="1" applyBorder="1"/>
    <xf numFmtId="0" fontId="3" fillId="0" borderId="12" xfId="0" applyFont="1" applyBorder="1"/>
    <xf numFmtId="0" fontId="1" fillId="0" borderId="0" xfId="0" applyFont="1" applyAlignment="1"/>
    <xf numFmtId="0" fontId="1" fillId="0" borderId="3" xfId="0" applyFont="1" applyBorder="1" applyAlignment="1"/>
    <xf numFmtId="0" fontId="1" fillId="5" borderId="3" xfId="0" applyFont="1" applyFill="1" applyBorder="1" applyAlignment="1"/>
    <xf numFmtId="0" fontId="1" fillId="0" borderId="3" xfId="0" applyFont="1" applyBorder="1" applyAlignment="1"/>
    <xf numFmtId="0" fontId="1" fillId="0" borderId="7" xfId="0" applyFont="1" applyBorder="1" applyAlignment="1"/>
    <xf numFmtId="0" fontId="3" fillId="5" borderId="2" xfId="0" applyFont="1" applyFill="1" applyBorder="1" applyAlignment="1"/>
    <xf numFmtId="0" fontId="1" fillId="0" borderId="9" xfId="0" applyFont="1" applyBorder="1" applyAlignment="1"/>
    <xf numFmtId="0" fontId="3" fillId="5" borderId="8" xfId="0" applyFont="1" applyFill="1" applyBorder="1" applyAlignment="1"/>
    <xf numFmtId="0" fontId="3" fillId="0" borderId="10" xfId="0" applyFont="1" applyBorder="1" applyAlignment="1"/>
    <xf numFmtId="0" fontId="2" fillId="2" borderId="14" xfId="0" applyFont="1" applyFill="1" applyBorder="1" applyAlignment="1">
      <alignment horizontal="center"/>
    </xf>
    <xf numFmtId="0" fontId="2" fillId="2" borderId="14" xfId="0" applyFont="1" applyFill="1" applyBorder="1" applyAlignment="1"/>
    <xf numFmtId="0" fontId="3" fillId="0" borderId="9" xfId="0" applyFont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5" fillId="5" borderId="0" xfId="0" applyFont="1" applyFill="1" applyAlignment="1"/>
    <xf numFmtId="0" fontId="1" fillId="0" borderId="0" xfId="0" applyFont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5" fillId="5" borderId="0" xfId="0" applyFont="1" applyFill="1"/>
    <xf numFmtId="0" fontId="2" fillId="2" borderId="6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3" fillId="0" borderId="0" xfId="0" applyFont="1" applyAlignment="1"/>
    <xf numFmtId="164" fontId="1" fillId="0" borderId="9" xfId="0" applyNumberFormat="1" applyFont="1" applyBorder="1" applyAlignment="1"/>
    <xf numFmtId="164" fontId="1" fillId="0" borderId="10" xfId="0" applyNumberFormat="1" applyFont="1" applyBorder="1" applyAlignment="1"/>
    <xf numFmtId="0" fontId="3" fillId="0" borderId="9" xfId="0" applyFont="1" applyBorder="1" applyAlignment="1"/>
    <xf numFmtId="0" fontId="3" fillId="3" borderId="3" xfId="0" applyFont="1" applyFill="1" applyBorder="1"/>
    <xf numFmtId="0" fontId="3" fillId="6" borderId="0" xfId="0" applyFont="1" applyFill="1"/>
    <xf numFmtId="0" fontId="3" fillId="6" borderId="11" xfId="0" applyFont="1" applyFill="1" applyBorder="1"/>
    <xf numFmtId="0" fontId="3" fillId="9" borderId="0" xfId="0" applyFont="1" applyFill="1"/>
    <xf numFmtId="0" fontId="3" fillId="9" borderId="7" xfId="0" applyFont="1" applyFill="1" applyBorder="1"/>
    <xf numFmtId="0" fontId="6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165" fontId="1" fillId="0" borderId="9" xfId="0" applyNumberFormat="1" applyFont="1" applyBorder="1"/>
    <xf numFmtId="165" fontId="1" fillId="0" borderId="10" xfId="0" applyNumberFormat="1" applyFont="1" applyBorder="1"/>
    <xf numFmtId="0" fontId="3" fillId="0" borderId="0" xfId="0" applyFont="1" applyAlignment="1">
      <alignment horizontal="center"/>
    </xf>
    <xf numFmtId="164" fontId="3" fillId="3" borderId="2" xfId="0" applyNumberFormat="1" applyFont="1" applyFill="1" applyBorder="1" applyAlignment="1">
      <alignment horizontal="center"/>
    </xf>
    <xf numFmtId="0" fontId="2" fillId="10" borderId="16" xfId="0" applyFont="1" applyFill="1" applyBorder="1" applyAlignment="1">
      <alignment horizontal="center"/>
    </xf>
    <xf numFmtId="164" fontId="2" fillId="5" borderId="15" xfId="0" applyNumberFormat="1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1" fillId="11" borderId="0" xfId="0" applyFont="1" applyFill="1" applyAlignment="1"/>
    <xf numFmtId="164" fontId="3" fillId="5" borderId="13" xfId="0" applyNumberFormat="1" applyFont="1" applyFill="1" applyBorder="1" applyAlignment="1"/>
    <xf numFmtId="0" fontId="3" fillId="11" borderId="2" xfId="0" applyFont="1" applyFill="1" applyBorder="1" applyAlignment="1"/>
    <xf numFmtId="0" fontId="3" fillId="11" borderId="0" xfId="0" applyFont="1" applyFill="1" applyAlignment="1"/>
    <xf numFmtId="164" fontId="1" fillId="11" borderId="0" xfId="0" applyNumberFormat="1" applyFont="1" applyFill="1"/>
    <xf numFmtId="164" fontId="1" fillId="11" borderId="6" xfId="0" applyNumberFormat="1" applyFont="1" applyFill="1" applyBorder="1"/>
    <xf numFmtId="0" fontId="3" fillId="11" borderId="6" xfId="0" applyFont="1" applyFill="1" applyBorder="1" applyAlignment="1"/>
    <xf numFmtId="0" fontId="3" fillId="11" borderId="0" xfId="0" applyFont="1" applyFill="1"/>
    <xf numFmtId="164" fontId="3" fillId="3" borderId="2" xfId="0" applyNumberFormat="1" applyFont="1" applyFill="1" applyBorder="1"/>
    <xf numFmtId="0" fontId="2" fillId="10" borderId="3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3" fillId="11" borderId="2" xfId="0" applyNumberFormat="1" applyFont="1" applyFill="1" applyBorder="1" applyAlignment="1"/>
    <xf numFmtId="164" fontId="3" fillId="11" borderId="0" xfId="0" applyNumberFormat="1" applyFont="1" applyFill="1" applyAlignment="1"/>
    <xf numFmtId="164" fontId="1" fillId="11" borderId="0" xfId="0" applyNumberFormat="1" applyFont="1" applyFill="1" applyAlignment="1"/>
    <xf numFmtId="164" fontId="3" fillId="11" borderId="0" xfId="0" applyNumberFormat="1" applyFont="1" applyFill="1"/>
    <xf numFmtId="164" fontId="1" fillId="11" borderId="6" xfId="0" applyNumberFormat="1" applyFont="1" applyFill="1" applyBorder="1" applyAlignment="1"/>
    <xf numFmtId="164" fontId="3" fillId="11" borderId="6" xfId="0" applyNumberFormat="1" applyFont="1" applyFill="1" applyBorder="1" applyAlignment="1"/>
    <xf numFmtId="164" fontId="3" fillId="0" borderId="2" xfId="0" applyNumberFormat="1" applyFont="1" applyBorder="1" applyAlignment="1"/>
    <xf numFmtId="164" fontId="3" fillId="0" borderId="0" xfId="0" applyNumberFormat="1" applyFont="1" applyAlignment="1"/>
    <xf numFmtId="164" fontId="3" fillId="0" borderId="6" xfId="0" applyNumberFormat="1" applyFont="1" applyBorder="1" applyAlignment="1"/>
    <xf numFmtId="0" fontId="1" fillId="0" borderId="10" xfId="0" applyFont="1" applyBorder="1" applyAlignment="1"/>
    <xf numFmtId="2" fontId="1" fillId="0" borderId="10" xfId="0" applyNumberFormat="1" applyFont="1" applyBorder="1"/>
    <xf numFmtId="0" fontId="3" fillId="0" borderId="2" xfId="0" applyFont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3" fillId="5" borderId="2" xfId="0" applyFont="1" applyFill="1" applyBorder="1" applyAlignment="1"/>
    <xf numFmtId="164" fontId="3" fillId="3" borderId="8" xfId="0" applyNumberFormat="1" applyFont="1" applyFill="1" applyBorder="1"/>
    <xf numFmtId="164" fontId="7" fillId="3" borderId="4" xfId="0" applyNumberFormat="1" applyFont="1" applyFill="1" applyBorder="1"/>
    <xf numFmtId="0" fontId="7" fillId="0" borderId="14" xfId="0" applyFont="1" applyBorder="1" applyAlignment="1">
      <alignment horizontal="right"/>
    </xf>
    <xf numFmtId="164" fontId="7" fillId="3" borderId="2" xfId="0" applyNumberFormat="1" applyFont="1" applyFill="1" applyBorder="1"/>
    <xf numFmtId="0" fontId="7" fillId="0" borderId="13" xfId="0" applyFont="1" applyBorder="1" applyAlignment="1">
      <alignment horizontal="right"/>
    </xf>
    <xf numFmtId="164" fontId="7" fillId="3" borderId="2" xfId="0" applyNumberFormat="1" applyFont="1" applyFill="1" applyBorder="1" applyAlignment="1"/>
    <xf numFmtId="164" fontId="7" fillId="3" borderId="8" xfId="0" applyNumberFormat="1" applyFont="1" applyFill="1" applyBorder="1" applyAlignment="1"/>
    <xf numFmtId="0" fontId="7" fillId="0" borderId="12" xfId="0" applyFont="1" applyBorder="1" applyAlignment="1">
      <alignment horizontal="right"/>
    </xf>
    <xf numFmtId="0" fontId="6" fillId="0" borderId="7" xfId="0" applyFont="1" applyBorder="1" applyAlignment="1">
      <alignment horizontal="center"/>
    </xf>
    <xf numFmtId="164" fontId="3" fillId="3" borderId="13" xfId="0" applyNumberFormat="1" applyFont="1" applyFill="1" applyBorder="1"/>
    <xf numFmtId="165" fontId="6" fillId="0" borderId="9" xfId="0" applyNumberFormat="1" applyFont="1" applyBorder="1" applyAlignment="1">
      <alignment horizontal="center"/>
    </xf>
    <xf numFmtId="164" fontId="6" fillId="0" borderId="9" xfId="0" applyNumberFormat="1" applyFont="1" applyBorder="1" applyAlignment="1">
      <alignment horizontal="center"/>
    </xf>
    <xf numFmtId="165" fontId="7" fillId="8" borderId="0" xfId="0" applyNumberFormat="1" applyFont="1" applyFill="1" applyAlignment="1"/>
    <xf numFmtId="0" fontId="3" fillId="0" borderId="9" xfId="0" applyFont="1" applyBorder="1"/>
    <xf numFmtId="164" fontId="3" fillId="3" borderId="3" xfId="0" applyNumberFormat="1" applyFont="1" applyFill="1" applyBorder="1"/>
    <xf numFmtId="0" fontId="3" fillId="0" borderId="3" xfId="0" applyFont="1" applyBorder="1" applyAlignment="1"/>
    <xf numFmtId="0" fontId="3" fillId="0" borderId="1" xfId="0" applyFont="1" applyBorder="1" applyAlignment="1"/>
    <xf numFmtId="2" fontId="1" fillId="0" borderId="1" xfId="0" applyNumberFormat="1" applyFont="1" applyBorder="1"/>
    <xf numFmtId="2" fontId="1" fillId="0" borderId="7" xfId="0" applyNumberFormat="1" applyFont="1" applyBorder="1"/>
    <xf numFmtId="164" fontId="2" fillId="2" borderId="5" xfId="0" applyNumberFormat="1" applyFont="1" applyFill="1" applyBorder="1" applyAlignment="1">
      <alignment horizontal="center"/>
    </xf>
    <xf numFmtId="0" fontId="2" fillId="2" borderId="6" xfId="0" applyFont="1" applyFill="1" applyBorder="1" applyAlignment="1"/>
    <xf numFmtId="0" fontId="1" fillId="12" borderId="3" xfId="0" applyFont="1" applyFill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3" fillId="11" borderId="13" xfId="0" applyFont="1" applyFill="1" applyBorder="1" applyAlignment="1"/>
    <xf numFmtId="0" fontId="3" fillId="5" borderId="13" xfId="0" applyFont="1" applyFill="1" applyBorder="1" applyAlignment="1"/>
    <xf numFmtId="164" fontId="6" fillId="0" borderId="0" xfId="0" applyNumberFormat="1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3" fillId="9" borderId="5" xfId="0" applyFont="1" applyFill="1" applyBorder="1"/>
    <xf numFmtId="0" fontId="3" fillId="9" borderId="11" xfId="0" applyFont="1" applyFill="1" applyBorder="1"/>
    <xf numFmtId="0" fontId="3" fillId="0" borderId="3" xfId="0" applyFont="1" applyBorder="1"/>
    <xf numFmtId="0" fontId="3" fillId="0" borderId="1" xfId="0" applyFont="1" applyBorder="1"/>
    <xf numFmtId="0" fontId="3" fillId="0" borderId="7" xfId="0" applyFont="1" applyBorder="1"/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4" fontId="12" fillId="0" borderId="4" xfId="0" applyNumberFormat="1" applyFont="1" applyBorder="1" applyAlignment="1">
      <alignment horizontal="center" vertical="center"/>
    </xf>
    <xf numFmtId="4" fontId="12" fillId="0" borderId="2" xfId="0" applyNumberFormat="1" applyFont="1" applyBorder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right"/>
    </xf>
    <xf numFmtId="0" fontId="3" fillId="2" borderId="2" xfId="0" applyFont="1" applyFill="1" applyBorder="1" applyAlignment="1"/>
    <xf numFmtId="0" fontId="3" fillId="2" borderId="0" xfId="0" applyFont="1" applyFill="1" applyAlignment="1"/>
    <xf numFmtId="4" fontId="13" fillId="0" borderId="8" xfId="0" applyNumberFormat="1" applyFont="1" applyBorder="1" applyAlignment="1">
      <alignment horizontal="center" vertical="center"/>
    </xf>
    <xf numFmtId="4" fontId="13" fillId="0" borderId="9" xfId="0" applyNumberFormat="1" applyFont="1" applyBorder="1" applyAlignment="1">
      <alignment horizontal="center" vertical="center"/>
    </xf>
    <xf numFmtId="4" fontId="12" fillId="0" borderId="8" xfId="0" applyNumberFormat="1" applyFont="1" applyBorder="1" applyAlignment="1">
      <alignment horizontal="center" vertical="center"/>
    </xf>
    <xf numFmtId="0" fontId="3" fillId="6" borderId="8" xfId="0" applyFont="1" applyFill="1" applyBorder="1"/>
    <xf numFmtId="0" fontId="1" fillId="0" borderId="0" xfId="0" applyFont="1"/>
    <xf numFmtId="4" fontId="12" fillId="0" borderId="5" xfId="0" applyNumberFormat="1" applyFont="1" applyBorder="1" applyAlignment="1">
      <alignment horizontal="center" vertical="center"/>
    </xf>
    <xf numFmtId="4" fontId="13" fillId="0" borderId="2" xfId="0" applyNumberFormat="1" applyFont="1" applyBorder="1" applyAlignment="1">
      <alignment horizontal="center" vertical="center"/>
    </xf>
    <xf numFmtId="4" fontId="13" fillId="0" borderId="0" xfId="0" applyNumberFormat="1" applyFont="1" applyAlignment="1">
      <alignment horizontal="center" vertical="center"/>
    </xf>
    <xf numFmtId="4" fontId="12" fillId="0" borderId="9" xfId="0" applyNumberFormat="1" applyFont="1" applyBorder="1" applyAlignment="1">
      <alignment horizontal="center" vertical="center"/>
    </xf>
    <xf numFmtId="4" fontId="12" fillId="7" borderId="8" xfId="0" applyNumberFormat="1" applyFont="1" applyFill="1" applyBorder="1" applyAlignment="1">
      <alignment horizontal="center" vertical="center"/>
    </xf>
    <xf numFmtId="0" fontId="3" fillId="7" borderId="9" xfId="0" applyFont="1" applyFill="1" applyBorder="1" applyAlignment="1"/>
    <xf numFmtId="2" fontId="6" fillId="7" borderId="0" xfId="0" applyNumberFormat="1" applyFont="1" applyFill="1" applyAlignment="1">
      <alignment horizontal="right"/>
    </xf>
    <xf numFmtId="0" fontId="3" fillId="6" borderId="2" xfId="0" applyFont="1" applyFill="1" applyBorder="1"/>
    <xf numFmtId="0" fontId="3" fillId="9" borderId="8" xfId="0" applyFont="1" applyFill="1" applyBorder="1"/>
    <xf numFmtId="0" fontId="6" fillId="2" borderId="0" xfId="0" applyFont="1" applyFill="1" applyAlignment="1">
      <alignment horizontal="center"/>
    </xf>
    <xf numFmtId="0" fontId="7" fillId="2" borderId="0" xfId="0" applyFont="1" applyFill="1" applyAlignment="1"/>
    <xf numFmtId="0" fontId="7" fillId="2" borderId="6" xfId="0" applyFont="1" applyFill="1" applyBorder="1" applyAlignment="1"/>
    <xf numFmtId="0" fontId="6" fillId="2" borderId="6" xfId="0" applyFont="1" applyFill="1" applyBorder="1" applyAlignment="1">
      <alignment horizontal="center"/>
    </xf>
    <xf numFmtId="0" fontId="7" fillId="2" borderId="5" xfId="0" applyFont="1" applyFill="1" applyBorder="1" applyAlignment="1"/>
    <xf numFmtId="0" fontId="7" fillId="2" borderId="11" xfId="0" applyFont="1" applyFill="1" applyBorder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6" fillId="4" borderId="8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7" fillId="11" borderId="17" xfId="0" applyFont="1" applyFill="1" applyBorder="1" applyAlignment="1"/>
    <xf numFmtId="0" fontId="14" fillId="5" borderId="18" xfId="0" applyFont="1" applyFill="1" applyBorder="1" applyAlignment="1"/>
    <xf numFmtId="166" fontId="7" fillId="11" borderId="0" xfId="0" applyNumberFormat="1" applyFont="1" applyFill="1" applyAlignment="1">
      <alignment horizontal="right"/>
    </xf>
    <xf numFmtId="166" fontId="7" fillId="11" borderId="0" xfId="0" applyNumberFormat="1" applyFont="1" applyFill="1" applyAlignment="1"/>
    <xf numFmtId="166" fontId="7" fillId="11" borderId="6" xfId="0" applyNumberFormat="1" applyFont="1" applyFill="1" applyBorder="1" applyAlignment="1"/>
    <xf numFmtId="166" fontId="7" fillId="11" borderId="6" xfId="0" applyNumberFormat="1" applyFont="1" applyFill="1" applyBorder="1" applyAlignment="1">
      <alignment horizontal="right"/>
    </xf>
    <xf numFmtId="0" fontId="14" fillId="5" borderId="10" xfId="0" applyFont="1" applyFill="1" applyBorder="1" applyAlignment="1"/>
    <xf numFmtId="0" fontId="7" fillId="0" borderId="17" xfId="0" applyFont="1" applyBorder="1" applyAlignment="1"/>
    <xf numFmtId="164" fontId="14" fillId="5" borderId="18" xfId="0" applyNumberFormat="1" applyFont="1" applyFill="1" applyBorder="1" applyAlignment="1">
      <alignment horizontal="right"/>
    </xf>
    <xf numFmtId="166" fontId="7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right"/>
    </xf>
    <xf numFmtId="166" fontId="6" fillId="0" borderId="6" xfId="0" applyNumberFormat="1" applyFont="1" applyBorder="1" applyAlignment="1">
      <alignment horizontal="right"/>
    </xf>
    <xf numFmtId="166" fontId="7" fillId="0" borderId="0" xfId="0" applyNumberFormat="1" applyFont="1" applyAlignment="1"/>
    <xf numFmtId="166" fontId="7" fillId="0" borderId="6" xfId="0" applyNumberFormat="1" applyFont="1" applyBorder="1" applyAlignment="1"/>
    <xf numFmtId="0" fontId="7" fillId="2" borderId="0" xfId="0" applyFont="1" applyFill="1" applyAlignment="1"/>
    <xf numFmtId="0" fontId="7" fillId="0" borderId="10" xfId="0" applyFont="1" applyBorder="1" applyAlignment="1">
      <alignment horizontal="center"/>
    </xf>
    <xf numFmtId="0" fontId="7" fillId="11" borderId="0" xfId="0" applyFont="1" applyFill="1" applyAlignment="1"/>
    <xf numFmtId="0" fontId="7" fillId="11" borderId="6" xfId="0" applyFont="1" applyFill="1" applyBorder="1" applyAlignment="1"/>
    <xf numFmtId="167" fontId="7" fillId="11" borderId="0" xfId="0" applyNumberFormat="1" applyFont="1" applyFill="1" applyAlignment="1">
      <alignment horizontal="right"/>
    </xf>
    <xf numFmtId="164" fontId="7" fillId="11" borderId="0" xfId="0" applyNumberFormat="1" applyFont="1" applyFill="1" applyAlignment="1"/>
    <xf numFmtId="164" fontId="7" fillId="11" borderId="6" xfId="0" applyNumberFormat="1" applyFont="1" applyFill="1" applyBorder="1" applyAlignment="1"/>
    <xf numFmtId="167" fontId="7" fillId="11" borderId="6" xfId="0" applyNumberFormat="1" applyFont="1" applyFill="1" applyBorder="1" applyAlignment="1">
      <alignment horizontal="right"/>
    </xf>
    <xf numFmtId="166" fontId="7" fillId="0" borderId="6" xfId="0" applyNumberFormat="1" applyFont="1" applyBorder="1" applyAlignment="1">
      <alignment horizontal="right"/>
    </xf>
    <xf numFmtId="0" fontId="7" fillId="0" borderId="0" xfId="0" applyFont="1" applyAlignment="1"/>
    <xf numFmtId="0" fontId="7" fillId="5" borderId="6" xfId="0" applyFont="1" applyFill="1" applyBorder="1" applyAlignment="1">
      <alignment horizontal="right"/>
    </xf>
    <xf numFmtId="167" fontId="7" fillId="0" borderId="0" xfId="0" applyNumberFormat="1" applyFont="1" applyAlignment="1">
      <alignment horizontal="right"/>
    </xf>
    <xf numFmtId="164" fontId="6" fillId="0" borderId="6" xfId="0" applyNumberFormat="1" applyFont="1" applyBorder="1" applyAlignment="1">
      <alignment horizontal="right"/>
    </xf>
    <xf numFmtId="167" fontId="7" fillId="0" borderId="6" xfId="0" applyNumberFormat="1" applyFont="1" applyBorder="1" applyAlignment="1">
      <alignment horizontal="right"/>
    </xf>
    <xf numFmtId="167" fontId="7" fillId="0" borderId="0" xfId="0" applyNumberFormat="1" applyFont="1" applyAlignment="1"/>
    <xf numFmtId="164" fontId="7" fillId="0" borderId="0" xfId="0" applyNumberFormat="1" applyFont="1" applyAlignment="1"/>
    <xf numFmtId="164" fontId="7" fillId="0" borderId="6" xfId="0" applyNumberFormat="1" applyFont="1" applyBorder="1" applyAlignment="1"/>
    <xf numFmtId="167" fontId="7" fillId="0" borderId="6" xfId="0" applyNumberFormat="1" applyFont="1" applyBorder="1" applyAlignment="1"/>
    <xf numFmtId="0" fontId="6" fillId="0" borderId="10" xfId="0" applyFont="1" applyBorder="1" applyAlignment="1">
      <alignment horizontal="center"/>
    </xf>
    <xf numFmtId="0" fontId="3" fillId="11" borderId="2" xfId="0" applyFont="1" applyFill="1" applyBorder="1"/>
    <xf numFmtId="0" fontId="3" fillId="11" borderId="0" xfId="0" applyFont="1" applyFill="1"/>
    <xf numFmtId="0" fontId="3" fillId="11" borderId="6" xfId="0" applyFont="1" applyFill="1" applyBorder="1"/>
    <xf numFmtId="0" fontId="3" fillId="11" borderId="6" xfId="0" applyFont="1" applyFill="1" applyBorder="1"/>
    <xf numFmtId="0" fontId="3" fillId="11" borderId="2" xfId="0" applyFont="1" applyFill="1" applyBorder="1"/>
    <xf numFmtId="0" fontId="3" fillId="11" borderId="13" xfId="0" applyFont="1" applyFill="1" applyBorder="1"/>
    <xf numFmtId="0" fontId="3" fillId="0" borderId="2" xfId="0" applyFont="1" applyBorder="1"/>
    <xf numFmtId="0" fontId="3" fillId="0" borderId="6" xfId="0" applyFont="1" applyBorder="1"/>
    <xf numFmtId="0" fontId="7" fillId="0" borderId="19" xfId="0" applyFont="1" applyBorder="1" applyAlignment="1"/>
    <xf numFmtId="164" fontId="14" fillId="5" borderId="10" xfId="0" applyNumberFormat="1" applyFont="1" applyFill="1" applyBorder="1" applyAlignment="1">
      <alignment horizontal="right"/>
    </xf>
    <xf numFmtId="166" fontId="7" fillId="0" borderId="9" xfId="0" applyNumberFormat="1" applyFont="1" applyBorder="1" applyAlignment="1">
      <alignment horizontal="right"/>
    </xf>
    <xf numFmtId="166" fontId="6" fillId="0" borderId="9" xfId="0" applyNumberFormat="1" applyFont="1" applyBorder="1" applyAlignment="1">
      <alignment horizontal="right"/>
    </xf>
    <xf numFmtId="166" fontId="6" fillId="0" borderId="10" xfId="0" applyNumberFormat="1" applyFont="1" applyBorder="1" applyAlignment="1">
      <alignment horizontal="right"/>
    </xf>
    <xf numFmtId="166" fontId="7" fillId="0" borderId="9" xfId="0" applyNumberFormat="1" applyFont="1" applyBorder="1" applyAlignment="1"/>
    <xf numFmtId="166" fontId="7" fillId="0" borderId="10" xfId="0" applyNumberFormat="1" applyFont="1" applyBorder="1" applyAlignment="1"/>
    <xf numFmtId="0" fontId="7" fillId="8" borderId="9" xfId="0" applyFont="1" applyFill="1" applyBorder="1" applyAlignment="1"/>
    <xf numFmtId="0" fontId="7" fillId="8" borderId="10" xfId="0" applyFont="1" applyFill="1" applyBorder="1" applyAlignment="1"/>
    <xf numFmtId="0" fontId="7" fillId="0" borderId="10" xfId="0" applyFont="1" applyBorder="1" applyAlignment="1"/>
    <xf numFmtId="16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6" xfId="0" applyFont="1" applyBorder="1" applyAlignment="1"/>
    <xf numFmtId="2" fontId="7" fillId="0" borderId="0" xfId="0" applyNumberFormat="1" applyFont="1" applyAlignment="1"/>
    <xf numFmtId="0" fontId="7" fillId="0" borderId="4" xfId="0" applyFont="1" applyBorder="1" applyAlignment="1"/>
    <xf numFmtId="0" fontId="7" fillId="0" borderId="5" xfId="0" applyFont="1" applyBorder="1" applyAlignment="1"/>
    <xf numFmtId="2" fontId="10" fillId="3" borderId="0" xfId="0" applyNumberFormat="1" applyFont="1" applyFill="1" applyAlignment="1">
      <alignment horizontal="left"/>
    </xf>
    <xf numFmtId="2" fontId="6" fillId="0" borderId="0" xfId="0" applyNumberFormat="1" applyFont="1" applyAlignment="1"/>
    <xf numFmtId="2" fontId="6" fillId="0" borderId="5" xfId="0" applyNumberFormat="1" applyFont="1" applyBorder="1" applyAlignment="1"/>
    <xf numFmtId="2" fontId="15" fillId="3" borderId="0" xfId="0" applyNumberFormat="1" applyFont="1" applyFill="1" applyAlignment="1">
      <alignment horizontal="left"/>
    </xf>
    <xf numFmtId="4" fontId="12" fillId="0" borderId="2" xfId="0" applyNumberFormat="1" applyFont="1" applyBorder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4" fontId="10" fillId="0" borderId="2" xfId="0" applyNumberFormat="1" applyFont="1" applyBorder="1" applyAlignment="1">
      <alignment horizontal="center" vertical="center"/>
    </xf>
    <xf numFmtId="0" fontId="7" fillId="7" borderId="2" xfId="0" applyFont="1" applyFill="1" applyBorder="1" applyAlignment="1"/>
    <xf numFmtId="0" fontId="16" fillId="7" borderId="0" xfId="0" applyFont="1" applyFill="1" applyAlignment="1">
      <alignment horizontal="left"/>
    </xf>
    <xf numFmtId="0" fontId="7" fillId="6" borderId="9" xfId="0" applyFont="1" applyFill="1" applyBorder="1" applyAlignment="1"/>
    <xf numFmtId="0" fontId="7" fillId="6" borderId="10" xfId="0" applyFont="1" applyFill="1" applyBorder="1" applyAlignment="1"/>
    <xf numFmtId="0" fontId="7" fillId="5" borderId="10" xfId="0" applyFont="1" applyFill="1" applyBorder="1" applyAlignment="1">
      <alignment horizontal="right"/>
    </xf>
    <xf numFmtId="167" fontId="7" fillId="0" borderId="9" xfId="0" applyNumberFormat="1" applyFont="1" applyBorder="1" applyAlignment="1"/>
    <xf numFmtId="164" fontId="7" fillId="0" borderId="9" xfId="0" applyNumberFormat="1" applyFont="1" applyBorder="1" applyAlignment="1"/>
    <xf numFmtId="167" fontId="7" fillId="0" borderId="9" xfId="0" applyNumberFormat="1" applyFont="1" applyBorder="1" applyAlignment="1">
      <alignment horizontal="right"/>
    </xf>
    <xf numFmtId="164" fontId="6" fillId="0" borderId="9" xfId="0" applyNumberFormat="1" applyFont="1" applyBorder="1" applyAlignment="1">
      <alignment horizontal="right"/>
    </xf>
    <xf numFmtId="164" fontId="6" fillId="0" borderId="10" xfId="0" applyNumberFormat="1" applyFont="1" applyBorder="1" applyAlignment="1">
      <alignment horizontal="right"/>
    </xf>
    <xf numFmtId="164" fontId="7" fillId="0" borderId="10" xfId="0" applyNumberFormat="1" applyFont="1" applyBorder="1" applyAlignment="1"/>
    <xf numFmtId="167" fontId="7" fillId="0" borderId="10" xfId="0" applyNumberFormat="1" applyFont="1" applyBorder="1" applyAlignment="1">
      <alignment horizontal="right"/>
    </xf>
    <xf numFmtId="0" fontId="7" fillId="9" borderId="9" xfId="0" applyFont="1" applyFill="1" applyBorder="1" applyAlignment="1"/>
    <xf numFmtId="0" fontId="7" fillId="9" borderId="10" xfId="0" applyFont="1" applyFill="1" applyBorder="1" applyAlignment="1"/>
    <xf numFmtId="0" fontId="6" fillId="0" borderId="10" xfId="0" applyFont="1" applyBorder="1" applyAlignment="1"/>
    <xf numFmtId="164" fontId="7" fillId="3" borderId="10" xfId="0" applyNumberFormat="1" applyFont="1" applyFill="1" applyBorder="1" applyAlignment="1"/>
    <xf numFmtId="0" fontId="7" fillId="0" borderId="9" xfId="0" applyFont="1" applyBorder="1" applyAlignment="1">
      <alignment horizontal="right"/>
    </xf>
    <xf numFmtId="2" fontId="6" fillId="0" borderId="9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9" xfId="0" applyFont="1" applyBorder="1" applyAlignment="1">
      <alignment horizontal="right"/>
    </xf>
    <xf numFmtId="2" fontId="6" fillId="0" borderId="9" xfId="0" applyNumberFormat="1" applyFont="1" applyBorder="1" applyAlignment="1"/>
    <xf numFmtId="167" fontId="17" fillId="0" borderId="9" xfId="0" applyNumberFormat="1" applyFont="1" applyBorder="1" applyAlignment="1">
      <alignment horizontal="right"/>
    </xf>
    <xf numFmtId="0" fontId="7" fillId="3" borderId="0" xfId="0" applyFont="1" applyFill="1" applyAlignment="1"/>
    <xf numFmtId="2" fontId="10" fillId="0" borderId="12" xfId="0" applyNumberFormat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center"/>
    </xf>
    <xf numFmtId="2" fontId="6" fillId="0" borderId="10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 vertical="center"/>
    </xf>
    <xf numFmtId="2" fontId="1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/>
    <xf numFmtId="2" fontId="12" fillId="0" borderId="2" xfId="0" applyNumberFormat="1" applyFont="1" applyBorder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10" fillId="0" borderId="8" xfId="0" applyNumberFormat="1" applyFont="1" applyBorder="1" applyAlignment="1">
      <alignment horizontal="center" vertical="center"/>
    </xf>
    <xf numFmtId="0" fontId="3" fillId="8" borderId="8" xfId="0" applyFont="1" applyFill="1" applyBorder="1" applyAlignment="1"/>
    <xf numFmtId="2" fontId="12" fillId="0" borderId="8" xfId="0" applyNumberFormat="1" applyFont="1" applyBorder="1" applyAlignment="1">
      <alignment horizontal="center" vertical="center"/>
    </xf>
    <xf numFmtId="2" fontId="10" fillId="0" borderId="13" xfId="0" applyNumberFormat="1" applyFont="1" applyBorder="1" applyAlignment="1">
      <alignment horizontal="center" vertical="center"/>
    </xf>
    <xf numFmtId="0" fontId="6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3" fillId="11" borderId="13" xfId="0" applyFont="1" applyFill="1" applyBorder="1"/>
    <xf numFmtId="164" fontId="6" fillId="0" borderId="0" xfId="0" applyNumberFormat="1" applyFont="1" applyAlignment="1">
      <alignment horizontal="center"/>
    </xf>
    <xf numFmtId="2" fontId="6" fillId="0" borderId="5" xfId="0" applyNumberFormat="1" applyFont="1" applyBorder="1" applyAlignment="1">
      <alignment horizontal="right"/>
    </xf>
    <xf numFmtId="2" fontId="7" fillId="0" borderId="5" xfId="0" applyNumberFormat="1" applyFont="1" applyBorder="1" applyAlignment="1">
      <alignment horizontal="right"/>
    </xf>
    <xf numFmtId="2" fontId="8" fillId="0" borderId="4" xfId="0" applyNumberFormat="1" applyFont="1" applyBorder="1" applyAlignment="1">
      <alignment horizontal="center" vertical="center"/>
    </xf>
    <xf numFmtId="2" fontId="12" fillId="0" borderId="11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0" fontId="3" fillId="7" borderId="8" xfId="0" applyFont="1" applyFill="1" applyBorder="1" applyAlignment="1"/>
    <xf numFmtId="4" fontId="13" fillId="8" borderId="8" xfId="0" applyNumberFormat="1" applyFont="1" applyFill="1" applyBorder="1" applyAlignment="1">
      <alignment horizontal="center" vertical="center"/>
    </xf>
    <xf numFmtId="4" fontId="13" fillId="8" borderId="9" xfId="0" applyNumberFormat="1" applyFont="1" applyFill="1" applyBorder="1" applyAlignment="1">
      <alignment horizontal="center" vertical="center"/>
    </xf>
    <xf numFmtId="0" fontId="3" fillId="6" borderId="10" xfId="0" applyFont="1" applyFill="1" applyBorder="1"/>
    <xf numFmtId="0" fontId="7" fillId="7" borderId="2" xfId="0" applyFont="1" applyFill="1" applyBorder="1" applyAlignment="1">
      <alignment horizontal="right"/>
    </xf>
    <xf numFmtId="0" fontId="1" fillId="0" borderId="9" xfId="0" applyFont="1" applyBorder="1" applyAlignment="1">
      <alignment horizontal="center" wrapText="1"/>
    </xf>
    <xf numFmtId="0" fontId="3" fillId="0" borderId="10" xfId="0" applyFont="1" applyBorder="1" applyAlignment="1">
      <alignment horizontal="center"/>
    </xf>
    <xf numFmtId="0" fontId="18" fillId="0" borderId="9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1" fillId="3" borderId="2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1" fillId="8" borderId="19" xfId="0" applyFont="1" applyFill="1" applyBorder="1"/>
    <xf numFmtId="164" fontId="1" fillId="0" borderId="18" xfId="0" applyNumberFormat="1" applyFont="1" applyBorder="1" applyAlignment="1"/>
    <xf numFmtId="0" fontId="3" fillId="11" borderId="8" xfId="0" applyFont="1" applyFill="1" applyBorder="1" applyAlignment="1"/>
    <xf numFmtId="0" fontId="3" fillId="11" borderId="19" xfId="0" applyFont="1" applyFill="1" applyBorder="1" applyAlignment="1"/>
    <xf numFmtId="164" fontId="1" fillId="11" borderId="19" xfId="0" applyNumberFormat="1" applyFont="1" applyFill="1" applyBorder="1" applyAlignment="1"/>
    <xf numFmtId="164" fontId="1" fillId="11" borderId="10" xfId="0" applyNumberFormat="1" applyFont="1" applyFill="1" applyBorder="1" applyAlignment="1"/>
    <xf numFmtId="0" fontId="3" fillId="11" borderId="10" xfId="0" applyFont="1" applyFill="1" applyBorder="1" applyAlignment="1"/>
    <xf numFmtId="0" fontId="1" fillId="8" borderId="16" xfId="0" applyFont="1" applyFill="1" applyBorder="1" applyAlignment="1">
      <alignment horizontal="center"/>
    </xf>
    <xf numFmtId="0" fontId="3" fillId="0" borderId="17" xfId="0" applyFont="1" applyBorder="1" applyAlignment="1"/>
    <xf numFmtId="0" fontId="3" fillId="0" borderId="18" xfId="0" applyFont="1" applyBorder="1" applyAlignment="1"/>
    <xf numFmtId="0" fontId="20" fillId="0" borderId="0" xfId="0" applyFont="1" applyAlignment="1"/>
    <xf numFmtId="164" fontId="1" fillId="0" borderId="20" xfId="0" applyNumberFormat="1" applyFont="1" applyBorder="1" applyAlignment="1"/>
    <xf numFmtId="0" fontId="22" fillId="0" borderId="11" xfId="0" applyFont="1" applyFill="1" applyBorder="1" applyAlignment="1"/>
    <xf numFmtId="0" fontId="21" fillId="0" borderId="0" xfId="0" applyFont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0" fillId="0" borderId="14" xfId="0" applyFont="1" applyBorder="1" applyAlignment="1"/>
    <xf numFmtId="0" fontId="0" fillId="0" borderId="13" xfId="0" applyFont="1" applyBorder="1" applyAlignment="1"/>
    <xf numFmtId="0" fontId="0" fillId="0" borderId="12" xfId="0" applyFont="1" applyBorder="1" applyAlignment="1"/>
    <xf numFmtId="0" fontId="23" fillId="0" borderId="0" xfId="0" applyFont="1" applyAlignment="1"/>
    <xf numFmtId="0" fontId="20" fillId="0" borderId="2" xfId="0" applyFont="1" applyBorder="1" applyAlignment="1">
      <alignment horizontal="right"/>
    </xf>
    <xf numFmtId="0" fontId="20" fillId="0" borderId="0" xfId="0" applyFont="1" applyAlignment="1">
      <alignment horizontal="right"/>
    </xf>
    <xf numFmtId="0" fontId="20" fillId="0" borderId="2" xfId="0" applyFont="1" applyBorder="1" applyAlignment="1">
      <alignment horizontal="left"/>
    </xf>
    <xf numFmtId="0" fontId="20" fillId="0" borderId="0" xfId="0" applyFont="1" applyAlignment="1">
      <alignment horizontal="left"/>
    </xf>
    <xf numFmtId="0" fontId="20" fillId="0" borderId="17" xfId="0" applyFont="1" applyBorder="1" applyAlignment="1">
      <alignment horizontal="left"/>
    </xf>
    <xf numFmtId="2" fontId="24" fillId="0" borderId="0" xfId="0" applyNumberFormat="1" applyFont="1" applyAlignment="1">
      <alignment horizontal="right"/>
    </xf>
    <xf numFmtId="0" fontId="23" fillId="0" borderId="8" xfId="0" applyFont="1" applyBorder="1" applyAlignment="1"/>
    <xf numFmtId="0" fontId="23" fillId="0" borderId="4" xfId="0" applyFont="1" applyBorder="1" applyAlignment="1"/>
    <xf numFmtId="0" fontId="23" fillId="0" borderId="2" xfId="0" applyFont="1" applyBorder="1" applyAlignment="1"/>
    <xf numFmtId="0" fontId="20" fillId="0" borderId="2" xfId="0" applyFont="1" applyBorder="1"/>
    <xf numFmtId="0" fontId="19" fillId="0" borderId="0" xfId="0" applyFont="1" applyAlignment="1"/>
    <xf numFmtId="0" fontId="25" fillId="0" borderId="0" xfId="0" applyFont="1" applyAlignment="1"/>
    <xf numFmtId="0" fontId="25" fillId="0" borderId="8" xfId="0" applyFont="1" applyBorder="1" applyAlignment="1"/>
    <xf numFmtId="0" fontId="24" fillId="0" borderId="8" xfId="0" applyFont="1" applyBorder="1" applyAlignment="1">
      <alignment horizontal="center"/>
    </xf>
    <xf numFmtId="0" fontId="3" fillId="0" borderId="17" xfId="0" applyFont="1" applyBorder="1"/>
    <xf numFmtId="0" fontId="1" fillId="0" borderId="16" xfId="0" applyFont="1" applyBorder="1" applyAlignment="1"/>
    <xf numFmtId="0" fontId="23" fillId="0" borderId="16" xfId="0" applyFont="1" applyBorder="1" applyAlignment="1"/>
    <xf numFmtId="2" fontId="1" fillId="0" borderId="16" xfId="0" applyNumberFormat="1" applyFont="1" applyBorder="1"/>
    <xf numFmtId="0" fontId="1" fillId="0" borderId="16" xfId="0" applyFont="1" applyBorder="1"/>
    <xf numFmtId="0" fontId="23" fillId="0" borderId="7" xfId="0" applyFont="1" applyBorder="1" applyAlignment="1"/>
    <xf numFmtId="0" fontId="3" fillId="0" borderId="18" xfId="0" applyFont="1" applyBorder="1"/>
    <xf numFmtId="0" fontId="7" fillId="0" borderId="17" xfId="0" applyFont="1" applyBorder="1" applyAlignment="1">
      <alignment horizontal="right"/>
    </xf>
    <xf numFmtId="0" fontId="1" fillId="0" borderId="19" xfId="0" applyFont="1" applyBorder="1" applyAlignment="1"/>
    <xf numFmtId="0" fontId="3" fillId="0" borderId="19" xfId="0" applyFont="1" applyBorder="1" applyAlignment="1">
      <alignment horizontal="center"/>
    </xf>
    <xf numFmtId="0" fontId="6" fillId="0" borderId="17" xfId="0" applyFont="1" applyBorder="1" applyAlignment="1"/>
    <xf numFmtId="0" fontId="19" fillId="0" borderId="4" xfId="0" applyFont="1" applyBorder="1" applyAlignment="1"/>
    <xf numFmtId="4" fontId="25" fillId="0" borderId="0" xfId="0" applyNumberFormat="1" applyFont="1" applyAlignment="1"/>
    <xf numFmtId="0" fontId="19" fillId="0" borderId="2" xfId="0" applyFont="1" applyBorder="1" applyAlignment="1"/>
    <xf numFmtId="4" fontId="25" fillId="0" borderId="8" xfId="0" applyNumberFormat="1" applyFont="1" applyBorder="1" applyAlignment="1"/>
    <xf numFmtId="0" fontId="20" fillId="0" borderId="4" xfId="0" applyFont="1" applyBorder="1" applyAlignment="1">
      <alignment horizontal="left"/>
    </xf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1" fillId="0" borderId="3" xfId="0" applyFont="1" applyBorder="1" applyAlignment="1">
      <alignment horizontal="center"/>
    </xf>
    <xf numFmtId="0" fontId="10" fillId="0" borderId="0" xfId="0" applyFont="1" applyAlignment="1"/>
    <xf numFmtId="0" fontId="3" fillId="0" borderId="2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10" fillId="0" borderId="17" xfId="0" applyFont="1" applyBorder="1" applyAlignment="1"/>
    <xf numFmtId="0" fontId="3" fillId="0" borderId="4" xfId="0" applyFont="1" applyBorder="1" applyAlignment="1">
      <alignment horizontal="left"/>
    </xf>
    <xf numFmtId="0" fontId="10" fillId="0" borderId="2" xfId="0" applyFont="1" applyBorder="1" applyAlignment="1"/>
    <xf numFmtId="0" fontId="10" fillId="0" borderId="8" xfId="0" applyFont="1" applyBorder="1" applyAlignment="1"/>
    <xf numFmtId="0" fontId="3" fillId="0" borderId="0" xfId="0" applyFont="1" applyAlignment="1">
      <alignment horizontal="left"/>
    </xf>
    <xf numFmtId="2" fontId="1" fillId="0" borderId="0" xfId="0" applyNumberFormat="1" applyFont="1" applyAlignment="1">
      <alignment horizontal="right"/>
    </xf>
    <xf numFmtId="0" fontId="13" fillId="0" borderId="0" xfId="0" applyFont="1" applyAlignment="1"/>
    <xf numFmtId="0" fontId="3" fillId="0" borderId="4" xfId="0" applyFont="1" applyBorder="1"/>
    <xf numFmtId="0" fontId="10" fillId="0" borderId="4" xfId="0" applyFont="1" applyBorder="1" applyAlignment="1"/>
    <xf numFmtId="0" fontId="13" fillId="0" borderId="8" xfId="0" applyFont="1" applyBorder="1" applyAlignment="1"/>
    <xf numFmtId="0" fontId="3" fillId="13" borderId="8" xfId="0" applyFont="1" applyFill="1" applyBorder="1"/>
    <xf numFmtId="0" fontId="5" fillId="13" borderId="0" xfId="0" applyFont="1" applyFill="1" applyAlignment="1"/>
    <xf numFmtId="0" fontId="18" fillId="0" borderId="16" xfId="0" applyFont="1" applyBorder="1" applyAlignment="1"/>
    <xf numFmtId="0" fontId="18" fillId="0" borderId="3" xfId="0" applyFont="1" applyBorder="1" applyAlignment="1"/>
    <xf numFmtId="0" fontId="10" fillId="0" borderId="16" xfId="0" applyFont="1" applyBorder="1" applyAlignment="1"/>
    <xf numFmtId="0" fontId="21" fillId="0" borderId="13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0" xfId="0" applyFont="1" applyAlignment="1"/>
    <xf numFmtId="0" fontId="1" fillId="0" borderId="3" xfId="0" applyFont="1" applyBorder="1" applyAlignment="1">
      <alignment horizontal="center"/>
    </xf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19" xfId="0" applyFont="1" applyBorder="1" applyAlignment="1"/>
    <xf numFmtId="0" fontId="3" fillId="11" borderId="14" xfId="0" applyFont="1" applyFill="1" applyBorder="1" applyAlignment="1"/>
    <xf numFmtId="0" fontId="3" fillId="11" borderId="12" xfId="0" applyFont="1" applyFill="1" applyBorder="1" applyAlignment="1"/>
    <xf numFmtId="0" fontId="3" fillId="0" borderId="17" xfId="0" applyFont="1" applyFill="1" applyBorder="1" applyAlignment="1"/>
    <xf numFmtId="0" fontId="4" fillId="0" borderId="8" xfId="0" applyFont="1" applyBorder="1" applyAlignment="1"/>
    <xf numFmtId="0" fontId="3" fillId="0" borderId="10" xfId="0" applyFont="1" applyFill="1" applyBorder="1" applyAlignment="1"/>
    <xf numFmtId="0" fontId="1" fillId="0" borderId="17" xfId="0" applyFont="1" applyFill="1" applyBorder="1" applyAlignment="1"/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1" fillId="0" borderId="3" xfId="0" applyFont="1" applyBorder="1" applyAlignment="1">
      <alignment horizontal="center"/>
    </xf>
    <xf numFmtId="0" fontId="3" fillId="0" borderId="0" xfId="0" applyFont="1" applyAlignment="1">
      <alignment horizontal="right"/>
    </xf>
    <xf numFmtId="4" fontId="13" fillId="0" borderId="0" xfId="0" applyNumberFormat="1" applyFont="1" applyAlignment="1"/>
    <xf numFmtId="0" fontId="0" fillId="0" borderId="11" xfId="0" applyFont="1" applyBorder="1" applyAlignment="1"/>
    <xf numFmtId="0" fontId="0" fillId="0" borderId="18" xfId="0" applyFont="1" applyBorder="1" applyAlignment="1"/>
    <xf numFmtId="0" fontId="10" fillId="0" borderId="19" xfId="0" applyFont="1" applyBorder="1" applyAlignment="1"/>
    <xf numFmtId="0" fontId="3" fillId="0" borderId="2" xfId="0" applyFont="1" applyBorder="1" applyAlignment="1">
      <alignment horizontal="right"/>
    </xf>
    <xf numFmtId="4" fontId="13" fillId="0" borderId="8" xfId="0" applyNumberFormat="1" applyFont="1" applyBorder="1" applyAlignment="1"/>
    <xf numFmtId="0" fontId="4" fillId="0" borderId="19" xfId="0" applyFont="1" applyBorder="1" applyAlignment="1"/>
    <xf numFmtId="0" fontId="0" fillId="0" borderId="0" xfId="0" applyFont="1" applyAlignment="1"/>
    <xf numFmtId="0" fontId="3" fillId="0" borderId="1" xfId="0" applyFont="1" applyBorder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1" fillId="3" borderId="2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17" fillId="0" borderId="0" xfId="0" applyFont="1" applyAlignment="1"/>
    <xf numFmtId="0" fontId="17" fillId="0" borderId="8" xfId="0" applyFont="1" applyBorder="1" applyAlignment="1"/>
    <xf numFmtId="0" fontId="17" fillId="0" borderId="2" xfId="0" applyFont="1" applyBorder="1" applyAlignment="1">
      <alignment horizontal="right"/>
    </xf>
    <xf numFmtId="0" fontId="17" fillId="0" borderId="0" xfId="0" applyFont="1" applyAlignment="1">
      <alignment horizontal="right"/>
    </xf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13" fillId="0" borderId="2" xfId="0" applyFont="1" applyBorder="1" applyAlignment="1"/>
    <xf numFmtId="0" fontId="3" fillId="0" borderId="5" xfId="0" applyFont="1" applyBorder="1" applyAlignment="1">
      <alignment horizontal="left"/>
    </xf>
    <xf numFmtId="0" fontId="10" fillId="0" borderId="3" xfId="0" applyFont="1" applyBorder="1" applyAlignment="1"/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1" fillId="3" borderId="2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17" xfId="0" applyBorder="1"/>
    <xf numFmtId="0" fontId="3" fillId="0" borderId="21" xfId="0" applyFont="1" applyFill="1" applyBorder="1" applyAlignment="1">
      <alignment horizontal="right"/>
    </xf>
    <xf numFmtId="0" fontId="0" fillId="0" borderId="21" xfId="0" applyBorder="1"/>
    <xf numFmtId="0" fontId="0" fillId="0" borderId="0" xfId="0" applyFont="1" applyAlignment="1"/>
    <xf numFmtId="0" fontId="3" fillId="0" borderId="1" xfId="0" applyFont="1" applyBorder="1"/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2" fontId="3" fillId="0" borderId="0" xfId="0" applyNumberFormat="1" applyFont="1" applyAlignment="1">
      <alignment horizontal="right"/>
    </xf>
    <xf numFmtId="0" fontId="5" fillId="0" borderId="0" xfId="0" applyFont="1" applyAlignment="1"/>
    <xf numFmtId="0" fontId="5" fillId="0" borderId="2" xfId="0" applyFont="1" applyBorder="1" applyAlignment="1"/>
    <xf numFmtId="0" fontId="5" fillId="0" borderId="8" xfId="0" applyFont="1" applyBorder="1" applyAlignment="1"/>
    <xf numFmtId="0" fontId="5" fillId="0" borderId="4" xfId="0" applyFont="1" applyBorder="1" applyAlignment="1"/>
    <xf numFmtId="4" fontId="26" fillId="0" borderId="8" xfId="0" applyNumberFormat="1" applyFont="1" applyBorder="1" applyAlignment="1"/>
    <xf numFmtId="4" fontId="26" fillId="0" borderId="0" xfId="0" applyNumberFormat="1" applyFont="1" applyAlignment="1"/>
    <xf numFmtId="0" fontId="5" fillId="0" borderId="16" xfId="0" applyFont="1" applyBorder="1" applyAlignment="1"/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4" fillId="0" borderId="0" xfId="0" applyFont="1" applyAlignment="1">
      <alignment horizontal="center"/>
    </xf>
    <xf numFmtId="164" fontId="1" fillId="11" borderId="18" xfId="0" applyNumberFormat="1" applyFont="1" applyFill="1" applyBorder="1" applyAlignment="1"/>
    <xf numFmtId="164" fontId="1" fillId="0" borderId="19" xfId="0" applyNumberFormat="1" applyFont="1" applyBorder="1" applyAlignment="1"/>
    <xf numFmtId="0" fontId="2" fillId="2" borderId="17" xfId="0" applyFont="1" applyFill="1" applyBorder="1" applyAlignment="1">
      <alignment horizontal="center"/>
    </xf>
    <xf numFmtId="0" fontId="2" fillId="2" borderId="17" xfId="0" applyFont="1" applyFill="1" applyBorder="1" applyAlignment="1"/>
    <xf numFmtId="0" fontId="2" fillId="2" borderId="18" xfId="0" applyFont="1" applyFill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2" fillId="2" borderId="22" xfId="0" applyFont="1" applyFill="1" applyBorder="1" applyAlignment="1"/>
    <xf numFmtId="0" fontId="4" fillId="0" borderId="22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3" fillId="11" borderId="13" xfId="0" applyNumberFormat="1" applyFont="1" applyFill="1" applyBorder="1" applyAlignment="1"/>
    <xf numFmtId="0" fontId="3" fillId="11" borderId="12" xfId="0" applyNumberFormat="1" applyFont="1" applyFill="1" applyBorder="1" applyAlignment="1"/>
    <xf numFmtId="0" fontId="3" fillId="8" borderId="16" xfId="0" applyFont="1" applyFill="1" applyBorder="1"/>
    <xf numFmtId="0" fontId="0" fillId="0" borderId="2" xfId="0" applyFont="1" applyBorder="1" applyAlignment="1"/>
    <xf numFmtId="0" fontId="0" fillId="0" borderId="8" xfId="0" applyFont="1" applyBorder="1" applyAlignment="1"/>
    <xf numFmtId="0" fontId="0" fillId="0" borderId="19" xfId="0" applyFont="1" applyBorder="1" applyAlignment="1"/>
    <xf numFmtId="0" fontId="0" fillId="0" borderId="10" xfId="0" applyFont="1" applyBorder="1" applyAlignment="1"/>
    <xf numFmtId="0" fontId="1" fillId="3" borderId="19" xfId="0" applyFont="1" applyFill="1" applyBorder="1" applyAlignment="1">
      <alignment horizontal="center"/>
    </xf>
    <xf numFmtId="0" fontId="0" fillId="0" borderId="17" xfId="0" applyFont="1" applyBorder="1" applyAlignment="1"/>
    <xf numFmtId="2" fontId="6" fillId="0" borderId="19" xfId="0" applyNumberFormat="1" applyFont="1" applyBorder="1" applyAlignment="1">
      <alignment horizontal="right"/>
    </xf>
    <xf numFmtId="2" fontId="7" fillId="0" borderId="11" xfId="0" applyNumberFormat="1" applyFont="1" applyBorder="1" applyAlignment="1">
      <alignment horizontal="right"/>
    </xf>
    <xf numFmtId="2" fontId="1" fillId="0" borderId="18" xfId="0" applyNumberFormat="1" applyFont="1" applyBorder="1" applyAlignment="1">
      <alignment horizontal="right"/>
    </xf>
    <xf numFmtId="2" fontId="1" fillId="0" borderId="10" xfId="0" applyNumberFormat="1" applyFont="1" applyBorder="1" applyAlignment="1">
      <alignment horizontal="right"/>
    </xf>
    <xf numFmtId="0" fontId="3" fillId="9" borderId="16" xfId="0" applyFont="1" applyFill="1" applyBorder="1"/>
    <xf numFmtId="0" fontId="0" fillId="0" borderId="0" xfId="0" applyFont="1" applyAlignment="1"/>
    <xf numFmtId="0" fontId="3" fillId="0" borderId="1" xfId="0" applyFont="1" applyBorder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19" xfId="0" applyFont="1" applyBorder="1" applyAlignment="1"/>
    <xf numFmtId="0" fontId="0" fillId="0" borderId="10" xfId="0" applyFont="1" applyBorder="1" applyAlignment="1"/>
    <xf numFmtId="0" fontId="3" fillId="0" borderId="2" xfId="1" applyFont="1" applyBorder="1" applyAlignment="1">
      <alignment horizontal="right"/>
    </xf>
    <xf numFmtId="0" fontId="5" fillId="0" borderId="17" xfId="1" applyFont="1" applyAlignment="1"/>
    <xf numFmtId="0" fontId="3" fillId="0" borderId="4" xfId="1" applyFont="1" applyBorder="1" applyAlignment="1">
      <alignment horizontal="right"/>
    </xf>
    <xf numFmtId="0" fontId="3" fillId="0" borderId="2" xfId="1" applyFont="1" applyBorder="1" applyAlignment="1"/>
    <xf numFmtId="0" fontId="3" fillId="0" borderId="8" xfId="1" applyFont="1" applyBorder="1" applyAlignment="1">
      <alignment horizontal="right"/>
    </xf>
    <xf numFmtId="0" fontId="3" fillId="0" borderId="17" xfId="1" applyFont="1" applyBorder="1" applyAlignment="1">
      <alignment horizontal="right"/>
    </xf>
    <xf numFmtId="0" fontId="3" fillId="0" borderId="8" xfId="1" applyFont="1" applyBorder="1" applyAlignment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19" xfId="0" applyFont="1" applyBorder="1" applyAlignment="1"/>
    <xf numFmtId="0" fontId="0" fillId="0" borderId="10" xfId="0" applyFont="1" applyBorder="1" applyAlignment="1"/>
    <xf numFmtId="0" fontId="3" fillId="11" borderId="4" xfId="0" applyFont="1" applyFill="1" applyBorder="1" applyAlignment="1"/>
    <xf numFmtId="0" fontId="3" fillId="11" borderId="17" xfId="0" applyFont="1" applyFill="1" applyBorder="1" applyAlignment="1"/>
    <xf numFmtId="0" fontId="3" fillId="11" borderId="5" xfId="0" applyFont="1" applyFill="1" applyBorder="1" applyAlignment="1"/>
    <xf numFmtId="164" fontId="1" fillId="0" borderId="23" xfId="0" applyNumberFormat="1" applyFont="1" applyBorder="1" applyAlignment="1"/>
    <xf numFmtId="0" fontId="0" fillId="0" borderId="23" xfId="0" applyFont="1" applyBorder="1" applyAlignment="1"/>
    <xf numFmtId="164" fontId="1" fillId="0" borderId="11" xfId="0" applyNumberFormat="1" applyFont="1" applyBorder="1" applyAlignment="1"/>
    <xf numFmtId="164" fontId="1" fillId="0" borderId="24" xfId="0" applyNumberFormat="1" applyFont="1" applyBorder="1" applyAlignment="1"/>
    <xf numFmtId="0" fontId="3" fillId="0" borderId="16" xfId="0" applyFont="1" applyBorder="1"/>
    <xf numFmtId="2" fontId="6" fillId="0" borderId="23" xfId="0" applyNumberFormat="1" applyFont="1" applyBorder="1" applyAlignment="1">
      <alignment horizontal="right"/>
    </xf>
    <xf numFmtId="2" fontId="7" fillId="0" borderId="23" xfId="0" applyNumberFormat="1" applyFont="1" applyBorder="1" applyAlignment="1">
      <alignment horizontal="right"/>
    </xf>
    <xf numFmtId="0" fontId="3" fillId="0" borderId="21" xfId="0" applyFont="1" applyBorder="1" applyAlignment="1">
      <alignment horizontal="left"/>
    </xf>
    <xf numFmtId="0" fontId="7" fillId="0" borderId="21" xfId="0" applyFont="1" applyBorder="1" applyAlignment="1">
      <alignment horizontal="right"/>
    </xf>
    <xf numFmtId="0" fontId="3" fillId="11" borderId="18" xfId="0" applyFont="1" applyFill="1" applyBorder="1" applyAlignment="1"/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6" fillId="0" borderId="9" xfId="0" applyFont="1" applyBorder="1" applyAlignment="1">
      <alignment horizontal="center"/>
    </xf>
    <xf numFmtId="0" fontId="0" fillId="0" borderId="19" xfId="0" applyFont="1" applyBorder="1" applyAlignment="1"/>
    <xf numFmtId="0" fontId="0" fillId="0" borderId="10" xfId="0" applyFont="1" applyBorder="1" applyAlignment="1"/>
    <xf numFmtId="0" fontId="0" fillId="0" borderId="0" xfId="0" applyFont="1" applyAlignment="1"/>
    <xf numFmtId="0" fontId="3" fillId="0" borderId="1" xfId="0" applyFont="1" applyBorder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19" xfId="0" applyFont="1" applyBorder="1" applyAlignment="1"/>
    <xf numFmtId="0" fontId="0" fillId="0" borderId="10" xfId="0" applyFont="1" applyBorder="1" applyAlignment="1"/>
    <xf numFmtId="4" fontId="3" fillId="0" borderId="2" xfId="0" applyNumberFormat="1" applyFont="1" applyBorder="1"/>
    <xf numFmtId="4" fontId="0" fillId="0" borderId="0" xfId="0" applyNumberFormat="1" applyFont="1" applyAlignment="1"/>
    <xf numFmtId="0" fontId="6" fillId="0" borderId="19" xfId="0" applyFont="1" applyBorder="1" applyAlignment="1">
      <alignment horizontal="center"/>
    </xf>
    <xf numFmtId="0" fontId="0" fillId="0" borderId="16" xfId="0" applyFont="1" applyBorder="1" applyAlignment="1"/>
    <xf numFmtId="0" fontId="0" fillId="0" borderId="7" xfId="0" applyFont="1" applyBorder="1" applyAlignment="1"/>
    <xf numFmtId="0" fontId="0" fillId="0" borderId="3" xfId="0" applyFont="1" applyBorder="1" applyAlignment="1"/>
    <xf numFmtId="0" fontId="7" fillId="0" borderId="19" xfId="0" applyFont="1" applyBorder="1" applyAlignment="1">
      <alignment horizontal="right"/>
    </xf>
    <xf numFmtId="0" fontId="4" fillId="0" borderId="12" xfId="0" applyFont="1" applyBorder="1" applyAlignment="1"/>
    <xf numFmtId="0" fontId="4" fillId="0" borderId="12" xfId="0" applyFont="1" applyBorder="1" applyAlignment="1">
      <alignment horizontal="center"/>
    </xf>
    <xf numFmtId="0" fontId="1" fillId="0" borderId="19" xfId="0" applyFont="1" applyFill="1" applyBorder="1" applyAlignment="1"/>
    <xf numFmtId="0" fontId="6" fillId="0" borderId="16" xfId="0" applyFont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3" fillId="11" borderId="11" xfId="0" applyFont="1" applyFill="1" applyBorder="1" applyAlignment="1"/>
    <xf numFmtId="0" fontId="4" fillId="0" borderId="26" xfId="0" applyFont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4" fontId="17" fillId="0" borderId="0" xfId="0" applyNumberFormat="1" applyFont="1" applyAlignment="1"/>
    <xf numFmtId="4" fontId="17" fillId="0" borderId="2" xfId="0" applyNumberFormat="1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2" xfId="0" applyFont="1" applyBorder="1" applyAlignment="1">
      <alignment horizontal="center"/>
    </xf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6" fillId="0" borderId="0" xfId="0" applyFont="1"/>
    <xf numFmtId="0" fontId="1" fillId="6" borderId="3" xfId="0" applyFont="1" applyFill="1" applyBorder="1" applyAlignment="1">
      <alignment horizontal="center"/>
    </xf>
    <xf numFmtId="0" fontId="3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1" fillId="7" borderId="1" xfId="0" applyFont="1" applyFill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1" fillId="0" borderId="3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6" fillId="0" borderId="6" xfId="0" applyFont="1" applyBorder="1" applyAlignment="1">
      <alignment vertical="center"/>
    </xf>
    <xf numFmtId="0" fontId="6" fillId="8" borderId="5" xfId="0" applyFont="1" applyFill="1" applyBorder="1" applyAlignment="1">
      <alignment horizontal="center"/>
    </xf>
    <xf numFmtId="0" fontId="3" fillId="0" borderId="5" xfId="0" applyFont="1" applyBorder="1"/>
    <xf numFmtId="0" fontId="1" fillId="6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3" fillId="0" borderId="10" xfId="0" applyFont="1" applyBorder="1"/>
    <xf numFmtId="0" fontId="1" fillId="2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/>
    <xf numFmtId="0" fontId="2" fillId="9" borderId="1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3" fillId="0" borderId="11" xfId="0" applyFont="1" applyBorder="1"/>
    <xf numFmtId="0" fontId="6" fillId="0" borderId="5" xfId="0" applyFont="1" applyBorder="1"/>
    <xf numFmtId="0" fontId="1" fillId="8" borderId="3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6" fillId="9" borderId="9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6" borderId="8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/>
    </xf>
    <xf numFmtId="0" fontId="0" fillId="0" borderId="19" xfId="0" applyFont="1" applyBorder="1" applyAlignment="1"/>
    <xf numFmtId="0" fontId="0" fillId="0" borderId="10" xfId="0" applyFont="1" applyBorder="1" applyAlignment="1"/>
    <xf numFmtId="0" fontId="1" fillId="8" borderId="16" xfId="0" applyFont="1" applyFill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46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3" sqref="D3"/>
    </sheetView>
  </sheetViews>
  <sheetFormatPr defaultColWidth="14.42578125" defaultRowHeight="15.75" customHeight="1" x14ac:dyDescent="0.2"/>
  <sheetData>
    <row r="1" spans="1:12" ht="15.75" customHeight="1" x14ac:dyDescent="0.2">
      <c r="A1" s="859" t="s">
        <v>0</v>
      </c>
      <c r="B1" s="856"/>
      <c r="C1" s="4"/>
      <c r="D1" s="2"/>
      <c r="E1" s="2"/>
      <c r="F1" s="2"/>
      <c r="G1" s="6"/>
      <c r="H1" s="7"/>
    </row>
    <row r="2" spans="1:12" ht="15.75" customHeight="1" x14ac:dyDescent="0.2">
      <c r="A2" s="13"/>
      <c r="B2" s="13"/>
      <c r="C2" s="857" t="s">
        <v>1</v>
      </c>
      <c r="D2" s="858"/>
      <c r="E2" s="855" t="s">
        <v>2</v>
      </c>
      <c r="F2" s="856"/>
      <c r="G2" s="857" t="s">
        <v>3</v>
      </c>
      <c r="H2" s="858"/>
    </row>
    <row r="3" spans="1:12" ht="15.75" customHeight="1" x14ac:dyDescent="0.2">
      <c r="A3" s="20" t="s">
        <v>4</v>
      </c>
      <c r="B3" s="22" t="s">
        <v>5</v>
      </c>
      <c r="C3" s="23" t="s">
        <v>7</v>
      </c>
      <c r="D3" s="25" t="s">
        <v>8</v>
      </c>
      <c r="E3" s="27" t="s">
        <v>7</v>
      </c>
      <c r="F3" s="27" t="s">
        <v>8</v>
      </c>
      <c r="G3" s="23" t="s">
        <v>7</v>
      </c>
      <c r="H3" s="25" t="s">
        <v>8</v>
      </c>
    </row>
    <row r="4" spans="1:12" ht="15.75" customHeight="1" x14ac:dyDescent="0.2">
      <c r="A4" s="28" t="s">
        <v>10</v>
      </c>
      <c r="B4" s="29">
        <v>2.0500000000000001E-2</v>
      </c>
      <c r="C4" s="30" t="s">
        <v>12</v>
      </c>
      <c r="D4" s="32" t="s">
        <v>12</v>
      </c>
      <c r="E4" s="28">
        <v>0.1002</v>
      </c>
      <c r="F4" s="28">
        <v>1.3596999999999999</v>
      </c>
      <c r="G4" s="30">
        <v>0.23899999999999999</v>
      </c>
      <c r="H4" s="32">
        <v>0.57010000000000005</v>
      </c>
      <c r="I4" s="34"/>
      <c r="J4" s="34"/>
      <c r="K4" s="34"/>
      <c r="L4" s="34"/>
    </row>
    <row r="5" spans="1:12" ht="15.75" customHeight="1" x14ac:dyDescent="0.2">
      <c r="A5" s="28" t="s">
        <v>15</v>
      </c>
      <c r="B5" s="29">
        <v>4.7000000000000002E-3</v>
      </c>
      <c r="C5" s="30" t="s">
        <v>12</v>
      </c>
      <c r="D5" s="32" t="s">
        <v>12</v>
      </c>
      <c r="E5" s="28" t="s">
        <v>12</v>
      </c>
      <c r="F5" s="28" t="s">
        <v>12</v>
      </c>
      <c r="G5" s="30" t="s">
        <v>12</v>
      </c>
      <c r="H5" s="32" t="s">
        <v>12</v>
      </c>
      <c r="I5" s="34"/>
      <c r="J5" s="34"/>
      <c r="K5" s="34"/>
      <c r="L5" s="34"/>
    </row>
    <row r="6" spans="1:12" ht="15.75" customHeight="1" x14ac:dyDescent="0.2">
      <c r="A6" s="28" t="s">
        <v>16</v>
      </c>
      <c r="B6" s="29">
        <v>4.5900000000000003E-2</v>
      </c>
      <c r="C6" s="30" t="s">
        <v>12</v>
      </c>
      <c r="D6" s="32" t="s">
        <v>12</v>
      </c>
      <c r="E6" s="28" t="s">
        <v>12</v>
      </c>
      <c r="F6" s="28">
        <v>6.5000000000000002E-2</v>
      </c>
      <c r="G6" s="30" t="s">
        <v>12</v>
      </c>
      <c r="H6" s="32" t="s">
        <v>12</v>
      </c>
      <c r="I6" s="34"/>
      <c r="J6" s="34"/>
      <c r="K6" s="34"/>
      <c r="L6" s="34"/>
    </row>
    <row r="7" spans="1:12" ht="15.75" customHeight="1" x14ac:dyDescent="0.2">
      <c r="A7" s="36" t="s">
        <v>18</v>
      </c>
      <c r="B7" s="29">
        <v>1E-4</v>
      </c>
      <c r="C7" s="39">
        <v>2.8799999999999999E-2</v>
      </c>
      <c r="D7" s="41">
        <v>2.9000000000000001E-2</v>
      </c>
      <c r="E7" s="36">
        <v>2.6700000000000002E-2</v>
      </c>
      <c r="F7" s="36">
        <v>3.7900000000000003E-2</v>
      </c>
      <c r="G7" s="39">
        <v>2.9499999999999998E-2</v>
      </c>
      <c r="H7" s="41">
        <v>2.9899999999999999E-2</v>
      </c>
    </row>
    <row r="8" spans="1:12" ht="15.75" customHeight="1" x14ac:dyDescent="0.2">
      <c r="A8" s="36" t="s">
        <v>21</v>
      </c>
      <c r="B8" s="29">
        <v>2.0000000000000001E-4</v>
      </c>
      <c r="C8" s="39" t="s">
        <v>12</v>
      </c>
      <c r="D8" s="41" t="s">
        <v>12</v>
      </c>
      <c r="E8" s="36">
        <v>5.9999999999999995E-4</v>
      </c>
      <c r="F8" s="36">
        <v>8.0000000000000004E-4</v>
      </c>
      <c r="G8" s="39">
        <v>6.9999999999999999E-4</v>
      </c>
      <c r="H8" s="41">
        <v>8.9999999999999998E-4</v>
      </c>
    </row>
    <row r="9" spans="1:12" ht="15.75" customHeight="1" x14ac:dyDescent="0.2">
      <c r="A9" s="36" t="s">
        <v>22</v>
      </c>
      <c r="B9" s="29">
        <v>6.4000000000000003E-3</v>
      </c>
      <c r="C9" s="39">
        <v>9.6661000000000001</v>
      </c>
      <c r="D9" s="41">
        <v>9.6971000000000007</v>
      </c>
      <c r="E9" s="36">
        <v>80.590800000000002</v>
      </c>
      <c r="F9" s="36">
        <v>81.094099999999997</v>
      </c>
      <c r="G9" s="39">
        <v>79.075800000000001</v>
      </c>
      <c r="H9" s="41">
        <v>77.125699999999995</v>
      </c>
    </row>
    <row r="10" spans="1:12" ht="15.75" customHeight="1" x14ac:dyDescent="0.2">
      <c r="A10" s="36" t="s">
        <v>26</v>
      </c>
      <c r="B10" s="29">
        <v>1E-4</v>
      </c>
      <c r="C10" s="39" t="s">
        <v>12</v>
      </c>
      <c r="D10" s="41" t="s">
        <v>12</v>
      </c>
      <c r="E10" s="36">
        <v>5.3E-3</v>
      </c>
      <c r="F10" s="36">
        <v>5.7000000000000002E-3</v>
      </c>
      <c r="G10" s="39">
        <v>5.3E-3</v>
      </c>
      <c r="H10" s="41">
        <v>5.7000000000000002E-3</v>
      </c>
    </row>
    <row r="11" spans="1:12" ht="15.75" customHeight="1" x14ac:dyDescent="0.2">
      <c r="A11" s="36" t="s">
        <v>27</v>
      </c>
      <c r="B11" s="29">
        <v>2.0000000000000001E-4</v>
      </c>
      <c r="C11" s="39" t="s">
        <v>12</v>
      </c>
      <c r="D11" s="41" t="s">
        <v>12</v>
      </c>
      <c r="E11" s="36">
        <v>3.3799999999999997E-2</v>
      </c>
      <c r="F11" s="36">
        <v>3.4299999999999997E-2</v>
      </c>
      <c r="G11" s="39">
        <v>2.7900000000000001E-2</v>
      </c>
      <c r="H11" s="41">
        <v>2.7900000000000001E-2</v>
      </c>
    </row>
    <row r="12" spans="1:12" ht="15.75" customHeight="1" x14ac:dyDescent="0.2">
      <c r="A12" s="36" t="s">
        <v>28</v>
      </c>
      <c r="B12" s="29">
        <v>2.9999999999999997E-4</v>
      </c>
      <c r="C12" s="39" t="s">
        <v>12</v>
      </c>
      <c r="D12" s="41" t="s">
        <v>12</v>
      </c>
      <c r="E12" s="36" t="s">
        <v>12</v>
      </c>
      <c r="F12" s="36" t="s">
        <v>12</v>
      </c>
      <c r="G12" s="39" t="s">
        <v>12</v>
      </c>
      <c r="H12" s="41" t="s">
        <v>12</v>
      </c>
    </row>
    <row r="13" spans="1:12" ht="15.75" customHeight="1" x14ac:dyDescent="0.2">
      <c r="A13" s="36" t="s">
        <v>30</v>
      </c>
      <c r="B13" s="29">
        <v>1.1000000000000001E-3</v>
      </c>
      <c r="C13" s="39" t="s">
        <v>12</v>
      </c>
      <c r="D13" s="41" t="s">
        <v>12</v>
      </c>
      <c r="E13" s="36">
        <v>3.8399999999999997E-2</v>
      </c>
      <c r="F13" s="36">
        <v>0.13120000000000001</v>
      </c>
      <c r="G13" s="39">
        <v>7.2300000000000003E-2</v>
      </c>
      <c r="H13" s="41">
        <v>0.1444</v>
      </c>
    </row>
    <row r="14" spans="1:12" ht="15.75" customHeight="1" x14ac:dyDescent="0.2">
      <c r="A14" s="36" t="s">
        <v>31</v>
      </c>
      <c r="B14" s="29">
        <v>2.9999999999999997E-4</v>
      </c>
      <c r="C14" s="39">
        <v>5.1999999999999998E-3</v>
      </c>
      <c r="D14" s="41">
        <v>2.0899999999999998E-2</v>
      </c>
      <c r="E14" s="36">
        <v>15.6539</v>
      </c>
      <c r="F14" s="36">
        <v>22.891400000000001</v>
      </c>
      <c r="G14" s="39">
        <v>11.3049</v>
      </c>
      <c r="H14" s="41">
        <v>18.957699999999999</v>
      </c>
    </row>
    <row r="15" spans="1:12" ht="15.75" customHeight="1" x14ac:dyDescent="0.2">
      <c r="A15" s="36" t="s">
        <v>32</v>
      </c>
      <c r="B15" s="29">
        <v>3.2300000000000002E-2</v>
      </c>
      <c r="C15" s="39">
        <v>1.1535</v>
      </c>
      <c r="D15" s="41">
        <v>1.1344000000000001</v>
      </c>
      <c r="E15" s="36">
        <v>3.7538</v>
      </c>
      <c r="F15" s="36">
        <v>4.0669000000000004</v>
      </c>
      <c r="G15" s="39">
        <v>3.7658</v>
      </c>
      <c r="H15" s="41">
        <v>3.7454999999999998</v>
      </c>
    </row>
    <row r="16" spans="1:12" ht="15.75" customHeight="1" x14ac:dyDescent="0.2">
      <c r="A16" s="36" t="s">
        <v>33</v>
      </c>
      <c r="B16" s="29">
        <v>1.4E-3</v>
      </c>
      <c r="C16" s="39">
        <v>3.0000000000000001E-3</v>
      </c>
      <c r="D16" s="41">
        <v>2.2000000000000001E-3</v>
      </c>
      <c r="E16" s="36">
        <v>1.21E-2</v>
      </c>
      <c r="F16" s="36">
        <v>1.3299999999999999E-2</v>
      </c>
      <c r="G16" s="39">
        <v>1.1900000000000001E-2</v>
      </c>
      <c r="H16" s="41">
        <v>1.23E-2</v>
      </c>
    </row>
    <row r="17" spans="1:8" ht="15.75" customHeight="1" x14ac:dyDescent="0.2">
      <c r="A17" s="36" t="s">
        <v>34</v>
      </c>
      <c r="B17" s="29">
        <v>1E-4</v>
      </c>
      <c r="C17" s="39">
        <v>3.0314999999999999</v>
      </c>
      <c r="D17" s="41">
        <v>3.0369000000000002</v>
      </c>
      <c r="E17" s="36">
        <v>24.2438</v>
      </c>
      <c r="F17" s="36">
        <v>24.466699999999999</v>
      </c>
      <c r="G17" s="39">
        <v>23.694199999999999</v>
      </c>
      <c r="H17" s="41">
        <v>23.6584</v>
      </c>
    </row>
    <row r="18" spans="1:8" ht="15.75" customHeight="1" x14ac:dyDescent="0.2">
      <c r="A18" s="36" t="s">
        <v>35</v>
      </c>
      <c r="B18" s="29">
        <v>1.4E-3</v>
      </c>
      <c r="C18" s="39">
        <v>2.9592999999999998</v>
      </c>
      <c r="D18" s="41">
        <v>2.9628999999999999</v>
      </c>
      <c r="E18" s="36">
        <v>24.498899999999999</v>
      </c>
      <c r="F18" s="36">
        <v>25.1572</v>
      </c>
      <c r="G18" s="39">
        <v>24.469100000000001</v>
      </c>
      <c r="H18" s="41">
        <v>23.9802</v>
      </c>
    </row>
    <row r="19" spans="1:8" ht="15.75" customHeight="1" x14ac:dyDescent="0.2">
      <c r="A19" s="36" t="s">
        <v>36</v>
      </c>
      <c r="B19" s="29">
        <v>0</v>
      </c>
      <c r="C19" s="39">
        <v>2.5999999999999999E-3</v>
      </c>
      <c r="D19" s="41">
        <v>2.5000000000000001E-3</v>
      </c>
      <c r="E19" s="36">
        <v>6.875</v>
      </c>
      <c r="F19" s="36">
        <v>6.8749000000000002</v>
      </c>
      <c r="G19" s="39">
        <v>5.9398</v>
      </c>
      <c r="H19" s="41">
        <v>5.8559000000000001</v>
      </c>
    </row>
    <row r="20" spans="1:8" ht="15.75" customHeight="1" x14ac:dyDescent="0.2">
      <c r="A20" s="36" t="s">
        <v>37</v>
      </c>
      <c r="B20" s="29">
        <v>0.13450000000000001</v>
      </c>
      <c r="C20" s="39">
        <v>5.6590999999999996</v>
      </c>
      <c r="D20" s="41">
        <v>5.6623999999999999</v>
      </c>
      <c r="E20" s="36">
        <v>26.266500000000001</v>
      </c>
      <c r="F20" s="36">
        <v>26.426400000000001</v>
      </c>
      <c r="G20" s="39">
        <v>26.857399999999998</v>
      </c>
      <c r="H20" s="41">
        <v>26.899100000000001</v>
      </c>
    </row>
    <row r="21" spans="1:8" ht="15.75" customHeight="1" x14ac:dyDescent="0.2">
      <c r="A21" s="36" t="s">
        <v>38</v>
      </c>
      <c r="B21" s="29">
        <v>5.0000000000000001E-4</v>
      </c>
      <c r="C21" s="39" t="s">
        <v>12</v>
      </c>
      <c r="D21" s="41" t="s">
        <v>12</v>
      </c>
      <c r="E21" s="36">
        <v>5.9299999999999999E-2</v>
      </c>
      <c r="F21" s="36">
        <v>5.8999999999999997E-2</v>
      </c>
      <c r="G21" s="39">
        <v>5.5E-2</v>
      </c>
      <c r="H21" s="41">
        <v>5.5199999999999999E-2</v>
      </c>
    </row>
    <row r="22" spans="1:8" ht="15.75" customHeight="1" x14ac:dyDescent="0.2">
      <c r="A22" s="36" t="s">
        <v>39</v>
      </c>
      <c r="B22" s="29">
        <v>1.06E-2</v>
      </c>
      <c r="C22" s="39" t="s">
        <v>12</v>
      </c>
      <c r="D22" s="41" t="s">
        <v>12</v>
      </c>
      <c r="E22" s="36">
        <v>1.8200000000000001E-2</v>
      </c>
      <c r="F22" s="36">
        <v>4.8599999999999997E-2</v>
      </c>
      <c r="G22" s="39">
        <v>2.9899999999999999E-2</v>
      </c>
      <c r="H22" s="41">
        <v>3.1800000000000002E-2</v>
      </c>
    </row>
    <row r="23" spans="1:8" ht="15.75" customHeight="1" x14ac:dyDescent="0.2">
      <c r="A23" s="36" t="s">
        <v>40</v>
      </c>
      <c r="B23" s="29">
        <v>2E-3</v>
      </c>
      <c r="C23" s="39" t="s">
        <v>12</v>
      </c>
      <c r="D23" s="41" t="s">
        <v>12</v>
      </c>
      <c r="E23" s="36">
        <v>3.8999999999999998E-3</v>
      </c>
      <c r="F23" s="36">
        <v>3.7900000000000003E-2</v>
      </c>
      <c r="G23" s="39">
        <v>3.3999999999999998E-3</v>
      </c>
      <c r="H23" s="41">
        <v>1.09E-2</v>
      </c>
    </row>
    <row r="24" spans="1:8" ht="15.75" customHeight="1" x14ac:dyDescent="0.2">
      <c r="A24" s="36" t="s">
        <v>41</v>
      </c>
      <c r="B24" s="29">
        <v>2.76E-2</v>
      </c>
      <c r="C24" s="39">
        <v>3.4958</v>
      </c>
      <c r="D24" s="41">
        <v>3.4731999999999998</v>
      </c>
      <c r="E24" s="36">
        <v>112.40560000000001</v>
      </c>
      <c r="F24" s="36">
        <v>111.9122</v>
      </c>
      <c r="G24" s="39">
        <v>106.9511</v>
      </c>
      <c r="H24" s="41">
        <v>107.11</v>
      </c>
    </row>
    <row r="25" spans="1:8" ht="15.75" customHeight="1" x14ac:dyDescent="0.2">
      <c r="A25" s="36" t="s">
        <v>42</v>
      </c>
      <c r="B25" s="29">
        <v>0.01</v>
      </c>
      <c r="C25" s="39" t="s">
        <v>12</v>
      </c>
      <c r="D25" s="41" t="s">
        <v>12</v>
      </c>
      <c r="E25" s="36" t="s">
        <v>12</v>
      </c>
      <c r="F25" s="36" t="s">
        <v>12</v>
      </c>
      <c r="G25" s="39" t="s">
        <v>12</v>
      </c>
      <c r="H25" s="41" t="s">
        <v>12</v>
      </c>
    </row>
    <row r="26" spans="1:8" ht="15.75" customHeight="1" x14ac:dyDescent="0.2">
      <c r="A26" s="36" t="s">
        <v>43</v>
      </c>
      <c r="B26" s="29">
        <v>1.14E-2</v>
      </c>
      <c r="C26" s="39">
        <v>4.5351999999999997</v>
      </c>
      <c r="D26" s="41">
        <v>4.7704000000000004</v>
      </c>
      <c r="E26" s="36">
        <v>7.2222</v>
      </c>
      <c r="F26" s="36">
        <v>9.8367000000000004</v>
      </c>
      <c r="G26" s="39">
        <v>7.4950000000000001</v>
      </c>
      <c r="H26" s="41">
        <v>8.1824999999999992</v>
      </c>
    </row>
    <row r="27" spans="1:8" ht="15.75" customHeight="1" x14ac:dyDescent="0.2">
      <c r="A27" s="36" t="s">
        <v>44</v>
      </c>
      <c r="B27" s="29">
        <v>1E-4</v>
      </c>
      <c r="C27" s="39">
        <v>7.6899999999999996E-2</v>
      </c>
      <c r="D27" s="41">
        <v>7.7200000000000005E-2</v>
      </c>
      <c r="E27" s="36">
        <v>0.57550000000000001</v>
      </c>
      <c r="F27" s="36">
        <v>0.58020000000000005</v>
      </c>
      <c r="G27" s="39">
        <v>0.56530000000000002</v>
      </c>
      <c r="H27" s="41">
        <v>0.56630000000000003</v>
      </c>
    </row>
    <row r="28" spans="1:8" ht="15.75" customHeight="1" x14ac:dyDescent="0.2">
      <c r="A28" s="36" t="s">
        <v>45</v>
      </c>
      <c r="B28" s="29">
        <v>1.8E-3</v>
      </c>
      <c r="C28" s="39" t="s">
        <v>12</v>
      </c>
      <c r="D28" s="41" t="s">
        <v>12</v>
      </c>
      <c r="E28" s="36" t="s">
        <v>12</v>
      </c>
      <c r="F28" s="36" t="s">
        <v>12</v>
      </c>
      <c r="G28" s="39" t="s">
        <v>12</v>
      </c>
      <c r="H28" s="41" t="s">
        <v>12</v>
      </c>
    </row>
    <row r="29" spans="1:8" ht="15.75" customHeight="1" x14ac:dyDescent="0.2">
      <c r="A29" s="36" t="s">
        <v>46</v>
      </c>
      <c r="B29" s="29">
        <v>8.0000000000000004E-4</v>
      </c>
      <c r="C29" s="39" t="s">
        <v>12</v>
      </c>
      <c r="D29" s="41" t="s">
        <v>12</v>
      </c>
      <c r="E29" s="36">
        <v>1.1999999999999999E-3</v>
      </c>
      <c r="F29" s="36">
        <v>4.0000000000000001E-3</v>
      </c>
      <c r="G29" s="39" t="s">
        <v>12</v>
      </c>
      <c r="H29" s="41">
        <v>2.0999999999999999E-3</v>
      </c>
    </row>
    <row r="30" spans="1:8" ht="15.75" customHeight="1" x14ac:dyDescent="0.2">
      <c r="A30" s="36" t="s">
        <v>47</v>
      </c>
      <c r="B30" s="29">
        <v>2.9999999999999997E-4</v>
      </c>
      <c r="C30" s="39">
        <v>3.7000000000000002E-3</v>
      </c>
      <c r="D30" s="41">
        <v>3.3999999999999998E-3</v>
      </c>
      <c r="E30" s="36">
        <v>2.2124999999999999</v>
      </c>
      <c r="F30" s="36">
        <v>2.2599</v>
      </c>
      <c r="G30" s="39">
        <v>2.1907999999999999</v>
      </c>
      <c r="H30" s="41">
        <v>2.2128000000000001</v>
      </c>
    </row>
    <row r="31" spans="1:8" ht="15.75" customHeight="1" x14ac:dyDescent="0.2">
      <c r="A31" s="36" t="s">
        <v>48</v>
      </c>
      <c r="B31" s="29">
        <v>1.6999999999999999E-3</v>
      </c>
      <c r="C31" s="39" t="s">
        <v>12</v>
      </c>
      <c r="D31" s="41" t="s">
        <v>12</v>
      </c>
      <c r="E31" s="36" t="s">
        <v>12</v>
      </c>
      <c r="F31" s="36" t="s">
        <v>12</v>
      </c>
      <c r="G31" s="39" t="s">
        <v>12</v>
      </c>
      <c r="H31" s="41" t="s">
        <v>12</v>
      </c>
    </row>
    <row r="32" spans="1:8" ht="12.75" x14ac:dyDescent="0.2">
      <c r="A32" s="36" t="s">
        <v>49</v>
      </c>
      <c r="B32" s="29">
        <v>1E-3</v>
      </c>
      <c r="C32" s="39" t="s">
        <v>12</v>
      </c>
      <c r="D32" s="41">
        <v>1.6000000000000001E-3</v>
      </c>
      <c r="E32" s="36" t="s">
        <v>12</v>
      </c>
      <c r="F32" s="36" t="s">
        <v>12</v>
      </c>
      <c r="G32" s="39" t="s">
        <v>12</v>
      </c>
      <c r="H32" s="41" t="s">
        <v>12</v>
      </c>
    </row>
    <row r="33" spans="1:12" ht="12.75" x14ac:dyDescent="0.2">
      <c r="A33" s="36" t="s">
        <v>50</v>
      </c>
      <c r="B33" s="29">
        <v>5.1000000000000004E-3</v>
      </c>
      <c r="C33" s="39" t="s">
        <v>12</v>
      </c>
      <c r="D33" s="41" t="s">
        <v>12</v>
      </c>
      <c r="E33" s="36" t="s">
        <v>12</v>
      </c>
      <c r="F33" s="36" t="s">
        <v>12</v>
      </c>
      <c r="G33" s="39" t="s">
        <v>12</v>
      </c>
      <c r="H33" s="41" t="s">
        <v>12</v>
      </c>
    </row>
    <row r="34" spans="1:12" ht="12.75" x14ac:dyDescent="0.2">
      <c r="A34" s="36" t="s">
        <v>51</v>
      </c>
      <c r="B34" s="29">
        <v>2.0000000000000001E-4</v>
      </c>
      <c r="C34" s="39" t="s">
        <v>12</v>
      </c>
      <c r="D34" s="41" t="s">
        <v>12</v>
      </c>
      <c r="E34" s="36" t="s">
        <v>12</v>
      </c>
      <c r="F34" s="36">
        <v>4.9299999999999997E-2</v>
      </c>
      <c r="G34" s="39" t="s">
        <v>12</v>
      </c>
      <c r="H34" s="41" t="s">
        <v>12</v>
      </c>
    </row>
    <row r="35" spans="1:12" ht="12.75" x14ac:dyDescent="0.2">
      <c r="A35" s="36" t="s">
        <v>53</v>
      </c>
      <c r="B35" s="29">
        <v>2.2000000000000001E-3</v>
      </c>
      <c r="C35" s="39">
        <v>95.8322</v>
      </c>
      <c r="D35" s="41"/>
      <c r="E35" s="36">
        <v>93.081400000000002</v>
      </c>
      <c r="F35" s="36">
        <v>96.2136</v>
      </c>
      <c r="G35" s="39">
        <v>96.799099999999996</v>
      </c>
      <c r="H35" s="41">
        <v>96.290599999999998</v>
      </c>
    </row>
    <row r="36" spans="1:12" ht="12.75" x14ac:dyDescent="0.2">
      <c r="A36" s="36" t="s">
        <v>54</v>
      </c>
      <c r="B36" s="29">
        <v>1E-4</v>
      </c>
      <c r="C36" s="39">
        <v>100.38809999999999</v>
      </c>
      <c r="D36" s="41"/>
      <c r="E36" s="36">
        <v>100.5412</v>
      </c>
      <c r="F36" s="36">
        <v>100.4628</v>
      </c>
      <c r="G36" s="39">
        <v>100.80719999999999</v>
      </c>
      <c r="H36" s="41">
        <v>100.5331</v>
      </c>
    </row>
    <row r="37" spans="1:12" ht="12.75" x14ac:dyDescent="0.2">
      <c r="A37" s="861" t="s">
        <v>55</v>
      </c>
      <c r="B37" s="862"/>
      <c r="C37" s="52"/>
      <c r="D37" s="53"/>
      <c r="E37" s="52"/>
      <c r="F37" s="52"/>
      <c r="G37" s="54"/>
      <c r="H37" s="53"/>
      <c r="I37" s="54"/>
      <c r="J37" s="52"/>
      <c r="K37" s="52"/>
      <c r="L37" s="52"/>
    </row>
    <row r="38" spans="1:12" ht="12.75" x14ac:dyDescent="0.2">
      <c r="A38" s="860" t="s">
        <v>56</v>
      </c>
      <c r="B38" s="863"/>
      <c r="C38" s="864">
        <v>8.9700000000000006</v>
      </c>
      <c r="D38" s="858"/>
      <c r="E38" s="864">
        <v>6.57</v>
      </c>
      <c r="F38" s="856"/>
      <c r="G38" s="864">
        <v>6.27</v>
      </c>
      <c r="H38" s="858"/>
      <c r="I38" s="856"/>
      <c r="J38" s="856"/>
      <c r="K38" s="856"/>
      <c r="L38" s="856"/>
    </row>
    <row r="39" spans="1:12" ht="12.75" x14ac:dyDescent="0.2">
      <c r="A39" s="856"/>
      <c r="B39" s="856"/>
      <c r="C39" s="865"/>
      <c r="D39" s="858"/>
      <c r="E39" s="865"/>
      <c r="F39" s="856"/>
      <c r="G39" s="865"/>
      <c r="H39" s="858"/>
      <c r="I39" s="856"/>
      <c r="J39" s="856"/>
      <c r="K39" s="856"/>
      <c r="L39" s="856"/>
    </row>
    <row r="40" spans="1:12" ht="12.75" x14ac:dyDescent="0.2">
      <c r="A40" s="62" t="s">
        <v>57</v>
      </c>
      <c r="B40" s="63" t="s">
        <v>58</v>
      </c>
      <c r="C40" s="60">
        <v>0</v>
      </c>
      <c r="D40" s="16"/>
      <c r="E40" s="60">
        <v>12.6</v>
      </c>
      <c r="G40" s="60">
        <v>8.44</v>
      </c>
      <c r="H40" s="16"/>
    </row>
    <row r="41" spans="1:12" ht="12.75" x14ac:dyDescent="0.2">
      <c r="A41" s="64" t="s">
        <v>59</v>
      </c>
      <c r="B41" s="65" t="s">
        <v>60</v>
      </c>
      <c r="C41" s="60">
        <v>20.6</v>
      </c>
      <c r="D41" s="16"/>
      <c r="E41" s="60">
        <v>1.2</v>
      </c>
      <c r="G41" s="60">
        <v>0.3</v>
      </c>
      <c r="H41" s="16"/>
    </row>
    <row r="42" spans="1:12" ht="12.75" x14ac:dyDescent="0.2">
      <c r="A42" s="46" t="s">
        <v>61</v>
      </c>
      <c r="B42" s="36" t="s">
        <v>62</v>
      </c>
      <c r="C42" s="36">
        <v>3.6</v>
      </c>
      <c r="D42" s="16"/>
      <c r="E42" s="36">
        <v>6.5</v>
      </c>
      <c r="F42" s="16"/>
      <c r="G42" s="36">
        <v>7.6</v>
      </c>
      <c r="H42" s="16"/>
    </row>
    <row r="43" spans="1:12" ht="12.75" x14ac:dyDescent="0.2">
      <c r="A43" s="46" t="s">
        <v>63</v>
      </c>
      <c r="B43" s="36" t="s">
        <v>58</v>
      </c>
      <c r="C43" s="36" t="s">
        <v>64</v>
      </c>
      <c r="D43" s="16"/>
      <c r="E43" s="36" t="s">
        <v>64</v>
      </c>
      <c r="F43" s="16"/>
      <c r="G43" s="36" t="s">
        <v>64</v>
      </c>
      <c r="H43" s="16"/>
    </row>
    <row r="44" spans="1:12" ht="12.75" x14ac:dyDescent="0.2">
      <c r="A44" s="866" t="s">
        <v>65</v>
      </c>
      <c r="B44" s="862"/>
      <c r="C44" s="66"/>
      <c r="D44" s="67"/>
      <c r="E44" s="66"/>
      <c r="F44" s="67"/>
      <c r="G44" s="66"/>
      <c r="H44" s="67"/>
      <c r="I44" s="68"/>
      <c r="J44" s="68"/>
      <c r="K44" s="68"/>
      <c r="L44" s="68"/>
    </row>
    <row r="45" spans="1:12" ht="12.75" x14ac:dyDescent="0.2">
      <c r="A45" s="24"/>
      <c r="B45" s="24"/>
      <c r="C45" s="69" t="s">
        <v>65</v>
      </c>
      <c r="D45" s="70"/>
      <c r="E45" s="69" t="s">
        <v>65</v>
      </c>
      <c r="F45" s="70"/>
      <c r="G45" s="69" t="s">
        <v>65</v>
      </c>
      <c r="H45" s="70"/>
      <c r="I45" s="71"/>
      <c r="J45" s="71"/>
      <c r="K45" s="71"/>
      <c r="L45" s="71"/>
    </row>
    <row r="46" spans="1:12" ht="12.75" x14ac:dyDescent="0.2">
      <c r="A46" s="46" t="s">
        <v>65</v>
      </c>
      <c r="B46" s="36" t="s">
        <v>58</v>
      </c>
      <c r="C46" s="39">
        <v>6.81</v>
      </c>
      <c r="D46" s="16"/>
      <c r="E46" s="36">
        <v>6.65</v>
      </c>
      <c r="F46" s="16"/>
      <c r="G46" s="36">
        <v>7.4</v>
      </c>
      <c r="H46" s="16"/>
    </row>
  </sheetData>
  <mergeCells count="18">
    <mergeCell ref="L38:L39"/>
    <mergeCell ref="K38:K39"/>
    <mergeCell ref="J38:J39"/>
    <mergeCell ref="I38:I39"/>
    <mergeCell ref="F38:F39"/>
    <mergeCell ref="A44:B44"/>
    <mergeCell ref="E38:E39"/>
    <mergeCell ref="D38:D39"/>
    <mergeCell ref="H38:H39"/>
    <mergeCell ref="G38:G39"/>
    <mergeCell ref="E2:F2"/>
    <mergeCell ref="C2:D2"/>
    <mergeCell ref="G2:H2"/>
    <mergeCell ref="A1:B1"/>
    <mergeCell ref="A38:A39"/>
    <mergeCell ref="A37:B37"/>
    <mergeCell ref="B38:B39"/>
    <mergeCell ref="C38:C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X100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W10" sqref="AW10"/>
    </sheetView>
  </sheetViews>
  <sheetFormatPr defaultColWidth="14.42578125" defaultRowHeight="15.75" customHeight="1" x14ac:dyDescent="0.2"/>
  <cols>
    <col min="2" max="2" width="14.42578125" customWidth="1"/>
    <col min="3" max="5" width="7.7109375" customWidth="1"/>
    <col min="6" max="6" width="6.85546875" customWidth="1"/>
    <col min="7" max="8" width="8.85546875" customWidth="1"/>
    <col min="9" max="9" width="7.7109375" customWidth="1"/>
    <col min="10" max="10" width="6.85546875" customWidth="1"/>
    <col min="11" max="12" width="8.85546875" customWidth="1"/>
    <col min="13" max="13" width="7.85546875" customWidth="1"/>
    <col min="14" max="14" width="6.85546875" customWidth="1"/>
    <col min="15" max="16" width="8.85546875" customWidth="1"/>
    <col min="17" max="17" width="7.85546875" customWidth="1"/>
    <col min="18" max="18" width="6.85546875" customWidth="1"/>
    <col min="19" max="21" width="8.85546875" customWidth="1"/>
    <col min="22" max="22" width="6.85546875" customWidth="1"/>
    <col min="23" max="25" width="8.85546875" customWidth="1"/>
    <col min="26" max="26" width="6.85546875" customWidth="1"/>
    <col min="27" max="28" width="8.85546875" customWidth="1"/>
    <col min="29" max="29" width="7.85546875" customWidth="1"/>
    <col min="30" max="30" width="6.85546875" customWidth="1"/>
    <col min="31" max="32" width="8.85546875" customWidth="1"/>
    <col min="33" max="33" width="7.85546875" customWidth="1"/>
    <col min="34" max="34" width="6.85546875" customWidth="1"/>
    <col min="35" max="36" width="8.85546875" customWidth="1"/>
    <col min="37" max="37" width="7.85546875" customWidth="1"/>
    <col min="38" max="38" width="6.85546875" customWidth="1"/>
    <col min="39" max="40" width="8.85546875" customWidth="1"/>
    <col min="41" max="41" width="7.85546875" customWidth="1"/>
    <col min="42" max="42" width="6.85546875" customWidth="1"/>
    <col min="43" max="44" width="8.85546875" customWidth="1"/>
    <col min="45" max="45" width="7.85546875" customWidth="1"/>
    <col min="46" max="46" width="6.85546875" customWidth="1"/>
    <col min="47" max="48" width="8.85546875" customWidth="1"/>
    <col min="49" max="49" width="7.85546875" customWidth="1"/>
    <col min="50" max="50" width="6.85546875" customWidth="1"/>
  </cols>
  <sheetData>
    <row r="1" spans="1:50" ht="15.75" customHeight="1" x14ac:dyDescent="0.2">
      <c r="A1" s="872" t="s">
        <v>0</v>
      </c>
      <c r="B1" s="856"/>
      <c r="C1" s="1"/>
      <c r="D1" s="1"/>
      <c r="E1" s="1"/>
      <c r="F1" s="1"/>
      <c r="G1" s="1"/>
      <c r="H1" s="1"/>
      <c r="I1" s="1"/>
      <c r="J1" s="10"/>
      <c r="K1" s="12"/>
      <c r="L1" s="12"/>
      <c r="M1" s="12"/>
      <c r="N1" s="12"/>
      <c r="O1" s="12"/>
      <c r="P1" s="12"/>
      <c r="Q1" s="12"/>
      <c r="R1" s="17"/>
      <c r="S1" s="12"/>
      <c r="T1" s="12"/>
      <c r="U1" s="12"/>
      <c r="V1" s="12"/>
      <c r="W1" s="12"/>
      <c r="X1" s="12"/>
      <c r="Y1" s="12"/>
      <c r="Z1" s="17"/>
      <c r="AA1" s="12"/>
      <c r="AB1" s="12"/>
      <c r="AC1" s="12"/>
      <c r="AD1" s="12"/>
      <c r="AE1" s="12"/>
      <c r="AF1" s="12"/>
      <c r="AG1" s="12"/>
      <c r="AH1" s="17"/>
      <c r="AI1" s="12"/>
      <c r="AJ1" s="12"/>
      <c r="AK1" s="12"/>
      <c r="AL1" s="12"/>
      <c r="AM1" s="12"/>
      <c r="AN1" s="12"/>
      <c r="AO1" s="12"/>
      <c r="AP1" s="17"/>
      <c r="AQ1" s="12"/>
      <c r="AR1" s="12"/>
      <c r="AS1" s="12"/>
      <c r="AT1" s="12"/>
      <c r="AU1" s="12"/>
      <c r="AV1" s="12"/>
      <c r="AW1" s="12"/>
      <c r="AX1" s="17"/>
    </row>
    <row r="2" spans="1:50" ht="15.75" customHeight="1" x14ac:dyDescent="0.2">
      <c r="A2" s="31"/>
      <c r="B2" s="33"/>
      <c r="C2" s="871" t="s">
        <v>14</v>
      </c>
      <c r="D2" s="862"/>
      <c r="E2" s="862"/>
      <c r="F2" s="862"/>
      <c r="G2" s="862"/>
      <c r="H2" s="862"/>
      <c r="I2" s="862"/>
      <c r="J2" s="870"/>
      <c r="K2" s="869" t="s">
        <v>11</v>
      </c>
      <c r="L2" s="862"/>
      <c r="M2" s="862"/>
      <c r="N2" s="862"/>
      <c r="O2" s="862"/>
      <c r="P2" s="862"/>
      <c r="Q2" s="862"/>
      <c r="R2" s="870"/>
      <c r="S2" s="869" t="s">
        <v>13</v>
      </c>
      <c r="T2" s="862"/>
      <c r="U2" s="862"/>
      <c r="V2" s="862"/>
      <c r="W2" s="862"/>
      <c r="X2" s="862"/>
      <c r="Y2" s="862"/>
      <c r="Z2" s="870"/>
      <c r="AA2" s="869" t="s">
        <v>19</v>
      </c>
      <c r="AB2" s="862"/>
      <c r="AC2" s="862"/>
      <c r="AD2" s="862"/>
      <c r="AE2" s="862"/>
      <c r="AF2" s="862"/>
      <c r="AG2" s="862"/>
      <c r="AH2" s="870"/>
      <c r="AI2" s="869" t="s">
        <v>3</v>
      </c>
      <c r="AJ2" s="862"/>
      <c r="AK2" s="862"/>
      <c r="AL2" s="862"/>
      <c r="AM2" s="862"/>
      <c r="AN2" s="862"/>
      <c r="AO2" s="862"/>
      <c r="AP2" s="870"/>
      <c r="AQ2" s="869" t="s">
        <v>20</v>
      </c>
      <c r="AR2" s="862"/>
      <c r="AS2" s="862"/>
      <c r="AT2" s="862"/>
      <c r="AU2" s="862"/>
      <c r="AV2" s="862"/>
      <c r="AW2" s="862"/>
      <c r="AX2" s="870"/>
    </row>
    <row r="3" spans="1:50" ht="15.75" customHeight="1" x14ac:dyDescent="0.2">
      <c r="A3" s="40" t="s">
        <v>4</v>
      </c>
      <c r="B3" s="42" t="s">
        <v>5</v>
      </c>
      <c r="C3" s="23" t="s">
        <v>7</v>
      </c>
      <c r="D3" s="27" t="s">
        <v>23</v>
      </c>
      <c r="E3" s="27" t="s">
        <v>24</v>
      </c>
      <c r="F3" s="27" t="s">
        <v>25</v>
      </c>
      <c r="G3" s="27" t="s">
        <v>8</v>
      </c>
      <c r="H3" s="27" t="s">
        <v>29</v>
      </c>
      <c r="I3" s="27" t="s">
        <v>24</v>
      </c>
      <c r="J3" s="25" t="s">
        <v>25</v>
      </c>
      <c r="K3" s="27" t="s">
        <v>7</v>
      </c>
      <c r="L3" s="27" t="s">
        <v>23</v>
      </c>
      <c r="M3" s="27" t="s">
        <v>24</v>
      </c>
      <c r="N3" s="27" t="s">
        <v>25</v>
      </c>
      <c r="O3" s="27" t="s">
        <v>8</v>
      </c>
      <c r="P3" s="27" t="s">
        <v>29</v>
      </c>
      <c r="Q3" s="27" t="s">
        <v>24</v>
      </c>
      <c r="R3" s="25" t="s">
        <v>25</v>
      </c>
      <c r="S3" s="27" t="s">
        <v>7</v>
      </c>
      <c r="T3" s="27" t="s">
        <v>23</v>
      </c>
      <c r="U3" s="27" t="s">
        <v>24</v>
      </c>
      <c r="V3" s="27" t="s">
        <v>25</v>
      </c>
      <c r="W3" s="27" t="s">
        <v>8</v>
      </c>
      <c r="X3" s="27" t="s">
        <v>29</v>
      </c>
      <c r="Y3" s="27" t="s">
        <v>24</v>
      </c>
      <c r="Z3" s="25" t="s">
        <v>25</v>
      </c>
      <c r="AA3" s="27" t="s">
        <v>7</v>
      </c>
      <c r="AB3" s="27" t="s">
        <v>23</v>
      </c>
      <c r="AC3" s="27" t="s">
        <v>24</v>
      </c>
      <c r="AD3" s="27" t="s">
        <v>25</v>
      </c>
      <c r="AE3" s="27" t="s">
        <v>8</v>
      </c>
      <c r="AF3" s="27" t="s">
        <v>29</v>
      </c>
      <c r="AG3" s="27" t="s">
        <v>24</v>
      </c>
      <c r="AH3" s="25" t="s">
        <v>25</v>
      </c>
      <c r="AI3" s="27" t="s">
        <v>7</v>
      </c>
      <c r="AJ3" s="27" t="s">
        <v>23</v>
      </c>
      <c r="AK3" s="27" t="s">
        <v>24</v>
      </c>
      <c r="AL3" s="27" t="s">
        <v>25</v>
      </c>
      <c r="AM3" s="27" t="s">
        <v>8</v>
      </c>
      <c r="AN3" s="27" t="s">
        <v>29</v>
      </c>
      <c r="AO3" s="27" t="s">
        <v>24</v>
      </c>
      <c r="AP3" s="25" t="s">
        <v>25</v>
      </c>
      <c r="AQ3" s="27" t="s">
        <v>7</v>
      </c>
      <c r="AR3" s="27" t="s">
        <v>23</v>
      </c>
      <c r="AS3" s="27" t="s">
        <v>24</v>
      </c>
      <c r="AT3" s="27" t="s">
        <v>25</v>
      </c>
      <c r="AU3" s="27" t="s">
        <v>8</v>
      </c>
      <c r="AV3" s="27" t="s">
        <v>29</v>
      </c>
      <c r="AW3" s="43" t="s">
        <v>24</v>
      </c>
      <c r="AX3" s="44" t="s">
        <v>25</v>
      </c>
    </row>
    <row r="4" spans="1:50" ht="15.75" customHeight="1" x14ac:dyDescent="0.2">
      <c r="A4" s="46" t="s">
        <v>10</v>
      </c>
      <c r="B4" s="48">
        <v>2.0500000000000001E-2</v>
      </c>
      <c r="C4" s="39" t="s">
        <v>12</v>
      </c>
      <c r="D4" s="36" t="s">
        <v>12</v>
      </c>
      <c r="E4" s="49"/>
      <c r="F4" s="49"/>
      <c r="G4" s="36">
        <v>2.9399999999999999E-2</v>
      </c>
      <c r="H4" s="36">
        <v>3.1800000000000002E-2</v>
      </c>
      <c r="I4" s="49">
        <f t="shared" ref="I4:I7" si="0">AVERAGE(G4:H4)</f>
        <v>3.0600000000000002E-2</v>
      </c>
      <c r="J4" s="57">
        <f t="shared" ref="J4:J7" si="1">STDEV(G4:H4)</f>
        <v>1.6970562748477159E-3</v>
      </c>
      <c r="K4" s="36">
        <v>2.5000000000000001E-2</v>
      </c>
      <c r="L4" s="36">
        <v>2.1499999999999998E-2</v>
      </c>
      <c r="M4" s="49">
        <f t="shared" ref="M4:M11" si="2">AVERAGE(K4:L4)</f>
        <v>2.325E-2</v>
      </c>
      <c r="N4" s="49">
        <f t="shared" ref="N4:N11" si="3">STDEV(K4:L4)</f>
        <v>2.4748737341529184E-3</v>
      </c>
      <c r="O4" s="36">
        <v>0.3765</v>
      </c>
      <c r="P4" s="36">
        <v>0.3861</v>
      </c>
      <c r="Q4" s="49">
        <f t="shared" ref="Q4:Q11" si="4">AVERAGE(O4:P4)</f>
        <v>0.38129999999999997</v>
      </c>
      <c r="R4" s="57">
        <f>STDEV(O4:P4)</f>
        <v>6.7882250993908551E-3</v>
      </c>
      <c r="S4" s="36">
        <v>3.4000000000000002E-2</v>
      </c>
      <c r="T4" s="36">
        <v>3.7100000000000001E-2</v>
      </c>
      <c r="U4" s="49">
        <f t="shared" ref="U4:U11" si="5">AVERAGE(S4:T4)</f>
        <v>3.5549999999999998E-2</v>
      </c>
      <c r="V4" s="49">
        <f t="shared" ref="V4:V11" si="6">STDEV(S4:T4)</f>
        <v>2.1920310216782964E-3</v>
      </c>
      <c r="W4" s="36">
        <v>0.42149999999999999</v>
      </c>
      <c r="X4" s="36">
        <v>0.4284</v>
      </c>
      <c r="Y4" s="49">
        <f t="shared" ref="Y4:Y11" si="7">AVERAGE(W4:X4)</f>
        <v>0.42494999999999999</v>
      </c>
      <c r="Z4" s="57">
        <f t="shared" ref="Z4:Z11" si="8">STDEV(W4:X4)</f>
        <v>4.8790367901871898E-3</v>
      </c>
      <c r="AA4" s="36">
        <v>3.5299999999999998E-2</v>
      </c>
      <c r="AB4" s="36">
        <v>3.9899999999999998E-2</v>
      </c>
      <c r="AC4" s="49">
        <f>AVERAGE(AA4:AB4)</f>
        <v>3.7599999999999995E-2</v>
      </c>
      <c r="AD4" s="49">
        <f>STDEV(AA4:AB4)</f>
        <v>3.2526911934581187E-3</v>
      </c>
      <c r="AE4" s="36">
        <v>0.41320000000000001</v>
      </c>
      <c r="AF4" s="36">
        <v>0.41689999999999999</v>
      </c>
      <c r="AG4" s="49">
        <f>AVERAGE(AE4:AF4)</f>
        <v>0.41505000000000003</v>
      </c>
      <c r="AH4" s="57">
        <f>STDEV(AE4:AF4)</f>
        <v>2.6162950903902125E-3</v>
      </c>
      <c r="AI4" s="36">
        <v>3.8699999999999998E-2</v>
      </c>
      <c r="AJ4" s="36">
        <v>3.9300000000000002E-2</v>
      </c>
      <c r="AK4" s="49">
        <f>AVERAGE(AI4:AJ4)</f>
        <v>3.9E-2</v>
      </c>
      <c r="AL4" s="49">
        <f>STDEV(AI4:AJ4)</f>
        <v>4.2426406871193083E-4</v>
      </c>
      <c r="AM4" s="36">
        <v>0.54159999999999997</v>
      </c>
      <c r="AN4" s="36">
        <v>0.47270000000000001</v>
      </c>
      <c r="AO4" s="49">
        <f>AVERAGE(AM4:AN4)</f>
        <v>0.50714999999999999</v>
      </c>
      <c r="AP4" s="57">
        <f>STDEV(AM4:AN4)</f>
        <v>4.8719657223753099E-2</v>
      </c>
      <c r="AQ4" s="36">
        <v>2.69E-2</v>
      </c>
      <c r="AR4" s="36">
        <v>2.1000000000000001E-2</v>
      </c>
      <c r="AS4" s="49">
        <f>AVERAGE(AQ4:AR4)</f>
        <v>2.3949999999999999E-2</v>
      </c>
      <c r="AT4" s="49">
        <f>STDEV(AQ4:AR4)</f>
        <v>4.17193000900063E-3</v>
      </c>
      <c r="AU4" s="36">
        <v>0.2034</v>
      </c>
      <c r="AV4" s="36">
        <v>0.20230000000000001</v>
      </c>
      <c r="AW4" s="49">
        <f>AVERAGE(AU4:AV4)</f>
        <v>0.20285</v>
      </c>
      <c r="AX4" s="57">
        <f>STDEV(AU4:AV4)</f>
        <v>7.778174593051951E-4</v>
      </c>
    </row>
    <row r="5" spans="1:50" ht="15.75" customHeight="1" x14ac:dyDescent="0.2">
      <c r="A5" s="46" t="s">
        <v>15</v>
      </c>
      <c r="B5" s="48">
        <v>4.7000000000000002E-3</v>
      </c>
      <c r="C5" s="39">
        <v>1.0200000000000001E-2</v>
      </c>
      <c r="D5" s="36">
        <v>8.6999999999999994E-3</v>
      </c>
      <c r="E5" s="49">
        <f>AVERAGE(C5:D5)</f>
        <v>9.4500000000000001E-3</v>
      </c>
      <c r="F5" s="49">
        <f>STDEV(C5:D5)</f>
        <v>1.0606601717798223E-3</v>
      </c>
      <c r="G5" s="36">
        <v>1.0500000000000001E-2</v>
      </c>
      <c r="H5" s="36">
        <v>1.0200000000000001E-2</v>
      </c>
      <c r="I5" s="49">
        <f t="shared" si="0"/>
        <v>1.0350000000000002E-2</v>
      </c>
      <c r="J5" s="57">
        <f t="shared" si="1"/>
        <v>2.1213203435596422E-4</v>
      </c>
      <c r="K5" s="36">
        <v>6.4000000000000003E-3</v>
      </c>
      <c r="L5" s="36">
        <v>6.3E-3</v>
      </c>
      <c r="M5" s="49">
        <f t="shared" si="2"/>
        <v>6.3499999999999997E-3</v>
      </c>
      <c r="N5" s="49">
        <f t="shared" si="3"/>
        <v>7.0710678118654944E-5</v>
      </c>
      <c r="O5" s="36" t="s">
        <v>12</v>
      </c>
      <c r="P5" s="36">
        <v>5.7999999999999996E-3</v>
      </c>
      <c r="Q5" s="49">
        <f t="shared" si="4"/>
        <v>5.7999999999999996E-3</v>
      </c>
      <c r="R5" s="57"/>
      <c r="S5" s="36">
        <v>9.9000000000000008E-3</v>
      </c>
      <c r="T5" s="36">
        <v>1.09E-2</v>
      </c>
      <c r="U5" s="49">
        <f t="shared" si="5"/>
        <v>1.04E-2</v>
      </c>
      <c r="V5" s="49">
        <f t="shared" si="6"/>
        <v>7.0710678118654697E-4</v>
      </c>
      <c r="W5" s="36">
        <v>1.4E-2</v>
      </c>
      <c r="X5" s="36">
        <v>5.8999999999999999E-3</v>
      </c>
      <c r="Y5" s="49">
        <f t="shared" si="7"/>
        <v>9.9500000000000005E-3</v>
      </c>
      <c r="Z5" s="57">
        <f t="shared" si="8"/>
        <v>5.7275649276110358E-3</v>
      </c>
      <c r="AA5" s="36" t="s">
        <v>12</v>
      </c>
      <c r="AB5" s="36" t="s">
        <v>12</v>
      </c>
      <c r="AC5" s="49"/>
      <c r="AD5" s="49"/>
      <c r="AE5" s="36" t="s">
        <v>12</v>
      </c>
      <c r="AF5" s="36" t="s">
        <v>12</v>
      </c>
      <c r="AG5" s="49"/>
      <c r="AH5" s="57"/>
      <c r="AI5" s="36" t="s">
        <v>12</v>
      </c>
      <c r="AJ5" s="36" t="s">
        <v>12</v>
      </c>
      <c r="AK5" s="49"/>
      <c r="AL5" s="49"/>
      <c r="AM5" s="36" t="s">
        <v>12</v>
      </c>
      <c r="AN5" s="36" t="s">
        <v>12</v>
      </c>
      <c r="AO5" s="49"/>
      <c r="AP5" s="57"/>
      <c r="AQ5" s="36" t="s">
        <v>12</v>
      </c>
      <c r="AR5" s="36" t="s">
        <v>12</v>
      </c>
      <c r="AS5" s="49"/>
      <c r="AT5" s="49"/>
      <c r="AU5" s="36" t="s">
        <v>12</v>
      </c>
      <c r="AV5" s="36" t="s">
        <v>12</v>
      </c>
      <c r="AW5" s="49"/>
      <c r="AX5" s="57"/>
    </row>
    <row r="6" spans="1:50" ht="15.75" customHeight="1" x14ac:dyDescent="0.2">
      <c r="A6" s="46" t="s">
        <v>16</v>
      </c>
      <c r="B6" s="48">
        <v>4.5900000000000003E-2</v>
      </c>
      <c r="C6" s="39" t="s">
        <v>12</v>
      </c>
      <c r="D6" s="36" t="s">
        <v>12</v>
      </c>
      <c r="E6" s="49"/>
      <c r="F6" s="49"/>
      <c r="G6" s="36">
        <v>0.1048</v>
      </c>
      <c r="H6" s="36">
        <v>7.2099999999999997E-2</v>
      </c>
      <c r="I6" s="49">
        <f t="shared" si="0"/>
        <v>8.8450000000000001E-2</v>
      </c>
      <c r="J6" s="57">
        <f t="shared" si="1"/>
        <v>2.312239174480011E-2</v>
      </c>
      <c r="K6" s="36">
        <v>0.1091</v>
      </c>
      <c r="L6" s="36">
        <v>9.4E-2</v>
      </c>
      <c r="M6" s="49">
        <f t="shared" si="2"/>
        <v>0.10155</v>
      </c>
      <c r="N6" s="49">
        <f t="shared" si="3"/>
        <v>1.0677312395916868E-2</v>
      </c>
      <c r="O6" s="36">
        <v>0.22070000000000001</v>
      </c>
      <c r="P6" s="36">
        <v>0.1724</v>
      </c>
      <c r="Q6" s="49">
        <f t="shared" si="4"/>
        <v>0.19655</v>
      </c>
      <c r="R6" s="57">
        <f t="shared" ref="R6:R11" si="9">STDEV(O6:P6)</f>
        <v>3.4153257531310273E-2</v>
      </c>
      <c r="S6" s="36">
        <v>0.1135</v>
      </c>
      <c r="T6" s="36">
        <v>0.1061</v>
      </c>
      <c r="U6" s="49">
        <f t="shared" si="5"/>
        <v>0.10980000000000001</v>
      </c>
      <c r="V6" s="49">
        <f t="shared" si="6"/>
        <v>5.2325901807804545E-3</v>
      </c>
      <c r="W6" s="36">
        <v>0.1203</v>
      </c>
      <c r="X6" s="36">
        <v>0.1142</v>
      </c>
      <c r="Y6" s="49">
        <f t="shared" si="7"/>
        <v>0.11724999999999999</v>
      </c>
      <c r="Z6" s="57">
        <f t="shared" si="8"/>
        <v>4.3133513652379458E-3</v>
      </c>
      <c r="AA6" s="36">
        <v>0.17910000000000001</v>
      </c>
      <c r="AB6" s="36">
        <v>0.14319999999999999</v>
      </c>
      <c r="AC6" s="49">
        <f t="shared" ref="AC6:AC7" si="10">AVERAGE(AA6:AB6)</f>
        <v>0.16115000000000002</v>
      </c>
      <c r="AD6" s="49">
        <f t="shared" ref="AD6:AD7" si="11">STDEV(AA6:AB6)</f>
        <v>2.5385133444596933E-2</v>
      </c>
      <c r="AE6" s="36">
        <v>0.14219999999999999</v>
      </c>
      <c r="AF6" s="36">
        <v>0.12759999999999999</v>
      </c>
      <c r="AG6" s="49">
        <f t="shared" ref="AG6:AG11" si="12">AVERAGE(AE6:AF6)</f>
        <v>0.13489999999999999</v>
      </c>
      <c r="AH6" s="57">
        <f t="shared" ref="AH6:AH11" si="13">STDEV(AE6:AF6)</f>
        <v>1.0323759005323596E-2</v>
      </c>
      <c r="AI6" s="36">
        <v>4.6800000000000001E-2</v>
      </c>
      <c r="AJ6" s="36" t="s">
        <v>12</v>
      </c>
      <c r="AK6" s="49">
        <f t="shared" ref="AK6:AK11" si="14">AVERAGE(AI6:AJ6)</f>
        <v>4.6800000000000001E-2</v>
      </c>
      <c r="AL6" s="49"/>
      <c r="AM6" s="36">
        <v>7.8E-2</v>
      </c>
      <c r="AN6" s="36">
        <v>6.8099999999999994E-2</v>
      </c>
      <c r="AO6" s="49">
        <f t="shared" ref="AO6:AO11" si="15">AVERAGE(AM6:AN6)</f>
        <v>7.3050000000000004E-2</v>
      </c>
      <c r="AP6" s="57">
        <f t="shared" ref="AP6:AP11" si="16">STDEV(AM6:AN6)</f>
        <v>7.0003571337468248E-3</v>
      </c>
      <c r="AQ6" s="36">
        <v>6.0100000000000001E-2</v>
      </c>
      <c r="AR6" s="36">
        <v>4.9700000000000001E-2</v>
      </c>
      <c r="AS6" s="49">
        <f t="shared" ref="AS6:AS7" si="17">AVERAGE(AQ6:AR6)</f>
        <v>5.4900000000000004E-2</v>
      </c>
      <c r="AT6" s="49">
        <f t="shared" ref="AT6:AT7" si="18">STDEV(AQ6:AR6)</f>
        <v>7.3539105243400939E-3</v>
      </c>
      <c r="AU6" s="36">
        <v>5.4100000000000002E-2</v>
      </c>
      <c r="AV6" s="36">
        <v>4.8099999999999997E-2</v>
      </c>
      <c r="AW6" s="49">
        <f t="shared" ref="AW6:AW7" si="19">AVERAGE(AU6:AV6)</f>
        <v>5.11E-2</v>
      </c>
      <c r="AX6" s="57">
        <f t="shared" ref="AX6:AX7" si="20">STDEV(AU6:AV6)</f>
        <v>4.2426406871192892E-3</v>
      </c>
    </row>
    <row r="7" spans="1:50" ht="15.75" customHeight="1" x14ac:dyDescent="0.2">
      <c r="A7" s="46" t="s">
        <v>18</v>
      </c>
      <c r="B7" s="48">
        <v>1E-4</v>
      </c>
      <c r="C7" s="39">
        <v>3.3000000000000002E-2</v>
      </c>
      <c r="D7" s="36">
        <v>3.3099999999999997E-2</v>
      </c>
      <c r="E7" s="49">
        <f>AVERAGE(C7:D7)</f>
        <v>3.3049999999999996E-2</v>
      </c>
      <c r="F7" s="49">
        <f>STDEV(C7:D7)</f>
        <v>7.0710678118651867E-5</v>
      </c>
      <c r="G7" s="36">
        <v>3.3099999999999997E-2</v>
      </c>
      <c r="H7" s="36">
        <v>3.3099999999999997E-2</v>
      </c>
      <c r="I7" s="49">
        <f t="shared" si="0"/>
        <v>3.3099999999999997E-2</v>
      </c>
      <c r="J7" s="57">
        <f t="shared" si="1"/>
        <v>0</v>
      </c>
      <c r="K7" s="36">
        <v>2.8899999999999999E-2</v>
      </c>
      <c r="L7" s="36">
        <v>2.8899999999999999E-2</v>
      </c>
      <c r="M7" s="49">
        <f t="shared" si="2"/>
        <v>2.8899999999999999E-2</v>
      </c>
      <c r="N7" s="49">
        <f t="shared" si="3"/>
        <v>0</v>
      </c>
      <c r="O7" s="36">
        <v>2.93E-2</v>
      </c>
      <c r="P7" s="36">
        <v>2.9499999999999998E-2</v>
      </c>
      <c r="Q7" s="49">
        <f t="shared" si="4"/>
        <v>2.9399999999999999E-2</v>
      </c>
      <c r="R7" s="57">
        <f t="shared" si="9"/>
        <v>1.4142135623730864E-4</v>
      </c>
      <c r="S7" s="36">
        <v>2.6200000000000001E-2</v>
      </c>
      <c r="T7" s="36">
        <v>2.6499999999999999E-2</v>
      </c>
      <c r="U7" s="49">
        <f t="shared" si="5"/>
        <v>2.6349999999999998E-2</v>
      </c>
      <c r="V7" s="49">
        <f t="shared" si="6"/>
        <v>2.1213203435596297E-4</v>
      </c>
      <c r="W7" s="36">
        <v>2.7300000000000001E-2</v>
      </c>
      <c r="X7" s="36">
        <v>2.76E-2</v>
      </c>
      <c r="Y7" s="49">
        <f t="shared" si="7"/>
        <v>2.7450000000000002E-2</v>
      </c>
      <c r="Z7" s="57">
        <f t="shared" si="8"/>
        <v>2.1213203435596297E-4</v>
      </c>
      <c r="AA7" s="36">
        <v>2.46E-2</v>
      </c>
      <c r="AB7" s="36">
        <v>2.4400000000000002E-2</v>
      </c>
      <c r="AC7" s="49">
        <f t="shared" si="10"/>
        <v>2.4500000000000001E-2</v>
      </c>
      <c r="AD7" s="49">
        <f t="shared" si="11"/>
        <v>1.4142135623730864E-4</v>
      </c>
      <c r="AE7" s="36">
        <v>2.53E-2</v>
      </c>
      <c r="AF7" s="36">
        <v>2.52E-2</v>
      </c>
      <c r="AG7" s="49">
        <f t="shared" si="12"/>
        <v>2.5250000000000002E-2</v>
      </c>
      <c r="AH7" s="57">
        <f t="shared" si="13"/>
        <v>7.071067811865432E-5</v>
      </c>
      <c r="AI7" s="36">
        <v>2.6499999999999999E-2</v>
      </c>
      <c r="AJ7" s="36">
        <v>2.63E-2</v>
      </c>
      <c r="AK7" s="49">
        <f t="shared" si="14"/>
        <v>2.64E-2</v>
      </c>
      <c r="AL7" s="49">
        <f t="shared" ref="AL7:AL11" si="21">STDEV(AI7:AJ7)</f>
        <v>1.4142135623730864E-4</v>
      </c>
      <c r="AM7" s="36">
        <v>2.81E-2</v>
      </c>
      <c r="AN7" s="36">
        <v>2.76E-2</v>
      </c>
      <c r="AO7" s="49">
        <f t="shared" si="15"/>
        <v>2.785E-2</v>
      </c>
      <c r="AP7" s="57">
        <f t="shared" si="16"/>
        <v>3.5355339059327408E-4</v>
      </c>
      <c r="AQ7" s="36">
        <v>2.92E-2</v>
      </c>
      <c r="AR7" s="36">
        <v>2.9000000000000001E-2</v>
      </c>
      <c r="AS7" s="49">
        <f t="shared" si="17"/>
        <v>2.9100000000000001E-2</v>
      </c>
      <c r="AT7" s="49">
        <f t="shared" si="18"/>
        <v>1.4142135623730864E-4</v>
      </c>
      <c r="AU7" s="36">
        <v>3.0099999999999998E-2</v>
      </c>
      <c r="AV7" s="36">
        <v>0.03</v>
      </c>
      <c r="AW7" s="49">
        <f t="shared" si="19"/>
        <v>3.005E-2</v>
      </c>
      <c r="AX7" s="57">
        <f t="shared" si="20"/>
        <v>7.071067811865432E-5</v>
      </c>
    </row>
    <row r="8" spans="1:50" ht="15.75" customHeight="1" x14ac:dyDescent="0.2">
      <c r="A8" s="46" t="s">
        <v>21</v>
      </c>
      <c r="B8" s="48">
        <v>2.0000000000000001E-4</v>
      </c>
      <c r="C8" s="39" t="s">
        <v>12</v>
      </c>
      <c r="D8" s="36" t="s">
        <v>12</v>
      </c>
      <c r="E8" s="49"/>
      <c r="F8" s="49"/>
      <c r="G8" s="36" t="s">
        <v>12</v>
      </c>
      <c r="H8" s="36" t="s">
        <v>12</v>
      </c>
      <c r="I8" s="49"/>
      <c r="J8" s="57"/>
      <c r="K8" s="36">
        <v>2.0000000000000001E-4</v>
      </c>
      <c r="L8" s="36">
        <v>2.9999999999999997E-4</v>
      </c>
      <c r="M8" s="49">
        <f t="shared" si="2"/>
        <v>2.5000000000000001E-4</v>
      </c>
      <c r="N8" s="49">
        <f t="shared" si="3"/>
        <v>7.0710678118654727E-5</v>
      </c>
      <c r="O8" s="36">
        <v>8.0000000000000004E-4</v>
      </c>
      <c r="P8" s="36">
        <v>8.0000000000000004E-4</v>
      </c>
      <c r="Q8" s="49">
        <f t="shared" si="4"/>
        <v>8.0000000000000004E-4</v>
      </c>
      <c r="R8" s="57">
        <f t="shared" si="9"/>
        <v>0</v>
      </c>
      <c r="S8" s="36">
        <v>2.9999999999999997E-4</v>
      </c>
      <c r="T8" s="36">
        <v>4.0000000000000002E-4</v>
      </c>
      <c r="U8" s="49">
        <f t="shared" si="5"/>
        <v>3.5E-4</v>
      </c>
      <c r="V8" s="49">
        <f t="shared" si="6"/>
        <v>7.0710678118654781E-5</v>
      </c>
      <c r="W8" s="36">
        <v>6.9999999999999999E-4</v>
      </c>
      <c r="X8" s="36">
        <v>1.4E-3</v>
      </c>
      <c r="Y8" s="49">
        <f t="shared" si="7"/>
        <v>1.0499999999999999E-3</v>
      </c>
      <c r="Z8" s="57">
        <f t="shared" si="8"/>
        <v>4.9497474683058329E-4</v>
      </c>
      <c r="AA8" s="36" t="s">
        <v>12</v>
      </c>
      <c r="AB8" s="36" t="s">
        <v>12</v>
      </c>
      <c r="AC8" s="49"/>
      <c r="AD8" s="49"/>
      <c r="AE8" s="36">
        <v>4.0000000000000002E-4</v>
      </c>
      <c r="AF8" s="36">
        <v>8.0000000000000004E-4</v>
      </c>
      <c r="AG8" s="49">
        <f t="shared" si="12"/>
        <v>6.0000000000000006E-4</v>
      </c>
      <c r="AH8" s="57">
        <f t="shared" si="13"/>
        <v>2.8284271247461902E-4</v>
      </c>
      <c r="AI8" s="36">
        <v>4.0000000000000002E-4</v>
      </c>
      <c r="AJ8" s="36">
        <v>2.9999999999999997E-4</v>
      </c>
      <c r="AK8" s="49">
        <f t="shared" si="14"/>
        <v>3.5E-4</v>
      </c>
      <c r="AL8" s="49">
        <f t="shared" si="21"/>
        <v>7.0710678118654781E-5</v>
      </c>
      <c r="AM8" s="36">
        <v>8.9999999999999998E-4</v>
      </c>
      <c r="AN8" s="36">
        <v>4.0000000000000002E-4</v>
      </c>
      <c r="AO8" s="49">
        <f t="shared" si="15"/>
        <v>6.4999999999999997E-4</v>
      </c>
      <c r="AP8" s="57">
        <f t="shared" si="16"/>
        <v>3.535533905932737E-4</v>
      </c>
      <c r="AQ8" s="36" t="s">
        <v>12</v>
      </c>
      <c r="AR8" s="36" t="s">
        <v>12</v>
      </c>
      <c r="AS8" s="49"/>
      <c r="AT8" s="49"/>
      <c r="AU8" s="36" t="s">
        <v>12</v>
      </c>
      <c r="AV8" s="36" t="s">
        <v>12</v>
      </c>
      <c r="AW8" s="49"/>
      <c r="AX8" s="57"/>
    </row>
    <row r="9" spans="1:50" ht="15.75" customHeight="1" x14ac:dyDescent="0.2">
      <c r="A9" s="46" t="s">
        <v>22</v>
      </c>
      <c r="B9" s="48">
        <v>6.4000000000000003E-3</v>
      </c>
      <c r="C9" s="39">
        <v>11.135400000000001</v>
      </c>
      <c r="D9" s="36">
        <v>11.154500000000001</v>
      </c>
      <c r="E9" s="49">
        <f>AVERAGE(C9:D9)</f>
        <v>11.144950000000001</v>
      </c>
      <c r="F9" s="49">
        <f>STDEV(C9:D9)</f>
        <v>1.3505739520662984E-2</v>
      </c>
      <c r="G9" s="36">
        <v>11.221399999999999</v>
      </c>
      <c r="H9" s="36">
        <v>11.258100000000001</v>
      </c>
      <c r="I9" s="49">
        <f>AVERAGE(G9:H9)</f>
        <v>11.239750000000001</v>
      </c>
      <c r="J9" s="57">
        <f>STDEV(G9:H9)</f>
        <v>2.5950818869547362E-2</v>
      </c>
      <c r="K9" s="36">
        <v>61.573599999999999</v>
      </c>
      <c r="L9" s="36">
        <v>59.826599999999999</v>
      </c>
      <c r="M9" s="49">
        <f t="shared" si="2"/>
        <v>60.700099999999999</v>
      </c>
      <c r="N9" s="49">
        <f t="shared" si="3"/>
        <v>1.2353155467328985</v>
      </c>
      <c r="O9" s="36">
        <v>59.476599999999998</v>
      </c>
      <c r="P9" s="36">
        <v>58.6935</v>
      </c>
      <c r="Q9" s="49">
        <f t="shared" si="4"/>
        <v>59.085049999999995</v>
      </c>
      <c r="R9" s="57">
        <f t="shared" si="9"/>
        <v>0.55373532034718365</v>
      </c>
      <c r="S9" s="36">
        <v>73.333500000000001</v>
      </c>
      <c r="T9" s="36">
        <v>74.548599999999993</v>
      </c>
      <c r="U9" s="49">
        <f t="shared" si="5"/>
        <v>73.94104999999999</v>
      </c>
      <c r="V9" s="49">
        <f t="shared" si="6"/>
        <v>0.85920544981976865</v>
      </c>
      <c r="W9" s="36">
        <v>73.753500000000003</v>
      </c>
      <c r="X9" s="36">
        <v>74.304400000000001</v>
      </c>
      <c r="Y9" s="49">
        <f t="shared" si="7"/>
        <v>74.028950000000009</v>
      </c>
      <c r="Z9" s="57">
        <f t="shared" si="8"/>
        <v>0.38954512575566802</v>
      </c>
      <c r="AA9" s="36">
        <v>71.035399999999996</v>
      </c>
      <c r="AB9" s="36">
        <v>72.860200000000006</v>
      </c>
      <c r="AC9" s="49">
        <f t="shared" ref="AC9:AC11" si="22">AVERAGE(AA9:AB9)</f>
        <v>71.947800000000001</v>
      </c>
      <c r="AD9" s="49">
        <f t="shared" ref="AD9:AD11" si="23">STDEV(AA9:AB9)</f>
        <v>1.2903284543092193</v>
      </c>
      <c r="AE9" s="36">
        <v>73.346599999999995</v>
      </c>
      <c r="AF9" s="36">
        <v>72.031800000000004</v>
      </c>
      <c r="AG9" s="49">
        <f t="shared" si="12"/>
        <v>72.6892</v>
      </c>
      <c r="AH9" s="57">
        <f t="shared" si="13"/>
        <v>0.92970399590406638</v>
      </c>
      <c r="AI9" s="36">
        <v>65.657799999999995</v>
      </c>
      <c r="AJ9" s="36">
        <v>65.185599999999994</v>
      </c>
      <c r="AK9" s="49">
        <f t="shared" si="14"/>
        <v>65.421699999999987</v>
      </c>
      <c r="AL9" s="49">
        <f t="shared" si="21"/>
        <v>0.33389582207628832</v>
      </c>
      <c r="AM9" s="36">
        <v>66.151300000000006</v>
      </c>
      <c r="AN9" s="36">
        <v>65.513099999999994</v>
      </c>
      <c r="AO9" s="49">
        <f t="shared" si="15"/>
        <v>65.8322</v>
      </c>
      <c r="AP9" s="57">
        <f t="shared" si="16"/>
        <v>0.45127554775326301</v>
      </c>
      <c r="AQ9" s="36">
        <v>61.323999999999998</v>
      </c>
      <c r="AR9" s="36">
        <v>59.751199999999997</v>
      </c>
      <c r="AS9" s="49">
        <f t="shared" ref="AS9:AS11" si="24">AVERAGE(AQ9:AR9)</f>
        <v>60.537599999999998</v>
      </c>
      <c r="AT9" s="49">
        <f t="shared" ref="AT9:AT11" si="25">STDEV(AQ9:AR9)</f>
        <v>1.1121375454502025</v>
      </c>
      <c r="AU9" s="36">
        <v>58.8996</v>
      </c>
      <c r="AV9" s="36">
        <v>60.184399999999997</v>
      </c>
      <c r="AW9" s="49">
        <f t="shared" ref="AW9:AW11" si="26">AVERAGE(AU9:AV9)</f>
        <v>59.542000000000002</v>
      </c>
      <c r="AX9" s="57">
        <f t="shared" ref="AX9:AX11" si="27">STDEV(AU9:AV9)</f>
        <v>0.9084907924684742</v>
      </c>
    </row>
    <row r="10" spans="1:50" ht="15.75" customHeight="1" x14ac:dyDescent="0.2">
      <c r="A10" s="46" t="s">
        <v>26</v>
      </c>
      <c r="B10" s="48">
        <v>1E-4</v>
      </c>
      <c r="C10" s="39" t="s">
        <v>12</v>
      </c>
      <c r="D10" s="36" t="s">
        <v>12</v>
      </c>
      <c r="E10" s="49"/>
      <c r="F10" s="49"/>
      <c r="G10" s="36" t="s">
        <v>12</v>
      </c>
      <c r="H10" s="36" t="s">
        <v>12</v>
      </c>
      <c r="I10" s="49"/>
      <c r="J10" s="57"/>
      <c r="K10" s="36">
        <v>3.0999999999999999E-3</v>
      </c>
      <c r="L10" s="36">
        <v>3.2000000000000002E-3</v>
      </c>
      <c r="M10" s="49">
        <f t="shared" si="2"/>
        <v>3.15E-3</v>
      </c>
      <c r="N10" s="49">
        <f t="shared" si="3"/>
        <v>7.0710678118654944E-5</v>
      </c>
      <c r="O10" s="36">
        <v>3.7000000000000002E-3</v>
      </c>
      <c r="P10" s="36">
        <v>3.7000000000000002E-3</v>
      </c>
      <c r="Q10" s="49">
        <f t="shared" si="4"/>
        <v>3.7000000000000002E-3</v>
      </c>
      <c r="R10" s="57">
        <f t="shared" si="9"/>
        <v>0</v>
      </c>
      <c r="S10" s="36">
        <v>4.7000000000000002E-3</v>
      </c>
      <c r="T10" s="36">
        <v>4.7000000000000002E-3</v>
      </c>
      <c r="U10" s="49">
        <f t="shared" si="5"/>
        <v>4.7000000000000002E-3</v>
      </c>
      <c r="V10" s="49">
        <f t="shared" si="6"/>
        <v>0</v>
      </c>
      <c r="W10" s="36">
        <v>5.1999999999999998E-3</v>
      </c>
      <c r="X10" s="36">
        <v>6.0000000000000001E-3</v>
      </c>
      <c r="Y10" s="49">
        <f t="shared" si="7"/>
        <v>5.5999999999999999E-3</v>
      </c>
      <c r="Z10" s="57">
        <f t="shared" si="8"/>
        <v>5.6568542494923825E-4</v>
      </c>
      <c r="AA10" s="36">
        <v>4.8999999999999998E-3</v>
      </c>
      <c r="AB10" s="36">
        <v>4.7000000000000002E-3</v>
      </c>
      <c r="AC10" s="49">
        <f t="shared" si="22"/>
        <v>4.8000000000000004E-3</v>
      </c>
      <c r="AD10" s="49">
        <f t="shared" si="23"/>
        <v>1.4142135623730926E-4</v>
      </c>
      <c r="AE10" s="36">
        <v>5.3E-3</v>
      </c>
      <c r="AF10" s="36">
        <v>5.4000000000000003E-3</v>
      </c>
      <c r="AG10" s="49">
        <f t="shared" si="12"/>
        <v>5.3500000000000006E-3</v>
      </c>
      <c r="AH10" s="57">
        <f t="shared" si="13"/>
        <v>7.0710678118654944E-5</v>
      </c>
      <c r="AI10" s="36">
        <v>4.1999999999999997E-3</v>
      </c>
      <c r="AJ10" s="36">
        <v>4.3E-3</v>
      </c>
      <c r="AK10" s="49">
        <f t="shared" si="14"/>
        <v>4.2500000000000003E-3</v>
      </c>
      <c r="AL10" s="49">
        <f t="shared" si="21"/>
        <v>7.0710678118654944E-5</v>
      </c>
      <c r="AM10" s="36">
        <v>4.8999999999999998E-3</v>
      </c>
      <c r="AN10" s="36">
        <v>4.7000000000000002E-3</v>
      </c>
      <c r="AO10" s="49">
        <f t="shared" si="15"/>
        <v>4.8000000000000004E-3</v>
      </c>
      <c r="AP10" s="57">
        <f t="shared" si="16"/>
        <v>1.4142135623730926E-4</v>
      </c>
      <c r="AQ10" s="36">
        <v>2.2000000000000001E-3</v>
      </c>
      <c r="AR10" s="36">
        <v>2.0999999999999999E-3</v>
      </c>
      <c r="AS10" s="49">
        <f t="shared" si="24"/>
        <v>2.15E-3</v>
      </c>
      <c r="AT10" s="49">
        <f t="shared" si="25"/>
        <v>7.0710678118654944E-5</v>
      </c>
      <c r="AU10" s="36">
        <v>2.8E-3</v>
      </c>
      <c r="AV10" s="36">
        <v>2.8E-3</v>
      </c>
      <c r="AW10" s="49">
        <f t="shared" si="26"/>
        <v>2.8E-3</v>
      </c>
      <c r="AX10" s="57">
        <f t="shared" si="27"/>
        <v>0</v>
      </c>
    </row>
    <row r="11" spans="1:50" ht="15.75" customHeight="1" x14ac:dyDescent="0.2">
      <c r="A11" s="46" t="s">
        <v>27</v>
      </c>
      <c r="B11" s="48">
        <v>2.0000000000000001E-4</v>
      </c>
      <c r="C11" s="39" t="s">
        <v>12</v>
      </c>
      <c r="D11" s="36" t="s">
        <v>12</v>
      </c>
      <c r="E11" s="49"/>
      <c r="F11" s="49"/>
      <c r="G11" s="36" t="s">
        <v>12</v>
      </c>
      <c r="H11" s="36">
        <v>2.9999999999999997E-4</v>
      </c>
      <c r="I11" s="49">
        <f>AVERAGE(G11:H11)</f>
        <v>2.9999999999999997E-4</v>
      </c>
      <c r="J11" s="57"/>
      <c r="K11" s="36">
        <v>2.3699999999999999E-2</v>
      </c>
      <c r="L11" s="36">
        <v>2.3900000000000001E-2</v>
      </c>
      <c r="M11" s="49">
        <f t="shared" si="2"/>
        <v>2.3800000000000002E-2</v>
      </c>
      <c r="N11" s="49">
        <f t="shared" si="3"/>
        <v>1.4142135623731111E-4</v>
      </c>
      <c r="O11" s="36">
        <v>2.3400000000000001E-2</v>
      </c>
      <c r="P11" s="36">
        <v>2.3800000000000002E-2</v>
      </c>
      <c r="Q11" s="49">
        <f t="shared" si="4"/>
        <v>2.3600000000000003E-2</v>
      </c>
      <c r="R11" s="57">
        <f t="shared" si="9"/>
        <v>2.8284271247461977E-4</v>
      </c>
      <c r="S11" s="36">
        <v>2.6800000000000001E-2</v>
      </c>
      <c r="T11" s="36">
        <v>2.7E-2</v>
      </c>
      <c r="U11" s="49">
        <f t="shared" si="5"/>
        <v>2.69E-2</v>
      </c>
      <c r="V11" s="49">
        <f t="shared" si="6"/>
        <v>1.4142135623730864E-4</v>
      </c>
      <c r="W11" s="36">
        <v>2.7199999999999998E-2</v>
      </c>
      <c r="X11" s="36">
        <v>2.7900000000000001E-2</v>
      </c>
      <c r="Y11" s="49">
        <f t="shared" si="7"/>
        <v>2.7549999999999998E-2</v>
      </c>
      <c r="Z11" s="57">
        <f t="shared" si="8"/>
        <v>4.9497474683058513E-4</v>
      </c>
      <c r="AA11" s="36">
        <v>2.41E-2</v>
      </c>
      <c r="AB11" s="36">
        <v>2.4299999999999999E-2</v>
      </c>
      <c r="AC11" s="49">
        <f t="shared" si="22"/>
        <v>2.4199999999999999E-2</v>
      </c>
      <c r="AD11" s="49">
        <f t="shared" si="23"/>
        <v>1.4142135623730864E-4</v>
      </c>
      <c r="AE11" s="36">
        <v>2.4899999999999999E-2</v>
      </c>
      <c r="AF11" s="36">
        <v>2.47E-2</v>
      </c>
      <c r="AG11" s="49">
        <f t="shared" si="12"/>
        <v>2.4799999999999999E-2</v>
      </c>
      <c r="AH11" s="57">
        <f t="shared" si="13"/>
        <v>1.4142135623730864E-4</v>
      </c>
      <c r="AI11" s="36">
        <v>1.6500000000000001E-2</v>
      </c>
      <c r="AJ11" s="36">
        <v>1.6500000000000001E-2</v>
      </c>
      <c r="AK11" s="49">
        <f t="shared" si="14"/>
        <v>1.6500000000000001E-2</v>
      </c>
      <c r="AL11" s="49">
        <f t="shared" si="21"/>
        <v>0</v>
      </c>
      <c r="AM11" s="36">
        <v>1.67E-2</v>
      </c>
      <c r="AN11" s="36">
        <v>1.6400000000000001E-2</v>
      </c>
      <c r="AO11" s="49">
        <f t="shared" si="15"/>
        <v>1.6550000000000002E-2</v>
      </c>
      <c r="AP11" s="57">
        <f t="shared" si="16"/>
        <v>2.1213203435596297E-4</v>
      </c>
      <c r="AQ11" s="36">
        <v>7.1000000000000004E-3</v>
      </c>
      <c r="AR11" s="36">
        <v>7.1000000000000004E-3</v>
      </c>
      <c r="AS11" s="49">
        <f t="shared" si="24"/>
        <v>7.1000000000000004E-3</v>
      </c>
      <c r="AT11" s="49">
        <f t="shared" si="25"/>
        <v>0</v>
      </c>
      <c r="AU11" s="36">
        <v>7.4999999999999997E-3</v>
      </c>
      <c r="AV11" s="36">
        <v>7.4999999999999997E-3</v>
      </c>
      <c r="AW11" s="49">
        <f t="shared" si="26"/>
        <v>7.4999999999999997E-3</v>
      </c>
      <c r="AX11" s="57">
        <f t="shared" si="27"/>
        <v>0</v>
      </c>
    </row>
    <row r="12" spans="1:50" ht="15.75" customHeight="1" x14ac:dyDescent="0.2">
      <c r="A12" s="46" t="s">
        <v>28</v>
      </c>
      <c r="B12" s="48">
        <v>2.9999999999999997E-4</v>
      </c>
      <c r="C12" s="39" t="s">
        <v>12</v>
      </c>
      <c r="D12" s="36" t="s">
        <v>12</v>
      </c>
      <c r="E12" s="49"/>
      <c r="F12" s="49"/>
      <c r="G12" s="36" t="s">
        <v>12</v>
      </c>
      <c r="H12" s="36" t="s">
        <v>12</v>
      </c>
      <c r="I12" s="49"/>
      <c r="J12" s="57"/>
      <c r="K12" s="36" t="s">
        <v>12</v>
      </c>
      <c r="L12" s="36" t="s">
        <v>12</v>
      </c>
      <c r="M12" s="49"/>
      <c r="N12" s="49"/>
      <c r="O12" s="36" t="s">
        <v>12</v>
      </c>
      <c r="P12" s="36" t="s">
        <v>12</v>
      </c>
      <c r="Q12" s="49"/>
      <c r="R12" s="57"/>
      <c r="S12" s="36" t="s">
        <v>12</v>
      </c>
      <c r="T12" s="36" t="s">
        <v>12</v>
      </c>
      <c r="U12" s="49"/>
      <c r="V12" s="49"/>
      <c r="W12" s="36" t="s">
        <v>12</v>
      </c>
      <c r="X12" s="36" t="s">
        <v>12</v>
      </c>
      <c r="Y12" s="49"/>
      <c r="Z12" s="57"/>
      <c r="AA12" s="36" t="s">
        <v>12</v>
      </c>
      <c r="AB12" s="36" t="s">
        <v>12</v>
      </c>
      <c r="AC12" s="49"/>
      <c r="AD12" s="49"/>
      <c r="AE12" s="36" t="s">
        <v>12</v>
      </c>
      <c r="AF12" s="36" t="s">
        <v>12</v>
      </c>
      <c r="AG12" s="49"/>
      <c r="AH12" s="57"/>
      <c r="AI12" s="36" t="s">
        <v>12</v>
      </c>
      <c r="AJ12" s="36" t="s">
        <v>12</v>
      </c>
      <c r="AK12" s="49"/>
      <c r="AL12" s="49"/>
      <c r="AM12" s="36" t="s">
        <v>12</v>
      </c>
      <c r="AN12" s="36" t="s">
        <v>12</v>
      </c>
      <c r="AO12" s="49"/>
      <c r="AP12" s="57"/>
      <c r="AQ12" s="36" t="s">
        <v>12</v>
      </c>
      <c r="AR12" s="36" t="s">
        <v>12</v>
      </c>
      <c r="AS12" s="49"/>
      <c r="AT12" s="49"/>
      <c r="AU12" s="36" t="s">
        <v>12</v>
      </c>
      <c r="AV12" s="36" t="s">
        <v>12</v>
      </c>
      <c r="AW12" s="49"/>
      <c r="AX12" s="57"/>
    </row>
    <row r="13" spans="1:50" ht="15.75" customHeight="1" x14ac:dyDescent="0.2">
      <c r="A13" s="46" t="s">
        <v>30</v>
      </c>
      <c r="B13" s="48">
        <v>1.1000000000000001E-3</v>
      </c>
      <c r="C13" s="39" t="s">
        <v>12</v>
      </c>
      <c r="D13" s="36">
        <v>1.6999999999999999E-3</v>
      </c>
      <c r="E13" s="49">
        <f>AVERAGE(C13:D13)</f>
        <v>1.6999999999999999E-3</v>
      </c>
      <c r="F13" s="49"/>
      <c r="G13" s="36" t="s">
        <v>12</v>
      </c>
      <c r="H13" s="36">
        <v>1.4E-3</v>
      </c>
      <c r="I13" s="49">
        <f t="shared" ref="I13:I20" si="28">AVERAGE(G13:H13)</f>
        <v>1.4E-3</v>
      </c>
      <c r="J13" s="57"/>
      <c r="K13" s="36">
        <v>3.7000000000000002E-3</v>
      </c>
      <c r="L13" s="36">
        <v>3.3999999999999998E-3</v>
      </c>
      <c r="M13" s="49">
        <f t="shared" ref="M13:M27" si="29">AVERAGE(K13:L13)</f>
        <v>3.5500000000000002E-3</v>
      </c>
      <c r="N13" s="49">
        <f t="shared" ref="N13:N22" si="30">STDEV(K13:L13)</f>
        <v>2.1213203435596449E-4</v>
      </c>
      <c r="O13" s="36">
        <v>6.9000000000000006E-2</v>
      </c>
      <c r="P13" s="36">
        <v>7.0499999999999993E-2</v>
      </c>
      <c r="Q13" s="49">
        <f t="shared" ref="Q13:Q27" si="31">AVERAGE(O13:P13)</f>
        <v>6.9750000000000006E-2</v>
      </c>
      <c r="R13" s="57">
        <f t="shared" ref="R13:R27" si="32">STDEV(O13:P13)</f>
        <v>1.0606601717798123E-3</v>
      </c>
      <c r="S13" s="36">
        <v>1.78E-2</v>
      </c>
      <c r="T13" s="36">
        <v>1.9E-2</v>
      </c>
      <c r="U13" s="49">
        <f t="shared" ref="U13:U27" si="33">AVERAGE(S13:T13)</f>
        <v>1.84E-2</v>
      </c>
      <c r="V13" s="49">
        <f t="shared" ref="V13:V27" si="34">STDEV(S13:T13)</f>
        <v>8.4852813742385678E-4</v>
      </c>
      <c r="W13" s="36">
        <v>0.1053</v>
      </c>
      <c r="X13" s="36">
        <v>0.107</v>
      </c>
      <c r="Y13" s="49">
        <f t="shared" ref="Y13:Y27" si="35">AVERAGE(W13:X13)</f>
        <v>0.10614999999999999</v>
      </c>
      <c r="Z13" s="57">
        <f t="shared" ref="Z13:Z27" si="36">STDEV(W13:X13)</f>
        <v>1.2020815280171259E-3</v>
      </c>
      <c r="AA13" s="36">
        <v>2.5899999999999999E-2</v>
      </c>
      <c r="AB13" s="36">
        <v>2.6499999999999999E-2</v>
      </c>
      <c r="AC13" s="49">
        <f t="shared" ref="AC13:AC21" si="37">AVERAGE(AA13:AB13)</f>
        <v>2.6200000000000001E-2</v>
      </c>
      <c r="AD13" s="49">
        <f t="shared" ref="AD13:AD21" si="38">STDEV(AA13:AB13)</f>
        <v>4.2426406871192844E-4</v>
      </c>
      <c r="AE13" s="36">
        <v>0.1099</v>
      </c>
      <c r="AF13" s="36">
        <v>0.1113</v>
      </c>
      <c r="AG13" s="49">
        <f t="shared" ref="AG13:AG24" si="39">AVERAGE(AE13:AF13)</f>
        <v>0.1106</v>
      </c>
      <c r="AH13" s="57">
        <f t="shared" ref="AH13:AH24" si="40">STDEV(AE13:AF13)</f>
        <v>9.899494936611655E-4</v>
      </c>
      <c r="AI13" s="36">
        <v>2.0199999999999999E-2</v>
      </c>
      <c r="AJ13" s="36">
        <v>0.02</v>
      </c>
      <c r="AK13" s="49">
        <f t="shared" ref="AK13:AK21" si="41">AVERAGE(AI13:AJ13)</f>
        <v>2.01E-2</v>
      </c>
      <c r="AL13" s="49">
        <f t="shared" ref="AL13:AL21" si="42">STDEV(AI13:AJ13)</f>
        <v>1.4142135623730864E-4</v>
      </c>
      <c r="AM13" s="36">
        <v>0.12230000000000001</v>
      </c>
      <c r="AN13" s="36">
        <v>0.11559999999999999</v>
      </c>
      <c r="AO13" s="49">
        <f t="shared" ref="AO13:AO24" si="43">AVERAGE(AM13:AN13)</f>
        <v>0.11895</v>
      </c>
      <c r="AP13" s="57">
        <f t="shared" ref="AP13:AP24" si="44">STDEV(AM13:AN13)</f>
        <v>4.7376154339498766E-3</v>
      </c>
      <c r="AQ13" s="36">
        <v>6.0000000000000001E-3</v>
      </c>
      <c r="AR13" s="36">
        <v>6.3E-3</v>
      </c>
      <c r="AS13" s="49">
        <f t="shared" ref="AS13:AS21" si="45">AVERAGE(AQ13:AR13)</f>
        <v>6.1500000000000001E-3</v>
      </c>
      <c r="AT13" s="49">
        <f t="shared" ref="AT13:AT21" si="46">STDEV(AQ13:AR13)</f>
        <v>2.1213203435596419E-4</v>
      </c>
      <c r="AU13" s="36">
        <v>3.5299999999999998E-2</v>
      </c>
      <c r="AV13" s="36">
        <v>3.6799999999999999E-2</v>
      </c>
      <c r="AW13" s="49">
        <f t="shared" ref="AW13:AW24" si="47">AVERAGE(AU13:AV13)</f>
        <v>3.6049999999999999E-2</v>
      </c>
      <c r="AX13" s="57">
        <f t="shared" ref="AX13:AX21" si="48">STDEV(AU13:AV13)</f>
        <v>1.0606601717798223E-3</v>
      </c>
    </row>
    <row r="14" spans="1:50" ht="15.75" customHeight="1" x14ac:dyDescent="0.2">
      <c r="A14" s="46" t="s">
        <v>31</v>
      </c>
      <c r="B14" s="48">
        <v>2.9999999999999997E-4</v>
      </c>
      <c r="C14" s="39" t="s">
        <v>12</v>
      </c>
      <c r="D14" s="36" t="s">
        <v>12</v>
      </c>
      <c r="E14" s="49"/>
      <c r="F14" s="49"/>
      <c r="G14" s="36">
        <v>1.8700000000000001E-2</v>
      </c>
      <c r="H14" s="36">
        <v>2.24E-2</v>
      </c>
      <c r="I14" s="49">
        <f t="shared" si="28"/>
        <v>2.0549999999999999E-2</v>
      </c>
      <c r="J14" s="57">
        <f t="shared" ref="J14:J20" si="49">STDEV(G14:H14)</f>
        <v>2.6162950903902246E-3</v>
      </c>
      <c r="K14" s="36">
        <v>17.888300000000001</v>
      </c>
      <c r="L14" s="36">
        <v>18.1493</v>
      </c>
      <c r="M14" s="49">
        <f t="shared" si="29"/>
        <v>18.018799999999999</v>
      </c>
      <c r="N14" s="49">
        <f t="shared" si="30"/>
        <v>0.18455486988968836</v>
      </c>
      <c r="O14" s="36">
        <v>24.045999999999999</v>
      </c>
      <c r="P14" s="36">
        <v>23.94</v>
      </c>
      <c r="Q14" s="49">
        <f t="shared" si="31"/>
        <v>23.993000000000002</v>
      </c>
      <c r="R14" s="57">
        <f t="shared" si="32"/>
        <v>7.495331880577269E-2</v>
      </c>
      <c r="S14" s="36">
        <v>13.213699999999999</v>
      </c>
      <c r="T14" s="36">
        <v>13.5632</v>
      </c>
      <c r="U14" s="49">
        <f t="shared" si="33"/>
        <v>13.388449999999999</v>
      </c>
      <c r="V14" s="49">
        <f t="shared" si="34"/>
        <v>0.24713382002469894</v>
      </c>
      <c r="W14" s="36">
        <v>21.6508</v>
      </c>
      <c r="X14" s="36">
        <v>21.507000000000001</v>
      </c>
      <c r="Y14" s="49">
        <f t="shared" si="35"/>
        <v>21.578900000000001</v>
      </c>
      <c r="Z14" s="57">
        <f t="shared" si="36"/>
        <v>0.10168195513462469</v>
      </c>
      <c r="AA14" s="36">
        <v>11.7257</v>
      </c>
      <c r="AB14" s="36">
        <v>11.5189</v>
      </c>
      <c r="AC14" s="49">
        <f t="shared" si="37"/>
        <v>11.622299999999999</v>
      </c>
      <c r="AD14" s="49">
        <f t="shared" si="38"/>
        <v>0.14622968234937761</v>
      </c>
      <c r="AE14" s="36">
        <v>19.131799999999998</v>
      </c>
      <c r="AF14" s="36">
        <v>19.433</v>
      </c>
      <c r="AG14" s="49">
        <f t="shared" si="39"/>
        <v>19.282399999999999</v>
      </c>
      <c r="AH14" s="57">
        <f t="shared" si="40"/>
        <v>0.21298056249338915</v>
      </c>
      <c r="AI14" s="36">
        <v>3.9009999999999998</v>
      </c>
      <c r="AJ14" s="36">
        <v>3.9714999999999998</v>
      </c>
      <c r="AK14" s="49">
        <f t="shared" si="41"/>
        <v>3.9362499999999998</v>
      </c>
      <c r="AL14" s="49">
        <f t="shared" si="42"/>
        <v>4.9851028073651604E-2</v>
      </c>
      <c r="AM14" s="36">
        <v>15.627599999999999</v>
      </c>
      <c r="AN14" s="36">
        <v>13.8634</v>
      </c>
      <c r="AO14" s="49">
        <f t="shared" si="43"/>
        <v>14.7455</v>
      </c>
      <c r="AP14" s="57">
        <f t="shared" si="44"/>
        <v>1.2474777833693063</v>
      </c>
      <c r="AQ14" s="36">
        <v>2.0400000000000001E-2</v>
      </c>
      <c r="AR14" s="36">
        <v>1.8200000000000001E-2</v>
      </c>
      <c r="AS14" s="49">
        <f t="shared" si="45"/>
        <v>1.9300000000000001E-2</v>
      </c>
      <c r="AT14" s="49">
        <f t="shared" si="46"/>
        <v>1.5556349186104049E-3</v>
      </c>
      <c r="AU14" s="36">
        <v>3.4098000000000002</v>
      </c>
      <c r="AV14" s="36">
        <v>3.5640999999999998</v>
      </c>
      <c r="AW14" s="49">
        <f t="shared" si="47"/>
        <v>3.4869500000000002</v>
      </c>
      <c r="AX14" s="57">
        <f t="shared" si="48"/>
        <v>0.10910657633708405</v>
      </c>
    </row>
    <row r="15" spans="1:50" ht="15.75" customHeight="1" x14ac:dyDescent="0.2">
      <c r="A15" s="46" t="s">
        <v>32</v>
      </c>
      <c r="B15" s="48">
        <v>3.2300000000000002E-2</v>
      </c>
      <c r="C15" s="39">
        <v>1.2578</v>
      </c>
      <c r="D15" s="36">
        <v>1.2574000000000001</v>
      </c>
      <c r="E15" s="49">
        <f>AVERAGE(C15:D15)</f>
        <v>1.2576000000000001</v>
      </c>
      <c r="F15" s="49">
        <f>STDEV(C15:D15)</f>
        <v>2.8284271247458785E-4</v>
      </c>
      <c r="G15" s="36">
        <v>1.1890000000000001</v>
      </c>
      <c r="H15" s="36">
        <v>1.2030000000000001</v>
      </c>
      <c r="I15" s="49">
        <f t="shared" si="28"/>
        <v>1.1960000000000002</v>
      </c>
      <c r="J15" s="57">
        <f t="shared" si="49"/>
        <v>9.8994949366116736E-3</v>
      </c>
      <c r="K15" s="36">
        <v>2.7423999999999999</v>
      </c>
      <c r="L15" s="36">
        <v>2.6358999999999999</v>
      </c>
      <c r="M15" s="49">
        <f t="shared" si="29"/>
        <v>2.6891499999999997</v>
      </c>
      <c r="N15" s="49">
        <f t="shared" si="30"/>
        <v>7.5306872196367336E-2</v>
      </c>
      <c r="O15" s="36">
        <v>2.6762000000000001</v>
      </c>
      <c r="P15" s="36">
        <v>2.6061000000000001</v>
      </c>
      <c r="Q15" s="49">
        <f t="shared" si="31"/>
        <v>2.6411500000000001</v>
      </c>
      <c r="R15" s="57">
        <f t="shared" si="32"/>
        <v>4.9568185361177013E-2</v>
      </c>
      <c r="S15" s="36">
        <v>3.4698000000000002</v>
      </c>
      <c r="T15" s="36">
        <v>3.4992000000000001</v>
      </c>
      <c r="U15" s="49">
        <f t="shared" si="33"/>
        <v>3.4845000000000002</v>
      </c>
      <c r="V15" s="49">
        <f t="shared" si="34"/>
        <v>2.0788939366884408E-2</v>
      </c>
      <c r="W15" s="36">
        <v>3.476</v>
      </c>
      <c r="X15" s="36">
        <v>3.4899</v>
      </c>
      <c r="Y15" s="49">
        <f t="shared" si="35"/>
        <v>3.4829499999999998</v>
      </c>
      <c r="Z15" s="57">
        <f t="shared" si="36"/>
        <v>9.8287842584930275E-3</v>
      </c>
      <c r="AA15" s="36">
        <v>3.2877000000000001</v>
      </c>
      <c r="AB15" s="36">
        <v>3.4369000000000001</v>
      </c>
      <c r="AC15" s="49">
        <f t="shared" si="37"/>
        <v>3.3623000000000003</v>
      </c>
      <c r="AD15" s="49">
        <f t="shared" si="38"/>
        <v>0.10550033175303289</v>
      </c>
      <c r="AE15" s="36">
        <v>3.4645000000000001</v>
      </c>
      <c r="AF15" s="36">
        <v>3.3683999999999998</v>
      </c>
      <c r="AG15" s="49">
        <f t="shared" si="39"/>
        <v>3.4164500000000002</v>
      </c>
      <c r="AH15" s="57">
        <f t="shared" si="40"/>
        <v>6.7952961672027426E-2</v>
      </c>
      <c r="AI15" s="36">
        <v>3.2643</v>
      </c>
      <c r="AJ15" s="36">
        <v>3.3197000000000001</v>
      </c>
      <c r="AK15" s="49">
        <f t="shared" si="41"/>
        <v>3.2919999999999998</v>
      </c>
      <c r="AL15" s="49">
        <f t="shared" si="42"/>
        <v>3.9173715677734811E-2</v>
      </c>
      <c r="AM15" s="36">
        <v>3.4441000000000002</v>
      </c>
      <c r="AN15" s="36">
        <v>3.3073999999999999</v>
      </c>
      <c r="AO15" s="49">
        <f t="shared" si="43"/>
        <v>3.37575</v>
      </c>
      <c r="AP15" s="57">
        <f t="shared" si="44"/>
        <v>9.6661496988201243E-2</v>
      </c>
      <c r="AQ15" s="36">
        <v>4.9024000000000001</v>
      </c>
      <c r="AR15" s="36">
        <v>4.8018000000000001</v>
      </c>
      <c r="AS15" s="49">
        <f t="shared" si="45"/>
        <v>4.8521000000000001</v>
      </c>
      <c r="AT15" s="49">
        <f t="shared" si="46"/>
        <v>7.1134942187366698E-2</v>
      </c>
      <c r="AU15" s="36">
        <v>4.7929000000000004</v>
      </c>
      <c r="AV15" s="36">
        <v>4.8654999999999999</v>
      </c>
      <c r="AW15" s="49">
        <f t="shared" si="47"/>
        <v>4.8292000000000002</v>
      </c>
      <c r="AX15" s="57">
        <f t="shared" si="48"/>
        <v>5.1335952314143035E-2</v>
      </c>
    </row>
    <row r="16" spans="1:50" ht="15.75" customHeight="1" x14ac:dyDescent="0.2">
      <c r="A16" s="46" t="s">
        <v>33</v>
      </c>
      <c r="B16" s="48">
        <v>1.4E-3</v>
      </c>
      <c r="C16" s="39" t="s">
        <v>12</v>
      </c>
      <c r="D16" s="36" t="s">
        <v>12</v>
      </c>
      <c r="E16" s="49"/>
      <c r="F16" s="49"/>
      <c r="G16" s="36">
        <v>1.8E-3</v>
      </c>
      <c r="H16" s="36">
        <v>4.0000000000000001E-3</v>
      </c>
      <c r="I16" s="49">
        <f t="shared" si="28"/>
        <v>2.8999999999999998E-3</v>
      </c>
      <c r="J16" s="57">
        <f t="shared" si="49"/>
        <v>1.5556349186104047E-3</v>
      </c>
      <c r="K16" s="36">
        <v>1.1900000000000001E-2</v>
      </c>
      <c r="L16" s="36">
        <v>7.7999999999999996E-3</v>
      </c>
      <c r="M16" s="49">
        <f t="shared" si="29"/>
        <v>9.8500000000000011E-3</v>
      </c>
      <c r="N16" s="49">
        <f t="shared" si="30"/>
        <v>2.8991378028648458E-3</v>
      </c>
      <c r="O16" s="36">
        <v>1.1299999999999999E-2</v>
      </c>
      <c r="P16" s="36">
        <v>8.8000000000000005E-3</v>
      </c>
      <c r="Q16" s="49">
        <f t="shared" si="31"/>
        <v>1.005E-2</v>
      </c>
      <c r="R16" s="57">
        <f t="shared" si="32"/>
        <v>1.767766952966368E-3</v>
      </c>
      <c r="S16" s="36">
        <v>1.09E-2</v>
      </c>
      <c r="T16" s="36">
        <v>1.3899999999999999E-2</v>
      </c>
      <c r="U16" s="49">
        <f t="shared" si="33"/>
        <v>1.24E-2</v>
      </c>
      <c r="V16" s="49">
        <f t="shared" si="34"/>
        <v>2.121320343559642E-3</v>
      </c>
      <c r="W16" s="36">
        <v>1.11E-2</v>
      </c>
      <c r="X16" s="36">
        <v>1.41E-2</v>
      </c>
      <c r="Y16" s="49">
        <f t="shared" si="35"/>
        <v>1.26E-2</v>
      </c>
      <c r="Z16" s="57">
        <f t="shared" si="36"/>
        <v>2.121320343559642E-3</v>
      </c>
      <c r="AA16" s="36">
        <v>1.18E-2</v>
      </c>
      <c r="AB16" s="36">
        <v>1.15E-2</v>
      </c>
      <c r="AC16" s="49">
        <f t="shared" si="37"/>
        <v>1.1650000000000001E-2</v>
      </c>
      <c r="AD16" s="49">
        <f t="shared" si="38"/>
        <v>2.1213203435596422E-4</v>
      </c>
      <c r="AE16" s="36">
        <v>1.23E-2</v>
      </c>
      <c r="AF16" s="36">
        <v>1.21E-2</v>
      </c>
      <c r="AG16" s="49">
        <f t="shared" si="39"/>
        <v>1.2199999999999999E-2</v>
      </c>
      <c r="AH16" s="57">
        <f t="shared" si="40"/>
        <v>1.4142135623730989E-4</v>
      </c>
      <c r="AI16" s="36">
        <v>1.38E-2</v>
      </c>
      <c r="AJ16" s="36">
        <v>1.04E-2</v>
      </c>
      <c r="AK16" s="49">
        <f t="shared" si="41"/>
        <v>1.21E-2</v>
      </c>
      <c r="AL16" s="49">
        <f t="shared" si="42"/>
        <v>2.4041630560342618E-3</v>
      </c>
      <c r="AM16" s="36">
        <v>1.0800000000000001E-2</v>
      </c>
      <c r="AN16" s="36">
        <v>9.7999999999999997E-3</v>
      </c>
      <c r="AO16" s="49">
        <f t="shared" si="43"/>
        <v>1.03E-2</v>
      </c>
      <c r="AP16" s="57">
        <f t="shared" si="44"/>
        <v>7.0710678118654816E-4</v>
      </c>
      <c r="AQ16" s="36">
        <v>1.0800000000000001E-2</v>
      </c>
      <c r="AR16" s="36">
        <v>9.9000000000000008E-3</v>
      </c>
      <c r="AS16" s="49">
        <f t="shared" si="45"/>
        <v>1.0350000000000002E-2</v>
      </c>
      <c r="AT16" s="49">
        <f t="shared" si="46"/>
        <v>6.3639610306789266E-4</v>
      </c>
      <c r="AU16" s="36">
        <v>9.7999999999999997E-3</v>
      </c>
      <c r="AV16" s="36">
        <v>9.7000000000000003E-3</v>
      </c>
      <c r="AW16" s="49">
        <f t="shared" si="47"/>
        <v>9.75E-3</v>
      </c>
      <c r="AX16" s="57">
        <f t="shared" si="48"/>
        <v>7.071067811865432E-5</v>
      </c>
    </row>
    <row r="17" spans="1:50" ht="15.75" customHeight="1" x14ac:dyDescent="0.2">
      <c r="A17" s="46" t="s">
        <v>34</v>
      </c>
      <c r="B17" s="48">
        <v>1E-4</v>
      </c>
      <c r="C17" s="39">
        <v>3.5958000000000001</v>
      </c>
      <c r="D17" s="36">
        <v>3.5992000000000002</v>
      </c>
      <c r="E17" s="49">
        <f t="shared" ref="E17:E18" si="50">AVERAGE(C17:D17)</f>
        <v>3.5975000000000001</v>
      </c>
      <c r="F17" s="49">
        <f t="shared" ref="F17:F18" si="51">STDEV(C17:D17)</f>
        <v>2.4041630560343108E-3</v>
      </c>
      <c r="G17" s="36">
        <v>3.6214</v>
      </c>
      <c r="H17" s="36">
        <v>3.6253000000000002</v>
      </c>
      <c r="I17" s="49">
        <f t="shared" si="28"/>
        <v>3.6233500000000003</v>
      </c>
      <c r="J17" s="57">
        <f t="shared" si="49"/>
        <v>2.7577164466277026E-3</v>
      </c>
      <c r="K17" s="36">
        <v>18.836600000000001</v>
      </c>
      <c r="L17" s="36">
        <v>18.787199999999999</v>
      </c>
      <c r="M17" s="49">
        <f t="shared" si="29"/>
        <v>18.811900000000001</v>
      </c>
      <c r="N17" s="49">
        <f t="shared" si="30"/>
        <v>3.4931074990616935E-2</v>
      </c>
      <c r="O17" s="36">
        <v>18.503299999999999</v>
      </c>
      <c r="P17" s="36">
        <v>18.546500000000002</v>
      </c>
      <c r="Q17" s="49">
        <f t="shared" si="31"/>
        <v>18.524900000000002</v>
      </c>
      <c r="R17" s="57">
        <f t="shared" si="32"/>
        <v>3.0547012947260515E-2</v>
      </c>
      <c r="S17" s="36">
        <v>22.714500000000001</v>
      </c>
      <c r="T17" s="36">
        <v>22.9603</v>
      </c>
      <c r="U17" s="49">
        <f t="shared" si="33"/>
        <v>22.837400000000002</v>
      </c>
      <c r="V17" s="49">
        <f t="shared" si="34"/>
        <v>0.17380684681565275</v>
      </c>
      <c r="W17" s="36">
        <v>22.816400000000002</v>
      </c>
      <c r="X17" s="36">
        <v>22.742999999999999</v>
      </c>
      <c r="Y17" s="49">
        <f t="shared" si="35"/>
        <v>22.779699999999998</v>
      </c>
      <c r="Z17" s="57">
        <f t="shared" si="36"/>
        <v>5.1901637739094723E-2</v>
      </c>
      <c r="AA17" s="36">
        <v>22.622699999999998</v>
      </c>
      <c r="AB17" s="36">
        <v>22.6953</v>
      </c>
      <c r="AC17" s="49">
        <f t="shared" si="37"/>
        <v>22.658999999999999</v>
      </c>
      <c r="AD17" s="49">
        <f t="shared" si="38"/>
        <v>5.1335952314144291E-2</v>
      </c>
      <c r="AE17" s="36">
        <v>22.968699999999998</v>
      </c>
      <c r="AF17" s="36">
        <v>22.629000000000001</v>
      </c>
      <c r="AG17" s="49">
        <f t="shared" si="39"/>
        <v>22.798850000000002</v>
      </c>
      <c r="AH17" s="57">
        <f t="shared" si="40"/>
        <v>0.24020417356906809</v>
      </c>
      <c r="AI17" s="36">
        <v>20.542000000000002</v>
      </c>
      <c r="AJ17" s="36">
        <v>20.458600000000001</v>
      </c>
      <c r="AK17" s="49">
        <f t="shared" si="41"/>
        <v>20.500300000000003</v>
      </c>
      <c r="AL17" s="49">
        <f t="shared" si="42"/>
        <v>5.8972705550958793E-2</v>
      </c>
      <c r="AM17" s="36">
        <v>20.879000000000001</v>
      </c>
      <c r="AN17" s="36">
        <v>20.469000000000001</v>
      </c>
      <c r="AO17" s="49">
        <f t="shared" si="43"/>
        <v>20.673999999999999</v>
      </c>
      <c r="AP17" s="57">
        <f t="shared" si="44"/>
        <v>0.28991378028648457</v>
      </c>
      <c r="AQ17" s="36">
        <v>23.7</v>
      </c>
      <c r="AR17" s="36">
        <v>23.4438</v>
      </c>
      <c r="AS17" s="49">
        <f t="shared" si="45"/>
        <v>23.571899999999999</v>
      </c>
      <c r="AT17" s="49">
        <f t="shared" si="46"/>
        <v>0.18116075733999332</v>
      </c>
      <c r="AU17" s="36">
        <v>23.621300000000002</v>
      </c>
      <c r="AV17" s="36">
        <v>23.511800000000001</v>
      </c>
      <c r="AW17" s="49">
        <f t="shared" si="47"/>
        <v>23.566549999999999</v>
      </c>
      <c r="AX17" s="57">
        <f t="shared" si="48"/>
        <v>7.7428192539927373E-2</v>
      </c>
    </row>
    <row r="18" spans="1:50" ht="15.75" customHeight="1" x14ac:dyDescent="0.2">
      <c r="A18" s="46" t="s">
        <v>35</v>
      </c>
      <c r="B18" s="48">
        <v>1.4E-3</v>
      </c>
      <c r="C18" s="39">
        <v>3.5905</v>
      </c>
      <c r="D18" s="36">
        <v>3.5775000000000001</v>
      </c>
      <c r="E18" s="49">
        <f t="shared" si="50"/>
        <v>3.5840000000000001</v>
      </c>
      <c r="F18" s="49">
        <f t="shared" si="51"/>
        <v>9.1923881554250471E-3</v>
      </c>
      <c r="G18" s="36">
        <v>3.6114999999999999</v>
      </c>
      <c r="H18" s="36">
        <v>3.6006999999999998</v>
      </c>
      <c r="I18" s="49">
        <f t="shared" si="28"/>
        <v>3.6060999999999996</v>
      </c>
      <c r="J18" s="57">
        <f t="shared" si="49"/>
        <v>7.6367532368148139E-3</v>
      </c>
      <c r="K18" s="36">
        <v>19.654299999999999</v>
      </c>
      <c r="L18" s="36">
        <v>19.078700000000001</v>
      </c>
      <c r="M18" s="49">
        <f t="shared" si="29"/>
        <v>19.366500000000002</v>
      </c>
      <c r="N18" s="49">
        <f t="shared" si="30"/>
        <v>0.40701066325097529</v>
      </c>
      <c r="O18" s="36">
        <v>18.9755</v>
      </c>
      <c r="P18" s="36">
        <v>18.775400000000001</v>
      </c>
      <c r="Q18" s="49">
        <f t="shared" si="31"/>
        <v>18.875450000000001</v>
      </c>
      <c r="R18" s="57">
        <f t="shared" si="32"/>
        <v>0.14149206691542748</v>
      </c>
      <c r="S18" s="36">
        <v>23.145399999999999</v>
      </c>
      <c r="T18" s="36">
        <v>23.556100000000001</v>
      </c>
      <c r="U18" s="49">
        <f t="shared" si="33"/>
        <v>23.350749999999998</v>
      </c>
      <c r="V18" s="49">
        <f t="shared" si="34"/>
        <v>0.29040875503331653</v>
      </c>
      <c r="W18" s="36">
        <v>23.324100000000001</v>
      </c>
      <c r="X18" s="36">
        <v>23.493200000000002</v>
      </c>
      <c r="Y18" s="49">
        <f t="shared" si="35"/>
        <v>23.408650000000002</v>
      </c>
      <c r="Z18" s="57">
        <f t="shared" si="36"/>
        <v>0.11957175669864537</v>
      </c>
      <c r="AA18" s="36">
        <v>22.3416</v>
      </c>
      <c r="AB18" s="36">
        <v>22.844100000000001</v>
      </c>
      <c r="AC18" s="49">
        <f t="shared" si="37"/>
        <v>22.592849999999999</v>
      </c>
      <c r="AD18" s="49">
        <f t="shared" si="38"/>
        <v>0.355321157546241</v>
      </c>
      <c r="AE18" s="36">
        <v>22.984000000000002</v>
      </c>
      <c r="AF18" s="36">
        <v>22.585899999999999</v>
      </c>
      <c r="AG18" s="49">
        <f t="shared" si="39"/>
        <v>22.784950000000002</v>
      </c>
      <c r="AH18" s="57">
        <f t="shared" si="40"/>
        <v>0.28149920959036667</v>
      </c>
      <c r="AI18" s="36">
        <v>20.486799999999999</v>
      </c>
      <c r="AJ18" s="36">
        <v>20.418199999999999</v>
      </c>
      <c r="AK18" s="49">
        <f t="shared" si="41"/>
        <v>20.452500000000001</v>
      </c>
      <c r="AL18" s="49">
        <f t="shared" si="42"/>
        <v>4.850752518939716E-2</v>
      </c>
      <c r="AM18" s="36">
        <v>20.715900000000001</v>
      </c>
      <c r="AN18" s="36">
        <v>20.536899999999999</v>
      </c>
      <c r="AO18" s="49">
        <f t="shared" si="43"/>
        <v>20.6264</v>
      </c>
      <c r="AP18" s="57">
        <f t="shared" si="44"/>
        <v>0.12657211383239347</v>
      </c>
      <c r="AQ18" s="36">
        <v>23.9209</v>
      </c>
      <c r="AR18" s="36">
        <v>23.407299999999999</v>
      </c>
      <c r="AS18" s="49">
        <f t="shared" si="45"/>
        <v>23.664099999999998</v>
      </c>
      <c r="AT18" s="49">
        <f t="shared" si="46"/>
        <v>0.363170042817411</v>
      </c>
      <c r="AU18" s="36">
        <v>23.0793</v>
      </c>
      <c r="AV18" s="36">
        <v>23.398599999999998</v>
      </c>
      <c r="AW18" s="49">
        <f t="shared" si="47"/>
        <v>23.238949999999999</v>
      </c>
      <c r="AX18" s="57">
        <f t="shared" si="48"/>
        <v>0.22577919523286347</v>
      </c>
    </row>
    <row r="19" spans="1:50" ht="15.75" customHeight="1" x14ac:dyDescent="0.2">
      <c r="A19" s="46" t="s">
        <v>36</v>
      </c>
      <c r="B19" s="48">
        <v>0</v>
      </c>
      <c r="C19" s="39" t="s">
        <v>12</v>
      </c>
      <c r="D19" s="36" t="s">
        <v>12</v>
      </c>
      <c r="E19" s="49"/>
      <c r="F19" s="49"/>
      <c r="G19" s="36">
        <v>8.0000000000000004E-4</v>
      </c>
      <c r="H19" s="36">
        <v>1.1000000000000001E-3</v>
      </c>
      <c r="I19" s="49">
        <f t="shared" si="28"/>
        <v>9.5000000000000011E-4</v>
      </c>
      <c r="J19" s="57">
        <f t="shared" si="49"/>
        <v>2.1213203435596428E-4</v>
      </c>
      <c r="K19" s="36">
        <v>4.9089999999999998</v>
      </c>
      <c r="L19" s="36">
        <v>4.9290000000000003</v>
      </c>
      <c r="M19" s="49">
        <f t="shared" si="29"/>
        <v>4.9190000000000005</v>
      </c>
      <c r="N19" s="49">
        <f t="shared" si="30"/>
        <v>1.4142135623731277E-2</v>
      </c>
      <c r="O19" s="36">
        <v>4.8025000000000002</v>
      </c>
      <c r="P19" s="36">
        <v>4.7538</v>
      </c>
      <c r="Q19" s="49">
        <f t="shared" si="31"/>
        <v>4.7781500000000001</v>
      </c>
      <c r="R19" s="57">
        <f t="shared" si="32"/>
        <v>3.4436100243784996E-2</v>
      </c>
      <c r="S19" s="36">
        <v>5.8567</v>
      </c>
      <c r="T19" s="36">
        <v>5.9980000000000002</v>
      </c>
      <c r="U19" s="49">
        <f t="shared" si="33"/>
        <v>5.9273500000000006</v>
      </c>
      <c r="V19" s="49">
        <f t="shared" si="34"/>
        <v>9.9914188181659314E-2</v>
      </c>
      <c r="W19" s="36">
        <v>5.9353999999999996</v>
      </c>
      <c r="X19" s="36">
        <v>5.9231999999999996</v>
      </c>
      <c r="Y19" s="49">
        <f t="shared" si="35"/>
        <v>5.9292999999999996</v>
      </c>
      <c r="Z19" s="57">
        <f t="shared" si="36"/>
        <v>8.6267027304758725E-3</v>
      </c>
      <c r="AA19" s="36">
        <v>5.4565000000000001</v>
      </c>
      <c r="AB19" s="36">
        <v>5.3703000000000003</v>
      </c>
      <c r="AC19" s="49">
        <f t="shared" si="37"/>
        <v>5.4134000000000002</v>
      </c>
      <c r="AD19" s="49">
        <f t="shared" si="38"/>
        <v>6.0952604538280282E-2</v>
      </c>
      <c r="AE19" s="36">
        <v>5.4269999999999996</v>
      </c>
      <c r="AF19" s="36">
        <v>5.3973000000000004</v>
      </c>
      <c r="AG19" s="49">
        <f t="shared" si="39"/>
        <v>5.4121500000000005</v>
      </c>
      <c r="AH19" s="57">
        <f t="shared" si="40"/>
        <v>2.1001071401239878E-2</v>
      </c>
      <c r="AI19" s="36">
        <v>3.8313999999999999</v>
      </c>
      <c r="AJ19" s="36">
        <v>3.9020999999999999</v>
      </c>
      <c r="AK19" s="49">
        <f t="shared" si="41"/>
        <v>3.8667499999999997</v>
      </c>
      <c r="AL19" s="49">
        <f t="shared" si="42"/>
        <v>4.9992449429888897E-2</v>
      </c>
      <c r="AM19" s="36">
        <v>3.9453999999999998</v>
      </c>
      <c r="AN19" s="36">
        <v>3.8589000000000002</v>
      </c>
      <c r="AO19" s="49">
        <f t="shared" si="43"/>
        <v>3.9021499999999998</v>
      </c>
      <c r="AP19" s="57">
        <f t="shared" si="44"/>
        <v>6.1164736572636061E-2</v>
      </c>
      <c r="AQ19" s="36">
        <v>1.9414</v>
      </c>
      <c r="AR19" s="36">
        <v>1.9348000000000001</v>
      </c>
      <c r="AS19" s="49">
        <f t="shared" si="45"/>
        <v>1.9380999999999999</v>
      </c>
      <c r="AT19" s="49">
        <f t="shared" si="46"/>
        <v>4.6669047558311706E-3</v>
      </c>
      <c r="AU19" s="36">
        <v>1.9265000000000001</v>
      </c>
      <c r="AV19" s="36">
        <v>1.9435</v>
      </c>
      <c r="AW19" s="49">
        <f t="shared" si="47"/>
        <v>1.9350000000000001</v>
      </c>
      <c r="AX19" s="57">
        <f t="shared" si="48"/>
        <v>1.2020815280171239E-2</v>
      </c>
    </row>
    <row r="20" spans="1:50" ht="15.75" customHeight="1" x14ac:dyDescent="0.2">
      <c r="A20" s="46" t="s">
        <v>37</v>
      </c>
      <c r="B20" s="48">
        <v>0.13450000000000001</v>
      </c>
      <c r="C20" s="39">
        <v>5.8152999999999997</v>
      </c>
      <c r="D20" s="36">
        <v>5.7930000000000001</v>
      </c>
      <c r="E20" s="49">
        <f>AVERAGE(C20:D20)</f>
        <v>5.8041499999999999</v>
      </c>
      <c r="F20" s="49">
        <f>STDEV(C20:D20)</f>
        <v>1.5768481220459686E-2</v>
      </c>
      <c r="G20" s="36">
        <v>5.7801999999999998</v>
      </c>
      <c r="H20" s="36">
        <v>5.8254999999999999</v>
      </c>
      <c r="I20" s="49">
        <f t="shared" si="28"/>
        <v>5.8028499999999994</v>
      </c>
      <c r="J20" s="57">
        <f t="shared" si="49"/>
        <v>3.2031937187750686E-2</v>
      </c>
      <c r="K20" s="36">
        <v>14.4872</v>
      </c>
      <c r="L20" s="36">
        <v>14.3933</v>
      </c>
      <c r="M20" s="49">
        <f t="shared" si="29"/>
        <v>14.440249999999999</v>
      </c>
      <c r="N20" s="49">
        <f t="shared" si="30"/>
        <v>6.6397326753416558E-2</v>
      </c>
      <c r="O20" s="36">
        <v>14.3758</v>
      </c>
      <c r="P20" s="36">
        <v>14.318</v>
      </c>
      <c r="Q20" s="49">
        <f t="shared" si="31"/>
        <v>14.3469</v>
      </c>
      <c r="R20" s="57">
        <f t="shared" si="32"/>
        <v>4.0870771952582659E-2</v>
      </c>
      <c r="S20" s="36">
        <v>27.516100000000002</v>
      </c>
      <c r="T20" s="36">
        <v>27.934699999999999</v>
      </c>
      <c r="U20" s="49">
        <f t="shared" si="33"/>
        <v>27.7254</v>
      </c>
      <c r="V20" s="49">
        <f t="shared" si="34"/>
        <v>0.29599489860468731</v>
      </c>
      <c r="W20" s="36">
        <v>27.7761</v>
      </c>
      <c r="X20" s="36">
        <v>27.713799999999999</v>
      </c>
      <c r="Y20" s="49">
        <f t="shared" si="35"/>
        <v>27.744949999999999</v>
      </c>
      <c r="Z20" s="57">
        <f t="shared" si="36"/>
        <v>4.4052752467922243E-2</v>
      </c>
      <c r="AA20" s="36">
        <v>31.146899999999999</v>
      </c>
      <c r="AB20" s="36">
        <v>30.981300000000001</v>
      </c>
      <c r="AC20" s="49">
        <f t="shared" si="37"/>
        <v>31.0641</v>
      </c>
      <c r="AD20" s="49">
        <f t="shared" si="38"/>
        <v>0.11709688296449068</v>
      </c>
      <c r="AE20" s="36">
        <v>31.158899999999999</v>
      </c>
      <c r="AF20" s="36">
        <v>30.741199999999999</v>
      </c>
      <c r="AG20" s="49">
        <f t="shared" si="39"/>
        <v>30.950049999999997</v>
      </c>
      <c r="AH20" s="57">
        <f t="shared" si="40"/>
        <v>0.29535850250162088</v>
      </c>
      <c r="AI20" s="36">
        <v>32.401600000000002</v>
      </c>
      <c r="AJ20" s="36">
        <v>32.164000000000001</v>
      </c>
      <c r="AK20" s="49">
        <f t="shared" si="41"/>
        <v>32.282800000000002</v>
      </c>
      <c r="AL20" s="49">
        <f t="shared" si="42"/>
        <v>0.16800857120992402</v>
      </c>
      <c r="AM20" s="36">
        <v>32.833199999999998</v>
      </c>
      <c r="AN20" s="36">
        <v>32.084000000000003</v>
      </c>
      <c r="AO20" s="49">
        <f t="shared" si="43"/>
        <v>32.458600000000004</v>
      </c>
      <c r="AP20" s="57">
        <f t="shared" si="44"/>
        <v>0.52976440046495765</v>
      </c>
      <c r="AQ20" s="36">
        <v>40.006399999999999</v>
      </c>
      <c r="AR20" s="36">
        <v>39.6113</v>
      </c>
      <c r="AS20" s="49">
        <f t="shared" si="45"/>
        <v>39.80885</v>
      </c>
      <c r="AT20" s="49">
        <f t="shared" si="46"/>
        <v>0.27937788924680446</v>
      </c>
      <c r="AU20" s="36">
        <v>39.660200000000003</v>
      </c>
      <c r="AV20" s="36">
        <v>39.519500000000001</v>
      </c>
      <c r="AW20" s="49">
        <f t="shared" si="47"/>
        <v>39.589849999999998</v>
      </c>
      <c r="AX20" s="57">
        <f t="shared" si="48"/>
        <v>9.9489924112948991E-2</v>
      </c>
    </row>
    <row r="21" spans="1:50" ht="15.75" customHeight="1" x14ac:dyDescent="0.2">
      <c r="A21" s="46" t="s">
        <v>38</v>
      </c>
      <c r="B21" s="48">
        <v>5.0000000000000001E-4</v>
      </c>
      <c r="C21" s="39" t="s">
        <v>12</v>
      </c>
      <c r="D21" s="36" t="s">
        <v>12</v>
      </c>
      <c r="E21" s="49"/>
      <c r="F21" s="49"/>
      <c r="G21" s="36" t="s">
        <v>12</v>
      </c>
      <c r="H21" s="36" t="s">
        <v>12</v>
      </c>
      <c r="I21" s="49"/>
      <c r="J21" s="57"/>
      <c r="K21" s="36">
        <v>3.4599999999999999E-2</v>
      </c>
      <c r="L21" s="36">
        <v>3.5299999999999998E-2</v>
      </c>
      <c r="M21" s="49">
        <f t="shared" si="29"/>
        <v>3.4949999999999995E-2</v>
      </c>
      <c r="N21" s="49">
        <f t="shared" si="30"/>
        <v>4.9497474683058275E-4</v>
      </c>
      <c r="O21" s="36">
        <v>3.4299999999999997E-2</v>
      </c>
      <c r="P21" s="36">
        <v>3.4099999999999998E-2</v>
      </c>
      <c r="Q21" s="49">
        <f t="shared" si="31"/>
        <v>3.4199999999999994E-2</v>
      </c>
      <c r="R21" s="57">
        <f t="shared" si="32"/>
        <v>1.4142135623730864E-4</v>
      </c>
      <c r="S21" s="36">
        <v>5.0700000000000002E-2</v>
      </c>
      <c r="T21" s="36">
        <v>5.0900000000000001E-2</v>
      </c>
      <c r="U21" s="49">
        <f t="shared" si="33"/>
        <v>5.0799999999999998E-2</v>
      </c>
      <c r="V21" s="49">
        <f t="shared" si="34"/>
        <v>1.4142135623730864E-4</v>
      </c>
      <c r="W21" s="36">
        <v>5.0700000000000002E-2</v>
      </c>
      <c r="X21" s="36">
        <v>5.2499999999999998E-2</v>
      </c>
      <c r="Y21" s="49">
        <f t="shared" si="35"/>
        <v>5.16E-2</v>
      </c>
      <c r="Z21" s="57">
        <f t="shared" si="36"/>
        <v>1.2727922061357827E-3</v>
      </c>
      <c r="AA21" s="36">
        <v>4.8399999999999999E-2</v>
      </c>
      <c r="AB21" s="36">
        <v>4.7800000000000002E-2</v>
      </c>
      <c r="AC21" s="49">
        <f t="shared" si="37"/>
        <v>4.8100000000000004E-2</v>
      </c>
      <c r="AD21" s="49">
        <f t="shared" si="38"/>
        <v>4.2426406871192595E-4</v>
      </c>
      <c r="AE21" s="36">
        <v>4.8899999999999999E-2</v>
      </c>
      <c r="AF21" s="36">
        <v>4.8800000000000003E-2</v>
      </c>
      <c r="AG21" s="49">
        <f t="shared" si="39"/>
        <v>4.8850000000000005E-2</v>
      </c>
      <c r="AH21" s="57">
        <f t="shared" si="40"/>
        <v>7.0710678118651867E-5</v>
      </c>
      <c r="AI21" s="36">
        <v>3.7999999999999999E-2</v>
      </c>
      <c r="AJ21" s="36">
        <v>3.8399999999999997E-2</v>
      </c>
      <c r="AK21" s="49">
        <f t="shared" si="41"/>
        <v>3.8199999999999998E-2</v>
      </c>
      <c r="AL21" s="49">
        <f t="shared" si="42"/>
        <v>2.8284271247461728E-4</v>
      </c>
      <c r="AM21" s="36">
        <v>3.8399999999999997E-2</v>
      </c>
      <c r="AN21" s="36">
        <v>3.9300000000000002E-2</v>
      </c>
      <c r="AO21" s="49">
        <f t="shared" si="43"/>
        <v>3.8849999999999996E-2</v>
      </c>
      <c r="AP21" s="57">
        <f t="shared" si="44"/>
        <v>6.3639610306789635E-4</v>
      </c>
      <c r="AQ21" s="36">
        <v>2.2100000000000002E-2</v>
      </c>
      <c r="AR21" s="36">
        <v>2.24E-2</v>
      </c>
      <c r="AS21" s="49">
        <f t="shared" si="45"/>
        <v>2.2249999999999999E-2</v>
      </c>
      <c r="AT21" s="49">
        <f t="shared" si="46"/>
        <v>2.1213203435596297E-4</v>
      </c>
      <c r="AU21" s="36">
        <v>2.24E-2</v>
      </c>
      <c r="AV21" s="36">
        <v>2.2700000000000001E-2</v>
      </c>
      <c r="AW21" s="49">
        <f t="shared" si="47"/>
        <v>2.2550000000000001E-2</v>
      </c>
      <c r="AX21" s="57">
        <f t="shared" si="48"/>
        <v>2.1213203435596541E-4</v>
      </c>
    </row>
    <row r="22" spans="1:50" ht="15.75" customHeight="1" x14ac:dyDescent="0.2">
      <c r="A22" s="46" t="s">
        <v>39</v>
      </c>
      <c r="B22" s="48">
        <v>1.06E-2</v>
      </c>
      <c r="C22" s="39" t="s">
        <v>12</v>
      </c>
      <c r="D22" s="36" t="s">
        <v>12</v>
      </c>
      <c r="E22" s="49"/>
      <c r="F22" s="49"/>
      <c r="G22" s="36" t="s">
        <v>12</v>
      </c>
      <c r="H22" s="36" t="s">
        <v>12</v>
      </c>
      <c r="I22" s="49"/>
      <c r="J22" s="57"/>
      <c r="K22" s="36">
        <v>1.3100000000000001E-2</v>
      </c>
      <c r="L22" s="36">
        <v>1.7000000000000001E-2</v>
      </c>
      <c r="M22" s="49">
        <f t="shared" si="29"/>
        <v>1.5050000000000001E-2</v>
      </c>
      <c r="N22" s="49">
        <f t="shared" si="30"/>
        <v>2.7577164466275356E-3</v>
      </c>
      <c r="O22" s="36">
        <v>1.6500000000000001E-2</v>
      </c>
      <c r="P22" s="36">
        <v>1.23E-2</v>
      </c>
      <c r="Q22" s="49">
        <f t="shared" si="31"/>
        <v>1.44E-2</v>
      </c>
      <c r="R22" s="57">
        <f t="shared" si="32"/>
        <v>2.9698484809835002E-3</v>
      </c>
      <c r="S22" s="36">
        <v>2.0299999999999999E-2</v>
      </c>
      <c r="T22" s="36">
        <v>1.67E-2</v>
      </c>
      <c r="U22" s="49">
        <f t="shared" si="33"/>
        <v>1.8499999999999999E-2</v>
      </c>
      <c r="V22" s="49">
        <f t="shared" si="34"/>
        <v>2.5455844122715702E-3</v>
      </c>
      <c r="W22" s="36">
        <v>2.4400000000000002E-2</v>
      </c>
      <c r="X22" s="36">
        <v>3.2399999999999998E-2</v>
      </c>
      <c r="Y22" s="49">
        <f t="shared" si="35"/>
        <v>2.8400000000000002E-2</v>
      </c>
      <c r="Z22" s="57">
        <f t="shared" si="36"/>
        <v>5.6568542494923532E-3</v>
      </c>
      <c r="AA22" s="36" t="s">
        <v>12</v>
      </c>
      <c r="AB22" s="36" t="s">
        <v>12</v>
      </c>
      <c r="AC22" s="49"/>
      <c r="AD22" s="49"/>
      <c r="AE22" s="36">
        <v>2.0400000000000001E-2</v>
      </c>
      <c r="AF22" s="36">
        <v>1.29E-2</v>
      </c>
      <c r="AG22" s="49">
        <f t="shared" si="39"/>
        <v>1.6650000000000002E-2</v>
      </c>
      <c r="AH22" s="57">
        <f t="shared" si="40"/>
        <v>5.3033008588991007E-3</v>
      </c>
      <c r="AI22" s="36" t="s">
        <v>12</v>
      </c>
      <c r="AJ22" s="36" t="s">
        <v>12</v>
      </c>
      <c r="AK22" s="49"/>
      <c r="AL22" s="49"/>
      <c r="AM22" s="36">
        <v>1.09E-2</v>
      </c>
      <c r="AN22" s="36">
        <v>1.32E-2</v>
      </c>
      <c r="AO22" s="49">
        <f t="shared" si="43"/>
        <v>1.205E-2</v>
      </c>
      <c r="AP22" s="57">
        <f t="shared" si="44"/>
        <v>1.6263455967290594E-3</v>
      </c>
      <c r="AQ22" s="36" t="s">
        <v>12</v>
      </c>
      <c r="AR22" s="36" t="s">
        <v>12</v>
      </c>
      <c r="AS22" s="49"/>
      <c r="AT22" s="49"/>
      <c r="AU22" s="36">
        <v>1.12E-2</v>
      </c>
      <c r="AV22" s="36" t="s">
        <v>12</v>
      </c>
      <c r="AW22" s="49">
        <f t="shared" si="47"/>
        <v>1.12E-2</v>
      </c>
      <c r="AX22" s="57"/>
    </row>
    <row r="23" spans="1:50" ht="15.75" customHeight="1" x14ac:dyDescent="0.2">
      <c r="A23" s="46" t="s">
        <v>40</v>
      </c>
      <c r="B23" s="48">
        <v>2E-3</v>
      </c>
      <c r="C23" s="39">
        <v>2.0999999999999999E-3</v>
      </c>
      <c r="D23" s="36" t="s">
        <v>12</v>
      </c>
      <c r="E23" s="49">
        <f t="shared" ref="E23:E27" si="52">AVERAGE(C23:D23)</f>
        <v>2.0999999999999999E-3</v>
      </c>
      <c r="F23" s="49"/>
      <c r="G23" s="36" t="s">
        <v>12</v>
      </c>
      <c r="H23" s="36" t="s">
        <v>12</v>
      </c>
      <c r="I23" s="49"/>
      <c r="J23" s="57"/>
      <c r="K23" s="36">
        <v>2.7000000000000001E-3</v>
      </c>
      <c r="L23" s="36" t="s">
        <v>12</v>
      </c>
      <c r="M23" s="49">
        <f t="shared" si="29"/>
        <v>2.7000000000000001E-3</v>
      </c>
      <c r="N23" s="49"/>
      <c r="O23" s="36">
        <v>6.1000000000000004E-3</v>
      </c>
      <c r="P23" s="36">
        <v>6.3E-3</v>
      </c>
      <c r="Q23" s="49">
        <f t="shared" si="31"/>
        <v>6.2000000000000006E-3</v>
      </c>
      <c r="R23" s="57">
        <f t="shared" si="32"/>
        <v>1.4142135623730926E-4</v>
      </c>
      <c r="S23" s="36">
        <v>2.8E-3</v>
      </c>
      <c r="T23" s="36">
        <v>2.5000000000000001E-3</v>
      </c>
      <c r="U23" s="49">
        <f t="shared" si="33"/>
        <v>2.65E-3</v>
      </c>
      <c r="V23" s="49">
        <f t="shared" si="34"/>
        <v>2.1213203435596419E-4</v>
      </c>
      <c r="W23" s="36">
        <v>1.15E-2</v>
      </c>
      <c r="X23" s="36">
        <v>1.1900000000000001E-2</v>
      </c>
      <c r="Y23" s="49">
        <f t="shared" si="35"/>
        <v>1.17E-2</v>
      </c>
      <c r="Z23" s="57">
        <f t="shared" si="36"/>
        <v>2.8284271247461977E-4</v>
      </c>
      <c r="AA23" s="36">
        <v>3.8E-3</v>
      </c>
      <c r="AB23" s="36">
        <v>2.8999999999999998E-3</v>
      </c>
      <c r="AC23" s="49">
        <f t="shared" ref="AC23:AC24" si="53">AVERAGE(AA23:AB23)</f>
        <v>3.3499999999999997E-3</v>
      </c>
      <c r="AD23" s="49">
        <f t="shared" ref="AD23:AD24" si="54">STDEV(AA23:AB23)</f>
        <v>6.3639610306789288E-4</v>
      </c>
      <c r="AE23" s="36">
        <v>1.5100000000000001E-2</v>
      </c>
      <c r="AF23" s="36">
        <v>1.21E-2</v>
      </c>
      <c r="AG23" s="49">
        <f t="shared" si="39"/>
        <v>1.3600000000000001E-2</v>
      </c>
      <c r="AH23" s="57">
        <f t="shared" si="40"/>
        <v>2.1213203435596433E-3</v>
      </c>
      <c r="AI23" s="36">
        <v>3.0999999999999999E-3</v>
      </c>
      <c r="AJ23" s="36">
        <v>3.2000000000000002E-3</v>
      </c>
      <c r="AK23" s="49">
        <f t="shared" ref="AK23:AK24" si="55">AVERAGE(AI23:AJ23)</f>
        <v>3.15E-3</v>
      </c>
      <c r="AL23" s="49">
        <f t="shared" ref="AL23:AL24" si="56">STDEV(AI23:AJ23)</f>
        <v>7.0710678118654944E-5</v>
      </c>
      <c r="AM23" s="36">
        <v>1.61E-2</v>
      </c>
      <c r="AN23" s="36">
        <v>1.5599999999999999E-2</v>
      </c>
      <c r="AO23" s="49">
        <f t="shared" si="43"/>
        <v>1.585E-2</v>
      </c>
      <c r="AP23" s="57">
        <f t="shared" si="44"/>
        <v>3.5355339059327408E-4</v>
      </c>
      <c r="AQ23" s="36">
        <v>4.1000000000000003E-3</v>
      </c>
      <c r="AR23" s="36" t="s">
        <v>12</v>
      </c>
      <c r="AS23" s="49">
        <f t="shared" ref="AS23:AS24" si="57">AVERAGE(AQ23:AR23)</f>
        <v>4.1000000000000003E-3</v>
      </c>
      <c r="AT23" s="49"/>
      <c r="AU23" s="36">
        <v>6.4999999999999997E-3</v>
      </c>
      <c r="AV23" s="36">
        <v>7.4000000000000003E-3</v>
      </c>
      <c r="AW23" s="49">
        <f t="shared" si="47"/>
        <v>6.9499999999999996E-3</v>
      </c>
      <c r="AX23" s="57">
        <f t="shared" ref="AX23:AX24" si="58">STDEV(AU23:AV23)</f>
        <v>6.3639610306789321E-4</v>
      </c>
    </row>
    <row r="24" spans="1:50" ht="15.75" customHeight="1" x14ac:dyDescent="0.2">
      <c r="A24" s="46" t="s">
        <v>41</v>
      </c>
      <c r="B24" s="48">
        <v>2.76E-2</v>
      </c>
      <c r="C24" s="39">
        <v>4.9447999999999999</v>
      </c>
      <c r="D24" s="36">
        <v>4.9966999999999997</v>
      </c>
      <c r="E24" s="49">
        <f t="shared" si="52"/>
        <v>4.9707499999999998</v>
      </c>
      <c r="F24" s="49">
        <f t="shared" ref="F24:F27" si="59">STDEV(C24:D24)</f>
        <v>3.6698841943581702E-2</v>
      </c>
      <c r="G24" s="36">
        <v>4.9199000000000002</v>
      </c>
      <c r="H24" s="36">
        <v>4.9379999999999997</v>
      </c>
      <c r="I24" s="49">
        <f t="shared" ref="I24:I27" si="60">AVERAGE(G24:H24)</f>
        <v>4.9289500000000004</v>
      </c>
      <c r="J24" s="57">
        <f t="shared" ref="J24:J27" si="61">STDEV(G24:H24)</f>
        <v>1.27986327394762E-2</v>
      </c>
      <c r="K24" s="36">
        <v>83.313500000000005</v>
      </c>
      <c r="L24" s="36">
        <v>84.051100000000005</v>
      </c>
      <c r="M24" s="49">
        <f t="shared" si="29"/>
        <v>83.682299999999998</v>
      </c>
      <c r="N24" s="49">
        <f t="shared" ref="N24:N27" si="62">STDEV(K24:L24)</f>
        <v>0.5215619618031978</v>
      </c>
      <c r="O24" s="36">
        <v>83.070999999999998</v>
      </c>
      <c r="P24" s="36">
        <v>83.885900000000007</v>
      </c>
      <c r="Q24" s="49">
        <f t="shared" si="31"/>
        <v>83.478450000000009</v>
      </c>
      <c r="R24" s="57">
        <f t="shared" si="32"/>
        <v>0.57622131598892368</v>
      </c>
      <c r="S24" s="36">
        <v>98.250600000000006</v>
      </c>
      <c r="T24" s="36">
        <v>102.2521</v>
      </c>
      <c r="U24" s="49">
        <f t="shared" si="33"/>
        <v>100.25135</v>
      </c>
      <c r="V24" s="49">
        <f t="shared" si="34"/>
        <v>2.8294877849179652</v>
      </c>
      <c r="W24" s="36">
        <v>101.58320000000001</v>
      </c>
      <c r="X24" s="36">
        <v>101.3827</v>
      </c>
      <c r="Y24" s="49">
        <f t="shared" si="35"/>
        <v>101.48295</v>
      </c>
      <c r="Z24" s="57">
        <f t="shared" si="36"/>
        <v>0.14177490962790648</v>
      </c>
      <c r="AA24" s="36">
        <v>98.813000000000002</v>
      </c>
      <c r="AB24" s="36">
        <v>97.002499999999998</v>
      </c>
      <c r="AC24" s="49">
        <f t="shared" si="53"/>
        <v>97.907749999999993</v>
      </c>
      <c r="AD24" s="49">
        <f t="shared" si="54"/>
        <v>1.2802168273382477</v>
      </c>
      <c r="AE24" s="36">
        <v>98.3917</v>
      </c>
      <c r="AF24" s="36">
        <v>97.612099999999998</v>
      </c>
      <c r="AG24" s="49">
        <f t="shared" si="39"/>
        <v>98.001900000000006</v>
      </c>
      <c r="AH24" s="57">
        <f t="shared" si="40"/>
        <v>0.55126044661303386</v>
      </c>
      <c r="AI24" s="36">
        <v>86.876499999999993</v>
      </c>
      <c r="AJ24" s="36">
        <v>87.059399999999997</v>
      </c>
      <c r="AK24" s="49">
        <f t="shared" si="55"/>
        <v>86.967950000000002</v>
      </c>
      <c r="AL24" s="49">
        <f t="shared" si="56"/>
        <v>0.12932983027902209</v>
      </c>
      <c r="AM24" s="36">
        <v>84.802000000000007</v>
      </c>
      <c r="AN24" s="36">
        <v>87.264899999999997</v>
      </c>
      <c r="AO24" s="49">
        <f t="shared" si="43"/>
        <v>86.033450000000002</v>
      </c>
      <c r="AP24" s="57">
        <f t="shared" si="44"/>
        <v>1.7415332913843411</v>
      </c>
      <c r="AQ24" s="36">
        <v>74.650599999999997</v>
      </c>
      <c r="AR24" s="36">
        <v>73.657700000000006</v>
      </c>
      <c r="AS24" s="49">
        <f t="shared" si="57"/>
        <v>74.154150000000001</v>
      </c>
      <c r="AT24" s="49">
        <f>STDEV(AQ24:AR24)</f>
        <v>0.7020863230401172</v>
      </c>
      <c r="AU24" s="36">
        <v>74.151499999999999</v>
      </c>
      <c r="AV24" s="36">
        <v>74.054400000000001</v>
      </c>
      <c r="AW24" s="49">
        <f t="shared" si="47"/>
        <v>74.102949999999993</v>
      </c>
      <c r="AX24" s="57">
        <f t="shared" si="58"/>
        <v>6.8660068453212014E-2</v>
      </c>
    </row>
    <row r="25" spans="1:50" ht="15.75" customHeight="1" x14ac:dyDescent="0.2">
      <c r="A25" s="46" t="s">
        <v>42</v>
      </c>
      <c r="B25" s="48">
        <v>0.01</v>
      </c>
      <c r="C25" s="39">
        <v>0.1067</v>
      </c>
      <c r="D25" s="36">
        <v>0.113</v>
      </c>
      <c r="E25" s="49">
        <f t="shared" si="52"/>
        <v>0.10985</v>
      </c>
      <c r="F25" s="49">
        <f t="shared" si="59"/>
        <v>4.4547727214752494E-3</v>
      </c>
      <c r="G25" s="36">
        <v>0.10059999999999999</v>
      </c>
      <c r="H25" s="36">
        <v>0.10249999999999999</v>
      </c>
      <c r="I25" s="49">
        <f t="shared" si="60"/>
        <v>0.10155</v>
      </c>
      <c r="J25" s="57">
        <f t="shared" si="61"/>
        <v>1.3435028842544395E-3</v>
      </c>
      <c r="K25" s="36">
        <v>9.01E-2</v>
      </c>
      <c r="L25" s="36">
        <v>9.4100000000000003E-2</v>
      </c>
      <c r="M25" s="49">
        <f t="shared" si="29"/>
        <v>9.2100000000000001E-2</v>
      </c>
      <c r="N25" s="49">
        <f t="shared" si="62"/>
        <v>2.8284271247461927E-3</v>
      </c>
      <c r="O25" s="36">
        <v>8.4199999999999997E-2</v>
      </c>
      <c r="P25" s="36">
        <v>8.7499999999999994E-2</v>
      </c>
      <c r="Q25" s="49">
        <f t="shared" si="31"/>
        <v>8.5849999999999996E-2</v>
      </c>
      <c r="R25" s="57">
        <f t="shared" si="32"/>
        <v>2.3334523779156048E-3</v>
      </c>
      <c r="S25" s="36">
        <v>8.6300000000000002E-2</v>
      </c>
      <c r="T25" s="36">
        <v>9.2200000000000004E-2</v>
      </c>
      <c r="U25" s="49">
        <f t="shared" si="33"/>
        <v>8.9249999999999996E-2</v>
      </c>
      <c r="V25" s="49">
        <f t="shared" si="34"/>
        <v>4.1719300090006317E-3</v>
      </c>
      <c r="W25" s="36">
        <v>8.0500000000000002E-2</v>
      </c>
      <c r="X25" s="36">
        <v>7.8799999999999995E-2</v>
      </c>
      <c r="Y25" s="49">
        <f t="shared" si="35"/>
        <v>7.9649999999999999E-2</v>
      </c>
      <c r="Z25" s="57">
        <f t="shared" si="36"/>
        <v>1.2020815280171357E-3</v>
      </c>
      <c r="AA25" s="36" t="s">
        <v>12</v>
      </c>
      <c r="AB25" s="36" t="s">
        <v>12</v>
      </c>
      <c r="AC25" s="49"/>
      <c r="AD25" s="49"/>
      <c r="AE25" s="36" t="s">
        <v>12</v>
      </c>
      <c r="AF25" s="36" t="s">
        <v>12</v>
      </c>
      <c r="AG25" s="49"/>
      <c r="AH25" s="57"/>
      <c r="AI25" s="36" t="s">
        <v>12</v>
      </c>
      <c r="AJ25" s="36" t="s">
        <v>12</v>
      </c>
      <c r="AK25" s="49"/>
      <c r="AL25" s="49"/>
      <c r="AM25" s="36" t="s">
        <v>12</v>
      </c>
      <c r="AN25" s="36" t="s">
        <v>12</v>
      </c>
      <c r="AO25" s="49"/>
      <c r="AP25" s="57"/>
      <c r="AQ25" s="36" t="s">
        <v>12</v>
      </c>
      <c r="AR25" s="36" t="s">
        <v>12</v>
      </c>
      <c r="AS25" s="49"/>
      <c r="AT25" s="49"/>
      <c r="AU25" s="36" t="s">
        <v>12</v>
      </c>
      <c r="AV25" s="36" t="s">
        <v>12</v>
      </c>
      <c r="AW25" s="49"/>
      <c r="AX25" s="57"/>
    </row>
    <row r="26" spans="1:50" ht="15.75" customHeight="1" x14ac:dyDescent="0.2">
      <c r="A26" s="46" t="s">
        <v>43</v>
      </c>
      <c r="B26" s="48">
        <v>1.14E-2</v>
      </c>
      <c r="C26" s="39">
        <v>5.1233000000000004</v>
      </c>
      <c r="D26" s="36">
        <v>5.1402000000000001</v>
      </c>
      <c r="E26" s="49">
        <f t="shared" si="52"/>
        <v>5.1317500000000003</v>
      </c>
      <c r="F26" s="49">
        <f t="shared" si="59"/>
        <v>1.1950104602052437E-2</v>
      </c>
      <c r="G26" s="36">
        <v>5.4813999999999998</v>
      </c>
      <c r="H26" s="36">
        <v>5.2427000000000001</v>
      </c>
      <c r="I26" s="49">
        <f t="shared" si="60"/>
        <v>5.36205</v>
      </c>
      <c r="J26" s="57">
        <f t="shared" si="61"/>
        <v>0.16878638866922868</v>
      </c>
      <c r="K26" s="36">
        <v>6.4034000000000004</v>
      </c>
      <c r="L26" s="36">
        <v>6.4390999999999998</v>
      </c>
      <c r="M26" s="49">
        <f t="shared" si="29"/>
        <v>6.4212500000000006</v>
      </c>
      <c r="N26" s="49">
        <f t="shared" si="62"/>
        <v>2.5243712088359321E-2</v>
      </c>
      <c r="O26" s="36">
        <v>7.1071</v>
      </c>
      <c r="P26" s="36">
        <v>6.9265999999999996</v>
      </c>
      <c r="Q26" s="49">
        <f t="shared" si="31"/>
        <v>7.0168499999999998</v>
      </c>
      <c r="R26" s="57">
        <f t="shared" si="32"/>
        <v>0.12763277400417206</v>
      </c>
      <c r="S26" s="36">
        <v>7.14</v>
      </c>
      <c r="T26" s="36">
        <v>7.1902999999999997</v>
      </c>
      <c r="U26" s="49">
        <f t="shared" si="33"/>
        <v>7.1651499999999997</v>
      </c>
      <c r="V26" s="49">
        <f t="shared" si="34"/>
        <v>3.5567471093683349E-2</v>
      </c>
      <c r="W26" s="36">
        <v>8.0210000000000008</v>
      </c>
      <c r="X26" s="36">
        <v>7.9234999999999998</v>
      </c>
      <c r="Y26" s="49">
        <f t="shared" si="35"/>
        <v>7.9722500000000007</v>
      </c>
      <c r="Z26" s="57">
        <f t="shared" si="36"/>
        <v>6.8942911165689111E-2</v>
      </c>
      <c r="AA26" s="36">
        <v>7.2743000000000002</v>
      </c>
      <c r="AB26" s="36">
        <v>7.0571999999999999</v>
      </c>
      <c r="AC26" s="49">
        <f t="shared" ref="AC26:AC27" si="63">AVERAGE(AA26:AB26)</f>
        <v>7.1657500000000001</v>
      </c>
      <c r="AD26" s="49">
        <f t="shared" ref="AD26:AD27" si="64">STDEV(AA26:AB26)</f>
        <v>0.15351288219559966</v>
      </c>
      <c r="AE26" s="36">
        <v>7.6833</v>
      </c>
      <c r="AF26" s="36">
        <v>7.7854999999999999</v>
      </c>
      <c r="AG26" s="49">
        <f t="shared" ref="AG26:AG27" si="65">AVERAGE(AE26:AF26)</f>
        <v>7.7343999999999999</v>
      </c>
      <c r="AH26" s="57">
        <f t="shared" ref="AH26:AH27" si="66">STDEV(AE26:AF26)</f>
        <v>7.2266313037265051E-2</v>
      </c>
      <c r="AI26" s="36">
        <v>6.6304999999999996</v>
      </c>
      <c r="AJ26" s="36">
        <v>6.7386999999999997</v>
      </c>
      <c r="AK26" s="49">
        <f t="shared" ref="AK26:AK27" si="67">AVERAGE(AI26:AJ26)</f>
        <v>6.6845999999999997</v>
      </c>
      <c r="AL26" s="49">
        <f t="shared" ref="AL26:AL27" si="68">STDEV(AI26:AJ26)</f>
        <v>7.6508953724384501E-2</v>
      </c>
      <c r="AM26" s="36">
        <v>7.7790999999999997</v>
      </c>
      <c r="AN26" s="36">
        <v>7.6477000000000004</v>
      </c>
      <c r="AO26" s="49">
        <f t="shared" ref="AO26:AO27" si="69">AVERAGE(AM26:AN26)</f>
        <v>7.7134</v>
      </c>
      <c r="AP26" s="57">
        <f t="shared" ref="AP26:AP27" si="70">STDEV(AM26:AN26)</f>
        <v>9.2913831047911857E-2</v>
      </c>
      <c r="AQ26" s="36">
        <v>6.2439</v>
      </c>
      <c r="AR26" s="36">
        <v>6.2034000000000002</v>
      </c>
      <c r="AS26" s="49">
        <f t="shared" ref="AS26:AS27" si="71">AVERAGE(AQ26:AR26)</f>
        <v>6.2236500000000001</v>
      </c>
      <c r="AT26" s="49">
        <f t="shared" ref="AT26:AT27" si="72">STDEV(AQ26:AR26)</f>
        <v>2.8637824638055004E-2</v>
      </c>
      <c r="AU26" s="36">
        <v>6.5284000000000004</v>
      </c>
      <c r="AV26" s="36">
        <v>6.5613000000000001</v>
      </c>
      <c r="AW26" s="49">
        <f t="shared" ref="AW26:AW27" si="73">AVERAGE(AU26:AV26)</f>
        <v>6.5448500000000003</v>
      </c>
      <c r="AX26" s="57">
        <f t="shared" ref="AX26:AX27" si="74">STDEV(AU26:AV26)</f>
        <v>2.3263813101037208E-2</v>
      </c>
    </row>
    <row r="27" spans="1:50" ht="15.75" customHeight="1" x14ac:dyDescent="0.2">
      <c r="A27" s="46" t="s">
        <v>44</v>
      </c>
      <c r="B27" s="48">
        <v>1E-4</v>
      </c>
      <c r="C27" s="39">
        <v>8.77E-2</v>
      </c>
      <c r="D27" s="36">
        <v>8.7499999999999994E-2</v>
      </c>
      <c r="E27" s="49">
        <f t="shared" si="52"/>
        <v>8.7599999999999997E-2</v>
      </c>
      <c r="F27" s="49">
        <f t="shared" si="59"/>
        <v>1.4142135623731355E-4</v>
      </c>
      <c r="G27" s="36">
        <v>8.7499999999999994E-2</v>
      </c>
      <c r="H27" s="36">
        <v>8.7900000000000006E-2</v>
      </c>
      <c r="I27" s="49">
        <f t="shared" si="60"/>
        <v>8.77E-2</v>
      </c>
      <c r="J27" s="57">
        <f t="shared" si="61"/>
        <v>2.8284271247462709E-4</v>
      </c>
      <c r="K27" s="36">
        <v>0.42880000000000001</v>
      </c>
      <c r="L27" s="36">
        <v>0.4264</v>
      </c>
      <c r="M27" s="49">
        <f t="shared" si="29"/>
        <v>0.42759999999999998</v>
      </c>
      <c r="N27" s="49">
        <f t="shared" si="62"/>
        <v>1.6970562748477233E-3</v>
      </c>
      <c r="O27" s="36">
        <v>0.4224</v>
      </c>
      <c r="P27" s="36">
        <v>0.4214</v>
      </c>
      <c r="Q27" s="49">
        <f t="shared" si="31"/>
        <v>0.4219</v>
      </c>
      <c r="R27" s="57">
        <f t="shared" si="32"/>
        <v>7.0710678118654816E-4</v>
      </c>
      <c r="S27" s="36">
        <v>0.53979999999999995</v>
      </c>
      <c r="T27" s="36">
        <v>0.54849999999999999</v>
      </c>
      <c r="U27" s="49">
        <f t="shared" si="33"/>
        <v>0.54414999999999991</v>
      </c>
      <c r="V27" s="49">
        <f t="shared" si="34"/>
        <v>6.1518289963229918E-3</v>
      </c>
      <c r="W27" s="36">
        <v>0.54320000000000002</v>
      </c>
      <c r="X27" s="36">
        <v>0.54410000000000003</v>
      </c>
      <c r="Y27" s="49">
        <f t="shared" si="35"/>
        <v>0.54364999999999997</v>
      </c>
      <c r="Z27" s="57">
        <f t="shared" si="36"/>
        <v>6.3639610306790123E-4</v>
      </c>
      <c r="AA27" s="36">
        <v>0.56089999999999995</v>
      </c>
      <c r="AB27" s="36">
        <v>0.55989999999999995</v>
      </c>
      <c r="AC27" s="49">
        <f t="shared" si="63"/>
        <v>0.56040000000000001</v>
      </c>
      <c r="AD27" s="49">
        <f t="shared" si="64"/>
        <v>7.0710678118654816E-4</v>
      </c>
      <c r="AE27" s="36">
        <v>0.56730000000000003</v>
      </c>
      <c r="AF27" s="36">
        <v>0.55789999999999995</v>
      </c>
      <c r="AG27" s="49">
        <f t="shared" si="65"/>
        <v>0.56259999999999999</v>
      </c>
      <c r="AH27" s="57">
        <f t="shared" si="66"/>
        <v>6.6468037431536E-3</v>
      </c>
      <c r="AI27" s="36">
        <v>0.49930000000000002</v>
      </c>
      <c r="AJ27" s="36">
        <v>0.49780000000000002</v>
      </c>
      <c r="AK27" s="49">
        <f t="shared" si="67"/>
        <v>0.49855000000000005</v>
      </c>
      <c r="AL27" s="49">
        <f t="shared" si="68"/>
        <v>1.0606601717798223E-3</v>
      </c>
      <c r="AM27" s="36">
        <v>0.50870000000000004</v>
      </c>
      <c r="AN27" s="36">
        <v>0.49709999999999999</v>
      </c>
      <c r="AO27" s="49">
        <f t="shared" si="69"/>
        <v>0.50290000000000001</v>
      </c>
      <c r="AP27" s="57">
        <f t="shared" si="70"/>
        <v>8.2024386617639902E-3</v>
      </c>
      <c r="AQ27" s="36">
        <v>0.43309999999999998</v>
      </c>
      <c r="AR27" s="36">
        <v>0.42909999999999998</v>
      </c>
      <c r="AS27" s="49">
        <f t="shared" si="71"/>
        <v>0.43109999999999998</v>
      </c>
      <c r="AT27" s="49">
        <f t="shared" si="72"/>
        <v>2.8284271247461927E-3</v>
      </c>
      <c r="AU27" s="36">
        <v>0.43130000000000002</v>
      </c>
      <c r="AV27" s="36">
        <v>0.42849999999999999</v>
      </c>
      <c r="AW27" s="49">
        <f t="shared" si="73"/>
        <v>0.4299</v>
      </c>
      <c r="AX27" s="57">
        <f t="shared" si="74"/>
        <v>1.9798989873223505E-3</v>
      </c>
    </row>
    <row r="28" spans="1:50" ht="15.75" customHeight="1" x14ac:dyDescent="0.2">
      <c r="A28" s="46" t="s">
        <v>45</v>
      </c>
      <c r="B28" s="48">
        <v>1.8E-3</v>
      </c>
      <c r="C28" s="39" t="s">
        <v>12</v>
      </c>
      <c r="D28" s="36" t="s">
        <v>12</v>
      </c>
      <c r="E28" s="49"/>
      <c r="F28" s="49"/>
      <c r="G28" s="36" t="s">
        <v>12</v>
      </c>
      <c r="H28" s="36" t="s">
        <v>12</v>
      </c>
      <c r="I28" s="49"/>
      <c r="J28" s="57"/>
      <c r="K28" s="36" t="s">
        <v>12</v>
      </c>
      <c r="L28" s="36" t="s">
        <v>12</v>
      </c>
      <c r="M28" s="49"/>
      <c r="N28" s="49"/>
      <c r="O28" s="36" t="s">
        <v>12</v>
      </c>
      <c r="P28" s="36" t="s">
        <v>12</v>
      </c>
      <c r="Q28" s="49"/>
      <c r="R28" s="57"/>
      <c r="S28" s="36" t="s">
        <v>12</v>
      </c>
      <c r="T28" s="36" t="s">
        <v>12</v>
      </c>
      <c r="U28" s="49"/>
      <c r="V28" s="49"/>
      <c r="W28" s="36" t="s">
        <v>12</v>
      </c>
      <c r="X28" s="36" t="s">
        <v>12</v>
      </c>
      <c r="Y28" s="49"/>
      <c r="Z28" s="57"/>
      <c r="AA28" s="36" t="s">
        <v>12</v>
      </c>
      <c r="AB28" s="36" t="s">
        <v>12</v>
      </c>
      <c r="AC28" s="49"/>
      <c r="AD28" s="49"/>
      <c r="AE28" s="36" t="s">
        <v>12</v>
      </c>
      <c r="AF28" s="36" t="s">
        <v>12</v>
      </c>
      <c r="AG28" s="49"/>
      <c r="AH28" s="57"/>
      <c r="AI28" s="36" t="s">
        <v>12</v>
      </c>
      <c r="AJ28" s="36" t="s">
        <v>12</v>
      </c>
      <c r="AK28" s="49"/>
      <c r="AL28" s="49"/>
      <c r="AM28" s="36" t="s">
        <v>12</v>
      </c>
      <c r="AN28" s="36" t="s">
        <v>12</v>
      </c>
      <c r="AO28" s="49"/>
      <c r="AP28" s="57"/>
      <c r="AQ28" s="36" t="s">
        <v>12</v>
      </c>
      <c r="AR28" s="36" t="s">
        <v>12</v>
      </c>
      <c r="AS28" s="49"/>
      <c r="AT28" s="49"/>
      <c r="AU28" s="36" t="s">
        <v>12</v>
      </c>
      <c r="AV28" s="36" t="s">
        <v>12</v>
      </c>
      <c r="AW28" s="49"/>
      <c r="AX28" s="57"/>
    </row>
    <row r="29" spans="1:50" ht="15.75" customHeight="1" x14ac:dyDescent="0.2">
      <c r="A29" s="46" t="s">
        <v>46</v>
      </c>
      <c r="B29" s="48">
        <v>8.0000000000000004E-4</v>
      </c>
      <c r="C29" s="39" t="s">
        <v>12</v>
      </c>
      <c r="D29" s="36" t="s">
        <v>12</v>
      </c>
      <c r="E29" s="49"/>
      <c r="F29" s="49"/>
      <c r="G29" s="36" t="s">
        <v>12</v>
      </c>
      <c r="H29" s="36">
        <v>1.1000000000000001E-3</v>
      </c>
      <c r="I29" s="49">
        <f t="shared" ref="I29:I30" si="75">AVERAGE(G29:H29)</f>
        <v>1.1000000000000001E-3</v>
      </c>
      <c r="J29" s="57"/>
      <c r="K29" s="36">
        <v>2.0999999999999999E-3</v>
      </c>
      <c r="L29" s="36">
        <v>1.1000000000000001E-3</v>
      </c>
      <c r="M29" s="49">
        <f t="shared" ref="M29:M30" si="76">AVERAGE(K29:L29)</f>
        <v>1.5999999999999999E-3</v>
      </c>
      <c r="N29" s="49">
        <f t="shared" ref="N29:N30" si="77">STDEV(K29:L29)</f>
        <v>7.071067811865474E-4</v>
      </c>
      <c r="O29" s="36">
        <v>2.5999999999999999E-3</v>
      </c>
      <c r="P29" s="36">
        <v>2.5000000000000001E-3</v>
      </c>
      <c r="Q29" s="49">
        <f t="shared" ref="Q29:Q30" si="78">AVERAGE(O29:P29)</f>
        <v>2.5500000000000002E-3</v>
      </c>
      <c r="R29" s="57">
        <f t="shared" ref="R29:R30" si="79">STDEV(O29:P29)</f>
        <v>7.0710678118654632E-5</v>
      </c>
      <c r="S29" s="36">
        <v>1.1999999999999999E-3</v>
      </c>
      <c r="T29" s="36" t="s">
        <v>12</v>
      </c>
      <c r="U29" s="49">
        <f t="shared" ref="U29:U30" si="80">AVERAGE(S29:T29)</f>
        <v>1.1999999999999999E-3</v>
      </c>
      <c r="V29" s="49"/>
      <c r="W29" s="36">
        <v>2.0999999999999999E-3</v>
      </c>
      <c r="X29" s="36">
        <v>3.2000000000000002E-3</v>
      </c>
      <c r="Y29" s="49">
        <f t="shared" ref="Y29:Y30" si="81">AVERAGE(W29:X29)</f>
        <v>2.65E-3</v>
      </c>
      <c r="Z29" s="57">
        <f t="shared" ref="Z29:Z30" si="82">STDEV(W29:X29)</f>
        <v>7.7781745930520247E-4</v>
      </c>
      <c r="AA29" s="36" t="s">
        <v>12</v>
      </c>
      <c r="AB29" s="36">
        <v>1.1000000000000001E-3</v>
      </c>
      <c r="AC29" s="49">
        <f t="shared" ref="AC29:AC30" si="83">AVERAGE(AA29:AB29)</f>
        <v>1.1000000000000001E-3</v>
      </c>
      <c r="AD29" s="49"/>
      <c r="AE29" s="36">
        <v>2.7000000000000001E-3</v>
      </c>
      <c r="AF29" s="36">
        <v>2.8E-3</v>
      </c>
      <c r="AG29" s="49">
        <f t="shared" ref="AG29:AG30" si="84">AVERAGE(AE29:AF29)</f>
        <v>2.7499999999999998E-3</v>
      </c>
      <c r="AH29" s="57">
        <f t="shared" ref="AH29:AH30" si="85">STDEV(AE29:AF29)</f>
        <v>7.0710678118654632E-5</v>
      </c>
      <c r="AI29" s="36" t="s">
        <v>12</v>
      </c>
      <c r="AJ29" s="36" t="s">
        <v>12</v>
      </c>
      <c r="AK29" s="49"/>
      <c r="AL29" s="49"/>
      <c r="AM29" s="36">
        <v>1.6999999999999999E-3</v>
      </c>
      <c r="AN29" s="36">
        <v>1.5E-3</v>
      </c>
      <c r="AO29" s="49">
        <f t="shared" ref="AO29:AO30" si="86">AVERAGE(AM29:AN29)</f>
        <v>1.5999999999999999E-3</v>
      </c>
      <c r="AP29" s="57">
        <f t="shared" ref="AP29:AP30" si="87">STDEV(AM29:AN29)</f>
        <v>1.414213562373094E-4</v>
      </c>
      <c r="AQ29" s="36" t="s">
        <v>12</v>
      </c>
      <c r="AR29" s="36" t="s">
        <v>12</v>
      </c>
      <c r="AS29" s="49"/>
      <c r="AT29" s="49"/>
      <c r="AU29" s="36" t="s">
        <v>12</v>
      </c>
      <c r="AV29" s="36">
        <v>1.4E-3</v>
      </c>
      <c r="AW29" s="49">
        <f t="shared" ref="AW29:AW30" si="88">AVERAGE(AU29:AV29)</f>
        <v>1.4E-3</v>
      </c>
      <c r="AX29" s="57"/>
    </row>
    <row r="30" spans="1:50" ht="15.75" customHeight="1" x14ac:dyDescent="0.2">
      <c r="A30" s="46" t="s">
        <v>47</v>
      </c>
      <c r="B30" s="48">
        <v>2.9999999999999997E-4</v>
      </c>
      <c r="C30" s="39">
        <v>5.4000000000000003E-3</v>
      </c>
      <c r="D30" s="36">
        <v>5.3E-3</v>
      </c>
      <c r="E30" s="49">
        <f>AVERAGE(C30:D30)</f>
        <v>5.3500000000000006E-3</v>
      </c>
      <c r="F30" s="49">
        <f>STDEV(C30:D30)</f>
        <v>7.0710678118654944E-5</v>
      </c>
      <c r="G30" s="36">
        <v>5.1999999999999998E-3</v>
      </c>
      <c r="H30" s="36">
        <v>5.3E-3</v>
      </c>
      <c r="I30" s="49">
        <f t="shared" si="75"/>
        <v>5.2499999999999995E-3</v>
      </c>
      <c r="J30" s="57">
        <f>STDEV(G30:H30)</f>
        <v>7.0710678118654944E-5</v>
      </c>
      <c r="K30" s="36">
        <v>1.3003</v>
      </c>
      <c r="L30" s="36">
        <v>1.3066</v>
      </c>
      <c r="M30" s="49">
        <f t="shared" si="76"/>
        <v>1.30345</v>
      </c>
      <c r="N30" s="49">
        <f t="shared" si="77"/>
        <v>4.4547727214752295E-3</v>
      </c>
      <c r="O30" s="36">
        <v>1.3301000000000001</v>
      </c>
      <c r="P30" s="36">
        <v>1.3436999999999999</v>
      </c>
      <c r="Q30" s="49">
        <f t="shared" si="78"/>
        <v>1.3369</v>
      </c>
      <c r="R30" s="57">
        <f t="shared" si="79"/>
        <v>9.6166522241369293E-3</v>
      </c>
      <c r="S30" s="36">
        <v>1.8731</v>
      </c>
      <c r="T30" s="36">
        <v>1.9322999999999999</v>
      </c>
      <c r="U30" s="49">
        <f t="shared" si="80"/>
        <v>1.9026999999999998</v>
      </c>
      <c r="V30" s="49">
        <f>STDEV(S30:T30)</f>
        <v>4.1860721446243553E-2</v>
      </c>
      <c r="W30" s="36">
        <v>1.9477</v>
      </c>
      <c r="X30" s="36">
        <v>1.9373</v>
      </c>
      <c r="Y30" s="49">
        <f t="shared" si="81"/>
        <v>1.9424999999999999</v>
      </c>
      <c r="Z30" s="57">
        <f t="shared" si="82"/>
        <v>7.3539105243400696E-3</v>
      </c>
      <c r="AA30" s="36">
        <v>1.9113</v>
      </c>
      <c r="AB30" s="36">
        <v>1.9184000000000001</v>
      </c>
      <c r="AC30" s="49">
        <f t="shared" si="83"/>
        <v>1.9148499999999999</v>
      </c>
      <c r="AD30" s="49">
        <f>STDEV(AA30:AB30)</f>
        <v>5.0204581464245619E-3</v>
      </c>
      <c r="AE30" s="36">
        <v>1.9476</v>
      </c>
      <c r="AF30" s="36">
        <v>1.94</v>
      </c>
      <c r="AG30" s="49">
        <f t="shared" si="84"/>
        <v>1.9438</v>
      </c>
      <c r="AH30" s="57">
        <f t="shared" si="85"/>
        <v>5.3740115370177971E-3</v>
      </c>
      <c r="AI30" s="36">
        <v>1.6660999999999999</v>
      </c>
      <c r="AJ30" s="36">
        <v>1.6672</v>
      </c>
      <c r="AK30" s="49">
        <f>AVERAGE(AI30:AJ30)</f>
        <v>1.66665</v>
      </c>
      <c r="AL30" s="49">
        <f>STDEV(AI30:AJ30)</f>
        <v>7.7781745930527359E-4</v>
      </c>
      <c r="AM30" s="36">
        <v>1.7319</v>
      </c>
      <c r="AN30" s="36">
        <v>1.7231000000000001</v>
      </c>
      <c r="AO30" s="49">
        <f t="shared" si="86"/>
        <v>1.7275</v>
      </c>
      <c r="AP30" s="57">
        <f t="shared" si="87"/>
        <v>6.2225396744415608E-3</v>
      </c>
      <c r="AQ30" s="36">
        <v>0.84819999999999995</v>
      </c>
      <c r="AR30" s="36">
        <v>0.83360000000000001</v>
      </c>
      <c r="AS30" s="49">
        <f>AVERAGE(AQ30:AR30)</f>
        <v>0.84089999999999998</v>
      </c>
      <c r="AT30" s="49">
        <f>STDEV(AQ30:AR30)</f>
        <v>1.0323759005323556E-2</v>
      </c>
      <c r="AU30" s="36">
        <v>1.0326</v>
      </c>
      <c r="AV30" s="36">
        <v>1.0437000000000001</v>
      </c>
      <c r="AW30" s="49">
        <f t="shared" si="88"/>
        <v>1.0381499999999999</v>
      </c>
      <c r="AX30" s="57">
        <f>STDEV(AU30:AV30)</f>
        <v>7.8488852711707559E-3</v>
      </c>
    </row>
    <row r="31" spans="1:50" ht="15.75" customHeight="1" x14ac:dyDescent="0.2">
      <c r="A31" s="46" t="s">
        <v>48</v>
      </c>
      <c r="B31" s="48">
        <v>1.6999999999999999E-3</v>
      </c>
      <c r="C31" s="39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49"/>
      <c r="J31" s="57"/>
      <c r="K31" s="36" t="s">
        <v>12</v>
      </c>
      <c r="L31" s="36" t="s">
        <v>12</v>
      </c>
      <c r="M31" s="49"/>
      <c r="N31" s="49"/>
      <c r="O31" s="36" t="s">
        <v>12</v>
      </c>
      <c r="P31" s="36" t="s">
        <v>12</v>
      </c>
      <c r="Q31" s="49"/>
      <c r="R31" s="57"/>
      <c r="S31" s="36" t="s">
        <v>12</v>
      </c>
      <c r="T31" s="36" t="s">
        <v>12</v>
      </c>
      <c r="U31" s="49"/>
      <c r="V31" s="49"/>
      <c r="W31" s="36" t="s">
        <v>12</v>
      </c>
      <c r="X31" s="36" t="s">
        <v>12</v>
      </c>
      <c r="Y31" s="49"/>
      <c r="Z31" s="57"/>
      <c r="AA31" s="36" t="s">
        <v>12</v>
      </c>
      <c r="AB31" s="36" t="s">
        <v>12</v>
      </c>
      <c r="AC31" s="49"/>
      <c r="AD31" s="49"/>
      <c r="AE31" s="36" t="s">
        <v>12</v>
      </c>
      <c r="AF31" s="36" t="s">
        <v>12</v>
      </c>
      <c r="AG31" s="49"/>
      <c r="AH31" s="57"/>
      <c r="AI31" s="36" t="s">
        <v>12</v>
      </c>
      <c r="AJ31" s="36" t="s">
        <v>12</v>
      </c>
      <c r="AK31" s="49"/>
      <c r="AL31" s="49"/>
      <c r="AM31" s="36" t="s">
        <v>12</v>
      </c>
      <c r="AN31" s="36" t="s">
        <v>12</v>
      </c>
      <c r="AO31" s="49"/>
      <c r="AP31" s="57"/>
      <c r="AQ31" s="36" t="s">
        <v>12</v>
      </c>
      <c r="AR31" s="36" t="s">
        <v>12</v>
      </c>
      <c r="AS31" s="49"/>
      <c r="AT31" s="49"/>
      <c r="AU31" s="36" t="s">
        <v>12</v>
      </c>
      <c r="AV31" s="36" t="s">
        <v>12</v>
      </c>
      <c r="AW31" s="49"/>
      <c r="AX31" s="57"/>
    </row>
    <row r="32" spans="1:50" ht="12.75" x14ac:dyDescent="0.2">
      <c r="A32" s="46" t="s">
        <v>49</v>
      </c>
      <c r="B32" s="48">
        <v>1E-3</v>
      </c>
      <c r="C32" s="39" t="s">
        <v>12</v>
      </c>
      <c r="D32" s="36" t="s">
        <v>12</v>
      </c>
      <c r="E32" s="49"/>
      <c r="F32" s="49"/>
      <c r="G32" s="36">
        <v>3.0999999999999999E-3</v>
      </c>
      <c r="H32" s="36">
        <v>2.2000000000000001E-3</v>
      </c>
      <c r="I32" s="49">
        <f>AVERAGE(G32:H32)</f>
        <v>2.65E-3</v>
      </c>
      <c r="J32" s="57">
        <f>STDEV(G32:H32)</f>
        <v>6.3639610306789256E-4</v>
      </c>
      <c r="K32" s="36" t="s">
        <v>12</v>
      </c>
      <c r="L32" s="36" t="s">
        <v>12</v>
      </c>
      <c r="M32" s="49"/>
      <c r="N32" s="49"/>
      <c r="O32" s="36" t="s">
        <v>12</v>
      </c>
      <c r="P32" s="36" t="s">
        <v>12</v>
      </c>
      <c r="Q32" s="49"/>
      <c r="R32" s="57"/>
      <c r="S32" s="36" t="s">
        <v>12</v>
      </c>
      <c r="T32" s="36" t="s">
        <v>12</v>
      </c>
      <c r="U32" s="49"/>
      <c r="V32" s="49"/>
      <c r="W32" s="36" t="s">
        <v>12</v>
      </c>
      <c r="X32" s="36">
        <v>2.2000000000000001E-3</v>
      </c>
      <c r="Y32" s="49">
        <f>AVERAGE(W32:X32)</f>
        <v>2.2000000000000001E-3</v>
      </c>
      <c r="Z32" s="57"/>
      <c r="AA32" s="36" t="s">
        <v>12</v>
      </c>
      <c r="AB32" s="36" t="s">
        <v>12</v>
      </c>
      <c r="AC32" s="49"/>
      <c r="AD32" s="49"/>
      <c r="AE32" s="36" t="s">
        <v>12</v>
      </c>
      <c r="AF32" s="36" t="s">
        <v>12</v>
      </c>
      <c r="AG32" s="49"/>
      <c r="AH32" s="57"/>
      <c r="AI32" s="36" t="s">
        <v>12</v>
      </c>
      <c r="AJ32" s="36" t="s">
        <v>12</v>
      </c>
      <c r="AK32" s="49"/>
      <c r="AL32" s="49"/>
      <c r="AM32" s="36" t="s">
        <v>12</v>
      </c>
      <c r="AN32" s="36" t="s">
        <v>12</v>
      </c>
      <c r="AO32" s="49"/>
      <c r="AP32" s="57"/>
      <c r="AQ32" s="36" t="s">
        <v>12</v>
      </c>
      <c r="AR32" s="36" t="s">
        <v>12</v>
      </c>
      <c r="AS32" s="49"/>
      <c r="AT32" s="49"/>
      <c r="AU32" s="36" t="s">
        <v>12</v>
      </c>
      <c r="AV32" s="36" t="s">
        <v>12</v>
      </c>
      <c r="AW32" s="49"/>
      <c r="AX32" s="57"/>
    </row>
    <row r="33" spans="1:50" ht="12.75" x14ac:dyDescent="0.2">
      <c r="A33" s="46" t="s">
        <v>50</v>
      </c>
      <c r="B33" s="48">
        <v>5.1000000000000004E-3</v>
      </c>
      <c r="C33" s="39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49"/>
      <c r="J33" s="57"/>
      <c r="K33" s="36" t="s">
        <v>12</v>
      </c>
      <c r="L33" s="36" t="s">
        <v>12</v>
      </c>
      <c r="M33" s="49"/>
      <c r="N33" s="49"/>
      <c r="O33" s="36" t="s">
        <v>12</v>
      </c>
      <c r="P33" s="36" t="s">
        <v>12</v>
      </c>
      <c r="Q33" s="49"/>
      <c r="R33" s="57"/>
      <c r="S33" s="36" t="s">
        <v>12</v>
      </c>
      <c r="T33" s="36" t="s">
        <v>12</v>
      </c>
      <c r="U33" s="49"/>
      <c r="V33" s="49"/>
      <c r="W33" s="36" t="s">
        <v>12</v>
      </c>
      <c r="X33" s="36" t="s">
        <v>12</v>
      </c>
      <c r="Y33" s="49"/>
      <c r="Z33" s="57"/>
      <c r="AA33" s="36" t="s">
        <v>12</v>
      </c>
      <c r="AB33" s="36" t="s">
        <v>12</v>
      </c>
      <c r="AC33" s="49"/>
      <c r="AD33" s="49"/>
      <c r="AE33" s="36" t="s">
        <v>12</v>
      </c>
      <c r="AF33" s="36" t="s">
        <v>12</v>
      </c>
      <c r="AG33" s="49"/>
      <c r="AH33" s="57"/>
      <c r="AI33" s="36" t="s">
        <v>12</v>
      </c>
      <c r="AJ33" s="36" t="s">
        <v>12</v>
      </c>
      <c r="AK33" s="49"/>
      <c r="AL33" s="49"/>
      <c r="AM33" s="36" t="s">
        <v>12</v>
      </c>
      <c r="AN33" s="36" t="s">
        <v>12</v>
      </c>
      <c r="AO33" s="49"/>
      <c r="AP33" s="57"/>
      <c r="AQ33" s="36" t="s">
        <v>12</v>
      </c>
      <c r="AR33" s="36" t="s">
        <v>12</v>
      </c>
      <c r="AS33" s="49"/>
      <c r="AT33" s="49"/>
      <c r="AU33" s="36" t="s">
        <v>12</v>
      </c>
      <c r="AV33" s="36" t="s">
        <v>12</v>
      </c>
      <c r="AW33" s="49"/>
      <c r="AX33" s="57"/>
    </row>
    <row r="34" spans="1:50" ht="12.75" x14ac:dyDescent="0.2">
      <c r="A34" s="46" t="s">
        <v>51</v>
      </c>
      <c r="B34" s="48">
        <v>2.0000000000000001E-4</v>
      </c>
      <c r="C34" s="39" t="s">
        <v>12</v>
      </c>
      <c r="D34" s="36" t="s">
        <v>12</v>
      </c>
      <c r="E34" s="49"/>
      <c r="F34" s="49"/>
      <c r="G34" s="36" t="s">
        <v>12</v>
      </c>
      <c r="H34" s="36" t="s">
        <v>12</v>
      </c>
      <c r="I34" s="49"/>
      <c r="J34" s="57"/>
      <c r="K34" s="36" t="s">
        <v>12</v>
      </c>
      <c r="L34" s="36" t="s">
        <v>12</v>
      </c>
      <c r="M34" s="49"/>
      <c r="N34" s="49"/>
      <c r="O34" s="36" t="s">
        <v>12</v>
      </c>
      <c r="P34" s="36" t="s">
        <v>12</v>
      </c>
      <c r="Q34" s="49"/>
      <c r="R34" s="57"/>
      <c r="S34" s="36" t="s">
        <v>12</v>
      </c>
      <c r="T34" s="36" t="s">
        <v>12</v>
      </c>
      <c r="U34" s="49"/>
      <c r="V34" s="49"/>
      <c r="W34" s="36" t="s">
        <v>12</v>
      </c>
      <c r="X34" s="36" t="s">
        <v>12</v>
      </c>
      <c r="Y34" s="49"/>
      <c r="Z34" s="57"/>
      <c r="AA34" s="36" t="s">
        <v>12</v>
      </c>
      <c r="AB34" s="36" t="s">
        <v>12</v>
      </c>
      <c r="AC34" s="49"/>
      <c r="AD34" s="49"/>
      <c r="AE34" s="36" t="s">
        <v>12</v>
      </c>
      <c r="AF34" s="36" t="s">
        <v>12</v>
      </c>
      <c r="AG34" s="49"/>
      <c r="AH34" s="57"/>
      <c r="AI34" s="36" t="s">
        <v>12</v>
      </c>
      <c r="AJ34" s="36" t="s">
        <v>12</v>
      </c>
      <c r="AK34" s="49"/>
      <c r="AL34" s="49"/>
      <c r="AM34" s="36">
        <v>1.6000000000000001E-3</v>
      </c>
      <c r="AN34" s="36" t="s">
        <v>12</v>
      </c>
      <c r="AO34" s="49">
        <f>AVERAGE(AM34:AN34)</f>
        <v>1.6000000000000001E-3</v>
      </c>
      <c r="AP34" s="57"/>
      <c r="AQ34" s="36" t="s">
        <v>12</v>
      </c>
      <c r="AR34" s="36" t="s">
        <v>12</v>
      </c>
      <c r="AS34" s="49"/>
      <c r="AT34" s="49"/>
      <c r="AU34" s="36" t="s">
        <v>12</v>
      </c>
      <c r="AV34" s="36" t="s">
        <v>12</v>
      </c>
      <c r="AW34" s="49"/>
      <c r="AX34" s="57"/>
    </row>
    <row r="35" spans="1:50" ht="12.75" x14ac:dyDescent="0.2">
      <c r="A35" s="874" t="s">
        <v>81</v>
      </c>
      <c r="B35" s="875"/>
      <c r="C35" s="92"/>
      <c r="D35" s="92"/>
      <c r="E35" s="92"/>
      <c r="F35" s="92"/>
      <c r="G35" s="93"/>
      <c r="H35" s="93"/>
      <c r="I35" s="93"/>
      <c r="J35" s="94"/>
      <c r="K35" s="93"/>
      <c r="L35" s="93"/>
      <c r="M35" s="93"/>
      <c r="N35" s="93"/>
      <c r="O35" s="93"/>
      <c r="P35" s="93"/>
      <c r="Q35" s="93"/>
      <c r="R35" s="94"/>
      <c r="S35" s="93"/>
      <c r="T35" s="93"/>
      <c r="U35" s="93"/>
      <c r="V35" s="93"/>
      <c r="W35" s="93"/>
      <c r="X35" s="93"/>
      <c r="Y35" s="93"/>
      <c r="Z35" s="94"/>
      <c r="AA35" s="93"/>
      <c r="AB35" s="93"/>
      <c r="AC35" s="93"/>
      <c r="AD35" s="93"/>
      <c r="AE35" s="93"/>
      <c r="AF35" s="93"/>
      <c r="AG35" s="93"/>
      <c r="AH35" s="94"/>
      <c r="AI35" s="93"/>
      <c r="AJ35" s="93"/>
      <c r="AK35" s="93"/>
      <c r="AL35" s="93"/>
      <c r="AM35" s="93"/>
      <c r="AN35" s="93"/>
      <c r="AO35" s="93"/>
      <c r="AP35" s="94"/>
      <c r="AQ35" s="93"/>
      <c r="AR35" s="93"/>
      <c r="AS35" s="93"/>
      <c r="AT35" s="93"/>
      <c r="AU35" s="93"/>
      <c r="AV35" s="93"/>
      <c r="AW35" s="95"/>
      <c r="AX35" s="96"/>
    </row>
    <row r="36" spans="1:50" ht="12.75" x14ac:dyDescent="0.2">
      <c r="A36" s="97" t="s">
        <v>82</v>
      </c>
      <c r="B36" s="98"/>
      <c r="C36" s="97" t="s">
        <v>83</v>
      </c>
      <c r="D36" s="97" t="s">
        <v>84</v>
      </c>
      <c r="E36" s="97" t="s">
        <v>70</v>
      </c>
      <c r="F36" s="97" t="s">
        <v>85</v>
      </c>
      <c r="G36" s="3"/>
      <c r="H36" s="3"/>
      <c r="I36" s="3"/>
      <c r="J36" s="37"/>
      <c r="K36" s="99" t="s">
        <v>83</v>
      </c>
      <c r="L36" s="97" t="s">
        <v>84</v>
      </c>
      <c r="M36" s="97" t="s">
        <v>70</v>
      </c>
      <c r="N36" s="97" t="s">
        <v>85</v>
      </c>
      <c r="O36" s="3"/>
      <c r="P36" s="3"/>
      <c r="Q36" s="3"/>
      <c r="R36" s="37"/>
      <c r="S36" s="99" t="s">
        <v>83</v>
      </c>
      <c r="T36" s="97" t="s">
        <v>84</v>
      </c>
      <c r="U36" s="97" t="s">
        <v>70</v>
      </c>
      <c r="V36" s="97" t="s">
        <v>85</v>
      </c>
      <c r="W36" s="3"/>
      <c r="X36" s="3"/>
      <c r="Y36" s="3"/>
      <c r="Z36" s="37"/>
      <c r="AA36" s="27" t="s">
        <v>83</v>
      </c>
      <c r="AB36" s="27" t="s">
        <v>84</v>
      </c>
      <c r="AC36" s="27" t="s">
        <v>70</v>
      </c>
      <c r="AD36" s="27" t="s">
        <v>85</v>
      </c>
      <c r="AE36" s="3"/>
      <c r="AF36" s="3"/>
      <c r="AG36" s="3"/>
      <c r="AH36" s="37"/>
      <c r="AI36" s="27" t="s">
        <v>83</v>
      </c>
      <c r="AJ36" s="27" t="s">
        <v>84</v>
      </c>
      <c r="AK36" s="27" t="s">
        <v>70</v>
      </c>
      <c r="AL36" s="27" t="s">
        <v>85</v>
      </c>
      <c r="AM36" s="3"/>
      <c r="AN36" s="3"/>
      <c r="AO36" s="3"/>
      <c r="AP36" s="37"/>
      <c r="AQ36" s="27" t="s">
        <v>83</v>
      </c>
      <c r="AR36" s="27" t="s">
        <v>84</v>
      </c>
      <c r="AS36" s="27" t="s">
        <v>70</v>
      </c>
      <c r="AT36" s="27" t="s">
        <v>85</v>
      </c>
      <c r="AU36" s="3"/>
      <c r="AV36" s="3"/>
      <c r="AW36" s="24"/>
      <c r="AX36" s="26"/>
    </row>
    <row r="37" spans="1:50" ht="12.75" x14ac:dyDescent="0.2">
      <c r="A37" s="62" t="s">
        <v>86</v>
      </c>
      <c r="B37" s="100"/>
      <c r="C37" s="101">
        <v>0.08</v>
      </c>
      <c r="D37" s="101">
        <v>0.13</v>
      </c>
      <c r="E37" s="102">
        <f t="shared" ref="E37:E43" si="89">AVERAGE(C37:D37)</f>
        <v>0.10500000000000001</v>
      </c>
      <c r="F37" s="103">
        <f t="shared" ref="F37:F43" si="90">STDEV(C37:D37)</f>
        <v>3.5355339059327341E-2</v>
      </c>
      <c r="J37" s="16"/>
      <c r="K37" s="104">
        <v>0.32</v>
      </c>
      <c r="L37" s="101">
        <v>0.39</v>
      </c>
      <c r="M37" s="102">
        <f t="shared" ref="M37:M43" si="91">AVERAGE(K37:L37)</f>
        <v>0.35499999999999998</v>
      </c>
      <c r="N37" s="103">
        <f t="shared" ref="N37:N43" si="92">STDEV(K37:L37)</f>
        <v>4.9497474683058332E-2</v>
      </c>
      <c r="R37" s="16"/>
      <c r="S37" s="104">
        <v>0.32</v>
      </c>
      <c r="T37" s="101">
        <v>0.33</v>
      </c>
      <c r="U37" s="102">
        <f t="shared" ref="U37:U43" si="93">AVERAGE(S37:T37)</f>
        <v>0.32500000000000001</v>
      </c>
      <c r="V37" s="103">
        <f t="shared" ref="V37:V43" si="94">STDEV(S37:T37)</f>
        <v>7.0710678118654814E-3</v>
      </c>
      <c r="Z37" s="16"/>
      <c r="AA37" s="36">
        <v>0.28999999999999998</v>
      </c>
      <c r="AB37" s="36">
        <v>0.28999999999999998</v>
      </c>
      <c r="AC37" s="46">
        <v>0.28999999999999998</v>
      </c>
      <c r="AD37" s="36">
        <v>0</v>
      </c>
      <c r="AH37" s="16"/>
      <c r="AI37" s="36">
        <v>0.31</v>
      </c>
      <c r="AJ37" s="36">
        <v>0.3</v>
      </c>
      <c r="AK37" s="46">
        <v>0.31</v>
      </c>
      <c r="AL37" s="36">
        <v>0.01</v>
      </c>
      <c r="AP37" s="16"/>
      <c r="AQ37" s="36">
        <v>0.32</v>
      </c>
      <c r="AR37" s="36">
        <v>0.3</v>
      </c>
      <c r="AS37" s="46">
        <v>0.31</v>
      </c>
      <c r="AT37" s="36">
        <v>0.01</v>
      </c>
      <c r="AX37" s="16"/>
    </row>
    <row r="38" spans="1:50" ht="12.75" x14ac:dyDescent="0.2">
      <c r="A38" s="62" t="s">
        <v>87</v>
      </c>
      <c r="B38" s="100"/>
      <c r="C38" s="101">
        <v>19.190000000000001</v>
      </c>
      <c r="D38" s="101">
        <v>19.04</v>
      </c>
      <c r="E38" s="102">
        <f t="shared" si="89"/>
        <v>19.115000000000002</v>
      </c>
      <c r="F38" s="103">
        <f t="shared" si="90"/>
        <v>0.10606601717798363</v>
      </c>
      <c r="J38" s="16"/>
      <c r="K38" s="104">
        <v>43.44</v>
      </c>
      <c r="L38" s="101">
        <v>43.54</v>
      </c>
      <c r="M38" s="102">
        <f t="shared" si="91"/>
        <v>43.489999999999995</v>
      </c>
      <c r="N38" s="103">
        <f t="shared" si="92"/>
        <v>7.0710678118655765E-2</v>
      </c>
      <c r="R38" s="16"/>
      <c r="S38" s="104">
        <v>62.72</v>
      </c>
      <c r="T38" s="101">
        <v>62.8</v>
      </c>
      <c r="U38" s="102">
        <f t="shared" si="93"/>
        <v>62.76</v>
      </c>
      <c r="V38" s="103">
        <f t="shared" si="94"/>
        <v>5.6568542494922595E-2</v>
      </c>
      <c r="Z38" s="16"/>
      <c r="AA38" s="36">
        <v>69.7</v>
      </c>
      <c r="AB38" s="36">
        <v>70.75</v>
      </c>
      <c r="AC38" s="46">
        <v>70.23</v>
      </c>
      <c r="AD38" s="36">
        <v>0.74</v>
      </c>
      <c r="AH38" s="16"/>
      <c r="AI38" s="36">
        <v>72.94</v>
      </c>
      <c r="AJ38" s="36">
        <v>73.13</v>
      </c>
      <c r="AK38" s="46">
        <v>73.040000000000006</v>
      </c>
      <c r="AL38" s="36">
        <v>0.13</v>
      </c>
      <c r="AP38" s="16"/>
      <c r="AQ38" s="36">
        <v>82.19</v>
      </c>
      <c r="AR38" s="36">
        <v>82.21</v>
      </c>
      <c r="AS38" s="46">
        <v>82.2</v>
      </c>
      <c r="AT38" s="36">
        <v>0.01</v>
      </c>
      <c r="AX38" s="16"/>
    </row>
    <row r="39" spans="1:50" ht="12.75" x14ac:dyDescent="0.2">
      <c r="A39" s="62" t="s">
        <v>88</v>
      </c>
      <c r="B39" s="100"/>
      <c r="C39" s="101">
        <v>0</v>
      </c>
      <c r="D39" s="101">
        <v>0</v>
      </c>
      <c r="E39" s="102">
        <f t="shared" si="89"/>
        <v>0</v>
      </c>
      <c r="F39" s="103">
        <f t="shared" si="90"/>
        <v>0</v>
      </c>
      <c r="J39" s="16"/>
      <c r="K39" s="104">
        <v>0</v>
      </c>
      <c r="L39" s="101">
        <v>0</v>
      </c>
      <c r="M39" s="102">
        <f t="shared" si="91"/>
        <v>0</v>
      </c>
      <c r="N39" s="103">
        <f t="shared" si="92"/>
        <v>0</v>
      </c>
      <c r="R39" s="16"/>
      <c r="S39" s="104">
        <v>0.1</v>
      </c>
      <c r="T39" s="101">
        <v>0.1</v>
      </c>
      <c r="U39" s="102">
        <f t="shared" si="93"/>
        <v>0.1</v>
      </c>
      <c r="V39" s="103">
        <f t="shared" si="94"/>
        <v>0</v>
      </c>
      <c r="Z39" s="16"/>
      <c r="AA39" s="36">
        <v>0.12</v>
      </c>
      <c r="AB39" s="36">
        <v>0.15</v>
      </c>
      <c r="AC39" s="46">
        <v>0.14000000000000001</v>
      </c>
      <c r="AD39" s="36">
        <v>0.02</v>
      </c>
      <c r="AH39" s="16"/>
      <c r="AI39" s="36">
        <v>0.12</v>
      </c>
      <c r="AJ39" s="36">
        <v>0.12</v>
      </c>
      <c r="AK39" s="46">
        <v>0.12</v>
      </c>
      <c r="AL39" s="36">
        <v>0</v>
      </c>
      <c r="AP39" s="16"/>
      <c r="AQ39" s="36">
        <v>0.14000000000000001</v>
      </c>
      <c r="AR39" s="36">
        <v>0.14000000000000001</v>
      </c>
      <c r="AS39" s="46">
        <v>0.14000000000000001</v>
      </c>
      <c r="AT39" s="36">
        <v>0</v>
      </c>
      <c r="AX39" s="16"/>
    </row>
    <row r="40" spans="1:50" ht="12.75" x14ac:dyDescent="0.2">
      <c r="A40" s="62" t="s">
        <v>89</v>
      </c>
      <c r="B40" s="100"/>
      <c r="C40" s="101">
        <v>0</v>
      </c>
      <c r="D40" s="101">
        <v>0</v>
      </c>
      <c r="E40" s="102">
        <f t="shared" si="89"/>
        <v>0</v>
      </c>
      <c r="F40" s="103">
        <f t="shared" si="90"/>
        <v>0</v>
      </c>
      <c r="J40" s="16"/>
      <c r="K40" s="104">
        <v>0</v>
      </c>
      <c r="L40" s="101">
        <v>0</v>
      </c>
      <c r="M40" s="102">
        <f t="shared" si="91"/>
        <v>0</v>
      </c>
      <c r="N40" s="103">
        <f t="shared" si="92"/>
        <v>0</v>
      </c>
      <c r="R40" s="16"/>
      <c r="S40" s="104">
        <v>0</v>
      </c>
      <c r="T40" s="101">
        <v>0</v>
      </c>
      <c r="U40" s="102">
        <f t="shared" si="93"/>
        <v>0</v>
      </c>
      <c r="V40" s="103">
        <f t="shared" si="94"/>
        <v>0</v>
      </c>
      <c r="Z40" s="16"/>
      <c r="AA40" s="36">
        <v>0</v>
      </c>
      <c r="AB40" s="36">
        <v>0</v>
      </c>
      <c r="AC40" s="46">
        <v>0</v>
      </c>
      <c r="AD40" s="36">
        <v>0</v>
      </c>
      <c r="AH40" s="16"/>
      <c r="AI40" s="36">
        <v>0</v>
      </c>
      <c r="AJ40" s="36">
        <v>0</v>
      </c>
      <c r="AK40" s="46">
        <v>0</v>
      </c>
      <c r="AL40" s="36">
        <v>0</v>
      </c>
      <c r="AP40" s="16"/>
      <c r="AQ40" s="36">
        <v>0</v>
      </c>
      <c r="AR40" s="36">
        <v>0</v>
      </c>
      <c r="AS40" s="46">
        <v>0</v>
      </c>
      <c r="AT40" s="36">
        <v>0</v>
      </c>
      <c r="AX40" s="16"/>
    </row>
    <row r="41" spans="1:50" ht="12.75" x14ac:dyDescent="0.2">
      <c r="A41" s="62" t="s">
        <v>90</v>
      </c>
      <c r="B41" s="100"/>
      <c r="C41" s="101">
        <v>0</v>
      </c>
      <c r="D41" s="101">
        <v>0</v>
      </c>
      <c r="E41" s="102">
        <f t="shared" si="89"/>
        <v>0</v>
      </c>
      <c r="F41" s="103">
        <f t="shared" si="90"/>
        <v>0</v>
      </c>
      <c r="J41" s="16"/>
      <c r="K41" s="104">
        <v>0.37</v>
      </c>
      <c r="L41" s="101">
        <v>0.35</v>
      </c>
      <c r="M41" s="102">
        <f t="shared" si="91"/>
        <v>0.36</v>
      </c>
      <c r="N41" s="103">
        <f t="shared" si="92"/>
        <v>1.4142135623730963E-2</v>
      </c>
      <c r="R41" s="16"/>
      <c r="S41" s="104">
        <v>0.55000000000000004</v>
      </c>
      <c r="T41" s="101">
        <v>0.47</v>
      </c>
      <c r="U41" s="102">
        <f t="shared" si="93"/>
        <v>0.51</v>
      </c>
      <c r="V41" s="103">
        <f t="shared" si="94"/>
        <v>5.6568542494923851E-2</v>
      </c>
      <c r="Z41" s="16"/>
      <c r="AA41" s="36">
        <v>0.46</v>
      </c>
      <c r="AB41" s="36">
        <v>0.39</v>
      </c>
      <c r="AC41" s="46">
        <v>0.43</v>
      </c>
      <c r="AD41" s="36">
        <v>0.05</v>
      </c>
      <c r="AH41" s="16"/>
      <c r="AI41" s="36">
        <v>0</v>
      </c>
      <c r="AJ41" s="36">
        <v>0</v>
      </c>
      <c r="AK41" s="46">
        <v>0</v>
      </c>
      <c r="AL41" s="36">
        <v>0</v>
      </c>
      <c r="AP41" s="16"/>
      <c r="AQ41" s="36">
        <v>1.52</v>
      </c>
      <c r="AR41" s="36">
        <v>1.56</v>
      </c>
      <c r="AS41" s="46">
        <v>1.54</v>
      </c>
      <c r="AT41" s="36">
        <v>0.03</v>
      </c>
      <c r="AX41" s="16"/>
    </row>
    <row r="42" spans="1:50" ht="12.75" x14ac:dyDescent="0.2">
      <c r="A42" s="62" t="s">
        <v>91</v>
      </c>
      <c r="B42" s="100"/>
      <c r="C42" s="101">
        <v>0.34</v>
      </c>
      <c r="D42" s="101">
        <v>0.6</v>
      </c>
      <c r="E42" s="102">
        <f t="shared" si="89"/>
        <v>0.47</v>
      </c>
      <c r="F42" s="103">
        <f t="shared" si="90"/>
        <v>0.18384776310850251</v>
      </c>
      <c r="J42" s="16"/>
      <c r="K42" s="104">
        <v>0</v>
      </c>
      <c r="L42" s="101">
        <v>0</v>
      </c>
      <c r="M42" s="102">
        <f t="shared" si="91"/>
        <v>0</v>
      </c>
      <c r="N42" s="103">
        <f t="shared" si="92"/>
        <v>0</v>
      </c>
      <c r="R42" s="16"/>
      <c r="S42" s="104">
        <v>0</v>
      </c>
      <c r="T42" s="101">
        <v>0</v>
      </c>
      <c r="U42" s="102">
        <f t="shared" si="93"/>
        <v>0</v>
      </c>
      <c r="V42" s="103">
        <f t="shared" si="94"/>
        <v>0</v>
      </c>
      <c r="Z42" s="16"/>
      <c r="AA42" s="36">
        <v>0</v>
      </c>
      <c r="AB42" s="36">
        <v>0</v>
      </c>
      <c r="AC42" s="46">
        <v>0</v>
      </c>
      <c r="AD42" s="36">
        <v>0</v>
      </c>
      <c r="AH42" s="16"/>
      <c r="AI42" s="36">
        <v>0</v>
      </c>
      <c r="AJ42" s="36">
        <v>0</v>
      </c>
      <c r="AK42" s="46">
        <v>0</v>
      </c>
      <c r="AL42" s="36">
        <v>0</v>
      </c>
      <c r="AP42" s="16"/>
      <c r="AQ42" s="36">
        <v>0</v>
      </c>
      <c r="AR42" s="36">
        <v>0</v>
      </c>
      <c r="AS42" s="46">
        <v>0</v>
      </c>
      <c r="AT42" s="36">
        <v>0</v>
      </c>
      <c r="AX42" s="16"/>
    </row>
    <row r="43" spans="1:50" ht="12.75" x14ac:dyDescent="0.2">
      <c r="A43" s="62" t="s">
        <v>92</v>
      </c>
      <c r="B43" s="100"/>
      <c r="C43" s="101">
        <v>15.4</v>
      </c>
      <c r="D43" s="101">
        <v>15.03</v>
      </c>
      <c r="E43" s="102">
        <f t="shared" si="89"/>
        <v>15.215</v>
      </c>
      <c r="F43" s="103">
        <f t="shared" si="90"/>
        <v>0.26162950903902327</v>
      </c>
      <c r="J43" s="16"/>
      <c r="K43" s="104">
        <v>288.13</v>
      </c>
      <c r="L43" s="101">
        <v>289.87</v>
      </c>
      <c r="M43" s="102">
        <f t="shared" si="91"/>
        <v>289</v>
      </c>
      <c r="N43" s="105">
        <f t="shared" si="92"/>
        <v>1.2303657992645991</v>
      </c>
      <c r="R43" s="16"/>
      <c r="S43" s="104">
        <v>349.28</v>
      </c>
      <c r="T43" s="101">
        <v>353.99</v>
      </c>
      <c r="U43" s="102">
        <f t="shared" si="93"/>
        <v>351.63499999999999</v>
      </c>
      <c r="V43" s="103">
        <f t="shared" si="94"/>
        <v>3.3304729393886645</v>
      </c>
      <c r="W43" s="24"/>
      <c r="Z43" s="16"/>
      <c r="AA43" s="36">
        <v>353.93</v>
      </c>
      <c r="AB43" s="36">
        <v>362.11</v>
      </c>
      <c r="AC43" s="46">
        <v>358.02</v>
      </c>
      <c r="AD43" s="36">
        <v>5.78</v>
      </c>
      <c r="AH43" s="16"/>
      <c r="AI43" s="36">
        <v>296.91000000000003</v>
      </c>
      <c r="AJ43" s="36">
        <v>299.58</v>
      </c>
      <c r="AK43" s="46">
        <v>298.25</v>
      </c>
      <c r="AL43" s="36">
        <v>1.89</v>
      </c>
      <c r="AP43" s="16"/>
      <c r="AQ43" s="36">
        <v>245.42</v>
      </c>
      <c r="AR43" s="36">
        <v>246.79</v>
      </c>
      <c r="AS43" s="46">
        <v>246.11</v>
      </c>
      <c r="AT43" s="36">
        <v>0.97</v>
      </c>
      <c r="AX43" s="16"/>
    </row>
    <row r="44" spans="1:50" ht="12.75" x14ac:dyDescent="0.2">
      <c r="A44" s="876" t="s">
        <v>55</v>
      </c>
      <c r="B44" s="862"/>
      <c r="C44" s="52"/>
      <c r="D44" s="52"/>
      <c r="E44" s="52"/>
      <c r="F44" s="52"/>
      <c r="G44" s="52"/>
      <c r="H44" s="52"/>
      <c r="I44" s="52"/>
      <c r="J44" s="53"/>
      <c r="K44" s="52"/>
      <c r="L44" s="106"/>
      <c r="M44" s="52"/>
      <c r="N44" s="52"/>
      <c r="O44" s="107"/>
      <c r="P44" s="52"/>
      <c r="Q44" s="52"/>
      <c r="R44" s="53"/>
      <c r="S44" s="52"/>
      <c r="T44" s="52"/>
      <c r="U44" s="52"/>
      <c r="V44" s="52"/>
      <c r="W44" s="107"/>
      <c r="X44" s="52"/>
      <c r="Y44" s="52"/>
      <c r="Z44" s="53"/>
      <c r="AA44" s="52"/>
      <c r="AB44" s="52"/>
      <c r="AC44" s="52"/>
      <c r="AD44" s="52"/>
      <c r="AE44" s="52"/>
      <c r="AF44" s="52"/>
      <c r="AG44" s="52"/>
      <c r="AH44" s="53"/>
      <c r="AI44" s="52"/>
      <c r="AJ44" s="52"/>
      <c r="AK44" s="52"/>
      <c r="AL44" s="52"/>
      <c r="AM44" s="52"/>
      <c r="AN44" s="52"/>
      <c r="AO44" s="52"/>
      <c r="AP44" s="53"/>
      <c r="AQ44" s="52"/>
      <c r="AR44" s="52"/>
      <c r="AS44" s="52"/>
      <c r="AT44" s="52"/>
      <c r="AU44" s="52"/>
      <c r="AV44" s="52"/>
      <c r="AW44" s="52"/>
      <c r="AX44" s="53"/>
    </row>
    <row r="45" spans="1:50" ht="12.75" x14ac:dyDescent="0.2">
      <c r="A45" s="873" t="s">
        <v>56</v>
      </c>
      <c r="B45" s="108" t="s">
        <v>93</v>
      </c>
      <c r="C45" s="101">
        <v>7.02</v>
      </c>
      <c r="J45" s="16"/>
      <c r="K45" s="109">
        <v>6.28</v>
      </c>
      <c r="R45" s="16"/>
      <c r="S45" s="36">
        <v>6.3</v>
      </c>
      <c r="Z45" s="16"/>
      <c r="AA45" s="36">
        <v>6.09</v>
      </c>
      <c r="AH45" s="16"/>
      <c r="AI45" s="36">
        <v>6.45</v>
      </c>
      <c r="AP45" s="16"/>
      <c r="AQ45" s="36">
        <v>7.25</v>
      </c>
      <c r="AX45" s="16"/>
    </row>
    <row r="46" spans="1:50" ht="12.75" x14ac:dyDescent="0.2">
      <c r="A46" s="858"/>
      <c r="B46" s="59" t="s">
        <v>94</v>
      </c>
      <c r="C46" s="110" t="s">
        <v>95</v>
      </c>
      <c r="J46" s="16"/>
      <c r="K46" s="111" t="s">
        <v>95</v>
      </c>
      <c r="R46" s="16"/>
      <c r="S46" s="36" t="s">
        <v>95</v>
      </c>
      <c r="Z46" s="16"/>
      <c r="AH46" s="16"/>
      <c r="AP46" s="16"/>
      <c r="AX46" s="16"/>
    </row>
    <row r="47" spans="1:50" ht="12.75" x14ac:dyDescent="0.2">
      <c r="A47" s="112" t="s">
        <v>96</v>
      </c>
      <c r="B47" s="63" t="s">
        <v>97</v>
      </c>
      <c r="C47" s="101">
        <v>138</v>
      </c>
      <c r="J47" s="16"/>
      <c r="K47" s="104">
        <v>667</v>
      </c>
      <c r="R47" s="16"/>
      <c r="S47" s="36">
        <v>820</v>
      </c>
      <c r="Z47" s="16"/>
      <c r="AA47" s="36">
        <v>848</v>
      </c>
      <c r="AH47" s="16"/>
      <c r="AI47" s="36">
        <v>782</v>
      </c>
      <c r="AP47" s="16"/>
      <c r="AQ47" s="36">
        <v>797</v>
      </c>
      <c r="AX47" s="16"/>
    </row>
    <row r="48" spans="1:50" ht="12.75" x14ac:dyDescent="0.2">
      <c r="A48" s="112" t="s">
        <v>57</v>
      </c>
      <c r="B48" s="63" t="s">
        <v>58</v>
      </c>
      <c r="C48" s="101">
        <v>0</v>
      </c>
      <c r="J48" s="16"/>
      <c r="K48" s="104">
        <f>1.72*5</f>
        <v>8.6</v>
      </c>
      <c r="R48" s="16"/>
      <c r="S48" s="36">
        <v>7.9</v>
      </c>
      <c r="Z48" s="16"/>
      <c r="AA48" s="36">
        <v>5.9</v>
      </c>
      <c r="AH48" s="16"/>
      <c r="AI48" s="36">
        <v>2.06</v>
      </c>
      <c r="AP48" s="16"/>
      <c r="AQ48" s="36">
        <v>0.02</v>
      </c>
      <c r="AX48" s="16"/>
    </row>
    <row r="49" spans="1:50" ht="12.75" x14ac:dyDescent="0.2">
      <c r="A49" s="116" t="s">
        <v>59</v>
      </c>
      <c r="B49" s="65" t="s">
        <v>60</v>
      </c>
      <c r="C49" s="118">
        <v>16.8</v>
      </c>
      <c r="D49" s="24"/>
      <c r="E49" s="24"/>
      <c r="F49" s="24"/>
      <c r="G49" s="24"/>
      <c r="H49" s="24"/>
      <c r="I49" s="24"/>
      <c r="J49" s="26"/>
      <c r="K49" s="119">
        <v>2</v>
      </c>
      <c r="L49" s="24"/>
      <c r="M49" s="24"/>
      <c r="N49" s="24"/>
      <c r="O49" s="24"/>
      <c r="P49" s="24"/>
      <c r="Q49" s="24"/>
      <c r="R49" s="26"/>
      <c r="S49" s="117">
        <v>1.4</v>
      </c>
      <c r="T49" s="24"/>
      <c r="U49" s="24"/>
      <c r="V49" s="24"/>
      <c r="W49" s="24"/>
      <c r="X49" s="24"/>
      <c r="Y49" s="24"/>
      <c r="Z49" s="26"/>
      <c r="AA49" s="117">
        <v>0.6</v>
      </c>
      <c r="AB49" s="24"/>
      <c r="AC49" s="24"/>
      <c r="AD49" s="24"/>
      <c r="AE49" s="24"/>
      <c r="AF49" s="24"/>
      <c r="AG49" s="24"/>
      <c r="AH49" s="26"/>
      <c r="AI49" s="117">
        <v>1.1000000000000001</v>
      </c>
      <c r="AJ49" s="24"/>
      <c r="AK49" s="24"/>
      <c r="AL49" s="24"/>
      <c r="AM49" s="24"/>
      <c r="AN49" s="24"/>
      <c r="AO49" s="24"/>
      <c r="AP49" s="26"/>
      <c r="AQ49" s="117">
        <v>27.2</v>
      </c>
      <c r="AR49" s="24"/>
      <c r="AS49" s="24"/>
      <c r="AT49" s="24"/>
      <c r="AU49" s="24"/>
      <c r="AV49" s="24"/>
      <c r="AW49" s="24"/>
      <c r="AX49" s="26"/>
    </row>
    <row r="50" spans="1:50" ht="12.75" x14ac:dyDescent="0.2">
      <c r="A50" s="867" t="s">
        <v>98</v>
      </c>
      <c r="B50" s="868"/>
      <c r="C50" s="120"/>
      <c r="D50" s="120"/>
      <c r="E50" s="120"/>
      <c r="F50" s="120"/>
      <c r="G50" s="120"/>
      <c r="H50" s="120"/>
      <c r="I50" s="120"/>
      <c r="J50" s="121"/>
      <c r="K50" s="122"/>
      <c r="L50" s="120"/>
      <c r="M50" s="120"/>
      <c r="N50" s="120"/>
      <c r="O50" s="120"/>
      <c r="P50" s="120"/>
      <c r="Q50" s="120"/>
      <c r="R50" s="121"/>
      <c r="S50" s="120"/>
      <c r="T50" s="120"/>
      <c r="U50" s="120"/>
      <c r="V50" s="120"/>
      <c r="W50" s="120"/>
      <c r="X50" s="120"/>
      <c r="Y50" s="120"/>
      <c r="Z50" s="121"/>
      <c r="AA50" s="120"/>
      <c r="AB50" s="120"/>
      <c r="AC50" s="120"/>
      <c r="AD50" s="120"/>
      <c r="AE50" s="120"/>
      <c r="AF50" s="120"/>
      <c r="AG50" s="120"/>
      <c r="AH50" s="121"/>
      <c r="AI50" s="120"/>
      <c r="AJ50" s="120"/>
      <c r="AK50" s="120"/>
      <c r="AL50" s="120"/>
      <c r="AM50" s="120"/>
      <c r="AN50" s="120"/>
      <c r="AO50" s="120"/>
      <c r="AP50" s="121"/>
      <c r="AQ50" s="120"/>
      <c r="AR50" s="120"/>
      <c r="AS50" s="120"/>
      <c r="AT50" s="120"/>
      <c r="AU50" s="120"/>
      <c r="AV50" s="120"/>
      <c r="AW50" s="120"/>
      <c r="AX50" s="121"/>
    </row>
    <row r="51" spans="1:50" ht="12.75" x14ac:dyDescent="0.2">
      <c r="A51" s="123"/>
      <c r="B51" s="124"/>
      <c r="C51" s="27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7" t="s">
        <v>99</v>
      </c>
      <c r="L51" s="27" t="s">
        <v>100</v>
      </c>
      <c r="M51" s="27" t="s">
        <v>24</v>
      </c>
      <c r="N51" s="27" t="s">
        <v>25</v>
      </c>
      <c r="O51" s="27" t="s">
        <v>101</v>
      </c>
      <c r="P51" s="27" t="s">
        <v>102</v>
      </c>
      <c r="Q51" s="27" t="s">
        <v>24</v>
      </c>
      <c r="R51" s="25" t="s">
        <v>25</v>
      </c>
      <c r="S51" s="27" t="s">
        <v>99</v>
      </c>
      <c r="T51" s="27" t="s">
        <v>100</v>
      </c>
      <c r="U51" s="27" t="s">
        <v>24</v>
      </c>
      <c r="V51" s="27" t="s">
        <v>25</v>
      </c>
      <c r="W51" s="27" t="s">
        <v>101</v>
      </c>
      <c r="X51" s="27" t="s">
        <v>102</v>
      </c>
      <c r="Y51" s="27" t="s">
        <v>24</v>
      </c>
      <c r="Z51" s="25" t="s">
        <v>25</v>
      </c>
      <c r="AA51" s="27" t="s">
        <v>99</v>
      </c>
      <c r="AB51" s="27" t="s">
        <v>100</v>
      </c>
      <c r="AC51" s="27" t="s">
        <v>24</v>
      </c>
      <c r="AD51" s="27" t="s">
        <v>25</v>
      </c>
      <c r="AE51" s="27" t="s">
        <v>101</v>
      </c>
      <c r="AF51" s="27" t="s">
        <v>102</v>
      </c>
      <c r="AG51" s="27" t="s">
        <v>24</v>
      </c>
      <c r="AH51" s="25" t="s">
        <v>25</v>
      </c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 t="s">
        <v>99</v>
      </c>
      <c r="AR51" s="27" t="s">
        <v>100</v>
      </c>
      <c r="AS51" s="27" t="s">
        <v>24</v>
      </c>
      <c r="AT51" s="27" t="s">
        <v>25</v>
      </c>
      <c r="AU51" s="27" t="s">
        <v>101</v>
      </c>
      <c r="AV51" s="27" t="s">
        <v>102</v>
      </c>
      <c r="AW51" s="27" t="s">
        <v>24</v>
      </c>
      <c r="AX51" s="25" t="s">
        <v>25</v>
      </c>
    </row>
    <row r="52" spans="1:50" ht="14.25" x14ac:dyDescent="0.2">
      <c r="A52" s="46" t="s">
        <v>103</v>
      </c>
      <c r="B52" s="126"/>
      <c r="C52" s="128">
        <v>1.51</v>
      </c>
      <c r="D52" s="128">
        <v>1.4219999999999999</v>
      </c>
      <c r="E52" s="130">
        <f>AVERAGE(C52:D52)</f>
        <v>1.466</v>
      </c>
      <c r="F52" s="132">
        <f>STDEV(C52:D52)</f>
        <v>6.2225396744416239E-2</v>
      </c>
      <c r="G52" s="36">
        <v>1.3</v>
      </c>
      <c r="H52" s="36">
        <v>1.87</v>
      </c>
      <c r="I52" s="130">
        <f>AVERAGE(G52:H52)</f>
        <v>1.585</v>
      </c>
      <c r="J52" s="135">
        <f>STDEV(G52:H52)</f>
        <v>0.40305086527633288</v>
      </c>
      <c r="K52" s="36">
        <v>1.19</v>
      </c>
      <c r="L52" s="36">
        <v>1.23</v>
      </c>
      <c r="M52" s="130">
        <f>AVERAGE(K52:L52)</f>
        <v>1.21</v>
      </c>
      <c r="N52" s="132">
        <f>STDEV(K52:L52)</f>
        <v>2.8284271247461926E-2</v>
      </c>
      <c r="O52" s="36">
        <v>1.45</v>
      </c>
      <c r="P52" s="36">
        <v>1.52</v>
      </c>
      <c r="Q52" s="130">
        <f>AVERAGE(O52:P52)</f>
        <v>1.4849999999999999</v>
      </c>
      <c r="R52" s="135">
        <f>STDEV(O52:P52)</f>
        <v>4.9497474683058366E-2</v>
      </c>
      <c r="S52" s="36">
        <v>1.1399999999999999</v>
      </c>
      <c r="T52" s="36">
        <v>1.21</v>
      </c>
      <c r="U52" s="130">
        <f>AVERAGE(S52:T52)</f>
        <v>1.1749999999999998</v>
      </c>
      <c r="V52" s="132">
        <f>STDEV(S52:T52)</f>
        <v>4.9497474683058366E-2</v>
      </c>
      <c r="W52" s="36">
        <v>1.64</v>
      </c>
      <c r="X52" s="36">
        <v>1.58</v>
      </c>
      <c r="Y52" s="130">
        <f>AVERAGE(W52:X52)</f>
        <v>1.6099999999999999</v>
      </c>
      <c r="Z52" s="135">
        <f>STDEV(W52:X52)</f>
        <v>4.2426406871192736E-2</v>
      </c>
      <c r="AA52" s="36">
        <v>1.57</v>
      </c>
      <c r="AB52" s="36">
        <v>1.21</v>
      </c>
      <c r="AC52" s="130">
        <f>AVERAGE(AA52:AB52)</f>
        <v>1.3900000000000001</v>
      </c>
      <c r="AD52" s="132">
        <f>STDEV(AA52:AB52)</f>
        <v>0.25455844122715615</v>
      </c>
      <c r="AE52" s="36">
        <v>1.57</v>
      </c>
      <c r="AF52" s="36">
        <v>1.47</v>
      </c>
      <c r="AG52" s="130">
        <f>AVERAGE(AE52:AF52)</f>
        <v>1.52</v>
      </c>
      <c r="AH52" s="135">
        <f>STDEV(AE52:AF52)</f>
        <v>7.0710678118654821E-2</v>
      </c>
      <c r="AI52" s="36">
        <v>1.41</v>
      </c>
      <c r="AJ52" s="36">
        <v>1.22</v>
      </c>
      <c r="AK52" s="130">
        <f>AVERAGE(AI52:AJ52)</f>
        <v>1.3149999999999999</v>
      </c>
      <c r="AL52" s="132">
        <f>STDEV(AI52:AJ52)</f>
        <v>0.134350288425444</v>
      </c>
      <c r="AM52" s="36">
        <v>1.4</v>
      </c>
      <c r="AN52" s="36">
        <v>1.41</v>
      </c>
      <c r="AO52" s="130">
        <f>AVERAGE(AM52:AN52)</f>
        <v>1.4049999999999998</v>
      </c>
      <c r="AP52" s="135">
        <f>AVERAGE(AM52:AN52)</f>
        <v>1.4049999999999998</v>
      </c>
      <c r="AQ52" s="36">
        <v>2.2999999999999998</v>
      </c>
      <c r="AR52" s="36">
        <v>1.97</v>
      </c>
      <c r="AS52" s="130">
        <f>AVERAGE(AQ52:AR52)</f>
        <v>2.1349999999999998</v>
      </c>
      <c r="AT52" s="132">
        <f>STDEV(AQ52:AR52)</f>
        <v>0.23334523779156058</v>
      </c>
      <c r="AU52" s="36">
        <v>9.0500000000000007</v>
      </c>
      <c r="AV52" s="36">
        <v>2.2999999999999998</v>
      </c>
      <c r="AW52" s="130">
        <f>AVERAGE(AU52:AV52)</f>
        <v>5.6750000000000007</v>
      </c>
      <c r="AX52" s="135">
        <f>STDEV(AU52:AV52)</f>
        <v>4.772970773009197</v>
      </c>
    </row>
    <row r="53" spans="1:50" ht="12.75" x14ac:dyDescent="0.2">
      <c r="A53" s="143"/>
      <c r="B53" s="126"/>
      <c r="J53" s="16"/>
      <c r="R53" s="16"/>
      <c r="Z53" s="16"/>
      <c r="AH53" s="16"/>
      <c r="AP53" s="16"/>
      <c r="AX53" s="16"/>
    </row>
    <row r="54" spans="1:50" ht="12.75" x14ac:dyDescent="0.2">
      <c r="A54" s="143"/>
      <c r="B54" s="126"/>
      <c r="J54" s="16"/>
      <c r="R54" s="16"/>
      <c r="Z54" s="16"/>
      <c r="AH54" s="16"/>
      <c r="AP54" s="16"/>
      <c r="AX54" s="16"/>
    </row>
    <row r="55" spans="1:50" ht="12.75" x14ac:dyDescent="0.2">
      <c r="A55" s="143"/>
      <c r="B55" s="126"/>
      <c r="J55" s="16"/>
      <c r="R55" s="16"/>
      <c r="Z55" s="16"/>
      <c r="AH55" s="16"/>
      <c r="AP55" s="16"/>
      <c r="AX55" s="16"/>
    </row>
    <row r="56" spans="1:50" ht="12.75" x14ac:dyDescent="0.2">
      <c r="A56" s="143"/>
      <c r="B56" s="126"/>
      <c r="J56" s="16"/>
      <c r="R56" s="16"/>
      <c r="Z56" s="16"/>
      <c r="AH56" s="16"/>
      <c r="AP56" s="16"/>
      <c r="AX56" s="16"/>
    </row>
    <row r="57" spans="1:50" ht="12.75" x14ac:dyDescent="0.2">
      <c r="A57" s="143"/>
      <c r="B57" s="126"/>
      <c r="J57" s="16"/>
      <c r="R57" s="16"/>
      <c r="Z57" s="16"/>
      <c r="AH57" s="16"/>
      <c r="AP57" s="16"/>
      <c r="AX57" s="16"/>
    </row>
    <row r="58" spans="1:50" ht="12.75" x14ac:dyDescent="0.2">
      <c r="A58" s="143"/>
      <c r="B58" s="126"/>
      <c r="J58" s="16"/>
      <c r="R58" s="16"/>
      <c r="Z58" s="16"/>
      <c r="AH58" s="16"/>
      <c r="AP58" s="16"/>
      <c r="AX58" s="16"/>
    </row>
    <row r="59" spans="1:50" ht="12.75" x14ac:dyDescent="0.2">
      <c r="A59" s="143"/>
      <c r="B59" s="126"/>
      <c r="J59" s="16"/>
      <c r="R59" s="16"/>
      <c r="Z59" s="16"/>
      <c r="AH59" s="16"/>
      <c r="AP59" s="16"/>
      <c r="AX59" s="16"/>
    </row>
    <row r="60" spans="1:50" ht="12.75" x14ac:dyDescent="0.2">
      <c r="A60" s="143"/>
      <c r="B60" s="126"/>
      <c r="J60" s="16"/>
      <c r="R60" s="16"/>
      <c r="Z60" s="16"/>
      <c r="AH60" s="16"/>
      <c r="AP60" s="16"/>
      <c r="AX60" s="16"/>
    </row>
    <row r="61" spans="1:50" ht="12.75" x14ac:dyDescent="0.2">
      <c r="A61" s="143"/>
      <c r="B61" s="126"/>
      <c r="J61" s="16"/>
      <c r="R61" s="16"/>
      <c r="Z61" s="16"/>
      <c r="AH61" s="16"/>
      <c r="AP61" s="16"/>
      <c r="AX61" s="16"/>
    </row>
    <row r="62" spans="1:50" ht="12.75" x14ac:dyDescent="0.2">
      <c r="A62" s="143"/>
      <c r="B62" s="126"/>
      <c r="J62" s="16"/>
      <c r="R62" s="16"/>
      <c r="Z62" s="16"/>
      <c r="AH62" s="16"/>
      <c r="AP62" s="16"/>
      <c r="AX62" s="16"/>
    </row>
    <row r="63" spans="1:50" ht="12.75" x14ac:dyDescent="0.2">
      <c r="A63" s="143"/>
      <c r="B63" s="126"/>
      <c r="J63" s="16"/>
      <c r="R63" s="16"/>
      <c r="Z63" s="16"/>
      <c r="AH63" s="16"/>
      <c r="AP63" s="16"/>
      <c r="AX63" s="16"/>
    </row>
    <row r="64" spans="1:50" ht="12.75" x14ac:dyDescent="0.2">
      <c r="A64" s="143"/>
      <c r="B64" s="126"/>
      <c r="J64" s="16"/>
      <c r="R64" s="16"/>
      <c r="Z64" s="16"/>
      <c r="AH64" s="16"/>
      <c r="AP64" s="16"/>
      <c r="AX64" s="16"/>
    </row>
    <row r="65" spans="1:50" ht="12.75" x14ac:dyDescent="0.2">
      <c r="A65" s="143"/>
      <c r="B65" s="126"/>
      <c r="J65" s="16"/>
      <c r="R65" s="16"/>
      <c r="Z65" s="16"/>
      <c r="AH65" s="16"/>
      <c r="AP65" s="16"/>
      <c r="AX65" s="16"/>
    </row>
    <row r="66" spans="1:50" ht="12.75" x14ac:dyDescent="0.2">
      <c r="A66" s="143"/>
      <c r="B66" s="126"/>
      <c r="J66" s="16"/>
      <c r="R66" s="16"/>
      <c r="Z66" s="16"/>
      <c r="AH66" s="16"/>
      <c r="AP66" s="16"/>
      <c r="AX66" s="16"/>
    </row>
    <row r="67" spans="1:50" ht="12.75" x14ac:dyDescent="0.2">
      <c r="A67" s="143"/>
      <c r="B67" s="126"/>
      <c r="J67" s="16"/>
      <c r="R67" s="16"/>
      <c r="Z67" s="16"/>
      <c r="AH67" s="16"/>
      <c r="AP67" s="16"/>
      <c r="AX67" s="16"/>
    </row>
    <row r="68" spans="1:50" ht="12.75" x14ac:dyDescent="0.2">
      <c r="A68" s="143"/>
      <c r="B68" s="126"/>
      <c r="J68" s="16"/>
      <c r="R68" s="16"/>
      <c r="Z68" s="16"/>
      <c r="AH68" s="16"/>
      <c r="AP68" s="16"/>
      <c r="AX68" s="16"/>
    </row>
    <row r="69" spans="1:50" ht="12.75" x14ac:dyDescent="0.2">
      <c r="A69" s="143"/>
      <c r="B69" s="126"/>
      <c r="J69" s="16"/>
      <c r="R69" s="16"/>
      <c r="Z69" s="16"/>
      <c r="AH69" s="16"/>
      <c r="AP69" s="16"/>
      <c r="AX69" s="16"/>
    </row>
    <row r="70" spans="1:50" ht="12.75" x14ac:dyDescent="0.2">
      <c r="A70" s="143"/>
      <c r="B70" s="126"/>
      <c r="J70" s="16"/>
      <c r="R70" s="16"/>
      <c r="Z70" s="16"/>
      <c r="AH70" s="16"/>
      <c r="AP70" s="16"/>
      <c r="AX70" s="16"/>
    </row>
    <row r="71" spans="1:50" ht="12.75" x14ac:dyDescent="0.2">
      <c r="A71" s="143"/>
      <c r="B71" s="126"/>
      <c r="J71" s="16"/>
      <c r="R71" s="16"/>
      <c r="Z71" s="16"/>
      <c r="AH71" s="16"/>
      <c r="AP71" s="16"/>
      <c r="AX71" s="16"/>
    </row>
    <row r="72" spans="1:50" ht="12.75" x14ac:dyDescent="0.2">
      <c r="A72" s="143"/>
      <c r="B72" s="126"/>
      <c r="J72" s="16"/>
      <c r="R72" s="16"/>
      <c r="Z72" s="16"/>
      <c r="AH72" s="16"/>
      <c r="AP72" s="16"/>
      <c r="AX72" s="16"/>
    </row>
    <row r="73" spans="1:50" ht="12.75" x14ac:dyDescent="0.2">
      <c r="A73" s="143"/>
      <c r="B73" s="126"/>
      <c r="J73" s="16"/>
      <c r="R73" s="16"/>
      <c r="Z73" s="16"/>
      <c r="AH73" s="16"/>
      <c r="AP73" s="16"/>
      <c r="AX73" s="16"/>
    </row>
    <row r="74" spans="1:50" ht="12.75" x14ac:dyDescent="0.2">
      <c r="A74" s="143"/>
      <c r="B74" s="126"/>
      <c r="J74" s="16"/>
      <c r="R74" s="16"/>
      <c r="Z74" s="16"/>
      <c r="AH74" s="16"/>
      <c r="AP74" s="16"/>
      <c r="AX74" s="16"/>
    </row>
    <row r="75" spans="1:50" ht="12.75" x14ac:dyDescent="0.2">
      <c r="A75" s="143"/>
      <c r="B75" s="126"/>
      <c r="J75" s="16"/>
      <c r="R75" s="16"/>
      <c r="Z75" s="16"/>
      <c r="AH75" s="16"/>
      <c r="AP75" s="16"/>
      <c r="AX75" s="16"/>
    </row>
    <row r="76" spans="1:50" ht="12.75" x14ac:dyDescent="0.2">
      <c r="A76" s="143"/>
      <c r="B76" s="126"/>
      <c r="J76" s="16"/>
      <c r="R76" s="16"/>
      <c r="Z76" s="16"/>
      <c r="AH76" s="16"/>
      <c r="AP76" s="16"/>
      <c r="AX76" s="16"/>
    </row>
    <row r="77" spans="1:50" ht="12.75" x14ac:dyDescent="0.2">
      <c r="A77" s="143"/>
      <c r="B77" s="126"/>
      <c r="J77" s="16"/>
      <c r="R77" s="16"/>
      <c r="Z77" s="16"/>
      <c r="AH77" s="16"/>
      <c r="AP77" s="16"/>
      <c r="AX77" s="16"/>
    </row>
    <row r="78" spans="1:50" ht="12.75" x14ac:dyDescent="0.2">
      <c r="A78" s="143"/>
      <c r="B78" s="126"/>
      <c r="J78" s="16"/>
      <c r="R78" s="16"/>
      <c r="Z78" s="16"/>
      <c r="AH78" s="16"/>
      <c r="AP78" s="16"/>
      <c r="AX78" s="16"/>
    </row>
    <row r="79" spans="1:50" ht="12.75" x14ac:dyDescent="0.2">
      <c r="A79" s="143"/>
      <c r="B79" s="126"/>
      <c r="J79" s="16"/>
      <c r="R79" s="16"/>
      <c r="Z79" s="16"/>
      <c r="AH79" s="16"/>
      <c r="AP79" s="16"/>
      <c r="AX79" s="16"/>
    </row>
    <row r="80" spans="1:50" ht="12.75" x14ac:dyDescent="0.2">
      <c r="A80" s="143"/>
      <c r="B80" s="126"/>
      <c r="J80" s="16"/>
      <c r="R80" s="16"/>
      <c r="Z80" s="16"/>
      <c r="AH80" s="16"/>
      <c r="AP80" s="16"/>
      <c r="AX80" s="16"/>
    </row>
    <row r="81" spans="1:50" ht="12.75" x14ac:dyDescent="0.2">
      <c r="A81" s="143"/>
      <c r="B81" s="126"/>
      <c r="J81" s="16"/>
      <c r="R81" s="16"/>
      <c r="Z81" s="16"/>
      <c r="AH81" s="16"/>
      <c r="AP81" s="16"/>
      <c r="AX81" s="16"/>
    </row>
    <row r="82" spans="1:50" ht="12.75" x14ac:dyDescent="0.2">
      <c r="A82" s="143"/>
      <c r="B82" s="126"/>
      <c r="J82" s="16"/>
      <c r="R82" s="16"/>
      <c r="Z82" s="16"/>
      <c r="AH82" s="16"/>
      <c r="AP82" s="16"/>
      <c r="AX82" s="16"/>
    </row>
    <row r="83" spans="1:50" ht="12.75" x14ac:dyDescent="0.2">
      <c r="A83" s="143"/>
      <c r="B83" s="126"/>
      <c r="J83" s="16"/>
      <c r="R83" s="16"/>
      <c r="Z83" s="16"/>
      <c r="AH83" s="16"/>
      <c r="AP83" s="16"/>
      <c r="AX83" s="16"/>
    </row>
    <row r="84" spans="1:50" ht="12.75" x14ac:dyDescent="0.2">
      <c r="A84" s="143"/>
      <c r="B84" s="126"/>
      <c r="J84" s="16"/>
      <c r="R84" s="16"/>
      <c r="Z84" s="16"/>
      <c r="AH84" s="16"/>
      <c r="AP84" s="16"/>
      <c r="AX84" s="16"/>
    </row>
    <row r="85" spans="1:50" ht="12.75" x14ac:dyDescent="0.2">
      <c r="A85" s="143"/>
      <c r="B85" s="126"/>
      <c r="J85" s="16"/>
      <c r="R85" s="16"/>
      <c r="Z85" s="16"/>
      <c r="AH85" s="16"/>
      <c r="AP85" s="16"/>
      <c r="AX85" s="16"/>
    </row>
    <row r="86" spans="1:50" ht="12.75" x14ac:dyDescent="0.2">
      <c r="A86" s="143"/>
      <c r="B86" s="126"/>
      <c r="J86" s="16"/>
      <c r="R86" s="16"/>
      <c r="Z86" s="16"/>
      <c r="AH86" s="16"/>
      <c r="AP86" s="16"/>
      <c r="AX86" s="16"/>
    </row>
    <row r="87" spans="1:50" ht="12.75" x14ac:dyDescent="0.2">
      <c r="A87" s="143"/>
      <c r="B87" s="126"/>
      <c r="J87" s="16"/>
      <c r="R87" s="16"/>
      <c r="Z87" s="16"/>
      <c r="AH87" s="16"/>
      <c r="AP87" s="16"/>
      <c r="AX87" s="16"/>
    </row>
    <row r="88" spans="1:50" ht="12.75" x14ac:dyDescent="0.2">
      <c r="A88" s="143"/>
      <c r="B88" s="126"/>
      <c r="J88" s="16"/>
      <c r="R88" s="16"/>
      <c r="Z88" s="16"/>
      <c r="AH88" s="16"/>
      <c r="AP88" s="16"/>
      <c r="AX88" s="16"/>
    </row>
    <row r="89" spans="1:50" ht="12.75" x14ac:dyDescent="0.2">
      <c r="A89" s="143"/>
      <c r="B89" s="126"/>
      <c r="J89" s="16"/>
      <c r="R89" s="16"/>
      <c r="Z89" s="16"/>
      <c r="AH89" s="16"/>
      <c r="AP89" s="16"/>
      <c r="AX89" s="16"/>
    </row>
    <row r="90" spans="1:50" ht="12.75" x14ac:dyDescent="0.2">
      <c r="A90" s="143"/>
      <c r="B90" s="126"/>
      <c r="J90" s="16"/>
      <c r="R90" s="16"/>
      <c r="Z90" s="16"/>
      <c r="AH90" s="16"/>
      <c r="AP90" s="16"/>
      <c r="AX90" s="16"/>
    </row>
    <row r="91" spans="1:50" ht="12.75" x14ac:dyDescent="0.2">
      <c r="A91" s="143"/>
      <c r="B91" s="126"/>
      <c r="J91" s="16"/>
      <c r="R91" s="16"/>
      <c r="Z91" s="16"/>
      <c r="AH91" s="16"/>
      <c r="AP91" s="16"/>
      <c r="AX91" s="16"/>
    </row>
    <row r="92" spans="1:50" ht="12.75" x14ac:dyDescent="0.2">
      <c r="A92" s="143"/>
      <c r="B92" s="126"/>
      <c r="J92" s="16"/>
      <c r="R92" s="16"/>
      <c r="Z92" s="16"/>
      <c r="AH92" s="16"/>
      <c r="AP92" s="16"/>
      <c r="AX92" s="16"/>
    </row>
    <row r="93" spans="1:50" ht="12.75" x14ac:dyDescent="0.2">
      <c r="A93" s="143"/>
      <c r="B93" s="126"/>
      <c r="J93" s="16"/>
      <c r="R93" s="16"/>
      <c r="Z93" s="16"/>
      <c r="AH93" s="16"/>
      <c r="AP93" s="16"/>
      <c r="AX93" s="16"/>
    </row>
    <row r="94" spans="1:50" ht="12.75" x14ac:dyDescent="0.2">
      <c r="A94" s="143"/>
      <c r="B94" s="126"/>
      <c r="J94" s="16"/>
      <c r="R94" s="16"/>
      <c r="Z94" s="16"/>
      <c r="AH94" s="16"/>
      <c r="AP94" s="16"/>
      <c r="AX94" s="16"/>
    </row>
    <row r="95" spans="1:50" ht="12.75" x14ac:dyDescent="0.2">
      <c r="A95" s="143"/>
      <c r="B95" s="126"/>
      <c r="J95" s="16"/>
      <c r="R95" s="16"/>
      <c r="Z95" s="16"/>
      <c r="AH95" s="16"/>
      <c r="AP95" s="16"/>
      <c r="AX95" s="16"/>
    </row>
    <row r="96" spans="1:50" ht="12.75" x14ac:dyDescent="0.2">
      <c r="A96" s="143"/>
      <c r="B96" s="126"/>
      <c r="J96" s="16"/>
      <c r="R96" s="16"/>
      <c r="Z96" s="16"/>
      <c r="AH96" s="16"/>
      <c r="AP96" s="16"/>
      <c r="AX96" s="16"/>
    </row>
    <row r="97" spans="1:50" ht="12.75" x14ac:dyDescent="0.2">
      <c r="A97" s="143"/>
      <c r="B97" s="126"/>
      <c r="J97" s="16"/>
      <c r="R97" s="16"/>
      <c r="Z97" s="16"/>
      <c r="AH97" s="16"/>
      <c r="AP97" s="16"/>
      <c r="AX97" s="16"/>
    </row>
    <row r="98" spans="1:50" ht="12.75" x14ac:dyDescent="0.2">
      <c r="A98" s="143"/>
      <c r="B98" s="126"/>
      <c r="J98" s="16"/>
      <c r="R98" s="16"/>
      <c r="Z98" s="16"/>
      <c r="AH98" s="16"/>
      <c r="AP98" s="16"/>
      <c r="AX98" s="16"/>
    </row>
    <row r="99" spans="1:50" ht="12.75" x14ac:dyDescent="0.2">
      <c r="A99" s="143"/>
      <c r="B99" s="126"/>
      <c r="J99" s="16"/>
      <c r="R99" s="16"/>
      <c r="Z99" s="16"/>
      <c r="AH99" s="16"/>
      <c r="AP99" s="16"/>
      <c r="AX99" s="16"/>
    </row>
    <row r="100" spans="1:50" ht="12.75" x14ac:dyDescent="0.2">
      <c r="A100" s="143"/>
      <c r="B100" s="126"/>
      <c r="J100" s="16"/>
      <c r="R100" s="16"/>
      <c r="Z100" s="16"/>
      <c r="AH100" s="16"/>
      <c r="AP100" s="16"/>
      <c r="AX100" s="16"/>
    </row>
    <row r="101" spans="1:50" ht="12.75" x14ac:dyDescent="0.2">
      <c r="A101" s="143"/>
      <c r="B101" s="126"/>
      <c r="J101" s="16"/>
      <c r="R101" s="16"/>
      <c r="Z101" s="16"/>
      <c r="AH101" s="16"/>
      <c r="AP101" s="16"/>
      <c r="AX101" s="16"/>
    </row>
    <row r="102" spans="1:50" ht="12.75" x14ac:dyDescent="0.2">
      <c r="A102" s="143"/>
      <c r="B102" s="126"/>
      <c r="J102" s="16"/>
      <c r="R102" s="16"/>
      <c r="Z102" s="16"/>
      <c r="AH102" s="16"/>
      <c r="AP102" s="16"/>
      <c r="AX102" s="16"/>
    </row>
    <row r="103" spans="1:50" ht="12.75" x14ac:dyDescent="0.2">
      <c r="A103" s="143"/>
      <c r="B103" s="126"/>
      <c r="J103" s="16"/>
      <c r="R103" s="16"/>
      <c r="Z103" s="16"/>
      <c r="AH103" s="16"/>
      <c r="AP103" s="16"/>
      <c r="AX103" s="16"/>
    </row>
    <row r="104" spans="1:50" ht="12.75" x14ac:dyDescent="0.2">
      <c r="A104" s="143"/>
      <c r="B104" s="126"/>
      <c r="J104" s="16"/>
      <c r="R104" s="16"/>
      <c r="Z104" s="16"/>
      <c r="AH104" s="16"/>
      <c r="AP104" s="16"/>
      <c r="AX104" s="16"/>
    </row>
    <row r="105" spans="1:50" ht="12.75" x14ac:dyDescent="0.2">
      <c r="A105" s="143"/>
      <c r="B105" s="126"/>
      <c r="J105" s="16"/>
      <c r="R105" s="16"/>
      <c r="Z105" s="16"/>
      <c r="AH105" s="16"/>
      <c r="AP105" s="16"/>
      <c r="AX105" s="16"/>
    </row>
    <row r="106" spans="1:50" ht="12.75" x14ac:dyDescent="0.2">
      <c r="A106" s="143"/>
      <c r="B106" s="126"/>
      <c r="J106" s="16"/>
      <c r="R106" s="16"/>
      <c r="Z106" s="16"/>
      <c r="AH106" s="16"/>
      <c r="AP106" s="16"/>
      <c r="AX106" s="16"/>
    </row>
    <row r="107" spans="1:50" ht="12.75" x14ac:dyDescent="0.2">
      <c r="A107" s="143"/>
      <c r="B107" s="126"/>
      <c r="J107" s="16"/>
      <c r="R107" s="16"/>
      <c r="Z107" s="16"/>
      <c r="AH107" s="16"/>
      <c r="AP107" s="16"/>
      <c r="AX107" s="16"/>
    </row>
    <row r="108" spans="1:50" ht="12.75" x14ac:dyDescent="0.2">
      <c r="A108" s="143"/>
      <c r="B108" s="126"/>
      <c r="J108" s="16"/>
      <c r="R108" s="16"/>
      <c r="Z108" s="16"/>
      <c r="AH108" s="16"/>
      <c r="AP108" s="16"/>
      <c r="AX108" s="16"/>
    </row>
    <row r="109" spans="1:50" ht="12.75" x14ac:dyDescent="0.2">
      <c r="A109" s="143"/>
      <c r="B109" s="126"/>
      <c r="J109" s="16"/>
      <c r="R109" s="16"/>
      <c r="Z109" s="16"/>
      <c r="AH109" s="16"/>
      <c r="AP109" s="16"/>
      <c r="AX109" s="16"/>
    </row>
    <row r="110" spans="1:50" ht="12.75" x14ac:dyDescent="0.2">
      <c r="A110" s="143"/>
      <c r="B110" s="126"/>
      <c r="J110" s="16"/>
      <c r="R110" s="16"/>
      <c r="Z110" s="16"/>
      <c r="AH110" s="16"/>
      <c r="AP110" s="16"/>
      <c r="AX110" s="16"/>
    </row>
    <row r="111" spans="1:50" ht="12.75" x14ac:dyDescent="0.2">
      <c r="A111" s="143"/>
      <c r="B111" s="126"/>
      <c r="J111" s="16"/>
      <c r="R111" s="16"/>
      <c r="Z111" s="16"/>
      <c r="AH111" s="16"/>
      <c r="AP111" s="16"/>
      <c r="AX111" s="16"/>
    </row>
    <row r="112" spans="1:50" ht="12.75" x14ac:dyDescent="0.2">
      <c r="A112" s="143"/>
      <c r="B112" s="126"/>
      <c r="J112" s="16"/>
      <c r="R112" s="16"/>
      <c r="Z112" s="16"/>
      <c r="AH112" s="16"/>
      <c r="AP112" s="16"/>
      <c r="AX112" s="16"/>
    </row>
    <row r="113" spans="1:50" ht="12.75" x14ac:dyDescent="0.2">
      <c r="A113" s="143"/>
      <c r="B113" s="126"/>
      <c r="J113" s="16"/>
      <c r="R113" s="16"/>
      <c r="Z113" s="16"/>
      <c r="AH113" s="16"/>
      <c r="AP113" s="16"/>
      <c r="AX113" s="16"/>
    </row>
    <row r="114" spans="1:50" ht="12.75" x14ac:dyDescent="0.2">
      <c r="A114" s="143"/>
      <c r="B114" s="126"/>
      <c r="J114" s="16"/>
      <c r="R114" s="16"/>
      <c r="Z114" s="16"/>
      <c r="AH114" s="16"/>
      <c r="AP114" s="16"/>
      <c r="AX114" s="16"/>
    </row>
    <row r="115" spans="1:50" ht="12.75" x14ac:dyDescent="0.2">
      <c r="A115" s="143"/>
      <c r="B115" s="126"/>
      <c r="J115" s="16"/>
      <c r="R115" s="16"/>
      <c r="Z115" s="16"/>
      <c r="AH115" s="16"/>
      <c r="AP115" s="16"/>
      <c r="AX115" s="16"/>
    </row>
    <row r="116" spans="1:50" ht="12.75" x14ac:dyDescent="0.2">
      <c r="A116" s="143"/>
      <c r="B116" s="126"/>
      <c r="J116" s="16"/>
      <c r="R116" s="16"/>
      <c r="Z116" s="16"/>
      <c r="AH116" s="16"/>
      <c r="AP116" s="16"/>
      <c r="AX116" s="16"/>
    </row>
    <row r="117" spans="1:50" ht="12.75" x14ac:dyDescent="0.2">
      <c r="A117" s="143"/>
      <c r="B117" s="126"/>
      <c r="J117" s="16"/>
      <c r="R117" s="16"/>
      <c r="Z117" s="16"/>
      <c r="AH117" s="16"/>
      <c r="AP117" s="16"/>
      <c r="AX117" s="16"/>
    </row>
    <row r="118" spans="1:50" ht="12.75" x14ac:dyDescent="0.2">
      <c r="A118" s="143"/>
      <c r="B118" s="126"/>
      <c r="J118" s="16"/>
      <c r="R118" s="16"/>
      <c r="Z118" s="16"/>
      <c r="AH118" s="16"/>
      <c r="AP118" s="16"/>
      <c r="AX118" s="16"/>
    </row>
    <row r="119" spans="1:50" ht="12.75" x14ac:dyDescent="0.2">
      <c r="A119" s="143"/>
      <c r="B119" s="126"/>
      <c r="J119" s="16"/>
      <c r="R119" s="16"/>
      <c r="Z119" s="16"/>
      <c r="AH119" s="16"/>
      <c r="AP119" s="16"/>
      <c r="AX119" s="16"/>
    </row>
    <row r="120" spans="1:50" ht="12.75" x14ac:dyDescent="0.2">
      <c r="A120" s="143"/>
      <c r="B120" s="126"/>
      <c r="J120" s="16"/>
      <c r="R120" s="16"/>
      <c r="Z120" s="16"/>
      <c r="AH120" s="16"/>
      <c r="AP120" s="16"/>
      <c r="AX120" s="16"/>
    </row>
    <row r="121" spans="1:50" ht="12.75" x14ac:dyDescent="0.2">
      <c r="A121" s="143"/>
      <c r="B121" s="126"/>
      <c r="J121" s="16"/>
      <c r="R121" s="16"/>
      <c r="Z121" s="16"/>
      <c r="AH121" s="16"/>
      <c r="AP121" s="16"/>
      <c r="AX121" s="16"/>
    </row>
    <row r="122" spans="1:50" ht="12.75" x14ac:dyDescent="0.2">
      <c r="A122" s="143"/>
      <c r="B122" s="126"/>
      <c r="J122" s="16"/>
      <c r="R122" s="16"/>
      <c r="Z122" s="16"/>
      <c r="AH122" s="16"/>
      <c r="AP122" s="16"/>
      <c r="AX122" s="16"/>
    </row>
    <row r="123" spans="1:50" ht="12.75" x14ac:dyDescent="0.2">
      <c r="A123" s="143"/>
      <c r="B123" s="126"/>
      <c r="J123" s="16"/>
      <c r="R123" s="16"/>
      <c r="Z123" s="16"/>
      <c r="AH123" s="16"/>
      <c r="AP123" s="16"/>
      <c r="AX123" s="16"/>
    </row>
    <row r="124" spans="1:50" ht="12.75" x14ac:dyDescent="0.2">
      <c r="A124" s="143"/>
      <c r="B124" s="126"/>
      <c r="J124" s="16"/>
      <c r="R124" s="16"/>
      <c r="Z124" s="16"/>
      <c r="AH124" s="16"/>
      <c r="AP124" s="16"/>
      <c r="AX124" s="16"/>
    </row>
    <row r="125" spans="1:50" ht="12.75" x14ac:dyDescent="0.2">
      <c r="A125" s="143"/>
      <c r="B125" s="126"/>
      <c r="J125" s="16"/>
      <c r="R125" s="16"/>
      <c r="Z125" s="16"/>
      <c r="AH125" s="16"/>
      <c r="AP125" s="16"/>
      <c r="AX125" s="16"/>
    </row>
    <row r="126" spans="1:50" ht="12.75" x14ac:dyDescent="0.2">
      <c r="A126" s="143"/>
      <c r="B126" s="126"/>
      <c r="J126" s="16"/>
      <c r="R126" s="16"/>
      <c r="Z126" s="16"/>
      <c r="AH126" s="16"/>
      <c r="AP126" s="16"/>
      <c r="AX126" s="16"/>
    </row>
    <row r="127" spans="1:50" ht="12.75" x14ac:dyDescent="0.2">
      <c r="A127" s="143"/>
      <c r="B127" s="126"/>
      <c r="J127" s="16"/>
      <c r="R127" s="16"/>
      <c r="Z127" s="16"/>
      <c r="AH127" s="16"/>
      <c r="AP127" s="16"/>
      <c r="AX127" s="16"/>
    </row>
    <row r="128" spans="1:50" ht="12.75" x14ac:dyDescent="0.2">
      <c r="A128" s="143"/>
      <c r="B128" s="126"/>
      <c r="J128" s="16"/>
      <c r="R128" s="16"/>
      <c r="Z128" s="16"/>
      <c r="AH128" s="16"/>
      <c r="AP128" s="16"/>
      <c r="AX128" s="16"/>
    </row>
    <row r="129" spans="1:50" ht="12.75" x14ac:dyDescent="0.2">
      <c r="A129" s="143"/>
      <c r="B129" s="126"/>
      <c r="J129" s="16"/>
      <c r="R129" s="16"/>
      <c r="Z129" s="16"/>
      <c r="AH129" s="16"/>
      <c r="AP129" s="16"/>
      <c r="AX129" s="16"/>
    </row>
    <row r="130" spans="1:50" ht="12.75" x14ac:dyDescent="0.2">
      <c r="A130" s="143"/>
      <c r="B130" s="126"/>
      <c r="J130" s="16"/>
      <c r="R130" s="16"/>
      <c r="Z130" s="16"/>
      <c r="AH130" s="16"/>
      <c r="AP130" s="16"/>
      <c r="AX130" s="16"/>
    </row>
    <row r="131" spans="1:50" ht="12.75" x14ac:dyDescent="0.2">
      <c r="A131" s="143"/>
      <c r="B131" s="126"/>
      <c r="J131" s="16"/>
      <c r="R131" s="16"/>
      <c r="Z131" s="16"/>
      <c r="AH131" s="16"/>
      <c r="AP131" s="16"/>
      <c r="AX131" s="16"/>
    </row>
    <row r="132" spans="1:50" ht="12.75" x14ac:dyDescent="0.2">
      <c r="A132" s="143"/>
      <c r="B132" s="126"/>
      <c r="J132" s="16"/>
      <c r="R132" s="16"/>
      <c r="Z132" s="16"/>
      <c r="AH132" s="16"/>
      <c r="AP132" s="16"/>
      <c r="AX132" s="16"/>
    </row>
    <row r="133" spans="1:50" ht="12.75" x14ac:dyDescent="0.2">
      <c r="A133" s="143"/>
      <c r="B133" s="126"/>
      <c r="J133" s="16"/>
      <c r="R133" s="16"/>
      <c r="Z133" s="16"/>
      <c r="AH133" s="16"/>
      <c r="AP133" s="16"/>
      <c r="AX133" s="16"/>
    </row>
    <row r="134" spans="1:50" ht="12.75" x14ac:dyDescent="0.2">
      <c r="A134" s="143"/>
      <c r="B134" s="126"/>
      <c r="J134" s="16"/>
      <c r="R134" s="16"/>
      <c r="Z134" s="16"/>
      <c r="AH134" s="16"/>
      <c r="AP134" s="16"/>
      <c r="AX134" s="16"/>
    </row>
    <row r="135" spans="1:50" ht="12.75" x14ac:dyDescent="0.2">
      <c r="A135" s="143"/>
      <c r="B135" s="126"/>
      <c r="J135" s="16"/>
      <c r="R135" s="16"/>
      <c r="Z135" s="16"/>
      <c r="AH135" s="16"/>
      <c r="AP135" s="16"/>
      <c r="AX135" s="16"/>
    </row>
    <row r="136" spans="1:50" ht="12.75" x14ac:dyDescent="0.2">
      <c r="A136" s="143"/>
      <c r="B136" s="126"/>
      <c r="J136" s="16"/>
      <c r="R136" s="16"/>
      <c r="Z136" s="16"/>
      <c r="AH136" s="16"/>
      <c r="AP136" s="16"/>
      <c r="AX136" s="16"/>
    </row>
    <row r="137" spans="1:50" ht="12.75" x14ac:dyDescent="0.2">
      <c r="A137" s="143"/>
      <c r="B137" s="126"/>
      <c r="J137" s="16"/>
      <c r="R137" s="16"/>
      <c r="Z137" s="16"/>
      <c r="AH137" s="16"/>
      <c r="AP137" s="16"/>
      <c r="AX137" s="16"/>
    </row>
    <row r="138" spans="1:50" ht="12.75" x14ac:dyDescent="0.2">
      <c r="A138" s="143"/>
      <c r="B138" s="126"/>
      <c r="J138" s="16"/>
      <c r="R138" s="16"/>
      <c r="Z138" s="16"/>
      <c r="AH138" s="16"/>
      <c r="AP138" s="16"/>
      <c r="AX138" s="16"/>
    </row>
    <row r="139" spans="1:50" ht="12.75" x14ac:dyDescent="0.2">
      <c r="A139" s="143"/>
      <c r="B139" s="126"/>
      <c r="J139" s="16"/>
      <c r="R139" s="16"/>
      <c r="Z139" s="16"/>
      <c r="AH139" s="16"/>
      <c r="AP139" s="16"/>
      <c r="AX139" s="16"/>
    </row>
    <row r="140" spans="1:50" ht="12.75" x14ac:dyDescent="0.2">
      <c r="A140" s="143"/>
      <c r="B140" s="126"/>
      <c r="J140" s="16"/>
      <c r="R140" s="16"/>
      <c r="Z140" s="16"/>
      <c r="AH140" s="16"/>
      <c r="AP140" s="16"/>
      <c r="AX140" s="16"/>
    </row>
    <row r="141" spans="1:50" ht="12.75" x14ac:dyDescent="0.2">
      <c r="A141" s="143"/>
      <c r="B141" s="126"/>
      <c r="J141" s="16"/>
      <c r="R141" s="16"/>
      <c r="Z141" s="16"/>
      <c r="AH141" s="16"/>
      <c r="AP141" s="16"/>
      <c r="AX141" s="16"/>
    </row>
    <row r="142" spans="1:50" ht="12.75" x14ac:dyDescent="0.2">
      <c r="A142" s="143"/>
      <c r="B142" s="126"/>
      <c r="J142" s="16"/>
      <c r="R142" s="16"/>
      <c r="Z142" s="16"/>
      <c r="AH142" s="16"/>
      <c r="AP142" s="16"/>
      <c r="AX142" s="16"/>
    </row>
    <row r="143" spans="1:50" ht="12.75" x14ac:dyDescent="0.2">
      <c r="A143" s="143"/>
      <c r="B143" s="126"/>
      <c r="J143" s="16"/>
      <c r="R143" s="16"/>
      <c r="Z143" s="16"/>
      <c r="AH143" s="16"/>
      <c r="AP143" s="16"/>
      <c r="AX143" s="16"/>
    </row>
    <row r="144" spans="1:50" ht="12.75" x14ac:dyDescent="0.2">
      <c r="A144" s="143"/>
      <c r="B144" s="126"/>
      <c r="J144" s="16"/>
      <c r="R144" s="16"/>
      <c r="Z144" s="16"/>
      <c r="AH144" s="16"/>
      <c r="AP144" s="16"/>
      <c r="AX144" s="16"/>
    </row>
    <row r="145" spans="1:50" ht="12.75" x14ac:dyDescent="0.2">
      <c r="A145" s="143"/>
      <c r="B145" s="126"/>
      <c r="J145" s="16"/>
      <c r="R145" s="16"/>
      <c r="Z145" s="16"/>
      <c r="AH145" s="16"/>
      <c r="AP145" s="16"/>
      <c r="AX145" s="16"/>
    </row>
    <row r="146" spans="1:50" ht="12.75" x14ac:dyDescent="0.2">
      <c r="A146" s="143"/>
      <c r="B146" s="126"/>
      <c r="J146" s="16"/>
      <c r="R146" s="16"/>
      <c r="Z146" s="16"/>
      <c r="AH146" s="16"/>
      <c r="AP146" s="16"/>
      <c r="AX146" s="16"/>
    </row>
    <row r="147" spans="1:50" ht="12.75" x14ac:dyDescent="0.2">
      <c r="A147" s="143"/>
      <c r="B147" s="126"/>
      <c r="J147" s="16"/>
      <c r="R147" s="16"/>
      <c r="Z147" s="16"/>
      <c r="AH147" s="16"/>
      <c r="AP147" s="16"/>
      <c r="AX147" s="16"/>
    </row>
    <row r="148" spans="1:50" ht="12.75" x14ac:dyDescent="0.2">
      <c r="A148" s="143"/>
      <c r="B148" s="126"/>
      <c r="J148" s="16"/>
      <c r="R148" s="16"/>
      <c r="Z148" s="16"/>
      <c r="AH148" s="16"/>
      <c r="AP148" s="16"/>
      <c r="AX148" s="16"/>
    </row>
    <row r="149" spans="1:50" ht="12.75" x14ac:dyDescent="0.2">
      <c r="A149" s="143"/>
      <c r="B149" s="126"/>
      <c r="J149" s="16"/>
      <c r="R149" s="16"/>
      <c r="Z149" s="16"/>
      <c r="AH149" s="16"/>
      <c r="AP149" s="16"/>
      <c r="AX149" s="16"/>
    </row>
    <row r="150" spans="1:50" ht="12.75" x14ac:dyDescent="0.2">
      <c r="A150" s="143"/>
      <c r="B150" s="126"/>
      <c r="J150" s="16"/>
      <c r="R150" s="16"/>
      <c r="Z150" s="16"/>
      <c r="AH150" s="16"/>
      <c r="AP150" s="16"/>
      <c r="AX150" s="16"/>
    </row>
    <row r="151" spans="1:50" ht="12.75" x14ac:dyDescent="0.2">
      <c r="A151" s="143"/>
      <c r="B151" s="126"/>
      <c r="J151" s="16"/>
      <c r="R151" s="16"/>
      <c r="Z151" s="16"/>
      <c r="AH151" s="16"/>
      <c r="AP151" s="16"/>
      <c r="AX151" s="16"/>
    </row>
    <row r="152" spans="1:50" ht="12.75" x14ac:dyDescent="0.2">
      <c r="A152" s="143"/>
      <c r="B152" s="126"/>
      <c r="J152" s="16"/>
      <c r="R152" s="16"/>
      <c r="Z152" s="16"/>
      <c r="AH152" s="16"/>
      <c r="AP152" s="16"/>
      <c r="AX152" s="16"/>
    </row>
    <row r="153" spans="1:50" ht="12.75" x14ac:dyDescent="0.2">
      <c r="A153" s="143"/>
      <c r="B153" s="126"/>
      <c r="J153" s="16"/>
      <c r="R153" s="16"/>
      <c r="Z153" s="16"/>
      <c r="AH153" s="16"/>
      <c r="AP153" s="16"/>
      <c r="AX153" s="16"/>
    </row>
    <row r="154" spans="1:50" ht="12.75" x14ac:dyDescent="0.2">
      <c r="A154" s="143"/>
      <c r="B154" s="126"/>
      <c r="J154" s="16"/>
      <c r="R154" s="16"/>
      <c r="Z154" s="16"/>
      <c r="AH154" s="16"/>
      <c r="AP154" s="16"/>
      <c r="AX154" s="16"/>
    </row>
    <row r="155" spans="1:50" ht="12.75" x14ac:dyDescent="0.2">
      <c r="A155" s="143"/>
      <c r="B155" s="126"/>
      <c r="J155" s="16"/>
      <c r="R155" s="16"/>
      <c r="Z155" s="16"/>
      <c r="AH155" s="16"/>
      <c r="AP155" s="16"/>
      <c r="AX155" s="16"/>
    </row>
    <row r="156" spans="1:50" ht="12.75" x14ac:dyDescent="0.2">
      <c r="A156" s="143"/>
      <c r="B156" s="126"/>
      <c r="J156" s="16"/>
      <c r="R156" s="16"/>
      <c r="Z156" s="16"/>
      <c r="AH156" s="16"/>
      <c r="AP156" s="16"/>
      <c r="AX156" s="16"/>
    </row>
    <row r="157" spans="1:50" ht="12.75" x14ac:dyDescent="0.2">
      <c r="A157" s="143"/>
      <c r="B157" s="126"/>
      <c r="J157" s="16"/>
      <c r="R157" s="16"/>
      <c r="Z157" s="16"/>
      <c r="AH157" s="16"/>
      <c r="AP157" s="16"/>
      <c r="AX157" s="16"/>
    </row>
    <row r="158" spans="1:50" ht="12.75" x14ac:dyDescent="0.2">
      <c r="A158" s="143"/>
      <c r="B158" s="126"/>
      <c r="J158" s="16"/>
      <c r="R158" s="16"/>
      <c r="Z158" s="16"/>
      <c r="AH158" s="16"/>
      <c r="AP158" s="16"/>
      <c r="AX158" s="16"/>
    </row>
    <row r="159" spans="1:50" ht="12.75" x14ac:dyDescent="0.2">
      <c r="A159" s="143"/>
      <c r="B159" s="126"/>
      <c r="J159" s="16"/>
      <c r="R159" s="16"/>
      <c r="Z159" s="16"/>
      <c r="AH159" s="16"/>
      <c r="AP159" s="16"/>
      <c r="AX159" s="16"/>
    </row>
    <row r="160" spans="1:50" ht="12.75" x14ac:dyDescent="0.2">
      <c r="A160" s="143"/>
      <c r="B160" s="126"/>
      <c r="J160" s="16"/>
      <c r="R160" s="16"/>
      <c r="Z160" s="16"/>
      <c r="AH160" s="16"/>
      <c r="AP160" s="16"/>
      <c r="AX160" s="16"/>
    </row>
    <row r="161" spans="1:50" ht="12.75" x14ac:dyDescent="0.2">
      <c r="A161" s="143"/>
      <c r="B161" s="126"/>
      <c r="J161" s="16"/>
      <c r="R161" s="16"/>
      <c r="Z161" s="16"/>
      <c r="AH161" s="16"/>
      <c r="AP161" s="16"/>
      <c r="AX161" s="16"/>
    </row>
    <row r="162" spans="1:50" ht="12.75" x14ac:dyDescent="0.2">
      <c r="A162" s="143"/>
      <c r="B162" s="126"/>
      <c r="J162" s="16"/>
      <c r="R162" s="16"/>
      <c r="Z162" s="16"/>
      <c r="AH162" s="16"/>
      <c r="AP162" s="16"/>
      <c r="AX162" s="16"/>
    </row>
    <row r="163" spans="1:50" ht="12.75" x14ac:dyDescent="0.2">
      <c r="A163" s="143"/>
      <c r="B163" s="126"/>
      <c r="J163" s="16"/>
      <c r="R163" s="16"/>
      <c r="Z163" s="16"/>
      <c r="AH163" s="16"/>
      <c r="AP163" s="16"/>
      <c r="AX163" s="16"/>
    </row>
    <row r="164" spans="1:50" ht="12.75" x14ac:dyDescent="0.2">
      <c r="A164" s="143"/>
      <c r="B164" s="126"/>
      <c r="J164" s="16"/>
      <c r="R164" s="16"/>
      <c r="Z164" s="16"/>
      <c r="AH164" s="16"/>
      <c r="AP164" s="16"/>
      <c r="AX164" s="16"/>
    </row>
    <row r="165" spans="1:50" ht="12.75" x14ac:dyDescent="0.2">
      <c r="A165" s="143"/>
      <c r="B165" s="126"/>
      <c r="J165" s="16"/>
      <c r="R165" s="16"/>
      <c r="Z165" s="16"/>
      <c r="AH165" s="16"/>
      <c r="AP165" s="16"/>
      <c r="AX165" s="16"/>
    </row>
    <row r="166" spans="1:50" ht="12.75" x14ac:dyDescent="0.2">
      <c r="A166" s="143"/>
      <c r="B166" s="126"/>
      <c r="J166" s="16"/>
      <c r="R166" s="16"/>
      <c r="Z166" s="16"/>
      <c r="AH166" s="16"/>
      <c r="AP166" s="16"/>
      <c r="AX166" s="16"/>
    </row>
    <row r="167" spans="1:50" ht="12.75" x14ac:dyDescent="0.2">
      <c r="A167" s="143"/>
      <c r="B167" s="126"/>
      <c r="J167" s="16"/>
      <c r="R167" s="16"/>
      <c r="Z167" s="16"/>
      <c r="AH167" s="16"/>
      <c r="AP167" s="16"/>
      <c r="AX167" s="16"/>
    </row>
    <row r="168" spans="1:50" ht="12.75" x14ac:dyDescent="0.2">
      <c r="A168" s="143"/>
      <c r="B168" s="126"/>
      <c r="J168" s="16"/>
      <c r="R168" s="16"/>
      <c r="Z168" s="16"/>
      <c r="AH168" s="16"/>
      <c r="AP168" s="16"/>
      <c r="AX168" s="16"/>
    </row>
    <row r="169" spans="1:50" ht="12.75" x14ac:dyDescent="0.2">
      <c r="A169" s="143"/>
      <c r="B169" s="126"/>
      <c r="J169" s="16"/>
      <c r="R169" s="16"/>
      <c r="Z169" s="16"/>
      <c r="AH169" s="16"/>
      <c r="AP169" s="16"/>
      <c r="AX169" s="16"/>
    </row>
    <row r="170" spans="1:50" ht="12.75" x14ac:dyDescent="0.2">
      <c r="A170" s="143"/>
      <c r="B170" s="126"/>
      <c r="J170" s="16"/>
      <c r="R170" s="16"/>
      <c r="Z170" s="16"/>
      <c r="AH170" s="16"/>
      <c r="AP170" s="16"/>
      <c r="AX170" s="16"/>
    </row>
    <row r="171" spans="1:50" ht="12.75" x14ac:dyDescent="0.2">
      <c r="A171" s="143"/>
      <c r="B171" s="126"/>
      <c r="J171" s="16"/>
      <c r="R171" s="16"/>
      <c r="Z171" s="16"/>
      <c r="AH171" s="16"/>
      <c r="AP171" s="16"/>
      <c r="AX171" s="16"/>
    </row>
    <row r="172" spans="1:50" ht="12.75" x14ac:dyDescent="0.2">
      <c r="A172" s="143"/>
      <c r="B172" s="126"/>
      <c r="J172" s="16"/>
      <c r="R172" s="16"/>
      <c r="Z172" s="16"/>
      <c r="AH172" s="16"/>
      <c r="AP172" s="16"/>
      <c r="AX172" s="16"/>
    </row>
    <row r="173" spans="1:50" ht="12.75" x14ac:dyDescent="0.2">
      <c r="A173" s="143"/>
      <c r="B173" s="126"/>
      <c r="J173" s="16"/>
      <c r="R173" s="16"/>
      <c r="Z173" s="16"/>
      <c r="AH173" s="16"/>
      <c r="AP173" s="16"/>
      <c r="AX173" s="16"/>
    </row>
    <row r="174" spans="1:50" ht="12.75" x14ac:dyDescent="0.2">
      <c r="A174" s="143"/>
      <c r="B174" s="126"/>
      <c r="J174" s="16"/>
      <c r="R174" s="16"/>
      <c r="Z174" s="16"/>
      <c r="AH174" s="16"/>
      <c r="AP174" s="16"/>
      <c r="AX174" s="16"/>
    </row>
    <row r="175" spans="1:50" ht="12.75" x14ac:dyDescent="0.2">
      <c r="A175" s="143"/>
      <c r="B175" s="126"/>
      <c r="J175" s="16"/>
      <c r="R175" s="16"/>
      <c r="Z175" s="16"/>
      <c r="AH175" s="16"/>
      <c r="AP175" s="16"/>
      <c r="AX175" s="16"/>
    </row>
    <row r="176" spans="1:50" ht="12.75" x14ac:dyDescent="0.2">
      <c r="A176" s="143"/>
      <c r="B176" s="126"/>
      <c r="J176" s="16"/>
      <c r="R176" s="16"/>
      <c r="Z176" s="16"/>
      <c r="AH176" s="16"/>
      <c r="AP176" s="16"/>
      <c r="AX176" s="16"/>
    </row>
    <row r="177" spans="1:50" ht="12.75" x14ac:dyDescent="0.2">
      <c r="A177" s="143"/>
      <c r="B177" s="126"/>
      <c r="J177" s="16"/>
      <c r="R177" s="16"/>
      <c r="Z177" s="16"/>
      <c r="AH177" s="16"/>
      <c r="AP177" s="16"/>
      <c r="AX177" s="16"/>
    </row>
    <row r="178" spans="1:50" ht="12.75" x14ac:dyDescent="0.2">
      <c r="A178" s="143"/>
      <c r="B178" s="126"/>
      <c r="J178" s="16"/>
      <c r="R178" s="16"/>
      <c r="Z178" s="16"/>
      <c r="AH178" s="16"/>
      <c r="AP178" s="16"/>
      <c r="AX178" s="16"/>
    </row>
    <row r="179" spans="1:50" ht="12.75" x14ac:dyDescent="0.2">
      <c r="A179" s="143"/>
      <c r="B179" s="126"/>
      <c r="J179" s="16"/>
      <c r="R179" s="16"/>
      <c r="Z179" s="16"/>
      <c r="AH179" s="16"/>
      <c r="AP179" s="16"/>
      <c r="AX179" s="16"/>
    </row>
    <row r="180" spans="1:50" ht="12.75" x14ac:dyDescent="0.2">
      <c r="A180" s="143"/>
      <c r="B180" s="126"/>
      <c r="J180" s="16"/>
      <c r="R180" s="16"/>
      <c r="Z180" s="16"/>
      <c r="AH180" s="16"/>
      <c r="AP180" s="16"/>
      <c r="AX180" s="16"/>
    </row>
    <row r="181" spans="1:50" ht="12.75" x14ac:dyDescent="0.2">
      <c r="A181" s="143"/>
      <c r="B181" s="126"/>
      <c r="J181" s="16"/>
      <c r="R181" s="16"/>
      <c r="Z181" s="16"/>
      <c r="AH181" s="16"/>
      <c r="AP181" s="16"/>
      <c r="AX181" s="16"/>
    </row>
    <row r="182" spans="1:50" ht="12.75" x14ac:dyDescent="0.2">
      <c r="A182" s="143"/>
      <c r="B182" s="126"/>
      <c r="J182" s="16"/>
      <c r="R182" s="16"/>
      <c r="Z182" s="16"/>
      <c r="AH182" s="16"/>
      <c r="AP182" s="16"/>
      <c r="AX182" s="16"/>
    </row>
    <row r="183" spans="1:50" ht="12.75" x14ac:dyDescent="0.2">
      <c r="A183" s="143"/>
      <c r="B183" s="126"/>
      <c r="J183" s="16"/>
      <c r="R183" s="16"/>
      <c r="Z183" s="16"/>
      <c r="AH183" s="16"/>
      <c r="AP183" s="16"/>
      <c r="AX183" s="16"/>
    </row>
    <row r="184" spans="1:50" ht="12.75" x14ac:dyDescent="0.2">
      <c r="A184" s="143"/>
      <c r="B184" s="126"/>
      <c r="J184" s="16"/>
      <c r="R184" s="16"/>
      <c r="Z184" s="16"/>
      <c r="AH184" s="16"/>
      <c r="AP184" s="16"/>
      <c r="AX184" s="16"/>
    </row>
    <row r="185" spans="1:50" ht="12.75" x14ac:dyDescent="0.2">
      <c r="A185" s="143"/>
      <c r="B185" s="126"/>
      <c r="J185" s="16"/>
      <c r="R185" s="16"/>
      <c r="Z185" s="16"/>
      <c r="AH185" s="16"/>
      <c r="AP185" s="16"/>
      <c r="AX185" s="16"/>
    </row>
    <row r="186" spans="1:50" ht="12.75" x14ac:dyDescent="0.2">
      <c r="A186" s="143"/>
      <c r="B186" s="126"/>
      <c r="J186" s="16"/>
      <c r="R186" s="16"/>
      <c r="Z186" s="16"/>
      <c r="AH186" s="16"/>
      <c r="AP186" s="16"/>
      <c r="AX186" s="16"/>
    </row>
    <row r="187" spans="1:50" ht="12.75" x14ac:dyDescent="0.2">
      <c r="A187" s="143"/>
      <c r="B187" s="126"/>
      <c r="J187" s="16"/>
      <c r="R187" s="16"/>
      <c r="Z187" s="16"/>
      <c r="AH187" s="16"/>
      <c r="AP187" s="16"/>
      <c r="AX187" s="16"/>
    </row>
    <row r="188" spans="1:50" ht="12.75" x14ac:dyDescent="0.2">
      <c r="A188" s="143"/>
      <c r="B188" s="126"/>
      <c r="J188" s="16"/>
      <c r="R188" s="16"/>
      <c r="Z188" s="16"/>
      <c r="AH188" s="16"/>
      <c r="AP188" s="16"/>
      <c r="AX188" s="16"/>
    </row>
    <row r="189" spans="1:50" ht="12.75" x14ac:dyDescent="0.2">
      <c r="A189" s="143"/>
      <c r="B189" s="126"/>
      <c r="J189" s="16"/>
      <c r="R189" s="16"/>
      <c r="Z189" s="16"/>
      <c r="AH189" s="16"/>
      <c r="AP189" s="16"/>
      <c r="AX189" s="16"/>
    </row>
    <row r="190" spans="1:50" ht="12.75" x14ac:dyDescent="0.2">
      <c r="A190" s="143"/>
      <c r="B190" s="126"/>
      <c r="J190" s="16"/>
      <c r="R190" s="16"/>
      <c r="Z190" s="16"/>
      <c r="AH190" s="16"/>
      <c r="AP190" s="16"/>
      <c r="AX190" s="16"/>
    </row>
    <row r="191" spans="1:50" ht="12.75" x14ac:dyDescent="0.2">
      <c r="A191" s="143"/>
      <c r="B191" s="126"/>
      <c r="J191" s="16"/>
      <c r="R191" s="16"/>
      <c r="Z191" s="16"/>
      <c r="AH191" s="16"/>
      <c r="AP191" s="16"/>
      <c r="AX191" s="16"/>
    </row>
    <row r="192" spans="1:50" ht="12.75" x14ac:dyDescent="0.2">
      <c r="A192" s="143"/>
      <c r="B192" s="126"/>
      <c r="J192" s="16"/>
      <c r="R192" s="16"/>
      <c r="Z192" s="16"/>
      <c r="AH192" s="16"/>
      <c r="AP192" s="16"/>
      <c r="AX192" s="16"/>
    </row>
    <row r="193" spans="1:50" ht="12.75" x14ac:dyDescent="0.2">
      <c r="A193" s="143"/>
      <c r="B193" s="126"/>
      <c r="J193" s="16"/>
      <c r="R193" s="16"/>
      <c r="Z193" s="16"/>
      <c r="AH193" s="16"/>
      <c r="AP193" s="16"/>
      <c r="AX193" s="16"/>
    </row>
    <row r="194" spans="1:50" ht="12.75" x14ac:dyDescent="0.2">
      <c r="A194" s="143"/>
      <c r="B194" s="126"/>
      <c r="J194" s="16"/>
      <c r="R194" s="16"/>
      <c r="Z194" s="16"/>
      <c r="AH194" s="16"/>
      <c r="AP194" s="16"/>
      <c r="AX194" s="16"/>
    </row>
    <row r="195" spans="1:50" ht="12.75" x14ac:dyDescent="0.2">
      <c r="A195" s="143"/>
      <c r="B195" s="126"/>
      <c r="J195" s="16"/>
      <c r="R195" s="16"/>
      <c r="Z195" s="16"/>
      <c r="AH195" s="16"/>
      <c r="AP195" s="16"/>
      <c r="AX195" s="16"/>
    </row>
    <row r="196" spans="1:50" ht="12.75" x14ac:dyDescent="0.2">
      <c r="A196" s="143"/>
      <c r="B196" s="126"/>
      <c r="J196" s="16"/>
      <c r="R196" s="16"/>
      <c r="Z196" s="16"/>
      <c r="AH196" s="16"/>
      <c r="AP196" s="16"/>
      <c r="AX196" s="16"/>
    </row>
    <row r="197" spans="1:50" ht="12.75" x14ac:dyDescent="0.2">
      <c r="A197" s="143"/>
      <c r="B197" s="126"/>
      <c r="J197" s="16"/>
      <c r="R197" s="16"/>
      <c r="Z197" s="16"/>
      <c r="AH197" s="16"/>
      <c r="AP197" s="16"/>
      <c r="AX197" s="16"/>
    </row>
    <row r="198" spans="1:50" ht="12.75" x14ac:dyDescent="0.2">
      <c r="A198" s="143"/>
      <c r="B198" s="126"/>
      <c r="J198" s="16"/>
      <c r="R198" s="16"/>
      <c r="Z198" s="16"/>
      <c r="AH198" s="16"/>
      <c r="AP198" s="16"/>
      <c r="AX198" s="16"/>
    </row>
    <row r="199" spans="1:50" ht="12.75" x14ac:dyDescent="0.2">
      <c r="A199" s="143"/>
      <c r="B199" s="126"/>
      <c r="J199" s="16"/>
      <c r="R199" s="16"/>
      <c r="Z199" s="16"/>
      <c r="AH199" s="16"/>
      <c r="AP199" s="16"/>
      <c r="AX199" s="16"/>
    </row>
    <row r="200" spans="1:50" ht="12.75" x14ac:dyDescent="0.2">
      <c r="A200" s="143"/>
      <c r="B200" s="126"/>
      <c r="J200" s="16"/>
      <c r="R200" s="16"/>
      <c r="Z200" s="16"/>
      <c r="AH200" s="16"/>
      <c r="AP200" s="16"/>
      <c r="AX200" s="16"/>
    </row>
    <row r="201" spans="1:50" ht="12.75" x14ac:dyDescent="0.2">
      <c r="A201" s="143"/>
      <c r="B201" s="126"/>
      <c r="J201" s="16"/>
      <c r="R201" s="16"/>
      <c r="Z201" s="16"/>
      <c r="AH201" s="16"/>
      <c r="AP201" s="16"/>
      <c r="AX201" s="16"/>
    </row>
    <row r="202" spans="1:50" ht="12.75" x14ac:dyDescent="0.2">
      <c r="A202" s="143"/>
      <c r="B202" s="126"/>
      <c r="J202" s="16"/>
      <c r="R202" s="16"/>
      <c r="Z202" s="16"/>
      <c r="AH202" s="16"/>
      <c r="AP202" s="16"/>
      <c r="AX202" s="16"/>
    </row>
    <row r="203" spans="1:50" ht="12.75" x14ac:dyDescent="0.2">
      <c r="A203" s="143"/>
      <c r="B203" s="126"/>
      <c r="J203" s="16"/>
      <c r="R203" s="16"/>
      <c r="Z203" s="16"/>
      <c r="AH203" s="16"/>
      <c r="AP203" s="16"/>
      <c r="AX203" s="16"/>
    </row>
    <row r="204" spans="1:50" ht="12.75" x14ac:dyDescent="0.2">
      <c r="A204" s="143"/>
      <c r="B204" s="126"/>
      <c r="J204" s="16"/>
      <c r="R204" s="16"/>
      <c r="Z204" s="16"/>
      <c r="AH204" s="16"/>
      <c r="AP204" s="16"/>
      <c r="AX204" s="16"/>
    </row>
    <row r="205" spans="1:50" ht="12.75" x14ac:dyDescent="0.2">
      <c r="A205" s="143"/>
      <c r="B205" s="126"/>
      <c r="J205" s="16"/>
      <c r="R205" s="16"/>
      <c r="Z205" s="16"/>
      <c r="AH205" s="16"/>
      <c r="AP205" s="16"/>
      <c r="AX205" s="16"/>
    </row>
    <row r="206" spans="1:50" ht="12.75" x14ac:dyDescent="0.2">
      <c r="A206" s="143"/>
      <c r="B206" s="126"/>
      <c r="J206" s="16"/>
      <c r="R206" s="16"/>
      <c r="Z206" s="16"/>
      <c r="AH206" s="16"/>
      <c r="AP206" s="16"/>
      <c r="AX206" s="16"/>
    </row>
    <row r="207" spans="1:50" ht="12.75" x14ac:dyDescent="0.2">
      <c r="A207" s="143"/>
      <c r="B207" s="126"/>
      <c r="J207" s="16"/>
      <c r="R207" s="16"/>
      <c r="Z207" s="16"/>
      <c r="AH207" s="16"/>
      <c r="AP207" s="16"/>
      <c r="AX207" s="16"/>
    </row>
    <row r="208" spans="1:50" ht="12.75" x14ac:dyDescent="0.2">
      <c r="A208" s="143"/>
      <c r="B208" s="126"/>
      <c r="J208" s="16"/>
      <c r="R208" s="16"/>
      <c r="Z208" s="16"/>
      <c r="AH208" s="16"/>
      <c r="AP208" s="16"/>
      <c r="AX208" s="16"/>
    </row>
    <row r="209" spans="1:50" ht="12.75" x14ac:dyDescent="0.2">
      <c r="A209" s="143"/>
      <c r="B209" s="126"/>
      <c r="J209" s="16"/>
      <c r="R209" s="16"/>
      <c r="Z209" s="16"/>
      <c r="AH209" s="16"/>
      <c r="AP209" s="16"/>
      <c r="AX209" s="16"/>
    </row>
    <row r="210" spans="1:50" ht="12.75" x14ac:dyDescent="0.2">
      <c r="A210" s="143"/>
      <c r="B210" s="126"/>
      <c r="J210" s="16"/>
      <c r="R210" s="16"/>
      <c r="Z210" s="16"/>
      <c r="AH210" s="16"/>
      <c r="AP210" s="16"/>
      <c r="AX210" s="16"/>
    </row>
    <row r="211" spans="1:50" ht="12.75" x14ac:dyDescent="0.2">
      <c r="A211" s="143"/>
      <c r="B211" s="126"/>
      <c r="J211" s="16"/>
      <c r="R211" s="16"/>
      <c r="Z211" s="16"/>
      <c r="AH211" s="16"/>
      <c r="AP211" s="16"/>
      <c r="AX211" s="16"/>
    </row>
    <row r="212" spans="1:50" ht="12.75" x14ac:dyDescent="0.2">
      <c r="A212" s="143"/>
      <c r="B212" s="126"/>
      <c r="J212" s="16"/>
      <c r="R212" s="16"/>
      <c r="Z212" s="16"/>
      <c r="AH212" s="16"/>
      <c r="AP212" s="16"/>
      <c r="AX212" s="16"/>
    </row>
    <row r="213" spans="1:50" ht="12.75" x14ac:dyDescent="0.2">
      <c r="A213" s="143"/>
      <c r="B213" s="126"/>
      <c r="J213" s="16"/>
      <c r="R213" s="16"/>
      <c r="Z213" s="16"/>
      <c r="AH213" s="16"/>
      <c r="AP213" s="16"/>
      <c r="AX213" s="16"/>
    </row>
    <row r="214" spans="1:50" ht="12.75" x14ac:dyDescent="0.2">
      <c r="A214" s="143"/>
      <c r="B214" s="126"/>
      <c r="J214" s="16"/>
      <c r="R214" s="16"/>
      <c r="Z214" s="16"/>
      <c r="AH214" s="16"/>
      <c r="AP214" s="16"/>
      <c r="AX214" s="16"/>
    </row>
    <row r="215" spans="1:50" ht="12.75" x14ac:dyDescent="0.2">
      <c r="A215" s="143"/>
      <c r="B215" s="126"/>
      <c r="J215" s="16"/>
      <c r="R215" s="16"/>
      <c r="Z215" s="16"/>
      <c r="AH215" s="16"/>
      <c r="AP215" s="16"/>
      <c r="AX215" s="16"/>
    </row>
    <row r="216" spans="1:50" ht="12.75" x14ac:dyDescent="0.2">
      <c r="A216" s="143"/>
      <c r="B216" s="126"/>
      <c r="J216" s="16"/>
      <c r="R216" s="16"/>
      <c r="Z216" s="16"/>
      <c r="AH216" s="16"/>
      <c r="AP216" s="16"/>
      <c r="AX216" s="16"/>
    </row>
    <row r="217" spans="1:50" ht="12.75" x14ac:dyDescent="0.2">
      <c r="A217" s="143"/>
      <c r="B217" s="126"/>
      <c r="J217" s="16"/>
      <c r="R217" s="16"/>
      <c r="Z217" s="16"/>
      <c r="AH217" s="16"/>
      <c r="AP217" s="16"/>
      <c r="AX217" s="16"/>
    </row>
    <row r="218" spans="1:50" ht="12.75" x14ac:dyDescent="0.2">
      <c r="A218" s="143"/>
      <c r="B218" s="126"/>
      <c r="J218" s="16"/>
      <c r="R218" s="16"/>
      <c r="Z218" s="16"/>
      <c r="AH218" s="16"/>
      <c r="AP218" s="16"/>
      <c r="AX218" s="16"/>
    </row>
    <row r="219" spans="1:50" ht="12.75" x14ac:dyDescent="0.2">
      <c r="A219" s="143"/>
      <c r="B219" s="126"/>
      <c r="J219" s="16"/>
      <c r="R219" s="16"/>
      <c r="Z219" s="16"/>
      <c r="AH219" s="16"/>
      <c r="AP219" s="16"/>
      <c r="AX219" s="16"/>
    </row>
    <row r="220" spans="1:50" ht="12.75" x14ac:dyDescent="0.2">
      <c r="A220" s="143"/>
      <c r="B220" s="126"/>
      <c r="J220" s="16"/>
      <c r="R220" s="16"/>
      <c r="Z220" s="16"/>
      <c r="AH220" s="16"/>
      <c r="AP220" s="16"/>
      <c r="AX220" s="16"/>
    </row>
    <row r="221" spans="1:50" ht="12.75" x14ac:dyDescent="0.2">
      <c r="A221" s="143"/>
      <c r="B221" s="126"/>
      <c r="J221" s="16"/>
      <c r="R221" s="16"/>
      <c r="Z221" s="16"/>
      <c r="AH221" s="16"/>
      <c r="AP221" s="16"/>
      <c r="AX221" s="16"/>
    </row>
    <row r="222" spans="1:50" ht="12.75" x14ac:dyDescent="0.2">
      <c r="A222" s="143"/>
      <c r="B222" s="126"/>
      <c r="J222" s="16"/>
      <c r="R222" s="16"/>
      <c r="Z222" s="16"/>
      <c r="AH222" s="16"/>
      <c r="AP222" s="16"/>
      <c r="AX222" s="16"/>
    </row>
    <row r="223" spans="1:50" ht="12.75" x14ac:dyDescent="0.2">
      <c r="A223" s="143"/>
      <c r="B223" s="126"/>
      <c r="J223" s="16"/>
      <c r="R223" s="16"/>
      <c r="Z223" s="16"/>
      <c r="AH223" s="16"/>
      <c r="AP223" s="16"/>
      <c r="AX223" s="16"/>
    </row>
    <row r="224" spans="1:50" ht="12.75" x14ac:dyDescent="0.2">
      <c r="A224" s="143"/>
      <c r="B224" s="126"/>
      <c r="J224" s="16"/>
      <c r="R224" s="16"/>
      <c r="Z224" s="16"/>
      <c r="AH224" s="16"/>
      <c r="AP224" s="16"/>
      <c r="AX224" s="16"/>
    </row>
    <row r="225" spans="1:50" ht="12.75" x14ac:dyDescent="0.2">
      <c r="A225" s="143"/>
      <c r="B225" s="126"/>
      <c r="J225" s="16"/>
      <c r="R225" s="16"/>
      <c r="Z225" s="16"/>
      <c r="AH225" s="16"/>
      <c r="AP225" s="16"/>
      <c r="AX225" s="16"/>
    </row>
    <row r="226" spans="1:50" ht="12.75" x14ac:dyDescent="0.2">
      <c r="A226" s="143"/>
      <c r="B226" s="126"/>
      <c r="J226" s="16"/>
      <c r="R226" s="16"/>
      <c r="Z226" s="16"/>
      <c r="AH226" s="16"/>
      <c r="AP226" s="16"/>
      <c r="AX226" s="16"/>
    </row>
    <row r="227" spans="1:50" ht="12.75" x14ac:dyDescent="0.2">
      <c r="A227" s="143"/>
      <c r="B227" s="126"/>
      <c r="J227" s="16"/>
      <c r="R227" s="16"/>
      <c r="Z227" s="16"/>
      <c r="AH227" s="16"/>
      <c r="AP227" s="16"/>
      <c r="AX227" s="16"/>
    </row>
    <row r="228" spans="1:50" ht="12.75" x14ac:dyDescent="0.2">
      <c r="A228" s="143"/>
      <c r="B228" s="126"/>
      <c r="J228" s="16"/>
      <c r="R228" s="16"/>
      <c r="Z228" s="16"/>
      <c r="AH228" s="16"/>
      <c r="AP228" s="16"/>
      <c r="AX228" s="16"/>
    </row>
    <row r="229" spans="1:50" ht="12.75" x14ac:dyDescent="0.2">
      <c r="A229" s="143"/>
      <c r="B229" s="126"/>
      <c r="J229" s="16"/>
      <c r="R229" s="16"/>
      <c r="Z229" s="16"/>
      <c r="AH229" s="16"/>
      <c r="AP229" s="16"/>
      <c r="AX229" s="16"/>
    </row>
    <row r="230" spans="1:50" ht="12.75" x14ac:dyDescent="0.2">
      <c r="A230" s="143"/>
      <c r="B230" s="126"/>
      <c r="J230" s="16"/>
      <c r="R230" s="16"/>
      <c r="Z230" s="16"/>
      <c r="AH230" s="16"/>
      <c r="AP230" s="16"/>
      <c r="AX230" s="16"/>
    </row>
    <row r="231" spans="1:50" ht="12.75" x14ac:dyDescent="0.2">
      <c r="A231" s="143"/>
      <c r="B231" s="126"/>
      <c r="J231" s="16"/>
      <c r="R231" s="16"/>
      <c r="Z231" s="16"/>
      <c r="AH231" s="16"/>
      <c r="AP231" s="16"/>
      <c r="AX231" s="16"/>
    </row>
    <row r="232" spans="1:50" ht="12.75" x14ac:dyDescent="0.2">
      <c r="A232" s="143"/>
      <c r="B232" s="126"/>
      <c r="J232" s="16"/>
      <c r="R232" s="16"/>
      <c r="Z232" s="16"/>
      <c r="AH232" s="16"/>
      <c r="AP232" s="16"/>
      <c r="AX232" s="16"/>
    </row>
    <row r="233" spans="1:50" ht="12.75" x14ac:dyDescent="0.2">
      <c r="A233" s="143"/>
      <c r="B233" s="126"/>
      <c r="J233" s="16"/>
      <c r="R233" s="16"/>
      <c r="Z233" s="16"/>
      <c r="AH233" s="16"/>
      <c r="AP233" s="16"/>
      <c r="AX233" s="16"/>
    </row>
    <row r="234" spans="1:50" ht="12.75" x14ac:dyDescent="0.2">
      <c r="A234" s="143"/>
      <c r="B234" s="126"/>
      <c r="J234" s="16"/>
      <c r="R234" s="16"/>
      <c r="Z234" s="16"/>
      <c r="AH234" s="16"/>
      <c r="AP234" s="16"/>
      <c r="AX234" s="16"/>
    </row>
    <row r="235" spans="1:50" ht="12.75" x14ac:dyDescent="0.2">
      <c r="A235" s="143"/>
      <c r="B235" s="126"/>
      <c r="J235" s="16"/>
      <c r="R235" s="16"/>
      <c r="Z235" s="16"/>
      <c r="AH235" s="16"/>
      <c r="AP235" s="16"/>
      <c r="AX235" s="16"/>
    </row>
    <row r="236" spans="1:50" ht="12.75" x14ac:dyDescent="0.2">
      <c r="A236" s="143"/>
      <c r="B236" s="126"/>
      <c r="J236" s="16"/>
      <c r="R236" s="16"/>
      <c r="Z236" s="16"/>
      <c r="AH236" s="16"/>
      <c r="AP236" s="16"/>
      <c r="AX236" s="16"/>
    </row>
    <row r="237" spans="1:50" ht="12.75" x14ac:dyDescent="0.2">
      <c r="A237" s="143"/>
      <c r="B237" s="126"/>
      <c r="J237" s="16"/>
      <c r="R237" s="16"/>
      <c r="Z237" s="16"/>
      <c r="AH237" s="16"/>
      <c r="AP237" s="16"/>
      <c r="AX237" s="16"/>
    </row>
    <row r="238" spans="1:50" ht="12.75" x14ac:dyDescent="0.2">
      <c r="A238" s="143"/>
      <c r="B238" s="126"/>
      <c r="J238" s="16"/>
      <c r="R238" s="16"/>
      <c r="Z238" s="16"/>
      <c r="AH238" s="16"/>
      <c r="AP238" s="16"/>
      <c r="AX238" s="16"/>
    </row>
    <row r="239" spans="1:50" ht="12.75" x14ac:dyDescent="0.2">
      <c r="A239" s="143"/>
      <c r="B239" s="126"/>
      <c r="J239" s="16"/>
      <c r="R239" s="16"/>
      <c r="Z239" s="16"/>
      <c r="AH239" s="16"/>
      <c r="AP239" s="16"/>
      <c r="AX239" s="16"/>
    </row>
    <row r="240" spans="1:50" ht="12.75" x14ac:dyDescent="0.2">
      <c r="A240" s="143"/>
      <c r="B240" s="126"/>
      <c r="J240" s="16"/>
      <c r="R240" s="16"/>
      <c r="Z240" s="16"/>
      <c r="AH240" s="16"/>
      <c r="AP240" s="16"/>
      <c r="AX240" s="16"/>
    </row>
    <row r="241" spans="1:50" ht="12.75" x14ac:dyDescent="0.2">
      <c r="A241" s="143"/>
      <c r="B241" s="126"/>
      <c r="J241" s="16"/>
      <c r="R241" s="16"/>
      <c r="Z241" s="16"/>
      <c r="AH241" s="16"/>
      <c r="AP241" s="16"/>
      <c r="AX241" s="16"/>
    </row>
    <row r="242" spans="1:50" ht="12.75" x14ac:dyDescent="0.2">
      <c r="A242" s="143"/>
      <c r="B242" s="126"/>
      <c r="J242" s="16"/>
      <c r="R242" s="16"/>
      <c r="Z242" s="16"/>
      <c r="AH242" s="16"/>
      <c r="AP242" s="16"/>
      <c r="AX242" s="16"/>
    </row>
    <row r="243" spans="1:50" ht="12.75" x14ac:dyDescent="0.2">
      <c r="A243" s="143"/>
      <c r="B243" s="126"/>
      <c r="J243" s="16"/>
      <c r="R243" s="16"/>
      <c r="Z243" s="16"/>
      <c r="AH243" s="16"/>
      <c r="AP243" s="16"/>
      <c r="AX243" s="16"/>
    </row>
    <row r="244" spans="1:50" ht="12.75" x14ac:dyDescent="0.2">
      <c r="A244" s="143"/>
      <c r="B244" s="126"/>
      <c r="J244" s="16"/>
      <c r="R244" s="16"/>
      <c r="Z244" s="16"/>
      <c r="AH244" s="16"/>
      <c r="AP244" s="16"/>
      <c r="AX244" s="16"/>
    </row>
    <row r="245" spans="1:50" ht="12.75" x14ac:dyDescent="0.2">
      <c r="A245" s="143"/>
      <c r="B245" s="126"/>
      <c r="J245" s="16"/>
      <c r="R245" s="16"/>
      <c r="Z245" s="16"/>
      <c r="AH245" s="16"/>
      <c r="AP245" s="16"/>
      <c r="AX245" s="16"/>
    </row>
    <row r="246" spans="1:50" ht="12.75" x14ac:dyDescent="0.2">
      <c r="A246" s="143"/>
      <c r="B246" s="126"/>
      <c r="J246" s="16"/>
      <c r="R246" s="16"/>
      <c r="Z246" s="16"/>
      <c r="AH246" s="16"/>
      <c r="AP246" s="16"/>
      <c r="AX246" s="16"/>
    </row>
    <row r="247" spans="1:50" ht="12.75" x14ac:dyDescent="0.2">
      <c r="A247" s="143"/>
      <c r="B247" s="126"/>
      <c r="J247" s="16"/>
      <c r="R247" s="16"/>
      <c r="Z247" s="16"/>
      <c r="AH247" s="16"/>
      <c r="AP247" s="16"/>
      <c r="AX247" s="16"/>
    </row>
    <row r="248" spans="1:50" ht="12.75" x14ac:dyDescent="0.2">
      <c r="A248" s="143"/>
      <c r="B248" s="126"/>
      <c r="J248" s="16"/>
      <c r="R248" s="16"/>
      <c r="Z248" s="16"/>
      <c r="AH248" s="16"/>
      <c r="AP248" s="16"/>
      <c r="AX248" s="16"/>
    </row>
    <row r="249" spans="1:50" ht="12.75" x14ac:dyDescent="0.2">
      <c r="A249" s="143"/>
      <c r="B249" s="126"/>
      <c r="J249" s="16"/>
      <c r="R249" s="16"/>
      <c r="Z249" s="16"/>
      <c r="AH249" s="16"/>
      <c r="AP249" s="16"/>
      <c r="AX249" s="16"/>
    </row>
    <row r="250" spans="1:50" ht="12.75" x14ac:dyDescent="0.2">
      <c r="A250" s="143"/>
      <c r="B250" s="126"/>
      <c r="J250" s="16"/>
      <c r="R250" s="16"/>
      <c r="Z250" s="16"/>
      <c r="AH250" s="16"/>
      <c r="AP250" s="16"/>
      <c r="AX250" s="16"/>
    </row>
    <row r="251" spans="1:50" ht="12.75" x14ac:dyDescent="0.2">
      <c r="A251" s="143"/>
      <c r="B251" s="126"/>
      <c r="J251" s="16"/>
      <c r="R251" s="16"/>
      <c r="Z251" s="16"/>
      <c r="AH251" s="16"/>
      <c r="AP251" s="16"/>
      <c r="AX251" s="16"/>
    </row>
    <row r="252" spans="1:50" ht="12.75" x14ac:dyDescent="0.2">
      <c r="A252" s="143"/>
      <c r="B252" s="126"/>
      <c r="J252" s="16"/>
      <c r="R252" s="16"/>
      <c r="Z252" s="16"/>
      <c r="AH252" s="16"/>
      <c r="AP252" s="16"/>
      <c r="AX252" s="16"/>
    </row>
    <row r="253" spans="1:50" ht="12.75" x14ac:dyDescent="0.2">
      <c r="A253" s="143"/>
      <c r="B253" s="126"/>
      <c r="J253" s="16"/>
      <c r="R253" s="16"/>
      <c r="Z253" s="16"/>
      <c r="AH253" s="16"/>
      <c r="AP253" s="16"/>
      <c r="AX253" s="16"/>
    </row>
    <row r="254" spans="1:50" ht="12.75" x14ac:dyDescent="0.2">
      <c r="A254" s="143"/>
      <c r="B254" s="126"/>
      <c r="J254" s="16"/>
      <c r="R254" s="16"/>
      <c r="Z254" s="16"/>
      <c r="AH254" s="16"/>
      <c r="AP254" s="16"/>
      <c r="AX254" s="16"/>
    </row>
    <row r="255" spans="1:50" ht="12.75" x14ac:dyDescent="0.2">
      <c r="A255" s="143"/>
      <c r="B255" s="126"/>
      <c r="J255" s="16"/>
      <c r="R255" s="16"/>
      <c r="Z255" s="16"/>
      <c r="AH255" s="16"/>
      <c r="AP255" s="16"/>
      <c r="AX255" s="16"/>
    </row>
    <row r="256" spans="1:50" ht="12.75" x14ac:dyDescent="0.2">
      <c r="A256" s="143"/>
      <c r="B256" s="126"/>
      <c r="J256" s="16"/>
      <c r="R256" s="16"/>
      <c r="Z256" s="16"/>
      <c r="AH256" s="16"/>
      <c r="AP256" s="16"/>
      <c r="AX256" s="16"/>
    </row>
    <row r="257" spans="1:50" ht="12.75" x14ac:dyDescent="0.2">
      <c r="A257" s="143"/>
      <c r="B257" s="126"/>
      <c r="J257" s="16"/>
      <c r="R257" s="16"/>
      <c r="Z257" s="16"/>
      <c r="AH257" s="16"/>
      <c r="AP257" s="16"/>
      <c r="AX257" s="16"/>
    </row>
    <row r="258" spans="1:50" ht="12.75" x14ac:dyDescent="0.2">
      <c r="A258" s="143"/>
      <c r="B258" s="126"/>
      <c r="J258" s="16"/>
      <c r="R258" s="16"/>
      <c r="Z258" s="16"/>
      <c r="AH258" s="16"/>
      <c r="AP258" s="16"/>
      <c r="AX258" s="16"/>
    </row>
    <row r="259" spans="1:50" ht="12.75" x14ac:dyDescent="0.2">
      <c r="A259" s="143"/>
      <c r="B259" s="126"/>
      <c r="J259" s="16"/>
      <c r="R259" s="16"/>
      <c r="Z259" s="16"/>
      <c r="AH259" s="16"/>
      <c r="AP259" s="16"/>
      <c r="AX259" s="16"/>
    </row>
    <row r="260" spans="1:50" ht="12.75" x14ac:dyDescent="0.2">
      <c r="A260" s="143"/>
      <c r="B260" s="126"/>
      <c r="J260" s="16"/>
      <c r="R260" s="16"/>
      <c r="Z260" s="16"/>
      <c r="AH260" s="16"/>
      <c r="AP260" s="16"/>
      <c r="AX260" s="16"/>
    </row>
    <row r="261" spans="1:50" ht="12.75" x14ac:dyDescent="0.2">
      <c r="A261" s="143"/>
      <c r="B261" s="126"/>
      <c r="J261" s="16"/>
      <c r="R261" s="16"/>
      <c r="Z261" s="16"/>
      <c r="AH261" s="16"/>
      <c r="AP261" s="16"/>
      <c r="AX261" s="16"/>
    </row>
    <row r="262" spans="1:50" ht="12.75" x14ac:dyDescent="0.2">
      <c r="A262" s="143"/>
      <c r="B262" s="126"/>
      <c r="J262" s="16"/>
      <c r="R262" s="16"/>
      <c r="Z262" s="16"/>
      <c r="AH262" s="16"/>
      <c r="AP262" s="16"/>
      <c r="AX262" s="16"/>
    </row>
    <row r="263" spans="1:50" ht="12.75" x14ac:dyDescent="0.2">
      <c r="A263" s="143"/>
      <c r="B263" s="126"/>
      <c r="J263" s="16"/>
      <c r="R263" s="16"/>
      <c r="Z263" s="16"/>
      <c r="AH263" s="16"/>
      <c r="AP263" s="16"/>
      <c r="AX263" s="16"/>
    </row>
    <row r="264" spans="1:50" ht="12.75" x14ac:dyDescent="0.2">
      <c r="A264" s="143"/>
      <c r="B264" s="126"/>
      <c r="J264" s="16"/>
      <c r="R264" s="16"/>
      <c r="Z264" s="16"/>
      <c r="AH264" s="16"/>
      <c r="AP264" s="16"/>
      <c r="AX264" s="16"/>
    </row>
    <row r="265" spans="1:50" ht="12.75" x14ac:dyDescent="0.2">
      <c r="A265" s="143"/>
      <c r="B265" s="126"/>
      <c r="J265" s="16"/>
      <c r="R265" s="16"/>
      <c r="Z265" s="16"/>
      <c r="AH265" s="16"/>
      <c r="AP265" s="16"/>
      <c r="AX265" s="16"/>
    </row>
    <row r="266" spans="1:50" ht="12.75" x14ac:dyDescent="0.2">
      <c r="A266" s="143"/>
      <c r="B266" s="126"/>
      <c r="J266" s="16"/>
      <c r="R266" s="16"/>
      <c r="Z266" s="16"/>
      <c r="AH266" s="16"/>
      <c r="AP266" s="16"/>
      <c r="AX266" s="16"/>
    </row>
    <row r="267" spans="1:50" ht="12.75" x14ac:dyDescent="0.2">
      <c r="A267" s="143"/>
      <c r="B267" s="126"/>
      <c r="J267" s="16"/>
      <c r="R267" s="16"/>
      <c r="Z267" s="16"/>
      <c r="AH267" s="16"/>
      <c r="AP267" s="16"/>
      <c r="AX267" s="16"/>
    </row>
    <row r="268" spans="1:50" ht="12.75" x14ac:dyDescent="0.2">
      <c r="A268" s="143"/>
      <c r="B268" s="126"/>
      <c r="J268" s="16"/>
      <c r="R268" s="16"/>
      <c r="Z268" s="16"/>
      <c r="AH268" s="16"/>
      <c r="AP268" s="16"/>
      <c r="AX268" s="16"/>
    </row>
    <row r="269" spans="1:50" ht="12.75" x14ac:dyDescent="0.2">
      <c r="A269" s="143"/>
      <c r="B269" s="126"/>
      <c r="J269" s="16"/>
      <c r="R269" s="16"/>
      <c r="Z269" s="16"/>
      <c r="AH269" s="16"/>
      <c r="AP269" s="16"/>
      <c r="AX269" s="16"/>
    </row>
    <row r="270" spans="1:50" ht="12.75" x14ac:dyDescent="0.2">
      <c r="A270" s="143"/>
      <c r="B270" s="126"/>
      <c r="J270" s="16"/>
      <c r="R270" s="16"/>
      <c r="Z270" s="16"/>
      <c r="AH270" s="16"/>
      <c r="AP270" s="16"/>
      <c r="AX270" s="16"/>
    </row>
    <row r="271" spans="1:50" ht="12.75" x14ac:dyDescent="0.2">
      <c r="A271" s="143"/>
      <c r="B271" s="126"/>
      <c r="J271" s="16"/>
      <c r="R271" s="16"/>
      <c r="Z271" s="16"/>
      <c r="AH271" s="16"/>
      <c r="AP271" s="16"/>
      <c r="AX271" s="16"/>
    </row>
    <row r="272" spans="1:50" ht="12.75" x14ac:dyDescent="0.2">
      <c r="A272" s="143"/>
      <c r="B272" s="126"/>
      <c r="J272" s="16"/>
      <c r="R272" s="16"/>
      <c r="Z272" s="16"/>
      <c r="AH272" s="16"/>
      <c r="AP272" s="16"/>
      <c r="AX272" s="16"/>
    </row>
    <row r="273" spans="1:50" ht="12.75" x14ac:dyDescent="0.2">
      <c r="A273" s="143"/>
      <c r="B273" s="126"/>
      <c r="J273" s="16"/>
      <c r="R273" s="16"/>
      <c r="Z273" s="16"/>
      <c r="AH273" s="16"/>
      <c r="AP273" s="16"/>
      <c r="AX273" s="16"/>
    </row>
    <row r="274" spans="1:50" ht="12.75" x14ac:dyDescent="0.2">
      <c r="A274" s="143"/>
      <c r="B274" s="126"/>
      <c r="J274" s="16"/>
      <c r="R274" s="16"/>
      <c r="Z274" s="16"/>
      <c r="AH274" s="16"/>
      <c r="AP274" s="16"/>
      <c r="AX274" s="16"/>
    </row>
    <row r="275" spans="1:50" ht="12.75" x14ac:dyDescent="0.2">
      <c r="A275" s="143"/>
      <c r="B275" s="126"/>
      <c r="J275" s="16"/>
      <c r="R275" s="16"/>
      <c r="Z275" s="16"/>
      <c r="AH275" s="16"/>
      <c r="AP275" s="16"/>
      <c r="AX275" s="16"/>
    </row>
    <row r="276" spans="1:50" ht="12.75" x14ac:dyDescent="0.2">
      <c r="A276" s="143"/>
      <c r="B276" s="126"/>
      <c r="J276" s="16"/>
      <c r="R276" s="16"/>
      <c r="Z276" s="16"/>
      <c r="AH276" s="16"/>
      <c r="AP276" s="16"/>
      <c r="AX276" s="16"/>
    </row>
    <row r="277" spans="1:50" ht="12.75" x14ac:dyDescent="0.2">
      <c r="A277" s="143"/>
      <c r="B277" s="126"/>
      <c r="J277" s="16"/>
      <c r="R277" s="16"/>
      <c r="Z277" s="16"/>
      <c r="AH277" s="16"/>
      <c r="AP277" s="16"/>
      <c r="AX277" s="16"/>
    </row>
    <row r="278" spans="1:50" ht="12.75" x14ac:dyDescent="0.2">
      <c r="A278" s="143"/>
      <c r="B278" s="126"/>
      <c r="J278" s="16"/>
      <c r="R278" s="16"/>
      <c r="Z278" s="16"/>
      <c r="AH278" s="16"/>
      <c r="AP278" s="16"/>
      <c r="AX278" s="16"/>
    </row>
    <row r="279" spans="1:50" ht="12.75" x14ac:dyDescent="0.2">
      <c r="A279" s="143"/>
      <c r="B279" s="126"/>
      <c r="J279" s="16"/>
      <c r="R279" s="16"/>
      <c r="Z279" s="16"/>
      <c r="AH279" s="16"/>
      <c r="AP279" s="16"/>
      <c r="AX279" s="16"/>
    </row>
    <row r="280" spans="1:50" ht="12.75" x14ac:dyDescent="0.2">
      <c r="A280" s="143"/>
      <c r="B280" s="126"/>
      <c r="J280" s="16"/>
      <c r="R280" s="16"/>
      <c r="Z280" s="16"/>
      <c r="AH280" s="16"/>
      <c r="AP280" s="16"/>
      <c r="AX280" s="16"/>
    </row>
    <row r="281" spans="1:50" ht="12.75" x14ac:dyDescent="0.2">
      <c r="A281" s="143"/>
      <c r="B281" s="126"/>
      <c r="J281" s="16"/>
      <c r="R281" s="16"/>
      <c r="Z281" s="16"/>
      <c r="AH281" s="16"/>
      <c r="AP281" s="16"/>
      <c r="AX281" s="16"/>
    </row>
    <row r="282" spans="1:50" ht="12.75" x14ac:dyDescent="0.2">
      <c r="A282" s="143"/>
      <c r="B282" s="126"/>
      <c r="J282" s="16"/>
      <c r="R282" s="16"/>
      <c r="Z282" s="16"/>
      <c r="AH282" s="16"/>
      <c r="AP282" s="16"/>
      <c r="AX282" s="16"/>
    </row>
    <row r="283" spans="1:50" ht="12.75" x14ac:dyDescent="0.2">
      <c r="A283" s="143"/>
      <c r="B283" s="126"/>
      <c r="J283" s="16"/>
      <c r="R283" s="16"/>
      <c r="Z283" s="16"/>
      <c r="AH283" s="16"/>
      <c r="AP283" s="16"/>
      <c r="AX283" s="16"/>
    </row>
    <row r="284" spans="1:50" ht="12.75" x14ac:dyDescent="0.2">
      <c r="A284" s="143"/>
      <c r="B284" s="126"/>
      <c r="J284" s="16"/>
      <c r="R284" s="16"/>
      <c r="Z284" s="16"/>
      <c r="AH284" s="16"/>
      <c r="AP284" s="16"/>
      <c r="AX284" s="16"/>
    </row>
    <row r="285" spans="1:50" ht="12.75" x14ac:dyDescent="0.2">
      <c r="A285" s="143"/>
      <c r="B285" s="126"/>
      <c r="J285" s="16"/>
      <c r="R285" s="16"/>
      <c r="Z285" s="16"/>
      <c r="AH285" s="16"/>
      <c r="AP285" s="16"/>
      <c r="AX285" s="16"/>
    </row>
    <row r="286" spans="1:50" ht="12.75" x14ac:dyDescent="0.2">
      <c r="A286" s="143"/>
      <c r="B286" s="126"/>
      <c r="J286" s="16"/>
      <c r="R286" s="16"/>
      <c r="Z286" s="16"/>
      <c r="AH286" s="16"/>
      <c r="AP286" s="16"/>
      <c r="AX286" s="16"/>
    </row>
    <row r="287" spans="1:50" ht="12.75" x14ac:dyDescent="0.2">
      <c r="A287" s="143"/>
      <c r="B287" s="126"/>
      <c r="J287" s="16"/>
      <c r="R287" s="16"/>
      <c r="Z287" s="16"/>
      <c r="AH287" s="16"/>
      <c r="AP287" s="16"/>
      <c r="AX287" s="16"/>
    </row>
    <row r="288" spans="1:50" ht="12.75" x14ac:dyDescent="0.2">
      <c r="A288" s="143"/>
      <c r="B288" s="126"/>
      <c r="J288" s="16"/>
      <c r="R288" s="16"/>
      <c r="Z288" s="16"/>
      <c r="AH288" s="16"/>
      <c r="AP288" s="16"/>
      <c r="AX288" s="16"/>
    </row>
    <row r="289" spans="1:50" ht="12.75" x14ac:dyDescent="0.2">
      <c r="A289" s="143"/>
      <c r="B289" s="126"/>
      <c r="J289" s="16"/>
      <c r="R289" s="16"/>
      <c r="Z289" s="16"/>
      <c r="AH289" s="16"/>
      <c r="AP289" s="16"/>
      <c r="AX289" s="16"/>
    </row>
    <row r="290" spans="1:50" ht="12.75" x14ac:dyDescent="0.2">
      <c r="A290" s="143"/>
      <c r="B290" s="126"/>
      <c r="J290" s="16"/>
      <c r="R290" s="16"/>
      <c r="Z290" s="16"/>
      <c r="AH290" s="16"/>
      <c r="AP290" s="16"/>
      <c r="AX290" s="16"/>
    </row>
    <row r="291" spans="1:50" ht="12.75" x14ac:dyDescent="0.2">
      <c r="A291" s="143"/>
      <c r="B291" s="126"/>
      <c r="J291" s="16"/>
      <c r="R291" s="16"/>
      <c r="Z291" s="16"/>
      <c r="AH291" s="16"/>
      <c r="AP291" s="16"/>
      <c r="AX291" s="16"/>
    </row>
    <row r="292" spans="1:50" ht="12.75" x14ac:dyDescent="0.2">
      <c r="A292" s="143"/>
      <c r="B292" s="126"/>
      <c r="J292" s="16"/>
      <c r="R292" s="16"/>
      <c r="Z292" s="16"/>
      <c r="AH292" s="16"/>
      <c r="AP292" s="16"/>
      <c r="AX292" s="16"/>
    </row>
    <row r="293" spans="1:50" ht="12.75" x14ac:dyDescent="0.2">
      <c r="A293" s="143"/>
      <c r="B293" s="126"/>
      <c r="J293" s="16"/>
      <c r="R293" s="16"/>
      <c r="Z293" s="16"/>
      <c r="AH293" s="16"/>
      <c r="AP293" s="16"/>
      <c r="AX293" s="16"/>
    </row>
    <row r="294" spans="1:50" ht="12.75" x14ac:dyDescent="0.2">
      <c r="A294" s="143"/>
      <c r="B294" s="126"/>
      <c r="J294" s="16"/>
      <c r="R294" s="16"/>
      <c r="Z294" s="16"/>
      <c r="AH294" s="16"/>
      <c r="AP294" s="16"/>
      <c r="AX294" s="16"/>
    </row>
    <row r="295" spans="1:50" ht="12.75" x14ac:dyDescent="0.2">
      <c r="A295" s="143"/>
      <c r="B295" s="126"/>
      <c r="J295" s="16"/>
      <c r="R295" s="16"/>
      <c r="Z295" s="16"/>
      <c r="AH295" s="16"/>
      <c r="AP295" s="16"/>
      <c r="AX295" s="16"/>
    </row>
    <row r="296" spans="1:50" ht="12.75" x14ac:dyDescent="0.2">
      <c r="A296" s="143"/>
      <c r="B296" s="126"/>
      <c r="J296" s="16"/>
      <c r="R296" s="16"/>
      <c r="Z296" s="16"/>
      <c r="AH296" s="16"/>
      <c r="AP296" s="16"/>
      <c r="AX296" s="16"/>
    </row>
    <row r="297" spans="1:50" ht="12.75" x14ac:dyDescent="0.2">
      <c r="A297" s="143"/>
      <c r="B297" s="126"/>
      <c r="J297" s="16"/>
      <c r="R297" s="16"/>
      <c r="Z297" s="16"/>
      <c r="AH297" s="16"/>
      <c r="AP297" s="16"/>
      <c r="AX297" s="16"/>
    </row>
    <row r="298" spans="1:50" ht="12.75" x14ac:dyDescent="0.2">
      <c r="A298" s="143"/>
      <c r="B298" s="126"/>
      <c r="J298" s="16"/>
      <c r="R298" s="16"/>
      <c r="Z298" s="16"/>
      <c r="AH298" s="16"/>
      <c r="AP298" s="16"/>
      <c r="AX298" s="16"/>
    </row>
    <row r="299" spans="1:50" ht="12.75" x14ac:dyDescent="0.2">
      <c r="A299" s="143"/>
      <c r="B299" s="126"/>
      <c r="J299" s="16"/>
      <c r="R299" s="16"/>
      <c r="Z299" s="16"/>
      <c r="AH299" s="16"/>
      <c r="AP299" s="16"/>
      <c r="AX299" s="16"/>
    </row>
    <row r="300" spans="1:50" ht="12.75" x14ac:dyDescent="0.2">
      <c r="A300" s="143"/>
      <c r="B300" s="126"/>
      <c r="J300" s="16"/>
      <c r="R300" s="16"/>
      <c r="Z300" s="16"/>
      <c r="AH300" s="16"/>
      <c r="AP300" s="16"/>
      <c r="AX300" s="16"/>
    </row>
    <row r="301" spans="1:50" ht="12.75" x14ac:dyDescent="0.2">
      <c r="A301" s="143"/>
      <c r="B301" s="126"/>
      <c r="J301" s="16"/>
      <c r="R301" s="16"/>
      <c r="Z301" s="16"/>
      <c r="AH301" s="16"/>
      <c r="AP301" s="16"/>
      <c r="AX301" s="16"/>
    </row>
    <row r="302" spans="1:50" ht="12.75" x14ac:dyDescent="0.2">
      <c r="A302" s="143"/>
      <c r="B302" s="126"/>
      <c r="J302" s="16"/>
      <c r="R302" s="16"/>
      <c r="Z302" s="16"/>
      <c r="AH302" s="16"/>
      <c r="AP302" s="16"/>
      <c r="AX302" s="16"/>
    </row>
    <row r="303" spans="1:50" ht="12.75" x14ac:dyDescent="0.2">
      <c r="A303" s="143"/>
      <c r="B303" s="126"/>
      <c r="J303" s="16"/>
      <c r="R303" s="16"/>
      <c r="Z303" s="16"/>
      <c r="AH303" s="16"/>
      <c r="AP303" s="16"/>
      <c r="AX303" s="16"/>
    </row>
    <row r="304" spans="1:50" ht="12.75" x14ac:dyDescent="0.2">
      <c r="A304" s="143"/>
      <c r="B304" s="126"/>
      <c r="J304" s="16"/>
      <c r="R304" s="16"/>
      <c r="Z304" s="16"/>
      <c r="AH304" s="16"/>
      <c r="AP304" s="16"/>
      <c r="AX304" s="16"/>
    </row>
    <row r="305" spans="1:50" ht="12.75" x14ac:dyDescent="0.2">
      <c r="A305" s="143"/>
      <c r="B305" s="126"/>
      <c r="J305" s="16"/>
      <c r="R305" s="16"/>
      <c r="Z305" s="16"/>
      <c r="AH305" s="16"/>
      <c r="AP305" s="16"/>
      <c r="AX305" s="16"/>
    </row>
    <row r="306" spans="1:50" ht="12.75" x14ac:dyDescent="0.2">
      <c r="A306" s="143"/>
      <c r="B306" s="126"/>
      <c r="J306" s="16"/>
      <c r="R306" s="16"/>
      <c r="Z306" s="16"/>
      <c r="AH306" s="16"/>
      <c r="AP306" s="16"/>
      <c r="AX306" s="16"/>
    </row>
    <row r="307" spans="1:50" ht="12.75" x14ac:dyDescent="0.2">
      <c r="A307" s="143"/>
      <c r="B307" s="126"/>
      <c r="J307" s="16"/>
      <c r="R307" s="16"/>
      <c r="Z307" s="16"/>
      <c r="AH307" s="16"/>
      <c r="AP307" s="16"/>
      <c r="AX307" s="16"/>
    </row>
    <row r="308" spans="1:50" ht="12.75" x14ac:dyDescent="0.2">
      <c r="A308" s="143"/>
      <c r="B308" s="126"/>
      <c r="J308" s="16"/>
      <c r="R308" s="16"/>
      <c r="Z308" s="16"/>
      <c r="AH308" s="16"/>
      <c r="AP308" s="16"/>
      <c r="AX308" s="16"/>
    </row>
    <row r="309" spans="1:50" ht="12.75" x14ac:dyDescent="0.2">
      <c r="A309" s="143"/>
      <c r="B309" s="126"/>
      <c r="J309" s="16"/>
      <c r="R309" s="16"/>
      <c r="Z309" s="16"/>
      <c r="AH309" s="16"/>
      <c r="AP309" s="16"/>
      <c r="AX309" s="16"/>
    </row>
    <row r="310" spans="1:50" ht="12.75" x14ac:dyDescent="0.2">
      <c r="A310" s="143"/>
      <c r="B310" s="126"/>
      <c r="J310" s="16"/>
      <c r="R310" s="16"/>
      <c r="Z310" s="16"/>
      <c r="AH310" s="16"/>
      <c r="AP310" s="16"/>
      <c r="AX310" s="16"/>
    </row>
    <row r="311" spans="1:50" ht="12.75" x14ac:dyDescent="0.2">
      <c r="A311" s="143"/>
      <c r="B311" s="126"/>
      <c r="J311" s="16"/>
      <c r="R311" s="16"/>
      <c r="Z311" s="16"/>
      <c r="AH311" s="16"/>
      <c r="AP311" s="16"/>
      <c r="AX311" s="16"/>
    </row>
    <row r="312" spans="1:50" ht="12.75" x14ac:dyDescent="0.2">
      <c r="A312" s="143"/>
      <c r="B312" s="126"/>
      <c r="J312" s="16"/>
      <c r="R312" s="16"/>
      <c r="Z312" s="16"/>
      <c r="AH312" s="16"/>
      <c r="AP312" s="16"/>
      <c r="AX312" s="16"/>
    </row>
    <row r="313" spans="1:50" ht="12.75" x14ac:dyDescent="0.2">
      <c r="A313" s="143"/>
      <c r="B313" s="126"/>
      <c r="J313" s="16"/>
      <c r="R313" s="16"/>
      <c r="Z313" s="16"/>
      <c r="AH313" s="16"/>
      <c r="AP313" s="16"/>
      <c r="AX313" s="16"/>
    </row>
    <row r="314" spans="1:50" ht="12.75" x14ac:dyDescent="0.2">
      <c r="A314" s="143"/>
      <c r="B314" s="126"/>
      <c r="J314" s="16"/>
      <c r="R314" s="16"/>
      <c r="Z314" s="16"/>
      <c r="AH314" s="16"/>
      <c r="AP314" s="16"/>
      <c r="AX314" s="16"/>
    </row>
    <row r="315" spans="1:50" ht="12.75" x14ac:dyDescent="0.2">
      <c r="A315" s="143"/>
      <c r="B315" s="126"/>
      <c r="J315" s="16"/>
      <c r="R315" s="16"/>
      <c r="Z315" s="16"/>
      <c r="AH315" s="16"/>
      <c r="AP315" s="16"/>
      <c r="AX315" s="16"/>
    </row>
    <row r="316" spans="1:50" ht="12.75" x14ac:dyDescent="0.2">
      <c r="A316" s="143"/>
      <c r="B316" s="126"/>
      <c r="J316" s="16"/>
      <c r="R316" s="16"/>
      <c r="Z316" s="16"/>
      <c r="AH316" s="16"/>
      <c r="AP316" s="16"/>
      <c r="AX316" s="16"/>
    </row>
    <row r="317" spans="1:50" ht="12.75" x14ac:dyDescent="0.2">
      <c r="A317" s="143"/>
      <c r="B317" s="126"/>
      <c r="J317" s="16"/>
      <c r="R317" s="16"/>
      <c r="Z317" s="16"/>
      <c r="AH317" s="16"/>
      <c r="AP317" s="16"/>
      <c r="AX317" s="16"/>
    </row>
    <row r="318" spans="1:50" ht="12.75" x14ac:dyDescent="0.2">
      <c r="A318" s="143"/>
      <c r="B318" s="126"/>
      <c r="J318" s="16"/>
      <c r="R318" s="16"/>
      <c r="Z318" s="16"/>
      <c r="AH318" s="16"/>
      <c r="AP318" s="16"/>
      <c r="AX318" s="16"/>
    </row>
    <row r="319" spans="1:50" ht="12.75" x14ac:dyDescent="0.2">
      <c r="A319" s="143"/>
      <c r="B319" s="126"/>
      <c r="J319" s="16"/>
      <c r="R319" s="16"/>
      <c r="Z319" s="16"/>
      <c r="AH319" s="16"/>
      <c r="AP319" s="16"/>
      <c r="AX319" s="16"/>
    </row>
    <row r="320" spans="1:50" ht="12.75" x14ac:dyDescent="0.2">
      <c r="A320" s="143"/>
      <c r="B320" s="126"/>
      <c r="J320" s="16"/>
      <c r="R320" s="16"/>
      <c r="Z320" s="16"/>
      <c r="AH320" s="16"/>
      <c r="AP320" s="16"/>
      <c r="AX320" s="16"/>
    </row>
    <row r="321" spans="1:50" ht="12.75" x14ac:dyDescent="0.2">
      <c r="A321" s="143"/>
      <c r="B321" s="126"/>
      <c r="J321" s="16"/>
      <c r="R321" s="16"/>
      <c r="Z321" s="16"/>
      <c r="AH321" s="16"/>
      <c r="AP321" s="16"/>
      <c r="AX321" s="16"/>
    </row>
    <row r="322" spans="1:50" ht="12.75" x14ac:dyDescent="0.2">
      <c r="A322" s="143"/>
      <c r="B322" s="126"/>
      <c r="J322" s="16"/>
      <c r="R322" s="16"/>
      <c r="Z322" s="16"/>
      <c r="AH322" s="16"/>
      <c r="AP322" s="16"/>
      <c r="AX322" s="16"/>
    </row>
    <row r="323" spans="1:50" ht="12.75" x14ac:dyDescent="0.2">
      <c r="A323" s="143"/>
      <c r="B323" s="126"/>
      <c r="J323" s="16"/>
      <c r="R323" s="16"/>
      <c r="Z323" s="16"/>
      <c r="AH323" s="16"/>
      <c r="AP323" s="16"/>
      <c r="AX323" s="16"/>
    </row>
    <row r="324" spans="1:50" ht="12.75" x14ac:dyDescent="0.2">
      <c r="A324" s="143"/>
      <c r="B324" s="126"/>
      <c r="J324" s="16"/>
      <c r="R324" s="16"/>
      <c r="Z324" s="16"/>
      <c r="AH324" s="16"/>
      <c r="AP324" s="16"/>
      <c r="AX324" s="16"/>
    </row>
    <row r="325" spans="1:50" ht="12.75" x14ac:dyDescent="0.2">
      <c r="A325" s="143"/>
      <c r="B325" s="126"/>
      <c r="J325" s="16"/>
      <c r="R325" s="16"/>
      <c r="Z325" s="16"/>
      <c r="AH325" s="16"/>
      <c r="AP325" s="16"/>
      <c r="AX325" s="16"/>
    </row>
    <row r="326" spans="1:50" ht="12.75" x14ac:dyDescent="0.2">
      <c r="A326" s="143"/>
      <c r="B326" s="126"/>
      <c r="J326" s="16"/>
      <c r="R326" s="16"/>
      <c r="Z326" s="16"/>
      <c r="AH326" s="16"/>
      <c r="AP326" s="16"/>
      <c r="AX326" s="16"/>
    </row>
    <row r="327" spans="1:50" ht="12.75" x14ac:dyDescent="0.2">
      <c r="A327" s="143"/>
      <c r="B327" s="126"/>
      <c r="J327" s="16"/>
      <c r="R327" s="16"/>
      <c r="Z327" s="16"/>
      <c r="AH327" s="16"/>
      <c r="AP327" s="16"/>
      <c r="AX327" s="16"/>
    </row>
    <row r="328" spans="1:50" ht="12.75" x14ac:dyDescent="0.2">
      <c r="A328" s="143"/>
      <c r="B328" s="126"/>
      <c r="J328" s="16"/>
      <c r="R328" s="16"/>
      <c r="Z328" s="16"/>
      <c r="AH328" s="16"/>
      <c r="AP328" s="16"/>
      <c r="AX328" s="16"/>
    </row>
    <row r="329" spans="1:50" ht="12.75" x14ac:dyDescent="0.2">
      <c r="A329" s="143"/>
      <c r="B329" s="126"/>
      <c r="J329" s="16"/>
      <c r="R329" s="16"/>
      <c r="Z329" s="16"/>
      <c r="AH329" s="16"/>
      <c r="AP329" s="16"/>
      <c r="AX329" s="16"/>
    </row>
    <row r="330" spans="1:50" ht="12.75" x14ac:dyDescent="0.2">
      <c r="A330" s="143"/>
      <c r="B330" s="126"/>
      <c r="J330" s="16"/>
      <c r="R330" s="16"/>
      <c r="Z330" s="16"/>
      <c r="AH330" s="16"/>
      <c r="AP330" s="16"/>
      <c r="AX330" s="16"/>
    </row>
    <row r="331" spans="1:50" ht="12.75" x14ac:dyDescent="0.2">
      <c r="A331" s="143"/>
      <c r="B331" s="126"/>
      <c r="J331" s="16"/>
      <c r="R331" s="16"/>
      <c r="Z331" s="16"/>
      <c r="AH331" s="16"/>
      <c r="AP331" s="16"/>
      <c r="AX331" s="16"/>
    </row>
    <row r="332" spans="1:50" ht="12.75" x14ac:dyDescent="0.2">
      <c r="A332" s="143"/>
      <c r="B332" s="126"/>
      <c r="J332" s="16"/>
      <c r="R332" s="16"/>
      <c r="Z332" s="16"/>
      <c r="AH332" s="16"/>
      <c r="AP332" s="16"/>
      <c r="AX332" s="16"/>
    </row>
    <row r="333" spans="1:50" ht="12.75" x14ac:dyDescent="0.2">
      <c r="A333" s="143"/>
      <c r="B333" s="126"/>
      <c r="J333" s="16"/>
      <c r="R333" s="16"/>
      <c r="Z333" s="16"/>
      <c r="AH333" s="16"/>
      <c r="AP333" s="16"/>
      <c r="AX333" s="16"/>
    </row>
    <row r="334" spans="1:50" ht="12.75" x14ac:dyDescent="0.2">
      <c r="A334" s="143"/>
      <c r="B334" s="126"/>
      <c r="J334" s="16"/>
      <c r="R334" s="16"/>
      <c r="Z334" s="16"/>
      <c r="AH334" s="16"/>
      <c r="AP334" s="16"/>
      <c r="AX334" s="16"/>
    </row>
    <row r="335" spans="1:50" ht="12.75" x14ac:dyDescent="0.2">
      <c r="A335" s="143"/>
      <c r="B335" s="126"/>
      <c r="J335" s="16"/>
      <c r="R335" s="16"/>
      <c r="Z335" s="16"/>
      <c r="AH335" s="16"/>
      <c r="AP335" s="16"/>
      <c r="AX335" s="16"/>
    </row>
    <row r="336" spans="1:50" ht="12.75" x14ac:dyDescent="0.2">
      <c r="A336" s="143"/>
      <c r="B336" s="126"/>
      <c r="J336" s="16"/>
      <c r="R336" s="16"/>
      <c r="Z336" s="16"/>
      <c r="AH336" s="16"/>
      <c r="AP336" s="16"/>
      <c r="AX336" s="16"/>
    </row>
    <row r="337" spans="1:50" ht="12.75" x14ac:dyDescent="0.2">
      <c r="A337" s="143"/>
      <c r="B337" s="126"/>
      <c r="J337" s="16"/>
      <c r="R337" s="16"/>
      <c r="Z337" s="16"/>
      <c r="AH337" s="16"/>
      <c r="AP337" s="16"/>
      <c r="AX337" s="16"/>
    </row>
    <row r="338" spans="1:50" ht="12.75" x14ac:dyDescent="0.2">
      <c r="A338" s="143"/>
      <c r="B338" s="126"/>
      <c r="J338" s="16"/>
      <c r="R338" s="16"/>
      <c r="Z338" s="16"/>
      <c r="AH338" s="16"/>
      <c r="AP338" s="16"/>
      <c r="AX338" s="16"/>
    </row>
    <row r="339" spans="1:50" ht="12.75" x14ac:dyDescent="0.2">
      <c r="A339" s="143"/>
      <c r="B339" s="126"/>
      <c r="J339" s="16"/>
      <c r="R339" s="16"/>
      <c r="Z339" s="16"/>
      <c r="AH339" s="16"/>
      <c r="AP339" s="16"/>
      <c r="AX339" s="16"/>
    </row>
    <row r="340" spans="1:50" ht="12.75" x14ac:dyDescent="0.2">
      <c r="A340" s="143"/>
      <c r="B340" s="126"/>
      <c r="J340" s="16"/>
      <c r="R340" s="16"/>
      <c r="Z340" s="16"/>
      <c r="AH340" s="16"/>
      <c r="AP340" s="16"/>
      <c r="AX340" s="16"/>
    </row>
    <row r="341" spans="1:50" ht="12.75" x14ac:dyDescent="0.2">
      <c r="A341" s="143"/>
      <c r="B341" s="126"/>
      <c r="J341" s="16"/>
      <c r="R341" s="16"/>
      <c r="Z341" s="16"/>
      <c r="AH341" s="16"/>
      <c r="AP341" s="16"/>
      <c r="AX341" s="16"/>
    </row>
    <row r="342" spans="1:50" ht="12.75" x14ac:dyDescent="0.2">
      <c r="A342" s="143"/>
      <c r="B342" s="126"/>
      <c r="J342" s="16"/>
      <c r="R342" s="16"/>
      <c r="Z342" s="16"/>
      <c r="AH342" s="16"/>
      <c r="AP342" s="16"/>
      <c r="AX342" s="16"/>
    </row>
    <row r="343" spans="1:50" ht="12.75" x14ac:dyDescent="0.2">
      <c r="A343" s="143"/>
      <c r="B343" s="126"/>
      <c r="J343" s="16"/>
      <c r="R343" s="16"/>
      <c r="Z343" s="16"/>
      <c r="AH343" s="16"/>
      <c r="AP343" s="16"/>
      <c r="AX343" s="16"/>
    </row>
    <row r="344" spans="1:50" ht="12.75" x14ac:dyDescent="0.2">
      <c r="A344" s="143"/>
      <c r="B344" s="126"/>
      <c r="J344" s="16"/>
      <c r="R344" s="16"/>
      <c r="Z344" s="16"/>
      <c r="AH344" s="16"/>
      <c r="AP344" s="16"/>
      <c r="AX344" s="16"/>
    </row>
    <row r="345" spans="1:50" ht="12.75" x14ac:dyDescent="0.2">
      <c r="A345" s="143"/>
      <c r="B345" s="126"/>
      <c r="J345" s="16"/>
      <c r="R345" s="16"/>
      <c r="Z345" s="16"/>
      <c r="AH345" s="16"/>
      <c r="AP345" s="16"/>
      <c r="AX345" s="16"/>
    </row>
    <row r="346" spans="1:50" ht="12.75" x14ac:dyDescent="0.2">
      <c r="A346" s="143"/>
      <c r="B346" s="126"/>
      <c r="J346" s="16"/>
      <c r="R346" s="16"/>
      <c r="Z346" s="16"/>
      <c r="AH346" s="16"/>
      <c r="AP346" s="16"/>
      <c r="AX346" s="16"/>
    </row>
    <row r="347" spans="1:50" ht="12.75" x14ac:dyDescent="0.2">
      <c r="A347" s="143"/>
      <c r="B347" s="126"/>
      <c r="J347" s="16"/>
      <c r="R347" s="16"/>
      <c r="Z347" s="16"/>
      <c r="AH347" s="16"/>
      <c r="AP347" s="16"/>
      <c r="AX347" s="16"/>
    </row>
    <row r="348" spans="1:50" ht="12.75" x14ac:dyDescent="0.2">
      <c r="A348" s="143"/>
      <c r="B348" s="126"/>
      <c r="J348" s="16"/>
      <c r="R348" s="16"/>
      <c r="Z348" s="16"/>
      <c r="AH348" s="16"/>
      <c r="AP348" s="16"/>
      <c r="AX348" s="16"/>
    </row>
    <row r="349" spans="1:50" ht="12.75" x14ac:dyDescent="0.2">
      <c r="A349" s="143"/>
      <c r="B349" s="126"/>
      <c r="J349" s="16"/>
      <c r="R349" s="16"/>
      <c r="Z349" s="16"/>
      <c r="AH349" s="16"/>
      <c r="AP349" s="16"/>
      <c r="AX349" s="16"/>
    </row>
    <row r="350" spans="1:50" ht="12.75" x14ac:dyDescent="0.2">
      <c r="A350" s="143"/>
      <c r="B350" s="126"/>
      <c r="J350" s="16"/>
      <c r="R350" s="16"/>
      <c r="Z350" s="16"/>
      <c r="AH350" s="16"/>
      <c r="AP350" s="16"/>
      <c r="AX350" s="16"/>
    </row>
    <row r="351" spans="1:50" ht="12.75" x14ac:dyDescent="0.2">
      <c r="A351" s="143"/>
      <c r="B351" s="126"/>
      <c r="J351" s="16"/>
      <c r="R351" s="16"/>
      <c r="Z351" s="16"/>
      <c r="AH351" s="16"/>
      <c r="AP351" s="16"/>
      <c r="AX351" s="16"/>
    </row>
    <row r="352" spans="1:50" ht="12.75" x14ac:dyDescent="0.2">
      <c r="A352" s="143"/>
      <c r="B352" s="126"/>
      <c r="J352" s="16"/>
      <c r="R352" s="16"/>
      <c r="Z352" s="16"/>
      <c r="AH352" s="16"/>
      <c r="AP352" s="16"/>
      <c r="AX352" s="16"/>
    </row>
    <row r="353" spans="1:50" ht="12.75" x14ac:dyDescent="0.2">
      <c r="A353" s="143"/>
      <c r="B353" s="126"/>
      <c r="J353" s="16"/>
      <c r="R353" s="16"/>
      <c r="Z353" s="16"/>
      <c r="AH353" s="16"/>
      <c r="AP353" s="16"/>
      <c r="AX353" s="16"/>
    </row>
    <row r="354" spans="1:50" ht="12.75" x14ac:dyDescent="0.2">
      <c r="A354" s="143"/>
      <c r="B354" s="126"/>
      <c r="J354" s="16"/>
      <c r="R354" s="16"/>
      <c r="Z354" s="16"/>
      <c r="AH354" s="16"/>
      <c r="AP354" s="16"/>
      <c r="AX354" s="16"/>
    </row>
    <row r="355" spans="1:50" ht="12.75" x14ac:dyDescent="0.2">
      <c r="A355" s="143"/>
      <c r="B355" s="126"/>
      <c r="J355" s="16"/>
      <c r="R355" s="16"/>
      <c r="Z355" s="16"/>
      <c r="AH355" s="16"/>
      <c r="AP355" s="16"/>
      <c r="AX355" s="16"/>
    </row>
    <row r="356" spans="1:50" ht="12.75" x14ac:dyDescent="0.2">
      <c r="A356" s="143"/>
      <c r="B356" s="126"/>
      <c r="J356" s="16"/>
      <c r="R356" s="16"/>
      <c r="Z356" s="16"/>
      <c r="AH356" s="16"/>
      <c r="AP356" s="16"/>
      <c r="AX356" s="16"/>
    </row>
    <row r="357" spans="1:50" ht="12.75" x14ac:dyDescent="0.2">
      <c r="A357" s="143"/>
      <c r="B357" s="126"/>
      <c r="J357" s="16"/>
      <c r="R357" s="16"/>
      <c r="Z357" s="16"/>
      <c r="AH357" s="16"/>
      <c r="AP357" s="16"/>
      <c r="AX357" s="16"/>
    </row>
    <row r="358" spans="1:50" ht="12.75" x14ac:dyDescent="0.2">
      <c r="A358" s="143"/>
      <c r="B358" s="126"/>
      <c r="J358" s="16"/>
      <c r="R358" s="16"/>
      <c r="Z358" s="16"/>
      <c r="AH358" s="16"/>
      <c r="AP358" s="16"/>
      <c r="AX358" s="16"/>
    </row>
    <row r="359" spans="1:50" ht="12.75" x14ac:dyDescent="0.2">
      <c r="A359" s="143"/>
      <c r="B359" s="126"/>
      <c r="J359" s="16"/>
      <c r="R359" s="16"/>
      <c r="Z359" s="16"/>
      <c r="AH359" s="16"/>
      <c r="AP359" s="16"/>
      <c r="AX359" s="16"/>
    </row>
    <row r="360" spans="1:50" ht="12.75" x14ac:dyDescent="0.2">
      <c r="A360" s="143"/>
      <c r="B360" s="126"/>
      <c r="J360" s="16"/>
      <c r="R360" s="16"/>
      <c r="Z360" s="16"/>
      <c r="AH360" s="16"/>
      <c r="AP360" s="16"/>
      <c r="AX360" s="16"/>
    </row>
    <row r="361" spans="1:50" ht="12.75" x14ac:dyDescent="0.2">
      <c r="A361" s="143"/>
      <c r="B361" s="126"/>
      <c r="J361" s="16"/>
      <c r="R361" s="16"/>
      <c r="Z361" s="16"/>
      <c r="AH361" s="16"/>
      <c r="AP361" s="16"/>
      <c r="AX361" s="16"/>
    </row>
    <row r="362" spans="1:50" ht="12.75" x14ac:dyDescent="0.2">
      <c r="A362" s="143"/>
      <c r="B362" s="126"/>
      <c r="J362" s="16"/>
      <c r="R362" s="16"/>
      <c r="Z362" s="16"/>
      <c r="AH362" s="16"/>
      <c r="AP362" s="16"/>
      <c r="AX362" s="16"/>
    </row>
    <row r="363" spans="1:50" ht="12.75" x14ac:dyDescent="0.2">
      <c r="A363" s="143"/>
      <c r="B363" s="126"/>
      <c r="J363" s="16"/>
      <c r="R363" s="16"/>
      <c r="Z363" s="16"/>
      <c r="AH363" s="16"/>
      <c r="AP363" s="16"/>
      <c r="AX363" s="16"/>
    </row>
    <row r="364" spans="1:50" ht="12.75" x14ac:dyDescent="0.2">
      <c r="A364" s="143"/>
      <c r="B364" s="126"/>
      <c r="J364" s="16"/>
      <c r="R364" s="16"/>
      <c r="Z364" s="16"/>
      <c r="AH364" s="16"/>
      <c r="AP364" s="16"/>
      <c r="AX364" s="16"/>
    </row>
    <row r="365" spans="1:50" ht="12.75" x14ac:dyDescent="0.2">
      <c r="A365" s="143"/>
      <c r="B365" s="126"/>
      <c r="J365" s="16"/>
      <c r="R365" s="16"/>
      <c r="Z365" s="16"/>
      <c r="AH365" s="16"/>
      <c r="AP365" s="16"/>
      <c r="AX365" s="16"/>
    </row>
    <row r="366" spans="1:50" ht="12.75" x14ac:dyDescent="0.2">
      <c r="A366" s="143"/>
      <c r="B366" s="126"/>
      <c r="J366" s="16"/>
      <c r="R366" s="16"/>
      <c r="Z366" s="16"/>
      <c r="AH366" s="16"/>
      <c r="AP366" s="16"/>
      <c r="AX366" s="16"/>
    </row>
    <row r="367" spans="1:50" ht="12.75" x14ac:dyDescent="0.2">
      <c r="A367" s="143"/>
      <c r="B367" s="126"/>
      <c r="J367" s="16"/>
      <c r="R367" s="16"/>
      <c r="Z367" s="16"/>
      <c r="AH367" s="16"/>
      <c r="AP367" s="16"/>
      <c r="AX367" s="16"/>
    </row>
    <row r="368" spans="1:50" ht="12.75" x14ac:dyDescent="0.2">
      <c r="A368" s="143"/>
      <c r="B368" s="126"/>
      <c r="J368" s="16"/>
      <c r="R368" s="16"/>
      <c r="Z368" s="16"/>
      <c r="AH368" s="16"/>
      <c r="AP368" s="16"/>
      <c r="AX368" s="16"/>
    </row>
    <row r="369" spans="1:50" ht="12.75" x14ac:dyDescent="0.2">
      <c r="A369" s="143"/>
      <c r="B369" s="126"/>
      <c r="J369" s="16"/>
      <c r="R369" s="16"/>
      <c r="Z369" s="16"/>
      <c r="AH369" s="16"/>
      <c r="AP369" s="16"/>
      <c r="AX369" s="16"/>
    </row>
    <row r="370" spans="1:50" ht="12.75" x14ac:dyDescent="0.2">
      <c r="A370" s="143"/>
      <c r="B370" s="126"/>
      <c r="J370" s="16"/>
      <c r="R370" s="16"/>
      <c r="Z370" s="16"/>
      <c r="AH370" s="16"/>
      <c r="AP370" s="16"/>
      <c r="AX370" s="16"/>
    </row>
    <row r="371" spans="1:50" ht="12.75" x14ac:dyDescent="0.2">
      <c r="A371" s="143"/>
      <c r="B371" s="126"/>
      <c r="J371" s="16"/>
      <c r="R371" s="16"/>
      <c r="Z371" s="16"/>
      <c r="AH371" s="16"/>
      <c r="AP371" s="16"/>
      <c r="AX371" s="16"/>
    </row>
    <row r="372" spans="1:50" ht="12.75" x14ac:dyDescent="0.2">
      <c r="A372" s="143"/>
      <c r="B372" s="126"/>
      <c r="J372" s="16"/>
      <c r="R372" s="16"/>
      <c r="Z372" s="16"/>
      <c r="AH372" s="16"/>
      <c r="AP372" s="16"/>
      <c r="AX372" s="16"/>
    </row>
    <row r="373" spans="1:50" ht="12.75" x14ac:dyDescent="0.2">
      <c r="A373" s="143"/>
      <c r="B373" s="126"/>
      <c r="J373" s="16"/>
      <c r="R373" s="16"/>
      <c r="Z373" s="16"/>
      <c r="AH373" s="16"/>
      <c r="AP373" s="16"/>
      <c r="AX373" s="16"/>
    </row>
    <row r="374" spans="1:50" ht="12.75" x14ac:dyDescent="0.2">
      <c r="A374" s="143"/>
      <c r="B374" s="126"/>
      <c r="J374" s="16"/>
      <c r="R374" s="16"/>
      <c r="Z374" s="16"/>
      <c r="AH374" s="16"/>
      <c r="AP374" s="16"/>
      <c r="AX374" s="16"/>
    </row>
    <row r="375" spans="1:50" ht="12.75" x14ac:dyDescent="0.2">
      <c r="A375" s="143"/>
      <c r="B375" s="126"/>
      <c r="J375" s="16"/>
      <c r="R375" s="16"/>
      <c r="Z375" s="16"/>
      <c r="AH375" s="16"/>
      <c r="AP375" s="16"/>
      <c r="AX375" s="16"/>
    </row>
    <row r="376" spans="1:50" ht="12.75" x14ac:dyDescent="0.2">
      <c r="A376" s="143"/>
      <c r="B376" s="126"/>
      <c r="J376" s="16"/>
      <c r="R376" s="16"/>
      <c r="Z376" s="16"/>
      <c r="AH376" s="16"/>
      <c r="AP376" s="16"/>
      <c r="AX376" s="16"/>
    </row>
    <row r="377" spans="1:50" ht="12.75" x14ac:dyDescent="0.2">
      <c r="A377" s="143"/>
      <c r="B377" s="126"/>
      <c r="J377" s="16"/>
      <c r="R377" s="16"/>
      <c r="Z377" s="16"/>
      <c r="AH377" s="16"/>
      <c r="AP377" s="16"/>
      <c r="AX377" s="16"/>
    </row>
    <row r="378" spans="1:50" ht="12.75" x14ac:dyDescent="0.2">
      <c r="A378" s="143"/>
      <c r="B378" s="126"/>
      <c r="J378" s="16"/>
      <c r="R378" s="16"/>
      <c r="Z378" s="16"/>
      <c r="AH378" s="16"/>
      <c r="AP378" s="16"/>
      <c r="AX378" s="16"/>
    </row>
    <row r="379" spans="1:50" ht="12.75" x14ac:dyDescent="0.2">
      <c r="A379" s="143"/>
      <c r="B379" s="126"/>
      <c r="J379" s="16"/>
      <c r="R379" s="16"/>
      <c r="Z379" s="16"/>
      <c r="AH379" s="16"/>
      <c r="AP379" s="16"/>
      <c r="AX379" s="16"/>
    </row>
    <row r="380" spans="1:50" ht="12.75" x14ac:dyDescent="0.2">
      <c r="A380" s="143"/>
      <c r="B380" s="126"/>
      <c r="J380" s="16"/>
      <c r="R380" s="16"/>
      <c r="Z380" s="16"/>
      <c r="AH380" s="16"/>
      <c r="AP380" s="16"/>
      <c r="AX380" s="16"/>
    </row>
    <row r="381" spans="1:50" ht="12.75" x14ac:dyDescent="0.2">
      <c r="A381" s="143"/>
      <c r="B381" s="126"/>
      <c r="J381" s="16"/>
      <c r="R381" s="16"/>
      <c r="Z381" s="16"/>
      <c r="AH381" s="16"/>
      <c r="AP381" s="16"/>
      <c r="AX381" s="16"/>
    </row>
    <row r="382" spans="1:50" ht="12.75" x14ac:dyDescent="0.2">
      <c r="A382" s="143"/>
      <c r="B382" s="126"/>
      <c r="J382" s="16"/>
      <c r="R382" s="16"/>
      <c r="Z382" s="16"/>
      <c r="AH382" s="16"/>
      <c r="AP382" s="16"/>
      <c r="AX382" s="16"/>
    </row>
    <row r="383" spans="1:50" ht="12.75" x14ac:dyDescent="0.2">
      <c r="A383" s="143"/>
      <c r="B383" s="126"/>
      <c r="J383" s="16"/>
      <c r="R383" s="16"/>
      <c r="Z383" s="16"/>
      <c r="AH383" s="16"/>
      <c r="AP383" s="16"/>
      <c r="AX383" s="16"/>
    </row>
    <row r="384" spans="1:50" ht="12.75" x14ac:dyDescent="0.2">
      <c r="A384" s="143"/>
      <c r="B384" s="126"/>
      <c r="J384" s="16"/>
      <c r="R384" s="16"/>
      <c r="Z384" s="16"/>
      <c r="AH384" s="16"/>
      <c r="AP384" s="16"/>
      <c r="AX384" s="16"/>
    </row>
    <row r="385" spans="1:50" ht="12.75" x14ac:dyDescent="0.2">
      <c r="A385" s="143"/>
      <c r="B385" s="126"/>
      <c r="J385" s="16"/>
      <c r="R385" s="16"/>
      <c r="Z385" s="16"/>
      <c r="AH385" s="16"/>
      <c r="AP385" s="16"/>
      <c r="AX385" s="16"/>
    </row>
    <row r="386" spans="1:50" ht="12.75" x14ac:dyDescent="0.2">
      <c r="A386" s="143"/>
      <c r="B386" s="126"/>
      <c r="J386" s="16"/>
      <c r="R386" s="16"/>
      <c r="Z386" s="16"/>
      <c r="AH386" s="16"/>
      <c r="AP386" s="16"/>
      <c r="AX386" s="16"/>
    </row>
    <row r="387" spans="1:50" ht="12.75" x14ac:dyDescent="0.2">
      <c r="A387" s="143"/>
      <c r="B387" s="126"/>
      <c r="J387" s="16"/>
      <c r="R387" s="16"/>
      <c r="Z387" s="16"/>
      <c r="AH387" s="16"/>
      <c r="AP387" s="16"/>
      <c r="AX387" s="16"/>
    </row>
    <row r="388" spans="1:50" ht="12.75" x14ac:dyDescent="0.2">
      <c r="A388" s="143"/>
      <c r="B388" s="126"/>
      <c r="J388" s="16"/>
      <c r="R388" s="16"/>
      <c r="Z388" s="16"/>
      <c r="AH388" s="16"/>
      <c r="AP388" s="16"/>
      <c r="AX388" s="16"/>
    </row>
    <row r="389" spans="1:50" ht="12.75" x14ac:dyDescent="0.2">
      <c r="A389" s="143"/>
      <c r="B389" s="126"/>
      <c r="J389" s="16"/>
      <c r="R389" s="16"/>
      <c r="Z389" s="16"/>
      <c r="AH389" s="16"/>
      <c r="AP389" s="16"/>
      <c r="AX389" s="16"/>
    </row>
    <row r="390" spans="1:50" ht="12.75" x14ac:dyDescent="0.2">
      <c r="A390" s="143"/>
      <c r="B390" s="126"/>
      <c r="J390" s="16"/>
      <c r="R390" s="16"/>
      <c r="Z390" s="16"/>
      <c r="AH390" s="16"/>
      <c r="AP390" s="16"/>
      <c r="AX390" s="16"/>
    </row>
    <row r="391" spans="1:50" ht="12.75" x14ac:dyDescent="0.2">
      <c r="A391" s="143"/>
      <c r="B391" s="126"/>
      <c r="J391" s="16"/>
      <c r="R391" s="16"/>
      <c r="Z391" s="16"/>
      <c r="AH391" s="16"/>
      <c r="AP391" s="16"/>
      <c r="AX391" s="16"/>
    </row>
    <row r="392" spans="1:50" ht="12.75" x14ac:dyDescent="0.2">
      <c r="A392" s="143"/>
      <c r="B392" s="126"/>
      <c r="J392" s="16"/>
      <c r="R392" s="16"/>
      <c r="Z392" s="16"/>
      <c r="AH392" s="16"/>
      <c r="AP392" s="16"/>
      <c r="AX392" s="16"/>
    </row>
    <row r="393" spans="1:50" ht="12.75" x14ac:dyDescent="0.2">
      <c r="A393" s="143"/>
      <c r="B393" s="126"/>
      <c r="J393" s="16"/>
      <c r="R393" s="16"/>
      <c r="Z393" s="16"/>
      <c r="AH393" s="16"/>
      <c r="AP393" s="16"/>
      <c r="AX393" s="16"/>
    </row>
    <row r="394" spans="1:50" ht="12.75" x14ac:dyDescent="0.2">
      <c r="A394" s="143"/>
      <c r="B394" s="126"/>
      <c r="J394" s="16"/>
      <c r="R394" s="16"/>
      <c r="Z394" s="16"/>
      <c r="AH394" s="16"/>
      <c r="AP394" s="16"/>
      <c r="AX394" s="16"/>
    </row>
    <row r="395" spans="1:50" ht="12.75" x14ac:dyDescent="0.2">
      <c r="A395" s="143"/>
      <c r="B395" s="126"/>
      <c r="J395" s="16"/>
      <c r="R395" s="16"/>
      <c r="Z395" s="16"/>
      <c r="AH395" s="16"/>
      <c r="AP395" s="16"/>
      <c r="AX395" s="16"/>
    </row>
    <row r="396" spans="1:50" ht="12.75" x14ac:dyDescent="0.2">
      <c r="A396" s="143"/>
      <c r="B396" s="126"/>
      <c r="J396" s="16"/>
      <c r="R396" s="16"/>
      <c r="Z396" s="16"/>
      <c r="AH396" s="16"/>
      <c r="AP396" s="16"/>
      <c r="AX396" s="16"/>
    </row>
    <row r="397" spans="1:50" ht="12.75" x14ac:dyDescent="0.2">
      <c r="A397" s="143"/>
      <c r="B397" s="126"/>
      <c r="J397" s="16"/>
      <c r="R397" s="16"/>
      <c r="Z397" s="16"/>
      <c r="AH397" s="16"/>
      <c r="AP397" s="16"/>
      <c r="AX397" s="16"/>
    </row>
    <row r="398" spans="1:50" ht="12.75" x14ac:dyDescent="0.2">
      <c r="A398" s="143"/>
      <c r="B398" s="126"/>
      <c r="J398" s="16"/>
      <c r="R398" s="16"/>
      <c r="Z398" s="16"/>
      <c r="AH398" s="16"/>
      <c r="AP398" s="16"/>
      <c r="AX398" s="16"/>
    </row>
    <row r="399" spans="1:50" ht="12.75" x14ac:dyDescent="0.2">
      <c r="A399" s="143"/>
      <c r="B399" s="126"/>
      <c r="J399" s="16"/>
      <c r="R399" s="16"/>
      <c r="Z399" s="16"/>
      <c r="AH399" s="16"/>
      <c r="AP399" s="16"/>
      <c r="AX399" s="16"/>
    </row>
    <row r="400" spans="1:50" ht="12.75" x14ac:dyDescent="0.2">
      <c r="A400" s="143"/>
      <c r="B400" s="126"/>
      <c r="J400" s="16"/>
      <c r="R400" s="16"/>
      <c r="Z400" s="16"/>
      <c r="AH400" s="16"/>
      <c r="AP400" s="16"/>
      <c r="AX400" s="16"/>
    </row>
    <row r="401" spans="1:50" ht="12.75" x14ac:dyDescent="0.2">
      <c r="A401" s="143"/>
      <c r="B401" s="126"/>
      <c r="J401" s="16"/>
      <c r="R401" s="16"/>
      <c r="Z401" s="16"/>
      <c r="AH401" s="16"/>
      <c r="AP401" s="16"/>
      <c r="AX401" s="16"/>
    </row>
    <row r="402" spans="1:50" ht="12.75" x14ac:dyDescent="0.2">
      <c r="A402" s="143"/>
      <c r="B402" s="126"/>
      <c r="J402" s="16"/>
      <c r="R402" s="16"/>
      <c r="Z402" s="16"/>
      <c r="AH402" s="16"/>
      <c r="AP402" s="16"/>
      <c r="AX402" s="16"/>
    </row>
    <row r="403" spans="1:50" ht="12.75" x14ac:dyDescent="0.2">
      <c r="A403" s="143"/>
      <c r="B403" s="126"/>
      <c r="J403" s="16"/>
      <c r="R403" s="16"/>
      <c r="Z403" s="16"/>
      <c r="AH403" s="16"/>
      <c r="AP403" s="16"/>
      <c r="AX403" s="16"/>
    </row>
    <row r="404" spans="1:50" ht="12.75" x14ac:dyDescent="0.2">
      <c r="A404" s="143"/>
      <c r="B404" s="126"/>
      <c r="J404" s="16"/>
      <c r="R404" s="16"/>
      <c r="Z404" s="16"/>
      <c r="AH404" s="16"/>
      <c r="AP404" s="16"/>
      <c r="AX404" s="16"/>
    </row>
    <row r="405" spans="1:50" ht="12.75" x14ac:dyDescent="0.2">
      <c r="A405" s="143"/>
      <c r="B405" s="126"/>
      <c r="J405" s="16"/>
      <c r="R405" s="16"/>
      <c r="Z405" s="16"/>
      <c r="AH405" s="16"/>
      <c r="AP405" s="16"/>
      <c r="AX405" s="16"/>
    </row>
    <row r="406" spans="1:50" ht="12.75" x14ac:dyDescent="0.2">
      <c r="A406" s="143"/>
      <c r="B406" s="126"/>
      <c r="J406" s="16"/>
      <c r="R406" s="16"/>
      <c r="Z406" s="16"/>
      <c r="AH406" s="16"/>
      <c r="AP406" s="16"/>
      <c r="AX406" s="16"/>
    </row>
    <row r="407" spans="1:50" ht="12.75" x14ac:dyDescent="0.2">
      <c r="A407" s="143"/>
      <c r="B407" s="126"/>
      <c r="J407" s="16"/>
      <c r="R407" s="16"/>
      <c r="Z407" s="16"/>
      <c r="AH407" s="16"/>
      <c r="AP407" s="16"/>
      <c r="AX407" s="16"/>
    </row>
    <row r="408" spans="1:50" ht="12.75" x14ac:dyDescent="0.2">
      <c r="A408" s="143"/>
      <c r="B408" s="126"/>
      <c r="J408" s="16"/>
      <c r="R408" s="16"/>
      <c r="Z408" s="16"/>
      <c r="AH408" s="16"/>
      <c r="AP408" s="16"/>
      <c r="AX408" s="16"/>
    </row>
    <row r="409" spans="1:50" ht="12.75" x14ac:dyDescent="0.2">
      <c r="A409" s="143"/>
      <c r="B409" s="126"/>
      <c r="J409" s="16"/>
      <c r="R409" s="16"/>
      <c r="Z409" s="16"/>
      <c r="AH409" s="16"/>
      <c r="AP409" s="16"/>
      <c r="AX409" s="16"/>
    </row>
    <row r="410" spans="1:50" ht="12.75" x14ac:dyDescent="0.2">
      <c r="A410" s="143"/>
      <c r="B410" s="126"/>
      <c r="J410" s="16"/>
      <c r="R410" s="16"/>
      <c r="Z410" s="16"/>
      <c r="AH410" s="16"/>
      <c r="AP410" s="16"/>
      <c r="AX410" s="16"/>
    </row>
    <row r="411" spans="1:50" ht="12.75" x14ac:dyDescent="0.2">
      <c r="A411" s="143"/>
      <c r="B411" s="126"/>
      <c r="J411" s="16"/>
      <c r="R411" s="16"/>
      <c r="Z411" s="16"/>
      <c r="AH411" s="16"/>
      <c r="AP411" s="16"/>
      <c r="AX411" s="16"/>
    </row>
    <row r="412" spans="1:50" ht="12.75" x14ac:dyDescent="0.2">
      <c r="A412" s="143"/>
      <c r="B412" s="126"/>
      <c r="J412" s="16"/>
      <c r="R412" s="16"/>
      <c r="Z412" s="16"/>
      <c r="AH412" s="16"/>
      <c r="AP412" s="16"/>
      <c r="AX412" s="16"/>
    </row>
    <row r="413" spans="1:50" ht="12.75" x14ac:dyDescent="0.2">
      <c r="A413" s="143"/>
      <c r="B413" s="126"/>
      <c r="J413" s="16"/>
      <c r="R413" s="16"/>
      <c r="Z413" s="16"/>
      <c r="AH413" s="16"/>
      <c r="AP413" s="16"/>
      <c r="AX413" s="16"/>
    </row>
    <row r="414" spans="1:50" ht="12.75" x14ac:dyDescent="0.2">
      <c r="A414" s="143"/>
      <c r="B414" s="126"/>
      <c r="J414" s="16"/>
      <c r="R414" s="16"/>
      <c r="Z414" s="16"/>
      <c r="AH414" s="16"/>
      <c r="AP414" s="16"/>
      <c r="AX414" s="16"/>
    </row>
    <row r="415" spans="1:50" ht="12.75" x14ac:dyDescent="0.2">
      <c r="A415" s="143"/>
      <c r="B415" s="126"/>
      <c r="J415" s="16"/>
      <c r="R415" s="16"/>
      <c r="Z415" s="16"/>
      <c r="AH415" s="16"/>
      <c r="AP415" s="16"/>
      <c r="AX415" s="16"/>
    </row>
    <row r="416" spans="1:50" ht="12.75" x14ac:dyDescent="0.2">
      <c r="A416" s="143"/>
      <c r="B416" s="126"/>
      <c r="J416" s="16"/>
      <c r="R416" s="16"/>
      <c r="Z416" s="16"/>
      <c r="AH416" s="16"/>
      <c r="AP416" s="16"/>
      <c r="AX416" s="16"/>
    </row>
    <row r="417" spans="1:50" ht="12.75" x14ac:dyDescent="0.2">
      <c r="A417" s="143"/>
      <c r="B417" s="126"/>
      <c r="J417" s="16"/>
      <c r="R417" s="16"/>
      <c r="Z417" s="16"/>
      <c r="AH417" s="16"/>
      <c r="AP417" s="16"/>
      <c r="AX417" s="16"/>
    </row>
    <row r="418" spans="1:50" ht="12.75" x14ac:dyDescent="0.2">
      <c r="A418" s="143"/>
      <c r="B418" s="126"/>
      <c r="J418" s="16"/>
      <c r="R418" s="16"/>
      <c r="Z418" s="16"/>
      <c r="AH418" s="16"/>
      <c r="AP418" s="16"/>
      <c r="AX418" s="16"/>
    </row>
    <row r="419" spans="1:50" ht="12.75" x14ac:dyDescent="0.2">
      <c r="A419" s="143"/>
      <c r="B419" s="126"/>
      <c r="J419" s="16"/>
      <c r="R419" s="16"/>
      <c r="Z419" s="16"/>
      <c r="AH419" s="16"/>
      <c r="AP419" s="16"/>
      <c r="AX419" s="16"/>
    </row>
    <row r="420" spans="1:50" ht="12.75" x14ac:dyDescent="0.2">
      <c r="A420" s="143"/>
      <c r="B420" s="126"/>
      <c r="J420" s="16"/>
      <c r="R420" s="16"/>
      <c r="Z420" s="16"/>
      <c r="AH420" s="16"/>
      <c r="AP420" s="16"/>
      <c r="AX420" s="16"/>
    </row>
    <row r="421" spans="1:50" ht="12.75" x14ac:dyDescent="0.2">
      <c r="A421" s="143"/>
      <c r="B421" s="126"/>
      <c r="J421" s="16"/>
      <c r="R421" s="16"/>
      <c r="Z421" s="16"/>
      <c r="AH421" s="16"/>
      <c r="AP421" s="16"/>
      <c r="AX421" s="16"/>
    </row>
    <row r="422" spans="1:50" ht="12.75" x14ac:dyDescent="0.2">
      <c r="A422" s="143"/>
      <c r="B422" s="126"/>
      <c r="J422" s="16"/>
      <c r="R422" s="16"/>
      <c r="Z422" s="16"/>
      <c r="AH422" s="16"/>
      <c r="AP422" s="16"/>
      <c r="AX422" s="16"/>
    </row>
    <row r="423" spans="1:50" ht="12.75" x14ac:dyDescent="0.2">
      <c r="A423" s="143"/>
      <c r="B423" s="126"/>
      <c r="J423" s="16"/>
      <c r="R423" s="16"/>
      <c r="Z423" s="16"/>
      <c r="AH423" s="16"/>
      <c r="AP423" s="16"/>
      <c r="AX423" s="16"/>
    </row>
    <row r="424" spans="1:50" ht="12.75" x14ac:dyDescent="0.2">
      <c r="A424" s="143"/>
      <c r="B424" s="126"/>
      <c r="J424" s="16"/>
      <c r="R424" s="16"/>
      <c r="Z424" s="16"/>
      <c r="AH424" s="16"/>
      <c r="AP424" s="16"/>
      <c r="AX424" s="16"/>
    </row>
    <row r="425" spans="1:50" ht="12.75" x14ac:dyDescent="0.2">
      <c r="A425" s="143"/>
      <c r="B425" s="126"/>
      <c r="J425" s="16"/>
      <c r="R425" s="16"/>
      <c r="Z425" s="16"/>
      <c r="AH425" s="16"/>
      <c r="AP425" s="16"/>
      <c r="AX425" s="16"/>
    </row>
    <row r="426" spans="1:50" ht="12.75" x14ac:dyDescent="0.2">
      <c r="A426" s="143"/>
      <c r="B426" s="126"/>
      <c r="J426" s="16"/>
      <c r="R426" s="16"/>
      <c r="Z426" s="16"/>
      <c r="AH426" s="16"/>
      <c r="AP426" s="16"/>
      <c r="AX426" s="16"/>
    </row>
    <row r="427" spans="1:50" ht="12.75" x14ac:dyDescent="0.2">
      <c r="A427" s="143"/>
      <c r="B427" s="126"/>
      <c r="J427" s="16"/>
      <c r="R427" s="16"/>
      <c r="Z427" s="16"/>
      <c r="AH427" s="16"/>
      <c r="AP427" s="16"/>
      <c r="AX427" s="16"/>
    </row>
    <row r="428" spans="1:50" ht="12.75" x14ac:dyDescent="0.2">
      <c r="A428" s="143"/>
      <c r="B428" s="126"/>
      <c r="J428" s="16"/>
      <c r="R428" s="16"/>
      <c r="Z428" s="16"/>
      <c r="AH428" s="16"/>
      <c r="AP428" s="16"/>
      <c r="AX428" s="16"/>
    </row>
    <row r="429" spans="1:50" ht="12.75" x14ac:dyDescent="0.2">
      <c r="A429" s="143"/>
      <c r="B429" s="126"/>
      <c r="J429" s="16"/>
      <c r="R429" s="16"/>
      <c r="Z429" s="16"/>
      <c r="AH429" s="16"/>
      <c r="AP429" s="16"/>
      <c r="AX429" s="16"/>
    </row>
    <row r="430" spans="1:50" ht="12.75" x14ac:dyDescent="0.2">
      <c r="A430" s="143"/>
      <c r="B430" s="126"/>
      <c r="J430" s="16"/>
      <c r="R430" s="16"/>
      <c r="Z430" s="16"/>
      <c r="AH430" s="16"/>
      <c r="AP430" s="16"/>
      <c r="AX430" s="16"/>
    </row>
    <row r="431" spans="1:50" ht="12.75" x14ac:dyDescent="0.2">
      <c r="A431" s="143"/>
      <c r="B431" s="126"/>
      <c r="J431" s="16"/>
      <c r="R431" s="16"/>
      <c r="Z431" s="16"/>
      <c r="AH431" s="16"/>
      <c r="AP431" s="16"/>
      <c r="AX431" s="16"/>
    </row>
    <row r="432" spans="1:50" ht="12.75" x14ac:dyDescent="0.2">
      <c r="A432" s="143"/>
      <c r="B432" s="126"/>
      <c r="J432" s="16"/>
      <c r="R432" s="16"/>
      <c r="Z432" s="16"/>
      <c r="AH432" s="16"/>
      <c r="AP432" s="16"/>
      <c r="AX432" s="16"/>
    </row>
    <row r="433" spans="1:50" ht="12.75" x14ac:dyDescent="0.2">
      <c r="A433" s="143"/>
      <c r="B433" s="126"/>
      <c r="J433" s="16"/>
      <c r="R433" s="16"/>
      <c r="Z433" s="16"/>
      <c r="AH433" s="16"/>
      <c r="AP433" s="16"/>
      <c r="AX433" s="16"/>
    </row>
    <row r="434" spans="1:50" ht="12.75" x14ac:dyDescent="0.2">
      <c r="A434" s="143"/>
      <c r="B434" s="126"/>
      <c r="J434" s="16"/>
      <c r="R434" s="16"/>
      <c r="Z434" s="16"/>
      <c r="AH434" s="16"/>
      <c r="AP434" s="16"/>
      <c r="AX434" s="16"/>
    </row>
    <row r="435" spans="1:50" ht="12.75" x14ac:dyDescent="0.2">
      <c r="A435" s="143"/>
      <c r="B435" s="126"/>
      <c r="J435" s="16"/>
      <c r="R435" s="16"/>
      <c r="Z435" s="16"/>
      <c r="AH435" s="16"/>
      <c r="AP435" s="16"/>
      <c r="AX435" s="16"/>
    </row>
    <row r="436" spans="1:50" ht="12.75" x14ac:dyDescent="0.2">
      <c r="A436" s="143"/>
      <c r="B436" s="126"/>
      <c r="J436" s="16"/>
      <c r="R436" s="16"/>
      <c r="Z436" s="16"/>
      <c r="AH436" s="16"/>
      <c r="AP436" s="16"/>
      <c r="AX436" s="16"/>
    </row>
    <row r="437" spans="1:50" ht="12.75" x14ac:dyDescent="0.2">
      <c r="A437" s="143"/>
      <c r="B437" s="126"/>
      <c r="J437" s="16"/>
      <c r="R437" s="16"/>
      <c r="Z437" s="16"/>
      <c r="AH437" s="16"/>
      <c r="AP437" s="16"/>
      <c r="AX437" s="16"/>
    </row>
    <row r="438" spans="1:50" ht="12.75" x14ac:dyDescent="0.2">
      <c r="A438" s="143"/>
      <c r="B438" s="126"/>
      <c r="J438" s="16"/>
      <c r="R438" s="16"/>
      <c r="Z438" s="16"/>
      <c r="AH438" s="16"/>
      <c r="AP438" s="16"/>
      <c r="AX438" s="16"/>
    </row>
    <row r="439" spans="1:50" ht="12.75" x14ac:dyDescent="0.2">
      <c r="A439" s="143"/>
      <c r="B439" s="126"/>
      <c r="J439" s="16"/>
      <c r="R439" s="16"/>
      <c r="Z439" s="16"/>
      <c r="AH439" s="16"/>
      <c r="AP439" s="16"/>
      <c r="AX439" s="16"/>
    </row>
    <row r="440" spans="1:50" ht="12.75" x14ac:dyDescent="0.2">
      <c r="A440" s="143"/>
      <c r="B440" s="126"/>
      <c r="J440" s="16"/>
      <c r="R440" s="16"/>
      <c r="Z440" s="16"/>
      <c r="AH440" s="16"/>
      <c r="AP440" s="16"/>
      <c r="AX440" s="16"/>
    </row>
    <row r="441" spans="1:50" ht="12.75" x14ac:dyDescent="0.2">
      <c r="A441" s="143"/>
      <c r="B441" s="126"/>
      <c r="J441" s="16"/>
      <c r="R441" s="16"/>
      <c r="Z441" s="16"/>
      <c r="AH441" s="16"/>
      <c r="AP441" s="16"/>
      <c r="AX441" s="16"/>
    </row>
    <row r="442" spans="1:50" ht="12.75" x14ac:dyDescent="0.2">
      <c r="A442" s="143"/>
      <c r="B442" s="126"/>
      <c r="J442" s="16"/>
      <c r="R442" s="16"/>
      <c r="Z442" s="16"/>
      <c r="AH442" s="16"/>
      <c r="AP442" s="16"/>
      <c r="AX442" s="16"/>
    </row>
    <row r="443" spans="1:50" ht="12.75" x14ac:dyDescent="0.2">
      <c r="A443" s="143"/>
      <c r="B443" s="126"/>
      <c r="J443" s="16"/>
      <c r="R443" s="16"/>
      <c r="Z443" s="16"/>
      <c r="AH443" s="16"/>
      <c r="AP443" s="16"/>
      <c r="AX443" s="16"/>
    </row>
    <row r="444" spans="1:50" ht="12.75" x14ac:dyDescent="0.2">
      <c r="A444" s="143"/>
      <c r="B444" s="126"/>
      <c r="J444" s="16"/>
      <c r="R444" s="16"/>
      <c r="Z444" s="16"/>
      <c r="AH444" s="16"/>
      <c r="AP444" s="16"/>
      <c r="AX444" s="16"/>
    </row>
    <row r="445" spans="1:50" ht="12.75" x14ac:dyDescent="0.2">
      <c r="A445" s="143"/>
      <c r="B445" s="126"/>
      <c r="J445" s="16"/>
      <c r="R445" s="16"/>
      <c r="Z445" s="16"/>
      <c r="AH445" s="16"/>
      <c r="AP445" s="16"/>
      <c r="AX445" s="16"/>
    </row>
    <row r="446" spans="1:50" ht="12.75" x14ac:dyDescent="0.2">
      <c r="A446" s="143"/>
      <c r="B446" s="126"/>
      <c r="J446" s="16"/>
      <c r="R446" s="16"/>
      <c r="Z446" s="16"/>
      <c r="AH446" s="16"/>
      <c r="AP446" s="16"/>
      <c r="AX446" s="16"/>
    </row>
    <row r="447" spans="1:50" ht="12.75" x14ac:dyDescent="0.2">
      <c r="A447" s="143"/>
      <c r="B447" s="126"/>
      <c r="J447" s="16"/>
      <c r="R447" s="16"/>
      <c r="Z447" s="16"/>
      <c r="AH447" s="16"/>
      <c r="AP447" s="16"/>
      <c r="AX447" s="16"/>
    </row>
    <row r="448" spans="1:50" ht="12.75" x14ac:dyDescent="0.2">
      <c r="A448" s="143"/>
      <c r="B448" s="126"/>
      <c r="J448" s="16"/>
      <c r="R448" s="16"/>
      <c r="Z448" s="16"/>
      <c r="AH448" s="16"/>
      <c r="AP448" s="16"/>
      <c r="AX448" s="16"/>
    </row>
    <row r="449" spans="1:50" ht="12.75" x14ac:dyDescent="0.2">
      <c r="A449" s="143"/>
      <c r="B449" s="126"/>
      <c r="J449" s="16"/>
      <c r="R449" s="16"/>
      <c r="Z449" s="16"/>
      <c r="AH449" s="16"/>
      <c r="AP449" s="16"/>
      <c r="AX449" s="16"/>
    </row>
    <row r="450" spans="1:50" ht="12.75" x14ac:dyDescent="0.2">
      <c r="A450" s="143"/>
      <c r="B450" s="126"/>
      <c r="J450" s="16"/>
      <c r="R450" s="16"/>
      <c r="Z450" s="16"/>
      <c r="AH450" s="16"/>
      <c r="AP450" s="16"/>
      <c r="AX450" s="16"/>
    </row>
    <row r="451" spans="1:50" ht="12.75" x14ac:dyDescent="0.2">
      <c r="A451" s="143"/>
      <c r="B451" s="126"/>
      <c r="J451" s="16"/>
      <c r="R451" s="16"/>
      <c r="Z451" s="16"/>
      <c r="AH451" s="16"/>
      <c r="AP451" s="16"/>
      <c r="AX451" s="16"/>
    </row>
    <row r="452" spans="1:50" ht="12.75" x14ac:dyDescent="0.2">
      <c r="A452" s="143"/>
      <c r="B452" s="126"/>
      <c r="J452" s="16"/>
      <c r="R452" s="16"/>
      <c r="Z452" s="16"/>
      <c r="AH452" s="16"/>
      <c r="AP452" s="16"/>
      <c r="AX452" s="16"/>
    </row>
    <row r="453" spans="1:50" ht="12.75" x14ac:dyDescent="0.2">
      <c r="A453" s="143"/>
      <c r="B453" s="126"/>
      <c r="J453" s="16"/>
      <c r="R453" s="16"/>
      <c r="Z453" s="16"/>
      <c r="AH453" s="16"/>
      <c r="AP453" s="16"/>
      <c r="AX453" s="16"/>
    </row>
    <row r="454" spans="1:50" ht="12.75" x14ac:dyDescent="0.2">
      <c r="A454" s="143"/>
      <c r="B454" s="126"/>
      <c r="J454" s="16"/>
      <c r="R454" s="16"/>
      <c r="Z454" s="16"/>
      <c r="AH454" s="16"/>
      <c r="AP454" s="16"/>
      <c r="AX454" s="16"/>
    </row>
    <row r="455" spans="1:50" ht="12.75" x14ac:dyDescent="0.2">
      <c r="A455" s="143"/>
      <c r="B455" s="126"/>
      <c r="J455" s="16"/>
      <c r="R455" s="16"/>
      <c r="Z455" s="16"/>
      <c r="AH455" s="16"/>
      <c r="AP455" s="16"/>
      <c r="AX455" s="16"/>
    </row>
    <row r="456" spans="1:50" ht="12.75" x14ac:dyDescent="0.2">
      <c r="A456" s="143"/>
      <c r="B456" s="126"/>
      <c r="J456" s="16"/>
      <c r="R456" s="16"/>
      <c r="Z456" s="16"/>
      <c r="AH456" s="16"/>
      <c r="AP456" s="16"/>
      <c r="AX456" s="16"/>
    </row>
    <row r="457" spans="1:50" ht="12.75" x14ac:dyDescent="0.2">
      <c r="A457" s="143"/>
      <c r="B457" s="126"/>
      <c r="J457" s="16"/>
      <c r="R457" s="16"/>
      <c r="Z457" s="16"/>
      <c r="AH457" s="16"/>
      <c r="AP457" s="16"/>
      <c r="AX457" s="16"/>
    </row>
    <row r="458" spans="1:50" ht="12.75" x14ac:dyDescent="0.2">
      <c r="A458" s="143"/>
      <c r="B458" s="126"/>
      <c r="J458" s="16"/>
      <c r="R458" s="16"/>
      <c r="Z458" s="16"/>
      <c r="AH458" s="16"/>
      <c r="AP458" s="16"/>
      <c r="AX458" s="16"/>
    </row>
    <row r="459" spans="1:50" ht="12.75" x14ac:dyDescent="0.2">
      <c r="A459" s="143"/>
      <c r="B459" s="126"/>
      <c r="J459" s="16"/>
      <c r="R459" s="16"/>
      <c r="Z459" s="16"/>
      <c r="AH459" s="16"/>
      <c r="AP459" s="16"/>
      <c r="AX459" s="16"/>
    </row>
    <row r="460" spans="1:50" ht="12.75" x14ac:dyDescent="0.2">
      <c r="A460" s="143"/>
      <c r="B460" s="126"/>
      <c r="J460" s="16"/>
      <c r="R460" s="16"/>
      <c r="Z460" s="16"/>
      <c r="AH460" s="16"/>
      <c r="AP460" s="16"/>
      <c r="AX460" s="16"/>
    </row>
    <row r="461" spans="1:50" ht="12.75" x14ac:dyDescent="0.2">
      <c r="A461" s="143"/>
      <c r="B461" s="126"/>
      <c r="J461" s="16"/>
      <c r="R461" s="16"/>
      <c r="Z461" s="16"/>
      <c r="AH461" s="16"/>
      <c r="AP461" s="16"/>
      <c r="AX461" s="16"/>
    </row>
    <row r="462" spans="1:50" ht="12.75" x14ac:dyDescent="0.2">
      <c r="A462" s="143"/>
      <c r="B462" s="126"/>
      <c r="J462" s="16"/>
      <c r="R462" s="16"/>
      <c r="Z462" s="16"/>
      <c r="AH462" s="16"/>
      <c r="AP462" s="16"/>
      <c r="AX462" s="16"/>
    </row>
    <row r="463" spans="1:50" ht="12.75" x14ac:dyDescent="0.2">
      <c r="A463" s="143"/>
      <c r="B463" s="126"/>
      <c r="J463" s="16"/>
      <c r="R463" s="16"/>
      <c r="Z463" s="16"/>
      <c r="AH463" s="16"/>
      <c r="AP463" s="16"/>
      <c r="AX463" s="16"/>
    </row>
    <row r="464" spans="1:50" ht="12.75" x14ac:dyDescent="0.2">
      <c r="A464" s="143"/>
      <c r="B464" s="126"/>
      <c r="J464" s="16"/>
      <c r="R464" s="16"/>
      <c r="Z464" s="16"/>
      <c r="AH464" s="16"/>
      <c r="AP464" s="16"/>
      <c r="AX464" s="16"/>
    </row>
    <row r="465" spans="1:50" ht="12.75" x14ac:dyDescent="0.2">
      <c r="A465" s="143"/>
      <c r="B465" s="126"/>
      <c r="J465" s="16"/>
      <c r="R465" s="16"/>
      <c r="Z465" s="16"/>
      <c r="AH465" s="16"/>
      <c r="AP465" s="16"/>
      <c r="AX465" s="16"/>
    </row>
    <row r="466" spans="1:50" ht="12.75" x14ac:dyDescent="0.2">
      <c r="A466" s="143"/>
      <c r="B466" s="126"/>
      <c r="J466" s="16"/>
      <c r="R466" s="16"/>
      <c r="Z466" s="16"/>
      <c r="AH466" s="16"/>
      <c r="AP466" s="16"/>
      <c r="AX466" s="16"/>
    </row>
    <row r="467" spans="1:50" ht="12.75" x14ac:dyDescent="0.2">
      <c r="A467" s="143"/>
      <c r="B467" s="126"/>
      <c r="J467" s="16"/>
      <c r="R467" s="16"/>
      <c r="Z467" s="16"/>
      <c r="AH467" s="16"/>
      <c r="AP467" s="16"/>
      <c r="AX467" s="16"/>
    </row>
    <row r="468" spans="1:50" ht="12.75" x14ac:dyDescent="0.2">
      <c r="A468" s="143"/>
      <c r="B468" s="126"/>
      <c r="J468" s="16"/>
      <c r="R468" s="16"/>
      <c r="Z468" s="16"/>
      <c r="AH468" s="16"/>
      <c r="AP468" s="16"/>
      <c r="AX468" s="16"/>
    </row>
    <row r="469" spans="1:50" ht="12.75" x14ac:dyDescent="0.2">
      <c r="A469" s="143"/>
      <c r="B469" s="126"/>
      <c r="J469" s="16"/>
      <c r="R469" s="16"/>
      <c r="Z469" s="16"/>
      <c r="AH469" s="16"/>
      <c r="AP469" s="16"/>
      <c r="AX469" s="16"/>
    </row>
    <row r="470" spans="1:50" ht="12.75" x14ac:dyDescent="0.2">
      <c r="A470" s="143"/>
      <c r="B470" s="126"/>
      <c r="J470" s="16"/>
      <c r="R470" s="16"/>
      <c r="Z470" s="16"/>
      <c r="AH470" s="16"/>
      <c r="AP470" s="16"/>
      <c r="AX470" s="16"/>
    </row>
    <row r="471" spans="1:50" ht="12.75" x14ac:dyDescent="0.2">
      <c r="A471" s="143"/>
      <c r="B471" s="126"/>
      <c r="J471" s="16"/>
      <c r="R471" s="16"/>
      <c r="Z471" s="16"/>
      <c r="AH471" s="16"/>
      <c r="AP471" s="16"/>
      <c r="AX471" s="16"/>
    </row>
    <row r="472" spans="1:50" ht="12.75" x14ac:dyDescent="0.2">
      <c r="A472" s="143"/>
      <c r="B472" s="126"/>
      <c r="J472" s="16"/>
      <c r="R472" s="16"/>
      <c r="Z472" s="16"/>
      <c r="AH472" s="16"/>
      <c r="AP472" s="16"/>
      <c r="AX472" s="16"/>
    </row>
    <row r="473" spans="1:50" ht="12.75" x14ac:dyDescent="0.2">
      <c r="A473" s="143"/>
      <c r="B473" s="126"/>
      <c r="J473" s="16"/>
      <c r="R473" s="16"/>
      <c r="Z473" s="16"/>
      <c r="AH473" s="16"/>
      <c r="AP473" s="16"/>
      <c r="AX473" s="16"/>
    </row>
    <row r="474" spans="1:50" ht="12.75" x14ac:dyDescent="0.2">
      <c r="A474" s="143"/>
      <c r="B474" s="126"/>
      <c r="J474" s="16"/>
      <c r="R474" s="16"/>
      <c r="Z474" s="16"/>
      <c r="AH474" s="16"/>
      <c r="AP474" s="16"/>
      <c r="AX474" s="16"/>
    </row>
    <row r="475" spans="1:50" ht="12.75" x14ac:dyDescent="0.2">
      <c r="A475" s="143"/>
      <c r="B475" s="126"/>
      <c r="J475" s="16"/>
      <c r="R475" s="16"/>
      <c r="Z475" s="16"/>
      <c r="AH475" s="16"/>
      <c r="AP475" s="16"/>
      <c r="AX475" s="16"/>
    </row>
    <row r="476" spans="1:50" ht="12.75" x14ac:dyDescent="0.2">
      <c r="A476" s="143"/>
      <c r="B476" s="126"/>
      <c r="J476" s="16"/>
      <c r="R476" s="16"/>
      <c r="Z476" s="16"/>
      <c r="AH476" s="16"/>
      <c r="AP476" s="16"/>
      <c r="AX476" s="16"/>
    </row>
    <row r="477" spans="1:50" ht="12.75" x14ac:dyDescent="0.2">
      <c r="A477" s="143"/>
      <c r="B477" s="126"/>
      <c r="J477" s="16"/>
      <c r="R477" s="16"/>
      <c r="Z477" s="16"/>
      <c r="AH477" s="16"/>
      <c r="AP477" s="16"/>
      <c r="AX477" s="16"/>
    </row>
    <row r="478" spans="1:50" ht="12.75" x14ac:dyDescent="0.2">
      <c r="A478" s="143"/>
      <c r="B478" s="126"/>
      <c r="J478" s="16"/>
      <c r="R478" s="16"/>
      <c r="Z478" s="16"/>
      <c r="AH478" s="16"/>
      <c r="AP478" s="16"/>
      <c r="AX478" s="16"/>
    </row>
    <row r="479" spans="1:50" ht="12.75" x14ac:dyDescent="0.2">
      <c r="A479" s="143"/>
      <c r="B479" s="126"/>
      <c r="J479" s="16"/>
      <c r="R479" s="16"/>
      <c r="Z479" s="16"/>
      <c r="AH479" s="16"/>
      <c r="AP479" s="16"/>
      <c r="AX479" s="16"/>
    </row>
    <row r="480" spans="1:50" ht="12.75" x14ac:dyDescent="0.2">
      <c r="A480" s="143"/>
      <c r="B480" s="126"/>
      <c r="J480" s="16"/>
      <c r="R480" s="16"/>
      <c r="Z480" s="16"/>
      <c r="AH480" s="16"/>
      <c r="AP480" s="16"/>
      <c r="AX480" s="16"/>
    </row>
    <row r="481" spans="1:50" ht="12.75" x14ac:dyDescent="0.2">
      <c r="A481" s="143"/>
      <c r="B481" s="126"/>
      <c r="J481" s="16"/>
      <c r="R481" s="16"/>
      <c r="Z481" s="16"/>
      <c r="AH481" s="16"/>
      <c r="AP481" s="16"/>
      <c r="AX481" s="16"/>
    </row>
    <row r="482" spans="1:50" ht="12.75" x14ac:dyDescent="0.2">
      <c r="A482" s="143"/>
      <c r="B482" s="126"/>
      <c r="J482" s="16"/>
      <c r="R482" s="16"/>
      <c r="Z482" s="16"/>
      <c r="AH482" s="16"/>
      <c r="AP482" s="16"/>
      <c r="AX482" s="16"/>
    </row>
    <row r="483" spans="1:50" ht="12.75" x14ac:dyDescent="0.2">
      <c r="A483" s="143"/>
      <c r="B483" s="126"/>
      <c r="J483" s="16"/>
      <c r="R483" s="16"/>
      <c r="Z483" s="16"/>
      <c r="AH483" s="16"/>
      <c r="AP483" s="16"/>
      <c r="AX483" s="16"/>
    </row>
    <row r="484" spans="1:50" ht="12.75" x14ac:dyDescent="0.2">
      <c r="A484" s="143"/>
      <c r="B484" s="126"/>
      <c r="J484" s="16"/>
      <c r="R484" s="16"/>
      <c r="Z484" s="16"/>
      <c r="AH484" s="16"/>
      <c r="AP484" s="16"/>
      <c r="AX484" s="16"/>
    </row>
    <row r="485" spans="1:50" ht="12.75" x14ac:dyDescent="0.2">
      <c r="A485" s="143"/>
      <c r="B485" s="126"/>
      <c r="J485" s="16"/>
      <c r="R485" s="16"/>
      <c r="Z485" s="16"/>
      <c r="AH485" s="16"/>
      <c r="AP485" s="16"/>
      <c r="AX485" s="16"/>
    </row>
    <row r="486" spans="1:50" ht="12.75" x14ac:dyDescent="0.2">
      <c r="A486" s="143"/>
      <c r="B486" s="126"/>
      <c r="J486" s="16"/>
      <c r="R486" s="16"/>
      <c r="Z486" s="16"/>
      <c r="AH486" s="16"/>
      <c r="AP486" s="16"/>
      <c r="AX486" s="16"/>
    </row>
    <row r="487" spans="1:50" ht="12.75" x14ac:dyDescent="0.2">
      <c r="A487" s="143"/>
      <c r="B487" s="126"/>
      <c r="J487" s="16"/>
      <c r="R487" s="16"/>
      <c r="Z487" s="16"/>
      <c r="AH487" s="16"/>
      <c r="AP487" s="16"/>
      <c r="AX487" s="16"/>
    </row>
    <row r="488" spans="1:50" ht="12.75" x14ac:dyDescent="0.2">
      <c r="A488" s="143"/>
      <c r="B488" s="126"/>
      <c r="J488" s="16"/>
      <c r="R488" s="16"/>
      <c r="Z488" s="16"/>
      <c r="AH488" s="16"/>
      <c r="AP488" s="16"/>
      <c r="AX488" s="16"/>
    </row>
    <row r="489" spans="1:50" ht="12.75" x14ac:dyDescent="0.2">
      <c r="A489" s="143"/>
      <c r="B489" s="126"/>
      <c r="J489" s="16"/>
      <c r="R489" s="16"/>
      <c r="Z489" s="16"/>
      <c r="AH489" s="16"/>
      <c r="AP489" s="16"/>
      <c r="AX489" s="16"/>
    </row>
    <row r="490" spans="1:50" ht="12.75" x14ac:dyDescent="0.2">
      <c r="A490" s="143"/>
      <c r="B490" s="126"/>
      <c r="J490" s="16"/>
      <c r="R490" s="16"/>
      <c r="Z490" s="16"/>
      <c r="AH490" s="16"/>
      <c r="AP490" s="16"/>
      <c r="AX490" s="16"/>
    </row>
    <row r="491" spans="1:50" ht="12.75" x14ac:dyDescent="0.2">
      <c r="A491" s="143"/>
      <c r="B491" s="126"/>
      <c r="J491" s="16"/>
      <c r="R491" s="16"/>
      <c r="Z491" s="16"/>
      <c r="AH491" s="16"/>
      <c r="AP491" s="16"/>
      <c r="AX491" s="16"/>
    </row>
    <row r="492" spans="1:50" ht="12.75" x14ac:dyDescent="0.2">
      <c r="A492" s="143"/>
      <c r="B492" s="126"/>
      <c r="J492" s="16"/>
      <c r="R492" s="16"/>
      <c r="Z492" s="16"/>
      <c r="AH492" s="16"/>
      <c r="AP492" s="16"/>
      <c r="AX492" s="16"/>
    </row>
    <row r="493" spans="1:50" ht="12.75" x14ac:dyDescent="0.2">
      <c r="A493" s="143"/>
      <c r="B493" s="126"/>
      <c r="J493" s="16"/>
      <c r="R493" s="16"/>
      <c r="Z493" s="16"/>
      <c r="AH493" s="16"/>
      <c r="AP493" s="16"/>
      <c r="AX493" s="16"/>
    </row>
    <row r="494" spans="1:50" ht="12.75" x14ac:dyDescent="0.2">
      <c r="A494" s="143"/>
      <c r="B494" s="126"/>
      <c r="J494" s="16"/>
      <c r="R494" s="16"/>
      <c r="Z494" s="16"/>
      <c r="AH494" s="16"/>
      <c r="AP494" s="16"/>
      <c r="AX494" s="16"/>
    </row>
    <row r="495" spans="1:50" ht="12.75" x14ac:dyDescent="0.2">
      <c r="A495" s="143"/>
      <c r="B495" s="126"/>
      <c r="J495" s="16"/>
      <c r="R495" s="16"/>
      <c r="Z495" s="16"/>
      <c r="AH495" s="16"/>
      <c r="AP495" s="16"/>
      <c r="AX495" s="16"/>
    </row>
    <row r="496" spans="1:50" ht="12.75" x14ac:dyDescent="0.2">
      <c r="A496" s="143"/>
      <c r="B496" s="126"/>
      <c r="J496" s="16"/>
      <c r="R496" s="16"/>
      <c r="Z496" s="16"/>
      <c r="AH496" s="16"/>
      <c r="AP496" s="16"/>
      <c r="AX496" s="16"/>
    </row>
    <row r="497" spans="1:50" ht="12.75" x14ac:dyDescent="0.2">
      <c r="A497" s="143"/>
      <c r="B497" s="126"/>
      <c r="J497" s="16"/>
      <c r="R497" s="16"/>
      <c r="Z497" s="16"/>
      <c r="AH497" s="16"/>
      <c r="AP497" s="16"/>
      <c r="AX497" s="16"/>
    </row>
    <row r="498" spans="1:50" ht="12.75" x14ac:dyDescent="0.2">
      <c r="A498" s="143"/>
      <c r="B498" s="126"/>
      <c r="J498" s="16"/>
      <c r="R498" s="16"/>
      <c r="Z498" s="16"/>
      <c r="AH498" s="16"/>
      <c r="AP498" s="16"/>
      <c r="AX498" s="16"/>
    </row>
    <row r="499" spans="1:50" ht="12.75" x14ac:dyDescent="0.2">
      <c r="A499" s="143"/>
      <c r="B499" s="126"/>
      <c r="J499" s="16"/>
      <c r="R499" s="16"/>
      <c r="Z499" s="16"/>
      <c r="AH499" s="16"/>
      <c r="AP499" s="16"/>
      <c r="AX499" s="16"/>
    </row>
    <row r="500" spans="1:50" ht="12.75" x14ac:dyDescent="0.2">
      <c r="A500" s="143"/>
      <c r="B500" s="126"/>
      <c r="J500" s="16"/>
      <c r="R500" s="16"/>
      <c r="Z500" s="16"/>
      <c r="AH500" s="16"/>
      <c r="AP500" s="16"/>
      <c r="AX500" s="16"/>
    </row>
    <row r="501" spans="1:50" ht="12.75" x14ac:dyDescent="0.2">
      <c r="A501" s="143"/>
      <c r="B501" s="126"/>
      <c r="J501" s="16"/>
      <c r="R501" s="16"/>
      <c r="Z501" s="16"/>
      <c r="AH501" s="16"/>
      <c r="AP501" s="16"/>
      <c r="AX501" s="16"/>
    </row>
    <row r="502" spans="1:50" ht="12.75" x14ac:dyDescent="0.2">
      <c r="A502" s="143"/>
      <c r="B502" s="126"/>
      <c r="J502" s="16"/>
      <c r="R502" s="16"/>
      <c r="Z502" s="16"/>
      <c r="AH502" s="16"/>
      <c r="AP502" s="16"/>
      <c r="AX502" s="16"/>
    </row>
    <row r="503" spans="1:50" ht="12.75" x14ac:dyDescent="0.2">
      <c r="A503" s="143"/>
      <c r="B503" s="126"/>
      <c r="J503" s="16"/>
      <c r="R503" s="16"/>
      <c r="Z503" s="16"/>
      <c r="AH503" s="16"/>
      <c r="AP503" s="16"/>
      <c r="AX503" s="16"/>
    </row>
    <row r="504" spans="1:50" ht="12.75" x14ac:dyDescent="0.2">
      <c r="A504" s="143"/>
      <c r="B504" s="126"/>
      <c r="J504" s="16"/>
      <c r="R504" s="16"/>
      <c r="Z504" s="16"/>
      <c r="AH504" s="16"/>
      <c r="AP504" s="16"/>
      <c r="AX504" s="16"/>
    </row>
    <row r="505" spans="1:50" ht="12.75" x14ac:dyDescent="0.2">
      <c r="A505" s="143"/>
      <c r="B505" s="126"/>
      <c r="J505" s="16"/>
      <c r="R505" s="16"/>
      <c r="Z505" s="16"/>
      <c r="AH505" s="16"/>
      <c r="AP505" s="16"/>
      <c r="AX505" s="16"/>
    </row>
    <row r="506" spans="1:50" ht="12.75" x14ac:dyDescent="0.2">
      <c r="A506" s="143"/>
      <c r="B506" s="126"/>
      <c r="J506" s="16"/>
      <c r="R506" s="16"/>
      <c r="Z506" s="16"/>
      <c r="AH506" s="16"/>
      <c r="AP506" s="16"/>
      <c r="AX506" s="16"/>
    </row>
    <row r="507" spans="1:50" ht="12.75" x14ac:dyDescent="0.2">
      <c r="A507" s="143"/>
      <c r="B507" s="126"/>
      <c r="J507" s="16"/>
      <c r="R507" s="16"/>
      <c r="Z507" s="16"/>
      <c r="AH507" s="16"/>
      <c r="AP507" s="16"/>
      <c r="AX507" s="16"/>
    </row>
    <row r="508" spans="1:50" ht="12.75" x14ac:dyDescent="0.2">
      <c r="A508" s="143"/>
      <c r="B508" s="126"/>
      <c r="J508" s="16"/>
      <c r="R508" s="16"/>
      <c r="Z508" s="16"/>
      <c r="AH508" s="16"/>
      <c r="AP508" s="16"/>
      <c r="AX508" s="16"/>
    </row>
    <row r="509" spans="1:50" ht="12.75" x14ac:dyDescent="0.2">
      <c r="A509" s="143"/>
      <c r="B509" s="126"/>
      <c r="J509" s="16"/>
      <c r="R509" s="16"/>
      <c r="Z509" s="16"/>
      <c r="AH509" s="16"/>
      <c r="AP509" s="16"/>
      <c r="AX509" s="16"/>
    </row>
    <row r="510" spans="1:50" ht="12.75" x14ac:dyDescent="0.2">
      <c r="A510" s="143"/>
      <c r="B510" s="126"/>
      <c r="J510" s="16"/>
      <c r="R510" s="16"/>
      <c r="Z510" s="16"/>
      <c r="AH510" s="16"/>
      <c r="AP510" s="16"/>
      <c r="AX510" s="16"/>
    </row>
    <row r="511" spans="1:50" ht="12.75" x14ac:dyDescent="0.2">
      <c r="A511" s="143"/>
      <c r="B511" s="126"/>
      <c r="J511" s="16"/>
      <c r="R511" s="16"/>
      <c r="Z511" s="16"/>
      <c r="AH511" s="16"/>
      <c r="AP511" s="16"/>
      <c r="AX511" s="16"/>
    </row>
    <row r="512" spans="1:50" ht="12.75" x14ac:dyDescent="0.2">
      <c r="A512" s="143"/>
      <c r="B512" s="126"/>
      <c r="J512" s="16"/>
      <c r="R512" s="16"/>
      <c r="Z512" s="16"/>
      <c r="AH512" s="16"/>
      <c r="AP512" s="16"/>
      <c r="AX512" s="16"/>
    </row>
    <row r="513" spans="1:50" ht="12.75" x14ac:dyDescent="0.2">
      <c r="A513" s="143"/>
      <c r="B513" s="126"/>
      <c r="J513" s="16"/>
      <c r="R513" s="16"/>
      <c r="Z513" s="16"/>
      <c r="AH513" s="16"/>
      <c r="AP513" s="16"/>
      <c r="AX513" s="16"/>
    </row>
    <row r="514" spans="1:50" ht="12.75" x14ac:dyDescent="0.2">
      <c r="A514" s="143"/>
      <c r="B514" s="126"/>
      <c r="J514" s="16"/>
      <c r="R514" s="16"/>
      <c r="Z514" s="16"/>
      <c r="AH514" s="16"/>
      <c r="AP514" s="16"/>
      <c r="AX514" s="16"/>
    </row>
    <row r="515" spans="1:50" ht="12.75" x14ac:dyDescent="0.2">
      <c r="A515" s="143"/>
      <c r="B515" s="126"/>
      <c r="J515" s="16"/>
      <c r="R515" s="16"/>
      <c r="Z515" s="16"/>
      <c r="AH515" s="16"/>
      <c r="AP515" s="16"/>
      <c r="AX515" s="16"/>
    </row>
    <row r="516" spans="1:50" ht="12.75" x14ac:dyDescent="0.2">
      <c r="A516" s="143"/>
      <c r="B516" s="126"/>
      <c r="J516" s="16"/>
      <c r="R516" s="16"/>
      <c r="Z516" s="16"/>
      <c r="AH516" s="16"/>
      <c r="AP516" s="16"/>
      <c r="AX516" s="16"/>
    </row>
    <row r="517" spans="1:50" ht="12.75" x14ac:dyDescent="0.2">
      <c r="A517" s="143"/>
      <c r="B517" s="126"/>
      <c r="J517" s="16"/>
      <c r="R517" s="16"/>
      <c r="Z517" s="16"/>
      <c r="AH517" s="16"/>
      <c r="AP517" s="16"/>
      <c r="AX517" s="16"/>
    </row>
    <row r="518" spans="1:50" ht="12.75" x14ac:dyDescent="0.2">
      <c r="A518" s="143"/>
      <c r="B518" s="126"/>
      <c r="J518" s="16"/>
      <c r="R518" s="16"/>
      <c r="Z518" s="16"/>
      <c r="AH518" s="16"/>
      <c r="AP518" s="16"/>
      <c r="AX518" s="16"/>
    </row>
    <row r="519" spans="1:50" ht="12.75" x14ac:dyDescent="0.2">
      <c r="A519" s="143"/>
      <c r="B519" s="126"/>
      <c r="J519" s="16"/>
      <c r="R519" s="16"/>
      <c r="Z519" s="16"/>
      <c r="AH519" s="16"/>
      <c r="AP519" s="16"/>
      <c r="AX519" s="16"/>
    </row>
    <row r="520" spans="1:50" ht="12.75" x14ac:dyDescent="0.2">
      <c r="A520" s="143"/>
      <c r="B520" s="126"/>
      <c r="J520" s="16"/>
      <c r="R520" s="16"/>
      <c r="Z520" s="16"/>
      <c r="AH520" s="16"/>
      <c r="AP520" s="16"/>
      <c r="AX520" s="16"/>
    </row>
    <row r="521" spans="1:50" ht="12.75" x14ac:dyDescent="0.2">
      <c r="A521" s="143"/>
      <c r="B521" s="126"/>
      <c r="J521" s="16"/>
      <c r="R521" s="16"/>
      <c r="Z521" s="16"/>
      <c r="AH521" s="16"/>
      <c r="AP521" s="16"/>
      <c r="AX521" s="16"/>
    </row>
    <row r="522" spans="1:50" ht="12.75" x14ac:dyDescent="0.2">
      <c r="A522" s="143"/>
      <c r="B522" s="126"/>
      <c r="J522" s="16"/>
      <c r="R522" s="16"/>
      <c r="Z522" s="16"/>
      <c r="AH522" s="16"/>
      <c r="AP522" s="16"/>
      <c r="AX522" s="16"/>
    </row>
    <row r="523" spans="1:50" ht="12.75" x14ac:dyDescent="0.2">
      <c r="A523" s="143"/>
      <c r="B523" s="126"/>
      <c r="J523" s="16"/>
      <c r="R523" s="16"/>
      <c r="Z523" s="16"/>
      <c r="AH523" s="16"/>
      <c r="AP523" s="16"/>
      <c r="AX523" s="16"/>
    </row>
    <row r="524" spans="1:50" ht="12.75" x14ac:dyDescent="0.2">
      <c r="A524" s="143"/>
      <c r="B524" s="126"/>
      <c r="J524" s="16"/>
      <c r="R524" s="16"/>
      <c r="Z524" s="16"/>
      <c r="AH524" s="16"/>
      <c r="AP524" s="16"/>
      <c r="AX524" s="16"/>
    </row>
    <row r="525" spans="1:50" ht="12.75" x14ac:dyDescent="0.2">
      <c r="A525" s="143"/>
      <c r="B525" s="126"/>
      <c r="J525" s="16"/>
      <c r="R525" s="16"/>
      <c r="Z525" s="16"/>
      <c r="AH525" s="16"/>
      <c r="AP525" s="16"/>
      <c r="AX525" s="16"/>
    </row>
    <row r="526" spans="1:50" ht="12.75" x14ac:dyDescent="0.2">
      <c r="A526" s="143"/>
      <c r="B526" s="126"/>
      <c r="J526" s="16"/>
      <c r="R526" s="16"/>
      <c r="Z526" s="16"/>
      <c r="AH526" s="16"/>
      <c r="AP526" s="16"/>
      <c r="AX526" s="16"/>
    </row>
    <row r="527" spans="1:50" ht="12.75" x14ac:dyDescent="0.2">
      <c r="A527" s="143"/>
      <c r="B527" s="126"/>
      <c r="J527" s="16"/>
      <c r="R527" s="16"/>
      <c r="Z527" s="16"/>
      <c r="AH527" s="16"/>
      <c r="AP527" s="16"/>
      <c r="AX527" s="16"/>
    </row>
    <row r="528" spans="1:50" ht="12.75" x14ac:dyDescent="0.2">
      <c r="A528" s="143"/>
      <c r="B528" s="126"/>
      <c r="J528" s="16"/>
      <c r="R528" s="16"/>
      <c r="Z528" s="16"/>
      <c r="AH528" s="16"/>
      <c r="AP528" s="16"/>
      <c r="AX528" s="16"/>
    </row>
    <row r="529" spans="1:50" ht="12.75" x14ac:dyDescent="0.2">
      <c r="A529" s="143"/>
      <c r="B529" s="126"/>
      <c r="J529" s="16"/>
      <c r="R529" s="16"/>
      <c r="Z529" s="16"/>
      <c r="AH529" s="16"/>
      <c r="AP529" s="16"/>
      <c r="AX529" s="16"/>
    </row>
    <row r="530" spans="1:50" ht="12.75" x14ac:dyDescent="0.2">
      <c r="A530" s="143"/>
      <c r="B530" s="126"/>
      <c r="J530" s="16"/>
      <c r="R530" s="16"/>
      <c r="Z530" s="16"/>
      <c r="AH530" s="16"/>
      <c r="AP530" s="16"/>
      <c r="AX530" s="16"/>
    </row>
    <row r="531" spans="1:50" ht="12.75" x14ac:dyDescent="0.2">
      <c r="A531" s="143"/>
      <c r="B531" s="126"/>
      <c r="J531" s="16"/>
      <c r="R531" s="16"/>
      <c r="Z531" s="16"/>
      <c r="AH531" s="16"/>
      <c r="AP531" s="16"/>
      <c r="AX531" s="16"/>
    </row>
    <row r="532" spans="1:50" ht="12.75" x14ac:dyDescent="0.2">
      <c r="A532" s="143"/>
      <c r="B532" s="126"/>
      <c r="J532" s="16"/>
      <c r="R532" s="16"/>
      <c r="Z532" s="16"/>
      <c r="AH532" s="16"/>
      <c r="AP532" s="16"/>
      <c r="AX532" s="16"/>
    </row>
    <row r="533" spans="1:50" ht="12.75" x14ac:dyDescent="0.2">
      <c r="A533" s="143"/>
      <c r="B533" s="126"/>
      <c r="J533" s="16"/>
      <c r="R533" s="16"/>
      <c r="Z533" s="16"/>
      <c r="AH533" s="16"/>
      <c r="AP533" s="16"/>
      <c r="AX533" s="16"/>
    </row>
    <row r="534" spans="1:50" ht="12.75" x14ac:dyDescent="0.2">
      <c r="A534" s="143"/>
      <c r="B534" s="126"/>
      <c r="J534" s="16"/>
      <c r="R534" s="16"/>
      <c r="Z534" s="16"/>
      <c r="AH534" s="16"/>
      <c r="AP534" s="16"/>
      <c r="AX534" s="16"/>
    </row>
    <row r="535" spans="1:50" ht="12.75" x14ac:dyDescent="0.2">
      <c r="A535" s="143"/>
      <c r="B535" s="126"/>
      <c r="J535" s="16"/>
      <c r="R535" s="16"/>
      <c r="Z535" s="16"/>
      <c r="AH535" s="16"/>
      <c r="AP535" s="16"/>
      <c r="AX535" s="16"/>
    </row>
    <row r="536" spans="1:50" ht="12.75" x14ac:dyDescent="0.2">
      <c r="A536" s="143"/>
      <c r="B536" s="126"/>
      <c r="J536" s="16"/>
      <c r="R536" s="16"/>
      <c r="Z536" s="16"/>
      <c r="AH536" s="16"/>
      <c r="AP536" s="16"/>
      <c r="AX536" s="16"/>
    </row>
    <row r="537" spans="1:50" ht="12.75" x14ac:dyDescent="0.2">
      <c r="A537" s="143"/>
      <c r="B537" s="126"/>
      <c r="J537" s="16"/>
      <c r="R537" s="16"/>
      <c r="Z537" s="16"/>
      <c r="AH537" s="16"/>
      <c r="AP537" s="16"/>
      <c r="AX537" s="16"/>
    </row>
    <row r="538" spans="1:50" ht="12.75" x14ac:dyDescent="0.2">
      <c r="A538" s="143"/>
      <c r="B538" s="126"/>
      <c r="J538" s="16"/>
      <c r="R538" s="16"/>
      <c r="Z538" s="16"/>
      <c r="AH538" s="16"/>
      <c r="AP538" s="16"/>
      <c r="AX538" s="16"/>
    </row>
    <row r="539" spans="1:50" ht="12.75" x14ac:dyDescent="0.2">
      <c r="A539" s="143"/>
      <c r="B539" s="126"/>
      <c r="J539" s="16"/>
      <c r="R539" s="16"/>
      <c r="Z539" s="16"/>
      <c r="AH539" s="16"/>
      <c r="AP539" s="16"/>
      <c r="AX539" s="16"/>
    </row>
    <row r="540" spans="1:50" ht="12.75" x14ac:dyDescent="0.2">
      <c r="A540" s="143"/>
      <c r="B540" s="126"/>
      <c r="J540" s="16"/>
      <c r="R540" s="16"/>
      <c r="Z540" s="16"/>
      <c r="AH540" s="16"/>
      <c r="AP540" s="16"/>
      <c r="AX540" s="16"/>
    </row>
    <row r="541" spans="1:50" ht="12.75" x14ac:dyDescent="0.2">
      <c r="A541" s="143"/>
      <c r="B541" s="126"/>
      <c r="J541" s="16"/>
      <c r="R541" s="16"/>
      <c r="Z541" s="16"/>
      <c r="AH541" s="16"/>
      <c r="AP541" s="16"/>
      <c r="AX541" s="16"/>
    </row>
    <row r="542" spans="1:50" ht="12.75" x14ac:dyDescent="0.2">
      <c r="A542" s="143"/>
      <c r="B542" s="126"/>
      <c r="J542" s="16"/>
      <c r="R542" s="16"/>
      <c r="Z542" s="16"/>
      <c r="AH542" s="16"/>
      <c r="AP542" s="16"/>
      <c r="AX542" s="16"/>
    </row>
    <row r="543" spans="1:50" ht="12.75" x14ac:dyDescent="0.2">
      <c r="A543" s="143"/>
      <c r="B543" s="126"/>
      <c r="J543" s="16"/>
      <c r="R543" s="16"/>
      <c r="Z543" s="16"/>
      <c r="AH543" s="16"/>
      <c r="AP543" s="16"/>
      <c r="AX543" s="16"/>
    </row>
    <row r="544" spans="1:50" ht="12.75" x14ac:dyDescent="0.2">
      <c r="A544" s="143"/>
      <c r="B544" s="126"/>
      <c r="J544" s="16"/>
      <c r="R544" s="16"/>
      <c r="Z544" s="16"/>
      <c r="AH544" s="16"/>
      <c r="AP544" s="16"/>
      <c r="AX544" s="16"/>
    </row>
    <row r="545" spans="1:50" ht="12.75" x14ac:dyDescent="0.2">
      <c r="A545" s="143"/>
      <c r="B545" s="126"/>
      <c r="J545" s="16"/>
      <c r="R545" s="16"/>
      <c r="Z545" s="16"/>
      <c r="AH545" s="16"/>
      <c r="AP545" s="16"/>
      <c r="AX545" s="16"/>
    </row>
    <row r="546" spans="1:50" ht="12.75" x14ac:dyDescent="0.2">
      <c r="A546" s="143"/>
      <c r="B546" s="126"/>
      <c r="J546" s="16"/>
      <c r="R546" s="16"/>
      <c r="Z546" s="16"/>
      <c r="AH546" s="16"/>
      <c r="AP546" s="16"/>
      <c r="AX546" s="16"/>
    </row>
    <row r="547" spans="1:50" ht="12.75" x14ac:dyDescent="0.2">
      <c r="A547" s="143"/>
      <c r="B547" s="126"/>
      <c r="J547" s="16"/>
      <c r="R547" s="16"/>
      <c r="Z547" s="16"/>
      <c r="AH547" s="16"/>
      <c r="AP547" s="16"/>
      <c r="AX547" s="16"/>
    </row>
    <row r="548" spans="1:50" ht="12.75" x14ac:dyDescent="0.2">
      <c r="A548" s="143"/>
      <c r="B548" s="126"/>
      <c r="J548" s="16"/>
      <c r="R548" s="16"/>
      <c r="Z548" s="16"/>
      <c r="AH548" s="16"/>
      <c r="AP548" s="16"/>
      <c r="AX548" s="16"/>
    </row>
    <row r="549" spans="1:50" ht="12.75" x14ac:dyDescent="0.2">
      <c r="A549" s="143"/>
      <c r="B549" s="126"/>
      <c r="J549" s="16"/>
      <c r="R549" s="16"/>
      <c r="Z549" s="16"/>
      <c r="AH549" s="16"/>
      <c r="AP549" s="16"/>
      <c r="AX549" s="16"/>
    </row>
    <row r="550" spans="1:50" ht="12.75" x14ac:dyDescent="0.2">
      <c r="A550" s="143"/>
      <c r="B550" s="126"/>
      <c r="J550" s="16"/>
      <c r="R550" s="16"/>
      <c r="Z550" s="16"/>
      <c r="AH550" s="16"/>
      <c r="AP550" s="16"/>
      <c r="AX550" s="16"/>
    </row>
    <row r="551" spans="1:50" ht="12.75" x14ac:dyDescent="0.2">
      <c r="A551" s="143"/>
      <c r="B551" s="126"/>
      <c r="J551" s="16"/>
      <c r="R551" s="16"/>
      <c r="Z551" s="16"/>
      <c r="AH551" s="16"/>
      <c r="AP551" s="16"/>
      <c r="AX551" s="16"/>
    </row>
    <row r="552" spans="1:50" ht="12.75" x14ac:dyDescent="0.2">
      <c r="A552" s="143"/>
      <c r="B552" s="126"/>
      <c r="J552" s="16"/>
      <c r="R552" s="16"/>
      <c r="Z552" s="16"/>
      <c r="AH552" s="16"/>
      <c r="AP552" s="16"/>
      <c r="AX552" s="16"/>
    </row>
    <row r="553" spans="1:50" ht="12.75" x14ac:dyDescent="0.2">
      <c r="A553" s="143"/>
      <c r="B553" s="126"/>
      <c r="J553" s="16"/>
      <c r="R553" s="16"/>
      <c r="Z553" s="16"/>
      <c r="AH553" s="16"/>
      <c r="AP553" s="16"/>
      <c r="AX553" s="16"/>
    </row>
    <row r="554" spans="1:50" ht="12.75" x14ac:dyDescent="0.2">
      <c r="A554" s="143"/>
      <c r="B554" s="126"/>
      <c r="J554" s="16"/>
      <c r="R554" s="16"/>
      <c r="Z554" s="16"/>
      <c r="AH554" s="16"/>
      <c r="AP554" s="16"/>
      <c r="AX554" s="16"/>
    </row>
    <row r="555" spans="1:50" ht="12.75" x14ac:dyDescent="0.2">
      <c r="A555" s="143"/>
      <c r="B555" s="126"/>
      <c r="J555" s="16"/>
      <c r="R555" s="16"/>
      <c r="Z555" s="16"/>
      <c r="AH555" s="16"/>
      <c r="AP555" s="16"/>
      <c r="AX555" s="16"/>
    </row>
    <row r="556" spans="1:50" ht="12.75" x14ac:dyDescent="0.2">
      <c r="A556" s="143"/>
      <c r="B556" s="126"/>
      <c r="J556" s="16"/>
      <c r="R556" s="16"/>
      <c r="Z556" s="16"/>
      <c r="AH556" s="16"/>
      <c r="AP556" s="16"/>
      <c r="AX556" s="16"/>
    </row>
    <row r="557" spans="1:50" ht="12.75" x14ac:dyDescent="0.2">
      <c r="A557" s="143"/>
      <c r="B557" s="126"/>
      <c r="J557" s="16"/>
      <c r="R557" s="16"/>
      <c r="Z557" s="16"/>
      <c r="AH557" s="16"/>
      <c r="AP557" s="16"/>
      <c r="AX557" s="16"/>
    </row>
    <row r="558" spans="1:50" ht="12.75" x14ac:dyDescent="0.2">
      <c r="A558" s="143"/>
      <c r="B558" s="126"/>
      <c r="J558" s="16"/>
      <c r="R558" s="16"/>
      <c r="Z558" s="16"/>
      <c r="AH558" s="16"/>
      <c r="AP558" s="16"/>
      <c r="AX558" s="16"/>
    </row>
    <row r="559" spans="1:50" ht="12.75" x14ac:dyDescent="0.2">
      <c r="A559" s="143"/>
      <c r="B559" s="126"/>
      <c r="J559" s="16"/>
      <c r="R559" s="16"/>
      <c r="Z559" s="16"/>
      <c r="AH559" s="16"/>
      <c r="AP559" s="16"/>
      <c r="AX559" s="16"/>
    </row>
    <row r="560" spans="1:50" ht="12.75" x14ac:dyDescent="0.2">
      <c r="A560" s="143"/>
      <c r="B560" s="126"/>
      <c r="J560" s="16"/>
      <c r="R560" s="16"/>
      <c r="Z560" s="16"/>
      <c r="AH560" s="16"/>
      <c r="AP560" s="16"/>
      <c r="AX560" s="16"/>
    </row>
    <row r="561" spans="1:50" ht="12.75" x14ac:dyDescent="0.2">
      <c r="A561" s="143"/>
      <c r="B561" s="126"/>
      <c r="J561" s="16"/>
      <c r="R561" s="16"/>
      <c r="Z561" s="16"/>
      <c r="AH561" s="16"/>
      <c r="AP561" s="16"/>
      <c r="AX561" s="16"/>
    </row>
    <row r="562" spans="1:50" ht="12.75" x14ac:dyDescent="0.2">
      <c r="A562" s="143"/>
      <c r="B562" s="126"/>
      <c r="J562" s="16"/>
      <c r="R562" s="16"/>
      <c r="Z562" s="16"/>
      <c r="AH562" s="16"/>
      <c r="AP562" s="16"/>
      <c r="AX562" s="16"/>
    </row>
    <row r="563" spans="1:50" ht="12.75" x14ac:dyDescent="0.2">
      <c r="A563" s="143"/>
      <c r="B563" s="126"/>
      <c r="J563" s="16"/>
      <c r="R563" s="16"/>
      <c r="Z563" s="16"/>
      <c r="AH563" s="16"/>
      <c r="AP563" s="16"/>
      <c r="AX563" s="16"/>
    </row>
    <row r="564" spans="1:50" ht="12.75" x14ac:dyDescent="0.2">
      <c r="A564" s="143"/>
      <c r="B564" s="126"/>
      <c r="J564" s="16"/>
      <c r="R564" s="16"/>
      <c r="Z564" s="16"/>
      <c r="AH564" s="16"/>
      <c r="AP564" s="16"/>
      <c r="AX564" s="16"/>
    </row>
    <row r="565" spans="1:50" ht="12.75" x14ac:dyDescent="0.2">
      <c r="A565" s="143"/>
      <c r="B565" s="126"/>
      <c r="J565" s="16"/>
      <c r="R565" s="16"/>
      <c r="Z565" s="16"/>
      <c r="AH565" s="16"/>
      <c r="AP565" s="16"/>
      <c r="AX565" s="16"/>
    </row>
    <row r="566" spans="1:50" ht="12.75" x14ac:dyDescent="0.2">
      <c r="A566" s="143"/>
      <c r="B566" s="126"/>
      <c r="J566" s="16"/>
      <c r="R566" s="16"/>
      <c r="Z566" s="16"/>
      <c r="AH566" s="16"/>
      <c r="AP566" s="16"/>
      <c r="AX566" s="16"/>
    </row>
    <row r="567" spans="1:50" ht="12.75" x14ac:dyDescent="0.2">
      <c r="A567" s="143"/>
      <c r="B567" s="126"/>
      <c r="J567" s="16"/>
      <c r="R567" s="16"/>
      <c r="Z567" s="16"/>
      <c r="AH567" s="16"/>
      <c r="AP567" s="16"/>
      <c r="AX567" s="16"/>
    </row>
    <row r="568" spans="1:50" ht="12.75" x14ac:dyDescent="0.2">
      <c r="A568" s="143"/>
      <c r="B568" s="126"/>
      <c r="J568" s="16"/>
      <c r="R568" s="16"/>
      <c r="Z568" s="16"/>
      <c r="AH568" s="16"/>
      <c r="AP568" s="16"/>
      <c r="AX568" s="16"/>
    </row>
    <row r="569" spans="1:50" ht="12.75" x14ac:dyDescent="0.2">
      <c r="A569" s="143"/>
      <c r="B569" s="126"/>
      <c r="J569" s="16"/>
      <c r="R569" s="16"/>
      <c r="Z569" s="16"/>
      <c r="AH569" s="16"/>
      <c r="AP569" s="16"/>
      <c r="AX569" s="16"/>
    </row>
    <row r="570" spans="1:50" ht="12.75" x14ac:dyDescent="0.2">
      <c r="A570" s="143"/>
      <c r="B570" s="126"/>
      <c r="J570" s="16"/>
      <c r="R570" s="16"/>
      <c r="Z570" s="16"/>
      <c r="AH570" s="16"/>
      <c r="AP570" s="16"/>
      <c r="AX570" s="16"/>
    </row>
    <row r="571" spans="1:50" ht="12.75" x14ac:dyDescent="0.2">
      <c r="A571" s="143"/>
      <c r="B571" s="126"/>
      <c r="J571" s="16"/>
      <c r="R571" s="16"/>
      <c r="Z571" s="16"/>
      <c r="AH571" s="16"/>
      <c r="AP571" s="16"/>
      <c r="AX571" s="16"/>
    </row>
    <row r="572" spans="1:50" ht="12.75" x14ac:dyDescent="0.2">
      <c r="A572" s="143"/>
      <c r="B572" s="126"/>
      <c r="J572" s="16"/>
      <c r="R572" s="16"/>
      <c r="Z572" s="16"/>
      <c r="AH572" s="16"/>
      <c r="AP572" s="16"/>
      <c r="AX572" s="16"/>
    </row>
    <row r="573" spans="1:50" ht="12.75" x14ac:dyDescent="0.2">
      <c r="A573" s="143"/>
      <c r="B573" s="126"/>
      <c r="J573" s="16"/>
      <c r="R573" s="16"/>
      <c r="Z573" s="16"/>
      <c r="AH573" s="16"/>
      <c r="AP573" s="16"/>
      <c r="AX573" s="16"/>
    </row>
    <row r="574" spans="1:50" ht="12.75" x14ac:dyDescent="0.2">
      <c r="A574" s="143"/>
      <c r="B574" s="126"/>
      <c r="J574" s="16"/>
      <c r="R574" s="16"/>
      <c r="Z574" s="16"/>
      <c r="AH574" s="16"/>
      <c r="AP574" s="16"/>
      <c r="AX574" s="16"/>
    </row>
    <row r="575" spans="1:50" ht="12.75" x14ac:dyDescent="0.2">
      <c r="A575" s="143"/>
      <c r="B575" s="126"/>
      <c r="J575" s="16"/>
      <c r="R575" s="16"/>
      <c r="Z575" s="16"/>
      <c r="AH575" s="16"/>
      <c r="AP575" s="16"/>
      <c r="AX575" s="16"/>
    </row>
    <row r="576" spans="1:50" ht="12.75" x14ac:dyDescent="0.2">
      <c r="A576" s="143"/>
      <c r="B576" s="126"/>
      <c r="J576" s="16"/>
      <c r="R576" s="16"/>
      <c r="Z576" s="16"/>
      <c r="AH576" s="16"/>
      <c r="AP576" s="16"/>
      <c r="AX576" s="16"/>
    </row>
    <row r="577" spans="1:50" ht="12.75" x14ac:dyDescent="0.2">
      <c r="A577" s="143"/>
      <c r="B577" s="126"/>
      <c r="J577" s="16"/>
      <c r="R577" s="16"/>
      <c r="Z577" s="16"/>
      <c r="AH577" s="16"/>
      <c r="AP577" s="16"/>
      <c r="AX577" s="16"/>
    </row>
    <row r="578" spans="1:50" ht="12.75" x14ac:dyDescent="0.2">
      <c r="A578" s="143"/>
      <c r="B578" s="126"/>
      <c r="J578" s="16"/>
      <c r="R578" s="16"/>
      <c r="Z578" s="16"/>
      <c r="AH578" s="16"/>
      <c r="AP578" s="16"/>
      <c r="AX578" s="16"/>
    </row>
    <row r="579" spans="1:50" ht="12.75" x14ac:dyDescent="0.2">
      <c r="A579" s="143"/>
      <c r="B579" s="126"/>
      <c r="J579" s="16"/>
      <c r="R579" s="16"/>
      <c r="Z579" s="16"/>
      <c r="AH579" s="16"/>
      <c r="AP579" s="16"/>
      <c r="AX579" s="16"/>
    </row>
    <row r="580" spans="1:50" ht="12.75" x14ac:dyDescent="0.2">
      <c r="A580" s="143"/>
      <c r="B580" s="126"/>
      <c r="J580" s="16"/>
      <c r="R580" s="16"/>
      <c r="Z580" s="16"/>
      <c r="AH580" s="16"/>
      <c r="AP580" s="16"/>
      <c r="AX580" s="16"/>
    </row>
    <row r="581" spans="1:50" ht="12.75" x14ac:dyDescent="0.2">
      <c r="A581" s="143"/>
      <c r="B581" s="126"/>
      <c r="J581" s="16"/>
      <c r="R581" s="16"/>
      <c r="Z581" s="16"/>
      <c r="AH581" s="16"/>
      <c r="AP581" s="16"/>
      <c r="AX581" s="16"/>
    </row>
    <row r="582" spans="1:50" ht="12.75" x14ac:dyDescent="0.2">
      <c r="A582" s="143"/>
      <c r="B582" s="126"/>
      <c r="J582" s="16"/>
      <c r="R582" s="16"/>
      <c r="Z582" s="16"/>
      <c r="AH582" s="16"/>
      <c r="AP582" s="16"/>
      <c r="AX582" s="16"/>
    </row>
    <row r="583" spans="1:50" ht="12.75" x14ac:dyDescent="0.2">
      <c r="A583" s="143"/>
      <c r="B583" s="126"/>
      <c r="J583" s="16"/>
      <c r="R583" s="16"/>
      <c r="Z583" s="16"/>
      <c r="AH583" s="16"/>
      <c r="AP583" s="16"/>
      <c r="AX583" s="16"/>
    </row>
    <row r="584" spans="1:50" ht="12.75" x14ac:dyDescent="0.2">
      <c r="A584" s="143"/>
      <c r="B584" s="126"/>
      <c r="J584" s="16"/>
      <c r="R584" s="16"/>
      <c r="Z584" s="16"/>
      <c r="AH584" s="16"/>
      <c r="AP584" s="16"/>
      <c r="AX584" s="16"/>
    </row>
    <row r="585" spans="1:50" ht="12.75" x14ac:dyDescent="0.2">
      <c r="A585" s="143"/>
      <c r="B585" s="126"/>
      <c r="J585" s="16"/>
      <c r="R585" s="16"/>
      <c r="Z585" s="16"/>
      <c r="AH585" s="16"/>
      <c r="AP585" s="16"/>
      <c r="AX585" s="16"/>
    </row>
    <row r="586" spans="1:50" ht="12.75" x14ac:dyDescent="0.2">
      <c r="A586" s="143"/>
      <c r="B586" s="126"/>
      <c r="J586" s="16"/>
      <c r="R586" s="16"/>
      <c r="Z586" s="16"/>
      <c r="AH586" s="16"/>
      <c r="AP586" s="16"/>
      <c r="AX586" s="16"/>
    </row>
    <row r="587" spans="1:50" ht="12.75" x14ac:dyDescent="0.2">
      <c r="A587" s="143"/>
      <c r="B587" s="126"/>
      <c r="J587" s="16"/>
      <c r="R587" s="16"/>
      <c r="Z587" s="16"/>
      <c r="AH587" s="16"/>
      <c r="AP587" s="16"/>
      <c r="AX587" s="16"/>
    </row>
    <row r="588" spans="1:50" ht="12.75" x14ac:dyDescent="0.2">
      <c r="A588" s="143"/>
      <c r="B588" s="126"/>
      <c r="J588" s="16"/>
      <c r="R588" s="16"/>
      <c r="Z588" s="16"/>
      <c r="AH588" s="16"/>
      <c r="AP588" s="16"/>
      <c r="AX588" s="16"/>
    </row>
    <row r="589" spans="1:50" ht="12.75" x14ac:dyDescent="0.2">
      <c r="A589" s="143"/>
      <c r="B589" s="126"/>
      <c r="J589" s="16"/>
      <c r="R589" s="16"/>
      <c r="Z589" s="16"/>
      <c r="AH589" s="16"/>
      <c r="AP589" s="16"/>
      <c r="AX589" s="16"/>
    </row>
    <row r="590" spans="1:50" ht="12.75" x14ac:dyDescent="0.2">
      <c r="A590" s="143"/>
      <c r="B590" s="126"/>
      <c r="J590" s="16"/>
      <c r="R590" s="16"/>
      <c r="Z590" s="16"/>
      <c r="AH590" s="16"/>
      <c r="AP590" s="16"/>
      <c r="AX590" s="16"/>
    </row>
    <row r="591" spans="1:50" ht="12.75" x14ac:dyDescent="0.2">
      <c r="A591" s="143"/>
      <c r="B591" s="126"/>
      <c r="J591" s="16"/>
      <c r="R591" s="16"/>
      <c r="Z591" s="16"/>
      <c r="AH591" s="16"/>
      <c r="AP591" s="16"/>
      <c r="AX591" s="16"/>
    </row>
    <row r="592" spans="1:50" ht="12.75" x14ac:dyDescent="0.2">
      <c r="A592" s="143"/>
      <c r="B592" s="126"/>
      <c r="J592" s="16"/>
      <c r="R592" s="16"/>
      <c r="Z592" s="16"/>
      <c r="AH592" s="16"/>
      <c r="AP592" s="16"/>
      <c r="AX592" s="16"/>
    </row>
    <row r="593" spans="1:50" ht="12.75" x14ac:dyDescent="0.2">
      <c r="A593" s="143"/>
      <c r="B593" s="126"/>
      <c r="J593" s="16"/>
      <c r="R593" s="16"/>
      <c r="Z593" s="16"/>
      <c r="AH593" s="16"/>
      <c r="AP593" s="16"/>
      <c r="AX593" s="16"/>
    </row>
    <row r="594" spans="1:50" ht="12.75" x14ac:dyDescent="0.2">
      <c r="A594" s="143"/>
      <c r="B594" s="126"/>
      <c r="J594" s="16"/>
      <c r="R594" s="16"/>
      <c r="Z594" s="16"/>
      <c r="AH594" s="16"/>
      <c r="AP594" s="16"/>
      <c r="AX594" s="16"/>
    </row>
    <row r="595" spans="1:50" ht="12.75" x14ac:dyDescent="0.2">
      <c r="A595" s="143"/>
      <c r="B595" s="126"/>
      <c r="J595" s="16"/>
      <c r="R595" s="16"/>
      <c r="Z595" s="16"/>
      <c r="AH595" s="16"/>
      <c r="AP595" s="16"/>
      <c r="AX595" s="16"/>
    </row>
    <row r="596" spans="1:50" ht="12.75" x14ac:dyDescent="0.2">
      <c r="A596" s="143"/>
      <c r="B596" s="126"/>
      <c r="J596" s="16"/>
      <c r="R596" s="16"/>
      <c r="Z596" s="16"/>
      <c r="AH596" s="16"/>
      <c r="AP596" s="16"/>
      <c r="AX596" s="16"/>
    </row>
    <row r="597" spans="1:50" ht="12.75" x14ac:dyDescent="0.2">
      <c r="A597" s="143"/>
      <c r="B597" s="126"/>
      <c r="J597" s="16"/>
      <c r="R597" s="16"/>
      <c r="Z597" s="16"/>
      <c r="AH597" s="16"/>
      <c r="AP597" s="16"/>
      <c r="AX597" s="16"/>
    </row>
    <row r="598" spans="1:50" ht="12.75" x14ac:dyDescent="0.2">
      <c r="A598" s="143"/>
      <c r="B598" s="126"/>
      <c r="J598" s="16"/>
      <c r="R598" s="16"/>
      <c r="Z598" s="16"/>
      <c r="AH598" s="16"/>
      <c r="AP598" s="16"/>
      <c r="AX598" s="16"/>
    </row>
    <row r="599" spans="1:50" ht="12.75" x14ac:dyDescent="0.2">
      <c r="A599" s="143"/>
      <c r="B599" s="126"/>
      <c r="J599" s="16"/>
      <c r="R599" s="16"/>
      <c r="Z599" s="16"/>
      <c r="AH599" s="16"/>
      <c r="AP599" s="16"/>
      <c r="AX599" s="16"/>
    </row>
    <row r="600" spans="1:50" ht="12.75" x14ac:dyDescent="0.2">
      <c r="A600" s="143"/>
      <c r="B600" s="126"/>
      <c r="J600" s="16"/>
      <c r="R600" s="16"/>
      <c r="Z600" s="16"/>
      <c r="AH600" s="16"/>
      <c r="AP600" s="16"/>
      <c r="AX600" s="16"/>
    </row>
    <row r="601" spans="1:50" ht="12.75" x14ac:dyDescent="0.2">
      <c r="A601" s="143"/>
      <c r="B601" s="126"/>
      <c r="J601" s="16"/>
      <c r="R601" s="16"/>
      <c r="Z601" s="16"/>
      <c r="AH601" s="16"/>
      <c r="AP601" s="16"/>
      <c r="AX601" s="16"/>
    </row>
    <row r="602" spans="1:50" ht="12.75" x14ac:dyDescent="0.2">
      <c r="A602" s="143"/>
      <c r="B602" s="126"/>
      <c r="J602" s="16"/>
      <c r="R602" s="16"/>
      <c r="Z602" s="16"/>
      <c r="AH602" s="16"/>
      <c r="AP602" s="16"/>
      <c r="AX602" s="16"/>
    </row>
    <row r="603" spans="1:50" ht="12.75" x14ac:dyDescent="0.2">
      <c r="A603" s="143"/>
      <c r="B603" s="126"/>
      <c r="J603" s="16"/>
      <c r="R603" s="16"/>
      <c r="Z603" s="16"/>
      <c r="AH603" s="16"/>
      <c r="AP603" s="16"/>
      <c r="AX603" s="16"/>
    </row>
    <row r="604" spans="1:50" ht="12.75" x14ac:dyDescent="0.2">
      <c r="A604" s="143"/>
      <c r="B604" s="126"/>
      <c r="J604" s="16"/>
      <c r="R604" s="16"/>
      <c r="Z604" s="16"/>
      <c r="AH604" s="16"/>
      <c r="AP604" s="16"/>
      <c r="AX604" s="16"/>
    </row>
    <row r="605" spans="1:50" ht="12.75" x14ac:dyDescent="0.2">
      <c r="A605" s="143"/>
      <c r="B605" s="126"/>
      <c r="J605" s="16"/>
      <c r="R605" s="16"/>
      <c r="Z605" s="16"/>
      <c r="AH605" s="16"/>
      <c r="AP605" s="16"/>
      <c r="AX605" s="16"/>
    </row>
    <row r="606" spans="1:50" ht="12.75" x14ac:dyDescent="0.2">
      <c r="A606" s="143"/>
      <c r="B606" s="126"/>
      <c r="J606" s="16"/>
      <c r="R606" s="16"/>
      <c r="Z606" s="16"/>
      <c r="AH606" s="16"/>
      <c r="AP606" s="16"/>
      <c r="AX606" s="16"/>
    </row>
    <row r="607" spans="1:50" ht="12.75" x14ac:dyDescent="0.2">
      <c r="A607" s="143"/>
      <c r="B607" s="126"/>
      <c r="J607" s="16"/>
      <c r="R607" s="16"/>
      <c r="Z607" s="16"/>
      <c r="AH607" s="16"/>
      <c r="AP607" s="16"/>
      <c r="AX607" s="16"/>
    </row>
    <row r="608" spans="1:50" ht="12.75" x14ac:dyDescent="0.2">
      <c r="A608" s="143"/>
      <c r="B608" s="126"/>
      <c r="J608" s="16"/>
      <c r="R608" s="16"/>
      <c r="Z608" s="16"/>
      <c r="AH608" s="16"/>
      <c r="AP608" s="16"/>
      <c r="AX608" s="16"/>
    </row>
    <row r="609" spans="1:50" ht="12.75" x14ac:dyDescent="0.2">
      <c r="A609" s="143"/>
      <c r="B609" s="126"/>
      <c r="J609" s="16"/>
      <c r="R609" s="16"/>
      <c r="Z609" s="16"/>
      <c r="AH609" s="16"/>
      <c r="AP609" s="16"/>
      <c r="AX609" s="16"/>
    </row>
    <row r="610" spans="1:50" ht="12.75" x14ac:dyDescent="0.2">
      <c r="A610" s="143"/>
      <c r="B610" s="126"/>
      <c r="J610" s="16"/>
      <c r="R610" s="16"/>
      <c r="Z610" s="16"/>
      <c r="AH610" s="16"/>
      <c r="AP610" s="16"/>
      <c r="AX610" s="16"/>
    </row>
    <row r="611" spans="1:50" ht="12.75" x14ac:dyDescent="0.2">
      <c r="A611" s="143"/>
      <c r="B611" s="126"/>
      <c r="J611" s="16"/>
      <c r="R611" s="16"/>
      <c r="Z611" s="16"/>
      <c r="AH611" s="16"/>
      <c r="AP611" s="16"/>
      <c r="AX611" s="16"/>
    </row>
    <row r="612" spans="1:50" ht="12.75" x14ac:dyDescent="0.2">
      <c r="A612" s="143"/>
      <c r="B612" s="126"/>
      <c r="J612" s="16"/>
      <c r="R612" s="16"/>
      <c r="Z612" s="16"/>
      <c r="AH612" s="16"/>
      <c r="AP612" s="16"/>
      <c r="AX612" s="16"/>
    </row>
    <row r="613" spans="1:50" ht="12.75" x14ac:dyDescent="0.2">
      <c r="A613" s="143"/>
      <c r="B613" s="126"/>
      <c r="J613" s="16"/>
      <c r="R613" s="16"/>
      <c r="Z613" s="16"/>
      <c r="AH613" s="16"/>
      <c r="AP613" s="16"/>
      <c r="AX613" s="16"/>
    </row>
    <row r="614" spans="1:50" ht="12.75" x14ac:dyDescent="0.2">
      <c r="A614" s="143"/>
      <c r="B614" s="126"/>
      <c r="J614" s="16"/>
      <c r="R614" s="16"/>
      <c r="Z614" s="16"/>
      <c r="AH614" s="16"/>
      <c r="AP614" s="16"/>
      <c r="AX614" s="16"/>
    </row>
    <row r="615" spans="1:50" ht="12.75" x14ac:dyDescent="0.2">
      <c r="A615" s="143"/>
      <c r="B615" s="126"/>
      <c r="J615" s="16"/>
      <c r="R615" s="16"/>
      <c r="Z615" s="16"/>
      <c r="AH615" s="16"/>
      <c r="AP615" s="16"/>
      <c r="AX615" s="16"/>
    </row>
    <row r="616" spans="1:50" ht="12.75" x14ac:dyDescent="0.2">
      <c r="A616" s="143"/>
      <c r="B616" s="126"/>
      <c r="J616" s="16"/>
      <c r="R616" s="16"/>
      <c r="Z616" s="16"/>
      <c r="AH616" s="16"/>
      <c r="AP616" s="16"/>
      <c r="AX616" s="16"/>
    </row>
    <row r="617" spans="1:50" ht="12.75" x14ac:dyDescent="0.2">
      <c r="A617" s="143"/>
      <c r="B617" s="126"/>
      <c r="J617" s="16"/>
      <c r="R617" s="16"/>
      <c r="Z617" s="16"/>
      <c r="AH617" s="16"/>
      <c r="AP617" s="16"/>
      <c r="AX617" s="16"/>
    </row>
    <row r="618" spans="1:50" ht="12.75" x14ac:dyDescent="0.2">
      <c r="A618" s="143"/>
      <c r="B618" s="126"/>
      <c r="J618" s="16"/>
      <c r="R618" s="16"/>
      <c r="Z618" s="16"/>
      <c r="AH618" s="16"/>
      <c r="AP618" s="16"/>
      <c r="AX618" s="16"/>
    </row>
    <row r="619" spans="1:50" ht="12.75" x14ac:dyDescent="0.2">
      <c r="A619" s="143"/>
      <c r="B619" s="126"/>
      <c r="J619" s="16"/>
      <c r="R619" s="16"/>
      <c r="Z619" s="16"/>
      <c r="AH619" s="16"/>
      <c r="AP619" s="16"/>
      <c r="AX619" s="16"/>
    </row>
    <row r="620" spans="1:50" ht="12.75" x14ac:dyDescent="0.2">
      <c r="A620" s="143"/>
      <c r="B620" s="126"/>
      <c r="J620" s="16"/>
      <c r="R620" s="16"/>
      <c r="Z620" s="16"/>
      <c r="AH620" s="16"/>
      <c r="AP620" s="16"/>
      <c r="AX620" s="16"/>
    </row>
    <row r="621" spans="1:50" ht="12.75" x14ac:dyDescent="0.2">
      <c r="A621" s="143"/>
      <c r="B621" s="126"/>
      <c r="J621" s="16"/>
      <c r="R621" s="16"/>
      <c r="Z621" s="16"/>
      <c r="AH621" s="16"/>
      <c r="AP621" s="16"/>
      <c r="AX621" s="16"/>
    </row>
    <row r="622" spans="1:50" ht="12.75" x14ac:dyDescent="0.2">
      <c r="A622" s="143"/>
      <c r="B622" s="126"/>
      <c r="J622" s="16"/>
      <c r="R622" s="16"/>
      <c r="Z622" s="16"/>
      <c r="AH622" s="16"/>
      <c r="AP622" s="16"/>
      <c r="AX622" s="16"/>
    </row>
    <row r="623" spans="1:50" ht="12.75" x14ac:dyDescent="0.2">
      <c r="A623" s="143"/>
      <c r="B623" s="126"/>
      <c r="J623" s="16"/>
      <c r="R623" s="16"/>
      <c r="Z623" s="16"/>
      <c r="AH623" s="16"/>
      <c r="AP623" s="16"/>
      <c r="AX623" s="16"/>
    </row>
    <row r="624" spans="1:50" ht="12.75" x14ac:dyDescent="0.2">
      <c r="A624" s="143"/>
      <c r="B624" s="126"/>
      <c r="J624" s="16"/>
      <c r="R624" s="16"/>
      <c r="Z624" s="16"/>
      <c r="AH624" s="16"/>
      <c r="AP624" s="16"/>
      <c r="AX624" s="16"/>
    </row>
    <row r="625" spans="1:50" ht="12.75" x14ac:dyDescent="0.2">
      <c r="A625" s="143"/>
      <c r="B625" s="126"/>
      <c r="J625" s="16"/>
      <c r="R625" s="16"/>
      <c r="Z625" s="16"/>
      <c r="AH625" s="16"/>
      <c r="AP625" s="16"/>
      <c r="AX625" s="16"/>
    </row>
    <row r="626" spans="1:50" ht="12.75" x14ac:dyDescent="0.2">
      <c r="A626" s="143"/>
      <c r="B626" s="126"/>
      <c r="J626" s="16"/>
      <c r="R626" s="16"/>
      <c r="Z626" s="16"/>
      <c r="AH626" s="16"/>
      <c r="AP626" s="16"/>
      <c r="AX626" s="16"/>
    </row>
    <row r="627" spans="1:50" ht="12.75" x14ac:dyDescent="0.2">
      <c r="A627" s="143"/>
      <c r="B627" s="126"/>
      <c r="J627" s="16"/>
      <c r="R627" s="16"/>
      <c r="Z627" s="16"/>
      <c r="AH627" s="16"/>
      <c r="AP627" s="16"/>
      <c r="AX627" s="16"/>
    </row>
    <row r="628" spans="1:50" ht="12.75" x14ac:dyDescent="0.2">
      <c r="A628" s="143"/>
      <c r="B628" s="126"/>
      <c r="J628" s="16"/>
      <c r="R628" s="16"/>
      <c r="Z628" s="16"/>
      <c r="AH628" s="16"/>
      <c r="AP628" s="16"/>
      <c r="AX628" s="16"/>
    </row>
    <row r="629" spans="1:50" ht="12.75" x14ac:dyDescent="0.2">
      <c r="A629" s="143"/>
      <c r="B629" s="126"/>
      <c r="J629" s="16"/>
      <c r="R629" s="16"/>
      <c r="Z629" s="16"/>
      <c r="AH629" s="16"/>
      <c r="AP629" s="16"/>
      <c r="AX629" s="16"/>
    </row>
    <row r="630" spans="1:50" ht="12.75" x14ac:dyDescent="0.2">
      <c r="A630" s="143"/>
      <c r="B630" s="126"/>
      <c r="J630" s="16"/>
      <c r="R630" s="16"/>
      <c r="Z630" s="16"/>
      <c r="AH630" s="16"/>
      <c r="AP630" s="16"/>
      <c r="AX630" s="16"/>
    </row>
    <row r="631" spans="1:50" ht="12.75" x14ac:dyDescent="0.2">
      <c r="A631" s="143"/>
      <c r="B631" s="126"/>
      <c r="J631" s="16"/>
      <c r="R631" s="16"/>
      <c r="Z631" s="16"/>
      <c r="AH631" s="16"/>
      <c r="AP631" s="16"/>
      <c r="AX631" s="16"/>
    </row>
    <row r="632" spans="1:50" ht="12.75" x14ac:dyDescent="0.2">
      <c r="A632" s="143"/>
      <c r="B632" s="126"/>
      <c r="J632" s="16"/>
      <c r="R632" s="16"/>
      <c r="Z632" s="16"/>
      <c r="AH632" s="16"/>
      <c r="AP632" s="16"/>
      <c r="AX632" s="16"/>
    </row>
    <row r="633" spans="1:50" ht="12.75" x14ac:dyDescent="0.2">
      <c r="A633" s="143"/>
      <c r="B633" s="126"/>
      <c r="J633" s="16"/>
      <c r="R633" s="16"/>
      <c r="Z633" s="16"/>
      <c r="AH633" s="16"/>
      <c r="AP633" s="16"/>
      <c r="AX633" s="16"/>
    </row>
    <row r="634" spans="1:50" ht="12.75" x14ac:dyDescent="0.2">
      <c r="A634" s="143"/>
      <c r="B634" s="126"/>
      <c r="J634" s="16"/>
      <c r="R634" s="16"/>
      <c r="Z634" s="16"/>
      <c r="AH634" s="16"/>
      <c r="AP634" s="16"/>
      <c r="AX634" s="16"/>
    </row>
    <row r="635" spans="1:50" ht="12.75" x14ac:dyDescent="0.2">
      <c r="A635" s="143"/>
      <c r="B635" s="126"/>
      <c r="J635" s="16"/>
      <c r="R635" s="16"/>
      <c r="Z635" s="16"/>
      <c r="AH635" s="16"/>
      <c r="AP635" s="16"/>
      <c r="AX635" s="16"/>
    </row>
    <row r="636" spans="1:50" ht="12.75" x14ac:dyDescent="0.2">
      <c r="A636" s="143"/>
      <c r="B636" s="126"/>
      <c r="J636" s="16"/>
      <c r="R636" s="16"/>
      <c r="Z636" s="16"/>
      <c r="AH636" s="16"/>
      <c r="AP636" s="16"/>
      <c r="AX636" s="16"/>
    </row>
    <row r="637" spans="1:50" ht="12.75" x14ac:dyDescent="0.2">
      <c r="A637" s="143"/>
      <c r="B637" s="126"/>
      <c r="J637" s="16"/>
      <c r="R637" s="16"/>
      <c r="Z637" s="16"/>
      <c r="AH637" s="16"/>
      <c r="AP637" s="16"/>
      <c r="AX637" s="16"/>
    </row>
    <row r="638" spans="1:50" ht="12.75" x14ac:dyDescent="0.2">
      <c r="A638" s="143"/>
      <c r="B638" s="126"/>
      <c r="J638" s="16"/>
      <c r="R638" s="16"/>
      <c r="Z638" s="16"/>
      <c r="AH638" s="16"/>
      <c r="AP638" s="16"/>
      <c r="AX638" s="16"/>
    </row>
    <row r="639" spans="1:50" ht="12.75" x14ac:dyDescent="0.2">
      <c r="A639" s="143"/>
      <c r="B639" s="126"/>
      <c r="J639" s="16"/>
      <c r="R639" s="16"/>
      <c r="Z639" s="16"/>
      <c r="AH639" s="16"/>
      <c r="AP639" s="16"/>
      <c r="AX639" s="16"/>
    </row>
    <row r="640" spans="1:50" ht="12.75" x14ac:dyDescent="0.2">
      <c r="A640" s="143"/>
      <c r="B640" s="126"/>
      <c r="J640" s="16"/>
      <c r="R640" s="16"/>
      <c r="Z640" s="16"/>
      <c r="AH640" s="16"/>
      <c r="AP640" s="16"/>
      <c r="AX640" s="16"/>
    </row>
    <row r="641" spans="1:50" ht="12.75" x14ac:dyDescent="0.2">
      <c r="A641" s="143"/>
      <c r="B641" s="126"/>
      <c r="J641" s="16"/>
      <c r="R641" s="16"/>
      <c r="Z641" s="16"/>
      <c r="AH641" s="16"/>
      <c r="AP641" s="16"/>
      <c r="AX641" s="16"/>
    </row>
    <row r="642" spans="1:50" ht="12.75" x14ac:dyDescent="0.2">
      <c r="A642" s="143"/>
      <c r="B642" s="126"/>
      <c r="J642" s="16"/>
      <c r="R642" s="16"/>
      <c r="Z642" s="16"/>
      <c r="AH642" s="16"/>
      <c r="AP642" s="16"/>
      <c r="AX642" s="16"/>
    </row>
    <row r="643" spans="1:50" ht="12.75" x14ac:dyDescent="0.2">
      <c r="A643" s="143"/>
      <c r="B643" s="126"/>
      <c r="J643" s="16"/>
      <c r="R643" s="16"/>
      <c r="Z643" s="16"/>
      <c r="AH643" s="16"/>
      <c r="AP643" s="16"/>
      <c r="AX643" s="16"/>
    </row>
    <row r="644" spans="1:50" ht="12.75" x14ac:dyDescent="0.2">
      <c r="A644" s="143"/>
      <c r="B644" s="126"/>
      <c r="J644" s="16"/>
      <c r="R644" s="16"/>
      <c r="Z644" s="16"/>
      <c r="AH644" s="16"/>
      <c r="AP644" s="16"/>
      <c r="AX644" s="16"/>
    </row>
    <row r="645" spans="1:50" ht="12.75" x14ac:dyDescent="0.2">
      <c r="A645" s="143"/>
      <c r="B645" s="126"/>
      <c r="J645" s="16"/>
      <c r="R645" s="16"/>
      <c r="Z645" s="16"/>
      <c r="AH645" s="16"/>
      <c r="AP645" s="16"/>
      <c r="AX645" s="16"/>
    </row>
    <row r="646" spans="1:50" ht="12.75" x14ac:dyDescent="0.2">
      <c r="A646" s="143"/>
      <c r="B646" s="126"/>
      <c r="J646" s="16"/>
      <c r="R646" s="16"/>
      <c r="Z646" s="16"/>
      <c r="AH646" s="16"/>
      <c r="AP646" s="16"/>
      <c r="AX646" s="16"/>
    </row>
    <row r="647" spans="1:50" ht="12.75" x14ac:dyDescent="0.2">
      <c r="A647" s="143"/>
      <c r="B647" s="126"/>
      <c r="J647" s="16"/>
      <c r="R647" s="16"/>
      <c r="Z647" s="16"/>
      <c r="AH647" s="16"/>
      <c r="AP647" s="16"/>
      <c r="AX647" s="16"/>
    </row>
    <row r="648" spans="1:50" ht="12.75" x14ac:dyDescent="0.2">
      <c r="A648" s="143"/>
      <c r="B648" s="126"/>
      <c r="J648" s="16"/>
      <c r="R648" s="16"/>
      <c r="Z648" s="16"/>
      <c r="AH648" s="16"/>
      <c r="AP648" s="16"/>
      <c r="AX648" s="16"/>
    </row>
    <row r="649" spans="1:50" ht="12.75" x14ac:dyDescent="0.2">
      <c r="A649" s="143"/>
      <c r="B649" s="126"/>
      <c r="J649" s="16"/>
      <c r="R649" s="16"/>
      <c r="Z649" s="16"/>
      <c r="AH649" s="16"/>
      <c r="AP649" s="16"/>
      <c r="AX649" s="16"/>
    </row>
    <row r="650" spans="1:50" ht="12.75" x14ac:dyDescent="0.2">
      <c r="A650" s="143"/>
      <c r="B650" s="126"/>
      <c r="J650" s="16"/>
      <c r="R650" s="16"/>
      <c r="Z650" s="16"/>
      <c r="AH650" s="16"/>
      <c r="AP650" s="16"/>
      <c r="AX650" s="16"/>
    </row>
    <row r="651" spans="1:50" ht="12.75" x14ac:dyDescent="0.2">
      <c r="A651" s="143"/>
      <c r="B651" s="126"/>
      <c r="J651" s="16"/>
      <c r="R651" s="16"/>
      <c r="Z651" s="16"/>
      <c r="AH651" s="16"/>
      <c r="AP651" s="16"/>
      <c r="AX651" s="16"/>
    </row>
    <row r="652" spans="1:50" ht="12.75" x14ac:dyDescent="0.2">
      <c r="A652" s="143"/>
      <c r="B652" s="126"/>
      <c r="J652" s="16"/>
      <c r="R652" s="16"/>
      <c r="Z652" s="16"/>
      <c r="AH652" s="16"/>
      <c r="AP652" s="16"/>
      <c r="AX652" s="16"/>
    </row>
    <row r="653" spans="1:50" ht="12.75" x14ac:dyDescent="0.2">
      <c r="A653" s="143"/>
      <c r="B653" s="126"/>
      <c r="J653" s="16"/>
      <c r="R653" s="16"/>
      <c r="Z653" s="16"/>
      <c r="AH653" s="16"/>
      <c r="AP653" s="16"/>
      <c r="AX653" s="16"/>
    </row>
    <row r="654" spans="1:50" ht="12.75" x14ac:dyDescent="0.2">
      <c r="A654" s="143"/>
      <c r="B654" s="126"/>
      <c r="J654" s="16"/>
      <c r="R654" s="16"/>
      <c r="Z654" s="16"/>
      <c r="AH654" s="16"/>
      <c r="AP654" s="16"/>
      <c r="AX654" s="16"/>
    </row>
    <row r="655" spans="1:50" ht="12.75" x14ac:dyDescent="0.2">
      <c r="A655" s="143"/>
      <c r="B655" s="126"/>
      <c r="J655" s="16"/>
      <c r="R655" s="16"/>
      <c r="Z655" s="16"/>
      <c r="AH655" s="16"/>
      <c r="AP655" s="16"/>
      <c r="AX655" s="16"/>
    </row>
    <row r="656" spans="1:50" ht="12.75" x14ac:dyDescent="0.2">
      <c r="A656" s="143"/>
      <c r="B656" s="126"/>
      <c r="J656" s="16"/>
      <c r="R656" s="16"/>
      <c r="Z656" s="16"/>
      <c r="AH656" s="16"/>
      <c r="AP656" s="16"/>
      <c r="AX656" s="16"/>
    </row>
    <row r="657" spans="1:50" ht="12.75" x14ac:dyDescent="0.2">
      <c r="A657" s="143"/>
      <c r="B657" s="126"/>
      <c r="J657" s="16"/>
      <c r="R657" s="16"/>
      <c r="Z657" s="16"/>
      <c r="AH657" s="16"/>
      <c r="AP657" s="16"/>
      <c r="AX657" s="16"/>
    </row>
    <row r="658" spans="1:50" ht="12.75" x14ac:dyDescent="0.2">
      <c r="A658" s="143"/>
      <c r="B658" s="126"/>
      <c r="J658" s="16"/>
      <c r="R658" s="16"/>
      <c r="Z658" s="16"/>
      <c r="AH658" s="16"/>
      <c r="AP658" s="16"/>
      <c r="AX658" s="16"/>
    </row>
    <row r="659" spans="1:50" ht="12.75" x14ac:dyDescent="0.2">
      <c r="A659" s="143"/>
      <c r="B659" s="126"/>
      <c r="J659" s="16"/>
      <c r="R659" s="16"/>
      <c r="Z659" s="16"/>
      <c r="AH659" s="16"/>
      <c r="AP659" s="16"/>
      <c r="AX659" s="16"/>
    </row>
    <row r="660" spans="1:50" ht="12.75" x14ac:dyDescent="0.2">
      <c r="A660" s="143"/>
      <c r="B660" s="126"/>
      <c r="J660" s="16"/>
      <c r="R660" s="16"/>
      <c r="Z660" s="16"/>
      <c r="AH660" s="16"/>
      <c r="AP660" s="16"/>
      <c r="AX660" s="16"/>
    </row>
    <row r="661" spans="1:50" ht="12.75" x14ac:dyDescent="0.2">
      <c r="A661" s="143"/>
      <c r="B661" s="126"/>
      <c r="J661" s="16"/>
      <c r="R661" s="16"/>
      <c r="Z661" s="16"/>
      <c r="AH661" s="16"/>
      <c r="AP661" s="16"/>
      <c r="AX661" s="16"/>
    </row>
    <row r="662" spans="1:50" ht="12.75" x14ac:dyDescent="0.2">
      <c r="A662" s="143"/>
      <c r="B662" s="126"/>
      <c r="J662" s="16"/>
      <c r="R662" s="16"/>
      <c r="Z662" s="16"/>
      <c r="AH662" s="16"/>
      <c r="AP662" s="16"/>
      <c r="AX662" s="16"/>
    </row>
    <row r="663" spans="1:50" ht="12.75" x14ac:dyDescent="0.2">
      <c r="A663" s="143"/>
      <c r="B663" s="126"/>
      <c r="J663" s="16"/>
      <c r="R663" s="16"/>
      <c r="Z663" s="16"/>
      <c r="AH663" s="16"/>
      <c r="AP663" s="16"/>
      <c r="AX663" s="16"/>
    </row>
    <row r="664" spans="1:50" ht="12.75" x14ac:dyDescent="0.2">
      <c r="A664" s="143"/>
      <c r="B664" s="126"/>
      <c r="J664" s="16"/>
      <c r="R664" s="16"/>
      <c r="Z664" s="16"/>
      <c r="AH664" s="16"/>
      <c r="AP664" s="16"/>
      <c r="AX664" s="16"/>
    </row>
    <row r="665" spans="1:50" ht="12.75" x14ac:dyDescent="0.2">
      <c r="A665" s="143"/>
      <c r="B665" s="126"/>
      <c r="J665" s="16"/>
      <c r="R665" s="16"/>
      <c r="Z665" s="16"/>
      <c r="AH665" s="16"/>
      <c r="AP665" s="16"/>
      <c r="AX665" s="16"/>
    </row>
    <row r="666" spans="1:50" ht="12.75" x14ac:dyDescent="0.2">
      <c r="A666" s="143"/>
      <c r="B666" s="126"/>
      <c r="J666" s="16"/>
      <c r="R666" s="16"/>
      <c r="Z666" s="16"/>
      <c r="AH666" s="16"/>
      <c r="AP666" s="16"/>
      <c r="AX666" s="16"/>
    </row>
    <row r="667" spans="1:50" ht="12.75" x14ac:dyDescent="0.2">
      <c r="A667" s="143"/>
      <c r="B667" s="126"/>
      <c r="J667" s="16"/>
      <c r="R667" s="16"/>
      <c r="Z667" s="16"/>
      <c r="AH667" s="16"/>
      <c r="AP667" s="16"/>
      <c r="AX667" s="16"/>
    </row>
    <row r="668" spans="1:50" ht="12.75" x14ac:dyDescent="0.2">
      <c r="A668" s="143"/>
      <c r="B668" s="126"/>
      <c r="J668" s="16"/>
      <c r="R668" s="16"/>
      <c r="Z668" s="16"/>
      <c r="AH668" s="16"/>
      <c r="AP668" s="16"/>
      <c r="AX668" s="16"/>
    </row>
    <row r="669" spans="1:50" ht="12.75" x14ac:dyDescent="0.2">
      <c r="A669" s="143"/>
      <c r="B669" s="126"/>
      <c r="J669" s="16"/>
      <c r="R669" s="16"/>
      <c r="Z669" s="16"/>
      <c r="AH669" s="16"/>
      <c r="AP669" s="16"/>
      <c r="AX669" s="16"/>
    </row>
    <row r="670" spans="1:50" ht="12.75" x14ac:dyDescent="0.2">
      <c r="A670" s="143"/>
      <c r="B670" s="126"/>
      <c r="J670" s="16"/>
      <c r="R670" s="16"/>
      <c r="Z670" s="16"/>
      <c r="AH670" s="16"/>
      <c r="AP670" s="16"/>
      <c r="AX670" s="16"/>
    </row>
    <row r="671" spans="1:50" ht="12.75" x14ac:dyDescent="0.2">
      <c r="A671" s="143"/>
      <c r="B671" s="126"/>
      <c r="J671" s="16"/>
      <c r="R671" s="16"/>
      <c r="Z671" s="16"/>
      <c r="AH671" s="16"/>
      <c r="AP671" s="16"/>
      <c r="AX671" s="16"/>
    </row>
    <row r="672" spans="1:50" ht="12.75" x14ac:dyDescent="0.2">
      <c r="A672" s="143"/>
      <c r="B672" s="126"/>
      <c r="J672" s="16"/>
      <c r="R672" s="16"/>
      <c r="Z672" s="16"/>
      <c r="AH672" s="16"/>
      <c r="AP672" s="16"/>
      <c r="AX672" s="16"/>
    </row>
    <row r="673" spans="1:50" ht="12.75" x14ac:dyDescent="0.2">
      <c r="A673" s="143"/>
      <c r="B673" s="126"/>
      <c r="J673" s="16"/>
      <c r="R673" s="16"/>
      <c r="Z673" s="16"/>
      <c r="AH673" s="16"/>
      <c r="AP673" s="16"/>
      <c r="AX673" s="16"/>
    </row>
    <row r="674" spans="1:50" ht="12.75" x14ac:dyDescent="0.2">
      <c r="A674" s="143"/>
      <c r="B674" s="126"/>
      <c r="J674" s="16"/>
      <c r="R674" s="16"/>
      <c r="Z674" s="16"/>
      <c r="AH674" s="16"/>
      <c r="AP674" s="16"/>
      <c r="AX674" s="16"/>
    </row>
    <row r="675" spans="1:50" ht="12.75" x14ac:dyDescent="0.2">
      <c r="A675" s="143"/>
      <c r="B675" s="126"/>
      <c r="J675" s="16"/>
      <c r="R675" s="16"/>
      <c r="Z675" s="16"/>
      <c r="AH675" s="16"/>
      <c r="AP675" s="16"/>
      <c r="AX675" s="16"/>
    </row>
    <row r="676" spans="1:50" ht="12.75" x14ac:dyDescent="0.2">
      <c r="A676" s="143"/>
      <c r="B676" s="126"/>
      <c r="J676" s="16"/>
      <c r="R676" s="16"/>
      <c r="Z676" s="16"/>
      <c r="AH676" s="16"/>
      <c r="AP676" s="16"/>
      <c r="AX676" s="16"/>
    </row>
    <row r="677" spans="1:50" ht="12.75" x14ac:dyDescent="0.2">
      <c r="A677" s="143"/>
      <c r="B677" s="126"/>
      <c r="J677" s="16"/>
      <c r="R677" s="16"/>
      <c r="Z677" s="16"/>
      <c r="AH677" s="16"/>
      <c r="AP677" s="16"/>
      <c r="AX677" s="16"/>
    </row>
    <row r="678" spans="1:50" ht="12.75" x14ac:dyDescent="0.2">
      <c r="A678" s="143"/>
      <c r="B678" s="126"/>
      <c r="J678" s="16"/>
      <c r="R678" s="16"/>
      <c r="Z678" s="16"/>
      <c r="AH678" s="16"/>
      <c r="AP678" s="16"/>
      <c r="AX678" s="16"/>
    </row>
    <row r="679" spans="1:50" ht="12.75" x14ac:dyDescent="0.2">
      <c r="A679" s="143"/>
      <c r="B679" s="126"/>
      <c r="J679" s="16"/>
      <c r="R679" s="16"/>
      <c r="Z679" s="16"/>
      <c r="AH679" s="16"/>
      <c r="AP679" s="16"/>
      <c r="AX679" s="16"/>
    </row>
    <row r="680" spans="1:50" ht="12.75" x14ac:dyDescent="0.2">
      <c r="A680" s="143"/>
      <c r="B680" s="126"/>
      <c r="J680" s="16"/>
      <c r="R680" s="16"/>
      <c r="Z680" s="16"/>
      <c r="AH680" s="16"/>
      <c r="AP680" s="16"/>
      <c r="AX680" s="16"/>
    </row>
    <row r="681" spans="1:50" ht="12.75" x14ac:dyDescent="0.2">
      <c r="A681" s="143"/>
      <c r="B681" s="126"/>
      <c r="J681" s="16"/>
      <c r="R681" s="16"/>
      <c r="Z681" s="16"/>
      <c r="AH681" s="16"/>
      <c r="AP681" s="16"/>
      <c r="AX681" s="16"/>
    </row>
    <row r="682" spans="1:50" ht="12.75" x14ac:dyDescent="0.2">
      <c r="A682" s="143"/>
      <c r="B682" s="126"/>
      <c r="J682" s="16"/>
      <c r="R682" s="16"/>
      <c r="Z682" s="16"/>
      <c r="AH682" s="16"/>
      <c r="AP682" s="16"/>
      <c r="AX682" s="16"/>
    </row>
    <row r="683" spans="1:50" ht="12.75" x14ac:dyDescent="0.2">
      <c r="A683" s="143"/>
      <c r="B683" s="126"/>
      <c r="J683" s="16"/>
      <c r="R683" s="16"/>
      <c r="Z683" s="16"/>
      <c r="AH683" s="16"/>
      <c r="AP683" s="16"/>
      <c r="AX683" s="16"/>
    </row>
    <row r="684" spans="1:50" ht="12.75" x14ac:dyDescent="0.2">
      <c r="A684" s="143"/>
      <c r="B684" s="126"/>
      <c r="J684" s="16"/>
      <c r="R684" s="16"/>
      <c r="Z684" s="16"/>
      <c r="AH684" s="16"/>
      <c r="AP684" s="16"/>
      <c r="AX684" s="16"/>
    </row>
    <row r="685" spans="1:50" ht="12.75" x14ac:dyDescent="0.2">
      <c r="A685" s="143"/>
      <c r="B685" s="126"/>
      <c r="J685" s="16"/>
      <c r="R685" s="16"/>
      <c r="Z685" s="16"/>
      <c r="AH685" s="16"/>
      <c r="AP685" s="16"/>
      <c r="AX685" s="16"/>
    </row>
    <row r="686" spans="1:50" ht="12.75" x14ac:dyDescent="0.2">
      <c r="A686" s="143"/>
      <c r="B686" s="126"/>
      <c r="J686" s="16"/>
      <c r="R686" s="16"/>
      <c r="Z686" s="16"/>
      <c r="AH686" s="16"/>
      <c r="AP686" s="16"/>
      <c r="AX686" s="16"/>
    </row>
    <row r="687" spans="1:50" ht="12.75" x14ac:dyDescent="0.2">
      <c r="A687" s="143"/>
      <c r="B687" s="126"/>
      <c r="J687" s="16"/>
      <c r="R687" s="16"/>
      <c r="Z687" s="16"/>
      <c r="AH687" s="16"/>
      <c r="AP687" s="16"/>
      <c r="AX687" s="16"/>
    </row>
    <row r="688" spans="1:50" ht="12.75" x14ac:dyDescent="0.2">
      <c r="A688" s="143"/>
      <c r="B688" s="126"/>
      <c r="J688" s="16"/>
      <c r="R688" s="16"/>
      <c r="Z688" s="16"/>
      <c r="AH688" s="16"/>
      <c r="AP688" s="16"/>
      <c r="AX688" s="16"/>
    </row>
    <row r="689" spans="1:50" ht="12.75" x14ac:dyDescent="0.2">
      <c r="A689" s="143"/>
      <c r="B689" s="126"/>
      <c r="J689" s="16"/>
      <c r="R689" s="16"/>
      <c r="Z689" s="16"/>
      <c r="AH689" s="16"/>
      <c r="AP689" s="16"/>
      <c r="AX689" s="16"/>
    </row>
    <row r="690" spans="1:50" ht="12.75" x14ac:dyDescent="0.2">
      <c r="A690" s="143"/>
      <c r="B690" s="126"/>
      <c r="J690" s="16"/>
      <c r="R690" s="16"/>
      <c r="Z690" s="16"/>
      <c r="AH690" s="16"/>
      <c r="AP690" s="16"/>
      <c r="AX690" s="16"/>
    </row>
    <row r="691" spans="1:50" ht="12.75" x14ac:dyDescent="0.2">
      <c r="A691" s="143"/>
      <c r="B691" s="126"/>
      <c r="J691" s="16"/>
      <c r="R691" s="16"/>
      <c r="Z691" s="16"/>
      <c r="AH691" s="16"/>
      <c r="AP691" s="16"/>
      <c r="AX691" s="16"/>
    </row>
    <row r="692" spans="1:50" ht="12.75" x14ac:dyDescent="0.2">
      <c r="A692" s="143"/>
      <c r="B692" s="126"/>
      <c r="J692" s="16"/>
      <c r="R692" s="16"/>
      <c r="Z692" s="16"/>
      <c r="AH692" s="16"/>
      <c r="AP692" s="16"/>
      <c r="AX692" s="16"/>
    </row>
    <row r="693" spans="1:50" ht="12.75" x14ac:dyDescent="0.2">
      <c r="A693" s="143"/>
      <c r="B693" s="126"/>
      <c r="J693" s="16"/>
      <c r="R693" s="16"/>
      <c r="Z693" s="16"/>
      <c r="AH693" s="16"/>
      <c r="AP693" s="16"/>
      <c r="AX693" s="16"/>
    </row>
    <row r="694" spans="1:50" ht="12.75" x14ac:dyDescent="0.2">
      <c r="A694" s="143"/>
      <c r="B694" s="126"/>
      <c r="J694" s="16"/>
      <c r="R694" s="16"/>
      <c r="Z694" s="16"/>
      <c r="AH694" s="16"/>
      <c r="AP694" s="16"/>
      <c r="AX694" s="16"/>
    </row>
    <row r="695" spans="1:50" ht="12.75" x14ac:dyDescent="0.2">
      <c r="A695" s="143"/>
      <c r="B695" s="126"/>
      <c r="J695" s="16"/>
      <c r="R695" s="16"/>
      <c r="Z695" s="16"/>
      <c r="AH695" s="16"/>
      <c r="AP695" s="16"/>
      <c r="AX695" s="16"/>
    </row>
    <row r="696" spans="1:50" ht="12.75" x14ac:dyDescent="0.2">
      <c r="A696" s="143"/>
      <c r="B696" s="126"/>
      <c r="J696" s="16"/>
      <c r="R696" s="16"/>
      <c r="Z696" s="16"/>
      <c r="AH696" s="16"/>
      <c r="AP696" s="16"/>
      <c r="AX696" s="16"/>
    </row>
    <row r="697" spans="1:50" ht="12.75" x14ac:dyDescent="0.2">
      <c r="A697" s="143"/>
      <c r="B697" s="126"/>
      <c r="J697" s="16"/>
      <c r="R697" s="16"/>
      <c r="Z697" s="16"/>
      <c r="AH697" s="16"/>
      <c r="AP697" s="16"/>
      <c r="AX697" s="16"/>
    </row>
    <row r="698" spans="1:50" ht="12.75" x14ac:dyDescent="0.2">
      <c r="A698" s="143"/>
      <c r="B698" s="126"/>
      <c r="J698" s="16"/>
      <c r="R698" s="16"/>
      <c r="Z698" s="16"/>
      <c r="AH698" s="16"/>
      <c r="AP698" s="16"/>
      <c r="AX698" s="16"/>
    </row>
    <row r="699" spans="1:50" ht="12.75" x14ac:dyDescent="0.2">
      <c r="A699" s="143"/>
      <c r="B699" s="126"/>
      <c r="J699" s="16"/>
      <c r="R699" s="16"/>
      <c r="Z699" s="16"/>
      <c r="AH699" s="16"/>
      <c r="AP699" s="16"/>
      <c r="AX699" s="16"/>
    </row>
    <row r="700" spans="1:50" ht="12.75" x14ac:dyDescent="0.2">
      <c r="A700" s="143"/>
      <c r="B700" s="126"/>
      <c r="J700" s="16"/>
      <c r="R700" s="16"/>
      <c r="Z700" s="16"/>
      <c r="AH700" s="16"/>
      <c r="AP700" s="16"/>
      <c r="AX700" s="16"/>
    </row>
    <row r="701" spans="1:50" ht="12.75" x14ac:dyDescent="0.2">
      <c r="A701" s="143"/>
      <c r="B701" s="126"/>
      <c r="J701" s="16"/>
      <c r="R701" s="16"/>
      <c r="Z701" s="16"/>
      <c r="AH701" s="16"/>
      <c r="AP701" s="16"/>
      <c r="AX701" s="16"/>
    </row>
    <row r="702" spans="1:50" ht="12.75" x14ac:dyDescent="0.2">
      <c r="A702" s="143"/>
      <c r="B702" s="126"/>
      <c r="J702" s="16"/>
      <c r="R702" s="16"/>
      <c r="Z702" s="16"/>
      <c r="AH702" s="16"/>
      <c r="AP702" s="16"/>
      <c r="AX702" s="16"/>
    </row>
    <row r="703" spans="1:50" ht="12.75" x14ac:dyDescent="0.2">
      <c r="A703" s="143"/>
      <c r="B703" s="126"/>
      <c r="J703" s="16"/>
      <c r="R703" s="16"/>
      <c r="Z703" s="16"/>
      <c r="AH703" s="16"/>
      <c r="AP703" s="16"/>
      <c r="AX703" s="16"/>
    </row>
    <row r="704" spans="1:50" ht="12.75" x14ac:dyDescent="0.2">
      <c r="A704" s="143"/>
      <c r="B704" s="126"/>
      <c r="J704" s="16"/>
      <c r="R704" s="16"/>
      <c r="Z704" s="16"/>
      <c r="AH704" s="16"/>
      <c r="AP704" s="16"/>
      <c r="AX704" s="16"/>
    </row>
    <row r="705" spans="1:50" ht="12.75" x14ac:dyDescent="0.2">
      <c r="A705" s="143"/>
      <c r="B705" s="126"/>
      <c r="J705" s="16"/>
      <c r="R705" s="16"/>
      <c r="Z705" s="16"/>
      <c r="AH705" s="16"/>
      <c r="AP705" s="16"/>
      <c r="AX705" s="16"/>
    </row>
    <row r="706" spans="1:50" ht="12.75" x14ac:dyDescent="0.2">
      <c r="A706" s="143"/>
      <c r="B706" s="126"/>
      <c r="J706" s="16"/>
      <c r="R706" s="16"/>
      <c r="Z706" s="16"/>
      <c r="AH706" s="16"/>
      <c r="AP706" s="16"/>
      <c r="AX706" s="16"/>
    </row>
    <row r="707" spans="1:50" ht="12.75" x14ac:dyDescent="0.2">
      <c r="A707" s="143"/>
      <c r="B707" s="126"/>
      <c r="J707" s="16"/>
      <c r="R707" s="16"/>
      <c r="Z707" s="16"/>
      <c r="AH707" s="16"/>
      <c r="AP707" s="16"/>
      <c r="AX707" s="16"/>
    </row>
    <row r="708" spans="1:50" ht="12.75" x14ac:dyDescent="0.2">
      <c r="A708" s="143"/>
      <c r="B708" s="126"/>
      <c r="J708" s="16"/>
      <c r="R708" s="16"/>
      <c r="Z708" s="16"/>
      <c r="AH708" s="16"/>
      <c r="AP708" s="16"/>
      <c r="AX708" s="16"/>
    </row>
    <row r="709" spans="1:50" ht="12.75" x14ac:dyDescent="0.2">
      <c r="A709" s="143"/>
      <c r="B709" s="126"/>
      <c r="J709" s="16"/>
      <c r="R709" s="16"/>
      <c r="Z709" s="16"/>
      <c r="AH709" s="16"/>
      <c r="AP709" s="16"/>
      <c r="AX709" s="16"/>
    </row>
    <row r="710" spans="1:50" ht="12.75" x14ac:dyDescent="0.2">
      <c r="A710" s="143"/>
      <c r="B710" s="126"/>
      <c r="J710" s="16"/>
      <c r="R710" s="16"/>
      <c r="Z710" s="16"/>
      <c r="AH710" s="16"/>
      <c r="AP710" s="16"/>
      <c r="AX710" s="16"/>
    </row>
    <row r="711" spans="1:50" ht="12.75" x14ac:dyDescent="0.2">
      <c r="A711" s="143"/>
      <c r="B711" s="126"/>
      <c r="J711" s="16"/>
      <c r="R711" s="16"/>
      <c r="Z711" s="16"/>
      <c r="AH711" s="16"/>
      <c r="AP711" s="16"/>
      <c r="AX711" s="16"/>
    </row>
    <row r="712" spans="1:50" ht="12.75" x14ac:dyDescent="0.2">
      <c r="A712" s="143"/>
      <c r="B712" s="126"/>
      <c r="J712" s="16"/>
      <c r="R712" s="16"/>
      <c r="Z712" s="16"/>
      <c r="AH712" s="16"/>
      <c r="AP712" s="16"/>
      <c r="AX712" s="16"/>
    </row>
    <row r="713" spans="1:50" ht="12.75" x14ac:dyDescent="0.2">
      <c r="A713" s="143"/>
      <c r="B713" s="126"/>
      <c r="J713" s="16"/>
      <c r="R713" s="16"/>
      <c r="Z713" s="16"/>
      <c r="AH713" s="16"/>
      <c r="AP713" s="16"/>
      <c r="AX713" s="16"/>
    </row>
    <row r="714" spans="1:50" ht="12.75" x14ac:dyDescent="0.2">
      <c r="A714" s="143"/>
      <c r="B714" s="126"/>
      <c r="J714" s="16"/>
      <c r="R714" s="16"/>
      <c r="Z714" s="16"/>
      <c r="AH714" s="16"/>
      <c r="AP714" s="16"/>
      <c r="AX714" s="16"/>
    </row>
    <row r="715" spans="1:50" ht="12.75" x14ac:dyDescent="0.2">
      <c r="A715" s="143"/>
      <c r="B715" s="126"/>
      <c r="J715" s="16"/>
      <c r="R715" s="16"/>
      <c r="Z715" s="16"/>
      <c r="AH715" s="16"/>
      <c r="AP715" s="16"/>
      <c r="AX715" s="16"/>
    </row>
    <row r="716" spans="1:50" ht="12.75" x14ac:dyDescent="0.2">
      <c r="A716" s="143"/>
      <c r="B716" s="126"/>
      <c r="J716" s="16"/>
      <c r="R716" s="16"/>
      <c r="Z716" s="16"/>
      <c r="AH716" s="16"/>
      <c r="AP716" s="16"/>
      <c r="AX716" s="16"/>
    </row>
    <row r="717" spans="1:50" ht="12.75" x14ac:dyDescent="0.2">
      <c r="A717" s="143"/>
      <c r="B717" s="126"/>
      <c r="J717" s="16"/>
      <c r="R717" s="16"/>
      <c r="Z717" s="16"/>
      <c r="AH717" s="16"/>
      <c r="AP717" s="16"/>
      <c r="AX717" s="16"/>
    </row>
    <row r="718" spans="1:50" ht="12.75" x14ac:dyDescent="0.2">
      <c r="A718" s="143"/>
      <c r="B718" s="126"/>
      <c r="J718" s="16"/>
      <c r="R718" s="16"/>
      <c r="Z718" s="16"/>
      <c r="AH718" s="16"/>
      <c r="AP718" s="16"/>
      <c r="AX718" s="16"/>
    </row>
    <row r="719" spans="1:50" ht="12.75" x14ac:dyDescent="0.2">
      <c r="A719" s="143"/>
      <c r="B719" s="126"/>
      <c r="J719" s="16"/>
      <c r="R719" s="16"/>
      <c r="Z719" s="16"/>
      <c r="AH719" s="16"/>
      <c r="AP719" s="16"/>
      <c r="AX719" s="16"/>
    </row>
    <row r="720" spans="1:50" ht="12.75" x14ac:dyDescent="0.2">
      <c r="A720" s="143"/>
      <c r="B720" s="126"/>
      <c r="J720" s="16"/>
      <c r="R720" s="16"/>
      <c r="Z720" s="16"/>
      <c r="AH720" s="16"/>
      <c r="AP720" s="16"/>
      <c r="AX720" s="16"/>
    </row>
    <row r="721" spans="1:50" ht="12.75" x14ac:dyDescent="0.2">
      <c r="A721" s="143"/>
      <c r="B721" s="126"/>
      <c r="J721" s="16"/>
      <c r="R721" s="16"/>
      <c r="Z721" s="16"/>
      <c r="AH721" s="16"/>
      <c r="AP721" s="16"/>
      <c r="AX721" s="16"/>
    </row>
    <row r="722" spans="1:50" ht="12.75" x14ac:dyDescent="0.2">
      <c r="A722" s="143"/>
      <c r="B722" s="126"/>
      <c r="J722" s="16"/>
      <c r="R722" s="16"/>
      <c r="Z722" s="16"/>
      <c r="AH722" s="16"/>
      <c r="AP722" s="16"/>
      <c r="AX722" s="16"/>
    </row>
    <row r="723" spans="1:50" ht="12.75" x14ac:dyDescent="0.2">
      <c r="A723" s="143"/>
      <c r="B723" s="126"/>
      <c r="J723" s="16"/>
      <c r="R723" s="16"/>
      <c r="Z723" s="16"/>
      <c r="AH723" s="16"/>
      <c r="AP723" s="16"/>
      <c r="AX723" s="16"/>
    </row>
    <row r="724" spans="1:50" ht="12.75" x14ac:dyDescent="0.2">
      <c r="A724" s="143"/>
      <c r="B724" s="126"/>
      <c r="J724" s="16"/>
      <c r="R724" s="16"/>
      <c r="Z724" s="16"/>
      <c r="AH724" s="16"/>
      <c r="AP724" s="16"/>
      <c r="AX724" s="16"/>
    </row>
    <row r="725" spans="1:50" ht="12.75" x14ac:dyDescent="0.2">
      <c r="A725" s="143"/>
      <c r="B725" s="126"/>
      <c r="J725" s="16"/>
      <c r="R725" s="16"/>
      <c r="Z725" s="16"/>
      <c r="AH725" s="16"/>
      <c r="AP725" s="16"/>
      <c r="AX725" s="16"/>
    </row>
    <row r="726" spans="1:50" ht="12.75" x14ac:dyDescent="0.2">
      <c r="A726" s="143"/>
      <c r="B726" s="126"/>
      <c r="J726" s="16"/>
      <c r="R726" s="16"/>
      <c r="Z726" s="16"/>
      <c r="AH726" s="16"/>
      <c r="AP726" s="16"/>
      <c r="AX726" s="16"/>
    </row>
    <row r="727" spans="1:50" ht="12.75" x14ac:dyDescent="0.2">
      <c r="A727" s="143"/>
      <c r="B727" s="126"/>
      <c r="J727" s="16"/>
      <c r="R727" s="16"/>
      <c r="Z727" s="16"/>
      <c r="AH727" s="16"/>
      <c r="AP727" s="16"/>
      <c r="AX727" s="16"/>
    </row>
    <row r="728" spans="1:50" ht="12.75" x14ac:dyDescent="0.2">
      <c r="A728" s="143"/>
      <c r="B728" s="126"/>
      <c r="J728" s="16"/>
      <c r="R728" s="16"/>
      <c r="Z728" s="16"/>
      <c r="AH728" s="16"/>
      <c r="AP728" s="16"/>
      <c r="AX728" s="16"/>
    </row>
    <row r="729" spans="1:50" ht="12.75" x14ac:dyDescent="0.2">
      <c r="A729" s="143"/>
      <c r="B729" s="126"/>
      <c r="J729" s="16"/>
      <c r="R729" s="16"/>
      <c r="Z729" s="16"/>
      <c r="AH729" s="16"/>
      <c r="AP729" s="16"/>
      <c r="AX729" s="16"/>
    </row>
    <row r="730" spans="1:50" ht="12.75" x14ac:dyDescent="0.2">
      <c r="A730" s="143"/>
      <c r="B730" s="126"/>
      <c r="J730" s="16"/>
      <c r="R730" s="16"/>
      <c r="Z730" s="16"/>
      <c r="AH730" s="16"/>
      <c r="AP730" s="16"/>
      <c r="AX730" s="16"/>
    </row>
    <row r="731" spans="1:50" ht="12.75" x14ac:dyDescent="0.2">
      <c r="A731" s="143"/>
      <c r="B731" s="126"/>
      <c r="J731" s="16"/>
      <c r="R731" s="16"/>
      <c r="Z731" s="16"/>
      <c r="AH731" s="16"/>
      <c r="AP731" s="16"/>
      <c r="AX731" s="16"/>
    </row>
    <row r="732" spans="1:50" ht="12.75" x14ac:dyDescent="0.2">
      <c r="A732" s="143"/>
      <c r="B732" s="126"/>
      <c r="J732" s="16"/>
      <c r="R732" s="16"/>
      <c r="Z732" s="16"/>
      <c r="AH732" s="16"/>
      <c r="AP732" s="16"/>
      <c r="AX732" s="16"/>
    </row>
    <row r="733" spans="1:50" ht="12.75" x14ac:dyDescent="0.2">
      <c r="A733" s="143"/>
      <c r="B733" s="126"/>
      <c r="J733" s="16"/>
      <c r="R733" s="16"/>
      <c r="Z733" s="16"/>
      <c r="AH733" s="16"/>
      <c r="AP733" s="16"/>
      <c r="AX733" s="16"/>
    </row>
    <row r="734" spans="1:50" ht="12.75" x14ac:dyDescent="0.2">
      <c r="A734" s="143"/>
      <c r="B734" s="126"/>
      <c r="J734" s="16"/>
      <c r="R734" s="16"/>
      <c r="Z734" s="16"/>
      <c r="AH734" s="16"/>
      <c r="AP734" s="16"/>
      <c r="AX734" s="16"/>
    </row>
    <row r="735" spans="1:50" ht="12.75" x14ac:dyDescent="0.2">
      <c r="A735" s="143"/>
      <c r="B735" s="126"/>
      <c r="J735" s="16"/>
      <c r="R735" s="16"/>
      <c r="Z735" s="16"/>
      <c r="AH735" s="16"/>
      <c r="AP735" s="16"/>
      <c r="AX735" s="16"/>
    </row>
    <row r="736" spans="1:50" ht="12.75" x14ac:dyDescent="0.2">
      <c r="A736" s="143"/>
      <c r="B736" s="126"/>
      <c r="J736" s="16"/>
      <c r="R736" s="16"/>
      <c r="Z736" s="16"/>
      <c r="AH736" s="16"/>
      <c r="AP736" s="16"/>
      <c r="AX736" s="16"/>
    </row>
    <row r="737" spans="1:50" ht="12.75" x14ac:dyDescent="0.2">
      <c r="A737" s="143"/>
      <c r="B737" s="126"/>
      <c r="J737" s="16"/>
      <c r="R737" s="16"/>
      <c r="Z737" s="16"/>
      <c r="AH737" s="16"/>
      <c r="AP737" s="16"/>
      <c r="AX737" s="16"/>
    </row>
    <row r="738" spans="1:50" ht="12.75" x14ac:dyDescent="0.2">
      <c r="A738" s="143"/>
      <c r="B738" s="126"/>
      <c r="J738" s="16"/>
      <c r="R738" s="16"/>
      <c r="Z738" s="16"/>
      <c r="AH738" s="16"/>
      <c r="AP738" s="16"/>
      <c r="AX738" s="16"/>
    </row>
    <row r="739" spans="1:50" ht="12.75" x14ac:dyDescent="0.2">
      <c r="A739" s="143"/>
      <c r="B739" s="126"/>
      <c r="J739" s="16"/>
      <c r="R739" s="16"/>
      <c r="Z739" s="16"/>
      <c r="AH739" s="16"/>
      <c r="AP739" s="16"/>
      <c r="AX739" s="16"/>
    </row>
    <row r="740" spans="1:50" ht="12.75" x14ac:dyDescent="0.2">
      <c r="A740" s="143"/>
      <c r="B740" s="126"/>
      <c r="J740" s="16"/>
      <c r="R740" s="16"/>
      <c r="Z740" s="16"/>
      <c r="AH740" s="16"/>
      <c r="AP740" s="16"/>
      <c r="AX740" s="16"/>
    </row>
    <row r="741" spans="1:50" ht="12.75" x14ac:dyDescent="0.2">
      <c r="A741" s="143"/>
      <c r="B741" s="126"/>
      <c r="J741" s="16"/>
      <c r="R741" s="16"/>
      <c r="Z741" s="16"/>
      <c r="AH741" s="16"/>
      <c r="AP741" s="16"/>
      <c r="AX741" s="16"/>
    </row>
    <row r="742" spans="1:50" ht="12.75" x14ac:dyDescent="0.2">
      <c r="A742" s="143"/>
      <c r="B742" s="126"/>
      <c r="J742" s="16"/>
      <c r="R742" s="16"/>
      <c r="Z742" s="16"/>
      <c r="AH742" s="16"/>
      <c r="AP742" s="16"/>
      <c r="AX742" s="16"/>
    </row>
    <row r="743" spans="1:50" ht="12.75" x14ac:dyDescent="0.2">
      <c r="A743" s="143"/>
      <c r="B743" s="126"/>
      <c r="J743" s="16"/>
      <c r="R743" s="16"/>
      <c r="Z743" s="16"/>
      <c r="AH743" s="16"/>
      <c r="AP743" s="16"/>
      <c r="AX743" s="16"/>
    </row>
    <row r="744" spans="1:50" ht="12.75" x14ac:dyDescent="0.2">
      <c r="A744" s="143"/>
      <c r="B744" s="126"/>
      <c r="J744" s="16"/>
      <c r="R744" s="16"/>
      <c r="Z744" s="16"/>
      <c r="AH744" s="16"/>
      <c r="AP744" s="16"/>
      <c r="AX744" s="16"/>
    </row>
    <row r="745" spans="1:50" ht="12.75" x14ac:dyDescent="0.2">
      <c r="A745" s="143"/>
      <c r="B745" s="126"/>
      <c r="J745" s="16"/>
      <c r="R745" s="16"/>
      <c r="Z745" s="16"/>
      <c r="AH745" s="16"/>
      <c r="AP745" s="16"/>
      <c r="AX745" s="16"/>
    </row>
    <row r="746" spans="1:50" ht="12.75" x14ac:dyDescent="0.2">
      <c r="A746" s="143"/>
      <c r="B746" s="126"/>
      <c r="J746" s="16"/>
      <c r="R746" s="16"/>
      <c r="Z746" s="16"/>
      <c r="AH746" s="16"/>
      <c r="AP746" s="16"/>
      <c r="AX746" s="16"/>
    </row>
    <row r="747" spans="1:50" ht="12.75" x14ac:dyDescent="0.2">
      <c r="A747" s="143"/>
      <c r="B747" s="126"/>
      <c r="J747" s="16"/>
      <c r="R747" s="16"/>
      <c r="Z747" s="16"/>
      <c r="AH747" s="16"/>
      <c r="AP747" s="16"/>
      <c r="AX747" s="16"/>
    </row>
    <row r="748" spans="1:50" ht="12.75" x14ac:dyDescent="0.2">
      <c r="A748" s="143"/>
      <c r="B748" s="126"/>
      <c r="J748" s="16"/>
      <c r="R748" s="16"/>
      <c r="Z748" s="16"/>
      <c r="AH748" s="16"/>
      <c r="AP748" s="16"/>
      <c r="AX748" s="16"/>
    </row>
    <row r="749" spans="1:50" ht="12.75" x14ac:dyDescent="0.2">
      <c r="A749" s="143"/>
      <c r="B749" s="126"/>
      <c r="J749" s="16"/>
      <c r="R749" s="16"/>
      <c r="Z749" s="16"/>
      <c r="AH749" s="16"/>
      <c r="AP749" s="16"/>
      <c r="AX749" s="16"/>
    </row>
    <row r="750" spans="1:50" ht="12.75" x14ac:dyDescent="0.2">
      <c r="A750" s="143"/>
      <c r="B750" s="126"/>
      <c r="J750" s="16"/>
      <c r="R750" s="16"/>
      <c r="Z750" s="16"/>
      <c r="AH750" s="16"/>
      <c r="AP750" s="16"/>
      <c r="AX750" s="16"/>
    </row>
    <row r="751" spans="1:50" ht="12.75" x14ac:dyDescent="0.2">
      <c r="A751" s="143"/>
      <c r="B751" s="126"/>
      <c r="J751" s="16"/>
      <c r="R751" s="16"/>
      <c r="Z751" s="16"/>
      <c r="AH751" s="16"/>
      <c r="AP751" s="16"/>
      <c r="AX751" s="16"/>
    </row>
    <row r="752" spans="1:50" ht="12.75" x14ac:dyDescent="0.2">
      <c r="A752" s="143"/>
      <c r="B752" s="126"/>
      <c r="J752" s="16"/>
      <c r="R752" s="16"/>
      <c r="Z752" s="16"/>
      <c r="AH752" s="16"/>
      <c r="AP752" s="16"/>
      <c r="AX752" s="16"/>
    </row>
    <row r="753" spans="1:50" ht="12.75" x14ac:dyDescent="0.2">
      <c r="A753" s="143"/>
      <c r="B753" s="126"/>
      <c r="J753" s="16"/>
      <c r="R753" s="16"/>
      <c r="Z753" s="16"/>
      <c r="AH753" s="16"/>
      <c r="AP753" s="16"/>
      <c r="AX753" s="16"/>
    </row>
    <row r="754" spans="1:50" ht="12.75" x14ac:dyDescent="0.2">
      <c r="A754" s="143"/>
      <c r="B754" s="126"/>
      <c r="J754" s="16"/>
      <c r="R754" s="16"/>
      <c r="Z754" s="16"/>
      <c r="AH754" s="16"/>
      <c r="AP754" s="16"/>
      <c r="AX754" s="16"/>
    </row>
    <row r="755" spans="1:50" ht="12.75" x14ac:dyDescent="0.2">
      <c r="A755" s="143"/>
      <c r="B755" s="126"/>
      <c r="J755" s="16"/>
      <c r="R755" s="16"/>
      <c r="Z755" s="16"/>
      <c r="AH755" s="16"/>
      <c r="AP755" s="16"/>
      <c r="AX755" s="16"/>
    </row>
    <row r="756" spans="1:50" ht="12.75" x14ac:dyDescent="0.2">
      <c r="A756" s="143"/>
      <c r="B756" s="126"/>
      <c r="J756" s="16"/>
      <c r="R756" s="16"/>
      <c r="Z756" s="16"/>
      <c r="AH756" s="16"/>
      <c r="AP756" s="16"/>
      <c r="AX756" s="16"/>
    </row>
    <row r="757" spans="1:50" ht="12.75" x14ac:dyDescent="0.2">
      <c r="A757" s="143"/>
      <c r="B757" s="126"/>
      <c r="J757" s="16"/>
      <c r="R757" s="16"/>
      <c r="Z757" s="16"/>
      <c r="AH757" s="16"/>
      <c r="AP757" s="16"/>
      <c r="AX757" s="16"/>
    </row>
    <row r="758" spans="1:50" ht="12.75" x14ac:dyDescent="0.2">
      <c r="A758" s="143"/>
      <c r="B758" s="126"/>
      <c r="J758" s="16"/>
      <c r="R758" s="16"/>
      <c r="Z758" s="16"/>
      <c r="AH758" s="16"/>
      <c r="AP758" s="16"/>
      <c r="AX758" s="16"/>
    </row>
    <row r="759" spans="1:50" ht="12.75" x14ac:dyDescent="0.2">
      <c r="A759" s="143"/>
      <c r="B759" s="126"/>
      <c r="J759" s="16"/>
      <c r="R759" s="16"/>
      <c r="Z759" s="16"/>
      <c r="AH759" s="16"/>
      <c r="AP759" s="16"/>
      <c r="AX759" s="16"/>
    </row>
    <row r="760" spans="1:50" ht="12.75" x14ac:dyDescent="0.2">
      <c r="A760" s="143"/>
      <c r="B760" s="126"/>
      <c r="J760" s="16"/>
      <c r="R760" s="16"/>
      <c r="Z760" s="16"/>
      <c r="AH760" s="16"/>
      <c r="AP760" s="16"/>
      <c r="AX760" s="16"/>
    </row>
    <row r="761" spans="1:50" ht="12.75" x14ac:dyDescent="0.2">
      <c r="A761" s="143"/>
      <c r="B761" s="126"/>
      <c r="J761" s="16"/>
      <c r="R761" s="16"/>
      <c r="Z761" s="16"/>
      <c r="AH761" s="16"/>
      <c r="AP761" s="16"/>
      <c r="AX761" s="16"/>
    </row>
    <row r="762" spans="1:50" ht="12.75" x14ac:dyDescent="0.2">
      <c r="A762" s="143"/>
      <c r="B762" s="126"/>
      <c r="J762" s="16"/>
      <c r="R762" s="16"/>
      <c r="Z762" s="16"/>
      <c r="AH762" s="16"/>
      <c r="AP762" s="16"/>
      <c r="AX762" s="16"/>
    </row>
    <row r="763" spans="1:50" ht="12.75" x14ac:dyDescent="0.2">
      <c r="A763" s="143"/>
      <c r="B763" s="126"/>
      <c r="J763" s="16"/>
      <c r="R763" s="16"/>
      <c r="Z763" s="16"/>
      <c r="AH763" s="16"/>
      <c r="AP763" s="16"/>
      <c r="AX763" s="16"/>
    </row>
    <row r="764" spans="1:50" ht="12.75" x14ac:dyDescent="0.2">
      <c r="A764" s="143"/>
      <c r="B764" s="126"/>
      <c r="J764" s="16"/>
      <c r="R764" s="16"/>
      <c r="Z764" s="16"/>
      <c r="AH764" s="16"/>
      <c r="AP764" s="16"/>
      <c r="AX764" s="16"/>
    </row>
    <row r="765" spans="1:50" ht="12.75" x14ac:dyDescent="0.2">
      <c r="A765" s="143"/>
      <c r="B765" s="126"/>
      <c r="J765" s="16"/>
      <c r="R765" s="16"/>
      <c r="Z765" s="16"/>
      <c r="AH765" s="16"/>
      <c r="AP765" s="16"/>
      <c r="AX765" s="16"/>
    </row>
    <row r="766" spans="1:50" ht="12.75" x14ac:dyDescent="0.2">
      <c r="A766" s="143"/>
      <c r="B766" s="126"/>
      <c r="J766" s="16"/>
      <c r="R766" s="16"/>
      <c r="Z766" s="16"/>
      <c r="AH766" s="16"/>
      <c r="AP766" s="16"/>
      <c r="AX766" s="16"/>
    </row>
    <row r="767" spans="1:50" ht="12.75" x14ac:dyDescent="0.2">
      <c r="A767" s="143"/>
      <c r="B767" s="126"/>
      <c r="J767" s="16"/>
      <c r="R767" s="16"/>
      <c r="Z767" s="16"/>
      <c r="AH767" s="16"/>
      <c r="AP767" s="16"/>
      <c r="AX767" s="16"/>
    </row>
    <row r="768" spans="1:50" ht="12.75" x14ac:dyDescent="0.2">
      <c r="A768" s="143"/>
      <c r="B768" s="126"/>
      <c r="J768" s="16"/>
      <c r="R768" s="16"/>
      <c r="Z768" s="16"/>
      <c r="AH768" s="16"/>
      <c r="AP768" s="16"/>
      <c r="AX768" s="16"/>
    </row>
    <row r="769" spans="1:50" ht="12.75" x14ac:dyDescent="0.2">
      <c r="A769" s="143"/>
      <c r="B769" s="126"/>
      <c r="J769" s="16"/>
      <c r="R769" s="16"/>
      <c r="Z769" s="16"/>
      <c r="AH769" s="16"/>
      <c r="AP769" s="16"/>
      <c r="AX769" s="16"/>
    </row>
    <row r="770" spans="1:50" ht="12.75" x14ac:dyDescent="0.2">
      <c r="A770" s="143"/>
      <c r="B770" s="126"/>
      <c r="J770" s="16"/>
      <c r="R770" s="16"/>
      <c r="Z770" s="16"/>
      <c r="AH770" s="16"/>
      <c r="AP770" s="16"/>
      <c r="AX770" s="16"/>
    </row>
    <row r="771" spans="1:50" ht="12.75" x14ac:dyDescent="0.2">
      <c r="A771" s="143"/>
      <c r="B771" s="126"/>
      <c r="J771" s="16"/>
      <c r="R771" s="16"/>
      <c r="Z771" s="16"/>
      <c r="AH771" s="16"/>
      <c r="AP771" s="16"/>
      <c r="AX771" s="16"/>
    </row>
    <row r="772" spans="1:50" ht="12.75" x14ac:dyDescent="0.2">
      <c r="A772" s="143"/>
      <c r="B772" s="126"/>
      <c r="J772" s="16"/>
      <c r="R772" s="16"/>
      <c r="Z772" s="16"/>
      <c r="AH772" s="16"/>
      <c r="AP772" s="16"/>
      <c r="AX772" s="16"/>
    </row>
    <row r="773" spans="1:50" ht="12.75" x14ac:dyDescent="0.2">
      <c r="A773" s="143"/>
      <c r="B773" s="126"/>
      <c r="J773" s="16"/>
      <c r="R773" s="16"/>
      <c r="Z773" s="16"/>
      <c r="AH773" s="16"/>
      <c r="AP773" s="16"/>
      <c r="AX773" s="16"/>
    </row>
    <row r="774" spans="1:50" ht="12.75" x14ac:dyDescent="0.2">
      <c r="A774" s="143"/>
      <c r="B774" s="126"/>
      <c r="J774" s="16"/>
      <c r="R774" s="16"/>
      <c r="Z774" s="16"/>
      <c r="AH774" s="16"/>
      <c r="AP774" s="16"/>
      <c r="AX774" s="16"/>
    </row>
    <row r="775" spans="1:50" ht="12.75" x14ac:dyDescent="0.2">
      <c r="A775" s="143"/>
      <c r="B775" s="126"/>
      <c r="J775" s="16"/>
      <c r="R775" s="16"/>
      <c r="Z775" s="16"/>
      <c r="AH775" s="16"/>
      <c r="AP775" s="16"/>
      <c r="AX775" s="16"/>
    </row>
    <row r="776" spans="1:50" ht="12.75" x14ac:dyDescent="0.2">
      <c r="A776" s="143"/>
      <c r="B776" s="126"/>
      <c r="J776" s="16"/>
      <c r="R776" s="16"/>
      <c r="Z776" s="16"/>
      <c r="AH776" s="16"/>
      <c r="AP776" s="16"/>
      <c r="AX776" s="16"/>
    </row>
    <row r="777" spans="1:50" ht="12.75" x14ac:dyDescent="0.2">
      <c r="A777" s="143"/>
      <c r="B777" s="126"/>
      <c r="J777" s="16"/>
      <c r="R777" s="16"/>
      <c r="Z777" s="16"/>
      <c r="AH777" s="16"/>
      <c r="AP777" s="16"/>
      <c r="AX777" s="16"/>
    </row>
    <row r="778" spans="1:50" ht="12.75" x14ac:dyDescent="0.2">
      <c r="A778" s="143"/>
      <c r="B778" s="126"/>
      <c r="J778" s="16"/>
      <c r="R778" s="16"/>
      <c r="Z778" s="16"/>
      <c r="AH778" s="16"/>
      <c r="AP778" s="16"/>
      <c r="AX778" s="16"/>
    </row>
    <row r="779" spans="1:50" ht="12.75" x14ac:dyDescent="0.2">
      <c r="A779" s="143"/>
      <c r="B779" s="126"/>
      <c r="J779" s="16"/>
      <c r="R779" s="16"/>
      <c r="Z779" s="16"/>
      <c r="AH779" s="16"/>
      <c r="AP779" s="16"/>
      <c r="AX779" s="16"/>
    </row>
    <row r="780" spans="1:50" ht="12.75" x14ac:dyDescent="0.2">
      <c r="A780" s="143"/>
      <c r="B780" s="126"/>
      <c r="J780" s="16"/>
      <c r="R780" s="16"/>
      <c r="Z780" s="16"/>
      <c r="AH780" s="16"/>
      <c r="AP780" s="16"/>
      <c r="AX780" s="16"/>
    </row>
    <row r="781" spans="1:50" ht="12.75" x14ac:dyDescent="0.2">
      <c r="A781" s="143"/>
      <c r="B781" s="126"/>
      <c r="J781" s="16"/>
      <c r="R781" s="16"/>
      <c r="Z781" s="16"/>
      <c r="AH781" s="16"/>
      <c r="AP781" s="16"/>
      <c r="AX781" s="16"/>
    </row>
    <row r="782" spans="1:50" ht="12.75" x14ac:dyDescent="0.2">
      <c r="A782" s="143"/>
      <c r="B782" s="126"/>
      <c r="J782" s="16"/>
      <c r="R782" s="16"/>
      <c r="Z782" s="16"/>
      <c r="AH782" s="16"/>
      <c r="AP782" s="16"/>
      <c r="AX782" s="16"/>
    </row>
    <row r="783" spans="1:50" ht="12.75" x14ac:dyDescent="0.2">
      <c r="A783" s="143"/>
      <c r="B783" s="126"/>
      <c r="J783" s="16"/>
      <c r="R783" s="16"/>
      <c r="Z783" s="16"/>
      <c r="AH783" s="16"/>
      <c r="AP783" s="16"/>
      <c r="AX783" s="16"/>
    </row>
    <row r="784" spans="1:50" ht="12.75" x14ac:dyDescent="0.2">
      <c r="A784" s="143"/>
      <c r="B784" s="126"/>
      <c r="J784" s="16"/>
      <c r="R784" s="16"/>
      <c r="Z784" s="16"/>
      <c r="AH784" s="16"/>
      <c r="AP784" s="16"/>
      <c r="AX784" s="16"/>
    </row>
    <row r="785" spans="1:50" ht="12.75" x14ac:dyDescent="0.2">
      <c r="A785" s="143"/>
      <c r="B785" s="126"/>
      <c r="J785" s="16"/>
      <c r="R785" s="16"/>
      <c r="Z785" s="16"/>
      <c r="AH785" s="16"/>
      <c r="AP785" s="16"/>
      <c r="AX785" s="16"/>
    </row>
    <row r="786" spans="1:50" ht="12.75" x14ac:dyDescent="0.2">
      <c r="A786" s="143"/>
      <c r="B786" s="126"/>
      <c r="J786" s="16"/>
      <c r="R786" s="16"/>
      <c r="Z786" s="16"/>
      <c r="AH786" s="16"/>
      <c r="AP786" s="16"/>
      <c r="AX786" s="16"/>
    </row>
    <row r="787" spans="1:50" ht="12.75" x14ac:dyDescent="0.2">
      <c r="A787" s="143"/>
      <c r="B787" s="126"/>
      <c r="J787" s="16"/>
      <c r="R787" s="16"/>
      <c r="Z787" s="16"/>
      <c r="AH787" s="16"/>
      <c r="AP787" s="16"/>
      <c r="AX787" s="16"/>
    </row>
    <row r="788" spans="1:50" ht="12.75" x14ac:dyDescent="0.2">
      <c r="A788" s="143"/>
      <c r="B788" s="126"/>
      <c r="J788" s="16"/>
      <c r="R788" s="16"/>
      <c r="Z788" s="16"/>
      <c r="AH788" s="16"/>
      <c r="AP788" s="16"/>
      <c r="AX788" s="16"/>
    </row>
    <row r="789" spans="1:50" ht="12.75" x14ac:dyDescent="0.2">
      <c r="A789" s="143"/>
      <c r="B789" s="126"/>
      <c r="J789" s="16"/>
      <c r="R789" s="16"/>
      <c r="Z789" s="16"/>
      <c r="AH789" s="16"/>
      <c r="AP789" s="16"/>
      <c r="AX789" s="16"/>
    </row>
    <row r="790" spans="1:50" ht="12.75" x14ac:dyDescent="0.2">
      <c r="A790" s="143"/>
      <c r="B790" s="126"/>
      <c r="J790" s="16"/>
      <c r="R790" s="16"/>
      <c r="Z790" s="16"/>
      <c r="AH790" s="16"/>
      <c r="AP790" s="16"/>
      <c r="AX790" s="16"/>
    </row>
    <row r="791" spans="1:50" ht="12.75" x14ac:dyDescent="0.2">
      <c r="A791" s="143"/>
      <c r="B791" s="126"/>
      <c r="J791" s="16"/>
      <c r="R791" s="16"/>
      <c r="Z791" s="16"/>
      <c r="AH791" s="16"/>
      <c r="AP791" s="16"/>
      <c r="AX791" s="16"/>
    </row>
    <row r="792" spans="1:50" ht="12.75" x14ac:dyDescent="0.2">
      <c r="A792" s="143"/>
      <c r="B792" s="126"/>
      <c r="J792" s="16"/>
      <c r="R792" s="16"/>
      <c r="Z792" s="16"/>
      <c r="AH792" s="16"/>
      <c r="AP792" s="16"/>
      <c r="AX792" s="16"/>
    </row>
    <row r="793" spans="1:50" ht="12.75" x14ac:dyDescent="0.2">
      <c r="A793" s="143"/>
      <c r="B793" s="126"/>
      <c r="J793" s="16"/>
      <c r="R793" s="16"/>
      <c r="Z793" s="16"/>
      <c r="AH793" s="16"/>
      <c r="AP793" s="16"/>
      <c r="AX793" s="16"/>
    </row>
    <row r="794" spans="1:50" ht="12.75" x14ac:dyDescent="0.2">
      <c r="A794" s="143"/>
      <c r="B794" s="126"/>
      <c r="J794" s="16"/>
      <c r="R794" s="16"/>
      <c r="Z794" s="16"/>
      <c r="AH794" s="16"/>
      <c r="AP794" s="16"/>
      <c r="AX794" s="16"/>
    </row>
    <row r="795" spans="1:50" ht="12.75" x14ac:dyDescent="0.2">
      <c r="A795" s="143"/>
      <c r="B795" s="126"/>
      <c r="J795" s="16"/>
      <c r="R795" s="16"/>
      <c r="Z795" s="16"/>
      <c r="AH795" s="16"/>
      <c r="AP795" s="16"/>
      <c r="AX795" s="16"/>
    </row>
    <row r="796" spans="1:50" ht="12.75" x14ac:dyDescent="0.2">
      <c r="A796" s="143"/>
      <c r="B796" s="126"/>
      <c r="J796" s="16"/>
      <c r="R796" s="16"/>
      <c r="Z796" s="16"/>
      <c r="AH796" s="16"/>
      <c r="AP796" s="16"/>
      <c r="AX796" s="16"/>
    </row>
    <row r="797" spans="1:50" ht="12.75" x14ac:dyDescent="0.2">
      <c r="A797" s="143"/>
      <c r="B797" s="126"/>
      <c r="J797" s="16"/>
      <c r="R797" s="16"/>
      <c r="Z797" s="16"/>
      <c r="AH797" s="16"/>
      <c r="AP797" s="16"/>
      <c r="AX797" s="16"/>
    </row>
    <row r="798" spans="1:50" ht="12.75" x14ac:dyDescent="0.2">
      <c r="A798" s="143"/>
      <c r="B798" s="126"/>
      <c r="J798" s="16"/>
      <c r="R798" s="16"/>
      <c r="Z798" s="16"/>
      <c r="AH798" s="16"/>
      <c r="AP798" s="16"/>
      <c r="AX798" s="16"/>
    </row>
    <row r="799" spans="1:50" ht="12.75" x14ac:dyDescent="0.2">
      <c r="A799" s="143"/>
      <c r="B799" s="126"/>
      <c r="J799" s="16"/>
      <c r="R799" s="16"/>
      <c r="Z799" s="16"/>
      <c r="AH799" s="16"/>
      <c r="AP799" s="16"/>
      <c r="AX799" s="16"/>
    </row>
    <row r="800" spans="1:50" ht="12.75" x14ac:dyDescent="0.2">
      <c r="A800" s="143"/>
      <c r="B800" s="126"/>
      <c r="J800" s="16"/>
      <c r="R800" s="16"/>
      <c r="Z800" s="16"/>
      <c r="AH800" s="16"/>
      <c r="AP800" s="16"/>
      <c r="AX800" s="16"/>
    </row>
    <row r="801" spans="1:50" ht="12.75" x14ac:dyDescent="0.2">
      <c r="A801" s="143"/>
      <c r="B801" s="126"/>
      <c r="J801" s="16"/>
      <c r="R801" s="16"/>
      <c r="Z801" s="16"/>
      <c r="AH801" s="16"/>
      <c r="AP801" s="16"/>
      <c r="AX801" s="16"/>
    </row>
    <row r="802" spans="1:50" ht="12.75" x14ac:dyDescent="0.2">
      <c r="A802" s="143"/>
      <c r="B802" s="126"/>
      <c r="J802" s="16"/>
      <c r="R802" s="16"/>
      <c r="Z802" s="16"/>
      <c r="AH802" s="16"/>
      <c r="AP802" s="16"/>
      <c r="AX802" s="16"/>
    </row>
    <row r="803" spans="1:50" ht="12.75" x14ac:dyDescent="0.2">
      <c r="A803" s="143"/>
      <c r="B803" s="126"/>
      <c r="J803" s="16"/>
      <c r="R803" s="16"/>
      <c r="Z803" s="16"/>
      <c r="AH803" s="16"/>
      <c r="AP803" s="16"/>
      <c r="AX803" s="16"/>
    </row>
    <row r="804" spans="1:50" ht="12.75" x14ac:dyDescent="0.2">
      <c r="A804" s="143"/>
      <c r="B804" s="126"/>
      <c r="J804" s="16"/>
      <c r="R804" s="16"/>
      <c r="Z804" s="16"/>
      <c r="AH804" s="16"/>
      <c r="AP804" s="16"/>
      <c r="AX804" s="16"/>
    </row>
    <row r="805" spans="1:50" ht="12.75" x14ac:dyDescent="0.2">
      <c r="A805" s="143"/>
      <c r="B805" s="126"/>
      <c r="J805" s="16"/>
      <c r="R805" s="16"/>
      <c r="Z805" s="16"/>
      <c r="AH805" s="16"/>
      <c r="AP805" s="16"/>
      <c r="AX805" s="16"/>
    </row>
    <row r="806" spans="1:50" ht="12.75" x14ac:dyDescent="0.2">
      <c r="A806" s="143"/>
      <c r="B806" s="126"/>
      <c r="J806" s="16"/>
      <c r="R806" s="16"/>
      <c r="Z806" s="16"/>
      <c r="AH806" s="16"/>
      <c r="AP806" s="16"/>
      <c r="AX806" s="16"/>
    </row>
    <row r="807" spans="1:50" ht="12.75" x14ac:dyDescent="0.2">
      <c r="A807" s="143"/>
      <c r="B807" s="126"/>
      <c r="J807" s="16"/>
      <c r="R807" s="16"/>
      <c r="Z807" s="16"/>
      <c r="AH807" s="16"/>
      <c r="AP807" s="16"/>
      <c r="AX807" s="16"/>
    </row>
    <row r="808" spans="1:50" ht="12.75" x14ac:dyDescent="0.2">
      <c r="A808" s="143"/>
      <c r="B808" s="126"/>
      <c r="J808" s="16"/>
      <c r="R808" s="16"/>
      <c r="Z808" s="16"/>
      <c r="AH808" s="16"/>
      <c r="AP808" s="16"/>
      <c r="AX808" s="16"/>
    </row>
    <row r="809" spans="1:50" ht="12.75" x14ac:dyDescent="0.2">
      <c r="A809" s="143"/>
      <c r="B809" s="126"/>
      <c r="J809" s="16"/>
      <c r="R809" s="16"/>
      <c r="Z809" s="16"/>
      <c r="AH809" s="16"/>
      <c r="AP809" s="16"/>
      <c r="AX809" s="16"/>
    </row>
    <row r="810" spans="1:50" ht="12.75" x14ac:dyDescent="0.2">
      <c r="A810" s="143"/>
      <c r="B810" s="126"/>
      <c r="J810" s="16"/>
      <c r="R810" s="16"/>
      <c r="Z810" s="16"/>
      <c r="AH810" s="16"/>
      <c r="AP810" s="16"/>
      <c r="AX810" s="16"/>
    </row>
    <row r="811" spans="1:50" ht="12.75" x14ac:dyDescent="0.2">
      <c r="A811" s="143"/>
      <c r="B811" s="126"/>
      <c r="J811" s="16"/>
      <c r="R811" s="16"/>
      <c r="Z811" s="16"/>
      <c r="AH811" s="16"/>
      <c r="AP811" s="16"/>
      <c r="AX811" s="16"/>
    </row>
    <row r="812" spans="1:50" ht="12.75" x14ac:dyDescent="0.2">
      <c r="A812" s="143"/>
      <c r="B812" s="126"/>
      <c r="J812" s="16"/>
      <c r="R812" s="16"/>
      <c r="Z812" s="16"/>
      <c r="AH812" s="16"/>
      <c r="AP812" s="16"/>
      <c r="AX812" s="16"/>
    </row>
    <row r="813" spans="1:50" ht="12.75" x14ac:dyDescent="0.2">
      <c r="A813" s="143"/>
      <c r="B813" s="126"/>
      <c r="J813" s="16"/>
      <c r="R813" s="16"/>
      <c r="Z813" s="16"/>
      <c r="AH813" s="16"/>
      <c r="AP813" s="16"/>
      <c r="AX813" s="16"/>
    </row>
    <row r="814" spans="1:50" ht="12.75" x14ac:dyDescent="0.2">
      <c r="A814" s="143"/>
      <c r="B814" s="126"/>
      <c r="J814" s="16"/>
      <c r="R814" s="16"/>
      <c r="Z814" s="16"/>
      <c r="AH814" s="16"/>
      <c r="AP814" s="16"/>
      <c r="AX814" s="16"/>
    </row>
    <row r="815" spans="1:50" ht="12.75" x14ac:dyDescent="0.2">
      <c r="A815" s="143"/>
      <c r="B815" s="126"/>
      <c r="J815" s="16"/>
      <c r="R815" s="16"/>
      <c r="Z815" s="16"/>
      <c r="AH815" s="16"/>
      <c r="AP815" s="16"/>
      <c r="AX815" s="16"/>
    </row>
    <row r="816" spans="1:50" ht="12.75" x14ac:dyDescent="0.2">
      <c r="A816" s="143"/>
      <c r="B816" s="126"/>
      <c r="J816" s="16"/>
      <c r="R816" s="16"/>
      <c r="Z816" s="16"/>
      <c r="AH816" s="16"/>
      <c r="AP816" s="16"/>
      <c r="AX816" s="16"/>
    </row>
    <row r="817" spans="1:50" ht="12.75" x14ac:dyDescent="0.2">
      <c r="A817" s="143"/>
      <c r="B817" s="126"/>
      <c r="J817" s="16"/>
      <c r="R817" s="16"/>
      <c r="Z817" s="16"/>
      <c r="AH817" s="16"/>
      <c r="AP817" s="16"/>
      <c r="AX817" s="16"/>
    </row>
    <row r="818" spans="1:50" ht="12.75" x14ac:dyDescent="0.2">
      <c r="A818" s="143"/>
      <c r="B818" s="126"/>
      <c r="J818" s="16"/>
      <c r="R818" s="16"/>
      <c r="Z818" s="16"/>
      <c r="AH818" s="16"/>
      <c r="AP818" s="16"/>
      <c r="AX818" s="16"/>
    </row>
    <row r="819" spans="1:50" ht="12.75" x14ac:dyDescent="0.2">
      <c r="A819" s="143"/>
      <c r="B819" s="126"/>
      <c r="J819" s="16"/>
      <c r="R819" s="16"/>
      <c r="Z819" s="16"/>
      <c r="AH819" s="16"/>
      <c r="AP819" s="16"/>
      <c r="AX819" s="16"/>
    </row>
    <row r="820" spans="1:50" ht="12.75" x14ac:dyDescent="0.2">
      <c r="A820" s="143"/>
      <c r="B820" s="126"/>
      <c r="J820" s="16"/>
      <c r="R820" s="16"/>
      <c r="Z820" s="16"/>
      <c r="AH820" s="16"/>
      <c r="AP820" s="16"/>
      <c r="AX820" s="16"/>
    </row>
    <row r="821" spans="1:50" ht="12.75" x14ac:dyDescent="0.2">
      <c r="A821" s="143"/>
      <c r="B821" s="126"/>
      <c r="J821" s="16"/>
      <c r="R821" s="16"/>
      <c r="Z821" s="16"/>
      <c r="AH821" s="16"/>
      <c r="AP821" s="16"/>
      <c r="AX821" s="16"/>
    </row>
    <row r="822" spans="1:50" ht="12.75" x14ac:dyDescent="0.2">
      <c r="A822" s="143"/>
      <c r="B822" s="126"/>
      <c r="J822" s="16"/>
      <c r="R822" s="16"/>
      <c r="Z822" s="16"/>
      <c r="AH822" s="16"/>
      <c r="AP822" s="16"/>
      <c r="AX822" s="16"/>
    </row>
    <row r="823" spans="1:50" ht="12.75" x14ac:dyDescent="0.2">
      <c r="A823" s="143"/>
      <c r="B823" s="126"/>
      <c r="J823" s="16"/>
      <c r="R823" s="16"/>
      <c r="Z823" s="16"/>
      <c r="AH823" s="16"/>
      <c r="AP823" s="16"/>
      <c r="AX823" s="16"/>
    </row>
    <row r="824" spans="1:50" ht="12.75" x14ac:dyDescent="0.2">
      <c r="A824" s="143"/>
      <c r="B824" s="126"/>
      <c r="J824" s="16"/>
      <c r="R824" s="16"/>
      <c r="Z824" s="16"/>
      <c r="AH824" s="16"/>
      <c r="AP824" s="16"/>
      <c r="AX824" s="16"/>
    </row>
    <row r="825" spans="1:50" ht="12.75" x14ac:dyDescent="0.2">
      <c r="A825" s="143"/>
      <c r="B825" s="126"/>
      <c r="J825" s="16"/>
      <c r="R825" s="16"/>
      <c r="Z825" s="16"/>
      <c r="AH825" s="16"/>
      <c r="AP825" s="16"/>
      <c r="AX825" s="16"/>
    </row>
    <row r="826" spans="1:50" ht="12.75" x14ac:dyDescent="0.2">
      <c r="A826" s="143"/>
      <c r="B826" s="126"/>
      <c r="J826" s="16"/>
      <c r="R826" s="16"/>
      <c r="Z826" s="16"/>
      <c r="AH826" s="16"/>
      <c r="AP826" s="16"/>
      <c r="AX826" s="16"/>
    </row>
    <row r="827" spans="1:50" ht="12.75" x14ac:dyDescent="0.2">
      <c r="A827" s="143"/>
      <c r="B827" s="126"/>
      <c r="J827" s="16"/>
      <c r="R827" s="16"/>
      <c r="Z827" s="16"/>
      <c r="AH827" s="16"/>
      <c r="AP827" s="16"/>
      <c r="AX827" s="16"/>
    </row>
    <row r="828" spans="1:50" ht="12.75" x14ac:dyDescent="0.2">
      <c r="A828" s="143"/>
      <c r="B828" s="126"/>
      <c r="J828" s="16"/>
      <c r="R828" s="16"/>
      <c r="Z828" s="16"/>
      <c r="AH828" s="16"/>
      <c r="AP828" s="16"/>
      <c r="AX828" s="16"/>
    </row>
    <row r="829" spans="1:50" ht="12.75" x14ac:dyDescent="0.2">
      <c r="A829" s="143"/>
      <c r="B829" s="126"/>
      <c r="J829" s="16"/>
      <c r="R829" s="16"/>
      <c r="Z829" s="16"/>
      <c r="AH829" s="16"/>
      <c r="AP829" s="16"/>
      <c r="AX829" s="16"/>
    </row>
    <row r="830" spans="1:50" ht="12.75" x14ac:dyDescent="0.2">
      <c r="A830" s="143"/>
      <c r="B830" s="126"/>
      <c r="J830" s="16"/>
      <c r="R830" s="16"/>
      <c r="Z830" s="16"/>
      <c r="AH830" s="16"/>
      <c r="AP830" s="16"/>
      <c r="AX830" s="16"/>
    </row>
    <row r="831" spans="1:50" ht="12.75" x14ac:dyDescent="0.2">
      <c r="A831" s="143"/>
      <c r="B831" s="126"/>
      <c r="J831" s="16"/>
      <c r="R831" s="16"/>
      <c r="Z831" s="16"/>
      <c r="AH831" s="16"/>
      <c r="AP831" s="16"/>
      <c r="AX831" s="16"/>
    </row>
    <row r="832" spans="1:50" ht="12.75" x14ac:dyDescent="0.2">
      <c r="A832" s="143"/>
      <c r="B832" s="126"/>
      <c r="J832" s="16"/>
      <c r="R832" s="16"/>
      <c r="Z832" s="16"/>
      <c r="AH832" s="16"/>
      <c r="AP832" s="16"/>
      <c r="AX832" s="16"/>
    </row>
    <row r="833" spans="1:50" ht="12.75" x14ac:dyDescent="0.2">
      <c r="A833" s="143"/>
      <c r="B833" s="126"/>
      <c r="J833" s="16"/>
      <c r="R833" s="16"/>
      <c r="Z833" s="16"/>
      <c r="AH833" s="16"/>
      <c r="AP833" s="16"/>
      <c r="AX833" s="16"/>
    </row>
    <row r="834" spans="1:50" ht="12.75" x14ac:dyDescent="0.2">
      <c r="A834" s="143"/>
      <c r="B834" s="126"/>
      <c r="J834" s="16"/>
      <c r="R834" s="16"/>
      <c r="Z834" s="16"/>
      <c r="AH834" s="16"/>
      <c r="AP834" s="16"/>
      <c r="AX834" s="16"/>
    </row>
    <row r="835" spans="1:50" ht="12.75" x14ac:dyDescent="0.2">
      <c r="A835" s="143"/>
      <c r="B835" s="126"/>
      <c r="J835" s="16"/>
      <c r="R835" s="16"/>
      <c r="Z835" s="16"/>
      <c r="AH835" s="16"/>
      <c r="AP835" s="16"/>
      <c r="AX835" s="16"/>
    </row>
    <row r="836" spans="1:50" ht="12.75" x14ac:dyDescent="0.2">
      <c r="A836" s="143"/>
      <c r="B836" s="126"/>
      <c r="J836" s="16"/>
      <c r="R836" s="16"/>
      <c r="Z836" s="16"/>
      <c r="AH836" s="16"/>
      <c r="AP836" s="16"/>
      <c r="AX836" s="16"/>
    </row>
    <row r="837" spans="1:50" ht="12.75" x14ac:dyDescent="0.2">
      <c r="A837" s="143"/>
      <c r="B837" s="126"/>
      <c r="J837" s="16"/>
      <c r="R837" s="16"/>
      <c r="Z837" s="16"/>
      <c r="AH837" s="16"/>
      <c r="AP837" s="16"/>
      <c r="AX837" s="16"/>
    </row>
    <row r="838" spans="1:50" ht="12.75" x14ac:dyDescent="0.2">
      <c r="A838" s="143"/>
      <c r="B838" s="126"/>
      <c r="J838" s="16"/>
      <c r="R838" s="16"/>
      <c r="Z838" s="16"/>
      <c r="AH838" s="16"/>
      <c r="AP838" s="16"/>
      <c r="AX838" s="16"/>
    </row>
    <row r="839" spans="1:50" ht="12.75" x14ac:dyDescent="0.2">
      <c r="A839" s="143"/>
      <c r="B839" s="126"/>
      <c r="J839" s="16"/>
      <c r="R839" s="16"/>
      <c r="Z839" s="16"/>
      <c r="AH839" s="16"/>
      <c r="AP839" s="16"/>
      <c r="AX839" s="16"/>
    </row>
    <row r="840" spans="1:50" ht="12.75" x14ac:dyDescent="0.2">
      <c r="A840" s="143"/>
      <c r="B840" s="126"/>
      <c r="J840" s="16"/>
      <c r="R840" s="16"/>
      <c r="Z840" s="16"/>
      <c r="AH840" s="16"/>
      <c r="AP840" s="16"/>
      <c r="AX840" s="16"/>
    </row>
    <row r="841" spans="1:50" ht="12.75" x14ac:dyDescent="0.2">
      <c r="A841" s="143"/>
      <c r="B841" s="126"/>
      <c r="J841" s="16"/>
      <c r="R841" s="16"/>
      <c r="Z841" s="16"/>
      <c r="AH841" s="16"/>
      <c r="AP841" s="16"/>
      <c r="AX841" s="16"/>
    </row>
    <row r="842" spans="1:50" ht="12.75" x14ac:dyDescent="0.2">
      <c r="A842" s="143"/>
      <c r="B842" s="126"/>
      <c r="J842" s="16"/>
      <c r="R842" s="16"/>
      <c r="Z842" s="16"/>
      <c r="AH842" s="16"/>
      <c r="AP842" s="16"/>
      <c r="AX842" s="16"/>
    </row>
    <row r="843" spans="1:50" ht="12.75" x14ac:dyDescent="0.2">
      <c r="A843" s="143"/>
      <c r="B843" s="126"/>
      <c r="J843" s="16"/>
      <c r="R843" s="16"/>
      <c r="Z843" s="16"/>
      <c r="AH843" s="16"/>
      <c r="AP843" s="16"/>
      <c r="AX843" s="16"/>
    </row>
    <row r="844" spans="1:50" ht="12.75" x14ac:dyDescent="0.2">
      <c r="A844" s="143"/>
      <c r="B844" s="126"/>
      <c r="J844" s="16"/>
      <c r="R844" s="16"/>
      <c r="Z844" s="16"/>
      <c r="AH844" s="16"/>
      <c r="AP844" s="16"/>
      <c r="AX844" s="16"/>
    </row>
    <row r="845" spans="1:50" ht="12.75" x14ac:dyDescent="0.2">
      <c r="A845" s="143"/>
      <c r="B845" s="126"/>
      <c r="J845" s="16"/>
      <c r="R845" s="16"/>
      <c r="Z845" s="16"/>
      <c r="AH845" s="16"/>
      <c r="AP845" s="16"/>
      <c r="AX845" s="16"/>
    </row>
    <row r="846" spans="1:50" ht="12.75" x14ac:dyDescent="0.2">
      <c r="A846" s="143"/>
      <c r="B846" s="126"/>
      <c r="J846" s="16"/>
      <c r="R846" s="16"/>
      <c r="Z846" s="16"/>
      <c r="AH846" s="16"/>
      <c r="AP846" s="16"/>
      <c r="AX846" s="16"/>
    </row>
    <row r="847" spans="1:50" ht="12.75" x14ac:dyDescent="0.2">
      <c r="A847" s="143"/>
      <c r="B847" s="126"/>
      <c r="J847" s="16"/>
      <c r="R847" s="16"/>
      <c r="Z847" s="16"/>
      <c r="AH847" s="16"/>
      <c r="AP847" s="16"/>
      <c r="AX847" s="16"/>
    </row>
    <row r="848" spans="1:50" ht="12.75" x14ac:dyDescent="0.2">
      <c r="A848" s="143"/>
      <c r="B848" s="126"/>
      <c r="J848" s="16"/>
      <c r="R848" s="16"/>
      <c r="Z848" s="16"/>
      <c r="AH848" s="16"/>
      <c r="AP848" s="16"/>
      <c r="AX848" s="16"/>
    </row>
    <row r="849" spans="1:50" ht="12.75" x14ac:dyDescent="0.2">
      <c r="A849" s="143"/>
      <c r="B849" s="126"/>
      <c r="J849" s="16"/>
      <c r="R849" s="16"/>
      <c r="Z849" s="16"/>
      <c r="AH849" s="16"/>
      <c r="AP849" s="16"/>
      <c r="AX849" s="16"/>
    </row>
    <row r="850" spans="1:50" ht="12.75" x14ac:dyDescent="0.2">
      <c r="A850" s="143"/>
      <c r="B850" s="126"/>
      <c r="J850" s="16"/>
      <c r="R850" s="16"/>
      <c r="Z850" s="16"/>
      <c r="AH850" s="16"/>
      <c r="AP850" s="16"/>
      <c r="AX850" s="16"/>
    </row>
    <row r="851" spans="1:50" ht="12.75" x14ac:dyDescent="0.2">
      <c r="A851" s="143"/>
      <c r="B851" s="126"/>
      <c r="J851" s="16"/>
      <c r="R851" s="16"/>
      <c r="Z851" s="16"/>
      <c r="AH851" s="16"/>
      <c r="AP851" s="16"/>
      <c r="AX851" s="16"/>
    </row>
    <row r="852" spans="1:50" ht="12.75" x14ac:dyDescent="0.2">
      <c r="A852" s="143"/>
      <c r="B852" s="126"/>
      <c r="J852" s="16"/>
      <c r="R852" s="16"/>
      <c r="Z852" s="16"/>
      <c r="AH852" s="16"/>
      <c r="AP852" s="16"/>
      <c r="AX852" s="16"/>
    </row>
    <row r="853" spans="1:50" ht="12.75" x14ac:dyDescent="0.2">
      <c r="A853" s="143"/>
      <c r="B853" s="126"/>
      <c r="J853" s="16"/>
      <c r="R853" s="16"/>
      <c r="Z853" s="16"/>
      <c r="AH853" s="16"/>
      <c r="AP853" s="16"/>
      <c r="AX853" s="16"/>
    </row>
    <row r="854" spans="1:50" ht="12.75" x14ac:dyDescent="0.2">
      <c r="A854" s="143"/>
      <c r="B854" s="126"/>
      <c r="J854" s="16"/>
      <c r="R854" s="16"/>
      <c r="Z854" s="16"/>
      <c r="AH854" s="16"/>
      <c r="AP854" s="16"/>
      <c r="AX854" s="16"/>
    </row>
    <row r="855" spans="1:50" ht="12.75" x14ac:dyDescent="0.2">
      <c r="A855" s="143"/>
      <c r="B855" s="126"/>
      <c r="J855" s="16"/>
      <c r="R855" s="16"/>
      <c r="Z855" s="16"/>
      <c r="AH855" s="16"/>
      <c r="AP855" s="16"/>
      <c r="AX855" s="16"/>
    </row>
    <row r="856" spans="1:50" ht="12.75" x14ac:dyDescent="0.2">
      <c r="A856" s="143"/>
      <c r="B856" s="126"/>
      <c r="J856" s="16"/>
      <c r="R856" s="16"/>
      <c r="Z856" s="16"/>
      <c r="AH856" s="16"/>
      <c r="AP856" s="16"/>
      <c r="AX856" s="16"/>
    </row>
    <row r="857" spans="1:50" ht="12.75" x14ac:dyDescent="0.2">
      <c r="A857" s="143"/>
      <c r="B857" s="126"/>
      <c r="J857" s="16"/>
      <c r="R857" s="16"/>
      <c r="Z857" s="16"/>
      <c r="AH857" s="16"/>
      <c r="AP857" s="16"/>
      <c r="AX857" s="16"/>
    </row>
    <row r="858" spans="1:50" ht="12.75" x14ac:dyDescent="0.2">
      <c r="A858" s="143"/>
      <c r="B858" s="126"/>
      <c r="J858" s="16"/>
      <c r="R858" s="16"/>
      <c r="Z858" s="16"/>
      <c r="AH858" s="16"/>
      <c r="AP858" s="16"/>
      <c r="AX858" s="16"/>
    </row>
    <row r="859" spans="1:50" ht="12.75" x14ac:dyDescent="0.2">
      <c r="A859" s="143"/>
      <c r="B859" s="126"/>
      <c r="J859" s="16"/>
      <c r="R859" s="16"/>
      <c r="Z859" s="16"/>
      <c r="AH859" s="16"/>
      <c r="AP859" s="16"/>
      <c r="AX859" s="16"/>
    </row>
    <row r="860" spans="1:50" ht="12.75" x14ac:dyDescent="0.2">
      <c r="A860" s="143"/>
      <c r="B860" s="126"/>
      <c r="J860" s="16"/>
      <c r="R860" s="16"/>
      <c r="Z860" s="16"/>
      <c r="AH860" s="16"/>
      <c r="AP860" s="16"/>
      <c r="AX860" s="16"/>
    </row>
    <row r="861" spans="1:50" ht="12.75" x14ac:dyDescent="0.2">
      <c r="A861" s="143"/>
      <c r="B861" s="126"/>
      <c r="J861" s="16"/>
      <c r="R861" s="16"/>
      <c r="Z861" s="16"/>
      <c r="AH861" s="16"/>
      <c r="AP861" s="16"/>
      <c r="AX861" s="16"/>
    </row>
    <row r="862" spans="1:50" ht="12.75" x14ac:dyDescent="0.2">
      <c r="A862" s="143"/>
      <c r="B862" s="126"/>
      <c r="J862" s="16"/>
      <c r="R862" s="16"/>
      <c r="Z862" s="16"/>
      <c r="AH862" s="16"/>
      <c r="AP862" s="16"/>
      <c r="AX862" s="16"/>
    </row>
    <row r="863" spans="1:50" ht="12.75" x14ac:dyDescent="0.2">
      <c r="A863" s="143"/>
      <c r="B863" s="126"/>
      <c r="J863" s="16"/>
      <c r="R863" s="16"/>
      <c r="Z863" s="16"/>
      <c r="AH863" s="16"/>
      <c r="AP863" s="16"/>
      <c r="AX863" s="16"/>
    </row>
    <row r="864" spans="1:50" ht="12.75" x14ac:dyDescent="0.2">
      <c r="A864" s="143"/>
      <c r="B864" s="126"/>
      <c r="J864" s="16"/>
      <c r="R864" s="16"/>
      <c r="Z864" s="16"/>
      <c r="AH864" s="16"/>
      <c r="AP864" s="16"/>
      <c r="AX864" s="16"/>
    </row>
    <row r="865" spans="1:50" ht="12.75" x14ac:dyDescent="0.2">
      <c r="A865" s="143"/>
      <c r="B865" s="126"/>
      <c r="J865" s="16"/>
      <c r="R865" s="16"/>
      <c r="Z865" s="16"/>
      <c r="AH865" s="16"/>
      <c r="AP865" s="16"/>
      <c r="AX865" s="16"/>
    </row>
    <row r="866" spans="1:50" ht="12.75" x14ac:dyDescent="0.2">
      <c r="A866" s="143"/>
      <c r="B866" s="126"/>
      <c r="J866" s="16"/>
      <c r="R866" s="16"/>
      <c r="Z866" s="16"/>
      <c r="AH866" s="16"/>
      <c r="AP866" s="16"/>
      <c r="AX866" s="16"/>
    </row>
    <row r="867" spans="1:50" ht="12.75" x14ac:dyDescent="0.2">
      <c r="A867" s="143"/>
      <c r="B867" s="126"/>
      <c r="J867" s="16"/>
      <c r="R867" s="16"/>
      <c r="Z867" s="16"/>
      <c r="AH867" s="16"/>
      <c r="AP867" s="16"/>
      <c r="AX867" s="16"/>
    </row>
    <row r="868" spans="1:50" ht="12.75" x14ac:dyDescent="0.2">
      <c r="A868" s="143"/>
      <c r="B868" s="126"/>
      <c r="J868" s="16"/>
      <c r="R868" s="16"/>
      <c r="Z868" s="16"/>
      <c r="AH868" s="16"/>
      <c r="AP868" s="16"/>
      <c r="AX868" s="16"/>
    </row>
    <row r="869" spans="1:50" ht="12.75" x14ac:dyDescent="0.2">
      <c r="A869" s="143"/>
      <c r="B869" s="126"/>
      <c r="J869" s="16"/>
      <c r="R869" s="16"/>
      <c r="Z869" s="16"/>
      <c r="AH869" s="16"/>
      <c r="AP869" s="16"/>
      <c r="AX869" s="16"/>
    </row>
    <row r="870" spans="1:50" ht="12.75" x14ac:dyDescent="0.2">
      <c r="A870" s="143"/>
      <c r="B870" s="126"/>
      <c r="J870" s="16"/>
      <c r="R870" s="16"/>
      <c r="Z870" s="16"/>
      <c r="AH870" s="16"/>
      <c r="AP870" s="16"/>
      <c r="AX870" s="16"/>
    </row>
    <row r="871" spans="1:50" ht="12.75" x14ac:dyDescent="0.2">
      <c r="A871" s="143"/>
      <c r="B871" s="126"/>
      <c r="J871" s="16"/>
      <c r="R871" s="16"/>
      <c r="Z871" s="16"/>
      <c r="AH871" s="16"/>
      <c r="AP871" s="16"/>
      <c r="AX871" s="16"/>
    </row>
    <row r="872" spans="1:50" ht="12.75" x14ac:dyDescent="0.2">
      <c r="A872" s="143"/>
      <c r="B872" s="126"/>
      <c r="J872" s="16"/>
      <c r="R872" s="16"/>
      <c r="Z872" s="16"/>
      <c r="AH872" s="16"/>
      <c r="AP872" s="16"/>
      <c r="AX872" s="16"/>
    </row>
    <row r="873" spans="1:50" ht="12.75" x14ac:dyDescent="0.2">
      <c r="A873" s="143"/>
      <c r="B873" s="126"/>
      <c r="J873" s="16"/>
      <c r="R873" s="16"/>
      <c r="Z873" s="16"/>
      <c r="AH873" s="16"/>
      <c r="AP873" s="16"/>
      <c r="AX873" s="16"/>
    </row>
    <row r="874" spans="1:50" ht="12.75" x14ac:dyDescent="0.2">
      <c r="A874" s="143"/>
      <c r="B874" s="126"/>
      <c r="J874" s="16"/>
      <c r="R874" s="16"/>
      <c r="Z874" s="16"/>
      <c r="AH874" s="16"/>
      <c r="AP874" s="16"/>
      <c r="AX874" s="16"/>
    </row>
    <row r="875" spans="1:50" ht="12.75" x14ac:dyDescent="0.2">
      <c r="A875" s="143"/>
      <c r="B875" s="126"/>
      <c r="J875" s="16"/>
      <c r="R875" s="16"/>
      <c r="Z875" s="16"/>
      <c r="AH875" s="16"/>
      <c r="AP875" s="16"/>
      <c r="AX875" s="16"/>
    </row>
    <row r="876" spans="1:50" ht="12.75" x14ac:dyDescent="0.2">
      <c r="A876" s="143"/>
      <c r="B876" s="126"/>
      <c r="J876" s="16"/>
      <c r="R876" s="16"/>
      <c r="Z876" s="16"/>
      <c r="AH876" s="16"/>
      <c r="AP876" s="16"/>
      <c r="AX876" s="16"/>
    </row>
    <row r="877" spans="1:50" ht="12.75" x14ac:dyDescent="0.2">
      <c r="A877" s="143"/>
      <c r="B877" s="126"/>
      <c r="J877" s="16"/>
      <c r="R877" s="16"/>
      <c r="Z877" s="16"/>
      <c r="AH877" s="16"/>
      <c r="AP877" s="16"/>
      <c r="AX877" s="16"/>
    </row>
    <row r="878" spans="1:50" ht="12.75" x14ac:dyDescent="0.2">
      <c r="A878" s="143"/>
      <c r="B878" s="126"/>
      <c r="J878" s="16"/>
      <c r="R878" s="16"/>
      <c r="Z878" s="16"/>
      <c r="AH878" s="16"/>
      <c r="AP878" s="16"/>
      <c r="AX878" s="16"/>
    </row>
    <row r="879" spans="1:50" ht="12.75" x14ac:dyDescent="0.2">
      <c r="A879" s="143"/>
      <c r="B879" s="126"/>
      <c r="J879" s="16"/>
      <c r="R879" s="16"/>
      <c r="Z879" s="16"/>
      <c r="AH879" s="16"/>
      <c r="AP879" s="16"/>
      <c r="AX879" s="16"/>
    </row>
    <row r="880" spans="1:50" ht="12.75" x14ac:dyDescent="0.2">
      <c r="A880" s="143"/>
      <c r="B880" s="126"/>
      <c r="J880" s="16"/>
      <c r="R880" s="16"/>
      <c r="Z880" s="16"/>
      <c r="AH880" s="16"/>
      <c r="AP880" s="16"/>
      <c r="AX880" s="16"/>
    </row>
    <row r="881" spans="1:50" ht="12.75" x14ac:dyDescent="0.2">
      <c r="A881" s="143"/>
      <c r="B881" s="126"/>
      <c r="J881" s="16"/>
      <c r="R881" s="16"/>
      <c r="Z881" s="16"/>
      <c r="AH881" s="16"/>
      <c r="AP881" s="16"/>
      <c r="AX881" s="16"/>
    </row>
    <row r="882" spans="1:50" ht="12.75" x14ac:dyDescent="0.2">
      <c r="A882" s="143"/>
      <c r="B882" s="126"/>
      <c r="J882" s="16"/>
      <c r="R882" s="16"/>
      <c r="Z882" s="16"/>
      <c r="AH882" s="16"/>
      <c r="AP882" s="16"/>
      <c r="AX882" s="16"/>
    </row>
    <row r="883" spans="1:50" ht="12.75" x14ac:dyDescent="0.2">
      <c r="A883" s="143"/>
      <c r="B883" s="126"/>
      <c r="J883" s="16"/>
      <c r="R883" s="16"/>
      <c r="Z883" s="16"/>
      <c r="AH883" s="16"/>
      <c r="AP883" s="16"/>
      <c r="AX883" s="16"/>
    </row>
    <row r="884" spans="1:50" ht="12.75" x14ac:dyDescent="0.2">
      <c r="A884" s="143"/>
      <c r="B884" s="126"/>
      <c r="J884" s="16"/>
      <c r="R884" s="16"/>
      <c r="Z884" s="16"/>
      <c r="AH884" s="16"/>
      <c r="AP884" s="16"/>
      <c r="AX884" s="16"/>
    </row>
    <row r="885" spans="1:50" ht="12.75" x14ac:dyDescent="0.2">
      <c r="A885" s="143"/>
      <c r="B885" s="126"/>
      <c r="J885" s="16"/>
      <c r="R885" s="16"/>
      <c r="Z885" s="16"/>
      <c r="AH885" s="16"/>
      <c r="AP885" s="16"/>
      <c r="AX885" s="16"/>
    </row>
    <row r="886" spans="1:50" ht="12.75" x14ac:dyDescent="0.2">
      <c r="A886" s="143"/>
      <c r="B886" s="126"/>
      <c r="J886" s="16"/>
      <c r="R886" s="16"/>
      <c r="Z886" s="16"/>
      <c r="AH886" s="16"/>
      <c r="AP886" s="16"/>
      <c r="AX886" s="16"/>
    </row>
    <row r="887" spans="1:50" ht="12.75" x14ac:dyDescent="0.2">
      <c r="A887" s="143"/>
      <c r="B887" s="126"/>
      <c r="J887" s="16"/>
      <c r="R887" s="16"/>
      <c r="Z887" s="16"/>
      <c r="AH887" s="16"/>
      <c r="AP887" s="16"/>
      <c r="AX887" s="16"/>
    </row>
    <row r="888" spans="1:50" ht="12.75" x14ac:dyDescent="0.2">
      <c r="A888" s="143"/>
      <c r="B888" s="126"/>
      <c r="J888" s="16"/>
      <c r="R888" s="16"/>
      <c r="Z888" s="16"/>
      <c r="AH888" s="16"/>
      <c r="AP888" s="16"/>
      <c r="AX888" s="16"/>
    </row>
    <row r="889" spans="1:50" ht="12.75" x14ac:dyDescent="0.2">
      <c r="A889" s="143"/>
      <c r="B889" s="126"/>
      <c r="J889" s="16"/>
      <c r="R889" s="16"/>
      <c r="Z889" s="16"/>
      <c r="AH889" s="16"/>
      <c r="AP889" s="16"/>
      <c r="AX889" s="16"/>
    </row>
    <row r="890" spans="1:50" ht="12.75" x14ac:dyDescent="0.2">
      <c r="A890" s="143"/>
      <c r="B890" s="126"/>
      <c r="J890" s="16"/>
      <c r="R890" s="16"/>
      <c r="Z890" s="16"/>
      <c r="AH890" s="16"/>
      <c r="AP890" s="16"/>
      <c r="AX890" s="16"/>
    </row>
    <row r="891" spans="1:50" ht="12.75" x14ac:dyDescent="0.2">
      <c r="A891" s="143"/>
      <c r="B891" s="126"/>
      <c r="J891" s="16"/>
      <c r="R891" s="16"/>
      <c r="Z891" s="16"/>
      <c r="AH891" s="16"/>
      <c r="AP891" s="16"/>
      <c r="AX891" s="16"/>
    </row>
    <row r="892" spans="1:50" ht="12.75" x14ac:dyDescent="0.2">
      <c r="A892" s="143"/>
      <c r="B892" s="126"/>
      <c r="J892" s="16"/>
      <c r="R892" s="16"/>
      <c r="Z892" s="16"/>
      <c r="AH892" s="16"/>
      <c r="AP892" s="16"/>
      <c r="AX892" s="16"/>
    </row>
    <row r="893" spans="1:50" ht="12.75" x14ac:dyDescent="0.2">
      <c r="A893" s="143"/>
      <c r="B893" s="126"/>
      <c r="J893" s="16"/>
      <c r="R893" s="16"/>
      <c r="Z893" s="16"/>
      <c r="AH893" s="16"/>
      <c r="AP893" s="16"/>
      <c r="AX893" s="16"/>
    </row>
    <row r="894" spans="1:50" ht="12.75" x14ac:dyDescent="0.2">
      <c r="A894" s="143"/>
      <c r="B894" s="126"/>
      <c r="J894" s="16"/>
      <c r="R894" s="16"/>
      <c r="Z894" s="16"/>
      <c r="AH894" s="16"/>
      <c r="AP894" s="16"/>
      <c r="AX894" s="16"/>
    </row>
    <row r="895" spans="1:50" ht="12.75" x14ac:dyDescent="0.2">
      <c r="A895" s="143"/>
      <c r="B895" s="126"/>
      <c r="J895" s="16"/>
      <c r="R895" s="16"/>
      <c r="Z895" s="16"/>
      <c r="AH895" s="16"/>
      <c r="AP895" s="16"/>
      <c r="AX895" s="16"/>
    </row>
    <row r="896" spans="1:50" ht="12.75" x14ac:dyDescent="0.2">
      <c r="A896" s="143"/>
      <c r="B896" s="126"/>
      <c r="J896" s="16"/>
      <c r="R896" s="16"/>
      <c r="Z896" s="16"/>
      <c r="AH896" s="16"/>
      <c r="AP896" s="16"/>
      <c r="AX896" s="16"/>
    </row>
    <row r="897" spans="1:50" ht="12.75" x14ac:dyDescent="0.2">
      <c r="A897" s="143"/>
      <c r="B897" s="126"/>
      <c r="J897" s="16"/>
      <c r="R897" s="16"/>
      <c r="Z897" s="16"/>
      <c r="AH897" s="16"/>
      <c r="AP897" s="16"/>
      <c r="AX897" s="16"/>
    </row>
    <row r="898" spans="1:50" ht="12.75" x14ac:dyDescent="0.2">
      <c r="A898" s="143"/>
      <c r="B898" s="126"/>
      <c r="J898" s="16"/>
      <c r="R898" s="16"/>
      <c r="Z898" s="16"/>
      <c r="AH898" s="16"/>
      <c r="AP898" s="16"/>
      <c r="AX898" s="16"/>
    </row>
    <row r="899" spans="1:50" ht="12.75" x14ac:dyDescent="0.2">
      <c r="A899" s="143"/>
      <c r="B899" s="126"/>
      <c r="J899" s="16"/>
      <c r="R899" s="16"/>
      <c r="Z899" s="16"/>
      <c r="AH899" s="16"/>
      <c r="AP899" s="16"/>
      <c r="AX899" s="16"/>
    </row>
    <row r="900" spans="1:50" ht="12.75" x14ac:dyDescent="0.2">
      <c r="A900" s="143"/>
      <c r="B900" s="126"/>
      <c r="J900" s="16"/>
      <c r="R900" s="16"/>
      <c r="Z900" s="16"/>
      <c r="AH900" s="16"/>
      <c r="AP900" s="16"/>
      <c r="AX900" s="16"/>
    </row>
    <row r="901" spans="1:50" ht="12.75" x14ac:dyDescent="0.2">
      <c r="A901" s="143"/>
      <c r="B901" s="126"/>
      <c r="J901" s="16"/>
      <c r="R901" s="16"/>
      <c r="Z901" s="16"/>
      <c r="AH901" s="16"/>
      <c r="AP901" s="16"/>
      <c r="AX901" s="16"/>
    </row>
    <row r="902" spans="1:50" ht="12.75" x14ac:dyDescent="0.2">
      <c r="A902" s="143"/>
      <c r="B902" s="126"/>
      <c r="J902" s="16"/>
      <c r="R902" s="16"/>
      <c r="Z902" s="16"/>
      <c r="AH902" s="16"/>
      <c r="AP902" s="16"/>
      <c r="AX902" s="16"/>
    </row>
    <row r="903" spans="1:50" ht="12.75" x14ac:dyDescent="0.2">
      <c r="A903" s="143"/>
      <c r="B903" s="126"/>
      <c r="J903" s="16"/>
      <c r="R903" s="16"/>
      <c r="Z903" s="16"/>
      <c r="AH903" s="16"/>
      <c r="AP903" s="16"/>
      <c r="AX903" s="16"/>
    </row>
    <row r="904" spans="1:50" ht="12.75" x14ac:dyDescent="0.2">
      <c r="A904" s="143"/>
      <c r="B904" s="126"/>
      <c r="J904" s="16"/>
      <c r="R904" s="16"/>
      <c r="Z904" s="16"/>
      <c r="AH904" s="16"/>
      <c r="AP904" s="16"/>
      <c r="AX904" s="16"/>
    </row>
    <row r="905" spans="1:50" ht="12.75" x14ac:dyDescent="0.2">
      <c r="A905" s="143"/>
      <c r="B905" s="126"/>
      <c r="J905" s="16"/>
      <c r="R905" s="16"/>
      <c r="Z905" s="16"/>
      <c r="AH905" s="16"/>
      <c r="AP905" s="16"/>
      <c r="AX905" s="16"/>
    </row>
    <row r="906" spans="1:50" ht="12.75" x14ac:dyDescent="0.2">
      <c r="A906" s="143"/>
      <c r="B906" s="126"/>
      <c r="J906" s="16"/>
      <c r="R906" s="16"/>
      <c r="Z906" s="16"/>
      <c r="AH906" s="16"/>
      <c r="AP906" s="16"/>
      <c r="AX906" s="16"/>
    </row>
    <row r="907" spans="1:50" ht="12.75" x14ac:dyDescent="0.2">
      <c r="A907" s="143"/>
      <c r="B907" s="126"/>
      <c r="J907" s="16"/>
      <c r="R907" s="16"/>
      <c r="Z907" s="16"/>
      <c r="AH907" s="16"/>
      <c r="AP907" s="16"/>
      <c r="AX907" s="16"/>
    </row>
    <row r="908" spans="1:50" ht="12.75" x14ac:dyDescent="0.2">
      <c r="A908" s="143"/>
      <c r="B908" s="126"/>
      <c r="J908" s="16"/>
      <c r="R908" s="16"/>
      <c r="Z908" s="16"/>
      <c r="AH908" s="16"/>
      <c r="AP908" s="16"/>
      <c r="AX908" s="16"/>
    </row>
    <row r="909" spans="1:50" ht="12.75" x14ac:dyDescent="0.2">
      <c r="A909" s="143"/>
      <c r="B909" s="126"/>
      <c r="J909" s="16"/>
      <c r="R909" s="16"/>
      <c r="Z909" s="16"/>
      <c r="AH909" s="16"/>
      <c r="AP909" s="16"/>
      <c r="AX909" s="16"/>
    </row>
    <row r="910" spans="1:50" ht="12.75" x14ac:dyDescent="0.2">
      <c r="A910" s="143"/>
      <c r="B910" s="126"/>
      <c r="J910" s="16"/>
      <c r="R910" s="16"/>
      <c r="Z910" s="16"/>
      <c r="AH910" s="16"/>
      <c r="AP910" s="16"/>
      <c r="AX910" s="16"/>
    </row>
    <row r="911" spans="1:50" ht="12.75" x14ac:dyDescent="0.2">
      <c r="A911" s="143"/>
      <c r="B911" s="126"/>
      <c r="J911" s="16"/>
      <c r="R911" s="16"/>
      <c r="Z911" s="16"/>
      <c r="AH911" s="16"/>
      <c r="AP911" s="16"/>
      <c r="AX911" s="16"/>
    </row>
    <row r="912" spans="1:50" ht="12.75" x14ac:dyDescent="0.2">
      <c r="A912" s="143"/>
      <c r="B912" s="126"/>
      <c r="J912" s="16"/>
      <c r="R912" s="16"/>
      <c r="Z912" s="16"/>
      <c r="AH912" s="16"/>
      <c r="AP912" s="16"/>
      <c r="AX912" s="16"/>
    </row>
    <row r="913" spans="1:50" ht="12.75" x14ac:dyDescent="0.2">
      <c r="A913" s="143"/>
      <c r="B913" s="126"/>
      <c r="J913" s="16"/>
      <c r="R913" s="16"/>
      <c r="Z913" s="16"/>
      <c r="AH913" s="16"/>
      <c r="AP913" s="16"/>
      <c r="AX913" s="16"/>
    </row>
    <row r="914" spans="1:50" ht="12.75" x14ac:dyDescent="0.2">
      <c r="A914" s="143"/>
      <c r="B914" s="126"/>
      <c r="J914" s="16"/>
      <c r="R914" s="16"/>
      <c r="Z914" s="16"/>
      <c r="AH914" s="16"/>
      <c r="AP914" s="16"/>
      <c r="AX914" s="16"/>
    </row>
    <row r="915" spans="1:50" ht="12.75" x14ac:dyDescent="0.2">
      <c r="A915" s="143"/>
      <c r="B915" s="126"/>
      <c r="J915" s="16"/>
      <c r="R915" s="16"/>
      <c r="Z915" s="16"/>
      <c r="AH915" s="16"/>
      <c r="AP915" s="16"/>
      <c r="AX915" s="16"/>
    </row>
    <row r="916" spans="1:50" ht="12.75" x14ac:dyDescent="0.2">
      <c r="A916" s="143"/>
      <c r="B916" s="126"/>
      <c r="J916" s="16"/>
      <c r="R916" s="16"/>
      <c r="Z916" s="16"/>
      <c r="AH916" s="16"/>
      <c r="AP916" s="16"/>
      <c r="AX916" s="16"/>
    </row>
    <row r="917" spans="1:50" ht="12.75" x14ac:dyDescent="0.2">
      <c r="A917" s="143"/>
      <c r="B917" s="126"/>
      <c r="J917" s="16"/>
      <c r="R917" s="16"/>
      <c r="Z917" s="16"/>
      <c r="AH917" s="16"/>
      <c r="AP917" s="16"/>
      <c r="AX917" s="16"/>
    </row>
    <row r="918" spans="1:50" ht="12.75" x14ac:dyDescent="0.2">
      <c r="A918" s="143"/>
      <c r="B918" s="126"/>
      <c r="J918" s="16"/>
      <c r="R918" s="16"/>
      <c r="Z918" s="16"/>
      <c r="AH918" s="16"/>
      <c r="AP918" s="16"/>
      <c r="AX918" s="16"/>
    </row>
    <row r="919" spans="1:50" ht="12.75" x14ac:dyDescent="0.2">
      <c r="A919" s="143"/>
      <c r="B919" s="126"/>
      <c r="J919" s="16"/>
      <c r="R919" s="16"/>
      <c r="Z919" s="16"/>
      <c r="AH919" s="16"/>
      <c r="AP919" s="16"/>
      <c r="AX919" s="16"/>
    </row>
    <row r="920" spans="1:50" ht="12.75" x14ac:dyDescent="0.2">
      <c r="A920" s="143"/>
      <c r="B920" s="126"/>
      <c r="J920" s="16"/>
      <c r="R920" s="16"/>
      <c r="Z920" s="16"/>
      <c r="AH920" s="16"/>
      <c r="AP920" s="16"/>
      <c r="AX920" s="16"/>
    </row>
    <row r="921" spans="1:50" ht="12.75" x14ac:dyDescent="0.2">
      <c r="A921" s="143"/>
      <c r="B921" s="126"/>
      <c r="J921" s="16"/>
      <c r="R921" s="16"/>
      <c r="Z921" s="16"/>
      <c r="AH921" s="16"/>
      <c r="AP921" s="16"/>
      <c r="AX921" s="16"/>
    </row>
    <row r="922" spans="1:50" ht="12.75" x14ac:dyDescent="0.2">
      <c r="A922" s="143"/>
      <c r="B922" s="126"/>
      <c r="J922" s="16"/>
      <c r="R922" s="16"/>
      <c r="Z922" s="16"/>
      <c r="AH922" s="16"/>
      <c r="AP922" s="16"/>
      <c r="AX922" s="16"/>
    </row>
    <row r="923" spans="1:50" ht="12.75" x14ac:dyDescent="0.2">
      <c r="A923" s="143"/>
      <c r="B923" s="126"/>
      <c r="J923" s="16"/>
      <c r="R923" s="16"/>
      <c r="Z923" s="16"/>
      <c r="AH923" s="16"/>
      <c r="AP923" s="16"/>
      <c r="AX923" s="16"/>
    </row>
    <row r="924" spans="1:50" ht="12.75" x14ac:dyDescent="0.2">
      <c r="A924" s="143"/>
      <c r="B924" s="126"/>
      <c r="J924" s="16"/>
      <c r="R924" s="16"/>
      <c r="Z924" s="16"/>
      <c r="AH924" s="16"/>
      <c r="AP924" s="16"/>
      <c r="AX924" s="16"/>
    </row>
    <row r="925" spans="1:50" ht="12.75" x14ac:dyDescent="0.2">
      <c r="A925" s="143"/>
      <c r="B925" s="126"/>
      <c r="J925" s="16"/>
      <c r="R925" s="16"/>
      <c r="Z925" s="16"/>
      <c r="AH925" s="16"/>
      <c r="AP925" s="16"/>
      <c r="AX925" s="16"/>
    </row>
    <row r="926" spans="1:50" ht="12.75" x14ac:dyDescent="0.2">
      <c r="A926" s="143"/>
      <c r="B926" s="126"/>
      <c r="J926" s="16"/>
      <c r="R926" s="16"/>
      <c r="Z926" s="16"/>
      <c r="AH926" s="16"/>
      <c r="AP926" s="16"/>
      <c r="AX926" s="16"/>
    </row>
    <row r="927" spans="1:50" ht="12.75" x14ac:dyDescent="0.2">
      <c r="A927" s="143"/>
      <c r="B927" s="126"/>
      <c r="J927" s="16"/>
      <c r="R927" s="16"/>
      <c r="Z927" s="16"/>
      <c r="AH927" s="16"/>
      <c r="AP927" s="16"/>
      <c r="AX927" s="16"/>
    </row>
    <row r="928" spans="1:50" ht="12.75" x14ac:dyDescent="0.2">
      <c r="A928" s="143"/>
      <c r="B928" s="126"/>
      <c r="J928" s="16"/>
      <c r="R928" s="16"/>
      <c r="Z928" s="16"/>
      <c r="AH928" s="16"/>
      <c r="AP928" s="16"/>
      <c r="AX928" s="16"/>
    </row>
    <row r="929" spans="1:50" ht="12.75" x14ac:dyDescent="0.2">
      <c r="A929" s="143"/>
      <c r="B929" s="126"/>
      <c r="J929" s="16"/>
      <c r="R929" s="16"/>
      <c r="Z929" s="16"/>
      <c r="AH929" s="16"/>
      <c r="AP929" s="16"/>
      <c r="AX929" s="16"/>
    </row>
    <row r="930" spans="1:50" ht="12.75" x14ac:dyDescent="0.2">
      <c r="A930" s="143"/>
      <c r="B930" s="126"/>
      <c r="J930" s="16"/>
      <c r="R930" s="16"/>
      <c r="Z930" s="16"/>
      <c r="AH930" s="16"/>
      <c r="AP930" s="16"/>
      <c r="AX930" s="16"/>
    </row>
    <row r="931" spans="1:50" ht="12.75" x14ac:dyDescent="0.2">
      <c r="A931" s="143"/>
      <c r="B931" s="126"/>
      <c r="J931" s="16"/>
      <c r="R931" s="16"/>
      <c r="Z931" s="16"/>
      <c r="AH931" s="16"/>
      <c r="AP931" s="16"/>
      <c r="AX931" s="16"/>
    </row>
    <row r="932" spans="1:50" ht="12.75" x14ac:dyDescent="0.2">
      <c r="A932" s="143"/>
      <c r="B932" s="126"/>
      <c r="J932" s="16"/>
      <c r="R932" s="16"/>
      <c r="Z932" s="16"/>
      <c r="AH932" s="16"/>
      <c r="AP932" s="16"/>
      <c r="AX932" s="16"/>
    </row>
    <row r="933" spans="1:50" ht="12.75" x14ac:dyDescent="0.2">
      <c r="A933" s="143"/>
      <c r="B933" s="126"/>
      <c r="J933" s="16"/>
      <c r="R933" s="16"/>
      <c r="Z933" s="16"/>
      <c r="AH933" s="16"/>
      <c r="AP933" s="16"/>
      <c r="AX933" s="16"/>
    </row>
    <row r="934" spans="1:50" ht="12.75" x14ac:dyDescent="0.2">
      <c r="A934" s="143"/>
      <c r="B934" s="126"/>
      <c r="J934" s="16"/>
      <c r="R934" s="16"/>
      <c r="Z934" s="16"/>
      <c r="AH934" s="16"/>
      <c r="AP934" s="16"/>
      <c r="AX934" s="16"/>
    </row>
    <row r="935" spans="1:50" ht="12.75" x14ac:dyDescent="0.2">
      <c r="A935" s="143"/>
      <c r="B935" s="126"/>
      <c r="J935" s="16"/>
      <c r="R935" s="16"/>
      <c r="Z935" s="16"/>
      <c r="AH935" s="16"/>
      <c r="AP935" s="16"/>
      <c r="AX935" s="16"/>
    </row>
    <row r="936" spans="1:50" ht="12.75" x14ac:dyDescent="0.2">
      <c r="A936" s="143"/>
      <c r="B936" s="126"/>
      <c r="J936" s="16"/>
      <c r="R936" s="16"/>
      <c r="Z936" s="16"/>
      <c r="AH936" s="16"/>
      <c r="AP936" s="16"/>
      <c r="AX936" s="16"/>
    </row>
    <row r="937" spans="1:50" ht="12.75" x14ac:dyDescent="0.2">
      <c r="A937" s="143"/>
      <c r="B937" s="126"/>
      <c r="J937" s="16"/>
      <c r="R937" s="16"/>
      <c r="Z937" s="16"/>
      <c r="AH937" s="16"/>
      <c r="AP937" s="16"/>
      <c r="AX937" s="16"/>
    </row>
    <row r="938" spans="1:50" ht="12.75" x14ac:dyDescent="0.2">
      <c r="A938" s="143"/>
      <c r="B938" s="126"/>
      <c r="J938" s="16"/>
      <c r="R938" s="16"/>
      <c r="Z938" s="16"/>
      <c r="AH938" s="16"/>
      <c r="AP938" s="16"/>
      <c r="AX938" s="16"/>
    </row>
    <row r="939" spans="1:50" ht="12.75" x14ac:dyDescent="0.2">
      <c r="A939" s="143"/>
      <c r="B939" s="126"/>
      <c r="J939" s="16"/>
      <c r="R939" s="16"/>
      <c r="Z939" s="16"/>
      <c r="AH939" s="16"/>
      <c r="AP939" s="16"/>
      <c r="AX939" s="16"/>
    </row>
    <row r="940" spans="1:50" ht="12.75" x14ac:dyDescent="0.2">
      <c r="A940" s="143"/>
      <c r="B940" s="126"/>
      <c r="J940" s="16"/>
      <c r="R940" s="16"/>
      <c r="Z940" s="16"/>
      <c r="AH940" s="16"/>
      <c r="AP940" s="16"/>
      <c r="AX940" s="16"/>
    </row>
    <row r="941" spans="1:50" ht="12.75" x14ac:dyDescent="0.2">
      <c r="A941" s="143"/>
      <c r="B941" s="126"/>
      <c r="J941" s="16"/>
      <c r="R941" s="16"/>
      <c r="Z941" s="16"/>
      <c r="AH941" s="16"/>
      <c r="AP941" s="16"/>
      <c r="AX941" s="16"/>
    </row>
    <row r="942" spans="1:50" ht="12.75" x14ac:dyDescent="0.2">
      <c r="A942" s="143"/>
      <c r="B942" s="126"/>
      <c r="J942" s="16"/>
      <c r="R942" s="16"/>
      <c r="Z942" s="16"/>
      <c r="AH942" s="16"/>
      <c r="AP942" s="16"/>
      <c r="AX942" s="16"/>
    </row>
    <row r="943" spans="1:50" ht="12.75" x14ac:dyDescent="0.2">
      <c r="A943" s="143"/>
      <c r="B943" s="126"/>
      <c r="J943" s="16"/>
      <c r="R943" s="16"/>
      <c r="Z943" s="16"/>
      <c r="AH943" s="16"/>
      <c r="AP943" s="16"/>
      <c r="AX943" s="16"/>
    </row>
    <row r="944" spans="1:50" ht="12.75" x14ac:dyDescent="0.2">
      <c r="A944" s="143"/>
      <c r="B944" s="126"/>
      <c r="J944" s="16"/>
      <c r="R944" s="16"/>
      <c r="Z944" s="16"/>
      <c r="AH944" s="16"/>
      <c r="AP944" s="16"/>
      <c r="AX944" s="16"/>
    </row>
    <row r="945" spans="1:50" ht="12.75" x14ac:dyDescent="0.2">
      <c r="A945" s="143"/>
      <c r="B945" s="126"/>
      <c r="J945" s="16"/>
      <c r="R945" s="16"/>
      <c r="Z945" s="16"/>
      <c r="AH945" s="16"/>
      <c r="AP945" s="16"/>
      <c r="AX945" s="16"/>
    </row>
    <row r="946" spans="1:50" ht="12.75" x14ac:dyDescent="0.2">
      <c r="A946" s="143"/>
      <c r="B946" s="126"/>
      <c r="J946" s="16"/>
      <c r="R946" s="16"/>
      <c r="Z946" s="16"/>
      <c r="AH946" s="16"/>
      <c r="AP946" s="16"/>
      <c r="AX946" s="16"/>
    </row>
    <row r="947" spans="1:50" ht="12.75" x14ac:dyDescent="0.2">
      <c r="A947" s="143"/>
      <c r="B947" s="126"/>
      <c r="J947" s="16"/>
      <c r="R947" s="16"/>
      <c r="Z947" s="16"/>
      <c r="AH947" s="16"/>
      <c r="AP947" s="16"/>
      <c r="AX947" s="16"/>
    </row>
    <row r="948" spans="1:50" ht="12.75" x14ac:dyDescent="0.2">
      <c r="A948" s="143"/>
      <c r="B948" s="126"/>
      <c r="J948" s="16"/>
      <c r="R948" s="16"/>
      <c r="Z948" s="16"/>
      <c r="AH948" s="16"/>
      <c r="AP948" s="16"/>
      <c r="AX948" s="16"/>
    </row>
    <row r="949" spans="1:50" ht="12.75" x14ac:dyDescent="0.2">
      <c r="A949" s="143"/>
      <c r="B949" s="126"/>
      <c r="J949" s="16"/>
      <c r="R949" s="16"/>
      <c r="Z949" s="16"/>
      <c r="AH949" s="16"/>
      <c r="AP949" s="16"/>
      <c r="AX949" s="16"/>
    </row>
    <row r="950" spans="1:50" ht="12.75" x14ac:dyDescent="0.2">
      <c r="A950" s="143"/>
      <c r="B950" s="126"/>
      <c r="J950" s="16"/>
      <c r="R950" s="16"/>
      <c r="Z950" s="16"/>
      <c r="AH950" s="16"/>
      <c r="AP950" s="16"/>
      <c r="AX950" s="16"/>
    </row>
    <row r="951" spans="1:50" ht="12.75" x14ac:dyDescent="0.2">
      <c r="A951" s="143"/>
      <c r="B951" s="126"/>
      <c r="J951" s="16"/>
      <c r="R951" s="16"/>
      <c r="Z951" s="16"/>
      <c r="AH951" s="16"/>
      <c r="AP951" s="16"/>
      <c r="AX951" s="16"/>
    </row>
    <row r="952" spans="1:50" ht="12.75" x14ac:dyDescent="0.2">
      <c r="A952" s="143"/>
      <c r="B952" s="126"/>
      <c r="J952" s="16"/>
      <c r="R952" s="16"/>
      <c r="Z952" s="16"/>
      <c r="AH952" s="16"/>
      <c r="AP952" s="16"/>
      <c r="AX952" s="16"/>
    </row>
    <row r="953" spans="1:50" ht="12.75" x14ac:dyDescent="0.2">
      <c r="A953" s="143"/>
      <c r="B953" s="126"/>
      <c r="J953" s="16"/>
      <c r="R953" s="16"/>
      <c r="Z953" s="16"/>
      <c r="AH953" s="16"/>
      <c r="AP953" s="16"/>
      <c r="AX953" s="16"/>
    </row>
    <row r="954" spans="1:50" ht="12.75" x14ac:dyDescent="0.2">
      <c r="A954" s="143"/>
      <c r="B954" s="126"/>
      <c r="J954" s="16"/>
      <c r="R954" s="16"/>
      <c r="Z954" s="16"/>
      <c r="AH954" s="16"/>
      <c r="AP954" s="16"/>
      <c r="AX954" s="16"/>
    </row>
    <row r="955" spans="1:50" ht="12.75" x14ac:dyDescent="0.2">
      <c r="A955" s="143"/>
      <c r="B955" s="126"/>
      <c r="J955" s="16"/>
      <c r="R955" s="16"/>
      <c r="Z955" s="16"/>
      <c r="AH955" s="16"/>
      <c r="AP955" s="16"/>
      <c r="AX955" s="16"/>
    </row>
    <row r="956" spans="1:50" ht="12.75" x14ac:dyDescent="0.2">
      <c r="A956" s="143"/>
      <c r="B956" s="126"/>
      <c r="J956" s="16"/>
      <c r="R956" s="16"/>
      <c r="Z956" s="16"/>
      <c r="AH956" s="16"/>
      <c r="AP956" s="16"/>
      <c r="AX956" s="16"/>
    </row>
    <row r="957" spans="1:50" ht="12.75" x14ac:dyDescent="0.2">
      <c r="A957" s="143"/>
      <c r="B957" s="126"/>
      <c r="J957" s="16"/>
      <c r="R957" s="16"/>
      <c r="Z957" s="16"/>
      <c r="AH957" s="16"/>
      <c r="AP957" s="16"/>
      <c r="AX957" s="16"/>
    </row>
    <row r="958" spans="1:50" ht="12.75" x14ac:dyDescent="0.2">
      <c r="A958" s="143"/>
      <c r="B958" s="126"/>
      <c r="J958" s="16"/>
      <c r="R958" s="16"/>
      <c r="Z958" s="16"/>
      <c r="AH958" s="16"/>
      <c r="AP958" s="16"/>
      <c r="AX958" s="16"/>
    </row>
    <row r="959" spans="1:50" ht="12.75" x14ac:dyDescent="0.2">
      <c r="A959" s="143"/>
      <c r="B959" s="126"/>
      <c r="J959" s="16"/>
      <c r="R959" s="16"/>
      <c r="Z959" s="16"/>
      <c r="AH959" s="16"/>
      <c r="AP959" s="16"/>
      <c r="AX959" s="16"/>
    </row>
    <row r="960" spans="1:50" ht="12.75" x14ac:dyDescent="0.2">
      <c r="A960" s="143"/>
      <c r="B960" s="126"/>
      <c r="J960" s="16"/>
      <c r="R960" s="16"/>
      <c r="Z960" s="16"/>
      <c r="AH960" s="16"/>
      <c r="AP960" s="16"/>
      <c r="AX960" s="16"/>
    </row>
    <row r="961" spans="1:50" ht="12.75" x14ac:dyDescent="0.2">
      <c r="A961" s="143"/>
      <c r="B961" s="126"/>
      <c r="J961" s="16"/>
      <c r="R961" s="16"/>
      <c r="Z961" s="16"/>
      <c r="AH961" s="16"/>
      <c r="AP961" s="16"/>
      <c r="AX961" s="16"/>
    </row>
    <row r="962" spans="1:50" ht="12.75" x14ac:dyDescent="0.2">
      <c r="A962" s="143"/>
      <c r="B962" s="126"/>
      <c r="J962" s="16"/>
      <c r="R962" s="16"/>
      <c r="Z962" s="16"/>
      <c r="AH962" s="16"/>
      <c r="AP962" s="16"/>
      <c r="AX962" s="16"/>
    </row>
    <row r="963" spans="1:50" ht="12.75" x14ac:dyDescent="0.2">
      <c r="A963" s="143"/>
      <c r="B963" s="126"/>
      <c r="J963" s="16"/>
      <c r="R963" s="16"/>
      <c r="Z963" s="16"/>
      <c r="AH963" s="16"/>
      <c r="AP963" s="16"/>
      <c r="AX963" s="16"/>
    </row>
    <row r="964" spans="1:50" ht="12.75" x14ac:dyDescent="0.2">
      <c r="A964" s="143"/>
      <c r="B964" s="126"/>
      <c r="J964" s="16"/>
      <c r="R964" s="16"/>
      <c r="Z964" s="16"/>
      <c r="AH964" s="16"/>
      <c r="AP964" s="16"/>
      <c r="AX964" s="16"/>
    </row>
    <row r="965" spans="1:50" ht="12.75" x14ac:dyDescent="0.2">
      <c r="A965" s="143"/>
      <c r="B965" s="126"/>
      <c r="J965" s="16"/>
      <c r="R965" s="16"/>
      <c r="Z965" s="16"/>
      <c r="AH965" s="16"/>
      <c r="AP965" s="16"/>
      <c r="AX965" s="16"/>
    </row>
    <row r="966" spans="1:50" ht="12.75" x14ac:dyDescent="0.2">
      <c r="A966" s="143"/>
      <c r="B966" s="126"/>
      <c r="J966" s="16"/>
      <c r="R966" s="16"/>
      <c r="Z966" s="16"/>
      <c r="AH966" s="16"/>
      <c r="AP966" s="16"/>
      <c r="AX966" s="16"/>
    </row>
    <row r="967" spans="1:50" ht="12.75" x14ac:dyDescent="0.2">
      <c r="A967" s="143"/>
      <c r="B967" s="126"/>
      <c r="J967" s="16"/>
      <c r="R967" s="16"/>
      <c r="Z967" s="16"/>
      <c r="AH967" s="16"/>
      <c r="AP967" s="16"/>
      <c r="AX967" s="16"/>
    </row>
    <row r="968" spans="1:50" ht="12.75" x14ac:dyDescent="0.2">
      <c r="A968" s="143"/>
      <c r="B968" s="126"/>
      <c r="J968" s="16"/>
      <c r="R968" s="16"/>
      <c r="Z968" s="16"/>
      <c r="AH968" s="16"/>
      <c r="AP968" s="16"/>
      <c r="AX968" s="16"/>
    </row>
    <row r="969" spans="1:50" ht="12.75" x14ac:dyDescent="0.2">
      <c r="A969" s="143"/>
      <c r="B969" s="126"/>
      <c r="J969" s="16"/>
      <c r="R969" s="16"/>
      <c r="Z969" s="16"/>
      <c r="AH969" s="16"/>
      <c r="AP969" s="16"/>
      <c r="AX969" s="16"/>
    </row>
    <row r="970" spans="1:50" ht="12.75" x14ac:dyDescent="0.2">
      <c r="A970" s="143"/>
      <c r="B970" s="126"/>
      <c r="J970" s="16"/>
      <c r="R970" s="16"/>
      <c r="Z970" s="16"/>
      <c r="AH970" s="16"/>
      <c r="AP970" s="16"/>
      <c r="AX970" s="16"/>
    </row>
    <row r="971" spans="1:50" ht="12.75" x14ac:dyDescent="0.2">
      <c r="A971" s="143"/>
      <c r="B971" s="126"/>
      <c r="J971" s="16"/>
      <c r="R971" s="16"/>
      <c r="Z971" s="16"/>
      <c r="AH971" s="16"/>
      <c r="AP971" s="16"/>
      <c r="AX971" s="16"/>
    </row>
    <row r="972" spans="1:50" ht="12.75" x14ac:dyDescent="0.2">
      <c r="A972" s="143"/>
      <c r="B972" s="126"/>
      <c r="J972" s="16"/>
      <c r="R972" s="16"/>
      <c r="Z972" s="16"/>
      <c r="AH972" s="16"/>
      <c r="AP972" s="16"/>
      <c r="AX972" s="16"/>
    </row>
    <row r="973" spans="1:50" ht="12.75" x14ac:dyDescent="0.2">
      <c r="A973" s="143"/>
      <c r="B973" s="126"/>
      <c r="J973" s="16"/>
      <c r="R973" s="16"/>
      <c r="Z973" s="16"/>
      <c r="AH973" s="16"/>
      <c r="AP973" s="16"/>
      <c r="AX973" s="16"/>
    </row>
    <row r="974" spans="1:50" ht="12.75" x14ac:dyDescent="0.2">
      <c r="A974" s="143"/>
      <c r="B974" s="126"/>
      <c r="J974" s="16"/>
      <c r="R974" s="16"/>
      <c r="Z974" s="16"/>
      <c r="AH974" s="16"/>
      <c r="AP974" s="16"/>
      <c r="AX974" s="16"/>
    </row>
    <row r="975" spans="1:50" ht="12.75" x14ac:dyDescent="0.2">
      <c r="A975" s="143"/>
      <c r="B975" s="126"/>
      <c r="J975" s="16"/>
      <c r="R975" s="16"/>
      <c r="Z975" s="16"/>
      <c r="AH975" s="16"/>
      <c r="AP975" s="16"/>
      <c r="AX975" s="16"/>
    </row>
    <row r="976" spans="1:50" ht="12.75" x14ac:dyDescent="0.2">
      <c r="A976" s="143"/>
      <c r="B976" s="126"/>
      <c r="J976" s="16"/>
      <c r="R976" s="16"/>
      <c r="Z976" s="16"/>
      <c r="AH976" s="16"/>
      <c r="AP976" s="16"/>
      <c r="AX976" s="16"/>
    </row>
    <row r="977" spans="1:50" ht="12.75" x14ac:dyDescent="0.2">
      <c r="A977" s="143"/>
      <c r="B977" s="126"/>
      <c r="J977" s="16"/>
      <c r="R977" s="16"/>
      <c r="Z977" s="16"/>
      <c r="AH977" s="16"/>
      <c r="AP977" s="16"/>
      <c r="AX977" s="16"/>
    </row>
    <row r="978" spans="1:50" ht="12.75" x14ac:dyDescent="0.2">
      <c r="A978" s="143"/>
      <c r="B978" s="126"/>
      <c r="J978" s="16"/>
      <c r="R978" s="16"/>
      <c r="Z978" s="16"/>
      <c r="AH978" s="16"/>
      <c r="AP978" s="16"/>
      <c r="AX978" s="16"/>
    </row>
    <row r="979" spans="1:50" ht="12.75" x14ac:dyDescent="0.2">
      <c r="A979" s="143"/>
      <c r="B979" s="126"/>
      <c r="J979" s="16"/>
      <c r="R979" s="16"/>
      <c r="Z979" s="16"/>
      <c r="AH979" s="16"/>
      <c r="AP979" s="16"/>
      <c r="AX979" s="16"/>
    </row>
    <row r="980" spans="1:50" ht="12.75" x14ac:dyDescent="0.2">
      <c r="A980" s="143"/>
      <c r="B980" s="126"/>
      <c r="J980" s="16"/>
      <c r="R980" s="16"/>
      <c r="Z980" s="16"/>
      <c r="AH980" s="16"/>
      <c r="AP980" s="16"/>
      <c r="AX980" s="16"/>
    </row>
    <row r="981" spans="1:50" ht="12.75" x14ac:dyDescent="0.2">
      <c r="A981" s="143"/>
      <c r="B981" s="126"/>
      <c r="J981" s="16"/>
      <c r="R981" s="16"/>
      <c r="Z981" s="16"/>
      <c r="AH981" s="16"/>
      <c r="AP981" s="16"/>
      <c r="AX981" s="16"/>
    </row>
    <row r="982" spans="1:50" ht="12.75" x14ac:dyDescent="0.2">
      <c r="A982" s="143"/>
      <c r="B982" s="126"/>
      <c r="J982" s="16"/>
      <c r="R982" s="16"/>
      <c r="Z982" s="16"/>
      <c r="AH982" s="16"/>
      <c r="AP982" s="16"/>
      <c r="AX982" s="16"/>
    </row>
    <row r="983" spans="1:50" ht="12.75" x14ac:dyDescent="0.2">
      <c r="A983" s="143"/>
      <c r="B983" s="126"/>
      <c r="J983" s="16"/>
      <c r="R983" s="16"/>
      <c r="Z983" s="16"/>
      <c r="AH983" s="16"/>
      <c r="AP983" s="16"/>
      <c r="AX983" s="16"/>
    </row>
    <row r="984" spans="1:50" ht="12.75" x14ac:dyDescent="0.2">
      <c r="A984" s="143"/>
      <c r="B984" s="126"/>
      <c r="J984" s="16"/>
      <c r="R984" s="16"/>
      <c r="Z984" s="16"/>
      <c r="AH984" s="16"/>
      <c r="AP984" s="16"/>
      <c r="AX984" s="16"/>
    </row>
    <row r="985" spans="1:50" ht="12.75" x14ac:dyDescent="0.2">
      <c r="A985" s="143"/>
      <c r="B985" s="126"/>
      <c r="J985" s="16"/>
      <c r="R985" s="16"/>
      <c r="Z985" s="16"/>
      <c r="AH985" s="16"/>
      <c r="AP985" s="16"/>
      <c r="AX985" s="16"/>
    </row>
    <row r="986" spans="1:50" ht="12.75" x14ac:dyDescent="0.2">
      <c r="A986" s="143"/>
      <c r="B986" s="126"/>
      <c r="J986" s="16"/>
      <c r="R986" s="16"/>
      <c r="Z986" s="16"/>
      <c r="AH986" s="16"/>
      <c r="AP986" s="16"/>
      <c r="AX986" s="16"/>
    </row>
    <row r="987" spans="1:50" ht="12.75" x14ac:dyDescent="0.2">
      <c r="A987" s="143"/>
      <c r="B987" s="126"/>
      <c r="J987" s="16"/>
      <c r="R987" s="16"/>
      <c r="Z987" s="16"/>
      <c r="AH987" s="16"/>
      <c r="AP987" s="16"/>
      <c r="AX987" s="16"/>
    </row>
    <row r="988" spans="1:50" ht="12.75" x14ac:dyDescent="0.2">
      <c r="A988" s="143"/>
      <c r="B988" s="126"/>
      <c r="J988" s="16"/>
      <c r="R988" s="16"/>
      <c r="Z988" s="16"/>
      <c r="AH988" s="16"/>
      <c r="AP988" s="16"/>
      <c r="AX988" s="16"/>
    </row>
    <row r="989" spans="1:50" ht="12.75" x14ac:dyDescent="0.2">
      <c r="A989" s="143"/>
      <c r="B989" s="126"/>
      <c r="J989" s="16"/>
      <c r="R989" s="16"/>
      <c r="Z989" s="16"/>
      <c r="AH989" s="16"/>
      <c r="AP989" s="16"/>
      <c r="AX989" s="16"/>
    </row>
    <row r="990" spans="1:50" ht="12.75" x14ac:dyDescent="0.2">
      <c r="A990" s="143"/>
      <c r="B990" s="126"/>
      <c r="J990" s="16"/>
      <c r="R990" s="16"/>
      <c r="Z990" s="16"/>
      <c r="AH990" s="16"/>
      <c r="AP990" s="16"/>
      <c r="AX990" s="16"/>
    </row>
    <row r="991" spans="1:50" ht="12.75" x14ac:dyDescent="0.2">
      <c r="A991" s="143"/>
      <c r="B991" s="126"/>
      <c r="J991" s="16"/>
      <c r="R991" s="16"/>
      <c r="Z991" s="16"/>
      <c r="AH991" s="16"/>
      <c r="AP991" s="16"/>
      <c r="AX991" s="16"/>
    </row>
    <row r="992" spans="1:50" ht="12.75" x14ac:dyDescent="0.2">
      <c r="A992" s="143"/>
      <c r="B992" s="126"/>
      <c r="J992" s="16"/>
      <c r="R992" s="16"/>
      <c r="Z992" s="16"/>
      <c r="AH992" s="16"/>
      <c r="AP992" s="16"/>
      <c r="AX992" s="16"/>
    </row>
    <row r="993" spans="1:50" ht="12.75" x14ac:dyDescent="0.2">
      <c r="A993" s="143"/>
      <c r="B993" s="126"/>
      <c r="J993" s="16"/>
      <c r="R993" s="16"/>
      <c r="Z993" s="16"/>
      <c r="AH993" s="16"/>
      <c r="AP993" s="16"/>
      <c r="AX993" s="16"/>
    </row>
    <row r="994" spans="1:50" ht="12.75" x14ac:dyDescent="0.2">
      <c r="A994" s="143"/>
      <c r="B994" s="126"/>
      <c r="J994" s="16"/>
      <c r="R994" s="16"/>
      <c r="Z994" s="16"/>
      <c r="AH994" s="16"/>
      <c r="AP994" s="16"/>
      <c r="AX994" s="16"/>
    </row>
    <row r="995" spans="1:50" ht="12.75" x14ac:dyDescent="0.2">
      <c r="A995" s="143"/>
      <c r="B995" s="126"/>
      <c r="J995" s="16"/>
      <c r="R995" s="16"/>
      <c r="Z995" s="16"/>
      <c r="AH995" s="16"/>
      <c r="AP995" s="16"/>
      <c r="AX995" s="16"/>
    </row>
    <row r="996" spans="1:50" ht="12.75" x14ac:dyDescent="0.2">
      <c r="A996" s="143"/>
      <c r="B996" s="126"/>
      <c r="J996" s="16"/>
      <c r="R996" s="16"/>
      <c r="Z996" s="16"/>
      <c r="AH996" s="16"/>
      <c r="AP996" s="16"/>
      <c r="AX996" s="16"/>
    </row>
    <row r="997" spans="1:50" ht="12.75" x14ac:dyDescent="0.2">
      <c r="A997" s="143"/>
      <c r="B997" s="126"/>
      <c r="J997" s="16"/>
      <c r="R997" s="16"/>
      <c r="Z997" s="16"/>
      <c r="AH997" s="16"/>
      <c r="AP997" s="16"/>
      <c r="AX997" s="16"/>
    </row>
    <row r="998" spans="1:50" ht="12.75" x14ac:dyDescent="0.2">
      <c r="A998" s="143"/>
      <c r="B998" s="126"/>
      <c r="J998" s="16"/>
      <c r="R998" s="16"/>
      <c r="Z998" s="16"/>
      <c r="AH998" s="16"/>
      <c r="AP998" s="16"/>
      <c r="AX998" s="16"/>
    </row>
    <row r="999" spans="1:50" ht="12.75" x14ac:dyDescent="0.2">
      <c r="A999" s="143"/>
      <c r="B999" s="126"/>
      <c r="J999" s="16"/>
      <c r="R999" s="16"/>
      <c r="Z999" s="16"/>
      <c r="AH999" s="16"/>
      <c r="AP999" s="16"/>
      <c r="AX999" s="16"/>
    </row>
    <row r="1000" spans="1:50" ht="12.75" x14ac:dyDescent="0.2">
      <c r="A1000" s="143"/>
      <c r="B1000" s="126"/>
      <c r="J1000" s="16"/>
      <c r="R1000" s="16"/>
      <c r="Z1000" s="16"/>
      <c r="AH1000" s="16"/>
      <c r="AP1000" s="16"/>
      <c r="AX1000" s="16"/>
    </row>
    <row r="1001" spans="1:50" ht="12.75" x14ac:dyDescent="0.2">
      <c r="A1001" s="143"/>
      <c r="B1001" s="126"/>
      <c r="J1001" s="16"/>
      <c r="R1001" s="16"/>
      <c r="Z1001" s="16"/>
      <c r="AH1001" s="16"/>
      <c r="AP1001" s="16"/>
      <c r="AX1001" s="16"/>
    </row>
  </sheetData>
  <mergeCells count="11">
    <mergeCell ref="AI2:AP2"/>
    <mergeCell ref="AQ2:AX2"/>
    <mergeCell ref="AA2:AH2"/>
    <mergeCell ref="A45:A46"/>
    <mergeCell ref="A35:B35"/>
    <mergeCell ref="A44:B44"/>
    <mergeCell ref="A50:B50"/>
    <mergeCell ref="S2:Z2"/>
    <mergeCell ref="C2:J2"/>
    <mergeCell ref="K2:R2"/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BO998"/>
  <sheetViews>
    <sheetView tabSelected="1" workbookViewId="0">
      <pane xSplit="2" ySplit="3" topLeftCell="BJ10" activePane="bottomRight" state="frozen"/>
      <selection pane="topRight" activeCell="C1" sqref="C1"/>
      <selection pane="bottomLeft" activeCell="A4" sqref="A4"/>
      <selection pane="bottomRight" activeCell="BM13" sqref="BM13"/>
    </sheetView>
  </sheetViews>
  <sheetFormatPr defaultColWidth="14.42578125" defaultRowHeight="15.75" customHeight="1" x14ac:dyDescent="0.2"/>
  <cols>
    <col min="2" max="2" width="14.42578125" customWidth="1"/>
    <col min="3" max="10" width="6.85546875" customWidth="1"/>
    <col min="11" max="12" width="7" customWidth="1"/>
    <col min="13" max="13" width="7.85546875" customWidth="1"/>
    <col min="14" max="14" width="6.85546875" customWidth="1"/>
    <col min="15" max="16" width="7" customWidth="1"/>
    <col min="17" max="20" width="6.85546875" customWidth="1"/>
    <col min="21" max="21" width="7.85546875" customWidth="1"/>
    <col min="22" max="22" width="6.85546875" customWidth="1"/>
    <col min="23" max="25" width="7.85546875" customWidth="1"/>
    <col min="26" max="26" width="6.85546875" customWidth="1"/>
    <col min="27" max="29" width="7.85546875" customWidth="1"/>
    <col min="30" max="30" width="6.85546875" customWidth="1"/>
    <col min="31" max="33" width="7.85546875" customWidth="1"/>
    <col min="34" max="34" width="6.85546875" customWidth="1"/>
    <col min="35" max="36" width="7.85546875" customWidth="1"/>
    <col min="37" max="37" width="9.85546875" customWidth="1"/>
    <col min="38" max="38" width="6.85546875" customWidth="1"/>
    <col min="39" max="41" width="8.85546875" customWidth="1"/>
    <col min="42" max="42" width="6.85546875" customWidth="1"/>
    <col min="43" max="45" width="8.85546875" customWidth="1"/>
    <col min="46" max="46" width="6.85546875" customWidth="1"/>
    <col min="47" max="49" width="7.85546875" customWidth="1"/>
    <col min="50" max="50" width="6.85546875" customWidth="1"/>
    <col min="51" max="52" width="7.85546875" customWidth="1"/>
    <col min="53" max="53" width="8.85546875" customWidth="1"/>
    <col min="54" max="54" width="6.85546875" customWidth="1"/>
    <col min="55" max="55" width="7.85546875" customWidth="1"/>
    <col min="56" max="56" width="6.85546875" customWidth="1"/>
    <col min="57" max="58" width="7.85546875" customWidth="1"/>
    <col min="59" max="59" width="6.85546875" customWidth="1"/>
    <col min="60" max="61" width="8" customWidth="1"/>
    <col min="62" max="62" width="8.85546875" customWidth="1"/>
    <col min="63" max="63" width="6.85546875" customWidth="1"/>
    <col min="64" max="65" width="8.28515625" customWidth="1"/>
    <col min="66" max="66" width="7.85546875" customWidth="1"/>
    <col min="67" max="67" width="6.85546875" customWidth="1"/>
  </cols>
  <sheetData>
    <row r="1" spans="1:67" ht="15.75" customHeight="1" x14ac:dyDescent="0.2">
      <c r="A1" s="881" t="s">
        <v>0</v>
      </c>
      <c r="B1" s="862"/>
      <c r="C1" s="5"/>
      <c r="D1" s="8"/>
      <c r="E1" s="8"/>
      <c r="F1" s="8"/>
      <c r="G1" s="8"/>
      <c r="H1" s="8"/>
      <c r="I1" s="8"/>
      <c r="J1" s="8"/>
      <c r="K1" s="5"/>
      <c r="L1" s="8"/>
      <c r="M1" s="9"/>
      <c r="N1" s="9"/>
      <c r="O1" s="8"/>
      <c r="P1" s="8"/>
      <c r="Q1" s="9"/>
      <c r="R1" s="9"/>
      <c r="S1" s="5"/>
      <c r="T1" s="8"/>
      <c r="U1" s="9"/>
      <c r="V1" s="9"/>
      <c r="W1" s="8"/>
      <c r="X1" s="8"/>
      <c r="Y1" s="9"/>
      <c r="Z1" s="11"/>
      <c r="AA1" s="8"/>
      <c r="AB1" s="8"/>
      <c r="AC1" s="9"/>
      <c r="AD1" s="9"/>
      <c r="AE1" s="8"/>
      <c r="AF1" s="8"/>
      <c r="AG1" s="9"/>
      <c r="AH1" s="11"/>
      <c r="AI1" s="8"/>
      <c r="AJ1" s="8"/>
      <c r="AK1" s="9"/>
      <c r="AL1" s="9"/>
      <c r="AM1" s="8"/>
      <c r="AN1" s="8"/>
      <c r="AO1" s="9"/>
      <c r="AP1" s="11"/>
      <c r="AQ1" s="8"/>
      <c r="AR1" s="8"/>
      <c r="AS1" s="9"/>
      <c r="AT1" s="9"/>
      <c r="AU1" s="8"/>
      <c r="AV1" s="8"/>
      <c r="AW1" s="9"/>
      <c r="AX1" s="11"/>
      <c r="AY1" s="8"/>
      <c r="AZ1" s="8"/>
      <c r="BA1" s="9"/>
      <c r="BB1" s="9"/>
      <c r="BC1" s="8"/>
      <c r="BD1" s="8"/>
      <c r="BE1" s="8"/>
      <c r="BF1" s="9"/>
      <c r="BG1" s="11"/>
      <c r="BH1" s="8"/>
      <c r="BI1" s="8"/>
      <c r="BJ1" s="9"/>
      <c r="BK1" s="9"/>
      <c r="BL1" s="8"/>
      <c r="BM1" s="8"/>
      <c r="BN1" s="14"/>
      <c r="BO1" s="15"/>
    </row>
    <row r="2" spans="1:67" ht="15.75" customHeight="1" x14ac:dyDescent="0.2">
      <c r="A2" s="19"/>
      <c r="B2" s="21"/>
      <c r="C2" s="879" t="s">
        <v>6</v>
      </c>
      <c r="D2" s="868"/>
      <c r="E2" s="868"/>
      <c r="F2" s="868"/>
      <c r="G2" s="868"/>
      <c r="H2" s="868"/>
      <c r="I2" s="868"/>
      <c r="J2" s="880"/>
      <c r="K2" s="882" t="s">
        <v>9</v>
      </c>
      <c r="L2" s="856"/>
      <c r="M2" s="856"/>
      <c r="N2" s="856"/>
      <c r="O2" s="856"/>
      <c r="P2" s="856"/>
      <c r="Q2" s="856"/>
      <c r="R2" s="858"/>
      <c r="S2" s="882" t="s">
        <v>11</v>
      </c>
      <c r="T2" s="856"/>
      <c r="U2" s="856"/>
      <c r="V2" s="856"/>
      <c r="W2" s="856"/>
      <c r="X2" s="856"/>
      <c r="Y2" s="856"/>
      <c r="Z2" s="858"/>
      <c r="AA2" s="877" t="s">
        <v>13</v>
      </c>
      <c r="AB2" s="856"/>
      <c r="AC2" s="856"/>
      <c r="AD2" s="856"/>
      <c r="AE2" s="856"/>
      <c r="AF2" s="856"/>
      <c r="AG2" s="856"/>
      <c r="AH2" s="858"/>
      <c r="AI2" s="877" t="s">
        <v>17</v>
      </c>
      <c r="AJ2" s="856"/>
      <c r="AK2" s="856"/>
      <c r="AL2" s="856"/>
      <c r="AM2" s="856"/>
      <c r="AN2" s="856"/>
      <c r="AO2" s="856"/>
      <c r="AP2" s="858"/>
      <c r="AQ2" s="877" t="s">
        <v>19</v>
      </c>
      <c r="AR2" s="856"/>
      <c r="AS2" s="856"/>
      <c r="AT2" s="856"/>
      <c r="AU2" s="856"/>
      <c r="AV2" s="856"/>
      <c r="AW2" s="856"/>
      <c r="AX2" s="858"/>
      <c r="AY2" s="877" t="s">
        <v>3</v>
      </c>
      <c r="AZ2" s="856"/>
      <c r="BA2" s="856"/>
      <c r="BB2" s="856"/>
      <c r="BC2" s="856"/>
      <c r="BD2" s="856"/>
      <c r="BE2" s="856"/>
      <c r="BF2" s="856"/>
      <c r="BG2" s="858"/>
      <c r="BH2" s="878" t="s">
        <v>20</v>
      </c>
      <c r="BI2" s="862"/>
      <c r="BJ2" s="862"/>
      <c r="BK2" s="862"/>
      <c r="BL2" s="862"/>
      <c r="BM2" s="862"/>
      <c r="BN2" s="862"/>
      <c r="BO2" s="870"/>
    </row>
    <row r="3" spans="1:67" ht="15.75" customHeight="1" x14ac:dyDescent="0.2">
      <c r="A3" s="40" t="s">
        <v>4</v>
      </c>
      <c r="B3" s="42" t="s">
        <v>5</v>
      </c>
      <c r="C3" s="23" t="s">
        <v>7</v>
      </c>
      <c r="D3" s="27" t="s">
        <v>23</v>
      </c>
      <c r="E3" s="27" t="s">
        <v>24</v>
      </c>
      <c r="F3" s="27" t="s">
        <v>25</v>
      </c>
      <c r="G3" s="43" t="s">
        <v>8</v>
      </c>
      <c r="H3" s="27" t="s">
        <v>29</v>
      </c>
      <c r="I3" s="43" t="s">
        <v>24</v>
      </c>
      <c r="J3" s="44" t="s">
        <v>25</v>
      </c>
      <c r="K3" s="23" t="s">
        <v>7</v>
      </c>
      <c r="L3" s="27" t="s">
        <v>23</v>
      </c>
      <c r="M3" s="45" t="s">
        <v>24</v>
      </c>
      <c r="N3" s="45" t="s">
        <v>25</v>
      </c>
      <c r="O3" s="27" t="s">
        <v>8</v>
      </c>
      <c r="P3" s="27" t="s">
        <v>29</v>
      </c>
      <c r="Q3" s="45" t="s">
        <v>24</v>
      </c>
      <c r="R3" s="47" t="s">
        <v>25</v>
      </c>
      <c r="S3" s="23" t="s">
        <v>7</v>
      </c>
      <c r="T3" s="27" t="s">
        <v>23</v>
      </c>
      <c r="U3" s="45" t="s">
        <v>24</v>
      </c>
      <c r="V3" s="45" t="s">
        <v>25</v>
      </c>
      <c r="W3" s="27" t="s">
        <v>8</v>
      </c>
      <c r="X3" s="27" t="s">
        <v>29</v>
      </c>
      <c r="Y3" s="45" t="s">
        <v>24</v>
      </c>
      <c r="Z3" s="47" t="s">
        <v>25</v>
      </c>
      <c r="AA3" s="27" t="s">
        <v>7</v>
      </c>
      <c r="AB3" s="27" t="s">
        <v>23</v>
      </c>
      <c r="AC3" s="45" t="s">
        <v>24</v>
      </c>
      <c r="AD3" s="45" t="s">
        <v>25</v>
      </c>
      <c r="AE3" s="27" t="s">
        <v>8</v>
      </c>
      <c r="AF3" s="27" t="s">
        <v>29</v>
      </c>
      <c r="AG3" s="45" t="s">
        <v>24</v>
      </c>
      <c r="AH3" s="47" t="s">
        <v>25</v>
      </c>
      <c r="AI3" s="27" t="s">
        <v>7</v>
      </c>
      <c r="AJ3" s="27" t="s">
        <v>23</v>
      </c>
      <c r="AK3" s="45" t="s">
        <v>24</v>
      </c>
      <c r="AL3" s="45" t="s">
        <v>25</v>
      </c>
      <c r="AM3" s="27" t="s">
        <v>8</v>
      </c>
      <c r="AN3" s="27" t="s">
        <v>29</v>
      </c>
      <c r="AO3" s="45" t="s">
        <v>24</v>
      </c>
      <c r="AP3" s="47" t="s">
        <v>25</v>
      </c>
      <c r="AQ3" s="27" t="s">
        <v>7</v>
      </c>
      <c r="AR3" s="27" t="s">
        <v>23</v>
      </c>
      <c r="AS3" s="45" t="s">
        <v>24</v>
      </c>
      <c r="AT3" s="45" t="s">
        <v>25</v>
      </c>
      <c r="AU3" s="27" t="s">
        <v>8</v>
      </c>
      <c r="AV3" s="27" t="s">
        <v>29</v>
      </c>
      <c r="AW3" s="45" t="s">
        <v>24</v>
      </c>
      <c r="AX3" s="47" t="s">
        <v>25</v>
      </c>
      <c r="AY3" s="27" t="s">
        <v>7</v>
      </c>
      <c r="AZ3" s="27" t="s">
        <v>23</v>
      </c>
      <c r="BA3" s="45" t="s">
        <v>24</v>
      </c>
      <c r="BB3" s="45" t="s">
        <v>25</v>
      </c>
      <c r="BC3" s="27" t="s">
        <v>8</v>
      </c>
      <c r="BD3" s="27" t="s">
        <v>52</v>
      </c>
      <c r="BE3" s="27" t="s">
        <v>29</v>
      </c>
      <c r="BF3" s="45" t="s">
        <v>24</v>
      </c>
      <c r="BG3" s="47" t="s">
        <v>25</v>
      </c>
      <c r="BH3" s="27" t="s">
        <v>7</v>
      </c>
      <c r="BI3" s="27" t="s">
        <v>23</v>
      </c>
      <c r="BJ3" s="45" t="s">
        <v>24</v>
      </c>
      <c r="BK3" s="45" t="s">
        <v>25</v>
      </c>
      <c r="BL3" s="27" t="s">
        <v>8</v>
      </c>
      <c r="BM3" s="27" t="s">
        <v>29</v>
      </c>
      <c r="BN3" s="50" t="s">
        <v>24</v>
      </c>
      <c r="BO3" s="51" t="s">
        <v>25</v>
      </c>
    </row>
    <row r="4" spans="1:67" ht="15.75" customHeight="1" x14ac:dyDescent="0.2">
      <c r="A4" s="46" t="s">
        <v>10</v>
      </c>
      <c r="B4" s="48">
        <v>2.0500000000000001E-2</v>
      </c>
      <c r="C4" s="39">
        <v>2.4400000000000002E-2</v>
      </c>
      <c r="D4" s="36" t="s">
        <v>12</v>
      </c>
      <c r="E4" s="49">
        <f>AVERAGE(C4:D4)</f>
        <v>2.4400000000000002E-2</v>
      </c>
      <c r="F4" s="49"/>
      <c r="G4" s="36">
        <v>3.2899999999999999E-2</v>
      </c>
      <c r="H4" s="36">
        <v>3.4700000000000002E-2</v>
      </c>
      <c r="I4" s="55">
        <f>AVERAGE(G4:H4)</f>
        <v>3.3799999999999997E-2</v>
      </c>
      <c r="J4" s="58">
        <f>STDEV(G4:H4)</f>
        <v>1.2727922061357877E-3</v>
      </c>
      <c r="K4" s="39" t="s">
        <v>12</v>
      </c>
      <c r="L4" s="36" t="s">
        <v>12</v>
      </c>
      <c r="M4" s="49"/>
      <c r="N4" s="49"/>
      <c r="O4" s="36">
        <v>9.0800000000000006E-2</v>
      </c>
      <c r="P4" s="36">
        <v>0.1017</v>
      </c>
      <c r="Q4" s="49">
        <f>AVERAGE(O4:P4)</f>
        <v>9.6250000000000002E-2</v>
      </c>
      <c r="R4" s="57">
        <f>STDEV(O4:P4)</f>
        <v>7.7074639149333629E-3</v>
      </c>
      <c r="S4" s="39" t="s">
        <v>12</v>
      </c>
      <c r="T4" s="36" t="s">
        <v>12</v>
      </c>
      <c r="U4" s="49"/>
      <c r="V4" s="49"/>
      <c r="W4" s="36">
        <v>0.1036</v>
      </c>
      <c r="X4" s="36">
        <v>8.1600000000000006E-2</v>
      </c>
      <c r="Y4" s="49">
        <f>AVERAGE(W4:X4)</f>
        <v>9.2600000000000002E-2</v>
      </c>
      <c r="Z4" s="57">
        <f>STDEV(W4:X4)</f>
        <v>1.5556349186104018E-2</v>
      </c>
      <c r="AA4" s="36" t="s">
        <v>12</v>
      </c>
      <c r="AB4" s="36" t="s">
        <v>12</v>
      </c>
      <c r="AC4" s="49"/>
      <c r="AD4" s="49"/>
      <c r="AE4" s="36">
        <v>0.10340000000000001</v>
      </c>
      <c r="AF4" s="36">
        <v>0.11260000000000001</v>
      </c>
      <c r="AG4" s="49">
        <f t="shared" ref="AG4:AG5" si="0">AVERAGE(AE4:AF4)</f>
        <v>0.10800000000000001</v>
      </c>
      <c r="AH4" s="57">
        <f>STDEV(AE4:AF4)</f>
        <v>6.5053823869162374E-3</v>
      </c>
      <c r="AI4" s="36">
        <v>1.7589999999999999</v>
      </c>
      <c r="AJ4" s="36">
        <v>1.7634000000000001</v>
      </c>
      <c r="AK4" s="49">
        <f>AVERAGE(AI4:AJ4)</f>
        <v>1.7612000000000001</v>
      </c>
      <c r="AL4" s="49">
        <f>STDEV(AI4:AJ4)</f>
        <v>3.1112698372209374E-3</v>
      </c>
      <c r="AM4" s="36">
        <v>2.1625000000000001</v>
      </c>
      <c r="AN4" s="36">
        <v>1.9614</v>
      </c>
      <c r="AO4" s="49">
        <f>AVERAGE(AM4:AN4)</f>
        <v>2.0619499999999999</v>
      </c>
      <c r="AP4" s="57">
        <f>STDEV(AM4:AN4)</f>
        <v>0.14219917369661475</v>
      </c>
      <c r="AQ4" s="36" t="s">
        <v>12</v>
      </c>
      <c r="AR4" s="36" t="s">
        <v>12</v>
      </c>
      <c r="AS4" s="49"/>
      <c r="AT4" s="49"/>
      <c r="AU4" s="36">
        <v>0.28820000000000001</v>
      </c>
      <c r="AV4" s="36">
        <v>0.28770000000000001</v>
      </c>
      <c r="AW4" s="49">
        <f>AVERAGE(AU4:AV4)</f>
        <v>0.28795000000000004</v>
      </c>
      <c r="AX4" s="57">
        <f>STDEV(AU4:AV4)</f>
        <v>3.5355339059327408E-4</v>
      </c>
      <c r="AY4" s="36" t="s">
        <v>12</v>
      </c>
      <c r="AZ4" s="36">
        <v>2.93E-2</v>
      </c>
      <c r="BA4" s="49">
        <f>AVERAGE(AY4:AZ4)</f>
        <v>2.93E-2</v>
      </c>
      <c r="BB4" s="49"/>
      <c r="BC4" s="36">
        <v>0.2419</v>
      </c>
      <c r="BD4" s="36">
        <v>0.26769999999999999</v>
      </c>
      <c r="BE4" s="36">
        <v>0.25619999999999998</v>
      </c>
      <c r="BF4" s="49">
        <f>AVERAGE(BC4:BE4)</f>
        <v>0.2552666666666667</v>
      </c>
      <c r="BG4" s="57">
        <f>STDEV(BC4:BE4)</f>
        <v>1.2925298191273313E-2</v>
      </c>
      <c r="BH4" s="36" t="s">
        <v>12</v>
      </c>
      <c r="BI4" s="36" t="s">
        <v>12</v>
      </c>
      <c r="BJ4" s="49"/>
      <c r="BK4" s="49"/>
      <c r="BL4" s="36">
        <v>3.1505000000000001</v>
      </c>
      <c r="BM4" s="36">
        <v>3.0525000000000002</v>
      </c>
      <c r="BN4" s="49">
        <f>AVERAGE(BL4:BM4)</f>
        <v>3.1015000000000001</v>
      </c>
      <c r="BO4" s="57">
        <f>STDEV(BL4:BM4)</f>
        <v>6.9296464556281565E-2</v>
      </c>
    </row>
    <row r="5" spans="1:67" ht="15.75" customHeight="1" x14ac:dyDescent="0.2">
      <c r="A5" s="46" t="s">
        <v>15</v>
      </c>
      <c r="B5" s="48">
        <v>4.7000000000000002E-3</v>
      </c>
      <c r="C5" s="39" t="s">
        <v>12</v>
      </c>
      <c r="D5" s="36" t="s">
        <v>12</v>
      </c>
      <c r="E5" s="49"/>
      <c r="F5" s="49"/>
      <c r="G5" s="36" t="s">
        <v>12</v>
      </c>
      <c r="H5" s="36" t="s">
        <v>12</v>
      </c>
      <c r="I5" s="55"/>
      <c r="J5" s="58"/>
      <c r="K5" s="39" t="s">
        <v>12</v>
      </c>
      <c r="L5" s="36" t="s">
        <v>12</v>
      </c>
      <c r="M5" s="49"/>
      <c r="N5" s="49"/>
      <c r="O5" s="36" t="s">
        <v>12</v>
      </c>
      <c r="P5" s="36" t="s">
        <v>12</v>
      </c>
      <c r="Q5" s="49"/>
      <c r="R5" s="57"/>
      <c r="S5" s="39" t="s">
        <v>12</v>
      </c>
      <c r="T5" s="36" t="s">
        <v>12</v>
      </c>
      <c r="U5" s="49"/>
      <c r="V5" s="49"/>
      <c r="W5" s="36" t="s">
        <v>12</v>
      </c>
      <c r="X5" s="36" t="s">
        <v>12</v>
      </c>
      <c r="Y5" s="49"/>
      <c r="Z5" s="57"/>
      <c r="AA5" s="36" t="s">
        <v>12</v>
      </c>
      <c r="AB5" s="36" t="s">
        <v>12</v>
      </c>
      <c r="AC5" s="49"/>
      <c r="AD5" s="49"/>
      <c r="AE5" s="36" t="s">
        <v>12</v>
      </c>
      <c r="AF5" s="36">
        <v>5.1000000000000004E-3</v>
      </c>
      <c r="AG5" s="49">
        <f t="shared" si="0"/>
        <v>5.1000000000000004E-3</v>
      </c>
      <c r="AH5" s="57"/>
      <c r="AI5" s="36" t="s">
        <v>12</v>
      </c>
      <c r="AJ5" s="36" t="s">
        <v>12</v>
      </c>
      <c r="AK5" s="49"/>
      <c r="AL5" s="49"/>
      <c r="AM5" s="36" t="s">
        <v>12</v>
      </c>
      <c r="AN5" s="36" t="s">
        <v>12</v>
      </c>
      <c r="AO5" s="49"/>
      <c r="AP5" s="57"/>
      <c r="AQ5" s="36">
        <v>5.3E-3</v>
      </c>
      <c r="AR5" s="36" t="s">
        <v>12</v>
      </c>
      <c r="AS5" s="49">
        <f>AVERAGE(AQ5:AR5)</f>
        <v>5.3E-3</v>
      </c>
      <c r="AT5" s="49"/>
      <c r="AU5" s="36" t="s">
        <v>12</v>
      </c>
      <c r="AV5" s="36" t="s">
        <v>12</v>
      </c>
      <c r="AW5" s="49"/>
      <c r="AX5" s="57"/>
      <c r="AY5" s="36" t="s">
        <v>12</v>
      </c>
      <c r="AZ5" s="36" t="s">
        <v>12</v>
      </c>
      <c r="BA5" s="49"/>
      <c r="BB5" s="49"/>
      <c r="BC5" s="36" t="s">
        <v>12</v>
      </c>
      <c r="BD5" s="36" t="s">
        <v>12</v>
      </c>
      <c r="BE5" s="36" t="s">
        <v>12</v>
      </c>
      <c r="BF5" s="49"/>
      <c r="BG5" s="57"/>
      <c r="BH5" s="36" t="s">
        <v>12</v>
      </c>
      <c r="BI5" s="36" t="s">
        <v>12</v>
      </c>
      <c r="BJ5" s="49"/>
      <c r="BK5" s="49"/>
      <c r="BL5" s="36" t="s">
        <v>12</v>
      </c>
      <c r="BM5" s="36" t="s">
        <v>12</v>
      </c>
      <c r="BN5" s="49"/>
      <c r="BO5" s="57"/>
    </row>
    <row r="6" spans="1:67" ht="15.75" customHeight="1" x14ac:dyDescent="0.2">
      <c r="A6" s="46" t="s">
        <v>16</v>
      </c>
      <c r="B6" s="48">
        <v>4.5900000000000003E-2</v>
      </c>
      <c r="C6" s="39" t="s">
        <v>12</v>
      </c>
      <c r="D6" s="36" t="s">
        <v>12</v>
      </c>
      <c r="E6" s="49"/>
      <c r="F6" s="49"/>
      <c r="G6" s="36" t="s">
        <v>12</v>
      </c>
      <c r="H6" s="36" t="s">
        <v>12</v>
      </c>
      <c r="I6" s="55"/>
      <c r="J6" s="58"/>
      <c r="K6" s="39" t="s">
        <v>12</v>
      </c>
      <c r="L6" s="36" t="s">
        <v>12</v>
      </c>
      <c r="M6" s="49"/>
      <c r="N6" s="49"/>
      <c r="O6" s="36" t="s">
        <v>12</v>
      </c>
      <c r="P6" s="36" t="s">
        <v>12</v>
      </c>
      <c r="Q6" s="49"/>
      <c r="R6" s="57"/>
      <c r="S6" s="39" t="s">
        <v>12</v>
      </c>
      <c r="T6" s="36" t="s">
        <v>12</v>
      </c>
      <c r="U6" s="49"/>
      <c r="V6" s="49"/>
      <c r="W6" s="36" t="s">
        <v>12</v>
      </c>
      <c r="X6" s="36">
        <v>4.6800000000000001E-2</v>
      </c>
      <c r="Y6" s="49">
        <f t="shared" ref="Y6:Y7" si="1">AVERAGE(W6:X6)</f>
        <v>4.6800000000000001E-2</v>
      </c>
      <c r="Z6" s="57"/>
      <c r="AA6" s="36" t="s">
        <v>12</v>
      </c>
      <c r="AB6" s="36" t="s">
        <v>12</v>
      </c>
      <c r="AC6" s="49"/>
      <c r="AD6" s="49"/>
      <c r="AE6" s="36" t="s">
        <v>12</v>
      </c>
      <c r="AF6" s="36" t="s">
        <v>12</v>
      </c>
      <c r="AG6" s="49"/>
      <c r="AH6" s="57"/>
      <c r="AI6" s="36">
        <v>0.36530000000000001</v>
      </c>
      <c r="AJ6" s="36">
        <v>0.55059999999999998</v>
      </c>
      <c r="AK6" s="49">
        <f t="shared" ref="AK6:AK11" si="2">AVERAGE(AI6:AJ6)</f>
        <v>0.45794999999999997</v>
      </c>
      <c r="AL6" s="49">
        <f t="shared" ref="AL6:AL11" si="3">STDEV(AI6:AJ6)</f>
        <v>0.13102688655386732</v>
      </c>
      <c r="AM6" s="36">
        <v>0.38890000000000002</v>
      </c>
      <c r="AN6" s="36">
        <v>0.38450000000000001</v>
      </c>
      <c r="AO6" s="49">
        <f t="shared" ref="AO6:AO11" si="4">AVERAGE(AM6:AN6)</f>
        <v>0.38670000000000004</v>
      </c>
      <c r="AP6" s="57">
        <f t="shared" ref="AP6:AP11" si="5">STDEV(AM6:AN6)</f>
        <v>3.1112698372208199E-3</v>
      </c>
      <c r="AQ6" s="36" t="s">
        <v>12</v>
      </c>
      <c r="AR6" s="36" t="s">
        <v>12</v>
      </c>
      <c r="AS6" s="49"/>
      <c r="AT6" s="49"/>
      <c r="AU6" s="36" t="s">
        <v>12</v>
      </c>
      <c r="AV6" s="36" t="s">
        <v>12</v>
      </c>
      <c r="AW6" s="49"/>
      <c r="AX6" s="57"/>
      <c r="AY6" s="36" t="s">
        <v>12</v>
      </c>
      <c r="AZ6" s="36" t="s">
        <v>12</v>
      </c>
      <c r="BA6" s="49"/>
      <c r="BB6" s="49"/>
      <c r="BC6" s="36" t="s">
        <v>12</v>
      </c>
      <c r="BD6" s="36">
        <v>4.9000000000000002E-2</v>
      </c>
      <c r="BE6" s="36" t="s">
        <v>12</v>
      </c>
      <c r="BF6" s="49">
        <f t="shared" ref="BF6:BF11" si="6">AVERAGE(BC6:BE6)</f>
        <v>4.9000000000000002E-2</v>
      </c>
      <c r="BG6" s="57"/>
      <c r="BH6" s="36" t="s">
        <v>12</v>
      </c>
      <c r="BI6" s="36" t="s">
        <v>12</v>
      </c>
      <c r="BJ6" s="49"/>
      <c r="BK6" s="49"/>
      <c r="BL6" s="36">
        <v>0.1065</v>
      </c>
      <c r="BM6" s="36">
        <v>0.1089</v>
      </c>
      <c r="BN6" s="49">
        <f t="shared" ref="BN6:BN24" si="7">AVERAGE(BL6:BM6)</f>
        <v>0.10769999999999999</v>
      </c>
      <c r="BO6" s="57">
        <f t="shared" ref="BO6:BO24" si="8">STDEV(BL6:BM6)</f>
        <v>1.6970562748477138E-3</v>
      </c>
    </row>
    <row r="7" spans="1:67" ht="15.75" customHeight="1" x14ac:dyDescent="0.2">
      <c r="A7" s="46" t="s">
        <v>18</v>
      </c>
      <c r="B7" s="48">
        <v>1E-4</v>
      </c>
      <c r="C7" s="39">
        <v>2.46E-2</v>
      </c>
      <c r="D7" s="36">
        <v>2.4400000000000002E-2</v>
      </c>
      <c r="E7" s="49">
        <f>AVERAGE(C7:D7)</f>
        <v>2.4500000000000001E-2</v>
      </c>
      <c r="F7" s="49">
        <f>STDEV(C7:D7)</f>
        <v>1.4142135623730864E-4</v>
      </c>
      <c r="G7" s="36">
        <v>2.24E-2</v>
      </c>
      <c r="H7" s="36">
        <v>2.3199999999999998E-2</v>
      </c>
      <c r="I7" s="55">
        <f>AVERAGE(G7:H7)</f>
        <v>2.2800000000000001E-2</v>
      </c>
      <c r="J7" s="58">
        <f>STDEV(G7:H7)</f>
        <v>5.6568542494923706E-4</v>
      </c>
      <c r="K7" s="39">
        <v>2.18E-2</v>
      </c>
      <c r="L7" s="36">
        <v>2.3900000000000001E-2</v>
      </c>
      <c r="M7" s="49">
        <f>AVERAGE(K7:L7)</f>
        <v>2.2850000000000002E-2</v>
      </c>
      <c r="N7" s="49">
        <f>STDEV(K7:L7)</f>
        <v>1.4849242404917507E-3</v>
      </c>
      <c r="O7" s="36">
        <v>2.5600000000000001E-2</v>
      </c>
      <c r="P7" s="36">
        <v>2.4400000000000002E-2</v>
      </c>
      <c r="Q7" s="49">
        <f>AVERAGE(O7:P7)</f>
        <v>2.5000000000000001E-2</v>
      </c>
      <c r="R7" s="57">
        <f>STDEV(O7:P7)</f>
        <v>8.4852813742385678E-4</v>
      </c>
      <c r="S7" s="39">
        <v>2.1700000000000001E-2</v>
      </c>
      <c r="T7" s="36">
        <v>2.1600000000000001E-2</v>
      </c>
      <c r="U7" s="49">
        <f>AVERAGE(S7:T7)</f>
        <v>2.1650000000000003E-2</v>
      </c>
      <c r="V7" s="49">
        <f>STDEV(S7:T7)</f>
        <v>7.071067811865432E-5</v>
      </c>
      <c r="W7" s="36">
        <v>2.5499999999999998E-2</v>
      </c>
      <c r="X7" s="36">
        <v>2.5100000000000001E-2</v>
      </c>
      <c r="Y7" s="49">
        <f t="shared" si="1"/>
        <v>2.53E-2</v>
      </c>
      <c r="Z7" s="57">
        <f>STDEV(W7:X7)</f>
        <v>2.8284271247461728E-4</v>
      </c>
      <c r="AA7" s="36">
        <v>2.0500000000000001E-2</v>
      </c>
      <c r="AB7" s="36">
        <v>2.1100000000000001E-2</v>
      </c>
      <c r="AC7" s="49">
        <f>AVERAGE(AA7:AB7)</f>
        <v>2.0799999999999999E-2</v>
      </c>
      <c r="AD7" s="49">
        <f>STDEV(AA7:AB7)</f>
        <v>4.2426406871192844E-4</v>
      </c>
      <c r="AE7" s="36">
        <v>2.1299999999999999E-2</v>
      </c>
      <c r="AF7" s="36">
        <v>2.46E-2</v>
      </c>
      <c r="AG7" s="49">
        <f t="shared" ref="AG7:AG24" si="9">AVERAGE(AE7:AF7)</f>
        <v>2.2949999999999998E-2</v>
      </c>
      <c r="AH7" s="57">
        <f>STDEV(AE7:AF7)</f>
        <v>2.3334523779156074E-3</v>
      </c>
      <c r="AI7" s="36">
        <v>0.01</v>
      </c>
      <c r="AJ7" s="36">
        <v>1.1299999999999999E-2</v>
      </c>
      <c r="AK7" s="49">
        <f t="shared" si="2"/>
        <v>1.065E-2</v>
      </c>
      <c r="AL7" s="49">
        <f t="shared" si="3"/>
        <v>9.1923881554251108E-4</v>
      </c>
      <c r="AM7" s="36">
        <v>8.9999999999999993E-3</v>
      </c>
      <c r="AN7" s="36">
        <v>9.5999999999999992E-3</v>
      </c>
      <c r="AO7" s="49">
        <f t="shared" si="4"/>
        <v>9.2999999999999992E-3</v>
      </c>
      <c r="AP7" s="57">
        <f t="shared" si="5"/>
        <v>4.2426406871192839E-4</v>
      </c>
      <c r="AQ7" s="36">
        <v>2.1399999999999999E-2</v>
      </c>
      <c r="AR7" s="36">
        <v>2.1999999999999999E-2</v>
      </c>
      <c r="AS7" s="49">
        <f t="shared" ref="AS7:AS11" si="10">AVERAGE(AQ7:AR7)</f>
        <v>2.1699999999999997E-2</v>
      </c>
      <c r="AT7" s="49">
        <f>STDEV(AQ7:AR7)</f>
        <v>4.2426406871192844E-4</v>
      </c>
      <c r="AU7" s="36">
        <v>2.18E-2</v>
      </c>
      <c r="AV7" s="36">
        <v>2.2700000000000001E-2</v>
      </c>
      <c r="AW7" s="49">
        <f t="shared" ref="AW7:AW11" si="11">AVERAGE(AU7:AV7)</f>
        <v>2.2249999999999999E-2</v>
      </c>
      <c r="AX7" s="57">
        <f t="shared" ref="AX7:AX11" si="12">STDEV(AU7:AV7)</f>
        <v>6.3639610306789386E-4</v>
      </c>
      <c r="AY7" s="36">
        <v>2.0199999999999999E-2</v>
      </c>
      <c r="AZ7" s="36">
        <v>2.3900000000000001E-2</v>
      </c>
      <c r="BA7" s="49">
        <f>AVERAGE(AY7:AZ7)</f>
        <v>2.205E-2</v>
      </c>
      <c r="BB7" s="49">
        <f>STDEV(AY7:AZ7)</f>
        <v>2.6162950903902272E-3</v>
      </c>
      <c r="BC7" s="36">
        <v>2.2800000000000001E-2</v>
      </c>
      <c r="BD7" s="36">
        <v>2.4899999999999999E-2</v>
      </c>
      <c r="BE7" s="36">
        <v>2.3400000000000001E-2</v>
      </c>
      <c r="BF7" s="49">
        <f t="shared" si="6"/>
        <v>2.3699999999999999E-2</v>
      </c>
      <c r="BG7" s="57">
        <f>STDEV(BC7:BE7)</f>
        <v>1.0816653826391954E-3</v>
      </c>
      <c r="BH7" s="36">
        <v>1.83E-2</v>
      </c>
      <c r="BI7" s="36">
        <v>1.84E-2</v>
      </c>
      <c r="BJ7" s="49">
        <f>AVERAGE(BH7:BI7)</f>
        <v>1.8349999999999998E-2</v>
      </c>
      <c r="BK7" s="49">
        <f>STDEV(BH7:BI7)</f>
        <v>7.071067811865432E-5</v>
      </c>
      <c r="BL7" s="36">
        <v>5.5599999999999997E-2</v>
      </c>
      <c r="BM7" s="36">
        <v>5.57E-2</v>
      </c>
      <c r="BN7" s="49">
        <f t="shared" si="7"/>
        <v>5.5649999999999998E-2</v>
      </c>
      <c r="BO7" s="57">
        <f t="shared" si="8"/>
        <v>7.0710678118656773E-5</v>
      </c>
    </row>
    <row r="8" spans="1:67" ht="15.75" customHeight="1" x14ac:dyDescent="0.2">
      <c r="A8" s="46" t="s">
        <v>21</v>
      </c>
      <c r="B8" s="48">
        <v>2.0000000000000001E-4</v>
      </c>
      <c r="C8" s="39" t="s">
        <v>12</v>
      </c>
      <c r="D8" s="36" t="s">
        <v>12</v>
      </c>
      <c r="E8" s="49"/>
      <c r="F8" s="49"/>
      <c r="G8" s="36" t="s">
        <v>12</v>
      </c>
      <c r="H8" s="36" t="s">
        <v>12</v>
      </c>
      <c r="I8" s="55"/>
      <c r="J8" s="58"/>
      <c r="K8" s="39" t="s">
        <v>12</v>
      </c>
      <c r="L8" s="36" t="s">
        <v>12</v>
      </c>
      <c r="M8" s="49"/>
      <c r="N8" s="49"/>
      <c r="O8" s="36" t="s">
        <v>12</v>
      </c>
      <c r="P8" s="36" t="s">
        <v>12</v>
      </c>
      <c r="Q8" s="49"/>
      <c r="R8" s="57"/>
      <c r="S8" s="39" t="s">
        <v>12</v>
      </c>
      <c r="T8" s="36" t="s">
        <v>12</v>
      </c>
      <c r="U8" s="49"/>
      <c r="V8" s="49"/>
      <c r="W8" s="36" t="s">
        <v>12</v>
      </c>
      <c r="X8" s="36" t="s">
        <v>12</v>
      </c>
      <c r="Y8" s="49"/>
      <c r="Z8" s="57"/>
      <c r="AA8" s="36" t="s">
        <v>12</v>
      </c>
      <c r="AB8" s="36" t="s">
        <v>12</v>
      </c>
      <c r="AC8" s="49"/>
      <c r="AD8" s="49"/>
      <c r="AE8" s="36" t="s">
        <v>12</v>
      </c>
      <c r="AF8" s="36">
        <v>6.9999999999999999E-4</v>
      </c>
      <c r="AG8" s="49">
        <f t="shared" si="9"/>
        <v>6.9999999999999999E-4</v>
      </c>
      <c r="AH8" s="57"/>
      <c r="AI8" s="36">
        <v>4.7000000000000002E-3</v>
      </c>
      <c r="AJ8" s="36">
        <v>4.4999999999999997E-3</v>
      </c>
      <c r="AK8" s="49">
        <f t="shared" si="2"/>
        <v>4.5999999999999999E-3</v>
      </c>
      <c r="AL8" s="49">
        <f t="shared" si="3"/>
        <v>1.4142135623730989E-4</v>
      </c>
      <c r="AM8" s="36">
        <v>2.2000000000000001E-3</v>
      </c>
      <c r="AN8" s="36">
        <v>4.7000000000000002E-3</v>
      </c>
      <c r="AO8" s="49">
        <f t="shared" si="4"/>
        <v>3.4499999999999999E-3</v>
      </c>
      <c r="AP8" s="57">
        <f t="shared" si="5"/>
        <v>1.7677669529663688E-3</v>
      </c>
      <c r="AQ8" s="36" t="s">
        <v>12</v>
      </c>
      <c r="AR8" s="36">
        <v>4.0000000000000002E-4</v>
      </c>
      <c r="AS8" s="49">
        <f t="shared" si="10"/>
        <v>4.0000000000000002E-4</v>
      </c>
      <c r="AT8" s="49"/>
      <c r="AU8" s="36">
        <v>2.9999999999999997E-4</v>
      </c>
      <c r="AV8" s="36">
        <v>2.9999999999999997E-4</v>
      </c>
      <c r="AW8" s="49">
        <f t="shared" si="11"/>
        <v>2.9999999999999997E-4</v>
      </c>
      <c r="AX8" s="57">
        <f t="shared" si="12"/>
        <v>0</v>
      </c>
      <c r="AY8" s="36" t="s">
        <v>12</v>
      </c>
      <c r="AZ8" s="36" t="s">
        <v>12</v>
      </c>
      <c r="BA8" s="49"/>
      <c r="BB8" s="49"/>
      <c r="BC8" s="36" t="s">
        <v>12</v>
      </c>
      <c r="BD8" s="36" t="s">
        <v>12</v>
      </c>
      <c r="BE8" s="36">
        <v>2.0000000000000001E-4</v>
      </c>
      <c r="BF8" s="49">
        <f t="shared" si="6"/>
        <v>2.0000000000000001E-4</v>
      </c>
      <c r="BG8" s="57"/>
      <c r="BH8" s="36" t="s">
        <v>12</v>
      </c>
      <c r="BI8" s="36" t="s">
        <v>12</v>
      </c>
      <c r="BJ8" s="49"/>
      <c r="BK8" s="49"/>
      <c r="BL8" s="36">
        <v>1.6000000000000001E-3</v>
      </c>
      <c r="BM8" s="36">
        <v>1.6000000000000001E-3</v>
      </c>
      <c r="BN8" s="49">
        <f t="shared" si="7"/>
        <v>1.6000000000000001E-3</v>
      </c>
      <c r="BO8" s="57">
        <f t="shared" si="8"/>
        <v>0</v>
      </c>
    </row>
    <row r="9" spans="1:67" ht="15.75" customHeight="1" x14ac:dyDescent="0.2">
      <c r="A9" s="46" t="s">
        <v>22</v>
      </c>
      <c r="B9" s="48">
        <v>6.4000000000000003E-3</v>
      </c>
      <c r="C9" s="39">
        <v>7.6778000000000004</v>
      </c>
      <c r="D9" s="36">
        <v>7.6685999999999996</v>
      </c>
      <c r="E9" s="49">
        <f>AVERAGE(C9:D9)</f>
        <v>7.6731999999999996</v>
      </c>
      <c r="F9" s="49">
        <f>STDEV(C9:D9)</f>
        <v>6.5053823869167769E-3</v>
      </c>
      <c r="G9" s="36">
        <v>7.5711000000000004</v>
      </c>
      <c r="H9" s="36">
        <v>7.7228000000000003</v>
      </c>
      <c r="I9" s="55">
        <f>AVERAGE(G9:H9)</f>
        <v>7.6469500000000004</v>
      </c>
      <c r="J9" s="58">
        <f>STDEV(G9:H9)</f>
        <v>0.10726809870599922</v>
      </c>
      <c r="K9" s="39">
        <v>8.6865000000000006</v>
      </c>
      <c r="L9" s="36">
        <v>8.7202000000000002</v>
      </c>
      <c r="M9" s="49">
        <f t="shared" ref="M9:M10" si="13">AVERAGE(K9:L9)</f>
        <v>8.7033500000000004</v>
      </c>
      <c r="N9" s="49">
        <f>STDEV(K9:L9)</f>
        <v>2.3829498525986384E-2</v>
      </c>
      <c r="O9" s="36">
        <v>9.0882000000000005</v>
      </c>
      <c r="P9" s="36">
        <v>8.9749999999999996</v>
      </c>
      <c r="Q9" s="49">
        <f t="shared" ref="Q9:Q11" si="14">AVERAGE(O9:P9)</f>
        <v>9.031600000000001</v>
      </c>
      <c r="R9" s="57">
        <f>STDEV(O9:P9)</f>
        <v>8.0044487630317782E-2</v>
      </c>
      <c r="S9" s="39">
        <v>10.2698</v>
      </c>
      <c r="T9" s="36">
        <v>10.2422</v>
      </c>
      <c r="U9" s="49">
        <f>AVERAGE(S9:T9)</f>
        <v>10.256</v>
      </c>
      <c r="V9" s="49">
        <f>STDEV(S9:T9)</f>
        <v>1.9516147160748447E-2</v>
      </c>
      <c r="W9" s="36">
        <v>10.453799999999999</v>
      </c>
      <c r="X9" s="36">
        <v>10.3232</v>
      </c>
      <c r="Y9" s="49">
        <f t="shared" ref="Y9:Y10" si="15">AVERAGE(W9:X9)</f>
        <v>10.388500000000001</v>
      </c>
      <c r="Z9" s="57">
        <f t="shared" ref="Z9:Z10" si="16">STDEV(W9:X9)</f>
        <v>9.2348145622962674E-2</v>
      </c>
      <c r="AA9" s="36">
        <v>18.740500000000001</v>
      </c>
      <c r="AB9" s="36">
        <v>18.881499999999999</v>
      </c>
      <c r="AC9" s="49">
        <f t="shared" ref="AC9:AC11" si="17">AVERAGE(AA9:AB9)</f>
        <v>18.811</v>
      </c>
      <c r="AD9" s="49">
        <f t="shared" ref="AD9:AD11" si="18">STDEV(AA9:AB9)</f>
        <v>9.970205614730196E-2</v>
      </c>
      <c r="AE9" s="36">
        <v>18.416499999999999</v>
      </c>
      <c r="AF9" s="36">
        <v>18.506399999999999</v>
      </c>
      <c r="AG9" s="49">
        <f t="shared" si="9"/>
        <v>18.461449999999999</v>
      </c>
      <c r="AH9" s="57">
        <f>STDEV(AE9:AF9)</f>
        <v>6.3568899628670683E-2</v>
      </c>
      <c r="AI9" s="36">
        <v>251.911</v>
      </c>
      <c r="AJ9" s="36">
        <v>249.16630000000001</v>
      </c>
      <c r="AK9" s="49">
        <f t="shared" si="2"/>
        <v>250.53865000000002</v>
      </c>
      <c r="AL9" s="49">
        <f t="shared" si="3"/>
        <v>1.9407959823227132</v>
      </c>
      <c r="AM9" s="36">
        <v>248.5282</v>
      </c>
      <c r="AN9" s="36">
        <v>258.84249999999997</v>
      </c>
      <c r="AO9" s="49">
        <f t="shared" si="4"/>
        <v>253.68534999999997</v>
      </c>
      <c r="AP9" s="57">
        <f t="shared" si="5"/>
        <v>7.2933114731923894</v>
      </c>
      <c r="AQ9" s="36">
        <v>32.749099999999999</v>
      </c>
      <c r="AR9" s="36">
        <v>33.173699999999997</v>
      </c>
      <c r="AS9" s="49">
        <f t="shared" si="10"/>
        <v>32.961399999999998</v>
      </c>
      <c r="AT9" s="49">
        <f t="shared" ref="AT9:AT11" si="19">STDEV(AQ9:AR9)</f>
        <v>0.30023753929180674</v>
      </c>
      <c r="AU9" s="36">
        <v>33.303100000000001</v>
      </c>
      <c r="AV9" s="36">
        <v>34.139400000000002</v>
      </c>
      <c r="AW9" s="49">
        <f t="shared" si="11"/>
        <v>33.721249999999998</v>
      </c>
      <c r="AX9" s="57">
        <f t="shared" si="12"/>
        <v>0.59135340110631063</v>
      </c>
      <c r="AY9" s="36">
        <v>32.943600000000004</v>
      </c>
      <c r="AZ9" s="36">
        <v>33.941699999999997</v>
      </c>
      <c r="BA9" s="49">
        <f t="shared" ref="BA9:BA11" si="20">AVERAGE(AY9:AZ9)</f>
        <v>33.44265</v>
      </c>
      <c r="BB9" s="49">
        <f>STDEV(AY9:AZ9)</f>
        <v>0.70576327830228869</v>
      </c>
      <c r="BC9" s="36">
        <v>33.777200000000001</v>
      </c>
      <c r="BD9" s="36">
        <v>34.223799999999997</v>
      </c>
      <c r="BE9" s="36">
        <v>33.914900000000003</v>
      </c>
      <c r="BF9" s="49">
        <f t="shared" si="6"/>
        <v>33.971966666666667</v>
      </c>
      <c r="BG9" s="57">
        <f t="shared" ref="BG9:BG11" si="21">STDEV(BC9:BE9)</f>
        <v>0.22870361460486874</v>
      </c>
      <c r="BH9" s="36">
        <v>38.600999999999999</v>
      </c>
      <c r="BI9" s="36">
        <v>37.7879</v>
      </c>
      <c r="BJ9" s="49">
        <f>AVERAGE(BH9:BI9)</f>
        <v>38.194450000000003</v>
      </c>
      <c r="BK9" s="49">
        <f>STDEV(BH9:BI9)</f>
        <v>0.57494852378278083</v>
      </c>
      <c r="BL9" s="36">
        <v>41.111199999999997</v>
      </c>
      <c r="BM9" s="36">
        <v>40.828899999999997</v>
      </c>
      <c r="BN9" s="49">
        <f t="shared" si="7"/>
        <v>40.970050000000001</v>
      </c>
      <c r="BO9" s="57">
        <f t="shared" si="8"/>
        <v>0.19961624432896188</v>
      </c>
    </row>
    <row r="10" spans="1:67" ht="15.75" customHeight="1" x14ac:dyDescent="0.2">
      <c r="A10" s="46" t="s">
        <v>26</v>
      </c>
      <c r="B10" s="48">
        <v>1E-4</v>
      </c>
      <c r="C10" s="39" t="s">
        <v>12</v>
      </c>
      <c r="D10" s="36" t="s">
        <v>12</v>
      </c>
      <c r="E10" s="49"/>
      <c r="F10" s="49"/>
      <c r="G10" s="36" t="s">
        <v>12</v>
      </c>
      <c r="H10" s="36" t="s">
        <v>12</v>
      </c>
      <c r="I10" s="55"/>
      <c r="J10" s="58"/>
      <c r="K10" s="39" t="s">
        <v>12</v>
      </c>
      <c r="L10" s="36">
        <v>2.9999999999999997E-4</v>
      </c>
      <c r="M10" s="49">
        <f t="shared" si="13"/>
        <v>2.9999999999999997E-4</v>
      </c>
      <c r="N10" s="49"/>
      <c r="O10" s="36">
        <v>2.0000000000000001E-4</v>
      </c>
      <c r="P10" s="36" t="s">
        <v>12</v>
      </c>
      <c r="Q10" s="49">
        <f t="shared" si="14"/>
        <v>2.0000000000000001E-4</v>
      </c>
      <c r="R10" s="57"/>
      <c r="S10" s="39" t="s">
        <v>12</v>
      </c>
      <c r="T10" s="36" t="s">
        <v>12</v>
      </c>
      <c r="U10" s="49"/>
      <c r="V10" s="49"/>
      <c r="W10" s="36">
        <v>4.0000000000000002E-4</v>
      </c>
      <c r="X10" s="36">
        <v>5.0000000000000001E-4</v>
      </c>
      <c r="Y10" s="49">
        <f t="shared" si="15"/>
        <v>4.4999999999999999E-4</v>
      </c>
      <c r="Z10" s="57">
        <f t="shared" si="16"/>
        <v>7.071067811865474E-5</v>
      </c>
      <c r="AA10" s="36">
        <v>5.9999999999999995E-4</v>
      </c>
      <c r="AB10" s="36">
        <v>5.0000000000000001E-4</v>
      </c>
      <c r="AC10" s="49">
        <f t="shared" si="17"/>
        <v>5.4999999999999992E-4</v>
      </c>
      <c r="AD10" s="49">
        <f t="shared" si="18"/>
        <v>7.07106781186547E-5</v>
      </c>
      <c r="AE10" s="36" t="s">
        <v>12</v>
      </c>
      <c r="AF10" s="36">
        <v>2.8E-3</v>
      </c>
      <c r="AG10" s="49">
        <f t="shared" si="9"/>
        <v>2.8E-3</v>
      </c>
      <c r="AH10" s="57"/>
      <c r="AI10" s="36">
        <v>1.3899999999999999E-2</v>
      </c>
      <c r="AJ10" s="36">
        <v>1.44E-2</v>
      </c>
      <c r="AK10" s="49">
        <f t="shared" si="2"/>
        <v>1.4149999999999999E-2</v>
      </c>
      <c r="AL10" s="49">
        <f t="shared" si="3"/>
        <v>3.5355339059327408E-4</v>
      </c>
      <c r="AM10" s="36">
        <v>1.38E-2</v>
      </c>
      <c r="AN10" s="36">
        <v>1.3899999999999999E-2</v>
      </c>
      <c r="AO10" s="49">
        <f t="shared" si="4"/>
        <v>1.3849999999999999E-2</v>
      </c>
      <c r="AP10" s="57">
        <f t="shared" si="5"/>
        <v>7.071067811865432E-5</v>
      </c>
      <c r="AQ10" s="36">
        <v>1.5E-3</v>
      </c>
      <c r="AR10" s="36">
        <v>1.5E-3</v>
      </c>
      <c r="AS10" s="49">
        <f t="shared" si="10"/>
        <v>1.5E-3</v>
      </c>
      <c r="AT10" s="49">
        <f t="shared" si="19"/>
        <v>0</v>
      </c>
      <c r="AU10" s="36">
        <v>2.2000000000000001E-3</v>
      </c>
      <c r="AV10" s="36">
        <v>2E-3</v>
      </c>
      <c r="AW10" s="49">
        <f t="shared" si="11"/>
        <v>2.1000000000000003E-3</v>
      </c>
      <c r="AX10" s="57">
        <f t="shared" si="12"/>
        <v>1.4142135623730959E-4</v>
      </c>
      <c r="AY10" s="36" t="s">
        <v>12</v>
      </c>
      <c r="AZ10" s="36">
        <v>1.8E-3</v>
      </c>
      <c r="BA10" s="49">
        <f t="shared" si="20"/>
        <v>1.8E-3</v>
      </c>
      <c r="BB10" s="49"/>
      <c r="BC10" s="36">
        <v>1.9E-3</v>
      </c>
      <c r="BD10" s="36">
        <v>2.5000000000000001E-3</v>
      </c>
      <c r="BE10" s="36">
        <v>1.9E-3</v>
      </c>
      <c r="BF10" s="49">
        <f>AVERAGE(BC10:BE10)</f>
        <v>2.0999999999999999E-3</v>
      </c>
      <c r="BG10" s="57">
        <f t="shared" si="21"/>
        <v>3.4641016151377546E-4</v>
      </c>
      <c r="BH10" s="36" t="s">
        <v>12</v>
      </c>
      <c r="BI10" s="36" t="s">
        <v>12</v>
      </c>
      <c r="BJ10" s="49"/>
      <c r="BK10" s="49"/>
      <c r="BL10" s="36">
        <v>8.8999999999999999E-3</v>
      </c>
      <c r="BM10" s="36">
        <v>8.8999999999999999E-3</v>
      </c>
      <c r="BN10" s="49">
        <f t="shared" si="7"/>
        <v>8.8999999999999999E-3</v>
      </c>
      <c r="BO10" s="57">
        <f t="shared" si="8"/>
        <v>0</v>
      </c>
    </row>
    <row r="11" spans="1:67" ht="15.75" customHeight="1" x14ac:dyDescent="0.2">
      <c r="A11" s="46" t="s">
        <v>27</v>
      </c>
      <c r="B11" s="48">
        <v>2.0000000000000001E-4</v>
      </c>
      <c r="C11" s="39" t="s">
        <v>12</v>
      </c>
      <c r="D11" s="36" t="s">
        <v>12</v>
      </c>
      <c r="E11" s="49"/>
      <c r="F11" s="49"/>
      <c r="G11" s="36" t="s">
        <v>12</v>
      </c>
      <c r="H11" s="36" t="s">
        <v>12</v>
      </c>
      <c r="I11" s="55"/>
      <c r="J11" s="58"/>
      <c r="K11" s="39" t="s">
        <v>12</v>
      </c>
      <c r="L11" s="36" t="s">
        <v>12</v>
      </c>
      <c r="M11" s="49"/>
      <c r="N11" s="49"/>
      <c r="O11" s="36" t="s">
        <v>12</v>
      </c>
      <c r="P11" s="36">
        <v>5.9999999999999995E-4</v>
      </c>
      <c r="Q11" s="49">
        <f t="shared" si="14"/>
        <v>5.9999999999999995E-4</v>
      </c>
      <c r="R11" s="57"/>
      <c r="S11" s="39" t="s">
        <v>12</v>
      </c>
      <c r="T11" s="36">
        <v>5.0000000000000001E-4</v>
      </c>
      <c r="U11" s="49">
        <f>AVERAGE(S11:T11)</f>
        <v>5.0000000000000001E-4</v>
      </c>
      <c r="V11" s="49"/>
      <c r="W11" s="36" t="s">
        <v>12</v>
      </c>
      <c r="X11" s="36" t="s">
        <v>12</v>
      </c>
      <c r="Y11" s="49"/>
      <c r="Z11" s="57"/>
      <c r="AA11" s="36">
        <v>2.8999999999999998E-3</v>
      </c>
      <c r="AB11" s="36">
        <v>3.3999999999999998E-3</v>
      </c>
      <c r="AC11" s="49">
        <f t="shared" si="17"/>
        <v>3.15E-3</v>
      </c>
      <c r="AD11" s="49">
        <f t="shared" si="18"/>
        <v>3.5355339059327381E-4</v>
      </c>
      <c r="AE11" s="36">
        <v>8.9999999999999998E-4</v>
      </c>
      <c r="AF11" s="36">
        <v>4.7999999999999996E-3</v>
      </c>
      <c r="AG11" s="49">
        <f t="shared" si="9"/>
        <v>2.8499999999999997E-3</v>
      </c>
      <c r="AH11" s="57">
        <f>STDEV(AE11:AF11)</f>
        <v>2.7577164466275352E-3</v>
      </c>
      <c r="AI11" s="36">
        <v>0.12809999999999999</v>
      </c>
      <c r="AJ11" s="36">
        <v>0.12909999999999999</v>
      </c>
      <c r="AK11" s="49">
        <f t="shared" si="2"/>
        <v>0.12859999999999999</v>
      </c>
      <c r="AL11" s="49">
        <f t="shared" si="3"/>
        <v>7.0710678118654816E-4</v>
      </c>
      <c r="AM11" s="36">
        <v>0.122</v>
      </c>
      <c r="AN11" s="36">
        <v>0.12570000000000001</v>
      </c>
      <c r="AO11" s="49">
        <f t="shared" si="4"/>
        <v>0.12385</v>
      </c>
      <c r="AP11" s="57">
        <f t="shared" si="5"/>
        <v>2.616295090390232E-3</v>
      </c>
      <c r="AQ11" s="36">
        <v>9.7999999999999997E-3</v>
      </c>
      <c r="AR11" s="36">
        <v>0.01</v>
      </c>
      <c r="AS11" s="49">
        <f t="shared" si="10"/>
        <v>9.8999999999999991E-3</v>
      </c>
      <c r="AT11" s="49">
        <f t="shared" si="19"/>
        <v>1.4142135623730989E-4</v>
      </c>
      <c r="AU11" s="36">
        <v>9.9000000000000008E-3</v>
      </c>
      <c r="AV11" s="36">
        <v>1.0200000000000001E-2</v>
      </c>
      <c r="AW11" s="49">
        <f t="shared" si="11"/>
        <v>1.005E-2</v>
      </c>
      <c r="AX11" s="57">
        <f t="shared" si="12"/>
        <v>2.1213203435596422E-4</v>
      </c>
      <c r="AY11" s="36">
        <v>5.0000000000000001E-3</v>
      </c>
      <c r="AZ11" s="36">
        <v>7.7000000000000002E-3</v>
      </c>
      <c r="BA11" s="49">
        <f t="shared" si="20"/>
        <v>6.3499999999999997E-3</v>
      </c>
      <c r="BB11" s="49">
        <f>STDEV(AY11:AZ11)</f>
        <v>1.9091883092036785E-3</v>
      </c>
      <c r="BC11" s="36">
        <v>8.0000000000000002E-3</v>
      </c>
      <c r="BD11" s="36">
        <v>7.7000000000000002E-3</v>
      </c>
      <c r="BE11" s="36">
        <v>7.9000000000000008E-3</v>
      </c>
      <c r="BF11" s="49">
        <f t="shared" si="6"/>
        <v>7.8666666666666659E-3</v>
      </c>
      <c r="BG11" s="57">
        <f t="shared" si="21"/>
        <v>1.5275252316519468E-4</v>
      </c>
      <c r="BH11" s="36">
        <v>3.3E-3</v>
      </c>
      <c r="BI11" s="36">
        <v>1.6000000000000001E-3</v>
      </c>
      <c r="BJ11" s="49">
        <f>AVERAGE(BH11:BI11)</f>
        <v>2.4499999999999999E-3</v>
      </c>
      <c r="BK11" s="49">
        <f>STDEV(BH11:BI11)</f>
        <v>1.2020815280171307E-3</v>
      </c>
      <c r="BL11" s="36">
        <v>1.32E-2</v>
      </c>
      <c r="BM11" s="36">
        <v>1.35E-2</v>
      </c>
      <c r="BN11" s="49">
        <f t="shared" si="7"/>
        <v>1.3350000000000001E-2</v>
      </c>
      <c r="BO11" s="57">
        <f t="shared" si="8"/>
        <v>2.1213203435596422E-4</v>
      </c>
    </row>
    <row r="12" spans="1:67" ht="15.75" customHeight="1" x14ac:dyDescent="0.2">
      <c r="A12" s="46" t="s">
        <v>28</v>
      </c>
      <c r="B12" s="48">
        <v>2.9999999999999997E-4</v>
      </c>
      <c r="C12" s="39" t="s">
        <v>12</v>
      </c>
      <c r="D12" s="36" t="s">
        <v>12</v>
      </c>
      <c r="E12" s="49"/>
      <c r="F12" s="49"/>
      <c r="G12" s="36" t="s">
        <v>12</v>
      </c>
      <c r="H12" s="36" t="s">
        <v>12</v>
      </c>
      <c r="I12" s="55"/>
      <c r="J12" s="58"/>
      <c r="K12" s="39" t="s">
        <v>12</v>
      </c>
      <c r="L12" s="36">
        <v>4.0000000000000002E-4</v>
      </c>
      <c r="M12" s="49">
        <f t="shared" ref="M12:M15" si="22">AVERAGE(K12:L12)</f>
        <v>4.0000000000000002E-4</v>
      </c>
      <c r="N12" s="49"/>
      <c r="O12" s="36" t="s">
        <v>12</v>
      </c>
      <c r="P12" s="36" t="s">
        <v>12</v>
      </c>
      <c r="Q12" s="49"/>
      <c r="R12" s="57"/>
      <c r="S12" s="39" t="s">
        <v>12</v>
      </c>
      <c r="T12" s="36" t="s">
        <v>12</v>
      </c>
      <c r="U12" s="49"/>
      <c r="V12" s="49"/>
      <c r="W12" s="36" t="s">
        <v>12</v>
      </c>
      <c r="X12" s="36" t="s">
        <v>12</v>
      </c>
      <c r="Y12" s="49"/>
      <c r="Z12" s="57"/>
      <c r="AA12" s="36" t="s">
        <v>12</v>
      </c>
      <c r="AB12" s="36" t="s">
        <v>12</v>
      </c>
      <c r="AC12" s="49"/>
      <c r="AD12" s="49"/>
      <c r="AE12" s="36" t="s">
        <v>12</v>
      </c>
      <c r="AF12" s="36">
        <v>8.9999999999999998E-4</v>
      </c>
      <c r="AG12" s="49">
        <f t="shared" si="9"/>
        <v>8.9999999999999998E-4</v>
      </c>
      <c r="AH12" s="57"/>
      <c r="AI12" s="36" t="s">
        <v>12</v>
      </c>
      <c r="AJ12" s="36" t="s">
        <v>12</v>
      </c>
      <c r="AK12" s="49"/>
      <c r="AL12" s="49"/>
      <c r="AM12" s="36" t="s">
        <v>12</v>
      </c>
      <c r="AN12" s="36" t="s">
        <v>12</v>
      </c>
      <c r="AO12" s="49"/>
      <c r="AP12" s="57"/>
      <c r="AQ12" s="36" t="s">
        <v>12</v>
      </c>
      <c r="AR12" s="36" t="s">
        <v>12</v>
      </c>
      <c r="AS12" s="49"/>
      <c r="AT12" s="49"/>
      <c r="AU12" s="36" t="s">
        <v>12</v>
      </c>
      <c r="AV12" s="36" t="s">
        <v>12</v>
      </c>
      <c r="AW12" s="49"/>
      <c r="AX12" s="57"/>
      <c r="AY12" s="36" t="s">
        <v>12</v>
      </c>
      <c r="AZ12" s="36" t="s">
        <v>12</v>
      </c>
      <c r="BA12" s="49"/>
      <c r="BB12" s="49"/>
      <c r="BC12" s="36" t="s">
        <v>12</v>
      </c>
      <c r="BD12" s="36" t="s">
        <v>12</v>
      </c>
      <c r="BE12" s="36" t="s">
        <v>12</v>
      </c>
      <c r="BF12" s="49"/>
      <c r="BG12" s="57"/>
      <c r="BH12" s="36" t="s">
        <v>12</v>
      </c>
      <c r="BI12" s="36" t="s">
        <v>12</v>
      </c>
      <c r="BJ12" s="49"/>
      <c r="BK12" s="49"/>
      <c r="BL12" s="36">
        <v>1.9E-3</v>
      </c>
      <c r="BM12" s="36">
        <v>1.6999999999999999E-3</v>
      </c>
      <c r="BN12" s="49">
        <f t="shared" si="7"/>
        <v>1.8E-3</v>
      </c>
      <c r="BO12" s="57">
        <f t="shared" si="8"/>
        <v>1.4142135623730956E-4</v>
      </c>
    </row>
    <row r="13" spans="1:67" ht="15.75" customHeight="1" x14ac:dyDescent="0.2">
      <c r="A13" s="46" t="s">
        <v>30</v>
      </c>
      <c r="B13" s="48">
        <v>1.1000000000000001E-3</v>
      </c>
      <c r="C13" s="39">
        <v>4.1000000000000003E-3</v>
      </c>
      <c r="D13" s="36">
        <v>1.6999999999999999E-3</v>
      </c>
      <c r="E13" s="49">
        <f t="shared" ref="E13:E20" si="23">AVERAGE(C13:D13)</f>
        <v>2.9000000000000002E-3</v>
      </c>
      <c r="F13" s="49">
        <f t="shared" ref="F13:F20" si="24">STDEV(C13:D13)</f>
        <v>1.6970562748477144E-3</v>
      </c>
      <c r="G13" s="36" t="s">
        <v>12</v>
      </c>
      <c r="H13" s="36" t="s">
        <v>12</v>
      </c>
      <c r="I13" s="55"/>
      <c r="J13" s="58"/>
      <c r="K13" s="39" t="s">
        <v>12</v>
      </c>
      <c r="L13" s="36">
        <v>2.5999999999999999E-3</v>
      </c>
      <c r="M13" s="49">
        <f t="shared" si="22"/>
        <v>2.5999999999999999E-3</v>
      </c>
      <c r="N13" s="49"/>
      <c r="O13" s="36">
        <v>5.1000000000000004E-3</v>
      </c>
      <c r="P13" s="36">
        <v>3.3E-3</v>
      </c>
      <c r="Q13" s="49">
        <f t="shared" ref="Q13:Q22" si="25">AVERAGE(O13:P13)</f>
        <v>4.2000000000000006E-3</v>
      </c>
      <c r="R13" s="57">
        <f t="shared" ref="R13:R20" si="26">STDEV(O13:P13)</f>
        <v>1.2727922061357858E-3</v>
      </c>
      <c r="S13" s="39" t="s">
        <v>12</v>
      </c>
      <c r="T13" s="36">
        <v>4.3E-3</v>
      </c>
      <c r="U13" s="49">
        <f t="shared" ref="U13:U15" si="27">AVERAGE(S13:T13)</f>
        <v>4.3E-3</v>
      </c>
      <c r="V13" s="49"/>
      <c r="W13" s="36">
        <v>1.04E-2</v>
      </c>
      <c r="X13" s="36">
        <v>9.1999999999999998E-3</v>
      </c>
      <c r="Y13" s="49">
        <f t="shared" ref="Y13:Y21" si="28">AVERAGE(W13:X13)</f>
        <v>9.7999999999999997E-3</v>
      </c>
      <c r="Z13" s="57">
        <f t="shared" ref="Z13:Z21" si="29">STDEV(W13:X13)</f>
        <v>8.4852813742385678E-4</v>
      </c>
      <c r="AA13" s="36">
        <v>4.7999999999999996E-3</v>
      </c>
      <c r="AB13" s="36">
        <v>4.7999999999999996E-3</v>
      </c>
      <c r="AC13" s="49">
        <f t="shared" ref="AC13:AC21" si="30">AVERAGE(AA13:AB13)</f>
        <v>4.7999999999999996E-3</v>
      </c>
      <c r="AD13" s="49">
        <f t="shared" ref="AD13:AD21" si="31">STDEV(AA13:AB13)</f>
        <v>0</v>
      </c>
      <c r="AE13" s="36">
        <v>2.18E-2</v>
      </c>
      <c r="AF13" s="36">
        <v>3.0099999999999998E-2</v>
      </c>
      <c r="AG13" s="49">
        <f t="shared" si="9"/>
        <v>2.5950000000000001E-2</v>
      </c>
      <c r="AH13" s="57">
        <f t="shared" ref="AH13:AH15" si="32">STDEV(AE13:AF13)</f>
        <v>5.8689862838483186E-3</v>
      </c>
      <c r="AI13" s="36">
        <v>0.3896</v>
      </c>
      <c r="AJ13" s="36">
        <v>0.38619999999999999</v>
      </c>
      <c r="AK13" s="49">
        <f t="shared" ref="AK13:AK24" si="33">AVERAGE(AI13:AJ13)</f>
        <v>0.38790000000000002</v>
      </c>
      <c r="AL13" s="49">
        <f t="shared" ref="AL13:AL24" si="34">STDEV(AI13:AJ13)</f>
        <v>2.4041630560342714E-3</v>
      </c>
      <c r="AM13" s="36">
        <v>0.39560000000000001</v>
      </c>
      <c r="AN13" s="36">
        <v>0.38479999999999998</v>
      </c>
      <c r="AO13" s="49">
        <f t="shared" ref="AO13:AO24" si="35">AVERAGE(AM13:AN13)</f>
        <v>0.39019999999999999</v>
      </c>
      <c r="AP13" s="57">
        <f t="shared" ref="AP13:AP24" si="36">STDEV(AM13:AN13)</f>
        <v>7.6367532368147358E-3</v>
      </c>
      <c r="AQ13" s="36">
        <v>6.4999999999999997E-3</v>
      </c>
      <c r="AR13" s="36">
        <v>6.1000000000000004E-3</v>
      </c>
      <c r="AS13" s="49">
        <f t="shared" ref="AS13:AS21" si="37">AVERAGE(AQ13:AR13)</f>
        <v>6.3E-3</v>
      </c>
      <c r="AT13" s="49">
        <f t="shared" ref="AT13:AT21" si="38">STDEV(AQ13:AR13)</f>
        <v>2.8284271247461853E-4</v>
      </c>
      <c r="AU13" s="36">
        <v>6.0299999999999999E-2</v>
      </c>
      <c r="AV13" s="36">
        <v>0.06</v>
      </c>
      <c r="AW13" s="49">
        <f t="shared" ref="AW13:AW24" si="39">AVERAGE(AU13:AV13)</f>
        <v>6.0149999999999995E-2</v>
      </c>
      <c r="AX13" s="57">
        <f t="shared" ref="AX13:AX21" si="40">STDEV(AU13:AV13)</f>
        <v>2.1213203435596541E-4</v>
      </c>
      <c r="AY13" s="36" t="s">
        <v>12</v>
      </c>
      <c r="AZ13" s="36">
        <v>4.4999999999999997E-3</v>
      </c>
      <c r="BA13" s="49">
        <f t="shared" ref="BA13:BA21" si="41">AVERAGE(AY13:AZ13)</f>
        <v>4.4999999999999997E-3</v>
      </c>
      <c r="BB13" s="49"/>
      <c r="BC13" s="36">
        <v>5.45E-2</v>
      </c>
      <c r="BD13" s="36">
        <v>5.8999999999999997E-2</v>
      </c>
      <c r="BE13" s="36">
        <v>5.6599999999999998E-2</v>
      </c>
      <c r="BF13" s="49">
        <f t="shared" ref="BF13:BF24" si="42">AVERAGE(BC13:BE13)</f>
        <v>5.6699999999999993E-2</v>
      </c>
      <c r="BG13" s="57">
        <f t="shared" ref="BG13:BG24" si="43">STDEV(BC13:BE13)</f>
        <v>2.251666049839539E-3</v>
      </c>
      <c r="BH13" s="36">
        <v>3.8E-3</v>
      </c>
      <c r="BI13" s="36">
        <v>2E-3</v>
      </c>
      <c r="BJ13" s="49">
        <f t="shared" ref="BJ13:BJ22" si="44">AVERAGE(BH13:BI13)</f>
        <v>2.8999999999999998E-3</v>
      </c>
      <c r="BK13" s="49">
        <f t="shared" ref="BK13:BK21" si="45">STDEV(BH13:BI13)</f>
        <v>1.2727922061357855E-3</v>
      </c>
      <c r="BL13" s="36">
        <v>0.32590000000000002</v>
      </c>
      <c r="BM13" s="36">
        <v>0.31900000000000001</v>
      </c>
      <c r="BN13" s="49">
        <f t="shared" si="7"/>
        <v>0.32245000000000001</v>
      </c>
      <c r="BO13" s="57">
        <f t="shared" si="8"/>
        <v>4.8790367901871898E-3</v>
      </c>
    </row>
    <row r="14" spans="1:67" ht="15.75" customHeight="1" x14ac:dyDescent="0.2">
      <c r="A14" s="46" t="s">
        <v>31</v>
      </c>
      <c r="B14" s="48">
        <v>2.9999999999999997E-4</v>
      </c>
      <c r="C14" s="39">
        <v>1.2699999999999999E-2</v>
      </c>
      <c r="D14" s="36">
        <v>9.7999999999999997E-3</v>
      </c>
      <c r="E14" s="49">
        <f t="shared" si="23"/>
        <v>1.125E-2</v>
      </c>
      <c r="F14" s="49">
        <f t="shared" si="24"/>
        <v>2.0506096654409876E-3</v>
      </c>
      <c r="G14" s="36">
        <v>4.87E-2</v>
      </c>
      <c r="H14" s="36">
        <v>5.8200000000000002E-2</v>
      </c>
      <c r="I14" s="55">
        <f t="shared" ref="I14:I20" si="46">AVERAGE(G14:H14)</f>
        <v>5.3449999999999998E-2</v>
      </c>
      <c r="J14" s="58">
        <f t="shared" ref="J14:J20" si="47">STDEV(G14:H14)</f>
        <v>6.7175144212722028E-3</v>
      </c>
      <c r="K14" s="39">
        <v>1.9300000000000001E-2</v>
      </c>
      <c r="L14" s="36">
        <v>2.4400000000000002E-2</v>
      </c>
      <c r="M14" s="49">
        <f t="shared" si="22"/>
        <v>2.1850000000000001E-2</v>
      </c>
      <c r="N14" s="49">
        <f t="shared" ref="N14:N15" si="48">STDEV(K14:L14)</f>
        <v>3.6062445840513925E-3</v>
      </c>
      <c r="O14" s="36">
        <v>0.1603</v>
      </c>
      <c r="P14" s="36">
        <v>0.188</v>
      </c>
      <c r="Q14" s="49">
        <f t="shared" si="25"/>
        <v>0.17415</v>
      </c>
      <c r="R14" s="57">
        <f t="shared" si="26"/>
        <v>1.9586857838867367E-2</v>
      </c>
      <c r="S14" s="39">
        <v>0.13569999999999999</v>
      </c>
      <c r="T14" s="36">
        <v>5.5E-2</v>
      </c>
      <c r="U14" s="49">
        <f t="shared" si="27"/>
        <v>9.534999999999999E-2</v>
      </c>
      <c r="V14" s="49">
        <f t="shared" ref="V14:V15" si="49">STDEV(S14:T14)</f>
        <v>5.7063517241754368E-2</v>
      </c>
      <c r="W14" s="36">
        <v>0.66649999999999998</v>
      </c>
      <c r="X14" s="36">
        <v>0.5988</v>
      </c>
      <c r="Y14" s="49">
        <f t="shared" si="28"/>
        <v>0.63264999999999993</v>
      </c>
      <c r="Z14" s="57">
        <f t="shared" si="29"/>
        <v>4.7871129086329255E-2</v>
      </c>
      <c r="AA14" s="36">
        <v>1.1599999999999999E-2</v>
      </c>
      <c r="AB14" s="36">
        <v>1.2800000000000001E-2</v>
      </c>
      <c r="AC14" s="49">
        <f t="shared" si="30"/>
        <v>1.2199999999999999E-2</v>
      </c>
      <c r="AD14" s="49">
        <f t="shared" si="31"/>
        <v>8.4852813742385797E-4</v>
      </c>
      <c r="AE14" s="36">
        <v>1.7004999999999999</v>
      </c>
      <c r="AF14" s="36">
        <v>1.7609999999999999</v>
      </c>
      <c r="AG14" s="49">
        <f t="shared" si="9"/>
        <v>1.73075</v>
      </c>
      <c r="AH14" s="57">
        <f t="shared" si="32"/>
        <v>4.2779960261786126E-2</v>
      </c>
      <c r="AI14" s="36">
        <v>125.197</v>
      </c>
      <c r="AJ14" s="36">
        <v>127.5078</v>
      </c>
      <c r="AK14" s="49">
        <f t="shared" si="33"/>
        <v>126.3524</v>
      </c>
      <c r="AL14" s="49">
        <f t="shared" si="34"/>
        <v>1.6339823499658743</v>
      </c>
      <c r="AM14" s="36">
        <v>120.26430000000001</v>
      </c>
      <c r="AN14" s="36">
        <v>126.8657</v>
      </c>
      <c r="AO14" s="49">
        <f t="shared" si="35"/>
        <v>123.565</v>
      </c>
      <c r="AP14" s="57">
        <f t="shared" si="36"/>
        <v>4.6678947053248736</v>
      </c>
      <c r="AQ14" s="36">
        <v>3.7774999999999999</v>
      </c>
      <c r="AR14" s="36">
        <v>3.7932000000000001</v>
      </c>
      <c r="AS14" s="49">
        <f t="shared" si="37"/>
        <v>3.7853500000000002</v>
      </c>
      <c r="AT14" s="49">
        <f t="shared" si="38"/>
        <v>1.1101576464628986E-2</v>
      </c>
      <c r="AU14" s="36">
        <v>9.7735000000000003</v>
      </c>
      <c r="AV14" s="36">
        <v>9.4910999999999994</v>
      </c>
      <c r="AW14" s="49">
        <f t="shared" si="39"/>
        <v>9.6323000000000008</v>
      </c>
      <c r="AX14" s="57">
        <f t="shared" si="40"/>
        <v>0.19968695500708164</v>
      </c>
      <c r="AY14" s="36">
        <v>0.27960000000000002</v>
      </c>
      <c r="AZ14" s="36">
        <v>0.315</v>
      </c>
      <c r="BA14" s="49">
        <f t="shared" si="41"/>
        <v>0.29730000000000001</v>
      </c>
      <c r="BB14" s="49">
        <f t="shared" ref="BB14:BB15" si="50">STDEV(AY14:AZ14)</f>
        <v>2.5031580054003771E-2</v>
      </c>
      <c r="BC14" s="36">
        <v>7.6688999999999998</v>
      </c>
      <c r="BD14" s="36">
        <v>8.0023</v>
      </c>
      <c r="BE14" s="36">
        <v>7.8324999999999996</v>
      </c>
      <c r="BF14" s="49">
        <f t="shared" si="42"/>
        <v>7.8345666666666665</v>
      </c>
      <c r="BG14" s="57">
        <f t="shared" si="43"/>
        <v>0.16670960780151023</v>
      </c>
      <c r="BH14" s="36">
        <v>1.8E-3</v>
      </c>
      <c r="BI14" s="36">
        <v>1.01E-2</v>
      </c>
      <c r="BJ14" s="49">
        <f t="shared" si="44"/>
        <v>5.9499999999999996E-3</v>
      </c>
      <c r="BK14" s="49">
        <f t="shared" si="45"/>
        <v>5.8689862838483455E-3</v>
      </c>
      <c r="BL14" s="36">
        <v>42.218200000000003</v>
      </c>
      <c r="BM14" s="36">
        <v>41.732300000000002</v>
      </c>
      <c r="BN14" s="49">
        <f t="shared" si="7"/>
        <v>41.975250000000003</v>
      </c>
      <c r="BO14" s="57">
        <f t="shared" si="8"/>
        <v>0.34358318497854407</v>
      </c>
    </row>
    <row r="15" spans="1:67" ht="15.75" customHeight="1" x14ac:dyDescent="0.2">
      <c r="A15" s="46" t="s">
        <v>32</v>
      </c>
      <c r="B15" s="48">
        <v>3.2300000000000002E-2</v>
      </c>
      <c r="C15" s="39">
        <v>1.3522000000000001</v>
      </c>
      <c r="D15" s="36">
        <v>1.0687</v>
      </c>
      <c r="E15" s="49">
        <f t="shared" si="23"/>
        <v>1.21045</v>
      </c>
      <c r="F15" s="49">
        <f t="shared" si="24"/>
        <v>0.20046477246638614</v>
      </c>
      <c r="G15" s="36">
        <v>0.90769999999999995</v>
      </c>
      <c r="H15" s="36">
        <v>0.88449999999999995</v>
      </c>
      <c r="I15" s="55">
        <f t="shared" si="46"/>
        <v>0.8960999999999999</v>
      </c>
      <c r="J15" s="58">
        <f t="shared" si="47"/>
        <v>1.6404877323527901E-2</v>
      </c>
      <c r="K15" s="39">
        <v>1.0527</v>
      </c>
      <c r="L15" s="36">
        <v>1.1083000000000001</v>
      </c>
      <c r="M15" s="49">
        <f t="shared" si="22"/>
        <v>1.0805</v>
      </c>
      <c r="N15" s="49">
        <f t="shared" si="48"/>
        <v>3.931513703397211E-2</v>
      </c>
      <c r="O15" s="36">
        <v>1.2763</v>
      </c>
      <c r="P15" s="36">
        <v>1.0210999999999999</v>
      </c>
      <c r="Q15" s="49">
        <f t="shared" si="25"/>
        <v>1.1486999999999998</v>
      </c>
      <c r="R15" s="57">
        <f t="shared" si="26"/>
        <v>0.18045365055880835</v>
      </c>
      <c r="S15" s="39">
        <v>1.2229000000000001</v>
      </c>
      <c r="T15" s="36">
        <v>1.0321</v>
      </c>
      <c r="U15" s="49">
        <f t="shared" si="27"/>
        <v>1.1274999999999999</v>
      </c>
      <c r="V15" s="49">
        <f t="shared" si="49"/>
        <v>0.13491597385039333</v>
      </c>
      <c r="W15" s="36">
        <v>1.2577</v>
      </c>
      <c r="X15" s="36">
        <v>1.2309000000000001</v>
      </c>
      <c r="Y15" s="49">
        <f t="shared" si="28"/>
        <v>1.2443</v>
      </c>
      <c r="Z15" s="57">
        <f t="shared" si="29"/>
        <v>1.8950461735799427E-2</v>
      </c>
      <c r="AA15" s="36">
        <v>1.4823</v>
      </c>
      <c r="AB15" s="36">
        <v>1.5289999999999999</v>
      </c>
      <c r="AC15" s="49">
        <f t="shared" si="30"/>
        <v>1.5056499999999999</v>
      </c>
      <c r="AD15" s="49">
        <f t="shared" si="31"/>
        <v>3.302188668141174E-2</v>
      </c>
      <c r="AE15" s="36">
        <v>1.6292</v>
      </c>
      <c r="AF15" s="36">
        <v>1.677</v>
      </c>
      <c r="AG15" s="49">
        <f t="shared" si="9"/>
        <v>1.6531</v>
      </c>
      <c r="AH15" s="57">
        <f t="shared" si="32"/>
        <v>3.3799704140717021E-2</v>
      </c>
      <c r="AI15" s="36">
        <v>7.5096999999999996</v>
      </c>
      <c r="AJ15" s="36">
        <v>8.3353000000000002</v>
      </c>
      <c r="AK15" s="49">
        <f t="shared" si="33"/>
        <v>7.9224999999999994</v>
      </c>
      <c r="AL15" s="49">
        <f t="shared" si="34"/>
        <v>0.58378735854761399</v>
      </c>
      <c r="AM15" s="36">
        <v>8.3589000000000002</v>
      </c>
      <c r="AN15" s="36">
        <v>7.4165999999999999</v>
      </c>
      <c r="AO15" s="49">
        <f t="shared" si="35"/>
        <v>7.8877500000000005</v>
      </c>
      <c r="AP15" s="57">
        <f t="shared" si="36"/>
        <v>0.66630671991208401</v>
      </c>
      <c r="AQ15" s="36">
        <v>1.8382000000000001</v>
      </c>
      <c r="AR15" s="36">
        <v>1.8371</v>
      </c>
      <c r="AS15" s="49">
        <f t="shared" si="37"/>
        <v>1.83765</v>
      </c>
      <c r="AT15" s="49">
        <f t="shared" si="38"/>
        <v>7.7781745930527359E-4</v>
      </c>
      <c r="AU15" s="36">
        <v>1.8693</v>
      </c>
      <c r="AV15" s="36">
        <v>2.0043000000000002</v>
      </c>
      <c r="AW15" s="49">
        <f t="shared" si="39"/>
        <v>1.9368000000000001</v>
      </c>
      <c r="AX15" s="57">
        <f t="shared" si="40"/>
        <v>9.5459415460184077E-2</v>
      </c>
      <c r="AY15" s="36">
        <v>2.1314000000000002</v>
      </c>
      <c r="AZ15" s="36">
        <v>2.2399</v>
      </c>
      <c r="BA15" s="49">
        <f t="shared" si="41"/>
        <v>2.1856499999999999</v>
      </c>
      <c r="BB15" s="49">
        <f t="shared" si="50"/>
        <v>7.6721085758740273E-2</v>
      </c>
      <c r="BC15" s="36">
        <v>1.9693000000000001</v>
      </c>
      <c r="BD15" s="36">
        <v>2.2789000000000001</v>
      </c>
      <c r="BE15" s="36">
        <v>2.0097</v>
      </c>
      <c r="BF15" s="49">
        <f t="shared" si="42"/>
        <v>2.0859666666666672</v>
      </c>
      <c r="BG15" s="57">
        <f t="shared" si="43"/>
        <v>0.16830179242460061</v>
      </c>
      <c r="BH15" s="36">
        <v>4.0179999999999998</v>
      </c>
      <c r="BI15" s="36">
        <v>4.4019000000000004</v>
      </c>
      <c r="BJ15" s="49">
        <f t="shared" si="44"/>
        <v>4.2099500000000001</v>
      </c>
      <c r="BK15" s="49">
        <f t="shared" si="45"/>
        <v>0.27145829329751603</v>
      </c>
      <c r="BL15" s="36">
        <v>4.4668999999999999</v>
      </c>
      <c r="BM15" s="36">
        <v>4.4709000000000003</v>
      </c>
      <c r="BN15" s="49">
        <f t="shared" si="7"/>
        <v>4.4688999999999997</v>
      </c>
      <c r="BO15" s="57">
        <f t="shared" si="8"/>
        <v>2.8284271247465066E-3</v>
      </c>
    </row>
    <row r="16" spans="1:67" ht="15.75" customHeight="1" x14ac:dyDescent="0.2">
      <c r="A16" s="46" t="s">
        <v>33</v>
      </c>
      <c r="B16" s="48">
        <v>1.4E-3</v>
      </c>
      <c r="C16" s="39">
        <v>3.3E-3</v>
      </c>
      <c r="D16" s="36">
        <v>1.6000000000000001E-3</v>
      </c>
      <c r="E16" s="49">
        <f t="shared" si="23"/>
        <v>2.4499999999999999E-3</v>
      </c>
      <c r="F16" s="49">
        <f t="shared" si="24"/>
        <v>1.2020815280171307E-3</v>
      </c>
      <c r="G16" s="36">
        <v>2.3999999999999998E-3</v>
      </c>
      <c r="H16" s="36">
        <v>2.0999999999999999E-3</v>
      </c>
      <c r="I16" s="55">
        <f t="shared" si="46"/>
        <v>2.2499999999999998E-3</v>
      </c>
      <c r="J16" s="58">
        <f t="shared" si="47"/>
        <v>2.1213203435596419E-4</v>
      </c>
      <c r="K16" s="39" t="s">
        <v>12</v>
      </c>
      <c r="L16" s="36" t="s">
        <v>12</v>
      </c>
      <c r="M16" s="49"/>
      <c r="N16" s="49"/>
      <c r="O16" s="36">
        <v>4.4000000000000003E-3</v>
      </c>
      <c r="P16" s="36">
        <v>2.0999999999999999E-3</v>
      </c>
      <c r="Q16" s="49">
        <f t="shared" si="25"/>
        <v>3.2500000000000003E-3</v>
      </c>
      <c r="R16" s="57">
        <f t="shared" si="26"/>
        <v>1.6263455967290596E-3</v>
      </c>
      <c r="S16" s="39" t="s">
        <v>12</v>
      </c>
      <c r="T16" s="36" t="s">
        <v>12</v>
      </c>
      <c r="U16" s="49"/>
      <c r="V16" s="49"/>
      <c r="W16" s="36">
        <v>4.3E-3</v>
      </c>
      <c r="X16" s="36">
        <v>1.6000000000000001E-3</v>
      </c>
      <c r="Y16" s="49">
        <f t="shared" si="28"/>
        <v>2.9499999999999999E-3</v>
      </c>
      <c r="Z16" s="57">
        <f t="shared" si="29"/>
        <v>1.9091883092036783E-3</v>
      </c>
      <c r="AA16" s="36">
        <v>3.0999999999999999E-3</v>
      </c>
      <c r="AB16" s="36">
        <v>4.7999999999999996E-3</v>
      </c>
      <c r="AC16" s="49">
        <f t="shared" si="30"/>
        <v>3.9499999999999995E-3</v>
      </c>
      <c r="AD16" s="49">
        <f t="shared" si="31"/>
        <v>1.2020815280171305E-3</v>
      </c>
      <c r="AE16" s="36" t="s">
        <v>12</v>
      </c>
      <c r="AF16" s="36">
        <v>5.1000000000000004E-3</v>
      </c>
      <c r="AG16" s="49">
        <f t="shared" si="9"/>
        <v>5.1000000000000004E-3</v>
      </c>
      <c r="AH16" s="57"/>
      <c r="AI16" s="36">
        <v>3.2399999999999998E-2</v>
      </c>
      <c r="AJ16" s="36">
        <v>3.32E-2</v>
      </c>
      <c r="AK16" s="49">
        <f t="shared" si="33"/>
        <v>3.2799999999999996E-2</v>
      </c>
      <c r="AL16" s="49">
        <f t="shared" si="34"/>
        <v>5.6568542494923955E-4</v>
      </c>
      <c r="AM16" s="36">
        <v>2.7199999999999998E-2</v>
      </c>
      <c r="AN16" s="36">
        <v>3.1899999999999998E-2</v>
      </c>
      <c r="AO16" s="49">
        <f t="shared" si="35"/>
        <v>2.955E-2</v>
      </c>
      <c r="AP16" s="57">
        <f t="shared" si="36"/>
        <v>3.3234018715767727E-3</v>
      </c>
      <c r="AQ16" s="36">
        <v>4.8999999999999998E-3</v>
      </c>
      <c r="AR16" s="36">
        <v>4.1999999999999997E-3</v>
      </c>
      <c r="AS16" s="49">
        <f t="shared" si="37"/>
        <v>4.5500000000000002E-3</v>
      </c>
      <c r="AT16" s="49">
        <f t="shared" si="38"/>
        <v>4.949747468305834E-4</v>
      </c>
      <c r="AU16" s="36">
        <v>3.8999999999999998E-3</v>
      </c>
      <c r="AV16" s="36">
        <v>5.7000000000000002E-3</v>
      </c>
      <c r="AW16" s="49">
        <f t="shared" si="39"/>
        <v>4.8000000000000004E-3</v>
      </c>
      <c r="AX16" s="57">
        <f t="shared" si="40"/>
        <v>1.2727922061357858E-3</v>
      </c>
      <c r="AY16" s="36" t="s">
        <v>12</v>
      </c>
      <c r="AZ16" s="36">
        <v>4.7000000000000002E-3</v>
      </c>
      <c r="BA16" s="49">
        <f t="shared" si="41"/>
        <v>4.7000000000000002E-3</v>
      </c>
      <c r="BB16" s="49"/>
      <c r="BC16" s="36">
        <v>4.1999999999999997E-3</v>
      </c>
      <c r="BD16" s="36">
        <v>7.7999999999999996E-3</v>
      </c>
      <c r="BE16" s="36">
        <v>6.3E-3</v>
      </c>
      <c r="BF16" s="49">
        <f t="shared" si="42"/>
        <v>6.1000000000000004E-3</v>
      </c>
      <c r="BG16" s="57">
        <f t="shared" si="43"/>
        <v>1.8083141320025123E-3</v>
      </c>
      <c r="BH16" s="36">
        <v>8.6E-3</v>
      </c>
      <c r="BI16" s="36">
        <v>2.7000000000000001E-3</v>
      </c>
      <c r="BJ16" s="49">
        <f t="shared" si="44"/>
        <v>5.6500000000000005E-3</v>
      </c>
      <c r="BK16" s="49">
        <f t="shared" si="45"/>
        <v>4.17193000900063E-3</v>
      </c>
      <c r="BL16" s="36">
        <v>9.7999999999999997E-3</v>
      </c>
      <c r="BM16" s="36">
        <v>9.9000000000000008E-3</v>
      </c>
      <c r="BN16" s="49">
        <f t="shared" si="7"/>
        <v>9.8500000000000011E-3</v>
      </c>
      <c r="BO16" s="57">
        <f t="shared" si="8"/>
        <v>7.0710678118655554E-5</v>
      </c>
    </row>
    <row r="17" spans="1:67" ht="15.75" customHeight="1" x14ac:dyDescent="0.2">
      <c r="A17" s="46" t="s">
        <v>34</v>
      </c>
      <c r="B17" s="48">
        <v>1E-4</v>
      </c>
      <c r="C17" s="39">
        <v>2.4036</v>
      </c>
      <c r="D17" s="36">
        <v>2.4064000000000001</v>
      </c>
      <c r="E17" s="49">
        <f t="shared" si="23"/>
        <v>2.4050000000000002</v>
      </c>
      <c r="F17" s="49">
        <f t="shared" si="24"/>
        <v>1.979898987322429E-3</v>
      </c>
      <c r="G17" s="36">
        <v>2.3807</v>
      </c>
      <c r="H17" s="36">
        <v>2.4289999999999998</v>
      </c>
      <c r="I17" s="55">
        <f t="shared" si="46"/>
        <v>2.4048499999999997</v>
      </c>
      <c r="J17" s="58">
        <f t="shared" si="47"/>
        <v>3.4153257531310093E-2</v>
      </c>
      <c r="K17" s="39">
        <v>2.7814000000000001</v>
      </c>
      <c r="L17" s="36">
        <v>2.7928000000000002</v>
      </c>
      <c r="M17" s="49">
        <f t="shared" ref="M17:M22" si="51">AVERAGE(K17:L17)</f>
        <v>2.7871000000000001</v>
      </c>
      <c r="N17" s="49">
        <f t="shared" ref="N17:N20" si="52">STDEV(K17:L17)</f>
        <v>8.0610173055266961E-3</v>
      </c>
      <c r="O17" s="36">
        <v>2.8921000000000001</v>
      </c>
      <c r="P17" s="36">
        <v>2.8952</v>
      </c>
      <c r="Q17" s="49">
        <f t="shared" si="25"/>
        <v>2.8936500000000001</v>
      </c>
      <c r="R17" s="57">
        <f t="shared" si="26"/>
        <v>2.1920310216782127E-3</v>
      </c>
      <c r="S17" s="39">
        <v>3.2816000000000001</v>
      </c>
      <c r="T17" s="36">
        <v>3.2559</v>
      </c>
      <c r="U17" s="49">
        <f t="shared" ref="U17:U20" si="53">AVERAGE(S17:T17)</f>
        <v>3.2687499999999998</v>
      </c>
      <c r="V17" s="49">
        <f t="shared" ref="V17:V20" si="54">STDEV(S17:T17)</f>
        <v>1.8172644276494312E-2</v>
      </c>
      <c r="W17" s="36">
        <v>3.3134000000000001</v>
      </c>
      <c r="X17" s="36">
        <v>3.2877000000000001</v>
      </c>
      <c r="Y17" s="49">
        <f t="shared" si="28"/>
        <v>3.3005500000000003</v>
      </c>
      <c r="Z17" s="57">
        <f t="shared" si="29"/>
        <v>1.8172644276494312E-2</v>
      </c>
      <c r="AA17" s="36">
        <v>5.8442999999999996</v>
      </c>
      <c r="AB17" s="36">
        <v>5.8757000000000001</v>
      </c>
      <c r="AC17" s="49">
        <f t="shared" si="30"/>
        <v>5.8599999999999994</v>
      </c>
      <c r="AD17" s="49">
        <f t="shared" si="31"/>
        <v>2.2203152929257973E-2</v>
      </c>
      <c r="AE17" s="36">
        <v>5.7762000000000002</v>
      </c>
      <c r="AF17" s="36">
        <v>5.8059000000000003</v>
      </c>
      <c r="AG17" s="49">
        <f t="shared" si="9"/>
        <v>5.7910500000000003</v>
      </c>
      <c r="AH17" s="57">
        <f t="shared" ref="AH17:AH21" si="55">STDEV(AE17:AF17)</f>
        <v>2.1001071401240502E-2</v>
      </c>
      <c r="AI17" s="36">
        <v>72.282300000000006</v>
      </c>
      <c r="AJ17" s="36">
        <v>71.964299999999994</v>
      </c>
      <c r="AK17" s="49">
        <f t="shared" si="33"/>
        <v>72.1233</v>
      </c>
      <c r="AL17" s="49">
        <f t="shared" si="34"/>
        <v>0.22485995641733064</v>
      </c>
      <c r="AM17" s="36">
        <v>68.982600000000005</v>
      </c>
      <c r="AN17" s="36">
        <v>74.386600000000001</v>
      </c>
      <c r="AO17" s="49">
        <f t="shared" si="35"/>
        <v>71.684600000000003</v>
      </c>
      <c r="AP17" s="57">
        <f t="shared" si="36"/>
        <v>3.8212050455321003</v>
      </c>
      <c r="AQ17" s="36">
        <v>10.117599999999999</v>
      </c>
      <c r="AR17" s="36">
        <v>10.2186</v>
      </c>
      <c r="AS17" s="49">
        <f t="shared" si="37"/>
        <v>10.168099999999999</v>
      </c>
      <c r="AT17" s="49">
        <f t="shared" si="38"/>
        <v>7.1417784899841907E-2</v>
      </c>
      <c r="AU17" s="36">
        <v>10.289400000000001</v>
      </c>
      <c r="AV17" s="36">
        <v>10.5502</v>
      </c>
      <c r="AW17" s="49">
        <f t="shared" si="39"/>
        <v>10.4198</v>
      </c>
      <c r="AX17" s="57">
        <f t="shared" si="40"/>
        <v>0.18441344853345137</v>
      </c>
      <c r="AY17" s="36">
        <v>10.2623</v>
      </c>
      <c r="AZ17" s="36">
        <v>10.5549</v>
      </c>
      <c r="BA17" s="49">
        <f t="shared" si="41"/>
        <v>10.4086</v>
      </c>
      <c r="BB17" s="49">
        <f t="shared" ref="BB17:BB21" si="56">STDEV(AY17:AZ17)</f>
        <v>0.20689944417518394</v>
      </c>
      <c r="BC17" s="36">
        <v>10.4885</v>
      </c>
      <c r="BD17" s="36">
        <v>10.5946</v>
      </c>
      <c r="BE17" s="36">
        <v>10.508800000000001</v>
      </c>
      <c r="BF17" s="49">
        <f t="shared" si="42"/>
        <v>10.530633333333334</v>
      </c>
      <c r="BG17" s="57">
        <f t="shared" si="43"/>
        <v>5.631894293515545E-2</v>
      </c>
      <c r="BH17" s="36">
        <v>17.994900000000001</v>
      </c>
      <c r="BI17" s="36">
        <v>17.667400000000001</v>
      </c>
      <c r="BJ17" s="49">
        <f t="shared" si="44"/>
        <v>17.831150000000001</v>
      </c>
      <c r="BK17" s="49">
        <f t="shared" si="45"/>
        <v>0.23157747083859473</v>
      </c>
      <c r="BL17" s="36">
        <v>19.175799999999999</v>
      </c>
      <c r="BM17" s="36">
        <v>18.980799999999999</v>
      </c>
      <c r="BN17" s="49">
        <f t="shared" si="7"/>
        <v>19.078299999999999</v>
      </c>
      <c r="BO17" s="57">
        <f t="shared" si="8"/>
        <v>0.13788582233137697</v>
      </c>
    </row>
    <row r="18" spans="1:67" ht="15.75" customHeight="1" x14ac:dyDescent="0.2">
      <c r="A18" s="46" t="s">
        <v>35</v>
      </c>
      <c r="B18" s="48">
        <v>1.4E-3</v>
      </c>
      <c r="C18" s="39">
        <v>2.3477999999999999</v>
      </c>
      <c r="D18" s="36">
        <v>2.3458999999999999</v>
      </c>
      <c r="E18" s="49">
        <f t="shared" si="23"/>
        <v>2.3468499999999999</v>
      </c>
      <c r="F18" s="49">
        <f t="shared" si="24"/>
        <v>1.3435028842544493E-3</v>
      </c>
      <c r="G18" s="36">
        <v>2.3751000000000002</v>
      </c>
      <c r="H18" s="36">
        <v>2.4047000000000001</v>
      </c>
      <c r="I18" s="55">
        <f t="shared" si="46"/>
        <v>2.3898999999999999</v>
      </c>
      <c r="J18" s="58">
        <f t="shared" si="47"/>
        <v>2.09303607231217E-2</v>
      </c>
      <c r="K18" s="39">
        <v>2.7269999999999999</v>
      </c>
      <c r="L18" s="36">
        <v>2.7492999999999999</v>
      </c>
      <c r="M18" s="49">
        <f t="shared" si="51"/>
        <v>2.7381500000000001</v>
      </c>
      <c r="N18" s="49">
        <f t="shared" si="52"/>
        <v>1.5768481220460002E-2</v>
      </c>
      <c r="O18" s="36">
        <v>2.827</v>
      </c>
      <c r="P18" s="36">
        <v>2.8915999999999999</v>
      </c>
      <c r="Q18" s="49">
        <f t="shared" si="25"/>
        <v>2.8593000000000002</v>
      </c>
      <c r="R18" s="57">
        <f t="shared" si="26"/>
        <v>4.567909806465096E-2</v>
      </c>
      <c r="S18" s="39">
        <v>3.2262</v>
      </c>
      <c r="T18" s="36">
        <v>3.2284000000000002</v>
      </c>
      <c r="U18" s="49">
        <f t="shared" si="53"/>
        <v>3.2273000000000001</v>
      </c>
      <c r="V18" s="49">
        <f t="shared" si="54"/>
        <v>1.5556349186105472E-3</v>
      </c>
      <c r="W18" s="36">
        <v>3.2481</v>
      </c>
      <c r="X18" s="36">
        <v>3.2204000000000002</v>
      </c>
      <c r="Y18" s="49">
        <f t="shared" si="28"/>
        <v>3.2342500000000003</v>
      </c>
      <c r="Z18" s="57">
        <f t="shared" si="29"/>
        <v>1.9586857838867249E-2</v>
      </c>
      <c r="AA18" s="36">
        <v>5.8330000000000002</v>
      </c>
      <c r="AB18" s="36">
        <v>5.8590999999999998</v>
      </c>
      <c r="AC18" s="49">
        <f t="shared" si="30"/>
        <v>5.84605</v>
      </c>
      <c r="AD18" s="49">
        <f t="shared" si="31"/>
        <v>1.8455486988968584E-2</v>
      </c>
      <c r="AE18" s="36">
        <v>5.7447999999999997</v>
      </c>
      <c r="AF18" s="36">
        <v>5.7527999999999997</v>
      </c>
      <c r="AG18" s="49">
        <f t="shared" si="9"/>
        <v>5.7487999999999992</v>
      </c>
      <c r="AH18" s="57">
        <f t="shared" si="55"/>
        <v>5.6568542494923853E-3</v>
      </c>
      <c r="AI18" s="36">
        <v>80.939499999999995</v>
      </c>
      <c r="AJ18" s="36">
        <v>78.492699999999999</v>
      </c>
      <c r="AK18" s="49">
        <f t="shared" si="33"/>
        <v>79.716099999999997</v>
      </c>
      <c r="AL18" s="49">
        <f t="shared" si="34"/>
        <v>1.7301488722072418</v>
      </c>
      <c r="AM18" s="36">
        <v>77.970699999999994</v>
      </c>
      <c r="AN18" s="36">
        <v>79.472499999999997</v>
      </c>
      <c r="AO18" s="49">
        <f t="shared" si="35"/>
        <v>78.721599999999995</v>
      </c>
      <c r="AP18" s="57">
        <f t="shared" si="36"/>
        <v>1.0619329639859592</v>
      </c>
      <c r="AQ18" s="36">
        <v>10.208500000000001</v>
      </c>
      <c r="AR18" s="36">
        <v>10.2882</v>
      </c>
      <c r="AS18" s="49">
        <f t="shared" si="37"/>
        <v>10.24835</v>
      </c>
      <c r="AT18" s="49">
        <f t="shared" si="38"/>
        <v>5.6356410460567129E-2</v>
      </c>
      <c r="AU18" s="36">
        <v>10.257899999999999</v>
      </c>
      <c r="AV18" s="36">
        <v>10.6035</v>
      </c>
      <c r="AW18" s="49">
        <f t="shared" si="39"/>
        <v>10.4307</v>
      </c>
      <c r="AX18" s="57">
        <f t="shared" si="40"/>
        <v>0.24437610357807155</v>
      </c>
      <c r="AY18" s="36">
        <v>10.269299999999999</v>
      </c>
      <c r="AZ18" s="36">
        <v>10.459300000000001</v>
      </c>
      <c r="BA18" s="49">
        <f t="shared" si="41"/>
        <v>10.3643</v>
      </c>
      <c r="BB18" s="49">
        <f t="shared" si="56"/>
        <v>0.13435028842544494</v>
      </c>
      <c r="BC18" s="36">
        <v>10.5618</v>
      </c>
      <c r="BD18" s="36">
        <v>10.603199999999999</v>
      </c>
      <c r="BE18" s="36">
        <v>10.5512</v>
      </c>
      <c r="BF18" s="49">
        <f t="shared" si="42"/>
        <v>10.572066666666666</v>
      </c>
      <c r="BG18" s="57">
        <f t="shared" si="43"/>
        <v>2.7478233810296453E-2</v>
      </c>
      <c r="BH18" s="36">
        <v>18.7333</v>
      </c>
      <c r="BI18" s="36">
        <v>18.381799999999998</v>
      </c>
      <c r="BJ18" s="49">
        <f t="shared" si="44"/>
        <v>18.557549999999999</v>
      </c>
      <c r="BK18" s="49">
        <f t="shared" si="45"/>
        <v>0.2485480335870725</v>
      </c>
      <c r="BL18" s="36">
        <v>19.949400000000001</v>
      </c>
      <c r="BM18" s="36">
        <v>19.933399999999999</v>
      </c>
      <c r="BN18" s="49">
        <f t="shared" si="7"/>
        <v>19.941400000000002</v>
      </c>
      <c r="BO18" s="57">
        <f t="shared" si="8"/>
        <v>1.1313708498986027E-2</v>
      </c>
    </row>
    <row r="19" spans="1:67" ht="15.75" customHeight="1" x14ac:dyDescent="0.2">
      <c r="A19" s="46" t="s">
        <v>36</v>
      </c>
      <c r="B19" s="48">
        <v>0</v>
      </c>
      <c r="C19" s="39">
        <v>1.6999999999999999E-3</v>
      </c>
      <c r="D19" s="36">
        <v>1.4E-3</v>
      </c>
      <c r="E19" s="49">
        <f t="shared" si="23"/>
        <v>1.5499999999999999E-3</v>
      </c>
      <c r="F19" s="49">
        <f t="shared" si="24"/>
        <v>2.1213203435596419E-4</v>
      </c>
      <c r="G19" s="36">
        <v>1.9E-3</v>
      </c>
      <c r="H19" s="36">
        <v>2.3999999999999998E-3</v>
      </c>
      <c r="I19" s="55">
        <f t="shared" si="46"/>
        <v>2.15E-3</v>
      </c>
      <c r="J19" s="58">
        <f t="shared" si="47"/>
        <v>3.5355339059327359E-4</v>
      </c>
      <c r="K19" s="39">
        <v>4.1500000000000002E-2</v>
      </c>
      <c r="L19" s="36">
        <v>4.48E-2</v>
      </c>
      <c r="M19" s="49">
        <f t="shared" si="51"/>
        <v>4.3150000000000001E-2</v>
      </c>
      <c r="N19" s="49">
        <f t="shared" si="52"/>
        <v>2.3334523779156048E-3</v>
      </c>
      <c r="O19" s="36">
        <v>5.2299999999999999E-2</v>
      </c>
      <c r="P19" s="36">
        <v>4.8399999999999999E-2</v>
      </c>
      <c r="Q19" s="49">
        <f t="shared" si="25"/>
        <v>5.0349999999999999E-2</v>
      </c>
      <c r="R19" s="57">
        <f t="shared" si="26"/>
        <v>2.7577164466275356E-3</v>
      </c>
      <c r="S19" s="39">
        <v>8.6699999999999999E-2</v>
      </c>
      <c r="T19" s="36">
        <v>7.5700000000000003E-2</v>
      </c>
      <c r="U19" s="49">
        <f t="shared" si="53"/>
        <v>8.1199999999999994E-2</v>
      </c>
      <c r="V19" s="49">
        <f t="shared" si="54"/>
        <v>7.7781745930520195E-3</v>
      </c>
      <c r="W19" s="36">
        <v>8.4199999999999997E-2</v>
      </c>
      <c r="X19" s="36">
        <v>8.2799999999999999E-2</v>
      </c>
      <c r="Y19" s="49">
        <f t="shared" si="28"/>
        <v>8.3499999999999991E-2</v>
      </c>
      <c r="Z19" s="57">
        <f t="shared" si="29"/>
        <v>9.899494936611655E-4</v>
      </c>
      <c r="AA19" s="36">
        <v>0.80840000000000001</v>
      </c>
      <c r="AB19" s="36">
        <v>0.80810000000000004</v>
      </c>
      <c r="AC19" s="49">
        <f t="shared" si="30"/>
        <v>0.80825000000000002</v>
      </c>
      <c r="AD19" s="49">
        <f t="shared" si="31"/>
        <v>2.1213203435594088E-4</v>
      </c>
      <c r="AE19" s="36">
        <v>0.82169999999999999</v>
      </c>
      <c r="AF19" s="36">
        <v>0.82820000000000005</v>
      </c>
      <c r="AG19" s="49">
        <f t="shared" si="9"/>
        <v>0.82495000000000007</v>
      </c>
      <c r="AH19" s="57">
        <f t="shared" si="55"/>
        <v>4.5961940777126025E-3</v>
      </c>
      <c r="AI19" s="36">
        <v>24.168800000000001</v>
      </c>
      <c r="AJ19" s="36">
        <v>24.605599999999999</v>
      </c>
      <c r="AK19" s="49">
        <f t="shared" si="33"/>
        <v>24.3872</v>
      </c>
      <c r="AL19" s="49">
        <f t="shared" si="34"/>
        <v>0.30886424202228258</v>
      </c>
      <c r="AM19" s="36">
        <v>23.3062</v>
      </c>
      <c r="AN19" s="36">
        <v>23.912600000000001</v>
      </c>
      <c r="AO19" s="49">
        <f t="shared" si="35"/>
        <v>23.609400000000001</v>
      </c>
      <c r="AP19" s="57">
        <f t="shared" si="36"/>
        <v>0.42878955211152292</v>
      </c>
      <c r="AQ19" s="36">
        <v>2.1421000000000001</v>
      </c>
      <c r="AR19" s="36">
        <v>2.15</v>
      </c>
      <c r="AS19" s="49">
        <f t="shared" si="37"/>
        <v>2.1460499999999998</v>
      </c>
      <c r="AT19" s="49">
        <f t="shared" si="38"/>
        <v>5.5861435713735804E-3</v>
      </c>
      <c r="AU19" s="36">
        <v>2.1648000000000001</v>
      </c>
      <c r="AV19" s="36">
        <v>2.1547999999999998</v>
      </c>
      <c r="AW19" s="49">
        <f t="shared" si="39"/>
        <v>2.1597999999999997</v>
      </c>
      <c r="AX19" s="57">
        <f t="shared" si="40"/>
        <v>7.0710678118656384E-3</v>
      </c>
      <c r="AY19" s="36">
        <v>1.7896000000000001</v>
      </c>
      <c r="AZ19" s="36">
        <v>1.9103000000000001</v>
      </c>
      <c r="BA19" s="49">
        <f t="shared" si="41"/>
        <v>1.8499500000000002</v>
      </c>
      <c r="BB19" s="49">
        <f t="shared" si="56"/>
        <v>8.53477884892163E-2</v>
      </c>
      <c r="BC19" s="36">
        <v>1.8464</v>
      </c>
      <c r="BD19" s="36">
        <v>1.8662000000000001</v>
      </c>
      <c r="BE19" s="36">
        <v>1.8190999999999999</v>
      </c>
      <c r="BF19" s="49">
        <f t="shared" si="42"/>
        <v>1.8438999999999999</v>
      </c>
      <c r="BG19" s="57">
        <f t="shared" si="43"/>
        <v>2.3649312886424488E-2</v>
      </c>
      <c r="BH19" s="36">
        <v>1.0118</v>
      </c>
      <c r="BI19" s="36">
        <v>1.0152000000000001</v>
      </c>
      <c r="BJ19" s="49">
        <f t="shared" si="44"/>
        <v>1.0135000000000001</v>
      </c>
      <c r="BK19" s="49">
        <f t="shared" si="45"/>
        <v>2.4041630560343108E-3</v>
      </c>
      <c r="BL19" s="36">
        <v>2.3580000000000001</v>
      </c>
      <c r="BM19" s="36">
        <v>2.41</v>
      </c>
      <c r="BN19" s="49">
        <f t="shared" si="7"/>
        <v>2.3840000000000003</v>
      </c>
      <c r="BO19" s="57">
        <f t="shared" si="8"/>
        <v>3.6769552621700508E-2</v>
      </c>
    </row>
    <row r="20" spans="1:67" ht="15.75" customHeight="1" x14ac:dyDescent="0.2">
      <c r="A20" s="46" t="s">
        <v>37</v>
      </c>
      <c r="B20" s="48">
        <v>0.13450000000000001</v>
      </c>
      <c r="C20" s="39">
        <v>3.7730000000000001</v>
      </c>
      <c r="D20" s="36">
        <v>3.7871999999999999</v>
      </c>
      <c r="E20" s="49">
        <f t="shared" si="23"/>
        <v>3.7801</v>
      </c>
      <c r="F20" s="49">
        <f t="shared" si="24"/>
        <v>1.0040916292848812E-2</v>
      </c>
      <c r="G20" s="36">
        <v>3.8016999999999999</v>
      </c>
      <c r="H20" s="36">
        <v>3.6884999999999999</v>
      </c>
      <c r="I20" s="55">
        <f t="shared" si="46"/>
        <v>3.7450999999999999</v>
      </c>
      <c r="J20" s="58">
        <f t="shared" si="47"/>
        <v>8.0044487630317157E-2</v>
      </c>
      <c r="K20" s="39">
        <v>4.9176000000000002</v>
      </c>
      <c r="L20" s="36">
        <v>4.9715999999999996</v>
      </c>
      <c r="M20" s="49">
        <f t="shared" si="51"/>
        <v>4.9445999999999994</v>
      </c>
      <c r="N20" s="49">
        <f t="shared" si="52"/>
        <v>3.8183766184073133E-2</v>
      </c>
      <c r="O20" s="36">
        <v>4.6704999999999997</v>
      </c>
      <c r="P20" s="36">
        <v>4.5277000000000003</v>
      </c>
      <c r="Q20" s="49">
        <f t="shared" si="25"/>
        <v>4.5991</v>
      </c>
      <c r="R20" s="57">
        <f t="shared" si="26"/>
        <v>0.10097484835343855</v>
      </c>
      <c r="S20" s="39">
        <v>6.8962000000000003</v>
      </c>
      <c r="T20" s="36">
        <v>6.3910999999999998</v>
      </c>
      <c r="U20" s="49">
        <f t="shared" si="53"/>
        <v>6.6436500000000001</v>
      </c>
      <c r="V20" s="49">
        <f t="shared" si="54"/>
        <v>0.35715963517732557</v>
      </c>
      <c r="W20" s="36">
        <v>6.1342999999999996</v>
      </c>
      <c r="X20" s="36">
        <v>6.3914999999999997</v>
      </c>
      <c r="Y20" s="49">
        <f t="shared" si="28"/>
        <v>6.2629000000000001</v>
      </c>
      <c r="Z20" s="57">
        <f t="shared" si="29"/>
        <v>0.18186786412118008</v>
      </c>
      <c r="AA20" s="36">
        <v>12.159000000000001</v>
      </c>
      <c r="AB20" s="36">
        <v>11.693099999999999</v>
      </c>
      <c r="AC20" s="49">
        <f t="shared" si="30"/>
        <v>11.92605</v>
      </c>
      <c r="AD20" s="49">
        <f t="shared" si="31"/>
        <v>0.32944104935481344</v>
      </c>
      <c r="AE20" s="36">
        <v>12.803800000000001</v>
      </c>
      <c r="AF20" s="36">
        <v>12.9869</v>
      </c>
      <c r="AG20" s="49">
        <f t="shared" si="9"/>
        <v>12.895350000000001</v>
      </c>
      <c r="AH20" s="57">
        <f t="shared" si="55"/>
        <v>0.12947125163525658</v>
      </c>
      <c r="AI20" s="36">
        <v>34.7896</v>
      </c>
      <c r="AJ20" s="36">
        <v>34.785200000000003</v>
      </c>
      <c r="AK20" s="49">
        <f t="shared" si="33"/>
        <v>34.787400000000005</v>
      </c>
      <c r="AL20" s="49">
        <f t="shared" si="34"/>
        <v>3.1112698372185825E-3</v>
      </c>
      <c r="AM20" s="36">
        <v>39.206000000000003</v>
      </c>
      <c r="AN20" s="36">
        <v>36.739199999999997</v>
      </c>
      <c r="AO20" s="49">
        <f t="shared" si="35"/>
        <v>37.9726</v>
      </c>
      <c r="AP20" s="57">
        <f t="shared" si="36"/>
        <v>1.7442910078309799</v>
      </c>
      <c r="AQ20" s="36">
        <v>14.3934</v>
      </c>
      <c r="AR20" s="36">
        <v>14.211499999999999</v>
      </c>
      <c r="AS20" s="49">
        <f t="shared" si="37"/>
        <v>14.30245</v>
      </c>
      <c r="AT20" s="49">
        <f t="shared" si="38"/>
        <v>0.12862272349783344</v>
      </c>
      <c r="AU20" s="36">
        <v>15.302</v>
      </c>
      <c r="AV20" s="36">
        <v>15.1835</v>
      </c>
      <c r="AW20" s="49">
        <f t="shared" si="39"/>
        <v>15.242750000000001</v>
      </c>
      <c r="AX20" s="57">
        <f t="shared" si="40"/>
        <v>8.3792153570605293E-2</v>
      </c>
      <c r="AY20" s="36">
        <v>17.8569</v>
      </c>
      <c r="AZ20" s="36">
        <v>15.8696</v>
      </c>
      <c r="BA20" s="49">
        <f t="shared" si="41"/>
        <v>16.863250000000001</v>
      </c>
      <c r="BB20" s="49">
        <f t="shared" si="56"/>
        <v>1.4052333062520255</v>
      </c>
      <c r="BC20" s="36">
        <v>16.556000000000001</v>
      </c>
      <c r="BD20" s="36">
        <v>16.732800000000001</v>
      </c>
      <c r="BE20" s="36">
        <v>16.1477</v>
      </c>
      <c r="BF20" s="49">
        <f t="shared" si="42"/>
        <v>16.478833333333334</v>
      </c>
      <c r="BG20" s="57">
        <f t="shared" si="43"/>
        <v>0.30008585993567494</v>
      </c>
      <c r="BH20" s="36">
        <v>28.7956</v>
      </c>
      <c r="BI20" s="36">
        <v>30.644100000000002</v>
      </c>
      <c r="BJ20" s="49">
        <f t="shared" si="44"/>
        <v>29.719850000000001</v>
      </c>
      <c r="BK20" s="49">
        <f t="shared" si="45"/>
        <v>1.3070868850233341</v>
      </c>
      <c r="BL20" s="36">
        <v>27.964099999999998</v>
      </c>
      <c r="BM20" s="36">
        <v>27.616599999999998</v>
      </c>
      <c r="BN20" s="49">
        <f t="shared" si="7"/>
        <v>27.790349999999997</v>
      </c>
      <c r="BO20" s="57">
        <f t="shared" si="8"/>
        <v>0.24571960646232535</v>
      </c>
    </row>
    <row r="21" spans="1:67" ht="15.75" customHeight="1" x14ac:dyDescent="0.2">
      <c r="A21" s="46" t="s">
        <v>38</v>
      </c>
      <c r="B21" s="48">
        <v>5.0000000000000001E-4</v>
      </c>
      <c r="C21" s="39" t="s">
        <v>12</v>
      </c>
      <c r="D21" s="36" t="s">
        <v>12</v>
      </c>
      <c r="E21" s="49"/>
      <c r="F21" s="49"/>
      <c r="G21" s="36" t="s">
        <v>12</v>
      </c>
      <c r="H21" s="36" t="s">
        <v>12</v>
      </c>
      <c r="I21" s="55"/>
      <c r="J21" s="58"/>
      <c r="K21" s="39" t="s">
        <v>12</v>
      </c>
      <c r="L21" s="36">
        <v>1.1000000000000001E-3</v>
      </c>
      <c r="M21" s="49">
        <f t="shared" si="51"/>
        <v>1.1000000000000001E-3</v>
      </c>
      <c r="N21" s="49"/>
      <c r="O21" s="36">
        <v>8.9999999999999998E-4</v>
      </c>
      <c r="P21" s="36" t="s">
        <v>12</v>
      </c>
      <c r="Q21" s="49">
        <f t="shared" si="25"/>
        <v>8.9999999999999998E-4</v>
      </c>
      <c r="R21" s="57"/>
      <c r="S21" s="39" t="s">
        <v>12</v>
      </c>
      <c r="T21" s="36" t="s">
        <v>12</v>
      </c>
      <c r="U21" s="49"/>
      <c r="V21" s="49"/>
      <c r="W21" s="36">
        <v>1.1000000000000001E-3</v>
      </c>
      <c r="X21" s="36">
        <v>1.2999999999999999E-3</v>
      </c>
      <c r="Y21" s="49">
        <f t="shared" si="28"/>
        <v>1.2000000000000001E-3</v>
      </c>
      <c r="Z21" s="57">
        <f t="shared" si="29"/>
        <v>1.414213562373094E-4</v>
      </c>
      <c r="AA21" s="36">
        <v>8.0999999999999996E-3</v>
      </c>
      <c r="AB21" s="36">
        <v>8.5000000000000006E-3</v>
      </c>
      <c r="AC21" s="49">
        <f t="shared" si="30"/>
        <v>8.3000000000000001E-3</v>
      </c>
      <c r="AD21" s="49">
        <f t="shared" si="31"/>
        <v>2.8284271247461977E-4</v>
      </c>
      <c r="AE21" s="36">
        <v>4.7999999999999996E-3</v>
      </c>
      <c r="AF21" s="36">
        <v>1.2200000000000001E-2</v>
      </c>
      <c r="AG21" s="49">
        <f t="shared" si="9"/>
        <v>8.5000000000000006E-3</v>
      </c>
      <c r="AH21" s="57">
        <f t="shared" si="55"/>
        <v>5.2325901807804519E-3</v>
      </c>
      <c r="AI21" s="36">
        <v>0.18010000000000001</v>
      </c>
      <c r="AJ21" s="36">
        <v>0.18160000000000001</v>
      </c>
      <c r="AK21" s="49">
        <f t="shared" si="33"/>
        <v>0.18085000000000001</v>
      </c>
      <c r="AL21" s="49">
        <f t="shared" si="34"/>
        <v>1.0606601717798223E-3</v>
      </c>
      <c r="AM21" s="36">
        <v>0.17</v>
      </c>
      <c r="AN21" s="36">
        <v>0.17480000000000001</v>
      </c>
      <c r="AO21" s="49">
        <f t="shared" si="35"/>
        <v>0.1724</v>
      </c>
      <c r="AP21" s="57">
        <f t="shared" si="36"/>
        <v>3.3941125496954275E-3</v>
      </c>
      <c r="AQ21" s="36">
        <v>1.7999999999999999E-2</v>
      </c>
      <c r="AR21" s="36">
        <v>1.8499999999999999E-2</v>
      </c>
      <c r="AS21" s="49">
        <f t="shared" si="37"/>
        <v>1.8249999999999999E-2</v>
      </c>
      <c r="AT21" s="49">
        <f t="shared" si="38"/>
        <v>3.5355339059327408E-4</v>
      </c>
      <c r="AU21" s="36">
        <v>1.89E-2</v>
      </c>
      <c r="AV21" s="36">
        <v>1.9199999999999998E-2</v>
      </c>
      <c r="AW21" s="49">
        <f t="shared" si="39"/>
        <v>1.9049999999999997E-2</v>
      </c>
      <c r="AX21" s="57">
        <f t="shared" si="40"/>
        <v>2.1213203435596297E-4</v>
      </c>
      <c r="AY21" s="36">
        <v>1.29E-2</v>
      </c>
      <c r="AZ21" s="36">
        <v>1.7899999999999999E-2</v>
      </c>
      <c r="BA21" s="49">
        <f t="shared" si="41"/>
        <v>1.54E-2</v>
      </c>
      <c r="BB21" s="49">
        <f t="shared" si="56"/>
        <v>3.5355339059327368E-3</v>
      </c>
      <c r="BC21" s="36">
        <v>1.6899999999999998E-2</v>
      </c>
      <c r="BD21" s="36">
        <v>1.84E-2</v>
      </c>
      <c r="BE21" s="36">
        <v>1.7399999999999999E-2</v>
      </c>
      <c r="BF21" s="49">
        <f t="shared" si="42"/>
        <v>1.7566666666666664E-2</v>
      </c>
      <c r="BG21" s="57">
        <f t="shared" si="43"/>
        <v>7.6376261582597395E-4</v>
      </c>
      <c r="BH21" s="36">
        <v>0.01</v>
      </c>
      <c r="BI21" s="36">
        <v>7.7999999999999996E-3</v>
      </c>
      <c r="BJ21" s="49">
        <f t="shared" si="44"/>
        <v>8.8999999999999999E-3</v>
      </c>
      <c r="BK21" s="49">
        <f t="shared" si="45"/>
        <v>1.5556349186104049E-3</v>
      </c>
      <c r="BL21" s="36">
        <v>2.5999999999999999E-2</v>
      </c>
      <c r="BM21" s="36">
        <v>2.5999999999999999E-2</v>
      </c>
      <c r="BN21" s="49">
        <f t="shared" si="7"/>
        <v>2.5999999999999999E-2</v>
      </c>
      <c r="BO21" s="57">
        <f t="shared" si="8"/>
        <v>0</v>
      </c>
    </row>
    <row r="22" spans="1:67" ht="15.75" customHeight="1" x14ac:dyDescent="0.2">
      <c r="A22" s="46" t="s">
        <v>39</v>
      </c>
      <c r="B22" s="48">
        <v>1.06E-2</v>
      </c>
      <c r="C22" s="39" t="s">
        <v>12</v>
      </c>
      <c r="D22" s="36" t="s">
        <v>12</v>
      </c>
      <c r="E22" s="49"/>
      <c r="F22" s="49"/>
      <c r="G22" s="36" t="s">
        <v>12</v>
      </c>
      <c r="H22" s="36" t="s">
        <v>12</v>
      </c>
      <c r="I22" s="55"/>
      <c r="J22" s="58"/>
      <c r="K22" s="39" t="s">
        <v>12</v>
      </c>
      <c r="L22" s="36">
        <v>1.0800000000000001E-2</v>
      </c>
      <c r="M22" s="49">
        <f t="shared" si="51"/>
        <v>1.0800000000000001E-2</v>
      </c>
      <c r="N22" s="49"/>
      <c r="O22" s="36" t="s">
        <v>12</v>
      </c>
      <c r="P22" s="36">
        <v>1.23E-2</v>
      </c>
      <c r="Q22" s="49">
        <f t="shared" si="25"/>
        <v>1.23E-2</v>
      </c>
      <c r="R22" s="57"/>
      <c r="S22" s="39" t="s">
        <v>12</v>
      </c>
      <c r="T22" s="36" t="s">
        <v>12</v>
      </c>
      <c r="U22" s="49"/>
      <c r="V22" s="49"/>
      <c r="W22" s="36" t="s">
        <v>12</v>
      </c>
      <c r="X22" s="36" t="s">
        <v>12</v>
      </c>
      <c r="Y22" s="49"/>
      <c r="Z22" s="57"/>
      <c r="AA22" s="36" t="s">
        <v>12</v>
      </c>
      <c r="AB22" s="36" t="s">
        <v>12</v>
      </c>
      <c r="AC22" s="49"/>
      <c r="AD22" s="49"/>
      <c r="AE22" s="36" t="s">
        <v>12</v>
      </c>
      <c r="AF22" s="36">
        <v>1.46E-2</v>
      </c>
      <c r="AG22" s="49">
        <f t="shared" si="9"/>
        <v>1.46E-2</v>
      </c>
      <c r="AH22" s="57"/>
      <c r="AI22" s="36">
        <v>3.0099999999999998E-2</v>
      </c>
      <c r="AJ22" s="36">
        <v>3.6700000000000003E-2</v>
      </c>
      <c r="AK22" s="49">
        <f t="shared" si="33"/>
        <v>3.3399999999999999E-2</v>
      </c>
      <c r="AL22" s="49">
        <f t="shared" si="34"/>
        <v>4.6669047558312174E-3</v>
      </c>
      <c r="AM22" s="36">
        <v>3.8699999999999998E-2</v>
      </c>
      <c r="AN22" s="36">
        <v>3.1199999999999999E-2</v>
      </c>
      <c r="AO22" s="49">
        <f t="shared" si="35"/>
        <v>3.4949999999999995E-2</v>
      </c>
      <c r="AP22" s="57">
        <f t="shared" si="36"/>
        <v>5.3033008588991067E-3</v>
      </c>
      <c r="AQ22" s="36" t="s">
        <v>12</v>
      </c>
      <c r="AR22" s="36" t="s">
        <v>12</v>
      </c>
      <c r="AS22" s="49"/>
      <c r="AT22" s="49"/>
      <c r="AU22" s="36">
        <v>1.7100000000000001E-2</v>
      </c>
      <c r="AV22" s="36" t="s">
        <v>12</v>
      </c>
      <c r="AW22" s="49">
        <f t="shared" si="39"/>
        <v>1.7100000000000001E-2</v>
      </c>
      <c r="AX22" s="57"/>
      <c r="AY22" s="36" t="s">
        <v>12</v>
      </c>
      <c r="AZ22" s="36" t="s">
        <v>12</v>
      </c>
      <c r="BA22" s="49"/>
      <c r="BB22" s="49"/>
      <c r="BC22" s="36">
        <v>1.1299999999999999E-2</v>
      </c>
      <c r="BD22" s="36">
        <v>1.67E-2</v>
      </c>
      <c r="BE22" s="36">
        <v>1.3599999999999999E-2</v>
      </c>
      <c r="BF22" s="49">
        <f t="shared" si="42"/>
        <v>1.3866666666666666E-2</v>
      </c>
      <c r="BG22" s="57">
        <f t="shared" si="43"/>
        <v>2.7098585448936878E-3</v>
      </c>
      <c r="BH22" s="36">
        <v>1.1900000000000001E-2</v>
      </c>
      <c r="BI22" s="36" t="s">
        <v>12</v>
      </c>
      <c r="BJ22" s="49">
        <f t="shared" si="44"/>
        <v>1.1900000000000001E-2</v>
      </c>
      <c r="BK22" s="49"/>
      <c r="BL22" s="36">
        <v>0.13830000000000001</v>
      </c>
      <c r="BM22" s="36">
        <v>0.14699999999999999</v>
      </c>
      <c r="BN22" s="49">
        <f t="shared" si="7"/>
        <v>0.14265</v>
      </c>
      <c r="BO22" s="57">
        <f t="shared" si="8"/>
        <v>6.1518289963229528E-3</v>
      </c>
    </row>
    <row r="23" spans="1:67" ht="15.75" customHeight="1" x14ac:dyDescent="0.2">
      <c r="A23" s="46" t="s">
        <v>40</v>
      </c>
      <c r="B23" s="48">
        <v>2E-3</v>
      </c>
      <c r="C23" s="39" t="s">
        <v>12</v>
      </c>
      <c r="D23" s="36" t="s">
        <v>12</v>
      </c>
      <c r="E23" s="49"/>
      <c r="F23" s="49"/>
      <c r="G23" s="36" t="s">
        <v>12</v>
      </c>
      <c r="H23" s="36" t="s">
        <v>12</v>
      </c>
      <c r="I23" s="55"/>
      <c r="J23" s="58"/>
      <c r="K23" s="39" t="s">
        <v>12</v>
      </c>
      <c r="L23" s="36" t="s">
        <v>12</v>
      </c>
      <c r="M23" s="49"/>
      <c r="N23" s="49"/>
      <c r="O23" s="36" t="s">
        <v>12</v>
      </c>
      <c r="P23" s="36" t="s">
        <v>12</v>
      </c>
      <c r="Q23" s="49"/>
      <c r="R23" s="57"/>
      <c r="S23" s="39" t="s">
        <v>12</v>
      </c>
      <c r="T23" s="36" t="s">
        <v>12</v>
      </c>
      <c r="U23" s="49"/>
      <c r="V23" s="49"/>
      <c r="W23" s="36">
        <v>2.3E-3</v>
      </c>
      <c r="X23" s="36" t="s">
        <v>12</v>
      </c>
      <c r="Y23" s="49">
        <f t="shared" ref="Y23:Y24" si="57">AVERAGE(W23:X23)</f>
        <v>2.3E-3</v>
      </c>
      <c r="Z23" s="57"/>
      <c r="AA23" s="36" t="s">
        <v>12</v>
      </c>
      <c r="AB23" s="36" t="s">
        <v>12</v>
      </c>
      <c r="AC23" s="49"/>
      <c r="AD23" s="49"/>
      <c r="AE23" s="36" t="s">
        <v>12</v>
      </c>
      <c r="AF23" s="36">
        <v>7.3000000000000001E-3</v>
      </c>
      <c r="AG23" s="49">
        <f t="shared" si="9"/>
        <v>7.3000000000000001E-3</v>
      </c>
      <c r="AH23" s="57"/>
      <c r="AI23" s="36">
        <v>8.8999999999999999E-3</v>
      </c>
      <c r="AJ23" s="36">
        <v>1.2800000000000001E-2</v>
      </c>
      <c r="AK23" s="49">
        <f t="shared" si="33"/>
        <v>1.085E-2</v>
      </c>
      <c r="AL23" s="49">
        <f t="shared" si="34"/>
        <v>2.7577164466275356E-3</v>
      </c>
      <c r="AM23" s="36">
        <v>1.89E-2</v>
      </c>
      <c r="AN23" s="36">
        <v>2.0500000000000001E-2</v>
      </c>
      <c r="AO23" s="49">
        <f t="shared" si="35"/>
        <v>1.9700000000000002E-2</v>
      </c>
      <c r="AP23" s="57">
        <f t="shared" si="36"/>
        <v>1.1313708498984767E-3</v>
      </c>
      <c r="AQ23" s="36" t="s">
        <v>12</v>
      </c>
      <c r="AR23" s="36" t="s">
        <v>12</v>
      </c>
      <c r="AS23" s="49"/>
      <c r="AT23" s="49"/>
      <c r="AU23" s="36">
        <v>8.5000000000000006E-3</v>
      </c>
      <c r="AV23" s="36">
        <v>6.4999999999999997E-3</v>
      </c>
      <c r="AW23" s="49">
        <f t="shared" si="39"/>
        <v>7.4999999999999997E-3</v>
      </c>
      <c r="AX23" s="57">
        <f t="shared" ref="AX23:AX24" si="58">STDEV(AU23:AV23)</f>
        <v>1.4142135623730957E-3</v>
      </c>
      <c r="AY23" s="36" t="s">
        <v>12</v>
      </c>
      <c r="AZ23" s="36" t="s">
        <v>12</v>
      </c>
      <c r="BA23" s="49"/>
      <c r="BB23" s="49"/>
      <c r="BC23" s="36">
        <v>5.3E-3</v>
      </c>
      <c r="BD23" s="36">
        <v>8.0000000000000002E-3</v>
      </c>
      <c r="BE23" s="36">
        <v>6.7000000000000002E-3</v>
      </c>
      <c r="BF23" s="49">
        <f t="shared" si="42"/>
        <v>6.6666666666666671E-3</v>
      </c>
      <c r="BG23" s="57">
        <f t="shared" si="43"/>
        <v>1.3503086067019397E-3</v>
      </c>
      <c r="BH23" s="36" t="s">
        <v>12</v>
      </c>
      <c r="BI23" s="36" t="s">
        <v>12</v>
      </c>
      <c r="BJ23" s="49"/>
      <c r="BK23" s="49"/>
      <c r="BL23" s="36">
        <v>5.1799999999999999E-2</v>
      </c>
      <c r="BM23" s="36">
        <v>5.0500000000000003E-2</v>
      </c>
      <c r="BN23" s="49">
        <f t="shared" si="7"/>
        <v>5.1150000000000001E-2</v>
      </c>
      <c r="BO23" s="57">
        <f t="shared" si="8"/>
        <v>9.192388155425087E-4</v>
      </c>
    </row>
    <row r="24" spans="1:67" ht="15.75" customHeight="1" x14ac:dyDescent="0.2">
      <c r="A24" s="46" t="s">
        <v>41</v>
      </c>
      <c r="B24" s="48">
        <v>2.76E-2</v>
      </c>
      <c r="C24" s="39">
        <v>4.1520999999999999</v>
      </c>
      <c r="D24" s="36">
        <v>4.1360999999999999</v>
      </c>
      <c r="E24" s="49">
        <f>AVERAGE(C24:D24)</f>
        <v>4.1440999999999999</v>
      </c>
      <c r="F24" s="49">
        <f>STDEV(C24:D24)</f>
        <v>1.1313708498984771E-2</v>
      </c>
      <c r="G24" s="36">
        <v>4.0129000000000001</v>
      </c>
      <c r="H24" s="36">
        <v>3.9489000000000001</v>
      </c>
      <c r="I24" s="55">
        <f>AVERAGE(G24:H24)</f>
        <v>3.9809000000000001</v>
      </c>
      <c r="J24" s="58">
        <f>STDEV(G24:H24)</f>
        <v>4.5254833995939082E-2</v>
      </c>
      <c r="K24" s="39">
        <v>5.5858999999999996</v>
      </c>
      <c r="L24" s="36">
        <v>5.7598000000000003</v>
      </c>
      <c r="M24" s="49">
        <f>AVERAGE(K24:L24)</f>
        <v>5.6728500000000004</v>
      </c>
      <c r="N24" s="49">
        <f>STDEV(K24:L24)</f>
        <v>0.12296586924834105</v>
      </c>
      <c r="O24" s="36">
        <v>5.7084999999999999</v>
      </c>
      <c r="P24" s="36">
        <v>5.5797999999999996</v>
      </c>
      <c r="Q24" s="49">
        <f>AVERAGE(O24:P24)</f>
        <v>5.6441499999999998</v>
      </c>
      <c r="R24" s="57">
        <f>STDEV(O24:P24)</f>
        <v>9.1004642738708841E-2</v>
      </c>
      <c r="S24" s="39">
        <v>7.1271000000000004</v>
      </c>
      <c r="T24" s="36">
        <v>6.8973000000000004</v>
      </c>
      <c r="U24" s="49">
        <f>AVERAGE(S24:T24)</f>
        <v>7.0122</v>
      </c>
      <c r="V24" s="49">
        <f>STDEV(S24:T24)</f>
        <v>0.16249313831666862</v>
      </c>
      <c r="W24" s="36">
        <v>6.9923999999999999</v>
      </c>
      <c r="X24" s="36">
        <v>6.8837000000000002</v>
      </c>
      <c r="Y24" s="49">
        <f t="shared" si="57"/>
        <v>6.9380500000000005</v>
      </c>
      <c r="Z24" s="57">
        <f>STDEV(W24:X24)</f>
        <v>7.6862507114977566E-2</v>
      </c>
      <c r="AA24" s="36">
        <v>19.1265</v>
      </c>
      <c r="AB24" s="36">
        <v>19.058</v>
      </c>
      <c r="AC24" s="49">
        <f>AVERAGE(AA24:AB24)</f>
        <v>19.09225</v>
      </c>
      <c r="AD24" s="49">
        <f>STDEV(AA24:AB24)</f>
        <v>4.8436814511278667E-2</v>
      </c>
      <c r="AE24" s="36">
        <v>19.571000000000002</v>
      </c>
      <c r="AF24" s="36">
        <v>19.465299999999999</v>
      </c>
      <c r="AG24" s="49">
        <f t="shared" si="9"/>
        <v>19.518149999999999</v>
      </c>
      <c r="AH24" s="57">
        <f>STDEV(AE24:AF24)</f>
        <v>7.4741186771419735E-2</v>
      </c>
      <c r="AI24" s="36">
        <v>422.48349999999999</v>
      </c>
      <c r="AJ24" s="36">
        <v>432.83679999999998</v>
      </c>
      <c r="AK24" s="49">
        <f t="shared" si="33"/>
        <v>427.66014999999999</v>
      </c>
      <c r="AL24" s="49">
        <f t="shared" si="34"/>
        <v>7.3208886376586753</v>
      </c>
      <c r="AM24" s="36">
        <v>432.52089999999998</v>
      </c>
      <c r="AN24" s="36">
        <v>425.69029999999998</v>
      </c>
      <c r="AO24" s="49">
        <f t="shared" si="35"/>
        <v>429.10559999999998</v>
      </c>
      <c r="AP24" s="57">
        <f t="shared" si="36"/>
        <v>4.8299635795728344</v>
      </c>
      <c r="AQ24" s="36">
        <v>45.0593</v>
      </c>
      <c r="AR24" s="36">
        <v>42.874899999999997</v>
      </c>
      <c r="AS24" s="49">
        <f>AVERAGE(AQ24:AR24)</f>
        <v>43.967100000000002</v>
      </c>
      <c r="AT24" s="49">
        <f>STDEV(AQ24:AR24)</f>
        <v>1.5446040528238971</v>
      </c>
      <c r="AU24" s="36">
        <v>42.455100000000002</v>
      </c>
      <c r="AV24" s="36">
        <v>43.5854</v>
      </c>
      <c r="AW24" s="49">
        <f t="shared" si="39"/>
        <v>43.020250000000004</v>
      </c>
      <c r="AX24" s="57">
        <f t="shared" si="58"/>
        <v>0.79924279477515336</v>
      </c>
      <c r="AY24" s="36">
        <v>44.734900000000003</v>
      </c>
      <c r="AZ24" s="36">
        <v>46.458500000000001</v>
      </c>
      <c r="BA24" s="49">
        <f>AVERAGE(AY24:AZ24)</f>
        <v>45.596699999999998</v>
      </c>
      <c r="BB24" s="49">
        <f>STDEV(AY24:AZ24)</f>
        <v>1.2187692480531316</v>
      </c>
      <c r="BC24" s="36">
        <v>44.462400000000002</v>
      </c>
      <c r="BD24" s="36">
        <v>45.4557</v>
      </c>
      <c r="BE24" s="36">
        <v>44.657899999999998</v>
      </c>
      <c r="BF24" s="49">
        <f t="shared" si="42"/>
        <v>44.858666666666672</v>
      </c>
      <c r="BG24" s="57">
        <f t="shared" si="43"/>
        <v>0.52620496323517596</v>
      </c>
      <c r="BH24" s="36">
        <v>46.9831</v>
      </c>
      <c r="BI24" s="36">
        <v>48.4437</v>
      </c>
      <c r="BJ24" s="49">
        <f>AVERAGE(BH24:BI24)</f>
        <v>47.7134</v>
      </c>
      <c r="BK24" s="49">
        <f>STDEV(BH24:BI24)</f>
        <v>1.0328001646010709</v>
      </c>
      <c r="BL24" s="36">
        <v>48.205100000000002</v>
      </c>
      <c r="BM24" s="36">
        <v>47.901699999999998</v>
      </c>
      <c r="BN24" s="49">
        <f t="shared" si="7"/>
        <v>48.053399999999996</v>
      </c>
      <c r="BO24" s="57">
        <f t="shared" si="8"/>
        <v>0.21453619741200095</v>
      </c>
    </row>
    <row r="25" spans="1:67" ht="15.75" customHeight="1" x14ac:dyDescent="0.2">
      <c r="A25" s="46" t="s">
        <v>42</v>
      </c>
      <c r="B25" s="48">
        <v>0.01</v>
      </c>
      <c r="C25" s="39" t="s">
        <v>12</v>
      </c>
      <c r="D25" s="36" t="s">
        <v>12</v>
      </c>
      <c r="E25" s="49"/>
      <c r="F25" s="49"/>
      <c r="G25" s="36" t="s">
        <v>12</v>
      </c>
      <c r="H25" s="36" t="s">
        <v>12</v>
      </c>
      <c r="I25" s="55"/>
      <c r="J25" s="58"/>
      <c r="K25" s="39" t="s">
        <v>12</v>
      </c>
      <c r="L25" s="36" t="s">
        <v>12</v>
      </c>
      <c r="M25" s="49"/>
      <c r="N25" s="49"/>
      <c r="O25" s="36" t="s">
        <v>12</v>
      </c>
      <c r="P25" s="36" t="s">
        <v>12</v>
      </c>
      <c r="Q25" s="49"/>
      <c r="R25" s="57"/>
      <c r="S25" s="39" t="s">
        <v>12</v>
      </c>
      <c r="T25" s="36" t="s">
        <v>12</v>
      </c>
      <c r="U25" s="49"/>
      <c r="V25" s="49"/>
      <c r="W25" s="36" t="s">
        <v>12</v>
      </c>
      <c r="X25" s="36" t="s">
        <v>12</v>
      </c>
      <c r="Y25" s="49"/>
      <c r="Z25" s="57"/>
      <c r="AA25" s="36" t="s">
        <v>12</v>
      </c>
      <c r="AB25" s="36" t="s">
        <v>12</v>
      </c>
      <c r="AC25" s="49"/>
      <c r="AD25" s="49"/>
      <c r="AE25" s="36" t="s">
        <v>12</v>
      </c>
      <c r="AF25" s="36" t="s">
        <v>12</v>
      </c>
      <c r="AG25" s="49"/>
      <c r="AH25" s="57"/>
      <c r="AI25" s="36" t="s">
        <v>12</v>
      </c>
      <c r="AJ25" s="36" t="s">
        <v>12</v>
      </c>
      <c r="AK25" s="49"/>
      <c r="AL25" s="49"/>
      <c r="AM25" s="36" t="s">
        <v>12</v>
      </c>
      <c r="AN25" s="36" t="s">
        <v>12</v>
      </c>
      <c r="AO25" s="49"/>
      <c r="AP25" s="57"/>
      <c r="AQ25" s="36" t="s">
        <v>12</v>
      </c>
      <c r="AR25" s="36" t="s">
        <v>12</v>
      </c>
      <c r="AS25" s="49"/>
      <c r="AT25" s="49"/>
      <c r="AU25" s="36" t="s">
        <v>12</v>
      </c>
      <c r="AV25" s="36" t="s">
        <v>12</v>
      </c>
      <c r="AW25" s="49"/>
      <c r="AX25" s="57"/>
      <c r="AY25" s="36" t="s">
        <v>12</v>
      </c>
      <c r="AZ25" s="36" t="s">
        <v>12</v>
      </c>
      <c r="BA25" s="49"/>
      <c r="BB25" s="49"/>
      <c r="BC25" s="36" t="s">
        <v>12</v>
      </c>
      <c r="BD25" s="36" t="s">
        <v>12</v>
      </c>
      <c r="BE25" s="36" t="s">
        <v>12</v>
      </c>
      <c r="BF25" s="49"/>
      <c r="BG25" s="57"/>
      <c r="BH25" s="36" t="s">
        <v>12</v>
      </c>
      <c r="BI25" s="36" t="s">
        <v>12</v>
      </c>
      <c r="BJ25" s="49"/>
      <c r="BK25" s="49"/>
      <c r="BL25" s="36" t="s">
        <v>12</v>
      </c>
      <c r="BM25" s="36" t="s">
        <v>12</v>
      </c>
      <c r="BN25" s="49"/>
      <c r="BO25" s="57"/>
    </row>
    <row r="26" spans="1:67" ht="15.75" customHeight="1" x14ac:dyDescent="0.2">
      <c r="A26" s="46" t="s">
        <v>43</v>
      </c>
      <c r="B26" s="48">
        <v>1.14E-2</v>
      </c>
      <c r="C26" s="39">
        <v>4.5716999999999999</v>
      </c>
      <c r="D26" s="36">
        <v>4.5045999999999999</v>
      </c>
      <c r="E26" s="49">
        <f t="shared" ref="E26:E27" si="59">AVERAGE(C26:D26)</f>
        <v>4.5381499999999999</v>
      </c>
      <c r="F26" s="49">
        <f t="shared" ref="F26:F27" si="60">STDEV(C26:D26)</f>
        <v>4.7446865017617294E-2</v>
      </c>
      <c r="G26" s="36">
        <v>4.6912000000000003</v>
      </c>
      <c r="H26" s="36">
        <v>4.7016999999999998</v>
      </c>
      <c r="I26" s="55">
        <f t="shared" ref="I26:I27" si="61">AVERAGE(G26:H26)</f>
        <v>4.6964500000000005</v>
      </c>
      <c r="J26" s="58">
        <f t="shared" ref="J26:J27" si="62">STDEV(G26:H26)</f>
        <v>7.4246212024584018E-3</v>
      </c>
      <c r="K26" s="39">
        <v>4.8120000000000003</v>
      </c>
      <c r="L26" s="36">
        <v>4.8277999999999999</v>
      </c>
      <c r="M26" s="49">
        <f t="shared" ref="M26:M27" si="63">AVERAGE(K26:L26)</f>
        <v>4.8199000000000005</v>
      </c>
      <c r="N26" s="49">
        <f t="shared" ref="N26:N27" si="64">STDEV(K26:L26)</f>
        <v>1.1172287142747161E-2</v>
      </c>
      <c r="O26" s="36">
        <v>4.7427000000000001</v>
      </c>
      <c r="P26" s="36">
        <v>4.8311999999999999</v>
      </c>
      <c r="Q26" s="49">
        <f t="shared" ref="Q26:Q27" si="65">AVERAGE(O26:P26)</f>
        <v>4.78695</v>
      </c>
      <c r="R26" s="57">
        <f t="shared" ref="R26:R27" si="66">STDEV(O26:P26)</f>
        <v>6.2578950135009317E-2</v>
      </c>
      <c r="S26" s="39">
        <v>4.8178999999999998</v>
      </c>
      <c r="T26" s="36">
        <v>4.5434000000000001</v>
      </c>
      <c r="U26" s="49">
        <f t="shared" ref="U26:U27" si="67">AVERAGE(S26:T26)</f>
        <v>4.68065</v>
      </c>
      <c r="V26" s="49">
        <f t="shared" ref="V26:V27" si="68">STDEV(S26:T26)</f>
        <v>0.19410081143570712</v>
      </c>
      <c r="W26" s="36">
        <v>4.6798000000000002</v>
      </c>
      <c r="X26" s="36">
        <v>4.6355000000000004</v>
      </c>
      <c r="Y26" s="49">
        <f t="shared" ref="Y26:Y27" si="69">AVERAGE(W26:X26)</f>
        <v>4.6576500000000003</v>
      </c>
      <c r="Z26" s="57">
        <f t="shared" ref="Z26:Z27" si="70">STDEV(W26:X26)</f>
        <v>3.1324830406563905E-2</v>
      </c>
      <c r="AA26" s="36">
        <v>4.9402999999999997</v>
      </c>
      <c r="AB26" s="36">
        <v>5.0235000000000003</v>
      </c>
      <c r="AC26" s="49">
        <f t="shared" ref="AC26:AC27" si="71">AVERAGE(AA26:AB26)</f>
        <v>4.9818999999999996</v>
      </c>
      <c r="AD26" s="49">
        <f t="shared" ref="AD26:AD27" si="72">STDEV(AA26:AB26)</f>
        <v>5.8831284194721181E-2</v>
      </c>
      <c r="AE26" s="36">
        <v>5.4543999999999997</v>
      </c>
      <c r="AF26" s="36">
        <v>5.5292000000000003</v>
      </c>
      <c r="AG26" s="49">
        <f t="shared" ref="AG26:AG27" si="73">AVERAGE(AE26:AF26)</f>
        <v>5.4917999999999996</v>
      </c>
      <c r="AH26" s="57">
        <f t="shared" ref="AH26:AH27" si="74">STDEV(AE26:AF26)</f>
        <v>5.2891587232754209E-2</v>
      </c>
      <c r="AI26" s="36">
        <v>14.365399999999999</v>
      </c>
      <c r="AJ26" s="36">
        <v>14.1547</v>
      </c>
      <c r="AK26" s="49">
        <f t="shared" ref="AK26:AK27" si="75">AVERAGE(AI26:AJ26)</f>
        <v>14.26005</v>
      </c>
      <c r="AL26" s="49">
        <f t="shared" ref="AL26:AL27" si="76">STDEV(AI26:AJ26)</f>
        <v>0.14898739879600501</v>
      </c>
      <c r="AM26" s="36">
        <v>14.9003</v>
      </c>
      <c r="AN26" s="36">
        <v>14.329499999999999</v>
      </c>
      <c r="AO26" s="49">
        <f t="shared" ref="AO26:AO27" si="77">AVERAGE(AM26:AN26)</f>
        <v>14.614899999999999</v>
      </c>
      <c r="AP26" s="57">
        <f t="shared" ref="AP26:AP27" si="78">STDEV(AM26:AN26)</f>
        <v>0.40361655070128144</v>
      </c>
      <c r="AQ26" s="36">
        <v>5.5244999999999997</v>
      </c>
      <c r="AR26" s="36">
        <v>5.5149999999999997</v>
      </c>
      <c r="AS26" s="49">
        <f t="shared" ref="AS26:AS27" si="79">AVERAGE(AQ26:AR26)</f>
        <v>5.5197500000000002</v>
      </c>
      <c r="AT26" s="49">
        <f t="shared" ref="AT26:AT27" si="80">STDEV(AQ26:AR26)</f>
        <v>6.7175144212722471E-3</v>
      </c>
      <c r="AU26" s="36">
        <v>5.8723000000000001</v>
      </c>
      <c r="AV26" s="36">
        <v>5.8522999999999996</v>
      </c>
      <c r="AW26" s="49">
        <f t="shared" ref="AW26:AW27" si="81">AVERAGE(AU26:AV26)</f>
        <v>5.8622999999999994</v>
      </c>
      <c r="AX26" s="57">
        <f t="shared" ref="AX26:AX27" si="82">STDEV(AU26:AV26)</f>
        <v>1.4142135623731277E-2</v>
      </c>
      <c r="AY26" s="36">
        <v>5.4641999999999999</v>
      </c>
      <c r="AZ26" s="36">
        <v>5.3394000000000004</v>
      </c>
      <c r="BA26" s="49">
        <f t="shared" ref="BA26:BA27" si="83">AVERAGE(AY26:AZ26)</f>
        <v>5.4017999999999997</v>
      </c>
      <c r="BB26" s="49">
        <f t="shared" ref="BB26:BB27" si="84">STDEV(AY26:AZ26)</f>
        <v>8.8246926292080835E-2</v>
      </c>
      <c r="BC26" s="36">
        <v>5.992</v>
      </c>
      <c r="BD26" s="36">
        <v>5.8792999999999997</v>
      </c>
      <c r="BE26" s="36">
        <v>6.0919999999999996</v>
      </c>
      <c r="BF26" s="49">
        <f t="shared" ref="BF26:BF27" si="85">AVERAGE(BC26:BE26)</f>
        <v>5.9877666666666665</v>
      </c>
      <c r="BG26" s="57">
        <f t="shared" ref="BG26:BG27" si="86">STDEV(BC26:BE26)</f>
        <v>0.10641317274347815</v>
      </c>
      <c r="BH26" s="36">
        <v>4.9550000000000001</v>
      </c>
      <c r="BI26" s="36">
        <v>5.2439999999999998</v>
      </c>
      <c r="BJ26" s="49">
        <f t="shared" ref="BJ26:BJ27" si="87">AVERAGE(BH26:BI26)</f>
        <v>5.0994999999999999</v>
      </c>
      <c r="BK26" s="49">
        <f t="shared" ref="BK26:BK27" si="88">STDEV(BH26:BI26)</f>
        <v>0.20435385976291204</v>
      </c>
      <c r="BL26" s="36">
        <v>10.856999999999999</v>
      </c>
      <c r="BM26" s="36">
        <v>10.8504</v>
      </c>
      <c r="BN26" s="49">
        <f t="shared" ref="BN26:BN27" si="89">AVERAGE(BL26:BM26)</f>
        <v>10.8537</v>
      </c>
      <c r="BO26" s="57">
        <f t="shared" ref="BO26:BO27" si="90">STDEV(BL26:BM26)</f>
        <v>4.6669047558303856E-3</v>
      </c>
    </row>
    <row r="27" spans="1:67" ht="15.75" customHeight="1" x14ac:dyDescent="0.2">
      <c r="A27" s="46" t="s">
        <v>44</v>
      </c>
      <c r="B27" s="48">
        <v>1E-4</v>
      </c>
      <c r="C27" s="39">
        <v>6.2199999999999998E-2</v>
      </c>
      <c r="D27" s="36">
        <v>6.4399999999999999E-2</v>
      </c>
      <c r="E27" s="49">
        <f t="shared" si="59"/>
        <v>6.3299999999999995E-2</v>
      </c>
      <c r="F27" s="49">
        <f t="shared" si="60"/>
        <v>1.5556349186104049E-3</v>
      </c>
      <c r="G27" s="36">
        <v>6.4799999999999996E-2</v>
      </c>
      <c r="H27" s="36">
        <v>6.4500000000000002E-2</v>
      </c>
      <c r="I27" s="55">
        <f t="shared" si="61"/>
        <v>6.4649999999999999E-2</v>
      </c>
      <c r="J27" s="58">
        <f t="shared" si="62"/>
        <v>2.1213203435596054E-4</v>
      </c>
      <c r="K27" s="39">
        <v>6.6799999999999998E-2</v>
      </c>
      <c r="L27" s="36">
        <v>7.1599999999999997E-2</v>
      </c>
      <c r="M27" s="49">
        <f t="shared" si="63"/>
        <v>6.9199999999999998E-2</v>
      </c>
      <c r="N27" s="49">
        <f t="shared" si="64"/>
        <v>3.3941125496954271E-3</v>
      </c>
      <c r="O27" s="36">
        <v>6.7699999999999996E-2</v>
      </c>
      <c r="P27" s="36">
        <v>6.7400000000000002E-2</v>
      </c>
      <c r="Q27" s="49">
        <f t="shared" si="65"/>
        <v>6.7549999999999999E-2</v>
      </c>
      <c r="R27" s="57">
        <f t="shared" si="66"/>
        <v>2.1213203435596054E-4</v>
      </c>
      <c r="S27" s="39">
        <v>7.7399999999999997E-2</v>
      </c>
      <c r="T27" s="36">
        <v>7.5899999999999995E-2</v>
      </c>
      <c r="U27" s="49">
        <f t="shared" si="67"/>
        <v>7.6649999999999996E-2</v>
      </c>
      <c r="V27" s="49">
        <f t="shared" si="68"/>
        <v>1.0606601717798223E-3</v>
      </c>
      <c r="W27" s="36">
        <v>7.46E-2</v>
      </c>
      <c r="X27" s="36">
        <v>7.6300000000000007E-2</v>
      </c>
      <c r="Y27" s="49">
        <f t="shared" si="69"/>
        <v>7.5450000000000003E-2</v>
      </c>
      <c r="Z27" s="57">
        <f t="shared" si="70"/>
        <v>1.2020815280171357E-3</v>
      </c>
      <c r="AA27" s="36">
        <v>0.1449</v>
      </c>
      <c r="AB27" s="36">
        <v>0.14180000000000001</v>
      </c>
      <c r="AC27" s="49">
        <f t="shared" si="71"/>
        <v>0.14335000000000001</v>
      </c>
      <c r="AD27" s="49">
        <f t="shared" si="72"/>
        <v>2.1920310216782916E-3</v>
      </c>
      <c r="AE27" s="36">
        <v>0.1477</v>
      </c>
      <c r="AF27" s="36">
        <v>0.15559999999999999</v>
      </c>
      <c r="AG27" s="49">
        <f t="shared" si="73"/>
        <v>0.15165000000000001</v>
      </c>
      <c r="AH27" s="57">
        <f t="shared" si="74"/>
        <v>5.5861435713737192E-3</v>
      </c>
      <c r="AI27" s="36">
        <v>1.8566</v>
      </c>
      <c r="AJ27" s="36">
        <v>1.8414999999999999</v>
      </c>
      <c r="AK27" s="49">
        <f t="shared" si="75"/>
        <v>1.8490500000000001</v>
      </c>
      <c r="AL27" s="49">
        <f t="shared" si="76"/>
        <v>1.0677312395916948E-2</v>
      </c>
      <c r="AM27" s="36">
        <v>2.0121000000000002</v>
      </c>
      <c r="AN27" s="36">
        <v>1.929</v>
      </c>
      <c r="AO27" s="49">
        <f t="shared" si="77"/>
        <v>1.9705500000000002</v>
      </c>
      <c r="AP27" s="57">
        <f t="shared" si="78"/>
        <v>5.8760573516602223E-2</v>
      </c>
      <c r="AQ27" s="36">
        <v>0.2445</v>
      </c>
      <c r="AR27" s="36">
        <v>0.2452</v>
      </c>
      <c r="AS27" s="49">
        <f t="shared" si="79"/>
        <v>0.24485000000000001</v>
      </c>
      <c r="AT27" s="49">
        <f t="shared" si="80"/>
        <v>4.9497474683058763E-4</v>
      </c>
      <c r="AU27" s="36">
        <v>0.25679999999999997</v>
      </c>
      <c r="AV27" s="36">
        <v>0.2586</v>
      </c>
      <c r="AW27" s="49">
        <f t="shared" si="81"/>
        <v>0.25769999999999998</v>
      </c>
      <c r="AX27" s="57">
        <f t="shared" si="82"/>
        <v>1.2727922061358025E-3</v>
      </c>
      <c r="AY27" s="36">
        <v>0.26669999999999999</v>
      </c>
      <c r="AZ27" s="36">
        <v>0.24859999999999999</v>
      </c>
      <c r="BA27" s="49">
        <f t="shared" si="83"/>
        <v>0.25764999999999999</v>
      </c>
      <c r="BB27" s="49">
        <f t="shared" si="84"/>
        <v>1.2798632739476514E-2</v>
      </c>
      <c r="BC27" s="36">
        <v>0.25619999999999998</v>
      </c>
      <c r="BD27" s="36">
        <v>0.25769999999999998</v>
      </c>
      <c r="BE27" s="36">
        <v>0.2515</v>
      </c>
      <c r="BF27" s="49">
        <f t="shared" si="85"/>
        <v>0.25513333333333338</v>
      </c>
      <c r="BG27" s="57">
        <f t="shared" si="86"/>
        <v>3.2347076117221585E-3</v>
      </c>
      <c r="BH27" s="36">
        <v>0.2782</v>
      </c>
      <c r="BI27" s="36">
        <v>0.2903</v>
      </c>
      <c r="BJ27" s="49">
        <f t="shared" si="87"/>
        <v>0.28425</v>
      </c>
      <c r="BK27" s="49">
        <f t="shared" si="88"/>
        <v>8.5559920523572246E-3</v>
      </c>
      <c r="BL27" s="36">
        <v>0.2903</v>
      </c>
      <c r="BM27" s="36">
        <v>0.28620000000000001</v>
      </c>
      <c r="BN27" s="49">
        <f t="shared" si="89"/>
        <v>0.28825000000000001</v>
      </c>
      <c r="BO27" s="57">
        <f t="shared" si="90"/>
        <v>2.8991378028648397E-3</v>
      </c>
    </row>
    <row r="28" spans="1:67" ht="15.75" customHeight="1" x14ac:dyDescent="0.2">
      <c r="A28" s="46" t="s">
        <v>45</v>
      </c>
      <c r="B28" s="48">
        <v>1.8E-3</v>
      </c>
      <c r="C28" s="39" t="s">
        <v>12</v>
      </c>
      <c r="D28" s="36" t="s">
        <v>12</v>
      </c>
      <c r="E28" s="49"/>
      <c r="F28" s="49"/>
      <c r="G28" s="36" t="s">
        <v>12</v>
      </c>
      <c r="H28" s="36" t="s">
        <v>12</v>
      </c>
      <c r="I28" s="55"/>
      <c r="J28" s="58"/>
      <c r="K28" s="39" t="s">
        <v>12</v>
      </c>
      <c r="L28" s="36" t="s">
        <v>12</v>
      </c>
      <c r="M28" s="49"/>
      <c r="N28" s="49"/>
      <c r="O28" s="36" t="s">
        <v>12</v>
      </c>
      <c r="P28" s="36" t="s">
        <v>12</v>
      </c>
      <c r="Q28" s="49"/>
      <c r="R28" s="57"/>
      <c r="S28" s="39" t="s">
        <v>12</v>
      </c>
      <c r="T28" s="36" t="s">
        <v>12</v>
      </c>
      <c r="U28" s="49"/>
      <c r="V28" s="49"/>
      <c r="W28" s="36" t="s">
        <v>12</v>
      </c>
      <c r="X28" s="36" t="s">
        <v>12</v>
      </c>
      <c r="Y28" s="49"/>
      <c r="Z28" s="57"/>
      <c r="AA28" s="36" t="s">
        <v>12</v>
      </c>
      <c r="AB28" s="36" t="s">
        <v>12</v>
      </c>
      <c r="AC28" s="49"/>
      <c r="AD28" s="49"/>
      <c r="AE28" s="36" t="s">
        <v>12</v>
      </c>
      <c r="AF28" s="36" t="s">
        <v>12</v>
      </c>
      <c r="AG28" s="49"/>
      <c r="AH28" s="57"/>
      <c r="AI28" s="36" t="s">
        <v>12</v>
      </c>
      <c r="AJ28" s="36" t="s">
        <v>12</v>
      </c>
      <c r="AK28" s="49"/>
      <c r="AL28" s="49"/>
      <c r="AM28" s="36" t="s">
        <v>12</v>
      </c>
      <c r="AN28" s="36" t="s">
        <v>12</v>
      </c>
      <c r="AO28" s="49"/>
      <c r="AP28" s="57"/>
      <c r="AQ28" s="36" t="s">
        <v>12</v>
      </c>
      <c r="AR28" s="36" t="s">
        <v>12</v>
      </c>
      <c r="AS28" s="49"/>
      <c r="AT28" s="49"/>
      <c r="AU28" s="36" t="s">
        <v>12</v>
      </c>
      <c r="AV28" s="36" t="s">
        <v>12</v>
      </c>
      <c r="AW28" s="49"/>
      <c r="AX28" s="57"/>
      <c r="AY28" s="36" t="s">
        <v>12</v>
      </c>
      <c r="AZ28" s="36" t="s">
        <v>12</v>
      </c>
      <c r="BA28" s="49"/>
      <c r="BB28" s="49"/>
      <c r="BC28" s="36" t="s">
        <v>12</v>
      </c>
      <c r="BD28" s="36" t="s">
        <v>12</v>
      </c>
      <c r="BE28" s="36" t="s">
        <v>12</v>
      </c>
      <c r="BF28" s="49"/>
      <c r="BG28" s="57"/>
      <c r="BH28" s="36" t="s">
        <v>12</v>
      </c>
      <c r="BI28" s="36" t="s">
        <v>12</v>
      </c>
      <c r="BJ28" s="49"/>
      <c r="BK28" s="49"/>
      <c r="BL28" s="36" t="s">
        <v>12</v>
      </c>
      <c r="BM28" s="36" t="s">
        <v>12</v>
      </c>
      <c r="BN28" s="49"/>
      <c r="BO28" s="57"/>
    </row>
    <row r="29" spans="1:67" ht="15.75" customHeight="1" x14ac:dyDescent="0.2">
      <c r="A29" s="46" t="s">
        <v>46</v>
      </c>
      <c r="B29" s="48">
        <v>8.0000000000000004E-4</v>
      </c>
      <c r="C29" s="39" t="s">
        <v>12</v>
      </c>
      <c r="D29" s="36" t="s">
        <v>12</v>
      </c>
      <c r="E29" s="49"/>
      <c r="F29" s="49"/>
      <c r="G29" s="36" t="s">
        <v>12</v>
      </c>
      <c r="H29" s="36" t="s">
        <v>12</v>
      </c>
      <c r="I29" s="55"/>
      <c r="J29" s="58"/>
      <c r="K29" s="39" t="s">
        <v>12</v>
      </c>
      <c r="L29" s="36" t="s">
        <v>12</v>
      </c>
      <c r="M29" s="49"/>
      <c r="N29" s="49"/>
      <c r="O29" s="36" t="s">
        <v>12</v>
      </c>
      <c r="P29" s="36" t="s">
        <v>12</v>
      </c>
      <c r="Q29" s="49"/>
      <c r="R29" s="57"/>
      <c r="S29" s="39" t="s">
        <v>12</v>
      </c>
      <c r="T29" s="36" t="s">
        <v>12</v>
      </c>
      <c r="U29" s="49"/>
      <c r="V29" s="49"/>
      <c r="W29" s="36" t="s">
        <v>12</v>
      </c>
      <c r="X29" s="36" t="s">
        <v>12</v>
      </c>
      <c r="Y29" s="49"/>
      <c r="Z29" s="57"/>
      <c r="AA29" s="36" t="s">
        <v>12</v>
      </c>
      <c r="AB29" s="36" t="s">
        <v>12</v>
      </c>
      <c r="AC29" s="49"/>
      <c r="AD29" s="49"/>
      <c r="AE29" s="36" t="s">
        <v>12</v>
      </c>
      <c r="AF29" s="36">
        <v>1.5E-3</v>
      </c>
      <c r="AG29" s="49">
        <f t="shared" ref="AG29:AG30" si="91">AVERAGE(AE29:AF29)</f>
        <v>1.5E-3</v>
      </c>
      <c r="AH29" s="57"/>
      <c r="AI29" s="36">
        <v>1.8800000000000001E-2</v>
      </c>
      <c r="AJ29" s="36">
        <v>1.5699999999999999E-2</v>
      </c>
      <c r="AK29" s="49">
        <f t="shared" ref="AK29:AK30" si="92">AVERAGE(AI29:AJ29)</f>
        <v>1.7250000000000001E-2</v>
      </c>
      <c r="AL29" s="49">
        <f t="shared" ref="AL29:AL30" si="93">STDEV(AI29:AJ29)</f>
        <v>2.192031021678299E-3</v>
      </c>
      <c r="AM29" s="36">
        <v>1.49E-2</v>
      </c>
      <c r="AN29" s="36">
        <v>1.9599999999999999E-2</v>
      </c>
      <c r="AO29" s="49">
        <f t="shared" ref="AO29:AO30" si="94">AVERAGE(AM29:AN29)</f>
        <v>1.7250000000000001E-2</v>
      </c>
      <c r="AP29" s="57">
        <f t="shared" ref="AP29:AP30" si="95">STDEV(AM29:AN29)</f>
        <v>3.3234018715767727E-3</v>
      </c>
      <c r="AQ29" s="36" t="s">
        <v>12</v>
      </c>
      <c r="AR29" s="36" t="s">
        <v>12</v>
      </c>
      <c r="AS29" s="49"/>
      <c r="AT29" s="49"/>
      <c r="AU29" s="36">
        <v>1.1000000000000001E-3</v>
      </c>
      <c r="AV29" s="36">
        <v>1.6999999999999999E-3</v>
      </c>
      <c r="AW29" s="49">
        <f t="shared" ref="AW29:AW30" si="96">AVERAGE(AU29:AV29)</f>
        <v>1.4E-3</v>
      </c>
      <c r="AX29" s="57">
        <f t="shared" ref="AX29:AX30" si="97">STDEV(AU29:AV29)</f>
        <v>4.2426406871192839E-4</v>
      </c>
      <c r="AY29" s="36" t="s">
        <v>12</v>
      </c>
      <c r="AZ29" s="36" t="s">
        <v>12</v>
      </c>
      <c r="BA29" s="49"/>
      <c r="BB29" s="49"/>
      <c r="BC29" s="36" t="s">
        <v>12</v>
      </c>
      <c r="BD29" s="36">
        <v>1E-3</v>
      </c>
      <c r="BE29" s="36">
        <v>1.1999999999999999E-3</v>
      </c>
      <c r="BF29" s="49">
        <f t="shared" ref="BF29:BF30" si="98">AVERAGE(BC29:BE29)</f>
        <v>1.0999999999999998E-3</v>
      </c>
      <c r="BG29" s="57">
        <f t="shared" ref="BG29:BG30" si="99">STDEV(BC29:BE29)</f>
        <v>1.414213562373094E-4</v>
      </c>
      <c r="BH29" s="36" t="s">
        <v>12</v>
      </c>
      <c r="BI29" s="36" t="s">
        <v>12</v>
      </c>
      <c r="BJ29" s="49"/>
      <c r="BK29" s="49"/>
      <c r="BL29" s="36">
        <v>1.0999999999999999E-2</v>
      </c>
      <c r="BM29" s="36">
        <v>1.04E-2</v>
      </c>
      <c r="BN29" s="49">
        <f t="shared" ref="BN29:BN30" si="100">AVERAGE(BL29:BM29)</f>
        <v>1.0699999999999999E-2</v>
      </c>
      <c r="BO29" s="57">
        <f t="shared" ref="BO29:BO30" si="101">STDEV(BL29:BM29)</f>
        <v>4.2426406871192839E-4</v>
      </c>
    </row>
    <row r="30" spans="1:67" ht="15.75" customHeight="1" x14ac:dyDescent="0.2">
      <c r="A30" s="46" t="s">
        <v>47</v>
      </c>
      <c r="B30" s="48">
        <v>2.9999999999999997E-4</v>
      </c>
      <c r="C30" s="39">
        <v>8.5000000000000006E-3</v>
      </c>
      <c r="D30" s="36">
        <v>4.7000000000000002E-3</v>
      </c>
      <c r="E30" s="49">
        <f>AVERAGE(C30:D30)</f>
        <v>6.6E-3</v>
      </c>
      <c r="F30" s="49">
        <f>STDEV(C30:D30)</f>
        <v>2.6870057685088834E-3</v>
      </c>
      <c r="G30" s="36">
        <v>6.9999999999999999E-4</v>
      </c>
      <c r="H30" s="36">
        <v>8.9999999999999998E-4</v>
      </c>
      <c r="I30" s="55">
        <f>AVERAGE(G30:H30)</f>
        <v>7.9999999999999993E-4</v>
      </c>
      <c r="J30" s="58">
        <f>STDEV(G30:H30)</f>
        <v>1.4142135623730948E-4</v>
      </c>
      <c r="K30" s="39">
        <v>0.1368</v>
      </c>
      <c r="L30" s="36">
        <v>0.13789999999999999</v>
      </c>
      <c r="M30" s="49">
        <f>AVERAGE(K30:L30)</f>
        <v>0.13735</v>
      </c>
      <c r="N30" s="49">
        <f>STDEV(K30:L30)</f>
        <v>7.778174593051951E-4</v>
      </c>
      <c r="O30" s="36">
        <v>0.15559999999999999</v>
      </c>
      <c r="P30" s="36">
        <v>0.14130000000000001</v>
      </c>
      <c r="Q30" s="49">
        <f>AVERAGE(O30:P30)</f>
        <v>0.14845</v>
      </c>
      <c r="R30" s="57">
        <f>STDEV(O30:P30)</f>
        <v>1.0111626970967616E-2</v>
      </c>
      <c r="S30" s="39">
        <v>0.14879999999999999</v>
      </c>
      <c r="T30" s="36">
        <v>0.14599999999999999</v>
      </c>
      <c r="U30" s="49">
        <f>AVERAGE(S30:T30)</f>
        <v>0.14739999999999998</v>
      </c>
      <c r="V30" s="49">
        <f>STDEV(S30:T30)</f>
        <v>1.979898987322331E-3</v>
      </c>
      <c r="W30" s="36">
        <v>0.16969999999999999</v>
      </c>
      <c r="X30" s="36">
        <v>0.16539999999999999</v>
      </c>
      <c r="Y30" s="49">
        <f>AVERAGE(W30:X30)</f>
        <v>0.16754999999999998</v>
      </c>
      <c r="Z30" s="57">
        <f>STDEV(W30:X30)</f>
        <v>3.0405591591021533E-3</v>
      </c>
      <c r="AA30" s="36">
        <v>0.39429999999999998</v>
      </c>
      <c r="AB30" s="36">
        <v>0.39179999999999998</v>
      </c>
      <c r="AC30" s="49">
        <f>AVERAGE(AA30:AB30)</f>
        <v>0.39305000000000001</v>
      </c>
      <c r="AD30" s="49">
        <f>STDEV(AA30:AB30)</f>
        <v>1.7677669529663704E-3</v>
      </c>
      <c r="AE30" s="36">
        <v>0.45850000000000002</v>
      </c>
      <c r="AF30" s="36">
        <v>0.46300000000000002</v>
      </c>
      <c r="AG30" s="49">
        <f t="shared" si="91"/>
        <v>0.46074999999999999</v>
      </c>
      <c r="AH30" s="57">
        <f>STDEV(AE30:AF30)</f>
        <v>3.1819805153394669E-3</v>
      </c>
      <c r="AI30" s="36">
        <v>5.5170000000000003</v>
      </c>
      <c r="AJ30" s="36">
        <v>5.5090000000000003</v>
      </c>
      <c r="AK30" s="49">
        <f t="shared" si="92"/>
        <v>5.5129999999999999</v>
      </c>
      <c r="AL30" s="49">
        <f t="shared" si="93"/>
        <v>5.6568542494923853E-3</v>
      </c>
      <c r="AM30" s="36">
        <v>5.4882999999999997</v>
      </c>
      <c r="AN30" s="36">
        <v>5.38</v>
      </c>
      <c r="AO30" s="49">
        <f t="shared" si="94"/>
        <v>5.4341499999999998</v>
      </c>
      <c r="AP30" s="57">
        <f t="shared" si="95"/>
        <v>7.6579664402502981E-2</v>
      </c>
      <c r="AQ30" s="36">
        <v>0.74780000000000002</v>
      </c>
      <c r="AR30" s="36">
        <v>0.73550000000000004</v>
      </c>
      <c r="AS30" s="49">
        <f>AVERAGE(AQ30:AR30)</f>
        <v>0.74165000000000003</v>
      </c>
      <c r="AT30" s="49">
        <f>STDEV(AQ30:AR30)</f>
        <v>8.6974134085945187E-3</v>
      </c>
      <c r="AU30" s="36">
        <v>0.80200000000000005</v>
      </c>
      <c r="AV30" s="36">
        <v>0.81540000000000001</v>
      </c>
      <c r="AW30" s="49">
        <f t="shared" si="96"/>
        <v>0.80869999999999997</v>
      </c>
      <c r="AX30" s="57">
        <f t="shared" si="97"/>
        <v>9.4752308678997133E-3</v>
      </c>
      <c r="AY30" s="36">
        <v>0.65239999999999998</v>
      </c>
      <c r="AZ30" s="36">
        <v>0.69259999999999999</v>
      </c>
      <c r="BA30" s="49">
        <f>AVERAGE(AY30:AZ30)</f>
        <v>0.67249999999999999</v>
      </c>
      <c r="BB30" s="49">
        <f>STDEV(AY30:AZ30)</f>
        <v>2.8425692603699221E-2</v>
      </c>
      <c r="BC30" s="36">
        <v>0.78080000000000005</v>
      </c>
      <c r="BD30" s="36">
        <v>0.81420000000000003</v>
      </c>
      <c r="BE30" s="36">
        <v>0.79010000000000002</v>
      </c>
      <c r="BF30" s="49">
        <f t="shared" si="98"/>
        <v>0.79503333333333348</v>
      </c>
      <c r="BG30" s="57">
        <f t="shared" si="99"/>
        <v>1.7237845959786655E-2</v>
      </c>
      <c r="BH30" s="36">
        <v>0.21679999999999999</v>
      </c>
      <c r="BI30" s="36">
        <v>0.22140000000000001</v>
      </c>
      <c r="BJ30" s="49">
        <f>AVERAGE(BH30:BI30)</f>
        <v>0.21910000000000002</v>
      </c>
      <c r="BK30" s="49">
        <f>STDEV(BH30:BI30)</f>
        <v>3.2526911934581335E-3</v>
      </c>
      <c r="BL30" s="36">
        <v>2.3050999999999999</v>
      </c>
      <c r="BM30" s="36">
        <v>2.2562000000000002</v>
      </c>
      <c r="BN30" s="49">
        <f t="shared" si="100"/>
        <v>2.2806500000000001</v>
      </c>
      <c r="BO30" s="57">
        <f t="shared" si="101"/>
        <v>3.4577521600021977E-2</v>
      </c>
    </row>
    <row r="31" spans="1:67" ht="15.75" customHeight="1" x14ac:dyDescent="0.2">
      <c r="A31" s="46" t="s">
        <v>48</v>
      </c>
      <c r="B31" s="48">
        <v>1.6999999999999999E-3</v>
      </c>
      <c r="C31" s="39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55"/>
      <c r="J31" s="58"/>
      <c r="K31" s="39" t="s">
        <v>12</v>
      </c>
      <c r="L31" s="36" t="s">
        <v>12</v>
      </c>
      <c r="M31" s="49"/>
      <c r="N31" s="49"/>
      <c r="O31" s="36" t="s">
        <v>12</v>
      </c>
      <c r="P31" s="36" t="s">
        <v>12</v>
      </c>
      <c r="Q31" s="49"/>
      <c r="R31" s="57"/>
      <c r="S31" s="39" t="s">
        <v>12</v>
      </c>
      <c r="T31" s="36" t="s">
        <v>12</v>
      </c>
      <c r="U31" s="49"/>
      <c r="V31" s="49"/>
      <c r="W31" s="36" t="s">
        <v>12</v>
      </c>
      <c r="X31" s="36" t="s">
        <v>12</v>
      </c>
      <c r="Y31" s="49"/>
      <c r="Z31" s="57"/>
      <c r="AA31" s="36" t="s">
        <v>12</v>
      </c>
      <c r="AB31" s="36" t="s">
        <v>12</v>
      </c>
      <c r="AC31" s="49"/>
      <c r="AD31" s="49"/>
      <c r="AE31" s="36" t="s">
        <v>12</v>
      </c>
      <c r="AF31" s="36" t="s">
        <v>12</v>
      </c>
      <c r="AG31" s="49"/>
      <c r="AH31" s="57"/>
      <c r="AI31" s="36" t="s">
        <v>12</v>
      </c>
      <c r="AJ31" s="36" t="s">
        <v>12</v>
      </c>
      <c r="AK31" s="49"/>
      <c r="AL31" s="49"/>
      <c r="AM31" s="36" t="s">
        <v>12</v>
      </c>
      <c r="AN31" s="36" t="s">
        <v>12</v>
      </c>
      <c r="AO31" s="49"/>
      <c r="AP31" s="57"/>
      <c r="AQ31" s="36" t="s">
        <v>12</v>
      </c>
      <c r="AR31" s="36" t="s">
        <v>12</v>
      </c>
      <c r="AS31" s="49"/>
      <c r="AT31" s="49"/>
      <c r="AU31" s="36" t="s">
        <v>12</v>
      </c>
      <c r="AV31" s="36" t="s">
        <v>12</v>
      </c>
      <c r="AW31" s="49"/>
      <c r="AX31" s="57"/>
      <c r="AY31" s="36" t="s">
        <v>12</v>
      </c>
      <c r="AZ31" s="36" t="s">
        <v>12</v>
      </c>
      <c r="BA31" s="49"/>
      <c r="BB31" s="49"/>
      <c r="BC31" s="36" t="s">
        <v>12</v>
      </c>
      <c r="BD31" s="36" t="s">
        <v>12</v>
      </c>
      <c r="BE31" s="36" t="s">
        <v>12</v>
      </c>
      <c r="BF31" s="49"/>
      <c r="BG31" s="57"/>
      <c r="BH31" s="36" t="s">
        <v>12</v>
      </c>
      <c r="BI31" s="36" t="s">
        <v>12</v>
      </c>
      <c r="BJ31" s="49"/>
      <c r="BK31" s="49"/>
      <c r="BL31" s="36" t="s">
        <v>12</v>
      </c>
      <c r="BM31" s="36" t="s">
        <v>12</v>
      </c>
      <c r="BN31" s="49"/>
      <c r="BO31" s="57"/>
    </row>
    <row r="32" spans="1:67" ht="12.75" x14ac:dyDescent="0.2">
      <c r="A32" s="46" t="s">
        <v>49</v>
      </c>
      <c r="B32" s="48">
        <v>1E-3</v>
      </c>
      <c r="C32" s="39" t="s">
        <v>12</v>
      </c>
      <c r="D32" s="36" t="s">
        <v>12</v>
      </c>
      <c r="E32" s="49"/>
      <c r="F32" s="49"/>
      <c r="G32" s="36" t="s">
        <v>12</v>
      </c>
      <c r="H32" s="36" t="s">
        <v>12</v>
      </c>
      <c r="I32" s="55"/>
      <c r="J32" s="58"/>
      <c r="K32" s="39" t="s">
        <v>12</v>
      </c>
      <c r="L32" s="36" t="s">
        <v>12</v>
      </c>
      <c r="M32" s="49"/>
      <c r="N32" s="49"/>
      <c r="O32" s="36" t="s">
        <v>12</v>
      </c>
      <c r="P32" s="36" t="s">
        <v>12</v>
      </c>
      <c r="Q32" s="49"/>
      <c r="R32" s="57"/>
      <c r="S32" s="39" t="s">
        <v>12</v>
      </c>
      <c r="T32" s="36" t="s">
        <v>12</v>
      </c>
      <c r="U32" s="49"/>
      <c r="V32" s="49"/>
      <c r="W32" s="36">
        <v>1.2999999999999999E-3</v>
      </c>
      <c r="X32" s="36">
        <v>1.8E-3</v>
      </c>
      <c r="Y32" s="49">
        <f>AVERAGE(W32:X32)</f>
        <v>1.5499999999999999E-3</v>
      </c>
      <c r="Z32" s="57">
        <f>STDEV(W32:X32)</f>
        <v>3.5355339059327376E-4</v>
      </c>
      <c r="AA32" s="36" t="s">
        <v>12</v>
      </c>
      <c r="AB32" s="36" t="s">
        <v>12</v>
      </c>
      <c r="AC32" s="49"/>
      <c r="AD32" s="49"/>
      <c r="AE32" s="36" t="s">
        <v>12</v>
      </c>
      <c r="AF32" s="36" t="s">
        <v>12</v>
      </c>
      <c r="AG32" s="49"/>
      <c r="AH32" s="57"/>
      <c r="AI32" s="36" t="s">
        <v>12</v>
      </c>
      <c r="AJ32" s="36" t="s">
        <v>12</v>
      </c>
      <c r="AK32" s="49"/>
      <c r="AL32" s="49"/>
      <c r="AM32" s="36" t="s">
        <v>12</v>
      </c>
      <c r="AN32" s="36" t="s">
        <v>12</v>
      </c>
      <c r="AO32" s="49"/>
      <c r="AP32" s="57"/>
      <c r="AQ32" s="36" t="s">
        <v>12</v>
      </c>
      <c r="AR32" s="36" t="s">
        <v>12</v>
      </c>
      <c r="AS32" s="49"/>
      <c r="AT32" s="49"/>
      <c r="AU32" s="36" t="s">
        <v>12</v>
      </c>
      <c r="AV32" s="36" t="s">
        <v>12</v>
      </c>
      <c r="AW32" s="49"/>
      <c r="AX32" s="57"/>
      <c r="AY32" s="36" t="s">
        <v>12</v>
      </c>
      <c r="AZ32" s="36" t="s">
        <v>12</v>
      </c>
      <c r="BA32" s="49"/>
      <c r="BB32" s="49"/>
      <c r="BC32" s="36" t="s">
        <v>12</v>
      </c>
      <c r="BD32" s="36" t="s">
        <v>12</v>
      </c>
      <c r="BE32" s="36" t="s">
        <v>12</v>
      </c>
      <c r="BF32" s="49"/>
      <c r="BG32" s="57"/>
      <c r="BH32" s="36" t="s">
        <v>12</v>
      </c>
      <c r="BI32" s="36" t="s">
        <v>12</v>
      </c>
      <c r="BJ32" s="49"/>
      <c r="BK32" s="49"/>
      <c r="BL32" s="36" t="s">
        <v>12</v>
      </c>
      <c r="BM32" s="36" t="s">
        <v>12</v>
      </c>
      <c r="BN32" s="49"/>
      <c r="BO32" s="57"/>
    </row>
    <row r="33" spans="1:67" ht="12.75" x14ac:dyDescent="0.2">
      <c r="A33" s="46" t="s">
        <v>50</v>
      </c>
      <c r="B33" s="48">
        <v>5.1000000000000004E-3</v>
      </c>
      <c r="C33" s="39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55"/>
      <c r="J33" s="58"/>
      <c r="K33" s="39" t="s">
        <v>12</v>
      </c>
      <c r="L33" s="36" t="s">
        <v>12</v>
      </c>
      <c r="M33" s="49"/>
      <c r="N33" s="49"/>
      <c r="O33" s="36" t="s">
        <v>12</v>
      </c>
      <c r="P33" s="36" t="s">
        <v>12</v>
      </c>
      <c r="Q33" s="49"/>
      <c r="R33" s="57"/>
      <c r="S33" s="39" t="s">
        <v>12</v>
      </c>
      <c r="T33" s="36" t="s">
        <v>12</v>
      </c>
      <c r="U33" s="49"/>
      <c r="V33" s="49"/>
      <c r="W33" s="36" t="s">
        <v>12</v>
      </c>
      <c r="X33" s="36" t="s">
        <v>12</v>
      </c>
      <c r="Y33" s="49"/>
      <c r="Z33" s="57"/>
      <c r="AA33" s="36" t="s">
        <v>12</v>
      </c>
      <c r="AB33" s="36" t="s">
        <v>12</v>
      </c>
      <c r="AC33" s="49"/>
      <c r="AD33" s="49"/>
      <c r="AE33" s="36" t="s">
        <v>12</v>
      </c>
      <c r="AF33" s="36" t="s">
        <v>12</v>
      </c>
      <c r="AG33" s="49"/>
      <c r="AH33" s="57"/>
      <c r="AI33" s="36" t="s">
        <v>12</v>
      </c>
      <c r="AJ33" s="36" t="s">
        <v>12</v>
      </c>
      <c r="AK33" s="49"/>
      <c r="AL33" s="49"/>
      <c r="AM33" s="36" t="s">
        <v>12</v>
      </c>
      <c r="AN33" s="36" t="s">
        <v>12</v>
      </c>
      <c r="AO33" s="49"/>
      <c r="AP33" s="57"/>
      <c r="AQ33" s="36" t="s">
        <v>12</v>
      </c>
      <c r="AR33" s="36" t="s">
        <v>12</v>
      </c>
      <c r="AS33" s="49"/>
      <c r="AT33" s="49"/>
      <c r="AU33" s="36" t="s">
        <v>12</v>
      </c>
      <c r="AV33" s="36" t="s">
        <v>12</v>
      </c>
      <c r="AW33" s="49"/>
      <c r="AX33" s="57"/>
      <c r="AY33" s="36" t="s">
        <v>12</v>
      </c>
      <c r="AZ33" s="36" t="s">
        <v>12</v>
      </c>
      <c r="BA33" s="49"/>
      <c r="BB33" s="49"/>
      <c r="BC33" s="36" t="s">
        <v>12</v>
      </c>
      <c r="BD33" s="36" t="s">
        <v>12</v>
      </c>
      <c r="BE33" s="36" t="s">
        <v>12</v>
      </c>
      <c r="BF33" s="49"/>
      <c r="BG33" s="57"/>
      <c r="BH33" s="36" t="s">
        <v>12</v>
      </c>
      <c r="BI33" s="36" t="s">
        <v>12</v>
      </c>
      <c r="BJ33" s="49"/>
      <c r="BK33" s="49"/>
      <c r="BL33" s="36" t="s">
        <v>12</v>
      </c>
      <c r="BM33" s="36" t="s">
        <v>12</v>
      </c>
      <c r="BN33" s="49"/>
      <c r="BO33" s="57"/>
    </row>
    <row r="34" spans="1:67" ht="12.75" x14ac:dyDescent="0.2">
      <c r="A34" s="113" t="s">
        <v>51</v>
      </c>
      <c r="B34" s="114">
        <v>2.0000000000000001E-4</v>
      </c>
      <c r="C34" s="115" t="s">
        <v>12</v>
      </c>
      <c r="D34" s="117" t="s">
        <v>12</v>
      </c>
      <c r="E34" s="49"/>
      <c r="F34" s="49"/>
      <c r="G34" s="117">
        <v>5.9999999999999995E-4</v>
      </c>
      <c r="H34" s="117">
        <v>1.1000000000000001E-3</v>
      </c>
      <c r="I34" s="55">
        <f>AVERAGE(G34:H34)</f>
        <v>8.5000000000000006E-4</v>
      </c>
      <c r="J34" s="58">
        <f>STDEV(G34:H34)</f>
        <v>3.5355339059327386E-4</v>
      </c>
      <c r="K34" s="115" t="s">
        <v>12</v>
      </c>
      <c r="L34" s="117" t="s">
        <v>12</v>
      </c>
      <c r="M34" s="49"/>
      <c r="N34" s="49"/>
      <c r="O34" s="117">
        <v>4.5999999999999999E-3</v>
      </c>
      <c r="P34" s="117">
        <v>8.3000000000000001E-3</v>
      </c>
      <c r="Q34" s="49">
        <f>AVERAGE(O34:P34)</f>
        <v>6.45E-3</v>
      </c>
      <c r="R34" s="57">
        <f>STDEV(O34:P34)</f>
        <v>2.6162950903902246E-3</v>
      </c>
      <c r="S34" s="115" t="s">
        <v>12</v>
      </c>
      <c r="T34" s="117" t="s">
        <v>12</v>
      </c>
      <c r="U34" s="49"/>
      <c r="V34" s="49"/>
      <c r="W34" s="117">
        <v>2.3999999999999998E-3</v>
      </c>
      <c r="X34" s="117">
        <v>2.3999999999999998E-3</v>
      </c>
      <c r="Y34" s="49">
        <f>AVERAGE(W34:X34)</f>
        <v>2.3999999999999998E-3</v>
      </c>
      <c r="Z34" s="57">
        <f>STDEV(W34:X34)</f>
        <v>0</v>
      </c>
      <c r="AA34" s="117" t="s">
        <v>12</v>
      </c>
      <c r="AB34" s="117" t="s">
        <v>12</v>
      </c>
      <c r="AC34" s="49"/>
      <c r="AD34" s="49"/>
      <c r="AE34" s="117">
        <v>5.0000000000000001E-4</v>
      </c>
      <c r="AF34" s="117">
        <v>8.9999999999999998E-4</v>
      </c>
      <c r="AG34" s="49">
        <f>AVERAGE(AE34:AF34)</f>
        <v>6.9999999999999999E-4</v>
      </c>
      <c r="AH34" s="57">
        <f>STDEV(AE34:AF34)</f>
        <v>2.8284271247461902E-4</v>
      </c>
      <c r="AI34" s="117" t="s">
        <v>12</v>
      </c>
      <c r="AJ34" s="117" t="s">
        <v>12</v>
      </c>
      <c r="AK34" s="49"/>
      <c r="AL34" s="49"/>
      <c r="AM34" s="117" t="s">
        <v>12</v>
      </c>
      <c r="AN34" s="117" t="s">
        <v>12</v>
      </c>
      <c r="AO34" s="49"/>
      <c r="AP34" s="57"/>
      <c r="AQ34" s="117" t="s">
        <v>12</v>
      </c>
      <c r="AR34" s="117" t="s">
        <v>12</v>
      </c>
      <c r="AS34" s="49"/>
      <c r="AT34" s="49"/>
      <c r="AU34" s="117">
        <v>2.8E-3</v>
      </c>
      <c r="AV34" s="117">
        <v>2.8E-3</v>
      </c>
      <c r="AW34" s="49">
        <f>AVERAGE(AU34:AV34)</f>
        <v>2.8E-3</v>
      </c>
      <c r="AX34" s="57">
        <f>STDEV(AU34:AV34)</f>
        <v>0</v>
      </c>
      <c r="AY34" s="117" t="s">
        <v>12</v>
      </c>
      <c r="AZ34" s="117" t="s">
        <v>12</v>
      </c>
      <c r="BA34" s="49"/>
      <c r="BB34" s="49"/>
      <c r="BC34" s="117">
        <v>1.2999999999999999E-3</v>
      </c>
      <c r="BD34" s="117">
        <v>2.3E-3</v>
      </c>
      <c r="BE34" s="117">
        <v>1.9E-3</v>
      </c>
      <c r="BF34" s="49">
        <f>AVERAGE(BC34:BE34)</f>
        <v>1.8333333333333333E-3</v>
      </c>
      <c r="BG34" s="57">
        <f>STDEV(BC34:BE34)</f>
        <v>5.0332229568471668E-4</v>
      </c>
      <c r="BH34" s="117" t="s">
        <v>12</v>
      </c>
      <c r="BI34" s="117" t="s">
        <v>12</v>
      </c>
      <c r="BJ34" s="49"/>
      <c r="BK34" s="49"/>
      <c r="BL34" s="117">
        <v>9.6699999999999994E-2</v>
      </c>
      <c r="BM34" s="117">
        <v>9.2399999999999996E-2</v>
      </c>
      <c r="BN34" s="49">
        <f>AVERAGE(BL34:BM34)</f>
        <v>9.4549999999999995E-2</v>
      </c>
      <c r="BO34" s="57">
        <f>STDEV(BL34:BM34)</f>
        <v>3.0405591591021529E-3</v>
      </c>
    </row>
    <row r="35" spans="1:67" ht="12.75" x14ac:dyDescent="0.2">
      <c r="A35" s="883" t="s">
        <v>81</v>
      </c>
      <c r="B35" s="870"/>
      <c r="C35" s="125"/>
      <c r="D35" s="95"/>
      <c r="E35" s="95"/>
      <c r="F35" s="95"/>
      <c r="G35" s="95"/>
      <c r="H35" s="95"/>
      <c r="I35" s="95"/>
      <c r="J35" s="96"/>
      <c r="K35" s="125"/>
      <c r="L35" s="95"/>
      <c r="M35" s="127"/>
      <c r="N35" s="127"/>
      <c r="O35" s="95"/>
      <c r="P35" s="95"/>
      <c r="Q35" s="127"/>
      <c r="R35" s="129"/>
      <c r="S35" s="125"/>
      <c r="T35" s="95"/>
      <c r="U35" s="127"/>
      <c r="V35" s="127"/>
      <c r="W35" s="95"/>
      <c r="X35" s="95"/>
      <c r="Y35" s="127"/>
      <c r="Z35" s="129"/>
      <c r="AA35" s="95"/>
      <c r="AB35" s="95"/>
      <c r="AC35" s="127"/>
      <c r="AD35" s="127"/>
      <c r="AE35" s="95"/>
      <c r="AF35" s="95"/>
      <c r="AG35" s="127"/>
      <c r="AH35" s="129"/>
      <c r="AI35" s="95"/>
      <c r="AJ35" s="95"/>
      <c r="AK35" s="127"/>
      <c r="AL35" s="127"/>
      <c r="AM35" s="95"/>
      <c r="AN35" s="95"/>
      <c r="AO35" s="127"/>
      <c r="AP35" s="129"/>
      <c r="AQ35" s="95"/>
      <c r="AR35" s="95"/>
      <c r="AS35" s="127"/>
      <c r="AT35" s="127"/>
      <c r="AU35" s="95"/>
      <c r="AV35" s="95"/>
      <c r="AW35" s="127"/>
      <c r="AX35" s="129"/>
      <c r="AY35" s="95"/>
      <c r="AZ35" s="95"/>
      <c r="BA35" s="127"/>
      <c r="BB35" s="127"/>
      <c r="BC35" s="95"/>
      <c r="BD35" s="95"/>
      <c r="BE35" s="95"/>
      <c r="BF35" s="127"/>
      <c r="BG35" s="129"/>
      <c r="BH35" s="95"/>
      <c r="BI35" s="95"/>
      <c r="BJ35" s="127"/>
      <c r="BK35" s="127"/>
      <c r="BL35" s="95"/>
      <c r="BM35" s="95"/>
      <c r="BN35" s="127"/>
      <c r="BO35" s="129"/>
    </row>
    <row r="36" spans="1:67" ht="12.75" x14ac:dyDescent="0.2">
      <c r="A36" s="131" t="s">
        <v>82</v>
      </c>
      <c r="B36" s="133"/>
      <c r="C36" s="134" t="s">
        <v>83</v>
      </c>
      <c r="D36" s="43" t="s">
        <v>84</v>
      </c>
      <c r="E36" s="43" t="s">
        <v>70</v>
      </c>
      <c r="F36" s="43" t="s">
        <v>85</v>
      </c>
      <c r="G36" s="136"/>
      <c r="H36" s="136"/>
      <c r="I36" s="136"/>
      <c r="J36" s="137"/>
      <c r="K36" s="134" t="s">
        <v>83</v>
      </c>
      <c r="L36" s="43" t="s">
        <v>84</v>
      </c>
      <c r="M36" s="50" t="s">
        <v>70</v>
      </c>
      <c r="N36" s="50" t="s">
        <v>85</v>
      </c>
      <c r="O36" s="136"/>
      <c r="P36" s="136"/>
      <c r="Q36" s="138"/>
      <c r="R36" s="139"/>
      <c r="S36" s="134" t="s">
        <v>83</v>
      </c>
      <c r="T36" s="43" t="s">
        <v>84</v>
      </c>
      <c r="U36" s="50" t="s">
        <v>70</v>
      </c>
      <c r="V36" s="50" t="s">
        <v>85</v>
      </c>
      <c r="W36" s="136"/>
      <c r="X36" s="136"/>
      <c r="Y36" s="138"/>
      <c r="Z36" s="139"/>
      <c r="AA36" s="43" t="s">
        <v>83</v>
      </c>
      <c r="AB36" s="43" t="s">
        <v>84</v>
      </c>
      <c r="AC36" s="50" t="s">
        <v>70</v>
      </c>
      <c r="AD36" s="50" t="s">
        <v>85</v>
      </c>
      <c r="AE36" s="136"/>
      <c r="AF36" s="136"/>
      <c r="AG36" s="138"/>
      <c r="AH36" s="139"/>
      <c r="AI36" s="43" t="s">
        <v>83</v>
      </c>
      <c r="AJ36" s="43" t="s">
        <v>84</v>
      </c>
      <c r="AK36" s="50" t="s">
        <v>70</v>
      </c>
      <c r="AL36" s="50" t="s">
        <v>85</v>
      </c>
      <c r="AM36" s="136"/>
      <c r="AN36" s="136"/>
      <c r="AO36" s="138"/>
      <c r="AP36" s="139"/>
      <c r="AQ36" s="43" t="s">
        <v>83</v>
      </c>
      <c r="AR36" s="43" t="s">
        <v>84</v>
      </c>
      <c r="AS36" s="50" t="s">
        <v>70</v>
      </c>
      <c r="AT36" s="50" t="s">
        <v>85</v>
      </c>
      <c r="AU36" s="136"/>
      <c r="AV36" s="136"/>
      <c r="AW36" s="138"/>
      <c r="AX36" s="139"/>
      <c r="AY36" s="43" t="s">
        <v>83</v>
      </c>
      <c r="AZ36" s="43" t="s">
        <v>84</v>
      </c>
      <c r="BA36" s="50" t="s">
        <v>70</v>
      </c>
      <c r="BB36" s="50" t="s">
        <v>85</v>
      </c>
      <c r="BC36" s="136"/>
      <c r="BD36" s="136"/>
      <c r="BE36" s="136"/>
      <c r="BF36" s="138"/>
      <c r="BG36" s="139"/>
      <c r="BH36" s="43" t="s">
        <v>83</v>
      </c>
      <c r="BI36" s="43" t="s">
        <v>84</v>
      </c>
      <c r="BJ36" s="50" t="s">
        <v>70</v>
      </c>
      <c r="BK36" s="50" t="s">
        <v>85</v>
      </c>
      <c r="BL36" s="136"/>
      <c r="BM36" s="136"/>
      <c r="BN36" s="138"/>
      <c r="BO36" s="139"/>
    </row>
    <row r="37" spans="1:67" ht="12.75" x14ac:dyDescent="0.2">
      <c r="A37" s="112" t="s">
        <v>86</v>
      </c>
      <c r="B37" s="140"/>
      <c r="C37" s="39">
        <v>0.09</v>
      </c>
      <c r="D37" s="36">
        <v>0.09</v>
      </c>
      <c r="E37" s="46">
        <v>0.09</v>
      </c>
      <c r="F37" s="46">
        <v>0</v>
      </c>
      <c r="J37" s="16"/>
      <c r="K37" s="39">
        <v>0.12</v>
      </c>
      <c r="L37" s="36">
        <v>0.08</v>
      </c>
      <c r="M37" s="49">
        <v>0.1</v>
      </c>
      <c r="N37" s="49">
        <v>0.03</v>
      </c>
      <c r="Q37" s="141"/>
      <c r="R37" s="142"/>
      <c r="S37" s="39">
        <v>0.17</v>
      </c>
      <c r="T37" s="36">
        <v>0.1</v>
      </c>
      <c r="U37" s="49">
        <v>0.14000000000000001</v>
      </c>
      <c r="V37" s="49">
        <v>0.05</v>
      </c>
      <c r="Y37" s="141"/>
      <c r="Z37" s="142"/>
      <c r="AA37" s="36">
        <v>0.13</v>
      </c>
      <c r="AB37" s="36">
        <v>0.12</v>
      </c>
      <c r="AC37" s="49">
        <v>0.13</v>
      </c>
      <c r="AD37" s="49">
        <v>0.01</v>
      </c>
      <c r="AG37" s="141"/>
      <c r="AH37" s="142"/>
      <c r="AI37" s="36">
        <v>1.42</v>
      </c>
      <c r="AJ37" s="36">
        <v>1.39</v>
      </c>
      <c r="AK37" s="49">
        <v>1.41</v>
      </c>
      <c r="AL37" s="49">
        <v>0.02</v>
      </c>
      <c r="AO37" s="141"/>
      <c r="AP37" s="142"/>
      <c r="AQ37" s="36">
        <v>0.2</v>
      </c>
      <c r="AR37" s="36">
        <v>0.2</v>
      </c>
      <c r="AS37" s="49">
        <v>0.2</v>
      </c>
      <c r="AT37" s="49">
        <v>0</v>
      </c>
      <c r="AW37" s="141"/>
      <c r="AX37" s="142"/>
      <c r="AY37" s="36">
        <v>0.18</v>
      </c>
      <c r="AZ37" s="36">
        <v>0.18</v>
      </c>
      <c r="BA37" s="49">
        <v>0.18</v>
      </c>
      <c r="BB37" s="49">
        <v>0</v>
      </c>
      <c r="BF37" s="141"/>
      <c r="BG37" s="142"/>
      <c r="BH37" s="36">
        <v>0.28000000000000003</v>
      </c>
      <c r="BI37" s="36">
        <v>0.3</v>
      </c>
      <c r="BJ37" s="49">
        <v>0.28999999999999998</v>
      </c>
      <c r="BK37" s="49">
        <v>0.01</v>
      </c>
      <c r="BN37" s="141"/>
      <c r="BO37" s="142"/>
    </row>
    <row r="38" spans="1:67" ht="12.75" x14ac:dyDescent="0.2">
      <c r="A38" s="112" t="s">
        <v>87</v>
      </c>
      <c r="B38" s="140"/>
      <c r="C38" s="39">
        <v>8.4499999999999993</v>
      </c>
      <c r="D38" s="36">
        <v>8.5500000000000007</v>
      </c>
      <c r="E38" s="46">
        <v>8.5</v>
      </c>
      <c r="F38" s="46">
        <v>7.0000000000000007E-2</v>
      </c>
      <c r="J38" s="16"/>
      <c r="K38" s="39">
        <v>9.6999999999999993</v>
      </c>
      <c r="L38" s="36">
        <v>10.89</v>
      </c>
      <c r="M38" s="49">
        <v>10.3</v>
      </c>
      <c r="N38" s="49">
        <v>0.84</v>
      </c>
      <c r="Q38" s="141"/>
      <c r="R38" s="142"/>
      <c r="S38" s="39">
        <v>14.68</v>
      </c>
      <c r="T38" s="36">
        <v>14.64</v>
      </c>
      <c r="U38" s="49">
        <v>14.66</v>
      </c>
      <c r="V38" s="49">
        <v>0.03</v>
      </c>
      <c r="Y38" s="141"/>
      <c r="Z38" s="142"/>
      <c r="AA38" s="36">
        <v>26.82</v>
      </c>
      <c r="AB38" s="36">
        <v>27.48</v>
      </c>
      <c r="AC38" s="49">
        <v>27.15</v>
      </c>
      <c r="AD38" s="49">
        <v>0.47</v>
      </c>
      <c r="AG38" s="141"/>
      <c r="AH38" s="142"/>
      <c r="AI38" s="36">
        <v>73.89</v>
      </c>
      <c r="AJ38" s="36">
        <v>76.930000000000007</v>
      </c>
      <c r="AK38" s="49">
        <v>75.41</v>
      </c>
      <c r="AL38" s="49">
        <v>2.15</v>
      </c>
      <c r="AO38" s="141"/>
      <c r="AP38" s="142"/>
      <c r="AQ38" s="36">
        <v>38.06</v>
      </c>
      <c r="AR38" s="36">
        <v>38.51</v>
      </c>
      <c r="AS38" s="49">
        <v>38.29</v>
      </c>
      <c r="AT38" s="49">
        <v>0.32</v>
      </c>
      <c r="AW38" s="141"/>
      <c r="AX38" s="142"/>
      <c r="AY38" s="36">
        <v>40.450000000000003</v>
      </c>
      <c r="AZ38" s="36">
        <v>40.22</v>
      </c>
      <c r="BA38" s="49">
        <v>40.340000000000003</v>
      </c>
      <c r="BB38" s="49">
        <v>0.16</v>
      </c>
      <c r="BF38" s="141"/>
      <c r="BG38" s="142"/>
      <c r="BH38" s="36">
        <v>60.41</v>
      </c>
      <c r="BI38" s="36">
        <v>60.74</v>
      </c>
      <c r="BJ38" s="49">
        <v>60.58</v>
      </c>
      <c r="BK38" s="49">
        <v>0.23</v>
      </c>
      <c r="BN38" s="141"/>
      <c r="BO38" s="142"/>
    </row>
    <row r="39" spans="1:67" ht="12.75" x14ac:dyDescent="0.2">
      <c r="A39" s="112" t="s">
        <v>88</v>
      </c>
      <c r="B39" s="140"/>
      <c r="C39" s="39">
        <v>0</v>
      </c>
      <c r="D39" s="36">
        <v>0</v>
      </c>
      <c r="E39" s="46">
        <v>0</v>
      </c>
      <c r="F39" s="46">
        <v>0</v>
      </c>
      <c r="J39" s="16"/>
      <c r="K39" s="39">
        <v>0</v>
      </c>
      <c r="L39" s="36">
        <v>0</v>
      </c>
      <c r="M39" s="49">
        <v>0</v>
      </c>
      <c r="N39" s="49">
        <v>0</v>
      </c>
      <c r="Q39" s="141"/>
      <c r="R39" s="142"/>
      <c r="S39" s="39">
        <v>0</v>
      </c>
      <c r="T39" s="36">
        <v>0</v>
      </c>
      <c r="U39" s="49">
        <v>0</v>
      </c>
      <c r="V39" s="49">
        <v>0</v>
      </c>
      <c r="Y39" s="141"/>
      <c r="Z39" s="142"/>
      <c r="AA39" s="36">
        <v>0</v>
      </c>
      <c r="AB39" s="36">
        <v>0</v>
      </c>
      <c r="AC39" s="49">
        <v>0</v>
      </c>
      <c r="AD39" s="49">
        <v>0</v>
      </c>
      <c r="AG39" s="141"/>
      <c r="AH39" s="142"/>
      <c r="AI39" s="36">
        <v>0.06</v>
      </c>
      <c r="AJ39" s="36">
        <v>0.04</v>
      </c>
      <c r="AK39" s="49">
        <v>0.05</v>
      </c>
      <c r="AL39" s="49">
        <v>0.01</v>
      </c>
      <c r="AO39" s="141"/>
      <c r="AP39" s="142"/>
      <c r="AQ39" s="36">
        <v>0</v>
      </c>
      <c r="AR39" s="36">
        <v>0</v>
      </c>
      <c r="AS39" s="49">
        <v>0</v>
      </c>
      <c r="AT39" s="49">
        <v>0</v>
      </c>
      <c r="AW39" s="141"/>
      <c r="AX39" s="142"/>
      <c r="AY39" s="36">
        <v>0.04</v>
      </c>
      <c r="AZ39" s="36">
        <v>0.04</v>
      </c>
      <c r="BA39" s="49">
        <v>0.04</v>
      </c>
      <c r="BB39" s="49">
        <v>0</v>
      </c>
      <c r="BF39" s="141"/>
      <c r="BG39" s="142"/>
      <c r="BH39" s="36">
        <v>0.09</v>
      </c>
      <c r="BI39" s="36">
        <v>0.09</v>
      </c>
      <c r="BJ39" s="49">
        <v>0.09</v>
      </c>
      <c r="BK39" s="49">
        <v>0</v>
      </c>
      <c r="BN39" s="141"/>
      <c r="BO39" s="142"/>
    </row>
    <row r="40" spans="1:67" ht="12.75" x14ac:dyDescent="0.2">
      <c r="A40" s="112" t="s">
        <v>89</v>
      </c>
      <c r="B40" s="140"/>
      <c r="C40" s="39">
        <v>0</v>
      </c>
      <c r="D40" s="36">
        <v>0</v>
      </c>
      <c r="E40" s="46">
        <v>0</v>
      </c>
      <c r="F40" s="46">
        <v>0</v>
      </c>
      <c r="J40" s="16"/>
      <c r="K40" s="39">
        <v>0</v>
      </c>
      <c r="L40" s="36">
        <v>0</v>
      </c>
      <c r="M40" s="49">
        <v>0</v>
      </c>
      <c r="N40" s="49">
        <v>0</v>
      </c>
      <c r="Q40" s="141"/>
      <c r="R40" s="142"/>
      <c r="S40" s="39">
        <v>0</v>
      </c>
      <c r="T40" s="36">
        <v>0</v>
      </c>
      <c r="U40" s="49">
        <v>0</v>
      </c>
      <c r="V40" s="49">
        <v>0</v>
      </c>
      <c r="Y40" s="141"/>
      <c r="Z40" s="142"/>
      <c r="AA40" s="36">
        <v>0</v>
      </c>
      <c r="AB40" s="36">
        <v>0</v>
      </c>
      <c r="AC40" s="49">
        <v>0</v>
      </c>
      <c r="AD40" s="49">
        <v>0</v>
      </c>
      <c r="AG40" s="141"/>
      <c r="AH40" s="142"/>
      <c r="AI40" s="36">
        <v>0.16</v>
      </c>
      <c r="AJ40" s="36">
        <v>0</v>
      </c>
      <c r="AK40" s="49">
        <v>0.08</v>
      </c>
      <c r="AL40" s="49">
        <v>0.11</v>
      </c>
      <c r="AO40" s="141"/>
      <c r="AP40" s="142"/>
      <c r="AQ40" s="36">
        <v>0</v>
      </c>
      <c r="AR40" s="36">
        <v>0</v>
      </c>
      <c r="AS40" s="49">
        <v>0</v>
      </c>
      <c r="AT40" s="49">
        <v>0</v>
      </c>
      <c r="AW40" s="141"/>
      <c r="AX40" s="142"/>
      <c r="AY40" s="36">
        <v>0</v>
      </c>
      <c r="AZ40" s="36">
        <v>0</v>
      </c>
      <c r="BA40" s="49">
        <v>0</v>
      </c>
      <c r="BB40" s="49">
        <v>0</v>
      </c>
      <c r="BF40" s="141"/>
      <c r="BG40" s="142"/>
      <c r="BH40" s="36">
        <v>0</v>
      </c>
      <c r="BI40" s="36">
        <v>0</v>
      </c>
      <c r="BJ40" s="49">
        <v>0</v>
      </c>
      <c r="BK40" s="49">
        <v>0</v>
      </c>
      <c r="BN40" s="141"/>
      <c r="BO40" s="142"/>
    </row>
    <row r="41" spans="1:67" ht="12.75" x14ac:dyDescent="0.2">
      <c r="A41" s="112" t="s">
        <v>90</v>
      </c>
      <c r="B41" s="140"/>
      <c r="C41" s="39">
        <v>0</v>
      </c>
      <c r="D41" s="36">
        <v>0</v>
      </c>
      <c r="E41" s="46">
        <v>0</v>
      </c>
      <c r="F41" s="46">
        <v>0</v>
      </c>
      <c r="J41" s="16"/>
      <c r="K41" s="39">
        <v>0.23</v>
      </c>
      <c r="L41" s="36">
        <v>0.19</v>
      </c>
      <c r="M41" s="49">
        <v>0.21</v>
      </c>
      <c r="N41" s="49">
        <v>0.03</v>
      </c>
      <c r="Q41" s="141"/>
      <c r="R41" s="142"/>
      <c r="S41" s="39">
        <v>0</v>
      </c>
      <c r="T41" s="36">
        <v>0</v>
      </c>
      <c r="U41" s="49">
        <v>0</v>
      </c>
      <c r="V41" s="49">
        <v>0</v>
      </c>
      <c r="Y41" s="141"/>
      <c r="Z41" s="142"/>
      <c r="AA41" s="36">
        <v>0.13</v>
      </c>
      <c r="AB41" s="36">
        <v>0.28000000000000003</v>
      </c>
      <c r="AC41" s="49">
        <v>0.21</v>
      </c>
      <c r="AD41" s="49">
        <v>0.11</v>
      </c>
      <c r="AG41" s="141"/>
      <c r="AH41" s="142"/>
      <c r="AI41" s="36">
        <v>0</v>
      </c>
      <c r="AJ41" s="36">
        <v>0</v>
      </c>
      <c r="AK41" s="49">
        <v>0</v>
      </c>
      <c r="AL41" s="49">
        <v>0</v>
      </c>
      <c r="AO41" s="141"/>
      <c r="AP41" s="142"/>
      <c r="AQ41" s="36">
        <v>0.39</v>
      </c>
      <c r="AR41" s="36">
        <v>0.2</v>
      </c>
      <c r="AS41" s="49">
        <v>0.3</v>
      </c>
      <c r="AT41" s="49">
        <v>0.13</v>
      </c>
      <c r="AW41" s="141"/>
      <c r="AX41" s="142"/>
      <c r="AY41" s="36">
        <v>0.25</v>
      </c>
      <c r="AZ41" s="36">
        <v>0.28000000000000003</v>
      </c>
      <c r="BA41" s="49">
        <v>0.27</v>
      </c>
      <c r="BB41" s="49">
        <v>0.02</v>
      </c>
      <c r="BF41" s="141"/>
      <c r="BG41" s="142"/>
      <c r="BH41" s="36">
        <v>1.53</v>
      </c>
      <c r="BI41" s="36">
        <v>1.45</v>
      </c>
      <c r="BJ41" s="49">
        <v>1.49</v>
      </c>
      <c r="BK41" s="49">
        <v>0.06</v>
      </c>
      <c r="BN41" s="141"/>
      <c r="BO41" s="142"/>
    </row>
    <row r="42" spans="1:67" ht="12.75" x14ac:dyDescent="0.2">
      <c r="A42" s="112" t="s">
        <v>91</v>
      </c>
      <c r="B42" s="140"/>
      <c r="C42" s="39">
        <v>0</v>
      </c>
      <c r="D42" s="36">
        <v>0</v>
      </c>
      <c r="E42" s="46">
        <v>0</v>
      </c>
      <c r="F42" s="46">
        <v>0</v>
      </c>
      <c r="J42" s="16"/>
      <c r="K42" s="39">
        <v>0</v>
      </c>
      <c r="L42" s="36">
        <v>0</v>
      </c>
      <c r="M42" s="49">
        <v>0</v>
      </c>
      <c r="N42" s="49">
        <v>0</v>
      </c>
      <c r="Q42" s="141"/>
      <c r="R42" s="142"/>
      <c r="S42" s="39">
        <v>0</v>
      </c>
      <c r="T42" s="36">
        <v>0</v>
      </c>
      <c r="U42" s="49">
        <v>0</v>
      </c>
      <c r="V42" s="49">
        <v>0</v>
      </c>
      <c r="Y42" s="141"/>
      <c r="Z42" s="142"/>
      <c r="AA42" s="36">
        <v>0</v>
      </c>
      <c r="AB42" s="36">
        <v>0</v>
      </c>
      <c r="AC42" s="49">
        <v>0</v>
      </c>
      <c r="AD42" s="49">
        <v>0</v>
      </c>
      <c r="AG42" s="141"/>
      <c r="AH42" s="142"/>
      <c r="AI42" s="36">
        <v>0</v>
      </c>
      <c r="AJ42" s="36">
        <v>0</v>
      </c>
      <c r="AK42" s="49">
        <v>0</v>
      </c>
      <c r="AL42" s="49">
        <v>0</v>
      </c>
      <c r="AO42" s="141"/>
      <c r="AP42" s="142"/>
      <c r="AQ42" s="36">
        <v>0</v>
      </c>
      <c r="AR42" s="36">
        <v>0</v>
      </c>
      <c r="AS42" s="49">
        <v>0</v>
      </c>
      <c r="AT42" s="49">
        <v>0</v>
      </c>
      <c r="AW42" s="141"/>
      <c r="AX42" s="142"/>
      <c r="AY42" s="36">
        <v>0</v>
      </c>
      <c r="AZ42" s="36">
        <v>0</v>
      </c>
      <c r="BA42" s="49">
        <v>0</v>
      </c>
      <c r="BB42" s="49">
        <v>0</v>
      </c>
      <c r="BF42" s="141"/>
      <c r="BG42" s="142"/>
      <c r="BH42" s="36">
        <v>0</v>
      </c>
      <c r="BI42" s="36">
        <v>0</v>
      </c>
      <c r="BJ42" s="49">
        <v>0</v>
      </c>
      <c r="BK42" s="49">
        <v>0</v>
      </c>
      <c r="BN42" s="141"/>
      <c r="BO42" s="142"/>
    </row>
    <row r="43" spans="1:67" ht="12.75" x14ac:dyDescent="0.2">
      <c r="A43" s="112" t="s">
        <v>92</v>
      </c>
      <c r="B43" s="140"/>
      <c r="C43" s="39">
        <v>13.46</v>
      </c>
      <c r="D43" s="36">
        <v>13.66</v>
      </c>
      <c r="E43" s="46">
        <v>13.56</v>
      </c>
      <c r="F43" s="46">
        <v>0.14000000000000001</v>
      </c>
      <c r="J43" s="16"/>
      <c r="K43" s="39">
        <v>16.850000000000001</v>
      </c>
      <c r="L43" s="36">
        <v>17.21</v>
      </c>
      <c r="M43" s="49">
        <v>17.03</v>
      </c>
      <c r="N43" s="49">
        <v>0.25</v>
      </c>
      <c r="Q43" s="141"/>
      <c r="R43" s="142"/>
      <c r="S43" s="39">
        <v>20.190000000000001</v>
      </c>
      <c r="T43" s="36">
        <v>20.45</v>
      </c>
      <c r="U43" s="49">
        <v>20.32</v>
      </c>
      <c r="V43" s="49">
        <v>0.18</v>
      </c>
      <c r="Y43" s="141"/>
      <c r="Z43" s="142"/>
      <c r="AA43" s="36">
        <v>56.01</v>
      </c>
      <c r="AB43" s="36">
        <v>57.35</v>
      </c>
      <c r="AC43" s="49">
        <v>56.68</v>
      </c>
      <c r="AD43" s="49">
        <v>0.95</v>
      </c>
      <c r="AG43" s="141"/>
      <c r="AH43" s="142"/>
      <c r="AI43" s="36">
        <v>1710.5</v>
      </c>
      <c r="AJ43" s="36">
        <v>1722.34</v>
      </c>
      <c r="AK43" s="49">
        <v>1716.42</v>
      </c>
      <c r="AL43" s="49">
        <v>8.3699999999999992</v>
      </c>
      <c r="AO43" s="141"/>
      <c r="AP43" s="142"/>
      <c r="AQ43" s="36">
        <v>155.38999999999999</v>
      </c>
      <c r="AR43" s="36">
        <v>156.35</v>
      </c>
      <c r="AS43" s="49">
        <v>155.87</v>
      </c>
      <c r="AT43" s="49">
        <v>0.68</v>
      </c>
      <c r="AW43" s="141"/>
      <c r="AX43" s="142"/>
      <c r="AY43" s="36">
        <v>165.74</v>
      </c>
      <c r="AZ43" s="36">
        <v>164.68</v>
      </c>
      <c r="BA43" s="49">
        <v>165.21</v>
      </c>
      <c r="BB43" s="49">
        <v>0.75</v>
      </c>
      <c r="BF43" s="141"/>
      <c r="BG43" s="142"/>
      <c r="BH43" s="36">
        <v>179.18</v>
      </c>
      <c r="BI43" s="36">
        <v>180.13</v>
      </c>
      <c r="BJ43" s="49">
        <v>179.66</v>
      </c>
      <c r="BK43" s="49">
        <v>0.67</v>
      </c>
      <c r="BN43" s="141"/>
      <c r="BO43" s="142"/>
    </row>
    <row r="44" spans="1:67" ht="12.75" x14ac:dyDescent="0.2">
      <c r="A44" s="876" t="s">
        <v>55</v>
      </c>
      <c r="B44" s="862"/>
      <c r="C44" s="144"/>
      <c r="D44" s="52"/>
      <c r="E44" s="52"/>
      <c r="F44" s="52"/>
      <c r="G44" s="52"/>
      <c r="H44" s="52"/>
      <c r="I44" s="52"/>
      <c r="J44" s="53"/>
      <c r="K44" s="144"/>
      <c r="L44" s="52"/>
      <c r="M44" s="145"/>
      <c r="N44" s="145"/>
      <c r="O44" s="52"/>
      <c r="P44" s="52"/>
      <c r="Q44" s="145"/>
      <c r="R44" s="146"/>
      <c r="S44" s="144"/>
      <c r="T44" s="52"/>
      <c r="U44" s="145"/>
      <c r="V44" s="145"/>
      <c r="W44" s="52"/>
      <c r="X44" s="52"/>
      <c r="Y44" s="145"/>
      <c r="Z44" s="146"/>
      <c r="AA44" s="52"/>
      <c r="AB44" s="52"/>
      <c r="AC44" s="145"/>
      <c r="AD44" s="145"/>
      <c r="AE44" s="52"/>
      <c r="AF44" s="52"/>
      <c r="AG44" s="145"/>
      <c r="AH44" s="146"/>
      <c r="AI44" s="52"/>
      <c r="AJ44" s="52"/>
      <c r="AK44" s="145"/>
      <c r="AL44" s="145"/>
      <c r="AM44" s="52"/>
      <c r="AN44" s="52"/>
      <c r="AO44" s="145"/>
      <c r="AP44" s="146"/>
      <c r="AQ44" s="52"/>
      <c r="AR44" s="52"/>
      <c r="AS44" s="145"/>
      <c r="AT44" s="145"/>
      <c r="AU44" s="52"/>
      <c r="AV44" s="52"/>
      <c r="AW44" s="145"/>
      <c r="AX44" s="146"/>
      <c r="AY44" s="52"/>
      <c r="AZ44" s="52"/>
      <c r="BA44" s="145"/>
      <c r="BB44" s="145"/>
      <c r="BC44" s="52"/>
      <c r="BD44" s="52"/>
      <c r="BE44" s="52"/>
      <c r="BF44" s="145"/>
      <c r="BG44" s="146"/>
      <c r="BH44" s="52"/>
      <c r="BI44" s="52"/>
      <c r="BJ44" s="145"/>
      <c r="BK44" s="145"/>
      <c r="BL44" s="52"/>
      <c r="BM44" s="52"/>
      <c r="BN44" s="145"/>
      <c r="BO44" s="146"/>
    </row>
    <row r="45" spans="1:67" ht="12.75" x14ac:dyDescent="0.2">
      <c r="A45" s="147" t="s">
        <v>56</v>
      </c>
      <c r="B45" s="148" t="s">
        <v>93</v>
      </c>
      <c r="C45" s="39">
        <v>6.57</v>
      </c>
      <c r="J45" s="16"/>
      <c r="K45" s="39">
        <v>6.58</v>
      </c>
      <c r="M45" s="141"/>
      <c r="N45" s="141"/>
      <c r="Q45" s="141"/>
      <c r="R45" s="142"/>
      <c r="S45" s="39">
        <v>6.76</v>
      </c>
      <c r="U45" s="141"/>
      <c r="V45" s="141"/>
      <c r="Y45" s="141"/>
      <c r="Z45" s="142"/>
      <c r="AA45" s="36">
        <v>6.99</v>
      </c>
      <c r="AC45" s="141"/>
      <c r="AD45" s="141"/>
      <c r="AG45" s="141"/>
      <c r="AH45" s="142"/>
      <c r="AI45" s="36">
        <v>5.33</v>
      </c>
      <c r="AK45" s="141"/>
      <c r="AL45" s="141"/>
      <c r="AO45" s="141"/>
      <c r="AP45" s="142"/>
      <c r="AQ45" s="36">
        <v>6.83</v>
      </c>
      <c r="AS45" s="141"/>
      <c r="AT45" s="141"/>
      <c r="AW45" s="141"/>
      <c r="AX45" s="142"/>
      <c r="AY45" s="36">
        <v>6.75</v>
      </c>
      <c r="BA45" s="141"/>
      <c r="BB45" s="141"/>
      <c r="BF45" s="141"/>
      <c r="BG45" s="142"/>
      <c r="BH45" s="36">
        <v>7.16</v>
      </c>
      <c r="BJ45" s="141"/>
      <c r="BK45" s="141"/>
      <c r="BN45" s="141"/>
      <c r="BO45" s="142"/>
    </row>
    <row r="46" spans="1:67" ht="12.75" x14ac:dyDescent="0.2">
      <c r="A46" s="56"/>
      <c r="B46" s="149" t="s">
        <v>94</v>
      </c>
      <c r="C46" s="61"/>
      <c r="J46" s="16"/>
      <c r="K46" s="61"/>
      <c r="M46" s="141"/>
      <c r="N46" s="141"/>
      <c r="Q46" s="141"/>
      <c r="R46" s="142"/>
      <c r="S46" s="61"/>
      <c r="U46" s="141"/>
      <c r="V46" s="141"/>
      <c r="Y46" s="141"/>
      <c r="Z46" s="142"/>
      <c r="AC46" s="141"/>
      <c r="AD46" s="141"/>
      <c r="AG46" s="141"/>
      <c r="AH46" s="142"/>
      <c r="AK46" s="141"/>
      <c r="AL46" s="141"/>
      <c r="AO46" s="141"/>
      <c r="AP46" s="142"/>
      <c r="AS46" s="141"/>
      <c r="AT46" s="141"/>
      <c r="AW46" s="141"/>
      <c r="AX46" s="142"/>
      <c r="BA46" s="141"/>
      <c r="BB46" s="141"/>
      <c r="BF46" s="141"/>
      <c r="BG46" s="142"/>
      <c r="BJ46" s="141"/>
      <c r="BK46" s="141"/>
      <c r="BN46" s="141"/>
      <c r="BO46" s="142"/>
    </row>
    <row r="47" spans="1:67" ht="12.75" x14ac:dyDescent="0.2">
      <c r="A47" s="62" t="s">
        <v>96</v>
      </c>
      <c r="B47" s="150" t="s">
        <v>97</v>
      </c>
      <c r="C47" s="39">
        <v>99.8</v>
      </c>
      <c r="J47" s="16"/>
      <c r="K47" s="39">
        <v>114.2</v>
      </c>
      <c r="M47" s="141"/>
      <c r="N47" s="141"/>
      <c r="Q47" s="141"/>
      <c r="R47" s="142"/>
      <c r="S47" s="39">
        <v>145.6</v>
      </c>
      <c r="U47" s="141"/>
      <c r="V47" s="141"/>
      <c r="Y47" s="141"/>
      <c r="Z47" s="142"/>
      <c r="AA47" s="36">
        <v>244</v>
      </c>
      <c r="AC47" s="141"/>
      <c r="AD47" s="141"/>
      <c r="AG47" s="141"/>
      <c r="AH47" s="142"/>
      <c r="AI47" s="36">
        <v>1969</v>
      </c>
      <c r="AK47" s="141"/>
      <c r="AL47" s="141"/>
      <c r="AO47" s="141"/>
      <c r="AP47" s="142"/>
      <c r="AQ47" s="36">
        <v>383</v>
      </c>
      <c r="AS47" s="141"/>
      <c r="AT47" s="141"/>
      <c r="AW47" s="141"/>
      <c r="AX47" s="142"/>
      <c r="AY47" s="36">
        <v>448</v>
      </c>
      <c r="BA47" s="141"/>
      <c r="BB47" s="141"/>
      <c r="BF47" s="141"/>
      <c r="BG47" s="142"/>
      <c r="BH47" s="36">
        <v>614</v>
      </c>
      <c r="BJ47" s="141"/>
      <c r="BK47" s="141"/>
      <c r="BN47" s="141"/>
      <c r="BO47" s="142"/>
    </row>
    <row r="48" spans="1:67" ht="12.75" x14ac:dyDescent="0.2">
      <c r="A48" s="62" t="s">
        <v>57</v>
      </c>
      <c r="B48" s="150" t="s">
        <v>58</v>
      </c>
      <c r="C48" s="39">
        <v>0</v>
      </c>
      <c r="J48" s="16"/>
      <c r="K48" s="39" t="s">
        <v>95</v>
      </c>
      <c r="M48" s="141"/>
      <c r="N48" s="141"/>
      <c r="Q48" s="141"/>
      <c r="R48" s="142"/>
      <c r="S48" s="39">
        <v>7.0000000000000007E-2</v>
      </c>
      <c r="U48" s="141"/>
      <c r="V48" s="141"/>
      <c r="Y48" s="141"/>
      <c r="Z48" s="142"/>
      <c r="AA48" s="36">
        <v>7.0000000000000007E-2</v>
      </c>
      <c r="AC48" s="141"/>
      <c r="AD48" s="141"/>
      <c r="AG48" s="141"/>
      <c r="AH48" s="142"/>
      <c r="AI48" s="36">
        <v>53.6</v>
      </c>
      <c r="AK48" s="141"/>
      <c r="AL48" s="141"/>
      <c r="AO48" s="141"/>
      <c r="AP48" s="142"/>
      <c r="AQ48" s="36">
        <v>2.4300000000000002</v>
      </c>
      <c r="AS48" s="141"/>
      <c r="AT48" s="141"/>
      <c r="AW48" s="141"/>
      <c r="AX48" s="142"/>
      <c r="AY48" s="36">
        <v>0.45</v>
      </c>
      <c r="BA48" s="141"/>
      <c r="BB48" s="141"/>
      <c r="BF48" s="141"/>
      <c r="BG48" s="142"/>
      <c r="BH48" s="36">
        <v>0</v>
      </c>
      <c r="BJ48" s="141"/>
      <c r="BK48" s="141"/>
      <c r="BN48" s="141"/>
      <c r="BO48" s="142"/>
    </row>
    <row r="49" spans="1:67" ht="12.75" x14ac:dyDescent="0.2">
      <c r="A49" s="64" t="s">
        <v>59</v>
      </c>
      <c r="B49" s="151" t="s">
        <v>60</v>
      </c>
      <c r="C49" s="115">
        <v>17.7</v>
      </c>
      <c r="D49" s="24"/>
      <c r="E49" s="24"/>
      <c r="F49" s="24"/>
      <c r="G49" s="24"/>
      <c r="H49" s="24"/>
      <c r="I49" s="24"/>
      <c r="J49" s="26"/>
      <c r="K49" s="115">
        <v>17.899999999999999</v>
      </c>
      <c r="L49" s="24"/>
      <c r="M49" s="152"/>
      <c r="N49" s="152"/>
      <c r="O49" s="24"/>
      <c r="P49" s="24"/>
      <c r="Q49" s="152"/>
      <c r="R49" s="153"/>
      <c r="S49" s="115">
        <v>21.6</v>
      </c>
      <c r="T49" s="24"/>
      <c r="U49" s="152"/>
      <c r="V49" s="152"/>
      <c r="W49" s="24"/>
      <c r="X49" s="24"/>
      <c r="Y49" s="152"/>
      <c r="Z49" s="153"/>
      <c r="AA49" s="117">
        <v>17.399999999999999</v>
      </c>
      <c r="AB49" s="24"/>
      <c r="AC49" s="152"/>
      <c r="AD49" s="152"/>
      <c r="AE49" s="24"/>
      <c r="AF49" s="24"/>
      <c r="AG49" s="152"/>
      <c r="AH49" s="153"/>
      <c r="AI49" s="117">
        <v>3.5</v>
      </c>
      <c r="AJ49" s="24"/>
      <c r="AK49" s="152"/>
      <c r="AL49" s="152"/>
      <c r="AM49" s="24"/>
      <c r="AN49" s="24"/>
      <c r="AO49" s="152"/>
      <c r="AP49" s="153"/>
      <c r="AQ49" s="117">
        <v>9.3000000000000007</v>
      </c>
      <c r="AR49" s="24"/>
      <c r="AS49" s="152"/>
      <c r="AT49" s="152"/>
      <c r="AU49" s="24"/>
      <c r="AV49" s="24"/>
      <c r="AW49" s="152"/>
      <c r="AX49" s="153"/>
      <c r="AY49" s="117">
        <v>4.9000000000000004</v>
      </c>
      <c r="AZ49" s="24"/>
      <c r="BA49" s="152"/>
      <c r="BB49" s="152"/>
      <c r="BC49" s="24"/>
      <c r="BD49" s="24"/>
      <c r="BE49" s="24"/>
      <c r="BF49" s="152"/>
      <c r="BG49" s="153"/>
      <c r="BH49" s="117">
        <v>37.9</v>
      </c>
      <c r="BI49" s="24"/>
      <c r="BJ49" s="152"/>
      <c r="BK49" s="152"/>
      <c r="BL49" s="24"/>
      <c r="BM49" s="24"/>
      <c r="BN49" s="152"/>
      <c r="BO49" s="153"/>
    </row>
    <row r="50" spans="1:67" ht="12.75" x14ac:dyDescent="0.2">
      <c r="A50" s="884" t="s">
        <v>98</v>
      </c>
      <c r="B50" s="862"/>
      <c r="C50" s="154"/>
      <c r="D50" s="155"/>
      <c r="E50" s="155"/>
      <c r="F50" s="155"/>
      <c r="G50" s="155"/>
      <c r="H50" s="155"/>
      <c r="I50" s="155"/>
      <c r="J50" s="155"/>
      <c r="K50" s="154"/>
      <c r="L50" s="155"/>
      <c r="M50" s="156"/>
      <c r="N50" s="156"/>
      <c r="O50" s="155"/>
      <c r="P50" s="155"/>
      <c r="Q50" s="156"/>
      <c r="R50" s="156"/>
      <c r="S50" s="154"/>
      <c r="T50" s="155"/>
      <c r="U50" s="156"/>
      <c r="V50" s="156"/>
      <c r="W50" s="155"/>
      <c r="X50" s="155"/>
      <c r="Y50" s="156"/>
      <c r="Z50" s="157"/>
      <c r="AA50" s="155"/>
      <c r="AB50" s="155"/>
      <c r="AC50" s="156"/>
      <c r="AD50" s="156"/>
      <c r="AE50" s="155"/>
      <c r="AF50" s="155"/>
      <c r="AG50" s="156"/>
      <c r="AH50" s="157"/>
      <c r="AI50" s="155"/>
      <c r="AJ50" s="155"/>
      <c r="AK50" s="156"/>
      <c r="AL50" s="156"/>
      <c r="AM50" s="155"/>
      <c r="AN50" s="155"/>
      <c r="AO50" s="156"/>
      <c r="AP50" s="157"/>
      <c r="AQ50" s="155"/>
      <c r="AR50" s="155"/>
      <c r="AS50" s="156"/>
      <c r="AT50" s="156"/>
      <c r="AU50" s="155"/>
      <c r="AV50" s="155"/>
      <c r="AW50" s="156"/>
      <c r="AX50" s="157"/>
      <c r="AY50" s="155"/>
      <c r="AZ50" s="155"/>
      <c r="BA50" s="156"/>
      <c r="BB50" s="156"/>
      <c r="BC50" s="155"/>
      <c r="BD50" s="155"/>
      <c r="BE50" s="155"/>
      <c r="BF50" s="156"/>
      <c r="BG50" s="157"/>
      <c r="BH50" s="155"/>
      <c r="BI50" s="155"/>
      <c r="BJ50" s="156"/>
      <c r="BK50" s="156"/>
      <c r="BL50" s="155"/>
      <c r="BM50" s="155"/>
      <c r="BN50" s="156"/>
      <c r="BO50" s="157"/>
    </row>
    <row r="51" spans="1:67" ht="12.75" x14ac:dyDescent="0.2">
      <c r="A51" s="123"/>
      <c r="B51" s="124"/>
      <c r="C51" s="23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3" t="s">
        <v>99</v>
      </c>
      <c r="L51" s="27" t="s">
        <v>100</v>
      </c>
      <c r="M51" s="27" t="s">
        <v>24</v>
      </c>
      <c r="N51" s="27" t="s">
        <v>25</v>
      </c>
      <c r="O51" s="27" t="s">
        <v>101</v>
      </c>
      <c r="P51" s="27" t="s">
        <v>102</v>
      </c>
      <c r="Q51" s="27" t="s">
        <v>24</v>
      </c>
      <c r="R51" s="25" t="s">
        <v>25</v>
      </c>
      <c r="S51" s="23" t="s">
        <v>99</v>
      </c>
      <c r="T51" s="27" t="s">
        <v>100</v>
      </c>
      <c r="U51" s="27" t="s">
        <v>24</v>
      </c>
      <c r="V51" s="27" t="s">
        <v>25</v>
      </c>
      <c r="W51" s="27" t="s">
        <v>101</v>
      </c>
      <c r="X51" s="27" t="s">
        <v>102</v>
      </c>
      <c r="Y51" s="27" t="s">
        <v>24</v>
      </c>
      <c r="Z51" s="25" t="s">
        <v>25</v>
      </c>
      <c r="AA51" s="27" t="s">
        <v>99</v>
      </c>
      <c r="AB51" s="27" t="s">
        <v>100</v>
      </c>
      <c r="AC51" s="27" t="s">
        <v>24</v>
      </c>
      <c r="AD51" s="27" t="s">
        <v>25</v>
      </c>
      <c r="AE51" s="27" t="s">
        <v>101</v>
      </c>
      <c r="AF51" s="27" t="s">
        <v>102</v>
      </c>
      <c r="AG51" s="27" t="s">
        <v>24</v>
      </c>
      <c r="AH51" s="25" t="s">
        <v>25</v>
      </c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 t="s">
        <v>99</v>
      </c>
      <c r="AR51" s="27" t="s">
        <v>100</v>
      </c>
      <c r="AS51" s="27" t="s">
        <v>24</v>
      </c>
      <c r="AT51" s="27" t="s">
        <v>25</v>
      </c>
      <c r="AU51" s="27" t="s">
        <v>101</v>
      </c>
      <c r="AV51" s="27" t="s">
        <v>102</v>
      </c>
      <c r="AW51" s="27" t="s">
        <v>24</v>
      </c>
      <c r="AX51" s="25" t="s">
        <v>25</v>
      </c>
      <c r="AY51" s="27" t="s">
        <v>99</v>
      </c>
      <c r="AZ51" s="27" t="s">
        <v>100</v>
      </c>
      <c r="BA51" s="27" t="s">
        <v>24</v>
      </c>
      <c r="BB51" s="27" t="s">
        <v>25</v>
      </c>
      <c r="BC51" s="27" t="s">
        <v>101</v>
      </c>
      <c r="BD51" s="27" t="s">
        <v>102</v>
      </c>
      <c r="BE51" s="27" t="s">
        <v>102</v>
      </c>
      <c r="BF51" s="27" t="s">
        <v>24</v>
      </c>
      <c r="BG51" s="25" t="s">
        <v>25</v>
      </c>
      <c r="BH51" s="27" t="s">
        <v>99</v>
      </c>
      <c r="BI51" s="27" t="s">
        <v>100</v>
      </c>
      <c r="BJ51" s="27" t="s">
        <v>24</v>
      </c>
      <c r="BK51" s="27" t="s">
        <v>25</v>
      </c>
      <c r="BL51" s="27" t="s">
        <v>101</v>
      </c>
      <c r="BM51" s="27" t="s">
        <v>102</v>
      </c>
      <c r="BN51" s="27" t="s">
        <v>24</v>
      </c>
      <c r="BO51" s="25" t="s">
        <v>25</v>
      </c>
    </row>
    <row r="52" spans="1:67" ht="12.75" x14ac:dyDescent="0.2">
      <c r="A52" s="113" t="s">
        <v>103</v>
      </c>
      <c r="B52" s="158"/>
      <c r="C52" s="115">
        <v>1.51</v>
      </c>
      <c r="D52" s="117">
        <v>1.42</v>
      </c>
      <c r="E52" s="160">
        <f>AVERAGE(C52:D52)</f>
        <v>1.4649999999999999</v>
      </c>
      <c r="F52" s="162">
        <f>STDEV(C52:D52)</f>
        <v>6.3639610306789343E-2</v>
      </c>
      <c r="G52" s="117">
        <v>1.3</v>
      </c>
      <c r="H52" s="117">
        <v>187</v>
      </c>
      <c r="I52" s="160">
        <f>AVERAGE(G52:H52)</f>
        <v>94.15</v>
      </c>
      <c r="J52" s="164">
        <f>STDEV(G52:H52)</f>
        <v>131.30972926634186</v>
      </c>
      <c r="K52" s="115" t="s">
        <v>95</v>
      </c>
      <c r="L52" s="117" t="s">
        <v>95</v>
      </c>
      <c r="M52" s="152"/>
      <c r="N52" s="152"/>
      <c r="O52" s="117" t="s">
        <v>95</v>
      </c>
      <c r="P52" s="117" t="s">
        <v>95</v>
      </c>
      <c r="Q52" s="152"/>
      <c r="R52" s="152"/>
      <c r="S52" s="115">
        <v>1.19</v>
      </c>
      <c r="T52" s="117">
        <v>1.23</v>
      </c>
      <c r="U52" s="162">
        <f>AVERAGE(S52:T52)</f>
        <v>1.21</v>
      </c>
      <c r="V52" s="162">
        <f>STDEV(S52:T52)</f>
        <v>2.8284271247461926E-2</v>
      </c>
      <c r="W52" s="117">
        <v>1.45</v>
      </c>
      <c r="X52" s="117">
        <v>1.52</v>
      </c>
      <c r="Y52" s="162">
        <f>AVERAGE(W52:X52)</f>
        <v>1.4849999999999999</v>
      </c>
      <c r="Z52" s="167">
        <f>STDEV(W52:X52)</f>
        <v>4.9497474683058366E-2</v>
      </c>
      <c r="AA52" s="117">
        <v>1.1399999999999999</v>
      </c>
      <c r="AB52" s="117">
        <v>1.21</v>
      </c>
      <c r="AC52" s="162">
        <f>AVERAGE(AA52:AB52)</f>
        <v>1.1749999999999998</v>
      </c>
      <c r="AD52" s="162">
        <f>STDEV(AA52:AB52)</f>
        <v>4.9497474683058366E-2</v>
      </c>
      <c r="AE52" s="117">
        <v>1.64</v>
      </c>
      <c r="AF52" s="117">
        <v>1.58</v>
      </c>
      <c r="AG52" s="162">
        <f>AVERAGE(AE52:AF52)</f>
        <v>1.6099999999999999</v>
      </c>
      <c r="AH52" s="167">
        <f>STDEV(AE52:AF52)</f>
        <v>4.2426406871192736E-2</v>
      </c>
      <c r="AI52" s="117" t="s">
        <v>95</v>
      </c>
      <c r="AJ52" s="117" t="s">
        <v>95</v>
      </c>
      <c r="AK52" s="152"/>
      <c r="AL52" s="152"/>
      <c r="AM52" s="117" t="s">
        <v>95</v>
      </c>
      <c r="AN52" s="117" t="s">
        <v>95</v>
      </c>
      <c r="AO52" s="152"/>
      <c r="AP52" s="153"/>
      <c r="AQ52" s="117">
        <v>1.57</v>
      </c>
      <c r="AR52" s="117">
        <v>1.21</v>
      </c>
      <c r="AS52" s="162">
        <f>AVERAGE(AQ52:AR52)</f>
        <v>1.3900000000000001</v>
      </c>
      <c r="AT52" s="162">
        <f>STDEV(AQ52:AR52)</f>
        <v>0.25455844122715615</v>
      </c>
      <c r="AU52" s="117">
        <v>1.57</v>
      </c>
      <c r="AV52" s="117">
        <v>1.47</v>
      </c>
      <c r="AW52" s="162">
        <f>AVERAGE(AU52:AV52)</f>
        <v>1.52</v>
      </c>
      <c r="AX52" s="167">
        <f>STDEV(AU52:AV52)</f>
        <v>7.0710678118654821E-2</v>
      </c>
      <c r="AY52" s="117">
        <v>1.41</v>
      </c>
      <c r="AZ52" s="117">
        <v>1.22</v>
      </c>
      <c r="BA52" s="162">
        <f>AVERAGE(AY52:AZ52)</f>
        <v>1.3149999999999999</v>
      </c>
      <c r="BB52" s="162">
        <f>STDEV(AY52:AZ52)</f>
        <v>0.134350288425444</v>
      </c>
      <c r="BC52" s="117">
        <v>1.4</v>
      </c>
      <c r="BD52" s="24"/>
      <c r="BE52" s="117">
        <v>1.41</v>
      </c>
      <c r="BF52" s="162">
        <f>AVERAGE(BC52:BE52)</f>
        <v>1.4049999999999998</v>
      </c>
      <c r="BG52" s="167">
        <f>STDEV(BC52:BE52)</f>
        <v>7.0710678118654814E-3</v>
      </c>
      <c r="BH52" s="117">
        <v>2.2999999999999998</v>
      </c>
      <c r="BI52" s="117">
        <v>1.97</v>
      </c>
      <c r="BJ52" s="162">
        <f>AVERAGE(BH52:BI52)</f>
        <v>2.1349999999999998</v>
      </c>
      <c r="BK52" s="162">
        <f>STDEV(BH52:BI52)</f>
        <v>0.23334523779156058</v>
      </c>
      <c r="BL52" s="176">
        <v>9.0500000000000007</v>
      </c>
      <c r="BM52" s="117">
        <v>2.2999999999999998</v>
      </c>
      <c r="BN52" s="162">
        <f>AVERAGE(BM52)</f>
        <v>2.2999999999999998</v>
      </c>
      <c r="BO52" s="153" t="e">
        <f>STDEV(BM52)</f>
        <v>#DIV/0!</v>
      </c>
    </row>
    <row r="53" spans="1:67" ht="12.75" x14ac:dyDescent="0.2">
      <c r="A53" s="143"/>
      <c r="B53" s="126"/>
      <c r="C53" s="61"/>
      <c r="K53" s="61"/>
      <c r="M53" s="141"/>
      <c r="N53" s="141"/>
      <c r="Q53" s="141"/>
      <c r="R53" s="141"/>
      <c r="S53" s="61"/>
      <c r="U53" s="141"/>
      <c r="V53" s="141"/>
      <c r="Y53" s="141"/>
      <c r="Z53" s="142"/>
      <c r="AC53" s="141"/>
      <c r="AD53" s="141"/>
      <c r="AG53" s="141"/>
      <c r="AH53" s="142"/>
      <c r="AK53" s="141"/>
      <c r="AL53" s="141"/>
      <c r="AO53" s="141"/>
      <c r="AP53" s="142"/>
      <c r="AS53" s="141"/>
      <c r="AT53" s="141"/>
      <c r="AW53" s="141"/>
      <c r="AX53" s="142"/>
      <c r="BA53" s="141"/>
      <c r="BB53" s="141"/>
      <c r="BF53" s="141"/>
      <c r="BG53" s="142"/>
      <c r="BJ53" s="141"/>
      <c r="BK53" s="141"/>
      <c r="BN53" s="141"/>
      <c r="BO53" s="142"/>
    </row>
    <row r="54" spans="1:67" ht="12.75" x14ac:dyDescent="0.2">
      <c r="A54" s="143"/>
      <c r="B54" s="126"/>
      <c r="C54" s="61"/>
      <c r="K54" s="61"/>
      <c r="M54" s="141"/>
      <c r="N54" s="141"/>
      <c r="Q54" s="141"/>
      <c r="R54" s="141"/>
      <c r="S54" s="61"/>
      <c r="U54" s="141"/>
      <c r="V54" s="141"/>
      <c r="Y54" s="141"/>
      <c r="Z54" s="142"/>
      <c r="AC54" s="141"/>
      <c r="AD54" s="141"/>
      <c r="AG54" s="141"/>
      <c r="AH54" s="142"/>
      <c r="AK54" s="141"/>
      <c r="AL54" s="141"/>
      <c r="AO54" s="141"/>
      <c r="AP54" s="142"/>
      <c r="AS54" s="141"/>
      <c r="AT54" s="141"/>
      <c r="AW54" s="141"/>
      <c r="AX54" s="142"/>
      <c r="BA54" s="141"/>
      <c r="BB54" s="141"/>
      <c r="BF54" s="141"/>
      <c r="BG54" s="142"/>
      <c r="BJ54" s="141"/>
      <c r="BK54" s="141"/>
      <c r="BN54" s="141"/>
      <c r="BO54" s="142"/>
    </row>
    <row r="55" spans="1:67" ht="12.75" x14ac:dyDescent="0.2">
      <c r="A55" s="143"/>
      <c r="B55" s="126"/>
      <c r="C55" s="61"/>
      <c r="K55" s="61"/>
      <c r="M55" s="141"/>
      <c r="N55" s="141"/>
      <c r="Q55" s="141"/>
      <c r="R55" s="141"/>
      <c r="S55" s="61"/>
      <c r="U55" s="141"/>
      <c r="V55" s="141"/>
      <c r="Y55" s="141"/>
      <c r="Z55" s="142"/>
      <c r="AC55" s="141"/>
      <c r="AD55" s="141"/>
      <c r="AG55" s="141"/>
      <c r="AH55" s="142"/>
      <c r="AK55" s="141"/>
      <c r="AL55" s="141"/>
      <c r="AO55" s="141"/>
      <c r="AP55" s="142"/>
      <c r="AS55" s="141"/>
      <c r="AT55" s="141"/>
      <c r="AW55" s="141"/>
      <c r="AX55" s="142"/>
      <c r="BA55" s="141"/>
      <c r="BB55" s="141"/>
      <c r="BF55" s="141"/>
      <c r="BG55" s="142"/>
      <c r="BJ55" s="141"/>
      <c r="BK55" s="141"/>
      <c r="BN55" s="141"/>
      <c r="BO55" s="142"/>
    </row>
    <row r="56" spans="1:67" ht="12.75" x14ac:dyDescent="0.2">
      <c r="A56" s="143"/>
      <c r="B56" s="126"/>
      <c r="C56" s="61"/>
      <c r="K56" s="61"/>
      <c r="M56" s="141"/>
      <c r="N56" s="141"/>
      <c r="Q56" s="141"/>
      <c r="R56" s="141"/>
      <c r="S56" s="61"/>
      <c r="U56" s="141"/>
      <c r="V56" s="141"/>
      <c r="Y56" s="141"/>
      <c r="Z56" s="142"/>
      <c r="AC56" s="141"/>
      <c r="AD56" s="141"/>
      <c r="AG56" s="141"/>
      <c r="AH56" s="142"/>
      <c r="AK56" s="141"/>
      <c r="AL56" s="141"/>
      <c r="AO56" s="141"/>
      <c r="AP56" s="142"/>
      <c r="AS56" s="141"/>
      <c r="AT56" s="141"/>
      <c r="AW56" s="141"/>
      <c r="AX56" s="142"/>
      <c r="BA56" s="141"/>
      <c r="BB56" s="141"/>
      <c r="BF56" s="141"/>
      <c r="BG56" s="142"/>
      <c r="BJ56" s="141"/>
      <c r="BK56" s="141"/>
      <c r="BN56" s="141"/>
      <c r="BO56" s="142"/>
    </row>
    <row r="57" spans="1:67" ht="12.75" x14ac:dyDescent="0.2">
      <c r="A57" s="143"/>
      <c r="B57" s="126"/>
      <c r="C57" s="61"/>
      <c r="K57" s="61"/>
      <c r="M57" s="141"/>
      <c r="N57" s="141"/>
      <c r="Q57" s="141"/>
      <c r="R57" s="141"/>
      <c r="S57" s="61"/>
      <c r="U57" s="141"/>
      <c r="V57" s="141"/>
      <c r="Y57" s="141"/>
      <c r="Z57" s="142"/>
      <c r="AC57" s="141"/>
      <c r="AD57" s="141"/>
      <c r="AG57" s="141"/>
      <c r="AH57" s="142"/>
      <c r="AK57" s="141"/>
      <c r="AL57" s="141"/>
      <c r="AO57" s="141"/>
      <c r="AP57" s="142"/>
      <c r="AS57" s="141"/>
      <c r="AT57" s="141"/>
      <c r="AW57" s="141"/>
      <c r="AX57" s="142"/>
      <c r="BA57" s="141"/>
      <c r="BB57" s="141"/>
      <c r="BF57" s="141"/>
      <c r="BG57" s="142"/>
      <c r="BJ57" s="141"/>
      <c r="BK57" s="141"/>
      <c r="BN57" s="141"/>
      <c r="BO57" s="142"/>
    </row>
    <row r="58" spans="1:67" ht="12.75" x14ac:dyDescent="0.2">
      <c r="A58" s="143"/>
      <c r="B58" s="126"/>
      <c r="C58" s="61"/>
      <c r="K58" s="61"/>
      <c r="M58" s="141"/>
      <c r="N58" s="141"/>
      <c r="Q58" s="141"/>
      <c r="R58" s="141"/>
      <c r="S58" s="61"/>
      <c r="U58" s="141"/>
      <c r="V58" s="141"/>
      <c r="Y58" s="141"/>
      <c r="Z58" s="142"/>
      <c r="AC58" s="141"/>
      <c r="AD58" s="141"/>
      <c r="AG58" s="141"/>
      <c r="AH58" s="142"/>
      <c r="AK58" s="141"/>
      <c r="AL58" s="141"/>
      <c r="AO58" s="141"/>
      <c r="AP58" s="142"/>
      <c r="AS58" s="141"/>
      <c r="AT58" s="141"/>
      <c r="AW58" s="141"/>
      <c r="AX58" s="142"/>
      <c r="BA58" s="141"/>
      <c r="BB58" s="141"/>
      <c r="BF58" s="141"/>
      <c r="BG58" s="142"/>
      <c r="BJ58" s="141"/>
      <c r="BK58" s="141"/>
      <c r="BN58" s="141"/>
      <c r="BO58" s="142"/>
    </row>
    <row r="59" spans="1:67" ht="12.75" x14ac:dyDescent="0.2">
      <c r="A59" s="143"/>
      <c r="B59" s="126"/>
      <c r="C59" s="61"/>
      <c r="K59" s="61"/>
      <c r="M59" s="141"/>
      <c r="N59" s="141"/>
      <c r="Q59" s="141"/>
      <c r="R59" s="141"/>
      <c r="S59" s="61"/>
      <c r="U59" s="141"/>
      <c r="V59" s="141"/>
      <c r="Y59" s="141"/>
      <c r="Z59" s="142"/>
      <c r="AC59" s="141"/>
      <c r="AD59" s="141"/>
      <c r="AG59" s="141"/>
      <c r="AH59" s="142"/>
      <c r="AK59" s="141"/>
      <c r="AL59" s="141"/>
      <c r="AO59" s="141"/>
      <c r="AP59" s="142"/>
      <c r="AS59" s="141"/>
      <c r="AT59" s="141"/>
      <c r="AW59" s="141"/>
      <c r="AX59" s="142"/>
      <c r="BA59" s="141"/>
      <c r="BB59" s="141"/>
      <c r="BF59" s="141"/>
      <c r="BG59" s="142"/>
      <c r="BJ59" s="141"/>
      <c r="BK59" s="141"/>
      <c r="BN59" s="141"/>
      <c r="BO59" s="142"/>
    </row>
    <row r="60" spans="1:67" ht="12.75" x14ac:dyDescent="0.2">
      <c r="A60" s="143"/>
      <c r="B60" s="126"/>
      <c r="C60" s="61"/>
      <c r="K60" s="61"/>
      <c r="M60" s="141"/>
      <c r="N60" s="141"/>
      <c r="Q60" s="141"/>
      <c r="R60" s="141"/>
      <c r="S60" s="61"/>
      <c r="U60" s="141"/>
      <c r="V60" s="141"/>
      <c r="Y60" s="141"/>
      <c r="Z60" s="142"/>
      <c r="AC60" s="141"/>
      <c r="AD60" s="141"/>
      <c r="AG60" s="141"/>
      <c r="AH60" s="142"/>
      <c r="AK60" s="141"/>
      <c r="AL60" s="141"/>
      <c r="AO60" s="141"/>
      <c r="AP60" s="142"/>
      <c r="AS60" s="141"/>
      <c r="AT60" s="141"/>
      <c r="AW60" s="141"/>
      <c r="AX60" s="142"/>
      <c r="BA60" s="141"/>
      <c r="BB60" s="141"/>
      <c r="BF60" s="141"/>
      <c r="BG60" s="142"/>
      <c r="BJ60" s="141"/>
      <c r="BK60" s="141"/>
      <c r="BN60" s="141"/>
      <c r="BO60" s="142"/>
    </row>
    <row r="61" spans="1:67" ht="12.75" x14ac:dyDescent="0.2">
      <c r="A61" s="143"/>
      <c r="B61" s="126"/>
      <c r="C61" s="61"/>
      <c r="K61" s="61"/>
      <c r="M61" s="141"/>
      <c r="N61" s="141"/>
      <c r="Q61" s="141"/>
      <c r="R61" s="141"/>
      <c r="S61" s="61"/>
      <c r="U61" s="141"/>
      <c r="V61" s="141"/>
      <c r="Y61" s="141"/>
      <c r="Z61" s="142"/>
      <c r="AC61" s="141"/>
      <c r="AD61" s="141"/>
      <c r="AG61" s="141"/>
      <c r="AH61" s="142"/>
      <c r="AK61" s="141"/>
      <c r="AL61" s="141"/>
      <c r="AO61" s="141"/>
      <c r="AP61" s="142"/>
      <c r="AS61" s="141"/>
      <c r="AT61" s="141"/>
      <c r="AW61" s="141"/>
      <c r="AX61" s="142"/>
      <c r="BA61" s="141"/>
      <c r="BB61" s="141"/>
      <c r="BF61" s="141"/>
      <c r="BG61" s="142"/>
      <c r="BJ61" s="141"/>
      <c r="BK61" s="141"/>
      <c r="BN61" s="141"/>
      <c r="BO61" s="142"/>
    </row>
    <row r="62" spans="1:67" ht="12.75" x14ac:dyDescent="0.2">
      <c r="A62" s="143"/>
      <c r="B62" s="126"/>
      <c r="C62" s="61"/>
      <c r="K62" s="61"/>
      <c r="M62" s="141"/>
      <c r="N62" s="141"/>
      <c r="Q62" s="141"/>
      <c r="R62" s="141"/>
      <c r="S62" s="61"/>
      <c r="U62" s="141"/>
      <c r="V62" s="141"/>
      <c r="Y62" s="141"/>
      <c r="Z62" s="142"/>
      <c r="AC62" s="141"/>
      <c r="AD62" s="141"/>
      <c r="AG62" s="141"/>
      <c r="AH62" s="142"/>
      <c r="AK62" s="141"/>
      <c r="AL62" s="141"/>
      <c r="AO62" s="141"/>
      <c r="AP62" s="142"/>
      <c r="AS62" s="141"/>
      <c r="AT62" s="141"/>
      <c r="AW62" s="141"/>
      <c r="AX62" s="142"/>
      <c r="BA62" s="141"/>
      <c r="BB62" s="141"/>
      <c r="BF62" s="141"/>
      <c r="BG62" s="142"/>
      <c r="BJ62" s="141"/>
      <c r="BK62" s="141"/>
      <c r="BN62" s="141"/>
      <c r="BO62" s="142"/>
    </row>
    <row r="63" spans="1:67" ht="12.75" x14ac:dyDescent="0.2">
      <c r="A63" s="143"/>
      <c r="B63" s="126"/>
      <c r="C63" s="61"/>
      <c r="K63" s="61"/>
      <c r="M63" s="141"/>
      <c r="N63" s="141"/>
      <c r="Q63" s="141"/>
      <c r="R63" s="141"/>
      <c r="S63" s="61"/>
      <c r="U63" s="141"/>
      <c r="V63" s="141"/>
      <c r="Y63" s="141"/>
      <c r="Z63" s="142"/>
      <c r="AC63" s="141"/>
      <c r="AD63" s="141"/>
      <c r="AG63" s="141"/>
      <c r="AH63" s="142"/>
      <c r="AK63" s="141"/>
      <c r="AL63" s="141"/>
      <c r="AO63" s="141"/>
      <c r="AP63" s="142"/>
      <c r="AS63" s="141"/>
      <c r="AT63" s="141"/>
      <c r="AW63" s="141"/>
      <c r="AX63" s="142"/>
      <c r="BA63" s="141"/>
      <c r="BB63" s="141"/>
      <c r="BF63" s="141"/>
      <c r="BG63" s="142"/>
      <c r="BJ63" s="141"/>
      <c r="BK63" s="141"/>
      <c r="BN63" s="141"/>
      <c r="BO63" s="142"/>
    </row>
    <row r="64" spans="1:67" ht="12.75" x14ac:dyDescent="0.2">
      <c r="A64" s="143"/>
      <c r="B64" s="126"/>
      <c r="C64" s="61"/>
      <c r="K64" s="61"/>
      <c r="M64" s="141"/>
      <c r="N64" s="141"/>
      <c r="Q64" s="141"/>
      <c r="R64" s="141"/>
      <c r="S64" s="61"/>
      <c r="U64" s="141"/>
      <c r="V64" s="141"/>
      <c r="Y64" s="141"/>
      <c r="Z64" s="142"/>
      <c r="AC64" s="141"/>
      <c r="AD64" s="141"/>
      <c r="AG64" s="141"/>
      <c r="AH64" s="142"/>
      <c r="AK64" s="141"/>
      <c r="AL64" s="141"/>
      <c r="AO64" s="141"/>
      <c r="AP64" s="142"/>
      <c r="AS64" s="141"/>
      <c r="AT64" s="141"/>
      <c r="AW64" s="141"/>
      <c r="AX64" s="142"/>
      <c r="BA64" s="141"/>
      <c r="BB64" s="141"/>
      <c r="BF64" s="141"/>
      <c r="BG64" s="142"/>
      <c r="BJ64" s="141"/>
      <c r="BK64" s="141"/>
      <c r="BN64" s="141"/>
      <c r="BO64" s="142"/>
    </row>
    <row r="65" spans="1:67" ht="12.75" x14ac:dyDescent="0.2">
      <c r="A65" s="143"/>
      <c r="B65" s="126"/>
      <c r="C65" s="61"/>
      <c r="K65" s="61"/>
      <c r="M65" s="141"/>
      <c r="N65" s="141"/>
      <c r="Q65" s="141"/>
      <c r="R65" s="141"/>
      <c r="S65" s="61"/>
      <c r="U65" s="141"/>
      <c r="V65" s="141"/>
      <c r="Y65" s="141"/>
      <c r="Z65" s="142"/>
      <c r="AC65" s="141"/>
      <c r="AD65" s="141"/>
      <c r="AG65" s="141"/>
      <c r="AH65" s="142"/>
      <c r="AK65" s="141"/>
      <c r="AL65" s="141"/>
      <c r="AO65" s="141"/>
      <c r="AP65" s="142"/>
      <c r="AS65" s="141"/>
      <c r="AT65" s="141"/>
      <c r="AW65" s="141"/>
      <c r="AX65" s="142"/>
      <c r="BA65" s="141"/>
      <c r="BB65" s="141"/>
      <c r="BF65" s="141"/>
      <c r="BG65" s="142"/>
      <c r="BJ65" s="141"/>
      <c r="BK65" s="141"/>
      <c r="BN65" s="141"/>
      <c r="BO65" s="142"/>
    </row>
    <row r="66" spans="1:67" ht="12.75" x14ac:dyDescent="0.2">
      <c r="A66" s="143"/>
      <c r="B66" s="126"/>
      <c r="C66" s="61"/>
      <c r="K66" s="61"/>
      <c r="M66" s="141"/>
      <c r="N66" s="141"/>
      <c r="Q66" s="141"/>
      <c r="R66" s="141"/>
      <c r="S66" s="61"/>
      <c r="U66" s="141"/>
      <c r="V66" s="141"/>
      <c r="Y66" s="141"/>
      <c r="Z66" s="142"/>
      <c r="AC66" s="141"/>
      <c r="AD66" s="141"/>
      <c r="AG66" s="141"/>
      <c r="AH66" s="142"/>
      <c r="AK66" s="141"/>
      <c r="AL66" s="141"/>
      <c r="AO66" s="141"/>
      <c r="AP66" s="142"/>
      <c r="AS66" s="141"/>
      <c r="AT66" s="141"/>
      <c r="AW66" s="141"/>
      <c r="AX66" s="142"/>
      <c r="BA66" s="141"/>
      <c r="BB66" s="141"/>
      <c r="BF66" s="141"/>
      <c r="BG66" s="142"/>
      <c r="BJ66" s="141"/>
      <c r="BK66" s="141"/>
      <c r="BN66" s="141"/>
      <c r="BO66" s="142"/>
    </row>
    <row r="67" spans="1:67" ht="12.75" x14ac:dyDescent="0.2">
      <c r="A67" s="143"/>
      <c r="B67" s="126"/>
      <c r="C67" s="61"/>
      <c r="K67" s="61"/>
      <c r="M67" s="141"/>
      <c r="N67" s="141"/>
      <c r="Q67" s="141"/>
      <c r="R67" s="141"/>
      <c r="S67" s="61"/>
      <c r="U67" s="141"/>
      <c r="V67" s="141"/>
      <c r="Y67" s="141"/>
      <c r="Z67" s="142"/>
      <c r="AC67" s="141"/>
      <c r="AD67" s="141"/>
      <c r="AG67" s="141"/>
      <c r="AH67" s="142"/>
      <c r="AK67" s="141"/>
      <c r="AL67" s="141"/>
      <c r="AO67" s="141"/>
      <c r="AP67" s="142"/>
      <c r="AS67" s="141"/>
      <c r="AT67" s="141"/>
      <c r="AW67" s="141"/>
      <c r="AX67" s="142"/>
      <c r="BA67" s="141"/>
      <c r="BB67" s="141"/>
      <c r="BF67" s="141"/>
      <c r="BG67" s="142"/>
      <c r="BJ67" s="141"/>
      <c r="BK67" s="141"/>
      <c r="BN67" s="141"/>
      <c r="BO67" s="142"/>
    </row>
    <row r="68" spans="1:67" ht="12.75" x14ac:dyDescent="0.2">
      <c r="A68" s="143"/>
      <c r="B68" s="126"/>
      <c r="C68" s="61"/>
      <c r="K68" s="61"/>
      <c r="M68" s="141"/>
      <c r="N68" s="141"/>
      <c r="Q68" s="141"/>
      <c r="R68" s="141"/>
      <c r="S68" s="61"/>
      <c r="U68" s="141"/>
      <c r="V68" s="141"/>
      <c r="Y68" s="141"/>
      <c r="Z68" s="142"/>
      <c r="AC68" s="141"/>
      <c r="AD68" s="141"/>
      <c r="AG68" s="141"/>
      <c r="AH68" s="142"/>
      <c r="AK68" s="141"/>
      <c r="AL68" s="141"/>
      <c r="AO68" s="141"/>
      <c r="AP68" s="142"/>
      <c r="AS68" s="141"/>
      <c r="AT68" s="141"/>
      <c r="AW68" s="141"/>
      <c r="AX68" s="142"/>
      <c r="BA68" s="141"/>
      <c r="BB68" s="141"/>
      <c r="BF68" s="141"/>
      <c r="BG68" s="142"/>
      <c r="BJ68" s="141"/>
      <c r="BK68" s="141"/>
      <c r="BN68" s="141"/>
      <c r="BO68" s="142"/>
    </row>
    <row r="69" spans="1:67" ht="12.75" x14ac:dyDescent="0.2">
      <c r="A69" s="143"/>
      <c r="B69" s="126"/>
      <c r="C69" s="61"/>
      <c r="K69" s="61"/>
      <c r="M69" s="141"/>
      <c r="N69" s="141"/>
      <c r="Q69" s="141"/>
      <c r="R69" s="141"/>
      <c r="S69" s="61"/>
      <c r="U69" s="141"/>
      <c r="V69" s="141"/>
      <c r="Y69" s="141"/>
      <c r="Z69" s="142"/>
      <c r="AC69" s="141"/>
      <c r="AD69" s="141"/>
      <c r="AG69" s="141"/>
      <c r="AH69" s="142"/>
      <c r="AK69" s="141"/>
      <c r="AL69" s="141"/>
      <c r="AO69" s="141"/>
      <c r="AP69" s="142"/>
      <c r="AS69" s="141"/>
      <c r="AT69" s="141"/>
      <c r="AW69" s="141"/>
      <c r="AX69" s="142"/>
      <c r="BA69" s="141"/>
      <c r="BB69" s="141"/>
      <c r="BF69" s="141"/>
      <c r="BG69" s="142"/>
      <c r="BJ69" s="141"/>
      <c r="BK69" s="141"/>
      <c r="BN69" s="141"/>
      <c r="BO69" s="142"/>
    </row>
    <row r="70" spans="1:67" ht="12.75" x14ac:dyDescent="0.2">
      <c r="A70" s="143"/>
      <c r="B70" s="126"/>
      <c r="C70" s="61"/>
      <c r="K70" s="61"/>
      <c r="M70" s="141"/>
      <c r="N70" s="141"/>
      <c r="Q70" s="141"/>
      <c r="R70" s="141"/>
      <c r="S70" s="61"/>
      <c r="U70" s="141"/>
      <c r="V70" s="141"/>
      <c r="Y70" s="141"/>
      <c r="Z70" s="142"/>
      <c r="AC70" s="141"/>
      <c r="AD70" s="141"/>
      <c r="AG70" s="141"/>
      <c r="AH70" s="142"/>
      <c r="AK70" s="141"/>
      <c r="AL70" s="141"/>
      <c r="AO70" s="141"/>
      <c r="AP70" s="142"/>
      <c r="AS70" s="141"/>
      <c r="AT70" s="141"/>
      <c r="AW70" s="141"/>
      <c r="AX70" s="142"/>
      <c r="BA70" s="141"/>
      <c r="BB70" s="141"/>
      <c r="BF70" s="141"/>
      <c r="BG70" s="142"/>
      <c r="BJ70" s="141"/>
      <c r="BK70" s="141"/>
      <c r="BN70" s="141"/>
      <c r="BO70" s="142"/>
    </row>
    <row r="71" spans="1:67" ht="12.75" x14ac:dyDescent="0.2">
      <c r="A71" s="143"/>
      <c r="B71" s="126"/>
      <c r="C71" s="61"/>
      <c r="K71" s="61"/>
      <c r="M71" s="141"/>
      <c r="N71" s="141"/>
      <c r="Q71" s="141"/>
      <c r="R71" s="141"/>
      <c r="S71" s="61"/>
      <c r="U71" s="141"/>
      <c r="V71" s="141"/>
      <c r="Y71" s="141"/>
      <c r="Z71" s="142"/>
      <c r="AC71" s="141"/>
      <c r="AD71" s="141"/>
      <c r="AG71" s="141"/>
      <c r="AH71" s="142"/>
      <c r="AK71" s="141"/>
      <c r="AL71" s="141"/>
      <c r="AO71" s="141"/>
      <c r="AP71" s="142"/>
      <c r="AS71" s="141"/>
      <c r="AT71" s="141"/>
      <c r="AW71" s="141"/>
      <c r="AX71" s="142"/>
      <c r="BA71" s="141"/>
      <c r="BB71" s="141"/>
      <c r="BF71" s="141"/>
      <c r="BG71" s="142"/>
      <c r="BJ71" s="141"/>
      <c r="BK71" s="141"/>
      <c r="BN71" s="141"/>
      <c r="BO71" s="142"/>
    </row>
    <row r="72" spans="1:67" ht="12.75" x14ac:dyDescent="0.2">
      <c r="A72" s="143"/>
      <c r="B72" s="126"/>
      <c r="C72" s="61"/>
      <c r="K72" s="61"/>
      <c r="M72" s="141"/>
      <c r="N72" s="141"/>
      <c r="Q72" s="141"/>
      <c r="R72" s="141"/>
      <c r="S72" s="61"/>
      <c r="U72" s="141"/>
      <c r="V72" s="141"/>
      <c r="Y72" s="141"/>
      <c r="Z72" s="142"/>
      <c r="AC72" s="141"/>
      <c r="AD72" s="141"/>
      <c r="AG72" s="141"/>
      <c r="AH72" s="142"/>
      <c r="AK72" s="141"/>
      <c r="AL72" s="141"/>
      <c r="AO72" s="141"/>
      <c r="AP72" s="142"/>
      <c r="AS72" s="141"/>
      <c r="AT72" s="141"/>
      <c r="AW72" s="141"/>
      <c r="AX72" s="142"/>
      <c r="BA72" s="141"/>
      <c r="BB72" s="141"/>
      <c r="BF72" s="141"/>
      <c r="BG72" s="142"/>
      <c r="BJ72" s="141"/>
      <c r="BK72" s="141"/>
      <c r="BN72" s="141"/>
      <c r="BO72" s="142"/>
    </row>
    <row r="73" spans="1:67" ht="12.75" x14ac:dyDescent="0.2">
      <c r="A73" s="143"/>
      <c r="B73" s="126"/>
      <c r="C73" s="61"/>
      <c r="K73" s="61"/>
      <c r="M73" s="141"/>
      <c r="N73" s="141"/>
      <c r="Q73" s="141"/>
      <c r="R73" s="141"/>
      <c r="S73" s="61"/>
      <c r="U73" s="141"/>
      <c r="V73" s="141"/>
      <c r="Y73" s="141"/>
      <c r="Z73" s="142"/>
      <c r="AC73" s="141"/>
      <c r="AD73" s="141"/>
      <c r="AG73" s="141"/>
      <c r="AH73" s="142"/>
      <c r="AK73" s="141"/>
      <c r="AL73" s="141"/>
      <c r="AO73" s="141"/>
      <c r="AP73" s="142"/>
      <c r="AS73" s="141"/>
      <c r="AT73" s="141"/>
      <c r="AW73" s="141"/>
      <c r="AX73" s="142"/>
      <c r="BA73" s="141"/>
      <c r="BB73" s="141"/>
      <c r="BF73" s="141"/>
      <c r="BG73" s="142"/>
      <c r="BJ73" s="141"/>
      <c r="BK73" s="141"/>
      <c r="BN73" s="141"/>
      <c r="BO73" s="142"/>
    </row>
    <row r="74" spans="1:67" ht="12.75" x14ac:dyDescent="0.2">
      <c r="A74" s="143"/>
      <c r="B74" s="126"/>
      <c r="C74" s="61"/>
      <c r="K74" s="61"/>
      <c r="M74" s="141"/>
      <c r="N74" s="141"/>
      <c r="Q74" s="141"/>
      <c r="R74" s="141"/>
      <c r="S74" s="61"/>
      <c r="U74" s="141"/>
      <c r="V74" s="141"/>
      <c r="Y74" s="141"/>
      <c r="Z74" s="142"/>
      <c r="AC74" s="141"/>
      <c r="AD74" s="141"/>
      <c r="AG74" s="141"/>
      <c r="AH74" s="142"/>
      <c r="AK74" s="141"/>
      <c r="AL74" s="141"/>
      <c r="AO74" s="141"/>
      <c r="AP74" s="142"/>
      <c r="AS74" s="141"/>
      <c r="AT74" s="141"/>
      <c r="AW74" s="141"/>
      <c r="AX74" s="142"/>
      <c r="BA74" s="141"/>
      <c r="BB74" s="141"/>
      <c r="BF74" s="141"/>
      <c r="BG74" s="142"/>
      <c r="BJ74" s="141"/>
      <c r="BK74" s="141"/>
      <c r="BN74" s="141"/>
      <c r="BO74" s="142"/>
    </row>
    <row r="75" spans="1:67" ht="12.75" x14ac:dyDescent="0.2">
      <c r="A75" s="143"/>
      <c r="B75" s="126"/>
      <c r="C75" s="61"/>
      <c r="K75" s="61"/>
      <c r="M75" s="141"/>
      <c r="N75" s="141"/>
      <c r="Q75" s="141"/>
      <c r="R75" s="141"/>
      <c r="S75" s="61"/>
      <c r="U75" s="141"/>
      <c r="V75" s="141"/>
      <c r="Y75" s="141"/>
      <c r="Z75" s="142"/>
      <c r="AC75" s="141"/>
      <c r="AD75" s="141"/>
      <c r="AG75" s="141"/>
      <c r="AH75" s="142"/>
      <c r="AK75" s="141"/>
      <c r="AL75" s="141"/>
      <c r="AO75" s="141"/>
      <c r="AP75" s="142"/>
      <c r="AS75" s="141"/>
      <c r="AT75" s="141"/>
      <c r="AW75" s="141"/>
      <c r="AX75" s="142"/>
      <c r="BA75" s="141"/>
      <c r="BB75" s="141"/>
      <c r="BF75" s="141"/>
      <c r="BG75" s="142"/>
      <c r="BJ75" s="141"/>
      <c r="BK75" s="141"/>
      <c r="BN75" s="141"/>
      <c r="BO75" s="142"/>
    </row>
    <row r="76" spans="1:67" ht="12.75" x14ac:dyDescent="0.2">
      <c r="A76" s="143"/>
      <c r="B76" s="126"/>
      <c r="C76" s="61"/>
      <c r="K76" s="61"/>
      <c r="M76" s="141"/>
      <c r="N76" s="141"/>
      <c r="Q76" s="141"/>
      <c r="R76" s="141"/>
      <c r="S76" s="61"/>
      <c r="U76" s="141"/>
      <c r="V76" s="141"/>
      <c r="Y76" s="141"/>
      <c r="Z76" s="142"/>
      <c r="AC76" s="141"/>
      <c r="AD76" s="141"/>
      <c r="AG76" s="141"/>
      <c r="AH76" s="142"/>
      <c r="AK76" s="141"/>
      <c r="AL76" s="141"/>
      <c r="AO76" s="141"/>
      <c r="AP76" s="142"/>
      <c r="AS76" s="141"/>
      <c r="AT76" s="141"/>
      <c r="AW76" s="141"/>
      <c r="AX76" s="142"/>
      <c r="BA76" s="141"/>
      <c r="BB76" s="141"/>
      <c r="BF76" s="141"/>
      <c r="BG76" s="142"/>
      <c r="BJ76" s="141"/>
      <c r="BK76" s="141"/>
      <c r="BN76" s="141"/>
      <c r="BO76" s="142"/>
    </row>
    <row r="77" spans="1:67" ht="12.75" x14ac:dyDescent="0.2">
      <c r="A77" s="143"/>
      <c r="B77" s="126"/>
      <c r="C77" s="61"/>
      <c r="K77" s="61"/>
      <c r="M77" s="141"/>
      <c r="N77" s="141"/>
      <c r="Q77" s="141"/>
      <c r="R77" s="141"/>
      <c r="S77" s="61"/>
      <c r="U77" s="141"/>
      <c r="V77" s="141"/>
      <c r="Y77" s="141"/>
      <c r="Z77" s="142"/>
      <c r="AC77" s="141"/>
      <c r="AD77" s="141"/>
      <c r="AG77" s="141"/>
      <c r="AH77" s="142"/>
      <c r="AK77" s="141"/>
      <c r="AL77" s="141"/>
      <c r="AO77" s="141"/>
      <c r="AP77" s="142"/>
      <c r="AS77" s="141"/>
      <c r="AT77" s="141"/>
      <c r="AW77" s="141"/>
      <c r="AX77" s="142"/>
      <c r="BA77" s="141"/>
      <c r="BB77" s="141"/>
      <c r="BF77" s="141"/>
      <c r="BG77" s="142"/>
      <c r="BJ77" s="141"/>
      <c r="BK77" s="141"/>
      <c r="BN77" s="141"/>
      <c r="BO77" s="142"/>
    </row>
    <row r="78" spans="1:67" ht="12.75" x14ac:dyDescent="0.2">
      <c r="A78" s="143"/>
      <c r="B78" s="126"/>
      <c r="C78" s="61"/>
      <c r="K78" s="61"/>
      <c r="M78" s="141"/>
      <c r="N78" s="141"/>
      <c r="Q78" s="141"/>
      <c r="R78" s="141"/>
      <c r="S78" s="61"/>
      <c r="U78" s="141"/>
      <c r="V78" s="141"/>
      <c r="Y78" s="141"/>
      <c r="Z78" s="142"/>
      <c r="AC78" s="141"/>
      <c r="AD78" s="141"/>
      <c r="AG78" s="141"/>
      <c r="AH78" s="142"/>
      <c r="AK78" s="141"/>
      <c r="AL78" s="141"/>
      <c r="AO78" s="141"/>
      <c r="AP78" s="142"/>
      <c r="AS78" s="141"/>
      <c r="AT78" s="141"/>
      <c r="AW78" s="141"/>
      <c r="AX78" s="142"/>
      <c r="BA78" s="141"/>
      <c r="BB78" s="141"/>
      <c r="BF78" s="141"/>
      <c r="BG78" s="142"/>
      <c r="BJ78" s="141"/>
      <c r="BK78" s="141"/>
      <c r="BN78" s="141"/>
      <c r="BO78" s="142"/>
    </row>
    <row r="79" spans="1:67" ht="12.75" x14ac:dyDescent="0.2">
      <c r="A79" s="143"/>
      <c r="B79" s="126"/>
      <c r="C79" s="61"/>
      <c r="K79" s="61"/>
      <c r="M79" s="141"/>
      <c r="N79" s="141"/>
      <c r="Q79" s="141"/>
      <c r="R79" s="141"/>
      <c r="S79" s="61"/>
      <c r="U79" s="141"/>
      <c r="V79" s="141"/>
      <c r="Y79" s="141"/>
      <c r="Z79" s="142"/>
      <c r="AC79" s="141"/>
      <c r="AD79" s="141"/>
      <c r="AG79" s="141"/>
      <c r="AH79" s="142"/>
      <c r="AK79" s="141"/>
      <c r="AL79" s="141"/>
      <c r="AO79" s="141"/>
      <c r="AP79" s="142"/>
      <c r="AS79" s="141"/>
      <c r="AT79" s="141"/>
      <c r="AW79" s="141"/>
      <c r="AX79" s="142"/>
      <c r="BA79" s="141"/>
      <c r="BB79" s="141"/>
      <c r="BF79" s="141"/>
      <c r="BG79" s="142"/>
      <c r="BJ79" s="141"/>
      <c r="BK79" s="141"/>
      <c r="BN79" s="141"/>
      <c r="BO79" s="142"/>
    </row>
    <row r="80" spans="1:67" ht="12.75" x14ac:dyDescent="0.2">
      <c r="A80" s="143"/>
      <c r="B80" s="126"/>
      <c r="C80" s="61"/>
      <c r="K80" s="61"/>
      <c r="M80" s="141"/>
      <c r="N80" s="141"/>
      <c r="Q80" s="141"/>
      <c r="R80" s="141"/>
      <c r="S80" s="61"/>
      <c r="U80" s="141"/>
      <c r="V80" s="141"/>
      <c r="Y80" s="141"/>
      <c r="Z80" s="142"/>
      <c r="AC80" s="141"/>
      <c r="AD80" s="141"/>
      <c r="AG80" s="141"/>
      <c r="AH80" s="142"/>
      <c r="AK80" s="141"/>
      <c r="AL80" s="141"/>
      <c r="AO80" s="141"/>
      <c r="AP80" s="142"/>
      <c r="AS80" s="141"/>
      <c r="AT80" s="141"/>
      <c r="AW80" s="141"/>
      <c r="AX80" s="142"/>
      <c r="BA80" s="141"/>
      <c r="BB80" s="141"/>
      <c r="BF80" s="141"/>
      <c r="BG80" s="142"/>
      <c r="BJ80" s="141"/>
      <c r="BK80" s="141"/>
      <c r="BN80" s="141"/>
      <c r="BO80" s="142"/>
    </row>
    <row r="81" spans="1:67" ht="12.75" x14ac:dyDescent="0.2">
      <c r="A81" s="143"/>
      <c r="B81" s="126"/>
      <c r="C81" s="61"/>
      <c r="K81" s="61"/>
      <c r="M81" s="141"/>
      <c r="N81" s="141"/>
      <c r="Q81" s="141"/>
      <c r="R81" s="141"/>
      <c r="S81" s="61"/>
      <c r="U81" s="141"/>
      <c r="V81" s="141"/>
      <c r="Y81" s="141"/>
      <c r="Z81" s="142"/>
      <c r="AC81" s="141"/>
      <c r="AD81" s="141"/>
      <c r="AG81" s="141"/>
      <c r="AH81" s="142"/>
      <c r="AK81" s="141"/>
      <c r="AL81" s="141"/>
      <c r="AO81" s="141"/>
      <c r="AP81" s="142"/>
      <c r="AS81" s="141"/>
      <c r="AT81" s="141"/>
      <c r="AW81" s="141"/>
      <c r="AX81" s="142"/>
      <c r="BA81" s="141"/>
      <c r="BB81" s="141"/>
      <c r="BF81" s="141"/>
      <c r="BG81" s="142"/>
      <c r="BJ81" s="141"/>
      <c r="BK81" s="141"/>
      <c r="BN81" s="141"/>
      <c r="BO81" s="142"/>
    </row>
    <row r="82" spans="1:67" ht="12.75" x14ac:dyDescent="0.2">
      <c r="A82" s="143"/>
      <c r="B82" s="126"/>
      <c r="C82" s="61"/>
      <c r="K82" s="61"/>
      <c r="M82" s="141"/>
      <c r="N82" s="141"/>
      <c r="Q82" s="141"/>
      <c r="R82" s="141"/>
      <c r="S82" s="61"/>
      <c r="U82" s="141"/>
      <c r="V82" s="141"/>
      <c r="Y82" s="141"/>
      <c r="Z82" s="142"/>
      <c r="AC82" s="141"/>
      <c r="AD82" s="141"/>
      <c r="AG82" s="141"/>
      <c r="AH82" s="142"/>
      <c r="AK82" s="141"/>
      <c r="AL82" s="141"/>
      <c r="AO82" s="141"/>
      <c r="AP82" s="142"/>
      <c r="AS82" s="141"/>
      <c r="AT82" s="141"/>
      <c r="AW82" s="141"/>
      <c r="AX82" s="142"/>
      <c r="BA82" s="141"/>
      <c r="BB82" s="141"/>
      <c r="BF82" s="141"/>
      <c r="BG82" s="142"/>
      <c r="BJ82" s="141"/>
      <c r="BK82" s="141"/>
      <c r="BN82" s="141"/>
      <c r="BO82" s="142"/>
    </row>
    <row r="83" spans="1:67" ht="12.75" x14ac:dyDescent="0.2">
      <c r="A83" s="143"/>
      <c r="B83" s="126"/>
      <c r="C83" s="61"/>
      <c r="K83" s="61"/>
      <c r="M83" s="141"/>
      <c r="N83" s="141"/>
      <c r="Q83" s="141"/>
      <c r="R83" s="141"/>
      <c r="S83" s="61"/>
      <c r="U83" s="141"/>
      <c r="V83" s="141"/>
      <c r="Y83" s="141"/>
      <c r="Z83" s="142"/>
      <c r="AC83" s="141"/>
      <c r="AD83" s="141"/>
      <c r="AG83" s="141"/>
      <c r="AH83" s="142"/>
      <c r="AK83" s="141"/>
      <c r="AL83" s="141"/>
      <c r="AO83" s="141"/>
      <c r="AP83" s="142"/>
      <c r="AS83" s="141"/>
      <c r="AT83" s="141"/>
      <c r="AW83" s="141"/>
      <c r="AX83" s="142"/>
      <c r="BA83" s="141"/>
      <c r="BB83" s="141"/>
      <c r="BF83" s="141"/>
      <c r="BG83" s="142"/>
      <c r="BJ83" s="141"/>
      <c r="BK83" s="141"/>
      <c r="BN83" s="141"/>
      <c r="BO83" s="142"/>
    </row>
    <row r="84" spans="1:67" ht="12.75" x14ac:dyDescent="0.2">
      <c r="A84" s="143"/>
      <c r="B84" s="126"/>
      <c r="C84" s="61"/>
      <c r="K84" s="61"/>
      <c r="M84" s="141"/>
      <c r="N84" s="141"/>
      <c r="Q84" s="141"/>
      <c r="R84" s="141"/>
      <c r="S84" s="61"/>
      <c r="U84" s="141"/>
      <c r="V84" s="141"/>
      <c r="Y84" s="141"/>
      <c r="Z84" s="142"/>
      <c r="AC84" s="141"/>
      <c r="AD84" s="141"/>
      <c r="AG84" s="141"/>
      <c r="AH84" s="142"/>
      <c r="AK84" s="141"/>
      <c r="AL84" s="141"/>
      <c r="AO84" s="141"/>
      <c r="AP84" s="142"/>
      <c r="AS84" s="141"/>
      <c r="AT84" s="141"/>
      <c r="AW84" s="141"/>
      <c r="AX84" s="142"/>
      <c r="BA84" s="141"/>
      <c r="BB84" s="141"/>
      <c r="BF84" s="141"/>
      <c r="BG84" s="142"/>
      <c r="BJ84" s="141"/>
      <c r="BK84" s="141"/>
      <c r="BN84" s="141"/>
      <c r="BO84" s="142"/>
    </row>
    <row r="85" spans="1:67" ht="12.75" x14ac:dyDescent="0.2">
      <c r="A85" s="143"/>
      <c r="B85" s="126"/>
      <c r="C85" s="61"/>
      <c r="K85" s="61"/>
      <c r="M85" s="141"/>
      <c r="N85" s="141"/>
      <c r="Q85" s="141"/>
      <c r="R85" s="141"/>
      <c r="S85" s="61"/>
      <c r="U85" s="141"/>
      <c r="V85" s="141"/>
      <c r="Y85" s="141"/>
      <c r="Z85" s="142"/>
      <c r="AC85" s="141"/>
      <c r="AD85" s="141"/>
      <c r="AG85" s="141"/>
      <c r="AH85" s="142"/>
      <c r="AK85" s="141"/>
      <c r="AL85" s="141"/>
      <c r="AO85" s="141"/>
      <c r="AP85" s="142"/>
      <c r="AS85" s="141"/>
      <c r="AT85" s="141"/>
      <c r="AW85" s="141"/>
      <c r="AX85" s="142"/>
      <c r="BA85" s="141"/>
      <c r="BB85" s="141"/>
      <c r="BF85" s="141"/>
      <c r="BG85" s="142"/>
      <c r="BJ85" s="141"/>
      <c r="BK85" s="141"/>
      <c r="BN85" s="141"/>
      <c r="BO85" s="142"/>
    </row>
    <row r="86" spans="1:67" ht="12.75" x14ac:dyDescent="0.2">
      <c r="A86" s="143"/>
      <c r="B86" s="126"/>
      <c r="C86" s="61"/>
      <c r="K86" s="61"/>
      <c r="M86" s="141"/>
      <c r="N86" s="141"/>
      <c r="Q86" s="141"/>
      <c r="R86" s="141"/>
      <c r="S86" s="61"/>
      <c r="U86" s="141"/>
      <c r="V86" s="141"/>
      <c r="Y86" s="141"/>
      <c r="Z86" s="142"/>
      <c r="AC86" s="141"/>
      <c r="AD86" s="141"/>
      <c r="AG86" s="141"/>
      <c r="AH86" s="142"/>
      <c r="AK86" s="141"/>
      <c r="AL86" s="141"/>
      <c r="AO86" s="141"/>
      <c r="AP86" s="142"/>
      <c r="AS86" s="141"/>
      <c r="AT86" s="141"/>
      <c r="AW86" s="141"/>
      <c r="AX86" s="142"/>
      <c r="BA86" s="141"/>
      <c r="BB86" s="141"/>
      <c r="BF86" s="141"/>
      <c r="BG86" s="142"/>
      <c r="BJ86" s="141"/>
      <c r="BK86" s="141"/>
      <c r="BN86" s="141"/>
      <c r="BO86" s="142"/>
    </row>
    <row r="87" spans="1:67" ht="12.75" x14ac:dyDescent="0.2">
      <c r="A87" s="143"/>
      <c r="B87" s="126"/>
      <c r="C87" s="61"/>
      <c r="K87" s="61"/>
      <c r="M87" s="141"/>
      <c r="N87" s="141"/>
      <c r="Q87" s="141"/>
      <c r="R87" s="141"/>
      <c r="S87" s="61"/>
      <c r="U87" s="141"/>
      <c r="V87" s="141"/>
      <c r="Y87" s="141"/>
      <c r="Z87" s="142"/>
      <c r="AC87" s="141"/>
      <c r="AD87" s="141"/>
      <c r="AG87" s="141"/>
      <c r="AH87" s="142"/>
      <c r="AK87" s="141"/>
      <c r="AL87" s="141"/>
      <c r="AO87" s="141"/>
      <c r="AP87" s="142"/>
      <c r="AS87" s="141"/>
      <c r="AT87" s="141"/>
      <c r="AW87" s="141"/>
      <c r="AX87" s="142"/>
      <c r="BA87" s="141"/>
      <c r="BB87" s="141"/>
      <c r="BF87" s="141"/>
      <c r="BG87" s="142"/>
      <c r="BJ87" s="141"/>
      <c r="BK87" s="141"/>
      <c r="BN87" s="141"/>
      <c r="BO87" s="142"/>
    </row>
    <row r="88" spans="1:67" ht="12.75" x14ac:dyDescent="0.2">
      <c r="A88" s="143"/>
      <c r="B88" s="126"/>
      <c r="C88" s="61"/>
      <c r="K88" s="61"/>
      <c r="M88" s="141"/>
      <c r="N88" s="141"/>
      <c r="Q88" s="141"/>
      <c r="R88" s="141"/>
      <c r="S88" s="61"/>
      <c r="U88" s="141"/>
      <c r="V88" s="141"/>
      <c r="Y88" s="141"/>
      <c r="Z88" s="142"/>
      <c r="AC88" s="141"/>
      <c r="AD88" s="141"/>
      <c r="AG88" s="141"/>
      <c r="AH88" s="142"/>
      <c r="AK88" s="141"/>
      <c r="AL88" s="141"/>
      <c r="AO88" s="141"/>
      <c r="AP88" s="142"/>
      <c r="AS88" s="141"/>
      <c r="AT88" s="141"/>
      <c r="AW88" s="141"/>
      <c r="AX88" s="142"/>
      <c r="BA88" s="141"/>
      <c r="BB88" s="141"/>
      <c r="BF88" s="141"/>
      <c r="BG88" s="142"/>
      <c r="BJ88" s="141"/>
      <c r="BK88" s="141"/>
      <c r="BN88" s="141"/>
      <c r="BO88" s="142"/>
    </row>
    <row r="89" spans="1:67" ht="12.75" x14ac:dyDescent="0.2">
      <c r="A89" s="143"/>
      <c r="B89" s="126"/>
      <c r="C89" s="61"/>
      <c r="K89" s="61"/>
      <c r="M89" s="141"/>
      <c r="N89" s="141"/>
      <c r="Q89" s="141"/>
      <c r="R89" s="141"/>
      <c r="S89" s="61"/>
      <c r="U89" s="141"/>
      <c r="V89" s="141"/>
      <c r="Y89" s="141"/>
      <c r="Z89" s="142"/>
      <c r="AC89" s="141"/>
      <c r="AD89" s="141"/>
      <c r="AG89" s="141"/>
      <c r="AH89" s="142"/>
      <c r="AK89" s="141"/>
      <c r="AL89" s="141"/>
      <c r="AO89" s="141"/>
      <c r="AP89" s="142"/>
      <c r="AS89" s="141"/>
      <c r="AT89" s="141"/>
      <c r="AW89" s="141"/>
      <c r="AX89" s="142"/>
      <c r="BA89" s="141"/>
      <c r="BB89" s="141"/>
      <c r="BF89" s="141"/>
      <c r="BG89" s="142"/>
      <c r="BJ89" s="141"/>
      <c r="BK89" s="141"/>
      <c r="BN89" s="141"/>
      <c r="BO89" s="142"/>
    </row>
    <row r="90" spans="1:67" ht="12.75" x14ac:dyDescent="0.2">
      <c r="A90" s="143"/>
      <c r="B90" s="126"/>
      <c r="C90" s="61"/>
      <c r="K90" s="61"/>
      <c r="M90" s="141"/>
      <c r="N90" s="141"/>
      <c r="Q90" s="141"/>
      <c r="R90" s="141"/>
      <c r="S90" s="61"/>
      <c r="U90" s="141"/>
      <c r="V90" s="141"/>
      <c r="Y90" s="141"/>
      <c r="Z90" s="142"/>
      <c r="AC90" s="141"/>
      <c r="AD90" s="141"/>
      <c r="AG90" s="141"/>
      <c r="AH90" s="142"/>
      <c r="AK90" s="141"/>
      <c r="AL90" s="141"/>
      <c r="AO90" s="141"/>
      <c r="AP90" s="142"/>
      <c r="AS90" s="141"/>
      <c r="AT90" s="141"/>
      <c r="AW90" s="141"/>
      <c r="AX90" s="142"/>
      <c r="BA90" s="141"/>
      <c r="BB90" s="141"/>
      <c r="BF90" s="141"/>
      <c r="BG90" s="142"/>
      <c r="BJ90" s="141"/>
      <c r="BK90" s="141"/>
      <c r="BN90" s="141"/>
      <c r="BO90" s="142"/>
    </row>
    <row r="91" spans="1:67" ht="12.75" x14ac:dyDescent="0.2">
      <c r="A91" s="143"/>
      <c r="B91" s="126"/>
      <c r="C91" s="61"/>
      <c r="K91" s="61"/>
      <c r="M91" s="141"/>
      <c r="N91" s="141"/>
      <c r="Q91" s="141"/>
      <c r="R91" s="141"/>
      <c r="S91" s="61"/>
      <c r="U91" s="141"/>
      <c r="V91" s="141"/>
      <c r="Y91" s="141"/>
      <c r="Z91" s="142"/>
      <c r="AC91" s="141"/>
      <c r="AD91" s="141"/>
      <c r="AG91" s="141"/>
      <c r="AH91" s="142"/>
      <c r="AK91" s="141"/>
      <c r="AL91" s="141"/>
      <c r="AO91" s="141"/>
      <c r="AP91" s="142"/>
      <c r="AS91" s="141"/>
      <c r="AT91" s="141"/>
      <c r="AW91" s="141"/>
      <c r="AX91" s="142"/>
      <c r="BA91" s="141"/>
      <c r="BB91" s="141"/>
      <c r="BF91" s="141"/>
      <c r="BG91" s="142"/>
      <c r="BJ91" s="141"/>
      <c r="BK91" s="141"/>
      <c r="BN91" s="141"/>
      <c r="BO91" s="142"/>
    </row>
    <row r="92" spans="1:67" ht="12.75" x14ac:dyDescent="0.2">
      <c r="A92" s="143"/>
      <c r="B92" s="126"/>
      <c r="C92" s="61"/>
      <c r="K92" s="61"/>
      <c r="M92" s="141"/>
      <c r="N92" s="141"/>
      <c r="Q92" s="141"/>
      <c r="R92" s="141"/>
      <c r="S92" s="61"/>
      <c r="U92" s="141"/>
      <c r="V92" s="141"/>
      <c r="Y92" s="141"/>
      <c r="Z92" s="142"/>
      <c r="AC92" s="141"/>
      <c r="AD92" s="141"/>
      <c r="AG92" s="141"/>
      <c r="AH92" s="142"/>
      <c r="AK92" s="141"/>
      <c r="AL92" s="141"/>
      <c r="AO92" s="141"/>
      <c r="AP92" s="142"/>
      <c r="AS92" s="141"/>
      <c r="AT92" s="141"/>
      <c r="AW92" s="141"/>
      <c r="AX92" s="142"/>
      <c r="BA92" s="141"/>
      <c r="BB92" s="141"/>
      <c r="BF92" s="141"/>
      <c r="BG92" s="142"/>
      <c r="BJ92" s="141"/>
      <c r="BK92" s="141"/>
      <c r="BN92" s="141"/>
      <c r="BO92" s="142"/>
    </row>
    <row r="93" spans="1:67" ht="12.75" x14ac:dyDescent="0.2">
      <c r="A93" s="143"/>
      <c r="B93" s="126"/>
      <c r="C93" s="61"/>
      <c r="K93" s="61"/>
      <c r="M93" s="141"/>
      <c r="N93" s="141"/>
      <c r="Q93" s="141"/>
      <c r="R93" s="141"/>
      <c r="S93" s="61"/>
      <c r="U93" s="141"/>
      <c r="V93" s="141"/>
      <c r="Y93" s="141"/>
      <c r="Z93" s="142"/>
      <c r="AC93" s="141"/>
      <c r="AD93" s="141"/>
      <c r="AG93" s="141"/>
      <c r="AH93" s="142"/>
      <c r="AK93" s="141"/>
      <c r="AL93" s="141"/>
      <c r="AO93" s="141"/>
      <c r="AP93" s="142"/>
      <c r="AS93" s="141"/>
      <c r="AT93" s="141"/>
      <c r="AW93" s="141"/>
      <c r="AX93" s="142"/>
      <c r="BA93" s="141"/>
      <c r="BB93" s="141"/>
      <c r="BF93" s="141"/>
      <c r="BG93" s="142"/>
      <c r="BJ93" s="141"/>
      <c r="BK93" s="141"/>
      <c r="BN93" s="141"/>
      <c r="BO93" s="142"/>
    </row>
    <row r="94" spans="1:67" ht="12.75" x14ac:dyDescent="0.2">
      <c r="A94" s="143"/>
      <c r="B94" s="126"/>
      <c r="C94" s="61"/>
      <c r="K94" s="61"/>
      <c r="M94" s="141"/>
      <c r="N94" s="141"/>
      <c r="Q94" s="141"/>
      <c r="R94" s="141"/>
      <c r="S94" s="61"/>
      <c r="U94" s="141"/>
      <c r="V94" s="141"/>
      <c r="Y94" s="141"/>
      <c r="Z94" s="142"/>
      <c r="AC94" s="141"/>
      <c r="AD94" s="141"/>
      <c r="AG94" s="141"/>
      <c r="AH94" s="142"/>
      <c r="AK94" s="141"/>
      <c r="AL94" s="141"/>
      <c r="AO94" s="141"/>
      <c r="AP94" s="142"/>
      <c r="AS94" s="141"/>
      <c r="AT94" s="141"/>
      <c r="AW94" s="141"/>
      <c r="AX94" s="142"/>
      <c r="BA94" s="141"/>
      <c r="BB94" s="141"/>
      <c r="BF94" s="141"/>
      <c r="BG94" s="142"/>
      <c r="BJ94" s="141"/>
      <c r="BK94" s="141"/>
      <c r="BN94" s="141"/>
      <c r="BO94" s="142"/>
    </row>
    <row r="95" spans="1:67" ht="12.75" x14ac:dyDescent="0.2">
      <c r="A95" s="143"/>
      <c r="B95" s="126"/>
      <c r="C95" s="61"/>
      <c r="K95" s="61"/>
      <c r="M95" s="141"/>
      <c r="N95" s="141"/>
      <c r="Q95" s="141"/>
      <c r="R95" s="141"/>
      <c r="S95" s="61"/>
      <c r="U95" s="141"/>
      <c r="V95" s="141"/>
      <c r="Y95" s="141"/>
      <c r="Z95" s="142"/>
      <c r="AC95" s="141"/>
      <c r="AD95" s="141"/>
      <c r="AG95" s="141"/>
      <c r="AH95" s="142"/>
      <c r="AK95" s="141"/>
      <c r="AL95" s="141"/>
      <c r="AO95" s="141"/>
      <c r="AP95" s="142"/>
      <c r="AS95" s="141"/>
      <c r="AT95" s="141"/>
      <c r="AW95" s="141"/>
      <c r="AX95" s="142"/>
      <c r="BA95" s="141"/>
      <c r="BB95" s="141"/>
      <c r="BF95" s="141"/>
      <c r="BG95" s="142"/>
      <c r="BJ95" s="141"/>
      <c r="BK95" s="141"/>
      <c r="BN95" s="141"/>
      <c r="BO95" s="142"/>
    </row>
    <row r="96" spans="1:67" ht="12.75" x14ac:dyDescent="0.2">
      <c r="A96" s="143"/>
      <c r="B96" s="126"/>
      <c r="C96" s="61"/>
      <c r="K96" s="61"/>
      <c r="M96" s="141"/>
      <c r="N96" s="141"/>
      <c r="Q96" s="141"/>
      <c r="R96" s="141"/>
      <c r="S96" s="61"/>
      <c r="U96" s="141"/>
      <c r="V96" s="141"/>
      <c r="Y96" s="141"/>
      <c r="Z96" s="142"/>
      <c r="AC96" s="141"/>
      <c r="AD96" s="141"/>
      <c r="AG96" s="141"/>
      <c r="AH96" s="142"/>
      <c r="AK96" s="141"/>
      <c r="AL96" s="141"/>
      <c r="AO96" s="141"/>
      <c r="AP96" s="142"/>
      <c r="AS96" s="141"/>
      <c r="AT96" s="141"/>
      <c r="AW96" s="141"/>
      <c r="AX96" s="142"/>
      <c r="BA96" s="141"/>
      <c r="BB96" s="141"/>
      <c r="BF96" s="141"/>
      <c r="BG96" s="142"/>
      <c r="BJ96" s="141"/>
      <c r="BK96" s="141"/>
      <c r="BN96" s="141"/>
      <c r="BO96" s="142"/>
    </row>
    <row r="97" spans="1:67" ht="12.75" x14ac:dyDescent="0.2">
      <c r="A97" s="143"/>
      <c r="B97" s="126"/>
      <c r="C97" s="61"/>
      <c r="K97" s="61"/>
      <c r="M97" s="141"/>
      <c r="N97" s="141"/>
      <c r="Q97" s="141"/>
      <c r="R97" s="141"/>
      <c r="S97" s="61"/>
      <c r="U97" s="141"/>
      <c r="V97" s="141"/>
      <c r="Y97" s="141"/>
      <c r="Z97" s="142"/>
      <c r="AC97" s="141"/>
      <c r="AD97" s="141"/>
      <c r="AG97" s="141"/>
      <c r="AH97" s="142"/>
      <c r="AK97" s="141"/>
      <c r="AL97" s="141"/>
      <c r="AO97" s="141"/>
      <c r="AP97" s="142"/>
      <c r="AS97" s="141"/>
      <c r="AT97" s="141"/>
      <c r="AW97" s="141"/>
      <c r="AX97" s="142"/>
      <c r="BA97" s="141"/>
      <c r="BB97" s="141"/>
      <c r="BF97" s="141"/>
      <c r="BG97" s="142"/>
      <c r="BJ97" s="141"/>
      <c r="BK97" s="141"/>
      <c r="BN97" s="141"/>
      <c r="BO97" s="142"/>
    </row>
    <row r="98" spans="1:67" ht="12.75" x14ac:dyDescent="0.2">
      <c r="A98" s="143"/>
      <c r="B98" s="126"/>
      <c r="C98" s="61"/>
      <c r="K98" s="61"/>
      <c r="M98" s="141"/>
      <c r="N98" s="141"/>
      <c r="Q98" s="141"/>
      <c r="R98" s="141"/>
      <c r="S98" s="61"/>
      <c r="U98" s="141"/>
      <c r="V98" s="141"/>
      <c r="Y98" s="141"/>
      <c r="Z98" s="142"/>
      <c r="AC98" s="141"/>
      <c r="AD98" s="141"/>
      <c r="AG98" s="141"/>
      <c r="AH98" s="142"/>
      <c r="AK98" s="141"/>
      <c r="AL98" s="141"/>
      <c r="AO98" s="141"/>
      <c r="AP98" s="142"/>
      <c r="AS98" s="141"/>
      <c r="AT98" s="141"/>
      <c r="AW98" s="141"/>
      <c r="AX98" s="142"/>
      <c r="BA98" s="141"/>
      <c r="BB98" s="141"/>
      <c r="BF98" s="141"/>
      <c r="BG98" s="142"/>
      <c r="BJ98" s="141"/>
      <c r="BK98" s="141"/>
      <c r="BN98" s="141"/>
      <c r="BO98" s="142"/>
    </row>
    <row r="99" spans="1:67" ht="12.75" x14ac:dyDescent="0.2">
      <c r="A99" s="143"/>
      <c r="B99" s="126"/>
      <c r="C99" s="61"/>
      <c r="K99" s="61"/>
      <c r="M99" s="141"/>
      <c r="N99" s="141"/>
      <c r="Q99" s="141"/>
      <c r="R99" s="141"/>
      <c r="S99" s="61"/>
      <c r="U99" s="141"/>
      <c r="V99" s="141"/>
      <c r="Y99" s="141"/>
      <c r="Z99" s="142"/>
      <c r="AC99" s="141"/>
      <c r="AD99" s="141"/>
      <c r="AG99" s="141"/>
      <c r="AH99" s="142"/>
      <c r="AK99" s="141"/>
      <c r="AL99" s="141"/>
      <c r="AO99" s="141"/>
      <c r="AP99" s="142"/>
      <c r="AS99" s="141"/>
      <c r="AT99" s="141"/>
      <c r="AW99" s="141"/>
      <c r="AX99" s="142"/>
      <c r="BA99" s="141"/>
      <c r="BB99" s="141"/>
      <c r="BF99" s="141"/>
      <c r="BG99" s="142"/>
      <c r="BJ99" s="141"/>
      <c r="BK99" s="141"/>
      <c r="BN99" s="141"/>
      <c r="BO99" s="142"/>
    </row>
    <row r="100" spans="1:67" ht="12.75" x14ac:dyDescent="0.2">
      <c r="A100" s="143"/>
      <c r="B100" s="126"/>
      <c r="C100" s="61"/>
      <c r="K100" s="61"/>
      <c r="M100" s="141"/>
      <c r="N100" s="141"/>
      <c r="Q100" s="141"/>
      <c r="R100" s="141"/>
      <c r="S100" s="61"/>
      <c r="U100" s="141"/>
      <c r="V100" s="141"/>
      <c r="Y100" s="141"/>
      <c r="Z100" s="142"/>
      <c r="AC100" s="141"/>
      <c r="AD100" s="141"/>
      <c r="AG100" s="141"/>
      <c r="AH100" s="142"/>
      <c r="AK100" s="141"/>
      <c r="AL100" s="141"/>
      <c r="AO100" s="141"/>
      <c r="AP100" s="142"/>
      <c r="AS100" s="141"/>
      <c r="AT100" s="141"/>
      <c r="AW100" s="141"/>
      <c r="AX100" s="142"/>
      <c r="BA100" s="141"/>
      <c r="BB100" s="141"/>
      <c r="BF100" s="141"/>
      <c r="BG100" s="142"/>
      <c r="BJ100" s="141"/>
      <c r="BK100" s="141"/>
      <c r="BN100" s="141"/>
      <c r="BO100" s="142"/>
    </row>
    <row r="101" spans="1:67" ht="12.75" x14ac:dyDescent="0.2">
      <c r="A101" s="143"/>
      <c r="B101" s="126"/>
      <c r="C101" s="61"/>
      <c r="K101" s="61"/>
      <c r="M101" s="141"/>
      <c r="N101" s="141"/>
      <c r="Q101" s="141"/>
      <c r="R101" s="141"/>
      <c r="S101" s="61"/>
      <c r="U101" s="141"/>
      <c r="V101" s="141"/>
      <c r="Y101" s="141"/>
      <c r="Z101" s="142"/>
      <c r="AC101" s="141"/>
      <c r="AD101" s="141"/>
      <c r="AG101" s="141"/>
      <c r="AH101" s="142"/>
      <c r="AK101" s="141"/>
      <c r="AL101" s="141"/>
      <c r="AO101" s="141"/>
      <c r="AP101" s="142"/>
      <c r="AS101" s="141"/>
      <c r="AT101" s="141"/>
      <c r="AW101" s="141"/>
      <c r="AX101" s="142"/>
      <c r="BA101" s="141"/>
      <c r="BB101" s="141"/>
      <c r="BF101" s="141"/>
      <c r="BG101" s="142"/>
      <c r="BJ101" s="141"/>
      <c r="BK101" s="141"/>
      <c r="BN101" s="141"/>
      <c r="BO101" s="142"/>
    </row>
    <row r="102" spans="1:67" ht="12.75" x14ac:dyDescent="0.2">
      <c r="A102" s="143"/>
      <c r="B102" s="126"/>
      <c r="C102" s="61"/>
      <c r="K102" s="61"/>
      <c r="M102" s="141"/>
      <c r="N102" s="141"/>
      <c r="Q102" s="141"/>
      <c r="R102" s="141"/>
      <c r="S102" s="61"/>
      <c r="U102" s="141"/>
      <c r="V102" s="141"/>
      <c r="Y102" s="141"/>
      <c r="Z102" s="142"/>
      <c r="AC102" s="141"/>
      <c r="AD102" s="141"/>
      <c r="AG102" s="141"/>
      <c r="AH102" s="142"/>
      <c r="AK102" s="141"/>
      <c r="AL102" s="141"/>
      <c r="AO102" s="141"/>
      <c r="AP102" s="142"/>
      <c r="AS102" s="141"/>
      <c r="AT102" s="141"/>
      <c r="AW102" s="141"/>
      <c r="AX102" s="142"/>
      <c r="BA102" s="141"/>
      <c r="BB102" s="141"/>
      <c r="BF102" s="141"/>
      <c r="BG102" s="142"/>
      <c r="BJ102" s="141"/>
      <c r="BK102" s="141"/>
      <c r="BN102" s="141"/>
      <c r="BO102" s="142"/>
    </row>
    <row r="103" spans="1:67" ht="12.75" x14ac:dyDescent="0.2">
      <c r="A103" s="143"/>
      <c r="B103" s="126"/>
      <c r="C103" s="61"/>
      <c r="K103" s="61"/>
      <c r="M103" s="141"/>
      <c r="N103" s="141"/>
      <c r="Q103" s="141"/>
      <c r="R103" s="141"/>
      <c r="S103" s="61"/>
      <c r="U103" s="141"/>
      <c r="V103" s="141"/>
      <c r="Y103" s="141"/>
      <c r="Z103" s="142"/>
      <c r="AC103" s="141"/>
      <c r="AD103" s="141"/>
      <c r="AG103" s="141"/>
      <c r="AH103" s="142"/>
      <c r="AK103" s="141"/>
      <c r="AL103" s="141"/>
      <c r="AO103" s="141"/>
      <c r="AP103" s="142"/>
      <c r="AS103" s="141"/>
      <c r="AT103" s="141"/>
      <c r="AW103" s="141"/>
      <c r="AX103" s="142"/>
      <c r="BA103" s="141"/>
      <c r="BB103" s="141"/>
      <c r="BF103" s="141"/>
      <c r="BG103" s="142"/>
      <c r="BJ103" s="141"/>
      <c r="BK103" s="141"/>
      <c r="BN103" s="141"/>
      <c r="BO103" s="142"/>
    </row>
    <row r="104" spans="1:67" ht="12.75" x14ac:dyDescent="0.2">
      <c r="A104" s="143"/>
      <c r="B104" s="126"/>
      <c r="C104" s="61"/>
      <c r="K104" s="61"/>
      <c r="M104" s="141"/>
      <c r="N104" s="141"/>
      <c r="Q104" s="141"/>
      <c r="R104" s="141"/>
      <c r="S104" s="61"/>
      <c r="U104" s="141"/>
      <c r="V104" s="141"/>
      <c r="Y104" s="141"/>
      <c r="Z104" s="142"/>
      <c r="AC104" s="141"/>
      <c r="AD104" s="141"/>
      <c r="AG104" s="141"/>
      <c r="AH104" s="142"/>
      <c r="AK104" s="141"/>
      <c r="AL104" s="141"/>
      <c r="AO104" s="141"/>
      <c r="AP104" s="142"/>
      <c r="AS104" s="141"/>
      <c r="AT104" s="141"/>
      <c r="AW104" s="141"/>
      <c r="AX104" s="142"/>
      <c r="BA104" s="141"/>
      <c r="BB104" s="141"/>
      <c r="BF104" s="141"/>
      <c r="BG104" s="142"/>
      <c r="BJ104" s="141"/>
      <c r="BK104" s="141"/>
      <c r="BN104" s="141"/>
      <c r="BO104" s="142"/>
    </row>
    <row r="105" spans="1:67" ht="12.75" x14ac:dyDescent="0.2">
      <c r="A105" s="143"/>
      <c r="B105" s="126"/>
      <c r="C105" s="61"/>
      <c r="K105" s="61"/>
      <c r="M105" s="141"/>
      <c r="N105" s="141"/>
      <c r="Q105" s="141"/>
      <c r="R105" s="141"/>
      <c r="S105" s="61"/>
      <c r="U105" s="141"/>
      <c r="V105" s="141"/>
      <c r="Y105" s="141"/>
      <c r="Z105" s="142"/>
      <c r="AC105" s="141"/>
      <c r="AD105" s="141"/>
      <c r="AG105" s="141"/>
      <c r="AH105" s="142"/>
      <c r="AK105" s="141"/>
      <c r="AL105" s="141"/>
      <c r="AO105" s="141"/>
      <c r="AP105" s="142"/>
      <c r="AS105" s="141"/>
      <c r="AT105" s="141"/>
      <c r="AW105" s="141"/>
      <c r="AX105" s="142"/>
      <c r="BA105" s="141"/>
      <c r="BB105" s="141"/>
      <c r="BF105" s="141"/>
      <c r="BG105" s="142"/>
      <c r="BJ105" s="141"/>
      <c r="BK105" s="141"/>
      <c r="BN105" s="141"/>
      <c r="BO105" s="142"/>
    </row>
    <row r="106" spans="1:67" ht="12.75" x14ac:dyDescent="0.2">
      <c r="A106" s="143"/>
      <c r="B106" s="126"/>
      <c r="C106" s="61"/>
      <c r="K106" s="61"/>
      <c r="M106" s="141"/>
      <c r="N106" s="141"/>
      <c r="Q106" s="141"/>
      <c r="R106" s="141"/>
      <c r="S106" s="61"/>
      <c r="U106" s="141"/>
      <c r="V106" s="141"/>
      <c r="Y106" s="141"/>
      <c r="Z106" s="142"/>
      <c r="AC106" s="141"/>
      <c r="AD106" s="141"/>
      <c r="AG106" s="141"/>
      <c r="AH106" s="142"/>
      <c r="AK106" s="141"/>
      <c r="AL106" s="141"/>
      <c r="AO106" s="141"/>
      <c r="AP106" s="142"/>
      <c r="AS106" s="141"/>
      <c r="AT106" s="141"/>
      <c r="AW106" s="141"/>
      <c r="AX106" s="142"/>
      <c r="BA106" s="141"/>
      <c r="BB106" s="141"/>
      <c r="BF106" s="141"/>
      <c r="BG106" s="142"/>
      <c r="BJ106" s="141"/>
      <c r="BK106" s="141"/>
      <c r="BN106" s="141"/>
      <c r="BO106" s="142"/>
    </row>
    <row r="107" spans="1:67" ht="12.75" x14ac:dyDescent="0.2">
      <c r="A107" s="143"/>
      <c r="B107" s="126"/>
      <c r="C107" s="61"/>
      <c r="K107" s="61"/>
      <c r="M107" s="141"/>
      <c r="N107" s="141"/>
      <c r="Q107" s="141"/>
      <c r="R107" s="141"/>
      <c r="S107" s="61"/>
      <c r="U107" s="141"/>
      <c r="V107" s="141"/>
      <c r="Y107" s="141"/>
      <c r="Z107" s="142"/>
      <c r="AC107" s="141"/>
      <c r="AD107" s="141"/>
      <c r="AG107" s="141"/>
      <c r="AH107" s="142"/>
      <c r="AK107" s="141"/>
      <c r="AL107" s="141"/>
      <c r="AO107" s="141"/>
      <c r="AP107" s="142"/>
      <c r="AS107" s="141"/>
      <c r="AT107" s="141"/>
      <c r="AW107" s="141"/>
      <c r="AX107" s="142"/>
      <c r="BA107" s="141"/>
      <c r="BB107" s="141"/>
      <c r="BF107" s="141"/>
      <c r="BG107" s="142"/>
      <c r="BJ107" s="141"/>
      <c r="BK107" s="141"/>
      <c r="BN107" s="141"/>
      <c r="BO107" s="142"/>
    </row>
    <row r="108" spans="1:67" ht="12.75" x14ac:dyDescent="0.2">
      <c r="A108" s="143"/>
      <c r="B108" s="126"/>
      <c r="C108" s="61"/>
      <c r="K108" s="61"/>
      <c r="M108" s="141"/>
      <c r="N108" s="141"/>
      <c r="Q108" s="141"/>
      <c r="R108" s="141"/>
      <c r="S108" s="61"/>
      <c r="U108" s="141"/>
      <c r="V108" s="141"/>
      <c r="Y108" s="141"/>
      <c r="Z108" s="142"/>
      <c r="AC108" s="141"/>
      <c r="AD108" s="141"/>
      <c r="AG108" s="141"/>
      <c r="AH108" s="142"/>
      <c r="AK108" s="141"/>
      <c r="AL108" s="141"/>
      <c r="AO108" s="141"/>
      <c r="AP108" s="142"/>
      <c r="AS108" s="141"/>
      <c r="AT108" s="141"/>
      <c r="AW108" s="141"/>
      <c r="AX108" s="142"/>
      <c r="BA108" s="141"/>
      <c r="BB108" s="141"/>
      <c r="BF108" s="141"/>
      <c r="BG108" s="142"/>
      <c r="BJ108" s="141"/>
      <c r="BK108" s="141"/>
      <c r="BN108" s="141"/>
      <c r="BO108" s="142"/>
    </row>
    <row r="109" spans="1:67" ht="12.75" x14ac:dyDescent="0.2">
      <c r="A109" s="143"/>
      <c r="B109" s="126"/>
      <c r="C109" s="61"/>
      <c r="K109" s="61"/>
      <c r="M109" s="141"/>
      <c r="N109" s="141"/>
      <c r="Q109" s="141"/>
      <c r="R109" s="141"/>
      <c r="S109" s="61"/>
      <c r="U109" s="141"/>
      <c r="V109" s="141"/>
      <c r="Y109" s="141"/>
      <c r="Z109" s="142"/>
      <c r="AC109" s="141"/>
      <c r="AD109" s="141"/>
      <c r="AG109" s="141"/>
      <c r="AH109" s="142"/>
      <c r="AK109" s="141"/>
      <c r="AL109" s="141"/>
      <c r="AO109" s="141"/>
      <c r="AP109" s="142"/>
      <c r="AS109" s="141"/>
      <c r="AT109" s="141"/>
      <c r="AW109" s="141"/>
      <c r="AX109" s="142"/>
      <c r="BA109" s="141"/>
      <c r="BB109" s="141"/>
      <c r="BF109" s="141"/>
      <c r="BG109" s="142"/>
      <c r="BJ109" s="141"/>
      <c r="BK109" s="141"/>
      <c r="BN109" s="141"/>
      <c r="BO109" s="142"/>
    </row>
    <row r="110" spans="1:67" ht="12.75" x14ac:dyDescent="0.2">
      <c r="A110" s="143"/>
      <c r="B110" s="126"/>
      <c r="C110" s="61"/>
      <c r="K110" s="61"/>
      <c r="M110" s="141"/>
      <c r="N110" s="141"/>
      <c r="Q110" s="141"/>
      <c r="R110" s="141"/>
      <c r="S110" s="61"/>
      <c r="U110" s="141"/>
      <c r="V110" s="141"/>
      <c r="Y110" s="141"/>
      <c r="Z110" s="142"/>
      <c r="AC110" s="141"/>
      <c r="AD110" s="141"/>
      <c r="AG110" s="141"/>
      <c r="AH110" s="142"/>
      <c r="AK110" s="141"/>
      <c r="AL110" s="141"/>
      <c r="AO110" s="141"/>
      <c r="AP110" s="142"/>
      <c r="AS110" s="141"/>
      <c r="AT110" s="141"/>
      <c r="AW110" s="141"/>
      <c r="AX110" s="142"/>
      <c r="BA110" s="141"/>
      <c r="BB110" s="141"/>
      <c r="BF110" s="141"/>
      <c r="BG110" s="142"/>
      <c r="BJ110" s="141"/>
      <c r="BK110" s="141"/>
      <c r="BN110" s="141"/>
      <c r="BO110" s="142"/>
    </row>
    <row r="111" spans="1:67" ht="12.75" x14ac:dyDescent="0.2">
      <c r="A111" s="143"/>
      <c r="B111" s="126"/>
      <c r="C111" s="61"/>
      <c r="K111" s="61"/>
      <c r="M111" s="141"/>
      <c r="N111" s="141"/>
      <c r="Q111" s="141"/>
      <c r="R111" s="141"/>
      <c r="S111" s="61"/>
      <c r="U111" s="141"/>
      <c r="V111" s="141"/>
      <c r="Y111" s="141"/>
      <c r="Z111" s="142"/>
      <c r="AC111" s="141"/>
      <c r="AD111" s="141"/>
      <c r="AG111" s="141"/>
      <c r="AH111" s="142"/>
      <c r="AK111" s="141"/>
      <c r="AL111" s="141"/>
      <c r="AO111" s="141"/>
      <c r="AP111" s="142"/>
      <c r="AS111" s="141"/>
      <c r="AT111" s="141"/>
      <c r="AW111" s="141"/>
      <c r="AX111" s="142"/>
      <c r="BA111" s="141"/>
      <c r="BB111" s="141"/>
      <c r="BF111" s="141"/>
      <c r="BG111" s="142"/>
      <c r="BJ111" s="141"/>
      <c r="BK111" s="141"/>
      <c r="BN111" s="141"/>
      <c r="BO111" s="142"/>
    </row>
    <row r="112" spans="1:67" ht="12.75" x14ac:dyDescent="0.2">
      <c r="A112" s="143"/>
      <c r="B112" s="126"/>
      <c r="C112" s="61"/>
      <c r="K112" s="61"/>
      <c r="M112" s="141"/>
      <c r="N112" s="141"/>
      <c r="Q112" s="141"/>
      <c r="R112" s="141"/>
      <c r="S112" s="61"/>
      <c r="U112" s="141"/>
      <c r="V112" s="141"/>
      <c r="Y112" s="141"/>
      <c r="Z112" s="142"/>
      <c r="AC112" s="141"/>
      <c r="AD112" s="141"/>
      <c r="AG112" s="141"/>
      <c r="AH112" s="142"/>
      <c r="AK112" s="141"/>
      <c r="AL112" s="141"/>
      <c r="AO112" s="141"/>
      <c r="AP112" s="142"/>
      <c r="AS112" s="141"/>
      <c r="AT112" s="141"/>
      <c r="AW112" s="141"/>
      <c r="AX112" s="142"/>
      <c r="BA112" s="141"/>
      <c r="BB112" s="141"/>
      <c r="BF112" s="141"/>
      <c r="BG112" s="142"/>
      <c r="BJ112" s="141"/>
      <c r="BK112" s="141"/>
      <c r="BN112" s="141"/>
      <c r="BO112" s="142"/>
    </row>
    <row r="113" spans="1:67" ht="12.75" x14ac:dyDescent="0.2">
      <c r="A113" s="143"/>
      <c r="B113" s="126"/>
      <c r="C113" s="61"/>
      <c r="K113" s="61"/>
      <c r="M113" s="141"/>
      <c r="N113" s="141"/>
      <c r="Q113" s="141"/>
      <c r="R113" s="141"/>
      <c r="S113" s="61"/>
      <c r="U113" s="141"/>
      <c r="V113" s="141"/>
      <c r="Y113" s="141"/>
      <c r="Z113" s="142"/>
      <c r="AC113" s="141"/>
      <c r="AD113" s="141"/>
      <c r="AG113" s="141"/>
      <c r="AH113" s="142"/>
      <c r="AK113" s="141"/>
      <c r="AL113" s="141"/>
      <c r="AO113" s="141"/>
      <c r="AP113" s="142"/>
      <c r="AS113" s="141"/>
      <c r="AT113" s="141"/>
      <c r="AW113" s="141"/>
      <c r="AX113" s="142"/>
      <c r="BA113" s="141"/>
      <c r="BB113" s="141"/>
      <c r="BF113" s="141"/>
      <c r="BG113" s="142"/>
      <c r="BJ113" s="141"/>
      <c r="BK113" s="141"/>
      <c r="BN113" s="141"/>
      <c r="BO113" s="142"/>
    </row>
    <row r="114" spans="1:67" ht="12.75" x14ac:dyDescent="0.2">
      <c r="A114" s="143"/>
      <c r="B114" s="126"/>
      <c r="C114" s="61"/>
      <c r="K114" s="61"/>
      <c r="M114" s="141"/>
      <c r="N114" s="141"/>
      <c r="Q114" s="141"/>
      <c r="R114" s="141"/>
      <c r="S114" s="61"/>
      <c r="U114" s="141"/>
      <c r="V114" s="141"/>
      <c r="Y114" s="141"/>
      <c r="Z114" s="142"/>
      <c r="AC114" s="141"/>
      <c r="AD114" s="141"/>
      <c r="AG114" s="141"/>
      <c r="AH114" s="142"/>
      <c r="AK114" s="141"/>
      <c r="AL114" s="141"/>
      <c r="AO114" s="141"/>
      <c r="AP114" s="142"/>
      <c r="AS114" s="141"/>
      <c r="AT114" s="141"/>
      <c r="AW114" s="141"/>
      <c r="AX114" s="142"/>
      <c r="BA114" s="141"/>
      <c r="BB114" s="141"/>
      <c r="BF114" s="141"/>
      <c r="BG114" s="142"/>
      <c r="BJ114" s="141"/>
      <c r="BK114" s="141"/>
      <c r="BN114" s="141"/>
      <c r="BO114" s="142"/>
    </row>
    <row r="115" spans="1:67" ht="12.75" x14ac:dyDescent="0.2">
      <c r="A115" s="143"/>
      <c r="B115" s="126"/>
      <c r="C115" s="61"/>
      <c r="K115" s="61"/>
      <c r="M115" s="141"/>
      <c r="N115" s="141"/>
      <c r="Q115" s="141"/>
      <c r="R115" s="141"/>
      <c r="S115" s="61"/>
      <c r="U115" s="141"/>
      <c r="V115" s="141"/>
      <c r="Y115" s="141"/>
      <c r="Z115" s="142"/>
      <c r="AC115" s="141"/>
      <c r="AD115" s="141"/>
      <c r="AG115" s="141"/>
      <c r="AH115" s="142"/>
      <c r="AK115" s="141"/>
      <c r="AL115" s="141"/>
      <c r="AO115" s="141"/>
      <c r="AP115" s="142"/>
      <c r="AS115" s="141"/>
      <c r="AT115" s="141"/>
      <c r="AW115" s="141"/>
      <c r="AX115" s="142"/>
      <c r="BA115" s="141"/>
      <c r="BB115" s="141"/>
      <c r="BF115" s="141"/>
      <c r="BG115" s="142"/>
      <c r="BJ115" s="141"/>
      <c r="BK115" s="141"/>
      <c r="BN115" s="141"/>
      <c r="BO115" s="142"/>
    </row>
    <row r="116" spans="1:67" ht="12.75" x14ac:dyDescent="0.2">
      <c r="A116" s="143"/>
      <c r="B116" s="126"/>
      <c r="C116" s="61"/>
      <c r="K116" s="61"/>
      <c r="M116" s="141"/>
      <c r="N116" s="141"/>
      <c r="Q116" s="141"/>
      <c r="R116" s="141"/>
      <c r="S116" s="61"/>
      <c r="U116" s="141"/>
      <c r="V116" s="141"/>
      <c r="Y116" s="141"/>
      <c r="Z116" s="142"/>
      <c r="AC116" s="141"/>
      <c r="AD116" s="141"/>
      <c r="AG116" s="141"/>
      <c r="AH116" s="142"/>
      <c r="AK116" s="141"/>
      <c r="AL116" s="141"/>
      <c r="AO116" s="141"/>
      <c r="AP116" s="142"/>
      <c r="AS116" s="141"/>
      <c r="AT116" s="141"/>
      <c r="AW116" s="141"/>
      <c r="AX116" s="142"/>
      <c r="BA116" s="141"/>
      <c r="BB116" s="141"/>
      <c r="BF116" s="141"/>
      <c r="BG116" s="142"/>
      <c r="BJ116" s="141"/>
      <c r="BK116" s="141"/>
      <c r="BN116" s="141"/>
      <c r="BO116" s="142"/>
    </row>
    <row r="117" spans="1:67" ht="12.75" x14ac:dyDescent="0.2">
      <c r="A117" s="143"/>
      <c r="B117" s="126"/>
      <c r="C117" s="61"/>
      <c r="K117" s="61"/>
      <c r="M117" s="141"/>
      <c r="N117" s="141"/>
      <c r="Q117" s="141"/>
      <c r="R117" s="141"/>
      <c r="S117" s="61"/>
      <c r="U117" s="141"/>
      <c r="V117" s="141"/>
      <c r="Y117" s="141"/>
      <c r="Z117" s="142"/>
      <c r="AC117" s="141"/>
      <c r="AD117" s="141"/>
      <c r="AG117" s="141"/>
      <c r="AH117" s="142"/>
      <c r="AK117" s="141"/>
      <c r="AL117" s="141"/>
      <c r="AO117" s="141"/>
      <c r="AP117" s="142"/>
      <c r="AS117" s="141"/>
      <c r="AT117" s="141"/>
      <c r="AW117" s="141"/>
      <c r="AX117" s="142"/>
      <c r="BA117" s="141"/>
      <c r="BB117" s="141"/>
      <c r="BF117" s="141"/>
      <c r="BG117" s="142"/>
      <c r="BJ117" s="141"/>
      <c r="BK117" s="141"/>
      <c r="BN117" s="141"/>
      <c r="BO117" s="142"/>
    </row>
    <row r="118" spans="1:67" ht="12.75" x14ac:dyDescent="0.2">
      <c r="A118" s="143"/>
      <c r="B118" s="126"/>
      <c r="C118" s="61"/>
      <c r="K118" s="61"/>
      <c r="M118" s="141"/>
      <c r="N118" s="141"/>
      <c r="Q118" s="141"/>
      <c r="R118" s="141"/>
      <c r="S118" s="61"/>
      <c r="U118" s="141"/>
      <c r="V118" s="141"/>
      <c r="Y118" s="141"/>
      <c r="Z118" s="142"/>
      <c r="AC118" s="141"/>
      <c r="AD118" s="141"/>
      <c r="AG118" s="141"/>
      <c r="AH118" s="142"/>
      <c r="AK118" s="141"/>
      <c r="AL118" s="141"/>
      <c r="AO118" s="141"/>
      <c r="AP118" s="142"/>
      <c r="AS118" s="141"/>
      <c r="AT118" s="141"/>
      <c r="AW118" s="141"/>
      <c r="AX118" s="142"/>
      <c r="BA118" s="141"/>
      <c r="BB118" s="141"/>
      <c r="BF118" s="141"/>
      <c r="BG118" s="142"/>
      <c r="BJ118" s="141"/>
      <c r="BK118" s="141"/>
      <c r="BN118" s="141"/>
      <c r="BO118" s="142"/>
    </row>
    <row r="119" spans="1:67" ht="12.75" x14ac:dyDescent="0.2">
      <c r="A119" s="143"/>
      <c r="B119" s="126"/>
      <c r="C119" s="61"/>
      <c r="K119" s="61"/>
      <c r="M119" s="141"/>
      <c r="N119" s="141"/>
      <c r="Q119" s="141"/>
      <c r="R119" s="141"/>
      <c r="S119" s="61"/>
      <c r="U119" s="141"/>
      <c r="V119" s="141"/>
      <c r="Y119" s="141"/>
      <c r="Z119" s="142"/>
      <c r="AC119" s="141"/>
      <c r="AD119" s="141"/>
      <c r="AG119" s="141"/>
      <c r="AH119" s="142"/>
      <c r="AK119" s="141"/>
      <c r="AL119" s="141"/>
      <c r="AO119" s="141"/>
      <c r="AP119" s="142"/>
      <c r="AS119" s="141"/>
      <c r="AT119" s="141"/>
      <c r="AW119" s="141"/>
      <c r="AX119" s="142"/>
      <c r="BA119" s="141"/>
      <c r="BB119" s="141"/>
      <c r="BF119" s="141"/>
      <c r="BG119" s="142"/>
      <c r="BJ119" s="141"/>
      <c r="BK119" s="141"/>
      <c r="BN119" s="141"/>
      <c r="BO119" s="142"/>
    </row>
    <row r="120" spans="1:67" ht="12.75" x14ac:dyDescent="0.2">
      <c r="A120" s="143"/>
      <c r="B120" s="126"/>
      <c r="C120" s="61"/>
      <c r="K120" s="61"/>
      <c r="M120" s="141"/>
      <c r="N120" s="141"/>
      <c r="Q120" s="141"/>
      <c r="R120" s="141"/>
      <c r="S120" s="61"/>
      <c r="U120" s="141"/>
      <c r="V120" s="141"/>
      <c r="Y120" s="141"/>
      <c r="Z120" s="142"/>
      <c r="AC120" s="141"/>
      <c r="AD120" s="141"/>
      <c r="AG120" s="141"/>
      <c r="AH120" s="142"/>
      <c r="AK120" s="141"/>
      <c r="AL120" s="141"/>
      <c r="AO120" s="141"/>
      <c r="AP120" s="142"/>
      <c r="AS120" s="141"/>
      <c r="AT120" s="141"/>
      <c r="AW120" s="141"/>
      <c r="AX120" s="142"/>
      <c r="BA120" s="141"/>
      <c r="BB120" s="141"/>
      <c r="BF120" s="141"/>
      <c r="BG120" s="142"/>
      <c r="BJ120" s="141"/>
      <c r="BK120" s="141"/>
      <c r="BN120" s="141"/>
      <c r="BO120" s="142"/>
    </row>
    <row r="121" spans="1:67" ht="12.75" x14ac:dyDescent="0.2">
      <c r="A121" s="143"/>
      <c r="B121" s="126"/>
      <c r="C121" s="61"/>
      <c r="K121" s="61"/>
      <c r="M121" s="141"/>
      <c r="N121" s="141"/>
      <c r="Q121" s="141"/>
      <c r="R121" s="141"/>
      <c r="S121" s="61"/>
      <c r="U121" s="141"/>
      <c r="V121" s="141"/>
      <c r="Y121" s="141"/>
      <c r="Z121" s="142"/>
      <c r="AC121" s="141"/>
      <c r="AD121" s="141"/>
      <c r="AG121" s="141"/>
      <c r="AH121" s="142"/>
      <c r="AK121" s="141"/>
      <c r="AL121" s="141"/>
      <c r="AO121" s="141"/>
      <c r="AP121" s="142"/>
      <c r="AS121" s="141"/>
      <c r="AT121" s="141"/>
      <c r="AW121" s="141"/>
      <c r="AX121" s="142"/>
      <c r="BA121" s="141"/>
      <c r="BB121" s="141"/>
      <c r="BF121" s="141"/>
      <c r="BG121" s="142"/>
      <c r="BJ121" s="141"/>
      <c r="BK121" s="141"/>
      <c r="BN121" s="141"/>
      <c r="BO121" s="142"/>
    </row>
    <row r="122" spans="1:67" ht="12.75" x14ac:dyDescent="0.2">
      <c r="A122" s="143"/>
      <c r="B122" s="126"/>
      <c r="C122" s="61"/>
      <c r="K122" s="61"/>
      <c r="M122" s="141"/>
      <c r="N122" s="141"/>
      <c r="Q122" s="141"/>
      <c r="R122" s="141"/>
      <c r="S122" s="61"/>
      <c r="U122" s="141"/>
      <c r="V122" s="141"/>
      <c r="Y122" s="141"/>
      <c r="Z122" s="142"/>
      <c r="AC122" s="141"/>
      <c r="AD122" s="141"/>
      <c r="AG122" s="141"/>
      <c r="AH122" s="142"/>
      <c r="AK122" s="141"/>
      <c r="AL122" s="141"/>
      <c r="AO122" s="141"/>
      <c r="AP122" s="142"/>
      <c r="AS122" s="141"/>
      <c r="AT122" s="141"/>
      <c r="AW122" s="141"/>
      <c r="AX122" s="142"/>
      <c r="BA122" s="141"/>
      <c r="BB122" s="141"/>
      <c r="BF122" s="141"/>
      <c r="BG122" s="142"/>
      <c r="BJ122" s="141"/>
      <c r="BK122" s="141"/>
      <c r="BN122" s="141"/>
      <c r="BO122" s="142"/>
    </row>
    <row r="123" spans="1:67" ht="12.75" x14ac:dyDescent="0.2">
      <c r="A123" s="143"/>
      <c r="B123" s="126"/>
      <c r="C123" s="61"/>
      <c r="K123" s="61"/>
      <c r="M123" s="141"/>
      <c r="N123" s="141"/>
      <c r="Q123" s="141"/>
      <c r="R123" s="141"/>
      <c r="S123" s="61"/>
      <c r="U123" s="141"/>
      <c r="V123" s="141"/>
      <c r="Y123" s="141"/>
      <c r="Z123" s="142"/>
      <c r="AC123" s="141"/>
      <c r="AD123" s="141"/>
      <c r="AG123" s="141"/>
      <c r="AH123" s="142"/>
      <c r="AK123" s="141"/>
      <c r="AL123" s="141"/>
      <c r="AO123" s="141"/>
      <c r="AP123" s="142"/>
      <c r="AS123" s="141"/>
      <c r="AT123" s="141"/>
      <c r="AW123" s="141"/>
      <c r="AX123" s="142"/>
      <c r="BA123" s="141"/>
      <c r="BB123" s="141"/>
      <c r="BF123" s="141"/>
      <c r="BG123" s="142"/>
      <c r="BJ123" s="141"/>
      <c r="BK123" s="141"/>
      <c r="BN123" s="141"/>
      <c r="BO123" s="142"/>
    </row>
    <row r="124" spans="1:67" ht="12.75" x14ac:dyDescent="0.2">
      <c r="A124" s="143"/>
      <c r="B124" s="126"/>
      <c r="C124" s="61"/>
      <c r="K124" s="61"/>
      <c r="M124" s="141"/>
      <c r="N124" s="141"/>
      <c r="Q124" s="141"/>
      <c r="R124" s="141"/>
      <c r="S124" s="61"/>
      <c r="U124" s="141"/>
      <c r="V124" s="141"/>
      <c r="Y124" s="141"/>
      <c r="Z124" s="142"/>
      <c r="AC124" s="141"/>
      <c r="AD124" s="141"/>
      <c r="AG124" s="141"/>
      <c r="AH124" s="142"/>
      <c r="AK124" s="141"/>
      <c r="AL124" s="141"/>
      <c r="AO124" s="141"/>
      <c r="AP124" s="142"/>
      <c r="AS124" s="141"/>
      <c r="AT124" s="141"/>
      <c r="AW124" s="141"/>
      <c r="AX124" s="142"/>
      <c r="BA124" s="141"/>
      <c r="BB124" s="141"/>
      <c r="BF124" s="141"/>
      <c r="BG124" s="142"/>
      <c r="BJ124" s="141"/>
      <c r="BK124" s="141"/>
      <c r="BN124" s="141"/>
      <c r="BO124" s="142"/>
    </row>
    <row r="125" spans="1:67" ht="12.75" x14ac:dyDescent="0.2">
      <c r="A125" s="143"/>
      <c r="B125" s="126"/>
      <c r="C125" s="61"/>
      <c r="K125" s="61"/>
      <c r="M125" s="141"/>
      <c r="N125" s="141"/>
      <c r="Q125" s="141"/>
      <c r="R125" s="141"/>
      <c r="S125" s="61"/>
      <c r="U125" s="141"/>
      <c r="V125" s="141"/>
      <c r="Y125" s="141"/>
      <c r="Z125" s="142"/>
      <c r="AC125" s="141"/>
      <c r="AD125" s="141"/>
      <c r="AG125" s="141"/>
      <c r="AH125" s="142"/>
      <c r="AK125" s="141"/>
      <c r="AL125" s="141"/>
      <c r="AO125" s="141"/>
      <c r="AP125" s="142"/>
      <c r="AS125" s="141"/>
      <c r="AT125" s="141"/>
      <c r="AW125" s="141"/>
      <c r="AX125" s="142"/>
      <c r="BA125" s="141"/>
      <c r="BB125" s="141"/>
      <c r="BF125" s="141"/>
      <c r="BG125" s="142"/>
      <c r="BJ125" s="141"/>
      <c r="BK125" s="141"/>
      <c r="BN125" s="141"/>
      <c r="BO125" s="142"/>
    </row>
    <row r="126" spans="1:67" ht="12.75" x14ac:dyDescent="0.2">
      <c r="A126" s="143"/>
      <c r="B126" s="126"/>
      <c r="C126" s="61"/>
      <c r="K126" s="61"/>
      <c r="M126" s="141"/>
      <c r="N126" s="141"/>
      <c r="Q126" s="141"/>
      <c r="R126" s="141"/>
      <c r="S126" s="61"/>
      <c r="U126" s="141"/>
      <c r="V126" s="141"/>
      <c r="Y126" s="141"/>
      <c r="Z126" s="142"/>
      <c r="AC126" s="141"/>
      <c r="AD126" s="141"/>
      <c r="AG126" s="141"/>
      <c r="AH126" s="142"/>
      <c r="AK126" s="141"/>
      <c r="AL126" s="141"/>
      <c r="AO126" s="141"/>
      <c r="AP126" s="142"/>
      <c r="AS126" s="141"/>
      <c r="AT126" s="141"/>
      <c r="AW126" s="141"/>
      <c r="AX126" s="142"/>
      <c r="BA126" s="141"/>
      <c r="BB126" s="141"/>
      <c r="BF126" s="141"/>
      <c r="BG126" s="142"/>
      <c r="BJ126" s="141"/>
      <c r="BK126" s="141"/>
      <c r="BN126" s="141"/>
      <c r="BO126" s="142"/>
    </row>
    <row r="127" spans="1:67" ht="12.75" x14ac:dyDescent="0.2">
      <c r="A127" s="143"/>
      <c r="B127" s="126"/>
      <c r="C127" s="61"/>
      <c r="K127" s="61"/>
      <c r="M127" s="141"/>
      <c r="N127" s="141"/>
      <c r="Q127" s="141"/>
      <c r="R127" s="141"/>
      <c r="S127" s="61"/>
      <c r="U127" s="141"/>
      <c r="V127" s="141"/>
      <c r="Y127" s="141"/>
      <c r="Z127" s="142"/>
      <c r="AC127" s="141"/>
      <c r="AD127" s="141"/>
      <c r="AG127" s="141"/>
      <c r="AH127" s="142"/>
      <c r="AK127" s="141"/>
      <c r="AL127" s="141"/>
      <c r="AO127" s="141"/>
      <c r="AP127" s="142"/>
      <c r="AS127" s="141"/>
      <c r="AT127" s="141"/>
      <c r="AW127" s="141"/>
      <c r="AX127" s="142"/>
      <c r="BA127" s="141"/>
      <c r="BB127" s="141"/>
      <c r="BF127" s="141"/>
      <c r="BG127" s="142"/>
      <c r="BJ127" s="141"/>
      <c r="BK127" s="141"/>
      <c r="BN127" s="141"/>
      <c r="BO127" s="142"/>
    </row>
    <row r="128" spans="1:67" ht="12.75" x14ac:dyDescent="0.2">
      <c r="A128" s="143"/>
      <c r="B128" s="126"/>
      <c r="C128" s="61"/>
      <c r="K128" s="61"/>
      <c r="M128" s="141"/>
      <c r="N128" s="141"/>
      <c r="Q128" s="141"/>
      <c r="R128" s="141"/>
      <c r="S128" s="61"/>
      <c r="U128" s="141"/>
      <c r="V128" s="141"/>
      <c r="Y128" s="141"/>
      <c r="Z128" s="142"/>
      <c r="AC128" s="141"/>
      <c r="AD128" s="141"/>
      <c r="AG128" s="141"/>
      <c r="AH128" s="142"/>
      <c r="AK128" s="141"/>
      <c r="AL128" s="141"/>
      <c r="AO128" s="141"/>
      <c r="AP128" s="142"/>
      <c r="AS128" s="141"/>
      <c r="AT128" s="141"/>
      <c r="AW128" s="141"/>
      <c r="AX128" s="142"/>
      <c r="BA128" s="141"/>
      <c r="BB128" s="141"/>
      <c r="BF128" s="141"/>
      <c r="BG128" s="142"/>
      <c r="BJ128" s="141"/>
      <c r="BK128" s="141"/>
      <c r="BN128" s="141"/>
      <c r="BO128" s="142"/>
    </row>
    <row r="129" spans="1:67" ht="12.75" x14ac:dyDescent="0.2">
      <c r="A129" s="143"/>
      <c r="B129" s="126"/>
      <c r="C129" s="61"/>
      <c r="K129" s="61"/>
      <c r="M129" s="141"/>
      <c r="N129" s="141"/>
      <c r="Q129" s="141"/>
      <c r="R129" s="141"/>
      <c r="S129" s="61"/>
      <c r="U129" s="141"/>
      <c r="V129" s="141"/>
      <c r="Y129" s="141"/>
      <c r="Z129" s="142"/>
      <c r="AC129" s="141"/>
      <c r="AD129" s="141"/>
      <c r="AG129" s="141"/>
      <c r="AH129" s="142"/>
      <c r="AK129" s="141"/>
      <c r="AL129" s="141"/>
      <c r="AO129" s="141"/>
      <c r="AP129" s="142"/>
      <c r="AS129" s="141"/>
      <c r="AT129" s="141"/>
      <c r="AW129" s="141"/>
      <c r="AX129" s="142"/>
      <c r="BA129" s="141"/>
      <c r="BB129" s="141"/>
      <c r="BF129" s="141"/>
      <c r="BG129" s="142"/>
      <c r="BJ129" s="141"/>
      <c r="BK129" s="141"/>
      <c r="BN129" s="141"/>
      <c r="BO129" s="142"/>
    </row>
    <row r="130" spans="1:67" ht="12.75" x14ac:dyDescent="0.2">
      <c r="A130" s="143"/>
      <c r="B130" s="126"/>
      <c r="C130" s="61"/>
      <c r="K130" s="61"/>
      <c r="M130" s="141"/>
      <c r="N130" s="141"/>
      <c r="Q130" s="141"/>
      <c r="R130" s="141"/>
      <c r="S130" s="61"/>
      <c r="U130" s="141"/>
      <c r="V130" s="141"/>
      <c r="Y130" s="141"/>
      <c r="Z130" s="142"/>
      <c r="AC130" s="141"/>
      <c r="AD130" s="141"/>
      <c r="AG130" s="141"/>
      <c r="AH130" s="142"/>
      <c r="AK130" s="141"/>
      <c r="AL130" s="141"/>
      <c r="AO130" s="141"/>
      <c r="AP130" s="142"/>
      <c r="AS130" s="141"/>
      <c r="AT130" s="141"/>
      <c r="AW130" s="141"/>
      <c r="AX130" s="142"/>
      <c r="BA130" s="141"/>
      <c r="BB130" s="141"/>
      <c r="BF130" s="141"/>
      <c r="BG130" s="142"/>
      <c r="BJ130" s="141"/>
      <c r="BK130" s="141"/>
      <c r="BN130" s="141"/>
      <c r="BO130" s="142"/>
    </row>
    <row r="131" spans="1:67" ht="12.75" x14ac:dyDescent="0.2">
      <c r="A131" s="143"/>
      <c r="B131" s="126"/>
      <c r="C131" s="61"/>
      <c r="K131" s="61"/>
      <c r="M131" s="141"/>
      <c r="N131" s="141"/>
      <c r="Q131" s="141"/>
      <c r="R131" s="141"/>
      <c r="S131" s="61"/>
      <c r="U131" s="141"/>
      <c r="V131" s="141"/>
      <c r="Y131" s="141"/>
      <c r="Z131" s="142"/>
      <c r="AC131" s="141"/>
      <c r="AD131" s="141"/>
      <c r="AG131" s="141"/>
      <c r="AH131" s="142"/>
      <c r="AK131" s="141"/>
      <c r="AL131" s="141"/>
      <c r="AO131" s="141"/>
      <c r="AP131" s="142"/>
      <c r="AS131" s="141"/>
      <c r="AT131" s="141"/>
      <c r="AW131" s="141"/>
      <c r="AX131" s="142"/>
      <c r="BA131" s="141"/>
      <c r="BB131" s="141"/>
      <c r="BF131" s="141"/>
      <c r="BG131" s="142"/>
      <c r="BJ131" s="141"/>
      <c r="BK131" s="141"/>
      <c r="BN131" s="141"/>
      <c r="BO131" s="142"/>
    </row>
    <row r="132" spans="1:67" ht="12.75" x14ac:dyDescent="0.2">
      <c r="A132" s="143"/>
      <c r="B132" s="126"/>
      <c r="C132" s="61"/>
      <c r="K132" s="61"/>
      <c r="M132" s="141"/>
      <c r="N132" s="141"/>
      <c r="Q132" s="141"/>
      <c r="R132" s="141"/>
      <c r="S132" s="61"/>
      <c r="U132" s="141"/>
      <c r="V132" s="141"/>
      <c r="Y132" s="141"/>
      <c r="Z132" s="142"/>
      <c r="AC132" s="141"/>
      <c r="AD132" s="141"/>
      <c r="AG132" s="141"/>
      <c r="AH132" s="142"/>
      <c r="AK132" s="141"/>
      <c r="AL132" s="141"/>
      <c r="AO132" s="141"/>
      <c r="AP132" s="142"/>
      <c r="AS132" s="141"/>
      <c r="AT132" s="141"/>
      <c r="AW132" s="141"/>
      <c r="AX132" s="142"/>
      <c r="BA132" s="141"/>
      <c r="BB132" s="141"/>
      <c r="BF132" s="141"/>
      <c r="BG132" s="142"/>
      <c r="BJ132" s="141"/>
      <c r="BK132" s="141"/>
      <c r="BN132" s="141"/>
      <c r="BO132" s="142"/>
    </row>
    <row r="133" spans="1:67" ht="12.75" x14ac:dyDescent="0.2">
      <c r="A133" s="143"/>
      <c r="B133" s="126"/>
      <c r="C133" s="61"/>
      <c r="K133" s="61"/>
      <c r="M133" s="141"/>
      <c r="N133" s="141"/>
      <c r="Q133" s="141"/>
      <c r="R133" s="141"/>
      <c r="S133" s="61"/>
      <c r="U133" s="141"/>
      <c r="V133" s="141"/>
      <c r="Y133" s="141"/>
      <c r="Z133" s="142"/>
      <c r="AC133" s="141"/>
      <c r="AD133" s="141"/>
      <c r="AG133" s="141"/>
      <c r="AH133" s="142"/>
      <c r="AK133" s="141"/>
      <c r="AL133" s="141"/>
      <c r="AO133" s="141"/>
      <c r="AP133" s="142"/>
      <c r="AS133" s="141"/>
      <c r="AT133" s="141"/>
      <c r="AW133" s="141"/>
      <c r="AX133" s="142"/>
      <c r="BA133" s="141"/>
      <c r="BB133" s="141"/>
      <c r="BF133" s="141"/>
      <c r="BG133" s="142"/>
      <c r="BJ133" s="141"/>
      <c r="BK133" s="141"/>
      <c r="BN133" s="141"/>
      <c r="BO133" s="142"/>
    </row>
    <row r="134" spans="1:67" ht="12.75" x14ac:dyDescent="0.2">
      <c r="A134" s="143"/>
      <c r="B134" s="126"/>
      <c r="C134" s="61"/>
      <c r="K134" s="61"/>
      <c r="M134" s="141"/>
      <c r="N134" s="141"/>
      <c r="Q134" s="141"/>
      <c r="R134" s="141"/>
      <c r="S134" s="61"/>
      <c r="U134" s="141"/>
      <c r="V134" s="141"/>
      <c r="Y134" s="141"/>
      <c r="Z134" s="142"/>
      <c r="AC134" s="141"/>
      <c r="AD134" s="141"/>
      <c r="AG134" s="141"/>
      <c r="AH134" s="142"/>
      <c r="AK134" s="141"/>
      <c r="AL134" s="141"/>
      <c r="AO134" s="141"/>
      <c r="AP134" s="142"/>
      <c r="AS134" s="141"/>
      <c r="AT134" s="141"/>
      <c r="AW134" s="141"/>
      <c r="AX134" s="142"/>
      <c r="BA134" s="141"/>
      <c r="BB134" s="141"/>
      <c r="BF134" s="141"/>
      <c r="BG134" s="142"/>
      <c r="BJ134" s="141"/>
      <c r="BK134" s="141"/>
      <c r="BN134" s="141"/>
      <c r="BO134" s="142"/>
    </row>
    <row r="135" spans="1:67" ht="12.75" x14ac:dyDescent="0.2">
      <c r="A135" s="143"/>
      <c r="B135" s="126"/>
      <c r="C135" s="61"/>
      <c r="K135" s="61"/>
      <c r="M135" s="141"/>
      <c r="N135" s="141"/>
      <c r="Q135" s="141"/>
      <c r="R135" s="141"/>
      <c r="S135" s="61"/>
      <c r="U135" s="141"/>
      <c r="V135" s="141"/>
      <c r="Y135" s="141"/>
      <c r="Z135" s="142"/>
      <c r="AC135" s="141"/>
      <c r="AD135" s="141"/>
      <c r="AG135" s="141"/>
      <c r="AH135" s="142"/>
      <c r="AK135" s="141"/>
      <c r="AL135" s="141"/>
      <c r="AO135" s="141"/>
      <c r="AP135" s="142"/>
      <c r="AS135" s="141"/>
      <c r="AT135" s="141"/>
      <c r="AW135" s="141"/>
      <c r="AX135" s="142"/>
      <c r="BA135" s="141"/>
      <c r="BB135" s="141"/>
      <c r="BF135" s="141"/>
      <c r="BG135" s="142"/>
      <c r="BJ135" s="141"/>
      <c r="BK135" s="141"/>
      <c r="BN135" s="141"/>
      <c r="BO135" s="142"/>
    </row>
    <row r="136" spans="1:67" ht="12.75" x14ac:dyDescent="0.2">
      <c r="A136" s="143"/>
      <c r="B136" s="126"/>
      <c r="C136" s="61"/>
      <c r="K136" s="61"/>
      <c r="M136" s="141"/>
      <c r="N136" s="141"/>
      <c r="Q136" s="141"/>
      <c r="R136" s="141"/>
      <c r="S136" s="61"/>
      <c r="U136" s="141"/>
      <c r="V136" s="141"/>
      <c r="Y136" s="141"/>
      <c r="Z136" s="142"/>
      <c r="AC136" s="141"/>
      <c r="AD136" s="141"/>
      <c r="AG136" s="141"/>
      <c r="AH136" s="142"/>
      <c r="AK136" s="141"/>
      <c r="AL136" s="141"/>
      <c r="AO136" s="141"/>
      <c r="AP136" s="142"/>
      <c r="AS136" s="141"/>
      <c r="AT136" s="141"/>
      <c r="AW136" s="141"/>
      <c r="AX136" s="142"/>
      <c r="BA136" s="141"/>
      <c r="BB136" s="141"/>
      <c r="BF136" s="141"/>
      <c r="BG136" s="142"/>
      <c r="BJ136" s="141"/>
      <c r="BK136" s="141"/>
      <c r="BN136" s="141"/>
      <c r="BO136" s="142"/>
    </row>
    <row r="137" spans="1:67" ht="12.75" x14ac:dyDescent="0.2">
      <c r="A137" s="143"/>
      <c r="B137" s="126"/>
      <c r="C137" s="61"/>
      <c r="K137" s="61"/>
      <c r="M137" s="141"/>
      <c r="N137" s="141"/>
      <c r="Q137" s="141"/>
      <c r="R137" s="141"/>
      <c r="S137" s="61"/>
      <c r="U137" s="141"/>
      <c r="V137" s="141"/>
      <c r="Y137" s="141"/>
      <c r="Z137" s="142"/>
      <c r="AC137" s="141"/>
      <c r="AD137" s="141"/>
      <c r="AG137" s="141"/>
      <c r="AH137" s="142"/>
      <c r="AK137" s="141"/>
      <c r="AL137" s="141"/>
      <c r="AO137" s="141"/>
      <c r="AP137" s="142"/>
      <c r="AS137" s="141"/>
      <c r="AT137" s="141"/>
      <c r="AW137" s="141"/>
      <c r="AX137" s="142"/>
      <c r="BA137" s="141"/>
      <c r="BB137" s="141"/>
      <c r="BF137" s="141"/>
      <c r="BG137" s="142"/>
      <c r="BJ137" s="141"/>
      <c r="BK137" s="141"/>
      <c r="BN137" s="141"/>
      <c r="BO137" s="142"/>
    </row>
    <row r="138" spans="1:67" ht="12.75" x14ac:dyDescent="0.2">
      <c r="A138" s="143"/>
      <c r="B138" s="126"/>
      <c r="C138" s="61"/>
      <c r="K138" s="61"/>
      <c r="M138" s="141"/>
      <c r="N138" s="141"/>
      <c r="Q138" s="141"/>
      <c r="R138" s="141"/>
      <c r="S138" s="61"/>
      <c r="U138" s="141"/>
      <c r="V138" s="141"/>
      <c r="Y138" s="141"/>
      <c r="Z138" s="142"/>
      <c r="AC138" s="141"/>
      <c r="AD138" s="141"/>
      <c r="AG138" s="141"/>
      <c r="AH138" s="142"/>
      <c r="AK138" s="141"/>
      <c r="AL138" s="141"/>
      <c r="AO138" s="141"/>
      <c r="AP138" s="142"/>
      <c r="AS138" s="141"/>
      <c r="AT138" s="141"/>
      <c r="AW138" s="141"/>
      <c r="AX138" s="142"/>
      <c r="BA138" s="141"/>
      <c r="BB138" s="141"/>
      <c r="BF138" s="141"/>
      <c r="BG138" s="142"/>
      <c r="BJ138" s="141"/>
      <c r="BK138" s="141"/>
      <c r="BN138" s="141"/>
      <c r="BO138" s="142"/>
    </row>
    <row r="139" spans="1:67" ht="12.75" x14ac:dyDescent="0.2">
      <c r="A139" s="143"/>
      <c r="B139" s="126"/>
      <c r="C139" s="61"/>
      <c r="K139" s="61"/>
      <c r="M139" s="141"/>
      <c r="N139" s="141"/>
      <c r="Q139" s="141"/>
      <c r="R139" s="141"/>
      <c r="S139" s="61"/>
      <c r="U139" s="141"/>
      <c r="V139" s="141"/>
      <c r="Y139" s="141"/>
      <c r="Z139" s="142"/>
      <c r="AC139" s="141"/>
      <c r="AD139" s="141"/>
      <c r="AG139" s="141"/>
      <c r="AH139" s="142"/>
      <c r="AK139" s="141"/>
      <c r="AL139" s="141"/>
      <c r="AO139" s="141"/>
      <c r="AP139" s="142"/>
      <c r="AS139" s="141"/>
      <c r="AT139" s="141"/>
      <c r="AW139" s="141"/>
      <c r="AX139" s="142"/>
      <c r="BA139" s="141"/>
      <c r="BB139" s="141"/>
      <c r="BF139" s="141"/>
      <c r="BG139" s="142"/>
      <c r="BJ139" s="141"/>
      <c r="BK139" s="141"/>
      <c r="BN139" s="141"/>
      <c r="BO139" s="142"/>
    </row>
    <row r="140" spans="1:67" ht="12.75" x14ac:dyDescent="0.2">
      <c r="A140" s="143"/>
      <c r="B140" s="126"/>
      <c r="C140" s="61"/>
      <c r="K140" s="61"/>
      <c r="M140" s="141"/>
      <c r="N140" s="141"/>
      <c r="Q140" s="141"/>
      <c r="R140" s="141"/>
      <c r="S140" s="61"/>
      <c r="U140" s="141"/>
      <c r="V140" s="141"/>
      <c r="Y140" s="141"/>
      <c r="Z140" s="142"/>
      <c r="AC140" s="141"/>
      <c r="AD140" s="141"/>
      <c r="AG140" s="141"/>
      <c r="AH140" s="142"/>
      <c r="AK140" s="141"/>
      <c r="AL140" s="141"/>
      <c r="AO140" s="141"/>
      <c r="AP140" s="142"/>
      <c r="AS140" s="141"/>
      <c r="AT140" s="141"/>
      <c r="AW140" s="141"/>
      <c r="AX140" s="142"/>
      <c r="BA140" s="141"/>
      <c r="BB140" s="141"/>
      <c r="BF140" s="141"/>
      <c r="BG140" s="142"/>
      <c r="BJ140" s="141"/>
      <c r="BK140" s="141"/>
      <c r="BN140" s="141"/>
      <c r="BO140" s="142"/>
    </row>
    <row r="141" spans="1:67" ht="12.75" x14ac:dyDescent="0.2">
      <c r="A141" s="143"/>
      <c r="B141" s="126"/>
      <c r="C141" s="61"/>
      <c r="K141" s="61"/>
      <c r="M141" s="141"/>
      <c r="N141" s="141"/>
      <c r="Q141" s="141"/>
      <c r="R141" s="141"/>
      <c r="S141" s="61"/>
      <c r="U141" s="141"/>
      <c r="V141" s="141"/>
      <c r="Y141" s="141"/>
      <c r="Z141" s="142"/>
      <c r="AC141" s="141"/>
      <c r="AD141" s="141"/>
      <c r="AG141" s="141"/>
      <c r="AH141" s="142"/>
      <c r="AK141" s="141"/>
      <c r="AL141" s="141"/>
      <c r="AO141" s="141"/>
      <c r="AP141" s="142"/>
      <c r="AS141" s="141"/>
      <c r="AT141" s="141"/>
      <c r="AW141" s="141"/>
      <c r="AX141" s="142"/>
      <c r="BA141" s="141"/>
      <c r="BB141" s="141"/>
      <c r="BF141" s="141"/>
      <c r="BG141" s="142"/>
      <c r="BJ141" s="141"/>
      <c r="BK141" s="141"/>
      <c r="BN141" s="141"/>
      <c r="BO141" s="142"/>
    </row>
    <row r="142" spans="1:67" ht="12.75" x14ac:dyDescent="0.2">
      <c r="A142" s="143"/>
      <c r="B142" s="126"/>
      <c r="C142" s="61"/>
      <c r="K142" s="61"/>
      <c r="M142" s="141"/>
      <c r="N142" s="141"/>
      <c r="Q142" s="141"/>
      <c r="R142" s="141"/>
      <c r="S142" s="61"/>
      <c r="U142" s="141"/>
      <c r="V142" s="141"/>
      <c r="Y142" s="141"/>
      <c r="Z142" s="142"/>
      <c r="AC142" s="141"/>
      <c r="AD142" s="141"/>
      <c r="AG142" s="141"/>
      <c r="AH142" s="142"/>
      <c r="AK142" s="141"/>
      <c r="AL142" s="141"/>
      <c r="AO142" s="141"/>
      <c r="AP142" s="142"/>
      <c r="AS142" s="141"/>
      <c r="AT142" s="141"/>
      <c r="AW142" s="141"/>
      <c r="AX142" s="142"/>
      <c r="BA142" s="141"/>
      <c r="BB142" s="141"/>
      <c r="BF142" s="141"/>
      <c r="BG142" s="142"/>
      <c r="BJ142" s="141"/>
      <c r="BK142" s="141"/>
      <c r="BN142" s="141"/>
      <c r="BO142" s="142"/>
    </row>
    <row r="143" spans="1:67" ht="12.75" x14ac:dyDescent="0.2">
      <c r="A143" s="143"/>
      <c r="B143" s="126"/>
      <c r="C143" s="61"/>
      <c r="K143" s="61"/>
      <c r="M143" s="141"/>
      <c r="N143" s="141"/>
      <c r="Q143" s="141"/>
      <c r="R143" s="141"/>
      <c r="S143" s="61"/>
      <c r="U143" s="141"/>
      <c r="V143" s="141"/>
      <c r="Y143" s="141"/>
      <c r="Z143" s="142"/>
      <c r="AC143" s="141"/>
      <c r="AD143" s="141"/>
      <c r="AG143" s="141"/>
      <c r="AH143" s="142"/>
      <c r="AK143" s="141"/>
      <c r="AL143" s="141"/>
      <c r="AO143" s="141"/>
      <c r="AP143" s="142"/>
      <c r="AS143" s="141"/>
      <c r="AT143" s="141"/>
      <c r="AW143" s="141"/>
      <c r="AX143" s="142"/>
      <c r="BA143" s="141"/>
      <c r="BB143" s="141"/>
      <c r="BF143" s="141"/>
      <c r="BG143" s="142"/>
      <c r="BJ143" s="141"/>
      <c r="BK143" s="141"/>
      <c r="BN143" s="141"/>
      <c r="BO143" s="142"/>
    </row>
    <row r="144" spans="1:67" ht="12.75" x14ac:dyDescent="0.2">
      <c r="A144" s="143"/>
      <c r="B144" s="126"/>
      <c r="C144" s="61"/>
      <c r="K144" s="61"/>
      <c r="M144" s="141"/>
      <c r="N144" s="141"/>
      <c r="Q144" s="141"/>
      <c r="R144" s="141"/>
      <c r="S144" s="61"/>
      <c r="U144" s="141"/>
      <c r="V144" s="141"/>
      <c r="Y144" s="141"/>
      <c r="Z144" s="142"/>
      <c r="AC144" s="141"/>
      <c r="AD144" s="141"/>
      <c r="AG144" s="141"/>
      <c r="AH144" s="142"/>
      <c r="AK144" s="141"/>
      <c r="AL144" s="141"/>
      <c r="AO144" s="141"/>
      <c r="AP144" s="142"/>
      <c r="AS144" s="141"/>
      <c r="AT144" s="141"/>
      <c r="AW144" s="141"/>
      <c r="AX144" s="142"/>
      <c r="BA144" s="141"/>
      <c r="BB144" s="141"/>
      <c r="BF144" s="141"/>
      <c r="BG144" s="142"/>
      <c r="BJ144" s="141"/>
      <c r="BK144" s="141"/>
      <c r="BN144" s="141"/>
      <c r="BO144" s="142"/>
    </row>
    <row r="145" spans="1:67" ht="12.75" x14ac:dyDescent="0.2">
      <c r="A145" s="143"/>
      <c r="B145" s="126"/>
      <c r="C145" s="61"/>
      <c r="K145" s="61"/>
      <c r="M145" s="141"/>
      <c r="N145" s="141"/>
      <c r="Q145" s="141"/>
      <c r="R145" s="141"/>
      <c r="S145" s="61"/>
      <c r="U145" s="141"/>
      <c r="V145" s="141"/>
      <c r="Y145" s="141"/>
      <c r="Z145" s="142"/>
      <c r="AC145" s="141"/>
      <c r="AD145" s="141"/>
      <c r="AG145" s="141"/>
      <c r="AH145" s="142"/>
      <c r="AK145" s="141"/>
      <c r="AL145" s="141"/>
      <c r="AO145" s="141"/>
      <c r="AP145" s="142"/>
      <c r="AS145" s="141"/>
      <c r="AT145" s="141"/>
      <c r="AW145" s="141"/>
      <c r="AX145" s="142"/>
      <c r="BA145" s="141"/>
      <c r="BB145" s="141"/>
      <c r="BF145" s="141"/>
      <c r="BG145" s="142"/>
      <c r="BJ145" s="141"/>
      <c r="BK145" s="141"/>
      <c r="BN145" s="141"/>
      <c r="BO145" s="142"/>
    </row>
    <row r="146" spans="1:67" ht="12.75" x14ac:dyDescent="0.2">
      <c r="A146" s="143"/>
      <c r="B146" s="126"/>
      <c r="C146" s="61"/>
      <c r="K146" s="61"/>
      <c r="M146" s="141"/>
      <c r="N146" s="141"/>
      <c r="Q146" s="141"/>
      <c r="R146" s="141"/>
      <c r="S146" s="61"/>
      <c r="U146" s="141"/>
      <c r="V146" s="141"/>
      <c r="Y146" s="141"/>
      <c r="Z146" s="142"/>
      <c r="AC146" s="141"/>
      <c r="AD146" s="141"/>
      <c r="AG146" s="141"/>
      <c r="AH146" s="142"/>
      <c r="AK146" s="141"/>
      <c r="AL146" s="141"/>
      <c r="AO146" s="141"/>
      <c r="AP146" s="142"/>
      <c r="AS146" s="141"/>
      <c r="AT146" s="141"/>
      <c r="AW146" s="141"/>
      <c r="AX146" s="142"/>
      <c r="BA146" s="141"/>
      <c r="BB146" s="141"/>
      <c r="BF146" s="141"/>
      <c r="BG146" s="142"/>
      <c r="BJ146" s="141"/>
      <c r="BK146" s="141"/>
      <c r="BN146" s="141"/>
      <c r="BO146" s="142"/>
    </row>
    <row r="147" spans="1:67" ht="12.75" x14ac:dyDescent="0.2">
      <c r="A147" s="143"/>
      <c r="B147" s="126"/>
      <c r="C147" s="61"/>
      <c r="K147" s="61"/>
      <c r="M147" s="141"/>
      <c r="N147" s="141"/>
      <c r="Q147" s="141"/>
      <c r="R147" s="141"/>
      <c r="S147" s="61"/>
      <c r="U147" s="141"/>
      <c r="V147" s="141"/>
      <c r="Y147" s="141"/>
      <c r="Z147" s="142"/>
      <c r="AC147" s="141"/>
      <c r="AD147" s="141"/>
      <c r="AG147" s="141"/>
      <c r="AH147" s="142"/>
      <c r="AK147" s="141"/>
      <c r="AL147" s="141"/>
      <c r="AO147" s="141"/>
      <c r="AP147" s="142"/>
      <c r="AS147" s="141"/>
      <c r="AT147" s="141"/>
      <c r="AW147" s="141"/>
      <c r="AX147" s="142"/>
      <c r="BA147" s="141"/>
      <c r="BB147" s="141"/>
      <c r="BF147" s="141"/>
      <c r="BG147" s="142"/>
      <c r="BJ147" s="141"/>
      <c r="BK147" s="141"/>
      <c r="BN147" s="141"/>
      <c r="BO147" s="142"/>
    </row>
    <row r="148" spans="1:67" ht="12.75" x14ac:dyDescent="0.2">
      <c r="A148" s="143"/>
      <c r="B148" s="126"/>
      <c r="C148" s="61"/>
      <c r="K148" s="61"/>
      <c r="M148" s="141"/>
      <c r="N148" s="141"/>
      <c r="Q148" s="141"/>
      <c r="R148" s="141"/>
      <c r="S148" s="61"/>
      <c r="U148" s="141"/>
      <c r="V148" s="141"/>
      <c r="Y148" s="141"/>
      <c r="Z148" s="142"/>
      <c r="AC148" s="141"/>
      <c r="AD148" s="141"/>
      <c r="AG148" s="141"/>
      <c r="AH148" s="142"/>
      <c r="AK148" s="141"/>
      <c r="AL148" s="141"/>
      <c r="AO148" s="141"/>
      <c r="AP148" s="142"/>
      <c r="AS148" s="141"/>
      <c r="AT148" s="141"/>
      <c r="AW148" s="141"/>
      <c r="AX148" s="142"/>
      <c r="BA148" s="141"/>
      <c r="BB148" s="141"/>
      <c r="BF148" s="141"/>
      <c r="BG148" s="142"/>
      <c r="BJ148" s="141"/>
      <c r="BK148" s="141"/>
      <c r="BN148" s="141"/>
      <c r="BO148" s="142"/>
    </row>
    <row r="149" spans="1:67" ht="12.75" x14ac:dyDescent="0.2">
      <c r="A149" s="143"/>
      <c r="B149" s="126"/>
      <c r="C149" s="61"/>
      <c r="K149" s="61"/>
      <c r="M149" s="141"/>
      <c r="N149" s="141"/>
      <c r="Q149" s="141"/>
      <c r="R149" s="141"/>
      <c r="S149" s="61"/>
      <c r="U149" s="141"/>
      <c r="V149" s="141"/>
      <c r="Y149" s="141"/>
      <c r="Z149" s="142"/>
      <c r="AC149" s="141"/>
      <c r="AD149" s="141"/>
      <c r="AG149" s="141"/>
      <c r="AH149" s="142"/>
      <c r="AK149" s="141"/>
      <c r="AL149" s="141"/>
      <c r="AO149" s="141"/>
      <c r="AP149" s="142"/>
      <c r="AS149" s="141"/>
      <c r="AT149" s="141"/>
      <c r="AW149" s="141"/>
      <c r="AX149" s="142"/>
      <c r="BA149" s="141"/>
      <c r="BB149" s="141"/>
      <c r="BF149" s="141"/>
      <c r="BG149" s="142"/>
      <c r="BJ149" s="141"/>
      <c r="BK149" s="141"/>
      <c r="BN149" s="141"/>
      <c r="BO149" s="142"/>
    </row>
    <row r="150" spans="1:67" ht="12.75" x14ac:dyDescent="0.2">
      <c r="A150" s="143"/>
      <c r="B150" s="126"/>
      <c r="C150" s="61"/>
      <c r="K150" s="61"/>
      <c r="M150" s="141"/>
      <c r="N150" s="141"/>
      <c r="Q150" s="141"/>
      <c r="R150" s="141"/>
      <c r="S150" s="61"/>
      <c r="U150" s="141"/>
      <c r="V150" s="141"/>
      <c r="Y150" s="141"/>
      <c r="Z150" s="142"/>
      <c r="AC150" s="141"/>
      <c r="AD150" s="141"/>
      <c r="AG150" s="141"/>
      <c r="AH150" s="142"/>
      <c r="AK150" s="141"/>
      <c r="AL150" s="141"/>
      <c r="AO150" s="141"/>
      <c r="AP150" s="142"/>
      <c r="AS150" s="141"/>
      <c r="AT150" s="141"/>
      <c r="AW150" s="141"/>
      <c r="AX150" s="142"/>
      <c r="BA150" s="141"/>
      <c r="BB150" s="141"/>
      <c r="BF150" s="141"/>
      <c r="BG150" s="142"/>
      <c r="BJ150" s="141"/>
      <c r="BK150" s="141"/>
      <c r="BN150" s="141"/>
      <c r="BO150" s="142"/>
    </row>
    <row r="151" spans="1:67" ht="12.75" x14ac:dyDescent="0.2">
      <c r="A151" s="143"/>
      <c r="B151" s="126"/>
      <c r="C151" s="61"/>
      <c r="K151" s="61"/>
      <c r="M151" s="141"/>
      <c r="N151" s="141"/>
      <c r="Q151" s="141"/>
      <c r="R151" s="141"/>
      <c r="S151" s="61"/>
      <c r="U151" s="141"/>
      <c r="V151" s="141"/>
      <c r="Y151" s="141"/>
      <c r="Z151" s="142"/>
      <c r="AC151" s="141"/>
      <c r="AD151" s="141"/>
      <c r="AG151" s="141"/>
      <c r="AH151" s="142"/>
      <c r="AK151" s="141"/>
      <c r="AL151" s="141"/>
      <c r="AO151" s="141"/>
      <c r="AP151" s="142"/>
      <c r="AS151" s="141"/>
      <c r="AT151" s="141"/>
      <c r="AW151" s="141"/>
      <c r="AX151" s="142"/>
      <c r="BA151" s="141"/>
      <c r="BB151" s="141"/>
      <c r="BF151" s="141"/>
      <c r="BG151" s="142"/>
      <c r="BJ151" s="141"/>
      <c r="BK151" s="141"/>
      <c r="BN151" s="141"/>
      <c r="BO151" s="142"/>
    </row>
    <row r="152" spans="1:67" ht="12.75" x14ac:dyDescent="0.2">
      <c r="A152" s="143"/>
      <c r="B152" s="126"/>
      <c r="C152" s="61"/>
      <c r="K152" s="61"/>
      <c r="M152" s="141"/>
      <c r="N152" s="141"/>
      <c r="Q152" s="141"/>
      <c r="R152" s="141"/>
      <c r="S152" s="61"/>
      <c r="U152" s="141"/>
      <c r="V152" s="141"/>
      <c r="Y152" s="141"/>
      <c r="Z152" s="142"/>
      <c r="AC152" s="141"/>
      <c r="AD152" s="141"/>
      <c r="AG152" s="141"/>
      <c r="AH152" s="142"/>
      <c r="AK152" s="141"/>
      <c r="AL152" s="141"/>
      <c r="AO152" s="141"/>
      <c r="AP152" s="142"/>
      <c r="AS152" s="141"/>
      <c r="AT152" s="141"/>
      <c r="AW152" s="141"/>
      <c r="AX152" s="142"/>
      <c r="BA152" s="141"/>
      <c r="BB152" s="141"/>
      <c r="BF152" s="141"/>
      <c r="BG152" s="142"/>
      <c r="BJ152" s="141"/>
      <c r="BK152" s="141"/>
      <c r="BN152" s="141"/>
      <c r="BO152" s="142"/>
    </row>
    <row r="153" spans="1:67" ht="12.75" x14ac:dyDescent="0.2">
      <c r="A153" s="143"/>
      <c r="B153" s="126"/>
      <c r="C153" s="61"/>
      <c r="K153" s="61"/>
      <c r="M153" s="141"/>
      <c r="N153" s="141"/>
      <c r="Q153" s="141"/>
      <c r="R153" s="141"/>
      <c r="S153" s="61"/>
      <c r="U153" s="141"/>
      <c r="V153" s="141"/>
      <c r="Y153" s="141"/>
      <c r="Z153" s="142"/>
      <c r="AC153" s="141"/>
      <c r="AD153" s="141"/>
      <c r="AG153" s="141"/>
      <c r="AH153" s="142"/>
      <c r="AK153" s="141"/>
      <c r="AL153" s="141"/>
      <c r="AO153" s="141"/>
      <c r="AP153" s="142"/>
      <c r="AS153" s="141"/>
      <c r="AT153" s="141"/>
      <c r="AW153" s="141"/>
      <c r="AX153" s="142"/>
      <c r="BA153" s="141"/>
      <c r="BB153" s="141"/>
      <c r="BF153" s="141"/>
      <c r="BG153" s="142"/>
      <c r="BJ153" s="141"/>
      <c r="BK153" s="141"/>
      <c r="BN153" s="141"/>
      <c r="BO153" s="142"/>
    </row>
    <row r="154" spans="1:67" ht="12.75" x14ac:dyDescent="0.2">
      <c r="A154" s="143"/>
      <c r="B154" s="126"/>
      <c r="C154" s="61"/>
      <c r="K154" s="61"/>
      <c r="M154" s="141"/>
      <c r="N154" s="141"/>
      <c r="Q154" s="141"/>
      <c r="R154" s="141"/>
      <c r="S154" s="61"/>
      <c r="U154" s="141"/>
      <c r="V154" s="141"/>
      <c r="Y154" s="141"/>
      <c r="Z154" s="142"/>
      <c r="AC154" s="141"/>
      <c r="AD154" s="141"/>
      <c r="AG154" s="141"/>
      <c r="AH154" s="142"/>
      <c r="AK154" s="141"/>
      <c r="AL154" s="141"/>
      <c r="AO154" s="141"/>
      <c r="AP154" s="142"/>
      <c r="AS154" s="141"/>
      <c r="AT154" s="141"/>
      <c r="AW154" s="141"/>
      <c r="AX154" s="142"/>
      <c r="BA154" s="141"/>
      <c r="BB154" s="141"/>
      <c r="BF154" s="141"/>
      <c r="BG154" s="142"/>
      <c r="BJ154" s="141"/>
      <c r="BK154" s="141"/>
      <c r="BN154" s="141"/>
      <c r="BO154" s="142"/>
    </row>
    <row r="155" spans="1:67" ht="12.75" x14ac:dyDescent="0.2">
      <c r="A155" s="143"/>
      <c r="B155" s="126"/>
      <c r="C155" s="61"/>
      <c r="K155" s="61"/>
      <c r="M155" s="141"/>
      <c r="N155" s="141"/>
      <c r="Q155" s="141"/>
      <c r="R155" s="141"/>
      <c r="S155" s="61"/>
      <c r="U155" s="141"/>
      <c r="V155" s="141"/>
      <c r="Y155" s="141"/>
      <c r="Z155" s="142"/>
      <c r="AC155" s="141"/>
      <c r="AD155" s="141"/>
      <c r="AG155" s="141"/>
      <c r="AH155" s="142"/>
      <c r="AK155" s="141"/>
      <c r="AL155" s="141"/>
      <c r="AO155" s="141"/>
      <c r="AP155" s="142"/>
      <c r="AS155" s="141"/>
      <c r="AT155" s="141"/>
      <c r="AW155" s="141"/>
      <c r="AX155" s="142"/>
      <c r="BA155" s="141"/>
      <c r="BB155" s="141"/>
      <c r="BF155" s="141"/>
      <c r="BG155" s="142"/>
      <c r="BJ155" s="141"/>
      <c r="BK155" s="141"/>
      <c r="BN155" s="141"/>
      <c r="BO155" s="142"/>
    </row>
    <row r="156" spans="1:67" ht="12.75" x14ac:dyDescent="0.2">
      <c r="A156" s="143"/>
      <c r="B156" s="126"/>
      <c r="C156" s="61"/>
      <c r="K156" s="61"/>
      <c r="M156" s="141"/>
      <c r="N156" s="141"/>
      <c r="Q156" s="141"/>
      <c r="R156" s="141"/>
      <c r="S156" s="61"/>
      <c r="U156" s="141"/>
      <c r="V156" s="141"/>
      <c r="Y156" s="141"/>
      <c r="Z156" s="142"/>
      <c r="AC156" s="141"/>
      <c r="AD156" s="141"/>
      <c r="AG156" s="141"/>
      <c r="AH156" s="142"/>
      <c r="AK156" s="141"/>
      <c r="AL156" s="141"/>
      <c r="AO156" s="141"/>
      <c r="AP156" s="142"/>
      <c r="AS156" s="141"/>
      <c r="AT156" s="141"/>
      <c r="AW156" s="141"/>
      <c r="AX156" s="142"/>
      <c r="BA156" s="141"/>
      <c r="BB156" s="141"/>
      <c r="BF156" s="141"/>
      <c r="BG156" s="142"/>
      <c r="BJ156" s="141"/>
      <c r="BK156" s="141"/>
      <c r="BN156" s="141"/>
      <c r="BO156" s="142"/>
    </row>
    <row r="157" spans="1:67" ht="12.75" x14ac:dyDescent="0.2">
      <c r="A157" s="143"/>
      <c r="B157" s="126"/>
      <c r="C157" s="61"/>
      <c r="K157" s="61"/>
      <c r="M157" s="141"/>
      <c r="N157" s="141"/>
      <c r="Q157" s="141"/>
      <c r="R157" s="141"/>
      <c r="S157" s="61"/>
      <c r="U157" s="141"/>
      <c r="V157" s="141"/>
      <c r="Y157" s="141"/>
      <c r="Z157" s="142"/>
      <c r="AC157" s="141"/>
      <c r="AD157" s="141"/>
      <c r="AG157" s="141"/>
      <c r="AH157" s="142"/>
      <c r="AK157" s="141"/>
      <c r="AL157" s="141"/>
      <c r="AO157" s="141"/>
      <c r="AP157" s="142"/>
      <c r="AS157" s="141"/>
      <c r="AT157" s="141"/>
      <c r="AW157" s="141"/>
      <c r="AX157" s="142"/>
      <c r="BA157" s="141"/>
      <c r="BB157" s="141"/>
      <c r="BF157" s="141"/>
      <c r="BG157" s="142"/>
      <c r="BJ157" s="141"/>
      <c r="BK157" s="141"/>
      <c r="BN157" s="141"/>
      <c r="BO157" s="142"/>
    </row>
    <row r="158" spans="1:67" ht="12.75" x14ac:dyDescent="0.2">
      <c r="A158" s="143"/>
      <c r="B158" s="126"/>
      <c r="C158" s="61"/>
      <c r="K158" s="61"/>
      <c r="M158" s="141"/>
      <c r="N158" s="141"/>
      <c r="Q158" s="141"/>
      <c r="R158" s="141"/>
      <c r="S158" s="61"/>
      <c r="U158" s="141"/>
      <c r="V158" s="141"/>
      <c r="Y158" s="141"/>
      <c r="Z158" s="142"/>
      <c r="AC158" s="141"/>
      <c r="AD158" s="141"/>
      <c r="AG158" s="141"/>
      <c r="AH158" s="142"/>
      <c r="AK158" s="141"/>
      <c r="AL158" s="141"/>
      <c r="AO158" s="141"/>
      <c r="AP158" s="142"/>
      <c r="AS158" s="141"/>
      <c r="AT158" s="141"/>
      <c r="AW158" s="141"/>
      <c r="AX158" s="142"/>
      <c r="BA158" s="141"/>
      <c r="BB158" s="141"/>
      <c r="BF158" s="141"/>
      <c r="BG158" s="142"/>
      <c r="BJ158" s="141"/>
      <c r="BK158" s="141"/>
      <c r="BN158" s="141"/>
      <c r="BO158" s="142"/>
    </row>
    <row r="159" spans="1:67" ht="12.75" x14ac:dyDescent="0.2">
      <c r="A159" s="143"/>
      <c r="B159" s="126"/>
      <c r="C159" s="61"/>
      <c r="K159" s="61"/>
      <c r="M159" s="141"/>
      <c r="N159" s="141"/>
      <c r="Q159" s="141"/>
      <c r="R159" s="141"/>
      <c r="S159" s="61"/>
      <c r="U159" s="141"/>
      <c r="V159" s="141"/>
      <c r="Y159" s="141"/>
      <c r="Z159" s="142"/>
      <c r="AC159" s="141"/>
      <c r="AD159" s="141"/>
      <c r="AG159" s="141"/>
      <c r="AH159" s="142"/>
      <c r="AK159" s="141"/>
      <c r="AL159" s="141"/>
      <c r="AO159" s="141"/>
      <c r="AP159" s="142"/>
      <c r="AS159" s="141"/>
      <c r="AT159" s="141"/>
      <c r="AW159" s="141"/>
      <c r="AX159" s="142"/>
      <c r="BA159" s="141"/>
      <c r="BB159" s="141"/>
      <c r="BF159" s="141"/>
      <c r="BG159" s="142"/>
      <c r="BJ159" s="141"/>
      <c r="BK159" s="141"/>
      <c r="BN159" s="141"/>
      <c r="BO159" s="142"/>
    </row>
    <row r="160" spans="1:67" ht="12.75" x14ac:dyDescent="0.2">
      <c r="A160" s="143"/>
      <c r="B160" s="126"/>
      <c r="C160" s="61"/>
      <c r="K160" s="61"/>
      <c r="M160" s="141"/>
      <c r="N160" s="141"/>
      <c r="Q160" s="141"/>
      <c r="R160" s="141"/>
      <c r="S160" s="61"/>
      <c r="U160" s="141"/>
      <c r="V160" s="141"/>
      <c r="Y160" s="141"/>
      <c r="Z160" s="142"/>
      <c r="AC160" s="141"/>
      <c r="AD160" s="141"/>
      <c r="AG160" s="141"/>
      <c r="AH160" s="142"/>
      <c r="AK160" s="141"/>
      <c r="AL160" s="141"/>
      <c r="AO160" s="141"/>
      <c r="AP160" s="142"/>
      <c r="AS160" s="141"/>
      <c r="AT160" s="141"/>
      <c r="AW160" s="141"/>
      <c r="AX160" s="142"/>
      <c r="BA160" s="141"/>
      <c r="BB160" s="141"/>
      <c r="BF160" s="141"/>
      <c r="BG160" s="142"/>
      <c r="BJ160" s="141"/>
      <c r="BK160" s="141"/>
      <c r="BN160" s="141"/>
      <c r="BO160" s="142"/>
    </row>
    <row r="161" spans="1:67" ht="12.75" x14ac:dyDescent="0.2">
      <c r="A161" s="143"/>
      <c r="B161" s="126"/>
      <c r="C161" s="61"/>
      <c r="K161" s="61"/>
      <c r="M161" s="141"/>
      <c r="N161" s="141"/>
      <c r="Q161" s="141"/>
      <c r="R161" s="141"/>
      <c r="S161" s="61"/>
      <c r="U161" s="141"/>
      <c r="V161" s="141"/>
      <c r="Y161" s="141"/>
      <c r="Z161" s="142"/>
      <c r="AC161" s="141"/>
      <c r="AD161" s="141"/>
      <c r="AG161" s="141"/>
      <c r="AH161" s="142"/>
      <c r="AK161" s="141"/>
      <c r="AL161" s="141"/>
      <c r="AO161" s="141"/>
      <c r="AP161" s="142"/>
      <c r="AS161" s="141"/>
      <c r="AT161" s="141"/>
      <c r="AW161" s="141"/>
      <c r="AX161" s="142"/>
      <c r="BA161" s="141"/>
      <c r="BB161" s="141"/>
      <c r="BF161" s="141"/>
      <c r="BG161" s="142"/>
      <c r="BJ161" s="141"/>
      <c r="BK161" s="141"/>
      <c r="BN161" s="141"/>
      <c r="BO161" s="142"/>
    </row>
    <row r="162" spans="1:67" ht="12.75" x14ac:dyDescent="0.2">
      <c r="A162" s="143"/>
      <c r="B162" s="126"/>
      <c r="C162" s="61"/>
      <c r="K162" s="61"/>
      <c r="M162" s="141"/>
      <c r="N162" s="141"/>
      <c r="Q162" s="141"/>
      <c r="R162" s="141"/>
      <c r="S162" s="61"/>
      <c r="U162" s="141"/>
      <c r="V162" s="141"/>
      <c r="Y162" s="141"/>
      <c r="Z162" s="142"/>
      <c r="AC162" s="141"/>
      <c r="AD162" s="141"/>
      <c r="AG162" s="141"/>
      <c r="AH162" s="142"/>
      <c r="AK162" s="141"/>
      <c r="AL162" s="141"/>
      <c r="AO162" s="141"/>
      <c r="AP162" s="142"/>
      <c r="AS162" s="141"/>
      <c r="AT162" s="141"/>
      <c r="AW162" s="141"/>
      <c r="AX162" s="142"/>
      <c r="BA162" s="141"/>
      <c r="BB162" s="141"/>
      <c r="BF162" s="141"/>
      <c r="BG162" s="142"/>
      <c r="BJ162" s="141"/>
      <c r="BK162" s="141"/>
      <c r="BN162" s="141"/>
      <c r="BO162" s="142"/>
    </row>
    <row r="163" spans="1:67" ht="12.75" x14ac:dyDescent="0.2">
      <c r="A163" s="143"/>
      <c r="B163" s="126"/>
      <c r="C163" s="61"/>
      <c r="K163" s="61"/>
      <c r="M163" s="141"/>
      <c r="N163" s="141"/>
      <c r="Q163" s="141"/>
      <c r="R163" s="141"/>
      <c r="S163" s="61"/>
      <c r="U163" s="141"/>
      <c r="V163" s="141"/>
      <c r="Y163" s="141"/>
      <c r="Z163" s="142"/>
      <c r="AC163" s="141"/>
      <c r="AD163" s="141"/>
      <c r="AG163" s="141"/>
      <c r="AH163" s="142"/>
      <c r="AK163" s="141"/>
      <c r="AL163" s="141"/>
      <c r="AO163" s="141"/>
      <c r="AP163" s="142"/>
      <c r="AS163" s="141"/>
      <c r="AT163" s="141"/>
      <c r="AW163" s="141"/>
      <c r="AX163" s="142"/>
      <c r="BA163" s="141"/>
      <c r="BB163" s="141"/>
      <c r="BF163" s="141"/>
      <c r="BG163" s="142"/>
      <c r="BJ163" s="141"/>
      <c r="BK163" s="141"/>
      <c r="BN163" s="141"/>
      <c r="BO163" s="142"/>
    </row>
    <row r="164" spans="1:67" ht="12.75" x14ac:dyDescent="0.2">
      <c r="A164" s="143"/>
      <c r="B164" s="126"/>
      <c r="C164" s="61"/>
      <c r="K164" s="61"/>
      <c r="M164" s="141"/>
      <c r="N164" s="141"/>
      <c r="Q164" s="141"/>
      <c r="R164" s="141"/>
      <c r="S164" s="61"/>
      <c r="U164" s="141"/>
      <c r="V164" s="141"/>
      <c r="Y164" s="141"/>
      <c r="Z164" s="142"/>
      <c r="AC164" s="141"/>
      <c r="AD164" s="141"/>
      <c r="AG164" s="141"/>
      <c r="AH164" s="142"/>
      <c r="AK164" s="141"/>
      <c r="AL164" s="141"/>
      <c r="AO164" s="141"/>
      <c r="AP164" s="142"/>
      <c r="AS164" s="141"/>
      <c r="AT164" s="141"/>
      <c r="AW164" s="141"/>
      <c r="AX164" s="142"/>
      <c r="BA164" s="141"/>
      <c r="BB164" s="141"/>
      <c r="BF164" s="141"/>
      <c r="BG164" s="142"/>
      <c r="BJ164" s="141"/>
      <c r="BK164" s="141"/>
      <c r="BN164" s="141"/>
      <c r="BO164" s="142"/>
    </row>
    <row r="165" spans="1:67" ht="12.75" x14ac:dyDescent="0.2">
      <c r="A165" s="143"/>
      <c r="B165" s="126"/>
      <c r="C165" s="61"/>
      <c r="K165" s="61"/>
      <c r="M165" s="141"/>
      <c r="N165" s="141"/>
      <c r="Q165" s="141"/>
      <c r="R165" s="141"/>
      <c r="S165" s="61"/>
      <c r="U165" s="141"/>
      <c r="V165" s="141"/>
      <c r="Y165" s="141"/>
      <c r="Z165" s="142"/>
      <c r="AC165" s="141"/>
      <c r="AD165" s="141"/>
      <c r="AG165" s="141"/>
      <c r="AH165" s="142"/>
      <c r="AK165" s="141"/>
      <c r="AL165" s="141"/>
      <c r="AO165" s="141"/>
      <c r="AP165" s="142"/>
      <c r="AS165" s="141"/>
      <c r="AT165" s="141"/>
      <c r="AW165" s="141"/>
      <c r="AX165" s="142"/>
      <c r="BA165" s="141"/>
      <c r="BB165" s="141"/>
      <c r="BF165" s="141"/>
      <c r="BG165" s="142"/>
      <c r="BJ165" s="141"/>
      <c r="BK165" s="141"/>
      <c r="BN165" s="141"/>
      <c r="BO165" s="142"/>
    </row>
    <row r="166" spans="1:67" ht="12.75" x14ac:dyDescent="0.2">
      <c r="A166" s="143"/>
      <c r="B166" s="126"/>
      <c r="C166" s="61"/>
      <c r="K166" s="61"/>
      <c r="M166" s="141"/>
      <c r="N166" s="141"/>
      <c r="Q166" s="141"/>
      <c r="R166" s="141"/>
      <c r="S166" s="61"/>
      <c r="U166" s="141"/>
      <c r="V166" s="141"/>
      <c r="Y166" s="141"/>
      <c r="Z166" s="142"/>
      <c r="AC166" s="141"/>
      <c r="AD166" s="141"/>
      <c r="AG166" s="141"/>
      <c r="AH166" s="142"/>
      <c r="AK166" s="141"/>
      <c r="AL166" s="141"/>
      <c r="AO166" s="141"/>
      <c r="AP166" s="142"/>
      <c r="AS166" s="141"/>
      <c r="AT166" s="141"/>
      <c r="AW166" s="141"/>
      <c r="AX166" s="142"/>
      <c r="BA166" s="141"/>
      <c r="BB166" s="141"/>
      <c r="BF166" s="141"/>
      <c r="BG166" s="142"/>
      <c r="BJ166" s="141"/>
      <c r="BK166" s="141"/>
      <c r="BN166" s="141"/>
      <c r="BO166" s="142"/>
    </row>
    <row r="167" spans="1:67" ht="12.75" x14ac:dyDescent="0.2">
      <c r="A167" s="143"/>
      <c r="B167" s="126"/>
      <c r="C167" s="61"/>
      <c r="K167" s="61"/>
      <c r="M167" s="141"/>
      <c r="N167" s="141"/>
      <c r="Q167" s="141"/>
      <c r="R167" s="141"/>
      <c r="S167" s="61"/>
      <c r="U167" s="141"/>
      <c r="V167" s="141"/>
      <c r="Y167" s="141"/>
      <c r="Z167" s="142"/>
      <c r="AC167" s="141"/>
      <c r="AD167" s="141"/>
      <c r="AG167" s="141"/>
      <c r="AH167" s="142"/>
      <c r="AK167" s="141"/>
      <c r="AL167" s="141"/>
      <c r="AO167" s="141"/>
      <c r="AP167" s="142"/>
      <c r="AS167" s="141"/>
      <c r="AT167" s="141"/>
      <c r="AW167" s="141"/>
      <c r="AX167" s="142"/>
      <c r="BA167" s="141"/>
      <c r="BB167" s="141"/>
      <c r="BF167" s="141"/>
      <c r="BG167" s="142"/>
      <c r="BJ167" s="141"/>
      <c r="BK167" s="141"/>
      <c r="BN167" s="141"/>
      <c r="BO167" s="142"/>
    </row>
    <row r="168" spans="1:67" ht="12.75" x14ac:dyDescent="0.2">
      <c r="A168" s="143"/>
      <c r="B168" s="126"/>
      <c r="C168" s="61"/>
      <c r="K168" s="61"/>
      <c r="M168" s="141"/>
      <c r="N168" s="141"/>
      <c r="Q168" s="141"/>
      <c r="R168" s="141"/>
      <c r="S168" s="61"/>
      <c r="U168" s="141"/>
      <c r="V168" s="141"/>
      <c r="Y168" s="141"/>
      <c r="Z168" s="142"/>
      <c r="AC168" s="141"/>
      <c r="AD168" s="141"/>
      <c r="AG168" s="141"/>
      <c r="AH168" s="142"/>
      <c r="AK168" s="141"/>
      <c r="AL168" s="141"/>
      <c r="AO168" s="141"/>
      <c r="AP168" s="142"/>
      <c r="AS168" s="141"/>
      <c r="AT168" s="141"/>
      <c r="AW168" s="141"/>
      <c r="AX168" s="142"/>
      <c r="BA168" s="141"/>
      <c r="BB168" s="141"/>
      <c r="BF168" s="141"/>
      <c r="BG168" s="142"/>
      <c r="BJ168" s="141"/>
      <c r="BK168" s="141"/>
      <c r="BN168" s="141"/>
      <c r="BO168" s="142"/>
    </row>
    <row r="169" spans="1:67" ht="12.75" x14ac:dyDescent="0.2">
      <c r="A169" s="143"/>
      <c r="B169" s="126"/>
      <c r="C169" s="61"/>
      <c r="K169" s="61"/>
      <c r="M169" s="141"/>
      <c r="N169" s="141"/>
      <c r="Q169" s="141"/>
      <c r="R169" s="141"/>
      <c r="S169" s="61"/>
      <c r="U169" s="141"/>
      <c r="V169" s="141"/>
      <c r="Y169" s="141"/>
      <c r="Z169" s="142"/>
      <c r="AC169" s="141"/>
      <c r="AD169" s="141"/>
      <c r="AG169" s="141"/>
      <c r="AH169" s="142"/>
      <c r="AK169" s="141"/>
      <c r="AL169" s="141"/>
      <c r="AO169" s="141"/>
      <c r="AP169" s="142"/>
      <c r="AS169" s="141"/>
      <c r="AT169" s="141"/>
      <c r="AW169" s="141"/>
      <c r="AX169" s="142"/>
      <c r="BA169" s="141"/>
      <c r="BB169" s="141"/>
      <c r="BF169" s="141"/>
      <c r="BG169" s="142"/>
      <c r="BJ169" s="141"/>
      <c r="BK169" s="141"/>
      <c r="BN169" s="141"/>
      <c r="BO169" s="142"/>
    </row>
    <row r="170" spans="1:67" ht="12.75" x14ac:dyDescent="0.2">
      <c r="A170" s="143"/>
      <c r="B170" s="126"/>
      <c r="C170" s="61"/>
      <c r="K170" s="61"/>
      <c r="M170" s="141"/>
      <c r="N170" s="141"/>
      <c r="Q170" s="141"/>
      <c r="R170" s="141"/>
      <c r="S170" s="61"/>
      <c r="U170" s="141"/>
      <c r="V170" s="141"/>
      <c r="Y170" s="141"/>
      <c r="Z170" s="142"/>
      <c r="AC170" s="141"/>
      <c r="AD170" s="141"/>
      <c r="AG170" s="141"/>
      <c r="AH170" s="142"/>
      <c r="AK170" s="141"/>
      <c r="AL170" s="141"/>
      <c r="AO170" s="141"/>
      <c r="AP170" s="142"/>
      <c r="AS170" s="141"/>
      <c r="AT170" s="141"/>
      <c r="AW170" s="141"/>
      <c r="AX170" s="142"/>
      <c r="BA170" s="141"/>
      <c r="BB170" s="141"/>
      <c r="BF170" s="141"/>
      <c r="BG170" s="142"/>
      <c r="BJ170" s="141"/>
      <c r="BK170" s="141"/>
      <c r="BN170" s="141"/>
      <c r="BO170" s="142"/>
    </row>
    <row r="171" spans="1:67" ht="12.75" x14ac:dyDescent="0.2">
      <c r="A171" s="143"/>
      <c r="B171" s="126"/>
      <c r="C171" s="61"/>
      <c r="K171" s="61"/>
      <c r="M171" s="141"/>
      <c r="N171" s="141"/>
      <c r="Q171" s="141"/>
      <c r="R171" s="141"/>
      <c r="S171" s="61"/>
      <c r="U171" s="141"/>
      <c r="V171" s="141"/>
      <c r="Y171" s="141"/>
      <c r="Z171" s="142"/>
      <c r="AC171" s="141"/>
      <c r="AD171" s="141"/>
      <c r="AG171" s="141"/>
      <c r="AH171" s="142"/>
      <c r="AK171" s="141"/>
      <c r="AL171" s="141"/>
      <c r="AO171" s="141"/>
      <c r="AP171" s="142"/>
      <c r="AS171" s="141"/>
      <c r="AT171" s="141"/>
      <c r="AW171" s="141"/>
      <c r="AX171" s="142"/>
      <c r="BA171" s="141"/>
      <c r="BB171" s="141"/>
      <c r="BF171" s="141"/>
      <c r="BG171" s="142"/>
      <c r="BJ171" s="141"/>
      <c r="BK171" s="141"/>
      <c r="BN171" s="141"/>
      <c r="BO171" s="142"/>
    </row>
    <row r="172" spans="1:67" ht="12.75" x14ac:dyDescent="0.2">
      <c r="A172" s="143"/>
      <c r="B172" s="126"/>
      <c r="C172" s="61"/>
      <c r="K172" s="61"/>
      <c r="M172" s="141"/>
      <c r="N172" s="141"/>
      <c r="Q172" s="141"/>
      <c r="R172" s="141"/>
      <c r="S172" s="61"/>
      <c r="U172" s="141"/>
      <c r="V172" s="141"/>
      <c r="Y172" s="141"/>
      <c r="Z172" s="142"/>
      <c r="AC172" s="141"/>
      <c r="AD172" s="141"/>
      <c r="AG172" s="141"/>
      <c r="AH172" s="142"/>
      <c r="AK172" s="141"/>
      <c r="AL172" s="141"/>
      <c r="AO172" s="141"/>
      <c r="AP172" s="142"/>
      <c r="AS172" s="141"/>
      <c r="AT172" s="141"/>
      <c r="AW172" s="141"/>
      <c r="AX172" s="142"/>
      <c r="BA172" s="141"/>
      <c r="BB172" s="141"/>
      <c r="BF172" s="141"/>
      <c r="BG172" s="142"/>
      <c r="BJ172" s="141"/>
      <c r="BK172" s="141"/>
      <c r="BN172" s="141"/>
      <c r="BO172" s="142"/>
    </row>
    <row r="173" spans="1:67" ht="12.75" x14ac:dyDescent="0.2">
      <c r="A173" s="143"/>
      <c r="B173" s="126"/>
      <c r="C173" s="61"/>
      <c r="K173" s="61"/>
      <c r="M173" s="141"/>
      <c r="N173" s="141"/>
      <c r="Q173" s="141"/>
      <c r="R173" s="141"/>
      <c r="S173" s="61"/>
      <c r="U173" s="141"/>
      <c r="V173" s="141"/>
      <c r="Y173" s="141"/>
      <c r="Z173" s="142"/>
      <c r="AC173" s="141"/>
      <c r="AD173" s="141"/>
      <c r="AG173" s="141"/>
      <c r="AH173" s="142"/>
      <c r="AK173" s="141"/>
      <c r="AL173" s="141"/>
      <c r="AO173" s="141"/>
      <c r="AP173" s="142"/>
      <c r="AS173" s="141"/>
      <c r="AT173" s="141"/>
      <c r="AW173" s="141"/>
      <c r="AX173" s="142"/>
      <c r="BA173" s="141"/>
      <c r="BB173" s="141"/>
      <c r="BF173" s="141"/>
      <c r="BG173" s="142"/>
      <c r="BJ173" s="141"/>
      <c r="BK173" s="141"/>
      <c r="BN173" s="141"/>
      <c r="BO173" s="142"/>
    </row>
    <row r="174" spans="1:67" ht="12.75" x14ac:dyDescent="0.2">
      <c r="A174" s="143"/>
      <c r="B174" s="126"/>
      <c r="C174" s="61"/>
      <c r="K174" s="61"/>
      <c r="M174" s="141"/>
      <c r="N174" s="141"/>
      <c r="Q174" s="141"/>
      <c r="R174" s="141"/>
      <c r="S174" s="61"/>
      <c r="U174" s="141"/>
      <c r="V174" s="141"/>
      <c r="Y174" s="141"/>
      <c r="Z174" s="142"/>
      <c r="AC174" s="141"/>
      <c r="AD174" s="141"/>
      <c r="AG174" s="141"/>
      <c r="AH174" s="142"/>
      <c r="AK174" s="141"/>
      <c r="AL174" s="141"/>
      <c r="AO174" s="141"/>
      <c r="AP174" s="142"/>
      <c r="AS174" s="141"/>
      <c r="AT174" s="141"/>
      <c r="AW174" s="141"/>
      <c r="AX174" s="142"/>
      <c r="BA174" s="141"/>
      <c r="BB174" s="141"/>
      <c r="BF174" s="141"/>
      <c r="BG174" s="142"/>
      <c r="BJ174" s="141"/>
      <c r="BK174" s="141"/>
      <c r="BN174" s="141"/>
      <c r="BO174" s="142"/>
    </row>
    <row r="175" spans="1:67" ht="12.75" x14ac:dyDescent="0.2">
      <c r="A175" s="143"/>
      <c r="B175" s="126"/>
      <c r="C175" s="61"/>
      <c r="K175" s="61"/>
      <c r="M175" s="141"/>
      <c r="N175" s="141"/>
      <c r="Q175" s="141"/>
      <c r="R175" s="141"/>
      <c r="S175" s="61"/>
      <c r="U175" s="141"/>
      <c r="V175" s="141"/>
      <c r="Y175" s="141"/>
      <c r="Z175" s="142"/>
      <c r="AC175" s="141"/>
      <c r="AD175" s="141"/>
      <c r="AG175" s="141"/>
      <c r="AH175" s="142"/>
      <c r="AK175" s="141"/>
      <c r="AL175" s="141"/>
      <c r="AO175" s="141"/>
      <c r="AP175" s="142"/>
      <c r="AS175" s="141"/>
      <c r="AT175" s="141"/>
      <c r="AW175" s="141"/>
      <c r="AX175" s="142"/>
      <c r="BA175" s="141"/>
      <c r="BB175" s="141"/>
      <c r="BF175" s="141"/>
      <c r="BG175" s="142"/>
      <c r="BJ175" s="141"/>
      <c r="BK175" s="141"/>
      <c r="BN175" s="141"/>
      <c r="BO175" s="142"/>
    </row>
    <row r="176" spans="1:67" ht="12.75" x14ac:dyDescent="0.2">
      <c r="A176" s="143"/>
      <c r="B176" s="126"/>
      <c r="C176" s="61"/>
      <c r="K176" s="61"/>
      <c r="M176" s="141"/>
      <c r="N176" s="141"/>
      <c r="Q176" s="141"/>
      <c r="R176" s="141"/>
      <c r="S176" s="61"/>
      <c r="U176" s="141"/>
      <c r="V176" s="141"/>
      <c r="Y176" s="141"/>
      <c r="Z176" s="142"/>
      <c r="AC176" s="141"/>
      <c r="AD176" s="141"/>
      <c r="AG176" s="141"/>
      <c r="AH176" s="142"/>
      <c r="AK176" s="141"/>
      <c r="AL176" s="141"/>
      <c r="AO176" s="141"/>
      <c r="AP176" s="142"/>
      <c r="AS176" s="141"/>
      <c r="AT176" s="141"/>
      <c r="AW176" s="141"/>
      <c r="AX176" s="142"/>
      <c r="BA176" s="141"/>
      <c r="BB176" s="141"/>
      <c r="BF176" s="141"/>
      <c r="BG176" s="142"/>
      <c r="BJ176" s="141"/>
      <c r="BK176" s="141"/>
      <c r="BN176" s="141"/>
      <c r="BO176" s="142"/>
    </row>
    <row r="177" spans="1:67" ht="12.75" x14ac:dyDescent="0.2">
      <c r="A177" s="143"/>
      <c r="B177" s="126"/>
      <c r="C177" s="61"/>
      <c r="K177" s="61"/>
      <c r="M177" s="141"/>
      <c r="N177" s="141"/>
      <c r="Q177" s="141"/>
      <c r="R177" s="141"/>
      <c r="S177" s="61"/>
      <c r="U177" s="141"/>
      <c r="V177" s="141"/>
      <c r="Y177" s="141"/>
      <c r="Z177" s="142"/>
      <c r="AC177" s="141"/>
      <c r="AD177" s="141"/>
      <c r="AG177" s="141"/>
      <c r="AH177" s="142"/>
      <c r="AK177" s="141"/>
      <c r="AL177" s="141"/>
      <c r="AO177" s="141"/>
      <c r="AP177" s="142"/>
      <c r="AS177" s="141"/>
      <c r="AT177" s="141"/>
      <c r="AW177" s="141"/>
      <c r="AX177" s="142"/>
      <c r="BA177" s="141"/>
      <c r="BB177" s="141"/>
      <c r="BF177" s="141"/>
      <c r="BG177" s="142"/>
      <c r="BJ177" s="141"/>
      <c r="BK177" s="141"/>
      <c r="BN177" s="141"/>
      <c r="BO177" s="142"/>
    </row>
    <row r="178" spans="1:67" ht="12.75" x14ac:dyDescent="0.2">
      <c r="A178" s="143"/>
      <c r="B178" s="126"/>
      <c r="C178" s="61"/>
      <c r="K178" s="61"/>
      <c r="M178" s="141"/>
      <c r="N178" s="141"/>
      <c r="Q178" s="141"/>
      <c r="R178" s="141"/>
      <c r="S178" s="61"/>
      <c r="U178" s="141"/>
      <c r="V178" s="141"/>
      <c r="Y178" s="141"/>
      <c r="Z178" s="142"/>
      <c r="AC178" s="141"/>
      <c r="AD178" s="141"/>
      <c r="AG178" s="141"/>
      <c r="AH178" s="142"/>
      <c r="AK178" s="141"/>
      <c r="AL178" s="141"/>
      <c r="AO178" s="141"/>
      <c r="AP178" s="142"/>
      <c r="AS178" s="141"/>
      <c r="AT178" s="141"/>
      <c r="AW178" s="141"/>
      <c r="AX178" s="142"/>
      <c r="BA178" s="141"/>
      <c r="BB178" s="141"/>
      <c r="BF178" s="141"/>
      <c r="BG178" s="142"/>
      <c r="BJ178" s="141"/>
      <c r="BK178" s="141"/>
      <c r="BN178" s="141"/>
      <c r="BO178" s="142"/>
    </row>
    <row r="179" spans="1:67" ht="12.75" x14ac:dyDescent="0.2">
      <c r="A179" s="143"/>
      <c r="B179" s="126"/>
      <c r="C179" s="61"/>
      <c r="K179" s="61"/>
      <c r="M179" s="141"/>
      <c r="N179" s="141"/>
      <c r="Q179" s="141"/>
      <c r="R179" s="141"/>
      <c r="S179" s="61"/>
      <c r="U179" s="141"/>
      <c r="V179" s="141"/>
      <c r="Y179" s="141"/>
      <c r="Z179" s="142"/>
      <c r="AC179" s="141"/>
      <c r="AD179" s="141"/>
      <c r="AG179" s="141"/>
      <c r="AH179" s="142"/>
      <c r="AK179" s="141"/>
      <c r="AL179" s="141"/>
      <c r="AO179" s="141"/>
      <c r="AP179" s="142"/>
      <c r="AS179" s="141"/>
      <c r="AT179" s="141"/>
      <c r="AW179" s="141"/>
      <c r="AX179" s="142"/>
      <c r="BA179" s="141"/>
      <c r="BB179" s="141"/>
      <c r="BF179" s="141"/>
      <c r="BG179" s="142"/>
      <c r="BJ179" s="141"/>
      <c r="BK179" s="141"/>
      <c r="BN179" s="141"/>
      <c r="BO179" s="142"/>
    </row>
    <row r="180" spans="1:67" ht="12.75" x14ac:dyDescent="0.2">
      <c r="A180" s="143"/>
      <c r="B180" s="126"/>
      <c r="C180" s="61"/>
      <c r="K180" s="61"/>
      <c r="M180" s="141"/>
      <c r="N180" s="141"/>
      <c r="Q180" s="141"/>
      <c r="R180" s="141"/>
      <c r="S180" s="61"/>
      <c r="U180" s="141"/>
      <c r="V180" s="141"/>
      <c r="Y180" s="141"/>
      <c r="Z180" s="142"/>
      <c r="AC180" s="141"/>
      <c r="AD180" s="141"/>
      <c r="AG180" s="141"/>
      <c r="AH180" s="142"/>
      <c r="AK180" s="141"/>
      <c r="AL180" s="141"/>
      <c r="AO180" s="141"/>
      <c r="AP180" s="142"/>
      <c r="AS180" s="141"/>
      <c r="AT180" s="141"/>
      <c r="AW180" s="141"/>
      <c r="AX180" s="142"/>
      <c r="BA180" s="141"/>
      <c r="BB180" s="141"/>
      <c r="BF180" s="141"/>
      <c r="BG180" s="142"/>
      <c r="BJ180" s="141"/>
      <c r="BK180" s="141"/>
      <c r="BN180" s="141"/>
      <c r="BO180" s="142"/>
    </row>
    <row r="181" spans="1:67" ht="12.75" x14ac:dyDescent="0.2">
      <c r="A181" s="143"/>
      <c r="B181" s="126"/>
      <c r="C181" s="61"/>
      <c r="K181" s="61"/>
      <c r="M181" s="141"/>
      <c r="N181" s="141"/>
      <c r="Q181" s="141"/>
      <c r="R181" s="141"/>
      <c r="S181" s="61"/>
      <c r="U181" s="141"/>
      <c r="V181" s="141"/>
      <c r="Y181" s="141"/>
      <c r="Z181" s="142"/>
      <c r="AC181" s="141"/>
      <c r="AD181" s="141"/>
      <c r="AG181" s="141"/>
      <c r="AH181" s="142"/>
      <c r="AK181" s="141"/>
      <c r="AL181" s="141"/>
      <c r="AO181" s="141"/>
      <c r="AP181" s="142"/>
      <c r="AS181" s="141"/>
      <c r="AT181" s="141"/>
      <c r="AW181" s="141"/>
      <c r="AX181" s="142"/>
      <c r="BA181" s="141"/>
      <c r="BB181" s="141"/>
      <c r="BF181" s="141"/>
      <c r="BG181" s="142"/>
      <c r="BJ181" s="141"/>
      <c r="BK181" s="141"/>
      <c r="BN181" s="141"/>
      <c r="BO181" s="142"/>
    </row>
    <row r="182" spans="1:67" ht="12.75" x14ac:dyDescent="0.2">
      <c r="A182" s="143"/>
      <c r="B182" s="126"/>
      <c r="C182" s="61"/>
      <c r="K182" s="61"/>
      <c r="M182" s="141"/>
      <c r="N182" s="141"/>
      <c r="Q182" s="141"/>
      <c r="R182" s="141"/>
      <c r="S182" s="61"/>
      <c r="U182" s="141"/>
      <c r="V182" s="141"/>
      <c r="Y182" s="141"/>
      <c r="Z182" s="142"/>
      <c r="AC182" s="141"/>
      <c r="AD182" s="141"/>
      <c r="AG182" s="141"/>
      <c r="AH182" s="142"/>
      <c r="AK182" s="141"/>
      <c r="AL182" s="141"/>
      <c r="AO182" s="141"/>
      <c r="AP182" s="142"/>
      <c r="AS182" s="141"/>
      <c r="AT182" s="141"/>
      <c r="AW182" s="141"/>
      <c r="AX182" s="142"/>
      <c r="BA182" s="141"/>
      <c r="BB182" s="141"/>
      <c r="BF182" s="141"/>
      <c r="BG182" s="142"/>
      <c r="BJ182" s="141"/>
      <c r="BK182" s="141"/>
      <c r="BN182" s="141"/>
      <c r="BO182" s="142"/>
    </row>
    <row r="183" spans="1:67" ht="12.75" x14ac:dyDescent="0.2">
      <c r="A183" s="143"/>
      <c r="B183" s="126"/>
      <c r="C183" s="61"/>
      <c r="K183" s="61"/>
      <c r="M183" s="141"/>
      <c r="N183" s="141"/>
      <c r="Q183" s="141"/>
      <c r="R183" s="141"/>
      <c r="S183" s="61"/>
      <c r="U183" s="141"/>
      <c r="V183" s="141"/>
      <c r="Y183" s="141"/>
      <c r="Z183" s="142"/>
      <c r="AC183" s="141"/>
      <c r="AD183" s="141"/>
      <c r="AG183" s="141"/>
      <c r="AH183" s="142"/>
      <c r="AK183" s="141"/>
      <c r="AL183" s="141"/>
      <c r="AO183" s="141"/>
      <c r="AP183" s="142"/>
      <c r="AS183" s="141"/>
      <c r="AT183" s="141"/>
      <c r="AW183" s="141"/>
      <c r="AX183" s="142"/>
      <c r="BA183" s="141"/>
      <c r="BB183" s="141"/>
      <c r="BF183" s="141"/>
      <c r="BG183" s="142"/>
      <c r="BJ183" s="141"/>
      <c r="BK183" s="141"/>
      <c r="BN183" s="141"/>
      <c r="BO183" s="142"/>
    </row>
    <row r="184" spans="1:67" ht="12.75" x14ac:dyDescent="0.2">
      <c r="A184" s="143"/>
      <c r="B184" s="126"/>
      <c r="C184" s="61"/>
      <c r="K184" s="61"/>
      <c r="M184" s="141"/>
      <c r="N184" s="141"/>
      <c r="Q184" s="141"/>
      <c r="R184" s="141"/>
      <c r="S184" s="61"/>
      <c r="U184" s="141"/>
      <c r="V184" s="141"/>
      <c r="Y184" s="141"/>
      <c r="Z184" s="142"/>
      <c r="AC184" s="141"/>
      <c r="AD184" s="141"/>
      <c r="AG184" s="141"/>
      <c r="AH184" s="142"/>
      <c r="AK184" s="141"/>
      <c r="AL184" s="141"/>
      <c r="AO184" s="141"/>
      <c r="AP184" s="142"/>
      <c r="AS184" s="141"/>
      <c r="AT184" s="141"/>
      <c r="AW184" s="141"/>
      <c r="AX184" s="142"/>
      <c r="BA184" s="141"/>
      <c r="BB184" s="141"/>
      <c r="BF184" s="141"/>
      <c r="BG184" s="142"/>
      <c r="BJ184" s="141"/>
      <c r="BK184" s="141"/>
      <c r="BN184" s="141"/>
      <c r="BO184" s="142"/>
    </row>
    <row r="185" spans="1:67" ht="12.75" x14ac:dyDescent="0.2">
      <c r="A185" s="143"/>
      <c r="B185" s="126"/>
      <c r="C185" s="61"/>
      <c r="K185" s="61"/>
      <c r="M185" s="141"/>
      <c r="N185" s="141"/>
      <c r="Q185" s="141"/>
      <c r="R185" s="141"/>
      <c r="S185" s="61"/>
      <c r="U185" s="141"/>
      <c r="V185" s="141"/>
      <c r="Y185" s="141"/>
      <c r="Z185" s="142"/>
      <c r="AC185" s="141"/>
      <c r="AD185" s="141"/>
      <c r="AG185" s="141"/>
      <c r="AH185" s="142"/>
      <c r="AK185" s="141"/>
      <c r="AL185" s="141"/>
      <c r="AO185" s="141"/>
      <c r="AP185" s="142"/>
      <c r="AS185" s="141"/>
      <c r="AT185" s="141"/>
      <c r="AW185" s="141"/>
      <c r="AX185" s="142"/>
      <c r="BA185" s="141"/>
      <c r="BB185" s="141"/>
      <c r="BF185" s="141"/>
      <c r="BG185" s="142"/>
      <c r="BJ185" s="141"/>
      <c r="BK185" s="141"/>
      <c r="BN185" s="141"/>
      <c r="BO185" s="142"/>
    </row>
    <row r="186" spans="1:67" ht="12.75" x14ac:dyDescent="0.2">
      <c r="A186" s="143"/>
      <c r="B186" s="126"/>
      <c r="C186" s="61"/>
      <c r="K186" s="61"/>
      <c r="M186" s="141"/>
      <c r="N186" s="141"/>
      <c r="Q186" s="141"/>
      <c r="R186" s="141"/>
      <c r="S186" s="61"/>
      <c r="U186" s="141"/>
      <c r="V186" s="141"/>
      <c r="Y186" s="141"/>
      <c r="Z186" s="142"/>
      <c r="AC186" s="141"/>
      <c r="AD186" s="141"/>
      <c r="AG186" s="141"/>
      <c r="AH186" s="142"/>
      <c r="AK186" s="141"/>
      <c r="AL186" s="141"/>
      <c r="AO186" s="141"/>
      <c r="AP186" s="142"/>
      <c r="AS186" s="141"/>
      <c r="AT186" s="141"/>
      <c r="AW186" s="141"/>
      <c r="AX186" s="142"/>
      <c r="BA186" s="141"/>
      <c r="BB186" s="141"/>
      <c r="BF186" s="141"/>
      <c r="BG186" s="142"/>
      <c r="BJ186" s="141"/>
      <c r="BK186" s="141"/>
      <c r="BN186" s="141"/>
      <c r="BO186" s="142"/>
    </row>
    <row r="187" spans="1:67" ht="12.75" x14ac:dyDescent="0.2">
      <c r="A187" s="143"/>
      <c r="B187" s="126"/>
      <c r="C187" s="61"/>
      <c r="K187" s="61"/>
      <c r="M187" s="141"/>
      <c r="N187" s="141"/>
      <c r="Q187" s="141"/>
      <c r="R187" s="141"/>
      <c r="S187" s="61"/>
      <c r="U187" s="141"/>
      <c r="V187" s="141"/>
      <c r="Y187" s="141"/>
      <c r="Z187" s="142"/>
      <c r="AC187" s="141"/>
      <c r="AD187" s="141"/>
      <c r="AG187" s="141"/>
      <c r="AH187" s="142"/>
      <c r="AK187" s="141"/>
      <c r="AL187" s="141"/>
      <c r="AO187" s="141"/>
      <c r="AP187" s="142"/>
      <c r="AS187" s="141"/>
      <c r="AT187" s="141"/>
      <c r="AW187" s="141"/>
      <c r="AX187" s="142"/>
      <c r="BA187" s="141"/>
      <c r="BB187" s="141"/>
      <c r="BF187" s="141"/>
      <c r="BG187" s="142"/>
      <c r="BJ187" s="141"/>
      <c r="BK187" s="141"/>
      <c r="BN187" s="141"/>
      <c r="BO187" s="142"/>
    </row>
    <row r="188" spans="1:67" ht="12.75" x14ac:dyDescent="0.2">
      <c r="A188" s="143"/>
      <c r="B188" s="126"/>
      <c r="C188" s="61"/>
      <c r="K188" s="61"/>
      <c r="M188" s="141"/>
      <c r="N188" s="141"/>
      <c r="Q188" s="141"/>
      <c r="R188" s="141"/>
      <c r="S188" s="61"/>
      <c r="U188" s="141"/>
      <c r="V188" s="141"/>
      <c r="Y188" s="141"/>
      <c r="Z188" s="142"/>
      <c r="AC188" s="141"/>
      <c r="AD188" s="141"/>
      <c r="AG188" s="141"/>
      <c r="AH188" s="142"/>
      <c r="AK188" s="141"/>
      <c r="AL188" s="141"/>
      <c r="AO188" s="141"/>
      <c r="AP188" s="142"/>
      <c r="AS188" s="141"/>
      <c r="AT188" s="141"/>
      <c r="AW188" s="141"/>
      <c r="AX188" s="142"/>
      <c r="BA188" s="141"/>
      <c r="BB188" s="141"/>
      <c r="BF188" s="141"/>
      <c r="BG188" s="142"/>
      <c r="BJ188" s="141"/>
      <c r="BK188" s="141"/>
      <c r="BN188" s="141"/>
      <c r="BO188" s="142"/>
    </row>
    <row r="189" spans="1:67" ht="12.75" x14ac:dyDescent="0.2">
      <c r="A189" s="143"/>
      <c r="B189" s="126"/>
      <c r="C189" s="61"/>
      <c r="K189" s="61"/>
      <c r="M189" s="141"/>
      <c r="N189" s="141"/>
      <c r="Q189" s="141"/>
      <c r="R189" s="141"/>
      <c r="S189" s="61"/>
      <c r="U189" s="141"/>
      <c r="V189" s="141"/>
      <c r="Y189" s="141"/>
      <c r="Z189" s="142"/>
      <c r="AC189" s="141"/>
      <c r="AD189" s="141"/>
      <c r="AG189" s="141"/>
      <c r="AH189" s="142"/>
      <c r="AK189" s="141"/>
      <c r="AL189" s="141"/>
      <c r="AO189" s="141"/>
      <c r="AP189" s="142"/>
      <c r="AS189" s="141"/>
      <c r="AT189" s="141"/>
      <c r="AW189" s="141"/>
      <c r="AX189" s="142"/>
      <c r="BA189" s="141"/>
      <c r="BB189" s="141"/>
      <c r="BF189" s="141"/>
      <c r="BG189" s="142"/>
      <c r="BJ189" s="141"/>
      <c r="BK189" s="141"/>
      <c r="BN189" s="141"/>
      <c r="BO189" s="142"/>
    </row>
    <row r="190" spans="1:67" ht="12.75" x14ac:dyDescent="0.2">
      <c r="A190" s="143"/>
      <c r="B190" s="126"/>
      <c r="C190" s="61"/>
      <c r="K190" s="61"/>
      <c r="M190" s="141"/>
      <c r="N190" s="141"/>
      <c r="Q190" s="141"/>
      <c r="R190" s="141"/>
      <c r="S190" s="61"/>
      <c r="U190" s="141"/>
      <c r="V190" s="141"/>
      <c r="Y190" s="141"/>
      <c r="Z190" s="142"/>
      <c r="AC190" s="141"/>
      <c r="AD190" s="141"/>
      <c r="AG190" s="141"/>
      <c r="AH190" s="142"/>
      <c r="AK190" s="141"/>
      <c r="AL190" s="141"/>
      <c r="AO190" s="141"/>
      <c r="AP190" s="142"/>
      <c r="AS190" s="141"/>
      <c r="AT190" s="141"/>
      <c r="AW190" s="141"/>
      <c r="AX190" s="142"/>
      <c r="BA190" s="141"/>
      <c r="BB190" s="141"/>
      <c r="BF190" s="141"/>
      <c r="BG190" s="142"/>
      <c r="BJ190" s="141"/>
      <c r="BK190" s="141"/>
      <c r="BN190" s="141"/>
      <c r="BO190" s="142"/>
    </row>
    <row r="191" spans="1:67" ht="12.75" x14ac:dyDescent="0.2">
      <c r="A191" s="143"/>
      <c r="B191" s="126"/>
      <c r="C191" s="61"/>
      <c r="K191" s="61"/>
      <c r="M191" s="141"/>
      <c r="N191" s="141"/>
      <c r="Q191" s="141"/>
      <c r="R191" s="141"/>
      <c r="S191" s="61"/>
      <c r="U191" s="141"/>
      <c r="V191" s="141"/>
      <c r="Y191" s="141"/>
      <c r="Z191" s="142"/>
      <c r="AC191" s="141"/>
      <c r="AD191" s="141"/>
      <c r="AG191" s="141"/>
      <c r="AH191" s="142"/>
      <c r="AK191" s="141"/>
      <c r="AL191" s="141"/>
      <c r="AO191" s="141"/>
      <c r="AP191" s="142"/>
      <c r="AS191" s="141"/>
      <c r="AT191" s="141"/>
      <c r="AW191" s="141"/>
      <c r="AX191" s="142"/>
      <c r="BA191" s="141"/>
      <c r="BB191" s="141"/>
      <c r="BF191" s="141"/>
      <c r="BG191" s="142"/>
      <c r="BJ191" s="141"/>
      <c r="BK191" s="141"/>
      <c r="BN191" s="141"/>
      <c r="BO191" s="142"/>
    </row>
    <row r="192" spans="1:67" ht="12.75" x14ac:dyDescent="0.2">
      <c r="A192" s="143"/>
      <c r="B192" s="126"/>
      <c r="C192" s="61"/>
      <c r="K192" s="61"/>
      <c r="M192" s="141"/>
      <c r="N192" s="141"/>
      <c r="Q192" s="141"/>
      <c r="R192" s="141"/>
      <c r="S192" s="61"/>
      <c r="U192" s="141"/>
      <c r="V192" s="141"/>
      <c r="Y192" s="141"/>
      <c r="Z192" s="142"/>
      <c r="AC192" s="141"/>
      <c r="AD192" s="141"/>
      <c r="AG192" s="141"/>
      <c r="AH192" s="142"/>
      <c r="AK192" s="141"/>
      <c r="AL192" s="141"/>
      <c r="AO192" s="141"/>
      <c r="AP192" s="142"/>
      <c r="AS192" s="141"/>
      <c r="AT192" s="141"/>
      <c r="AW192" s="141"/>
      <c r="AX192" s="142"/>
      <c r="BA192" s="141"/>
      <c r="BB192" s="141"/>
      <c r="BF192" s="141"/>
      <c r="BG192" s="142"/>
      <c r="BJ192" s="141"/>
      <c r="BK192" s="141"/>
      <c r="BN192" s="141"/>
      <c r="BO192" s="142"/>
    </row>
    <row r="193" spans="1:67" ht="12.75" x14ac:dyDescent="0.2">
      <c r="A193" s="143"/>
      <c r="B193" s="126"/>
      <c r="C193" s="61"/>
      <c r="K193" s="61"/>
      <c r="M193" s="141"/>
      <c r="N193" s="141"/>
      <c r="Q193" s="141"/>
      <c r="R193" s="141"/>
      <c r="S193" s="61"/>
      <c r="U193" s="141"/>
      <c r="V193" s="141"/>
      <c r="Y193" s="141"/>
      <c r="Z193" s="142"/>
      <c r="AC193" s="141"/>
      <c r="AD193" s="141"/>
      <c r="AG193" s="141"/>
      <c r="AH193" s="142"/>
      <c r="AK193" s="141"/>
      <c r="AL193" s="141"/>
      <c r="AO193" s="141"/>
      <c r="AP193" s="142"/>
      <c r="AS193" s="141"/>
      <c r="AT193" s="141"/>
      <c r="AW193" s="141"/>
      <c r="AX193" s="142"/>
      <c r="BA193" s="141"/>
      <c r="BB193" s="141"/>
      <c r="BF193" s="141"/>
      <c r="BG193" s="142"/>
      <c r="BJ193" s="141"/>
      <c r="BK193" s="141"/>
      <c r="BN193" s="141"/>
      <c r="BO193" s="142"/>
    </row>
    <row r="194" spans="1:67" ht="12.75" x14ac:dyDescent="0.2">
      <c r="A194" s="143"/>
      <c r="B194" s="126"/>
      <c r="C194" s="61"/>
      <c r="K194" s="61"/>
      <c r="M194" s="141"/>
      <c r="N194" s="141"/>
      <c r="Q194" s="141"/>
      <c r="R194" s="141"/>
      <c r="S194" s="61"/>
      <c r="U194" s="141"/>
      <c r="V194" s="141"/>
      <c r="Y194" s="141"/>
      <c r="Z194" s="142"/>
      <c r="AC194" s="141"/>
      <c r="AD194" s="141"/>
      <c r="AG194" s="141"/>
      <c r="AH194" s="142"/>
      <c r="AK194" s="141"/>
      <c r="AL194" s="141"/>
      <c r="AO194" s="141"/>
      <c r="AP194" s="142"/>
      <c r="AS194" s="141"/>
      <c r="AT194" s="141"/>
      <c r="AW194" s="141"/>
      <c r="AX194" s="142"/>
      <c r="BA194" s="141"/>
      <c r="BB194" s="141"/>
      <c r="BF194" s="141"/>
      <c r="BG194" s="142"/>
      <c r="BJ194" s="141"/>
      <c r="BK194" s="141"/>
      <c r="BN194" s="141"/>
      <c r="BO194" s="142"/>
    </row>
    <row r="195" spans="1:67" ht="12.75" x14ac:dyDescent="0.2">
      <c r="A195" s="143"/>
      <c r="B195" s="126"/>
      <c r="C195" s="61"/>
      <c r="K195" s="61"/>
      <c r="M195" s="141"/>
      <c r="N195" s="141"/>
      <c r="Q195" s="141"/>
      <c r="R195" s="141"/>
      <c r="S195" s="61"/>
      <c r="U195" s="141"/>
      <c r="V195" s="141"/>
      <c r="Y195" s="141"/>
      <c r="Z195" s="142"/>
      <c r="AC195" s="141"/>
      <c r="AD195" s="141"/>
      <c r="AG195" s="141"/>
      <c r="AH195" s="142"/>
      <c r="AK195" s="141"/>
      <c r="AL195" s="141"/>
      <c r="AO195" s="141"/>
      <c r="AP195" s="142"/>
      <c r="AS195" s="141"/>
      <c r="AT195" s="141"/>
      <c r="AW195" s="141"/>
      <c r="AX195" s="142"/>
      <c r="BA195" s="141"/>
      <c r="BB195" s="141"/>
      <c r="BF195" s="141"/>
      <c r="BG195" s="142"/>
      <c r="BJ195" s="141"/>
      <c r="BK195" s="141"/>
      <c r="BN195" s="141"/>
      <c r="BO195" s="142"/>
    </row>
    <row r="196" spans="1:67" ht="12.75" x14ac:dyDescent="0.2">
      <c r="A196" s="143"/>
      <c r="B196" s="126"/>
      <c r="C196" s="61"/>
      <c r="K196" s="61"/>
      <c r="M196" s="141"/>
      <c r="N196" s="141"/>
      <c r="Q196" s="141"/>
      <c r="R196" s="141"/>
      <c r="S196" s="61"/>
      <c r="U196" s="141"/>
      <c r="V196" s="141"/>
      <c r="Y196" s="141"/>
      <c r="Z196" s="142"/>
      <c r="AC196" s="141"/>
      <c r="AD196" s="141"/>
      <c r="AG196" s="141"/>
      <c r="AH196" s="142"/>
      <c r="AK196" s="141"/>
      <c r="AL196" s="141"/>
      <c r="AO196" s="141"/>
      <c r="AP196" s="142"/>
      <c r="AS196" s="141"/>
      <c r="AT196" s="141"/>
      <c r="AW196" s="141"/>
      <c r="AX196" s="142"/>
      <c r="BA196" s="141"/>
      <c r="BB196" s="141"/>
      <c r="BF196" s="141"/>
      <c r="BG196" s="142"/>
      <c r="BJ196" s="141"/>
      <c r="BK196" s="141"/>
      <c r="BN196" s="141"/>
      <c r="BO196" s="142"/>
    </row>
    <row r="197" spans="1:67" ht="12.75" x14ac:dyDescent="0.2">
      <c r="A197" s="143"/>
      <c r="B197" s="126"/>
      <c r="C197" s="61"/>
      <c r="K197" s="61"/>
      <c r="M197" s="141"/>
      <c r="N197" s="141"/>
      <c r="Q197" s="141"/>
      <c r="R197" s="141"/>
      <c r="S197" s="61"/>
      <c r="U197" s="141"/>
      <c r="V197" s="141"/>
      <c r="Y197" s="141"/>
      <c r="Z197" s="142"/>
      <c r="AC197" s="141"/>
      <c r="AD197" s="141"/>
      <c r="AG197" s="141"/>
      <c r="AH197" s="142"/>
      <c r="AK197" s="141"/>
      <c r="AL197" s="141"/>
      <c r="AO197" s="141"/>
      <c r="AP197" s="142"/>
      <c r="AS197" s="141"/>
      <c r="AT197" s="141"/>
      <c r="AW197" s="141"/>
      <c r="AX197" s="142"/>
      <c r="BA197" s="141"/>
      <c r="BB197" s="141"/>
      <c r="BF197" s="141"/>
      <c r="BG197" s="142"/>
      <c r="BJ197" s="141"/>
      <c r="BK197" s="141"/>
      <c r="BN197" s="141"/>
      <c r="BO197" s="142"/>
    </row>
    <row r="198" spans="1:67" ht="12.75" x14ac:dyDescent="0.2">
      <c r="A198" s="143"/>
      <c r="B198" s="126"/>
      <c r="C198" s="61"/>
      <c r="K198" s="61"/>
      <c r="M198" s="141"/>
      <c r="N198" s="141"/>
      <c r="Q198" s="141"/>
      <c r="R198" s="141"/>
      <c r="S198" s="61"/>
      <c r="U198" s="141"/>
      <c r="V198" s="141"/>
      <c r="Y198" s="141"/>
      <c r="Z198" s="142"/>
      <c r="AC198" s="141"/>
      <c r="AD198" s="141"/>
      <c r="AG198" s="141"/>
      <c r="AH198" s="142"/>
      <c r="AK198" s="141"/>
      <c r="AL198" s="141"/>
      <c r="AO198" s="141"/>
      <c r="AP198" s="142"/>
      <c r="AS198" s="141"/>
      <c r="AT198" s="141"/>
      <c r="AW198" s="141"/>
      <c r="AX198" s="142"/>
      <c r="BA198" s="141"/>
      <c r="BB198" s="141"/>
      <c r="BF198" s="141"/>
      <c r="BG198" s="142"/>
      <c r="BJ198" s="141"/>
      <c r="BK198" s="141"/>
      <c r="BN198" s="141"/>
      <c r="BO198" s="142"/>
    </row>
    <row r="199" spans="1:67" ht="12.75" x14ac:dyDescent="0.2">
      <c r="A199" s="143"/>
      <c r="B199" s="126"/>
      <c r="C199" s="61"/>
      <c r="K199" s="61"/>
      <c r="M199" s="141"/>
      <c r="N199" s="141"/>
      <c r="Q199" s="141"/>
      <c r="R199" s="141"/>
      <c r="S199" s="61"/>
      <c r="U199" s="141"/>
      <c r="V199" s="141"/>
      <c r="Y199" s="141"/>
      <c r="Z199" s="142"/>
      <c r="AC199" s="141"/>
      <c r="AD199" s="141"/>
      <c r="AG199" s="141"/>
      <c r="AH199" s="142"/>
      <c r="AK199" s="141"/>
      <c r="AL199" s="141"/>
      <c r="AO199" s="141"/>
      <c r="AP199" s="142"/>
      <c r="AS199" s="141"/>
      <c r="AT199" s="141"/>
      <c r="AW199" s="141"/>
      <c r="AX199" s="142"/>
      <c r="BA199" s="141"/>
      <c r="BB199" s="141"/>
      <c r="BF199" s="141"/>
      <c r="BG199" s="142"/>
      <c r="BJ199" s="141"/>
      <c r="BK199" s="141"/>
      <c r="BN199" s="141"/>
      <c r="BO199" s="142"/>
    </row>
    <row r="200" spans="1:67" ht="12.75" x14ac:dyDescent="0.2">
      <c r="A200" s="143"/>
      <c r="B200" s="126"/>
      <c r="C200" s="61"/>
      <c r="K200" s="61"/>
      <c r="M200" s="141"/>
      <c r="N200" s="141"/>
      <c r="Q200" s="141"/>
      <c r="R200" s="141"/>
      <c r="S200" s="61"/>
      <c r="U200" s="141"/>
      <c r="V200" s="141"/>
      <c r="Y200" s="141"/>
      <c r="Z200" s="142"/>
      <c r="AC200" s="141"/>
      <c r="AD200" s="141"/>
      <c r="AG200" s="141"/>
      <c r="AH200" s="142"/>
      <c r="AK200" s="141"/>
      <c r="AL200" s="141"/>
      <c r="AO200" s="141"/>
      <c r="AP200" s="142"/>
      <c r="AS200" s="141"/>
      <c r="AT200" s="141"/>
      <c r="AW200" s="141"/>
      <c r="AX200" s="142"/>
      <c r="BA200" s="141"/>
      <c r="BB200" s="141"/>
      <c r="BF200" s="141"/>
      <c r="BG200" s="142"/>
      <c r="BJ200" s="141"/>
      <c r="BK200" s="141"/>
      <c r="BN200" s="141"/>
      <c r="BO200" s="142"/>
    </row>
    <row r="201" spans="1:67" ht="12.75" x14ac:dyDescent="0.2">
      <c r="A201" s="143"/>
      <c r="B201" s="126"/>
      <c r="C201" s="61"/>
      <c r="K201" s="61"/>
      <c r="M201" s="141"/>
      <c r="N201" s="141"/>
      <c r="Q201" s="141"/>
      <c r="R201" s="141"/>
      <c r="S201" s="61"/>
      <c r="U201" s="141"/>
      <c r="V201" s="141"/>
      <c r="Y201" s="141"/>
      <c r="Z201" s="142"/>
      <c r="AC201" s="141"/>
      <c r="AD201" s="141"/>
      <c r="AG201" s="141"/>
      <c r="AH201" s="142"/>
      <c r="AK201" s="141"/>
      <c r="AL201" s="141"/>
      <c r="AO201" s="141"/>
      <c r="AP201" s="142"/>
      <c r="AS201" s="141"/>
      <c r="AT201" s="141"/>
      <c r="AW201" s="141"/>
      <c r="AX201" s="142"/>
      <c r="BA201" s="141"/>
      <c r="BB201" s="141"/>
      <c r="BF201" s="141"/>
      <c r="BG201" s="142"/>
      <c r="BJ201" s="141"/>
      <c r="BK201" s="141"/>
      <c r="BN201" s="141"/>
      <c r="BO201" s="142"/>
    </row>
    <row r="202" spans="1:67" ht="12.75" x14ac:dyDescent="0.2">
      <c r="A202" s="143"/>
      <c r="B202" s="126"/>
      <c r="C202" s="61"/>
      <c r="K202" s="61"/>
      <c r="M202" s="141"/>
      <c r="N202" s="141"/>
      <c r="Q202" s="141"/>
      <c r="R202" s="141"/>
      <c r="S202" s="61"/>
      <c r="U202" s="141"/>
      <c r="V202" s="141"/>
      <c r="Y202" s="141"/>
      <c r="Z202" s="142"/>
      <c r="AC202" s="141"/>
      <c r="AD202" s="141"/>
      <c r="AG202" s="141"/>
      <c r="AH202" s="142"/>
      <c r="AK202" s="141"/>
      <c r="AL202" s="141"/>
      <c r="AO202" s="141"/>
      <c r="AP202" s="142"/>
      <c r="AS202" s="141"/>
      <c r="AT202" s="141"/>
      <c r="AW202" s="141"/>
      <c r="AX202" s="142"/>
      <c r="BA202" s="141"/>
      <c r="BB202" s="141"/>
      <c r="BF202" s="141"/>
      <c r="BG202" s="142"/>
      <c r="BJ202" s="141"/>
      <c r="BK202" s="141"/>
      <c r="BN202" s="141"/>
      <c r="BO202" s="142"/>
    </row>
    <row r="203" spans="1:67" ht="12.75" x14ac:dyDescent="0.2">
      <c r="A203" s="143"/>
      <c r="B203" s="126"/>
      <c r="C203" s="61"/>
      <c r="K203" s="61"/>
      <c r="M203" s="141"/>
      <c r="N203" s="141"/>
      <c r="Q203" s="141"/>
      <c r="R203" s="141"/>
      <c r="S203" s="61"/>
      <c r="U203" s="141"/>
      <c r="V203" s="141"/>
      <c r="Y203" s="141"/>
      <c r="Z203" s="142"/>
      <c r="AC203" s="141"/>
      <c r="AD203" s="141"/>
      <c r="AG203" s="141"/>
      <c r="AH203" s="142"/>
      <c r="AK203" s="141"/>
      <c r="AL203" s="141"/>
      <c r="AO203" s="141"/>
      <c r="AP203" s="142"/>
      <c r="AS203" s="141"/>
      <c r="AT203" s="141"/>
      <c r="AW203" s="141"/>
      <c r="AX203" s="142"/>
      <c r="BA203" s="141"/>
      <c r="BB203" s="141"/>
      <c r="BF203" s="141"/>
      <c r="BG203" s="142"/>
      <c r="BJ203" s="141"/>
      <c r="BK203" s="141"/>
      <c r="BN203" s="141"/>
      <c r="BO203" s="142"/>
    </row>
    <row r="204" spans="1:67" ht="12.75" x14ac:dyDescent="0.2">
      <c r="A204" s="143"/>
      <c r="B204" s="126"/>
      <c r="C204" s="61"/>
      <c r="K204" s="61"/>
      <c r="M204" s="141"/>
      <c r="N204" s="141"/>
      <c r="Q204" s="141"/>
      <c r="R204" s="141"/>
      <c r="S204" s="61"/>
      <c r="U204" s="141"/>
      <c r="V204" s="141"/>
      <c r="Y204" s="141"/>
      <c r="Z204" s="142"/>
      <c r="AC204" s="141"/>
      <c r="AD204" s="141"/>
      <c r="AG204" s="141"/>
      <c r="AH204" s="142"/>
      <c r="AK204" s="141"/>
      <c r="AL204" s="141"/>
      <c r="AO204" s="141"/>
      <c r="AP204" s="142"/>
      <c r="AS204" s="141"/>
      <c r="AT204" s="141"/>
      <c r="AW204" s="141"/>
      <c r="AX204" s="142"/>
      <c r="BA204" s="141"/>
      <c r="BB204" s="141"/>
      <c r="BF204" s="141"/>
      <c r="BG204" s="142"/>
      <c r="BJ204" s="141"/>
      <c r="BK204" s="141"/>
      <c r="BN204" s="141"/>
      <c r="BO204" s="142"/>
    </row>
    <row r="205" spans="1:67" ht="12.75" x14ac:dyDescent="0.2">
      <c r="A205" s="143"/>
      <c r="B205" s="126"/>
      <c r="C205" s="61"/>
      <c r="K205" s="61"/>
      <c r="M205" s="141"/>
      <c r="N205" s="141"/>
      <c r="Q205" s="141"/>
      <c r="R205" s="141"/>
      <c r="S205" s="61"/>
      <c r="U205" s="141"/>
      <c r="V205" s="141"/>
      <c r="Y205" s="141"/>
      <c r="Z205" s="142"/>
      <c r="AC205" s="141"/>
      <c r="AD205" s="141"/>
      <c r="AG205" s="141"/>
      <c r="AH205" s="142"/>
      <c r="AK205" s="141"/>
      <c r="AL205" s="141"/>
      <c r="AO205" s="141"/>
      <c r="AP205" s="142"/>
      <c r="AS205" s="141"/>
      <c r="AT205" s="141"/>
      <c r="AW205" s="141"/>
      <c r="AX205" s="142"/>
      <c r="BA205" s="141"/>
      <c r="BB205" s="141"/>
      <c r="BF205" s="141"/>
      <c r="BG205" s="142"/>
      <c r="BJ205" s="141"/>
      <c r="BK205" s="141"/>
      <c r="BN205" s="141"/>
      <c r="BO205" s="142"/>
    </row>
    <row r="206" spans="1:67" ht="12.75" x14ac:dyDescent="0.2">
      <c r="A206" s="143"/>
      <c r="B206" s="126"/>
      <c r="C206" s="61"/>
      <c r="K206" s="61"/>
      <c r="M206" s="141"/>
      <c r="N206" s="141"/>
      <c r="Q206" s="141"/>
      <c r="R206" s="141"/>
      <c r="S206" s="61"/>
      <c r="U206" s="141"/>
      <c r="V206" s="141"/>
      <c r="Y206" s="141"/>
      <c r="Z206" s="142"/>
      <c r="AC206" s="141"/>
      <c r="AD206" s="141"/>
      <c r="AG206" s="141"/>
      <c r="AH206" s="142"/>
      <c r="AK206" s="141"/>
      <c r="AL206" s="141"/>
      <c r="AO206" s="141"/>
      <c r="AP206" s="142"/>
      <c r="AS206" s="141"/>
      <c r="AT206" s="141"/>
      <c r="AW206" s="141"/>
      <c r="AX206" s="142"/>
      <c r="BA206" s="141"/>
      <c r="BB206" s="141"/>
      <c r="BF206" s="141"/>
      <c r="BG206" s="142"/>
      <c r="BJ206" s="141"/>
      <c r="BK206" s="141"/>
      <c r="BN206" s="141"/>
      <c r="BO206" s="142"/>
    </row>
    <row r="207" spans="1:67" ht="12.75" x14ac:dyDescent="0.2">
      <c r="A207" s="143"/>
      <c r="B207" s="126"/>
      <c r="C207" s="61"/>
      <c r="K207" s="61"/>
      <c r="M207" s="141"/>
      <c r="N207" s="141"/>
      <c r="Q207" s="141"/>
      <c r="R207" s="141"/>
      <c r="S207" s="61"/>
      <c r="U207" s="141"/>
      <c r="V207" s="141"/>
      <c r="Y207" s="141"/>
      <c r="Z207" s="142"/>
      <c r="AC207" s="141"/>
      <c r="AD207" s="141"/>
      <c r="AG207" s="141"/>
      <c r="AH207" s="142"/>
      <c r="AK207" s="141"/>
      <c r="AL207" s="141"/>
      <c r="AO207" s="141"/>
      <c r="AP207" s="142"/>
      <c r="AS207" s="141"/>
      <c r="AT207" s="141"/>
      <c r="AW207" s="141"/>
      <c r="AX207" s="142"/>
      <c r="BA207" s="141"/>
      <c r="BB207" s="141"/>
      <c r="BF207" s="141"/>
      <c r="BG207" s="142"/>
      <c r="BJ207" s="141"/>
      <c r="BK207" s="141"/>
      <c r="BN207" s="141"/>
      <c r="BO207" s="142"/>
    </row>
    <row r="208" spans="1:67" ht="12.75" x14ac:dyDescent="0.2">
      <c r="A208" s="143"/>
      <c r="B208" s="126"/>
      <c r="C208" s="61"/>
      <c r="K208" s="61"/>
      <c r="M208" s="141"/>
      <c r="N208" s="141"/>
      <c r="Q208" s="141"/>
      <c r="R208" s="141"/>
      <c r="S208" s="61"/>
      <c r="U208" s="141"/>
      <c r="V208" s="141"/>
      <c r="Y208" s="141"/>
      <c r="Z208" s="142"/>
      <c r="AC208" s="141"/>
      <c r="AD208" s="141"/>
      <c r="AG208" s="141"/>
      <c r="AH208" s="142"/>
      <c r="AK208" s="141"/>
      <c r="AL208" s="141"/>
      <c r="AO208" s="141"/>
      <c r="AP208" s="142"/>
      <c r="AS208" s="141"/>
      <c r="AT208" s="141"/>
      <c r="AW208" s="141"/>
      <c r="AX208" s="142"/>
      <c r="BA208" s="141"/>
      <c r="BB208" s="141"/>
      <c r="BF208" s="141"/>
      <c r="BG208" s="142"/>
      <c r="BJ208" s="141"/>
      <c r="BK208" s="141"/>
      <c r="BN208" s="141"/>
      <c r="BO208" s="142"/>
    </row>
    <row r="209" spans="1:67" ht="12.75" x14ac:dyDescent="0.2">
      <c r="A209" s="143"/>
      <c r="B209" s="126"/>
      <c r="C209" s="61"/>
      <c r="K209" s="61"/>
      <c r="M209" s="141"/>
      <c r="N209" s="141"/>
      <c r="Q209" s="141"/>
      <c r="R209" s="141"/>
      <c r="S209" s="61"/>
      <c r="U209" s="141"/>
      <c r="V209" s="141"/>
      <c r="Y209" s="141"/>
      <c r="Z209" s="142"/>
      <c r="AC209" s="141"/>
      <c r="AD209" s="141"/>
      <c r="AG209" s="141"/>
      <c r="AH209" s="142"/>
      <c r="AK209" s="141"/>
      <c r="AL209" s="141"/>
      <c r="AO209" s="141"/>
      <c r="AP209" s="142"/>
      <c r="AS209" s="141"/>
      <c r="AT209" s="141"/>
      <c r="AW209" s="141"/>
      <c r="AX209" s="142"/>
      <c r="BA209" s="141"/>
      <c r="BB209" s="141"/>
      <c r="BF209" s="141"/>
      <c r="BG209" s="142"/>
      <c r="BJ209" s="141"/>
      <c r="BK209" s="141"/>
      <c r="BN209" s="141"/>
      <c r="BO209" s="142"/>
    </row>
    <row r="210" spans="1:67" ht="12.75" x14ac:dyDescent="0.2">
      <c r="A210" s="143"/>
      <c r="B210" s="126"/>
      <c r="C210" s="61"/>
      <c r="K210" s="61"/>
      <c r="M210" s="141"/>
      <c r="N210" s="141"/>
      <c r="Q210" s="141"/>
      <c r="R210" s="141"/>
      <c r="S210" s="61"/>
      <c r="U210" s="141"/>
      <c r="V210" s="141"/>
      <c r="Y210" s="141"/>
      <c r="Z210" s="142"/>
      <c r="AC210" s="141"/>
      <c r="AD210" s="141"/>
      <c r="AG210" s="141"/>
      <c r="AH210" s="142"/>
      <c r="AK210" s="141"/>
      <c r="AL210" s="141"/>
      <c r="AO210" s="141"/>
      <c r="AP210" s="142"/>
      <c r="AS210" s="141"/>
      <c r="AT210" s="141"/>
      <c r="AW210" s="141"/>
      <c r="AX210" s="142"/>
      <c r="BA210" s="141"/>
      <c r="BB210" s="141"/>
      <c r="BF210" s="141"/>
      <c r="BG210" s="142"/>
      <c r="BJ210" s="141"/>
      <c r="BK210" s="141"/>
      <c r="BN210" s="141"/>
      <c r="BO210" s="142"/>
    </row>
    <row r="211" spans="1:67" ht="12.75" x14ac:dyDescent="0.2">
      <c r="A211" s="143"/>
      <c r="B211" s="126"/>
      <c r="C211" s="61"/>
      <c r="K211" s="61"/>
      <c r="M211" s="141"/>
      <c r="N211" s="141"/>
      <c r="Q211" s="141"/>
      <c r="R211" s="141"/>
      <c r="S211" s="61"/>
      <c r="U211" s="141"/>
      <c r="V211" s="141"/>
      <c r="Y211" s="141"/>
      <c r="Z211" s="142"/>
      <c r="AC211" s="141"/>
      <c r="AD211" s="141"/>
      <c r="AG211" s="141"/>
      <c r="AH211" s="142"/>
      <c r="AK211" s="141"/>
      <c r="AL211" s="141"/>
      <c r="AO211" s="141"/>
      <c r="AP211" s="142"/>
      <c r="AS211" s="141"/>
      <c r="AT211" s="141"/>
      <c r="AW211" s="141"/>
      <c r="AX211" s="142"/>
      <c r="BA211" s="141"/>
      <c r="BB211" s="141"/>
      <c r="BF211" s="141"/>
      <c r="BG211" s="142"/>
      <c r="BJ211" s="141"/>
      <c r="BK211" s="141"/>
      <c r="BN211" s="141"/>
      <c r="BO211" s="142"/>
    </row>
    <row r="212" spans="1:67" ht="12.75" x14ac:dyDescent="0.2">
      <c r="A212" s="143"/>
      <c r="B212" s="126"/>
      <c r="C212" s="61"/>
      <c r="K212" s="61"/>
      <c r="M212" s="141"/>
      <c r="N212" s="141"/>
      <c r="Q212" s="141"/>
      <c r="R212" s="141"/>
      <c r="S212" s="61"/>
      <c r="U212" s="141"/>
      <c r="V212" s="141"/>
      <c r="Y212" s="141"/>
      <c r="Z212" s="142"/>
      <c r="AC212" s="141"/>
      <c r="AD212" s="141"/>
      <c r="AG212" s="141"/>
      <c r="AH212" s="142"/>
      <c r="AK212" s="141"/>
      <c r="AL212" s="141"/>
      <c r="AO212" s="141"/>
      <c r="AP212" s="142"/>
      <c r="AS212" s="141"/>
      <c r="AT212" s="141"/>
      <c r="AW212" s="141"/>
      <c r="AX212" s="142"/>
      <c r="BA212" s="141"/>
      <c r="BB212" s="141"/>
      <c r="BF212" s="141"/>
      <c r="BG212" s="142"/>
      <c r="BJ212" s="141"/>
      <c r="BK212" s="141"/>
      <c r="BN212" s="141"/>
      <c r="BO212" s="142"/>
    </row>
    <row r="213" spans="1:67" ht="12.75" x14ac:dyDescent="0.2">
      <c r="A213" s="143"/>
      <c r="B213" s="126"/>
      <c r="C213" s="61"/>
      <c r="K213" s="61"/>
      <c r="M213" s="141"/>
      <c r="N213" s="141"/>
      <c r="Q213" s="141"/>
      <c r="R213" s="141"/>
      <c r="S213" s="61"/>
      <c r="U213" s="141"/>
      <c r="V213" s="141"/>
      <c r="Y213" s="141"/>
      <c r="Z213" s="142"/>
      <c r="AC213" s="141"/>
      <c r="AD213" s="141"/>
      <c r="AG213" s="141"/>
      <c r="AH213" s="142"/>
      <c r="AK213" s="141"/>
      <c r="AL213" s="141"/>
      <c r="AO213" s="141"/>
      <c r="AP213" s="142"/>
      <c r="AS213" s="141"/>
      <c r="AT213" s="141"/>
      <c r="AW213" s="141"/>
      <c r="AX213" s="142"/>
      <c r="BA213" s="141"/>
      <c r="BB213" s="141"/>
      <c r="BF213" s="141"/>
      <c r="BG213" s="142"/>
      <c r="BJ213" s="141"/>
      <c r="BK213" s="141"/>
      <c r="BN213" s="141"/>
      <c r="BO213" s="142"/>
    </row>
    <row r="214" spans="1:67" ht="12.75" x14ac:dyDescent="0.2">
      <c r="A214" s="143"/>
      <c r="B214" s="126"/>
      <c r="C214" s="61"/>
      <c r="K214" s="61"/>
      <c r="M214" s="141"/>
      <c r="N214" s="141"/>
      <c r="Q214" s="141"/>
      <c r="R214" s="141"/>
      <c r="S214" s="61"/>
      <c r="U214" s="141"/>
      <c r="V214" s="141"/>
      <c r="Y214" s="141"/>
      <c r="Z214" s="142"/>
      <c r="AC214" s="141"/>
      <c r="AD214" s="141"/>
      <c r="AG214" s="141"/>
      <c r="AH214" s="142"/>
      <c r="AK214" s="141"/>
      <c r="AL214" s="141"/>
      <c r="AO214" s="141"/>
      <c r="AP214" s="142"/>
      <c r="AS214" s="141"/>
      <c r="AT214" s="141"/>
      <c r="AW214" s="141"/>
      <c r="AX214" s="142"/>
      <c r="BA214" s="141"/>
      <c r="BB214" s="141"/>
      <c r="BF214" s="141"/>
      <c r="BG214" s="142"/>
      <c r="BJ214" s="141"/>
      <c r="BK214" s="141"/>
      <c r="BN214" s="141"/>
      <c r="BO214" s="142"/>
    </row>
    <row r="215" spans="1:67" ht="12.75" x14ac:dyDescent="0.2">
      <c r="A215" s="143"/>
      <c r="B215" s="126"/>
      <c r="C215" s="61"/>
      <c r="K215" s="61"/>
      <c r="M215" s="141"/>
      <c r="N215" s="141"/>
      <c r="Q215" s="141"/>
      <c r="R215" s="141"/>
      <c r="S215" s="61"/>
      <c r="U215" s="141"/>
      <c r="V215" s="141"/>
      <c r="Y215" s="141"/>
      <c r="Z215" s="142"/>
      <c r="AC215" s="141"/>
      <c r="AD215" s="141"/>
      <c r="AG215" s="141"/>
      <c r="AH215" s="142"/>
      <c r="AK215" s="141"/>
      <c r="AL215" s="141"/>
      <c r="AO215" s="141"/>
      <c r="AP215" s="142"/>
      <c r="AS215" s="141"/>
      <c r="AT215" s="141"/>
      <c r="AW215" s="141"/>
      <c r="AX215" s="142"/>
      <c r="BA215" s="141"/>
      <c r="BB215" s="141"/>
      <c r="BF215" s="141"/>
      <c r="BG215" s="142"/>
      <c r="BJ215" s="141"/>
      <c r="BK215" s="141"/>
      <c r="BN215" s="141"/>
      <c r="BO215" s="142"/>
    </row>
    <row r="216" spans="1:67" ht="12.75" x14ac:dyDescent="0.2">
      <c r="A216" s="143"/>
      <c r="B216" s="126"/>
      <c r="C216" s="61"/>
      <c r="K216" s="61"/>
      <c r="M216" s="141"/>
      <c r="N216" s="141"/>
      <c r="Q216" s="141"/>
      <c r="R216" s="141"/>
      <c r="S216" s="61"/>
      <c r="U216" s="141"/>
      <c r="V216" s="141"/>
      <c r="Y216" s="141"/>
      <c r="Z216" s="142"/>
      <c r="AC216" s="141"/>
      <c r="AD216" s="141"/>
      <c r="AG216" s="141"/>
      <c r="AH216" s="142"/>
      <c r="AK216" s="141"/>
      <c r="AL216" s="141"/>
      <c r="AO216" s="141"/>
      <c r="AP216" s="142"/>
      <c r="AS216" s="141"/>
      <c r="AT216" s="141"/>
      <c r="AW216" s="141"/>
      <c r="AX216" s="142"/>
      <c r="BA216" s="141"/>
      <c r="BB216" s="141"/>
      <c r="BF216" s="141"/>
      <c r="BG216" s="142"/>
      <c r="BJ216" s="141"/>
      <c r="BK216" s="141"/>
      <c r="BN216" s="141"/>
      <c r="BO216" s="142"/>
    </row>
    <row r="217" spans="1:67" ht="12.75" x14ac:dyDescent="0.2">
      <c r="A217" s="143"/>
      <c r="B217" s="126"/>
      <c r="C217" s="61"/>
      <c r="K217" s="61"/>
      <c r="M217" s="141"/>
      <c r="N217" s="141"/>
      <c r="Q217" s="141"/>
      <c r="R217" s="141"/>
      <c r="S217" s="61"/>
      <c r="U217" s="141"/>
      <c r="V217" s="141"/>
      <c r="Y217" s="141"/>
      <c r="Z217" s="142"/>
      <c r="AC217" s="141"/>
      <c r="AD217" s="141"/>
      <c r="AG217" s="141"/>
      <c r="AH217" s="142"/>
      <c r="AK217" s="141"/>
      <c r="AL217" s="141"/>
      <c r="AO217" s="141"/>
      <c r="AP217" s="142"/>
      <c r="AS217" s="141"/>
      <c r="AT217" s="141"/>
      <c r="AW217" s="141"/>
      <c r="AX217" s="142"/>
      <c r="BA217" s="141"/>
      <c r="BB217" s="141"/>
      <c r="BF217" s="141"/>
      <c r="BG217" s="142"/>
      <c r="BJ217" s="141"/>
      <c r="BK217" s="141"/>
      <c r="BN217" s="141"/>
      <c r="BO217" s="142"/>
    </row>
    <row r="218" spans="1:67" ht="12.75" x14ac:dyDescent="0.2">
      <c r="A218" s="143"/>
      <c r="B218" s="126"/>
      <c r="C218" s="61"/>
      <c r="K218" s="61"/>
      <c r="M218" s="141"/>
      <c r="N218" s="141"/>
      <c r="Q218" s="141"/>
      <c r="R218" s="141"/>
      <c r="S218" s="61"/>
      <c r="U218" s="141"/>
      <c r="V218" s="141"/>
      <c r="Y218" s="141"/>
      <c r="Z218" s="142"/>
      <c r="AC218" s="141"/>
      <c r="AD218" s="141"/>
      <c r="AG218" s="141"/>
      <c r="AH218" s="142"/>
      <c r="AK218" s="141"/>
      <c r="AL218" s="141"/>
      <c r="AO218" s="141"/>
      <c r="AP218" s="142"/>
      <c r="AS218" s="141"/>
      <c r="AT218" s="141"/>
      <c r="AW218" s="141"/>
      <c r="AX218" s="142"/>
      <c r="BA218" s="141"/>
      <c r="BB218" s="141"/>
      <c r="BF218" s="141"/>
      <c r="BG218" s="142"/>
      <c r="BJ218" s="141"/>
      <c r="BK218" s="141"/>
      <c r="BN218" s="141"/>
      <c r="BO218" s="142"/>
    </row>
    <row r="219" spans="1:67" ht="12.75" x14ac:dyDescent="0.2">
      <c r="A219" s="143"/>
      <c r="B219" s="126"/>
      <c r="C219" s="61"/>
      <c r="K219" s="61"/>
      <c r="M219" s="141"/>
      <c r="N219" s="141"/>
      <c r="Q219" s="141"/>
      <c r="R219" s="141"/>
      <c r="S219" s="61"/>
      <c r="U219" s="141"/>
      <c r="V219" s="141"/>
      <c r="Y219" s="141"/>
      <c r="Z219" s="142"/>
      <c r="AC219" s="141"/>
      <c r="AD219" s="141"/>
      <c r="AG219" s="141"/>
      <c r="AH219" s="142"/>
      <c r="AK219" s="141"/>
      <c r="AL219" s="141"/>
      <c r="AO219" s="141"/>
      <c r="AP219" s="142"/>
      <c r="AS219" s="141"/>
      <c r="AT219" s="141"/>
      <c r="AW219" s="141"/>
      <c r="AX219" s="142"/>
      <c r="BA219" s="141"/>
      <c r="BB219" s="141"/>
      <c r="BF219" s="141"/>
      <c r="BG219" s="142"/>
      <c r="BJ219" s="141"/>
      <c r="BK219" s="141"/>
      <c r="BN219" s="141"/>
      <c r="BO219" s="142"/>
    </row>
    <row r="220" spans="1:67" ht="12.75" x14ac:dyDescent="0.2">
      <c r="A220" s="143"/>
      <c r="B220" s="126"/>
      <c r="C220" s="61"/>
      <c r="K220" s="61"/>
      <c r="M220" s="141"/>
      <c r="N220" s="141"/>
      <c r="Q220" s="141"/>
      <c r="R220" s="141"/>
      <c r="S220" s="61"/>
      <c r="U220" s="141"/>
      <c r="V220" s="141"/>
      <c r="Y220" s="141"/>
      <c r="Z220" s="142"/>
      <c r="AC220" s="141"/>
      <c r="AD220" s="141"/>
      <c r="AG220" s="141"/>
      <c r="AH220" s="142"/>
      <c r="AK220" s="141"/>
      <c r="AL220" s="141"/>
      <c r="AO220" s="141"/>
      <c r="AP220" s="142"/>
      <c r="AS220" s="141"/>
      <c r="AT220" s="141"/>
      <c r="AW220" s="141"/>
      <c r="AX220" s="142"/>
      <c r="BA220" s="141"/>
      <c r="BB220" s="141"/>
      <c r="BF220" s="141"/>
      <c r="BG220" s="142"/>
      <c r="BJ220" s="141"/>
      <c r="BK220" s="141"/>
      <c r="BN220" s="141"/>
      <c r="BO220" s="142"/>
    </row>
    <row r="221" spans="1:67" ht="12.75" x14ac:dyDescent="0.2">
      <c r="A221" s="143"/>
      <c r="B221" s="126"/>
      <c r="C221" s="61"/>
      <c r="K221" s="61"/>
      <c r="M221" s="141"/>
      <c r="N221" s="141"/>
      <c r="Q221" s="141"/>
      <c r="R221" s="141"/>
      <c r="S221" s="61"/>
      <c r="U221" s="141"/>
      <c r="V221" s="141"/>
      <c r="Y221" s="141"/>
      <c r="Z221" s="142"/>
      <c r="AC221" s="141"/>
      <c r="AD221" s="141"/>
      <c r="AG221" s="141"/>
      <c r="AH221" s="142"/>
      <c r="AK221" s="141"/>
      <c r="AL221" s="141"/>
      <c r="AO221" s="141"/>
      <c r="AP221" s="142"/>
      <c r="AS221" s="141"/>
      <c r="AT221" s="141"/>
      <c r="AW221" s="141"/>
      <c r="AX221" s="142"/>
      <c r="BA221" s="141"/>
      <c r="BB221" s="141"/>
      <c r="BF221" s="141"/>
      <c r="BG221" s="142"/>
      <c r="BJ221" s="141"/>
      <c r="BK221" s="141"/>
      <c r="BN221" s="141"/>
      <c r="BO221" s="142"/>
    </row>
    <row r="222" spans="1:67" ht="12.75" x14ac:dyDescent="0.2">
      <c r="A222" s="143"/>
      <c r="B222" s="126"/>
      <c r="C222" s="61"/>
      <c r="K222" s="61"/>
      <c r="M222" s="141"/>
      <c r="N222" s="141"/>
      <c r="Q222" s="141"/>
      <c r="R222" s="141"/>
      <c r="S222" s="61"/>
      <c r="U222" s="141"/>
      <c r="V222" s="141"/>
      <c r="Y222" s="141"/>
      <c r="Z222" s="142"/>
      <c r="AC222" s="141"/>
      <c r="AD222" s="141"/>
      <c r="AG222" s="141"/>
      <c r="AH222" s="142"/>
      <c r="AK222" s="141"/>
      <c r="AL222" s="141"/>
      <c r="AO222" s="141"/>
      <c r="AP222" s="142"/>
      <c r="AS222" s="141"/>
      <c r="AT222" s="141"/>
      <c r="AW222" s="141"/>
      <c r="AX222" s="142"/>
      <c r="BA222" s="141"/>
      <c r="BB222" s="141"/>
      <c r="BF222" s="141"/>
      <c r="BG222" s="142"/>
      <c r="BJ222" s="141"/>
      <c r="BK222" s="141"/>
      <c r="BN222" s="141"/>
      <c r="BO222" s="142"/>
    </row>
    <row r="223" spans="1:67" ht="12.75" x14ac:dyDescent="0.2">
      <c r="A223" s="143"/>
      <c r="B223" s="126"/>
      <c r="C223" s="61"/>
      <c r="K223" s="61"/>
      <c r="M223" s="141"/>
      <c r="N223" s="141"/>
      <c r="Q223" s="141"/>
      <c r="R223" s="141"/>
      <c r="S223" s="61"/>
      <c r="U223" s="141"/>
      <c r="V223" s="141"/>
      <c r="Y223" s="141"/>
      <c r="Z223" s="142"/>
      <c r="AC223" s="141"/>
      <c r="AD223" s="141"/>
      <c r="AG223" s="141"/>
      <c r="AH223" s="142"/>
      <c r="AK223" s="141"/>
      <c r="AL223" s="141"/>
      <c r="AO223" s="141"/>
      <c r="AP223" s="142"/>
      <c r="AS223" s="141"/>
      <c r="AT223" s="141"/>
      <c r="AW223" s="141"/>
      <c r="AX223" s="142"/>
      <c r="BA223" s="141"/>
      <c r="BB223" s="141"/>
      <c r="BF223" s="141"/>
      <c r="BG223" s="142"/>
      <c r="BJ223" s="141"/>
      <c r="BK223" s="141"/>
      <c r="BN223" s="141"/>
      <c r="BO223" s="142"/>
    </row>
    <row r="224" spans="1:67" ht="12.75" x14ac:dyDescent="0.2">
      <c r="A224" s="143"/>
      <c r="B224" s="126"/>
      <c r="C224" s="61"/>
      <c r="K224" s="61"/>
      <c r="M224" s="141"/>
      <c r="N224" s="141"/>
      <c r="Q224" s="141"/>
      <c r="R224" s="141"/>
      <c r="S224" s="61"/>
      <c r="U224" s="141"/>
      <c r="V224" s="141"/>
      <c r="Y224" s="141"/>
      <c r="Z224" s="142"/>
      <c r="AC224" s="141"/>
      <c r="AD224" s="141"/>
      <c r="AG224" s="141"/>
      <c r="AH224" s="142"/>
      <c r="AK224" s="141"/>
      <c r="AL224" s="141"/>
      <c r="AO224" s="141"/>
      <c r="AP224" s="142"/>
      <c r="AS224" s="141"/>
      <c r="AT224" s="141"/>
      <c r="AW224" s="141"/>
      <c r="AX224" s="142"/>
      <c r="BA224" s="141"/>
      <c r="BB224" s="141"/>
      <c r="BF224" s="141"/>
      <c r="BG224" s="142"/>
      <c r="BJ224" s="141"/>
      <c r="BK224" s="141"/>
      <c r="BN224" s="141"/>
      <c r="BO224" s="142"/>
    </row>
    <row r="225" spans="1:67" ht="12.75" x14ac:dyDescent="0.2">
      <c r="A225" s="143"/>
      <c r="B225" s="126"/>
      <c r="C225" s="61"/>
      <c r="K225" s="61"/>
      <c r="M225" s="141"/>
      <c r="N225" s="141"/>
      <c r="Q225" s="141"/>
      <c r="R225" s="141"/>
      <c r="S225" s="61"/>
      <c r="U225" s="141"/>
      <c r="V225" s="141"/>
      <c r="Y225" s="141"/>
      <c r="Z225" s="142"/>
      <c r="AC225" s="141"/>
      <c r="AD225" s="141"/>
      <c r="AG225" s="141"/>
      <c r="AH225" s="142"/>
      <c r="AK225" s="141"/>
      <c r="AL225" s="141"/>
      <c r="AO225" s="141"/>
      <c r="AP225" s="142"/>
      <c r="AS225" s="141"/>
      <c r="AT225" s="141"/>
      <c r="AW225" s="141"/>
      <c r="AX225" s="142"/>
      <c r="BA225" s="141"/>
      <c r="BB225" s="141"/>
      <c r="BF225" s="141"/>
      <c r="BG225" s="142"/>
      <c r="BJ225" s="141"/>
      <c r="BK225" s="141"/>
      <c r="BN225" s="141"/>
      <c r="BO225" s="142"/>
    </row>
    <row r="226" spans="1:67" ht="12.75" x14ac:dyDescent="0.2">
      <c r="A226" s="143"/>
      <c r="B226" s="126"/>
      <c r="C226" s="61"/>
      <c r="K226" s="61"/>
      <c r="M226" s="141"/>
      <c r="N226" s="141"/>
      <c r="Q226" s="141"/>
      <c r="R226" s="141"/>
      <c r="S226" s="61"/>
      <c r="U226" s="141"/>
      <c r="V226" s="141"/>
      <c r="Y226" s="141"/>
      <c r="Z226" s="142"/>
      <c r="AC226" s="141"/>
      <c r="AD226" s="141"/>
      <c r="AG226" s="141"/>
      <c r="AH226" s="142"/>
      <c r="AK226" s="141"/>
      <c r="AL226" s="141"/>
      <c r="AO226" s="141"/>
      <c r="AP226" s="142"/>
      <c r="AS226" s="141"/>
      <c r="AT226" s="141"/>
      <c r="AW226" s="141"/>
      <c r="AX226" s="142"/>
      <c r="BA226" s="141"/>
      <c r="BB226" s="141"/>
      <c r="BF226" s="141"/>
      <c r="BG226" s="142"/>
      <c r="BJ226" s="141"/>
      <c r="BK226" s="141"/>
      <c r="BN226" s="141"/>
      <c r="BO226" s="142"/>
    </row>
    <row r="227" spans="1:67" ht="12.75" x14ac:dyDescent="0.2">
      <c r="A227" s="143"/>
      <c r="B227" s="126"/>
      <c r="C227" s="61"/>
      <c r="K227" s="61"/>
      <c r="M227" s="141"/>
      <c r="N227" s="141"/>
      <c r="Q227" s="141"/>
      <c r="R227" s="141"/>
      <c r="S227" s="61"/>
      <c r="U227" s="141"/>
      <c r="V227" s="141"/>
      <c r="Y227" s="141"/>
      <c r="Z227" s="142"/>
      <c r="AC227" s="141"/>
      <c r="AD227" s="141"/>
      <c r="AG227" s="141"/>
      <c r="AH227" s="142"/>
      <c r="AK227" s="141"/>
      <c r="AL227" s="141"/>
      <c r="AO227" s="141"/>
      <c r="AP227" s="142"/>
      <c r="AS227" s="141"/>
      <c r="AT227" s="141"/>
      <c r="AW227" s="141"/>
      <c r="AX227" s="142"/>
      <c r="BA227" s="141"/>
      <c r="BB227" s="141"/>
      <c r="BF227" s="141"/>
      <c r="BG227" s="142"/>
      <c r="BJ227" s="141"/>
      <c r="BK227" s="141"/>
      <c r="BN227" s="141"/>
      <c r="BO227" s="142"/>
    </row>
    <row r="228" spans="1:67" ht="12.75" x14ac:dyDescent="0.2">
      <c r="A228" s="143"/>
      <c r="B228" s="126"/>
      <c r="C228" s="61"/>
      <c r="K228" s="61"/>
      <c r="M228" s="141"/>
      <c r="N228" s="141"/>
      <c r="Q228" s="141"/>
      <c r="R228" s="141"/>
      <c r="S228" s="61"/>
      <c r="U228" s="141"/>
      <c r="V228" s="141"/>
      <c r="Y228" s="141"/>
      <c r="Z228" s="142"/>
      <c r="AC228" s="141"/>
      <c r="AD228" s="141"/>
      <c r="AG228" s="141"/>
      <c r="AH228" s="142"/>
      <c r="AK228" s="141"/>
      <c r="AL228" s="141"/>
      <c r="AO228" s="141"/>
      <c r="AP228" s="142"/>
      <c r="AS228" s="141"/>
      <c r="AT228" s="141"/>
      <c r="AW228" s="141"/>
      <c r="AX228" s="142"/>
      <c r="BA228" s="141"/>
      <c r="BB228" s="141"/>
      <c r="BF228" s="141"/>
      <c r="BG228" s="142"/>
      <c r="BJ228" s="141"/>
      <c r="BK228" s="141"/>
      <c r="BN228" s="141"/>
      <c r="BO228" s="142"/>
    </row>
    <row r="229" spans="1:67" ht="12.75" x14ac:dyDescent="0.2">
      <c r="A229" s="143"/>
      <c r="B229" s="126"/>
      <c r="C229" s="61"/>
      <c r="K229" s="61"/>
      <c r="M229" s="141"/>
      <c r="N229" s="141"/>
      <c r="Q229" s="141"/>
      <c r="R229" s="141"/>
      <c r="S229" s="61"/>
      <c r="U229" s="141"/>
      <c r="V229" s="141"/>
      <c r="Y229" s="141"/>
      <c r="Z229" s="142"/>
      <c r="AC229" s="141"/>
      <c r="AD229" s="141"/>
      <c r="AG229" s="141"/>
      <c r="AH229" s="142"/>
      <c r="AK229" s="141"/>
      <c r="AL229" s="141"/>
      <c r="AO229" s="141"/>
      <c r="AP229" s="142"/>
      <c r="AS229" s="141"/>
      <c r="AT229" s="141"/>
      <c r="AW229" s="141"/>
      <c r="AX229" s="142"/>
      <c r="BA229" s="141"/>
      <c r="BB229" s="141"/>
      <c r="BF229" s="141"/>
      <c r="BG229" s="142"/>
      <c r="BJ229" s="141"/>
      <c r="BK229" s="141"/>
      <c r="BN229" s="141"/>
      <c r="BO229" s="142"/>
    </row>
    <row r="230" spans="1:67" ht="12.75" x14ac:dyDescent="0.2">
      <c r="A230" s="143"/>
      <c r="B230" s="126"/>
      <c r="C230" s="61"/>
      <c r="K230" s="61"/>
      <c r="M230" s="141"/>
      <c r="N230" s="141"/>
      <c r="Q230" s="141"/>
      <c r="R230" s="141"/>
      <c r="S230" s="61"/>
      <c r="U230" s="141"/>
      <c r="V230" s="141"/>
      <c r="Y230" s="141"/>
      <c r="Z230" s="142"/>
      <c r="AC230" s="141"/>
      <c r="AD230" s="141"/>
      <c r="AG230" s="141"/>
      <c r="AH230" s="142"/>
      <c r="AK230" s="141"/>
      <c r="AL230" s="141"/>
      <c r="AO230" s="141"/>
      <c r="AP230" s="142"/>
      <c r="AS230" s="141"/>
      <c r="AT230" s="141"/>
      <c r="AW230" s="141"/>
      <c r="AX230" s="142"/>
      <c r="BA230" s="141"/>
      <c r="BB230" s="141"/>
      <c r="BF230" s="141"/>
      <c r="BG230" s="142"/>
      <c r="BJ230" s="141"/>
      <c r="BK230" s="141"/>
      <c r="BN230" s="141"/>
      <c r="BO230" s="142"/>
    </row>
    <row r="231" spans="1:67" ht="12.75" x14ac:dyDescent="0.2">
      <c r="A231" s="143"/>
      <c r="B231" s="126"/>
      <c r="C231" s="61"/>
      <c r="K231" s="61"/>
      <c r="M231" s="141"/>
      <c r="N231" s="141"/>
      <c r="Q231" s="141"/>
      <c r="R231" s="141"/>
      <c r="S231" s="61"/>
      <c r="U231" s="141"/>
      <c r="V231" s="141"/>
      <c r="Y231" s="141"/>
      <c r="Z231" s="142"/>
      <c r="AC231" s="141"/>
      <c r="AD231" s="141"/>
      <c r="AG231" s="141"/>
      <c r="AH231" s="142"/>
      <c r="AK231" s="141"/>
      <c r="AL231" s="141"/>
      <c r="AO231" s="141"/>
      <c r="AP231" s="142"/>
      <c r="AS231" s="141"/>
      <c r="AT231" s="141"/>
      <c r="AW231" s="141"/>
      <c r="AX231" s="142"/>
      <c r="BA231" s="141"/>
      <c r="BB231" s="141"/>
      <c r="BF231" s="141"/>
      <c r="BG231" s="142"/>
      <c r="BJ231" s="141"/>
      <c r="BK231" s="141"/>
      <c r="BN231" s="141"/>
      <c r="BO231" s="142"/>
    </row>
    <row r="232" spans="1:67" ht="12.75" x14ac:dyDescent="0.2">
      <c r="A232" s="143"/>
      <c r="B232" s="126"/>
      <c r="C232" s="61"/>
      <c r="K232" s="61"/>
      <c r="M232" s="141"/>
      <c r="N232" s="141"/>
      <c r="Q232" s="141"/>
      <c r="R232" s="141"/>
      <c r="S232" s="61"/>
      <c r="U232" s="141"/>
      <c r="V232" s="141"/>
      <c r="Y232" s="141"/>
      <c r="Z232" s="142"/>
      <c r="AC232" s="141"/>
      <c r="AD232" s="141"/>
      <c r="AG232" s="141"/>
      <c r="AH232" s="142"/>
      <c r="AK232" s="141"/>
      <c r="AL232" s="141"/>
      <c r="AO232" s="141"/>
      <c r="AP232" s="142"/>
      <c r="AS232" s="141"/>
      <c r="AT232" s="141"/>
      <c r="AW232" s="141"/>
      <c r="AX232" s="142"/>
      <c r="BA232" s="141"/>
      <c r="BB232" s="141"/>
      <c r="BF232" s="141"/>
      <c r="BG232" s="142"/>
      <c r="BJ232" s="141"/>
      <c r="BK232" s="141"/>
      <c r="BN232" s="141"/>
      <c r="BO232" s="142"/>
    </row>
    <row r="233" spans="1:67" ht="12.75" x14ac:dyDescent="0.2">
      <c r="A233" s="143"/>
      <c r="B233" s="126"/>
      <c r="C233" s="61"/>
      <c r="K233" s="61"/>
      <c r="M233" s="141"/>
      <c r="N233" s="141"/>
      <c r="Q233" s="141"/>
      <c r="R233" s="141"/>
      <c r="S233" s="61"/>
      <c r="U233" s="141"/>
      <c r="V233" s="141"/>
      <c r="Y233" s="141"/>
      <c r="Z233" s="142"/>
      <c r="AC233" s="141"/>
      <c r="AD233" s="141"/>
      <c r="AG233" s="141"/>
      <c r="AH233" s="142"/>
      <c r="AK233" s="141"/>
      <c r="AL233" s="141"/>
      <c r="AO233" s="141"/>
      <c r="AP233" s="142"/>
      <c r="AS233" s="141"/>
      <c r="AT233" s="141"/>
      <c r="AW233" s="141"/>
      <c r="AX233" s="142"/>
      <c r="BA233" s="141"/>
      <c r="BB233" s="141"/>
      <c r="BF233" s="141"/>
      <c r="BG233" s="142"/>
      <c r="BJ233" s="141"/>
      <c r="BK233" s="141"/>
      <c r="BN233" s="141"/>
      <c r="BO233" s="142"/>
    </row>
    <row r="234" spans="1:67" ht="12.75" x14ac:dyDescent="0.2">
      <c r="A234" s="143"/>
      <c r="B234" s="126"/>
      <c r="C234" s="61"/>
      <c r="K234" s="61"/>
      <c r="M234" s="141"/>
      <c r="N234" s="141"/>
      <c r="Q234" s="141"/>
      <c r="R234" s="141"/>
      <c r="S234" s="61"/>
      <c r="U234" s="141"/>
      <c r="V234" s="141"/>
      <c r="Y234" s="141"/>
      <c r="Z234" s="142"/>
      <c r="AC234" s="141"/>
      <c r="AD234" s="141"/>
      <c r="AG234" s="141"/>
      <c r="AH234" s="142"/>
      <c r="AK234" s="141"/>
      <c r="AL234" s="141"/>
      <c r="AO234" s="141"/>
      <c r="AP234" s="142"/>
      <c r="AS234" s="141"/>
      <c r="AT234" s="141"/>
      <c r="AW234" s="141"/>
      <c r="AX234" s="142"/>
      <c r="BA234" s="141"/>
      <c r="BB234" s="141"/>
      <c r="BF234" s="141"/>
      <c r="BG234" s="142"/>
      <c r="BJ234" s="141"/>
      <c r="BK234" s="141"/>
      <c r="BN234" s="141"/>
      <c r="BO234" s="142"/>
    </row>
    <row r="235" spans="1:67" ht="12.75" x14ac:dyDescent="0.2">
      <c r="A235" s="143"/>
      <c r="B235" s="126"/>
      <c r="C235" s="61"/>
      <c r="K235" s="61"/>
      <c r="M235" s="141"/>
      <c r="N235" s="141"/>
      <c r="Q235" s="141"/>
      <c r="R235" s="141"/>
      <c r="S235" s="61"/>
      <c r="U235" s="141"/>
      <c r="V235" s="141"/>
      <c r="Y235" s="141"/>
      <c r="Z235" s="142"/>
      <c r="AC235" s="141"/>
      <c r="AD235" s="141"/>
      <c r="AG235" s="141"/>
      <c r="AH235" s="142"/>
      <c r="AK235" s="141"/>
      <c r="AL235" s="141"/>
      <c r="AO235" s="141"/>
      <c r="AP235" s="142"/>
      <c r="AS235" s="141"/>
      <c r="AT235" s="141"/>
      <c r="AW235" s="141"/>
      <c r="AX235" s="142"/>
      <c r="BA235" s="141"/>
      <c r="BB235" s="141"/>
      <c r="BF235" s="141"/>
      <c r="BG235" s="142"/>
      <c r="BJ235" s="141"/>
      <c r="BK235" s="141"/>
      <c r="BN235" s="141"/>
      <c r="BO235" s="142"/>
    </row>
    <row r="236" spans="1:67" ht="12.75" x14ac:dyDescent="0.2">
      <c r="A236" s="143"/>
      <c r="B236" s="126"/>
      <c r="C236" s="61"/>
      <c r="K236" s="61"/>
      <c r="M236" s="141"/>
      <c r="N236" s="141"/>
      <c r="Q236" s="141"/>
      <c r="R236" s="141"/>
      <c r="S236" s="61"/>
      <c r="U236" s="141"/>
      <c r="V236" s="141"/>
      <c r="Y236" s="141"/>
      <c r="Z236" s="142"/>
      <c r="AC236" s="141"/>
      <c r="AD236" s="141"/>
      <c r="AG236" s="141"/>
      <c r="AH236" s="142"/>
      <c r="AK236" s="141"/>
      <c r="AL236" s="141"/>
      <c r="AO236" s="141"/>
      <c r="AP236" s="142"/>
      <c r="AS236" s="141"/>
      <c r="AT236" s="141"/>
      <c r="AW236" s="141"/>
      <c r="AX236" s="142"/>
      <c r="BA236" s="141"/>
      <c r="BB236" s="141"/>
      <c r="BF236" s="141"/>
      <c r="BG236" s="142"/>
      <c r="BJ236" s="141"/>
      <c r="BK236" s="141"/>
      <c r="BN236" s="141"/>
      <c r="BO236" s="142"/>
    </row>
    <row r="237" spans="1:67" ht="12.75" x14ac:dyDescent="0.2">
      <c r="A237" s="143"/>
      <c r="B237" s="126"/>
      <c r="C237" s="61"/>
      <c r="K237" s="61"/>
      <c r="M237" s="141"/>
      <c r="N237" s="141"/>
      <c r="Q237" s="141"/>
      <c r="R237" s="141"/>
      <c r="S237" s="61"/>
      <c r="U237" s="141"/>
      <c r="V237" s="141"/>
      <c r="Y237" s="141"/>
      <c r="Z237" s="142"/>
      <c r="AC237" s="141"/>
      <c r="AD237" s="141"/>
      <c r="AG237" s="141"/>
      <c r="AH237" s="142"/>
      <c r="AK237" s="141"/>
      <c r="AL237" s="141"/>
      <c r="AO237" s="141"/>
      <c r="AP237" s="142"/>
      <c r="AS237" s="141"/>
      <c r="AT237" s="141"/>
      <c r="AW237" s="141"/>
      <c r="AX237" s="142"/>
      <c r="BA237" s="141"/>
      <c r="BB237" s="141"/>
      <c r="BF237" s="141"/>
      <c r="BG237" s="142"/>
      <c r="BJ237" s="141"/>
      <c r="BK237" s="141"/>
      <c r="BN237" s="141"/>
      <c r="BO237" s="142"/>
    </row>
    <row r="238" spans="1:67" ht="12.75" x14ac:dyDescent="0.2">
      <c r="A238" s="143"/>
      <c r="B238" s="126"/>
      <c r="C238" s="61"/>
      <c r="K238" s="61"/>
      <c r="M238" s="141"/>
      <c r="N238" s="141"/>
      <c r="Q238" s="141"/>
      <c r="R238" s="141"/>
      <c r="S238" s="61"/>
      <c r="U238" s="141"/>
      <c r="V238" s="141"/>
      <c r="Y238" s="141"/>
      <c r="Z238" s="142"/>
      <c r="AC238" s="141"/>
      <c r="AD238" s="141"/>
      <c r="AG238" s="141"/>
      <c r="AH238" s="142"/>
      <c r="AK238" s="141"/>
      <c r="AL238" s="141"/>
      <c r="AO238" s="141"/>
      <c r="AP238" s="142"/>
      <c r="AS238" s="141"/>
      <c r="AT238" s="141"/>
      <c r="AW238" s="141"/>
      <c r="AX238" s="142"/>
      <c r="BA238" s="141"/>
      <c r="BB238" s="141"/>
      <c r="BF238" s="141"/>
      <c r="BG238" s="142"/>
      <c r="BJ238" s="141"/>
      <c r="BK238" s="141"/>
      <c r="BN238" s="141"/>
      <c r="BO238" s="142"/>
    </row>
    <row r="239" spans="1:67" ht="12.75" x14ac:dyDescent="0.2">
      <c r="A239" s="143"/>
      <c r="B239" s="126"/>
      <c r="C239" s="61"/>
      <c r="K239" s="61"/>
      <c r="M239" s="141"/>
      <c r="N239" s="141"/>
      <c r="Q239" s="141"/>
      <c r="R239" s="141"/>
      <c r="S239" s="61"/>
      <c r="U239" s="141"/>
      <c r="V239" s="141"/>
      <c r="Y239" s="141"/>
      <c r="Z239" s="142"/>
      <c r="AC239" s="141"/>
      <c r="AD239" s="141"/>
      <c r="AG239" s="141"/>
      <c r="AH239" s="142"/>
      <c r="AK239" s="141"/>
      <c r="AL239" s="141"/>
      <c r="AO239" s="141"/>
      <c r="AP239" s="142"/>
      <c r="AS239" s="141"/>
      <c r="AT239" s="141"/>
      <c r="AW239" s="141"/>
      <c r="AX239" s="142"/>
      <c r="BA239" s="141"/>
      <c r="BB239" s="141"/>
      <c r="BF239" s="141"/>
      <c r="BG239" s="142"/>
      <c r="BJ239" s="141"/>
      <c r="BK239" s="141"/>
      <c r="BN239" s="141"/>
      <c r="BO239" s="142"/>
    </row>
    <row r="240" spans="1:67" ht="12.75" x14ac:dyDescent="0.2">
      <c r="A240" s="143"/>
      <c r="B240" s="126"/>
      <c r="C240" s="61"/>
      <c r="K240" s="61"/>
      <c r="M240" s="141"/>
      <c r="N240" s="141"/>
      <c r="Q240" s="141"/>
      <c r="R240" s="141"/>
      <c r="S240" s="61"/>
      <c r="U240" s="141"/>
      <c r="V240" s="141"/>
      <c r="Y240" s="141"/>
      <c r="Z240" s="142"/>
      <c r="AC240" s="141"/>
      <c r="AD240" s="141"/>
      <c r="AG240" s="141"/>
      <c r="AH240" s="142"/>
      <c r="AK240" s="141"/>
      <c r="AL240" s="141"/>
      <c r="AO240" s="141"/>
      <c r="AP240" s="142"/>
      <c r="AS240" s="141"/>
      <c r="AT240" s="141"/>
      <c r="AW240" s="141"/>
      <c r="AX240" s="142"/>
      <c r="BA240" s="141"/>
      <c r="BB240" s="141"/>
      <c r="BF240" s="141"/>
      <c r="BG240" s="142"/>
      <c r="BJ240" s="141"/>
      <c r="BK240" s="141"/>
      <c r="BN240" s="141"/>
      <c r="BO240" s="142"/>
    </row>
    <row r="241" spans="1:67" ht="12.75" x14ac:dyDescent="0.2">
      <c r="A241" s="143"/>
      <c r="B241" s="126"/>
      <c r="C241" s="61"/>
      <c r="K241" s="61"/>
      <c r="M241" s="141"/>
      <c r="N241" s="141"/>
      <c r="Q241" s="141"/>
      <c r="R241" s="141"/>
      <c r="S241" s="61"/>
      <c r="U241" s="141"/>
      <c r="V241" s="141"/>
      <c r="Y241" s="141"/>
      <c r="Z241" s="142"/>
      <c r="AC241" s="141"/>
      <c r="AD241" s="141"/>
      <c r="AG241" s="141"/>
      <c r="AH241" s="142"/>
      <c r="AK241" s="141"/>
      <c r="AL241" s="141"/>
      <c r="AO241" s="141"/>
      <c r="AP241" s="142"/>
      <c r="AS241" s="141"/>
      <c r="AT241" s="141"/>
      <c r="AW241" s="141"/>
      <c r="AX241" s="142"/>
      <c r="BA241" s="141"/>
      <c r="BB241" s="141"/>
      <c r="BF241" s="141"/>
      <c r="BG241" s="142"/>
      <c r="BJ241" s="141"/>
      <c r="BK241" s="141"/>
      <c r="BN241" s="141"/>
      <c r="BO241" s="142"/>
    </row>
    <row r="242" spans="1:67" ht="12.75" x14ac:dyDescent="0.2">
      <c r="A242" s="143"/>
      <c r="B242" s="126"/>
      <c r="C242" s="61"/>
      <c r="K242" s="61"/>
      <c r="M242" s="141"/>
      <c r="N242" s="141"/>
      <c r="Q242" s="141"/>
      <c r="R242" s="141"/>
      <c r="S242" s="61"/>
      <c r="U242" s="141"/>
      <c r="V242" s="141"/>
      <c r="Y242" s="141"/>
      <c r="Z242" s="142"/>
      <c r="AC242" s="141"/>
      <c r="AD242" s="141"/>
      <c r="AG242" s="141"/>
      <c r="AH242" s="142"/>
      <c r="AK242" s="141"/>
      <c r="AL242" s="141"/>
      <c r="AO242" s="141"/>
      <c r="AP242" s="142"/>
      <c r="AS242" s="141"/>
      <c r="AT242" s="141"/>
      <c r="AW242" s="141"/>
      <c r="AX242" s="142"/>
      <c r="BA242" s="141"/>
      <c r="BB242" s="141"/>
      <c r="BF242" s="141"/>
      <c r="BG242" s="142"/>
      <c r="BJ242" s="141"/>
      <c r="BK242" s="141"/>
      <c r="BN242" s="141"/>
      <c r="BO242" s="142"/>
    </row>
    <row r="243" spans="1:67" ht="12.75" x14ac:dyDescent="0.2">
      <c r="A243" s="143"/>
      <c r="B243" s="126"/>
      <c r="C243" s="61"/>
      <c r="K243" s="61"/>
      <c r="M243" s="141"/>
      <c r="N243" s="141"/>
      <c r="Q243" s="141"/>
      <c r="R243" s="141"/>
      <c r="S243" s="61"/>
      <c r="U243" s="141"/>
      <c r="V243" s="141"/>
      <c r="Y243" s="141"/>
      <c r="Z243" s="142"/>
      <c r="AC243" s="141"/>
      <c r="AD243" s="141"/>
      <c r="AG243" s="141"/>
      <c r="AH243" s="142"/>
      <c r="AK243" s="141"/>
      <c r="AL243" s="141"/>
      <c r="AO243" s="141"/>
      <c r="AP243" s="142"/>
      <c r="AS243" s="141"/>
      <c r="AT243" s="141"/>
      <c r="AW243" s="141"/>
      <c r="AX243" s="142"/>
      <c r="BA243" s="141"/>
      <c r="BB243" s="141"/>
      <c r="BF243" s="141"/>
      <c r="BG243" s="142"/>
      <c r="BJ243" s="141"/>
      <c r="BK243" s="141"/>
      <c r="BN243" s="141"/>
      <c r="BO243" s="142"/>
    </row>
    <row r="244" spans="1:67" ht="12.75" x14ac:dyDescent="0.2">
      <c r="A244" s="143"/>
      <c r="B244" s="126"/>
      <c r="C244" s="61"/>
      <c r="K244" s="61"/>
      <c r="M244" s="141"/>
      <c r="N244" s="141"/>
      <c r="Q244" s="141"/>
      <c r="R244" s="141"/>
      <c r="S244" s="61"/>
      <c r="U244" s="141"/>
      <c r="V244" s="141"/>
      <c r="Y244" s="141"/>
      <c r="Z244" s="142"/>
      <c r="AC244" s="141"/>
      <c r="AD244" s="141"/>
      <c r="AG244" s="141"/>
      <c r="AH244" s="142"/>
      <c r="AK244" s="141"/>
      <c r="AL244" s="141"/>
      <c r="AO244" s="141"/>
      <c r="AP244" s="142"/>
      <c r="AS244" s="141"/>
      <c r="AT244" s="141"/>
      <c r="AW244" s="141"/>
      <c r="AX244" s="142"/>
      <c r="BA244" s="141"/>
      <c r="BB244" s="141"/>
      <c r="BF244" s="141"/>
      <c r="BG244" s="142"/>
      <c r="BJ244" s="141"/>
      <c r="BK244" s="141"/>
      <c r="BN244" s="141"/>
      <c r="BO244" s="142"/>
    </row>
    <row r="245" spans="1:67" ht="12.75" x14ac:dyDescent="0.2">
      <c r="A245" s="143"/>
      <c r="B245" s="126"/>
      <c r="C245" s="61"/>
      <c r="K245" s="61"/>
      <c r="M245" s="141"/>
      <c r="N245" s="141"/>
      <c r="Q245" s="141"/>
      <c r="R245" s="141"/>
      <c r="S245" s="61"/>
      <c r="U245" s="141"/>
      <c r="V245" s="141"/>
      <c r="Y245" s="141"/>
      <c r="Z245" s="142"/>
      <c r="AC245" s="141"/>
      <c r="AD245" s="141"/>
      <c r="AG245" s="141"/>
      <c r="AH245" s="142"/>
      <c r="AK245" s="141"/>
      <c r="AL245" s="141"/>
      <c r="AO245" s="141"/>
      <c r="AP245" s="142"/>
      <c r="AS245" s="141"/>
      <c r="AT245" s="141"/>
      <c r="AW245" s="141"/>
      <c r="AX245" s="142"/>
      <c r="BA245" s="141"/>
      <c r="BB245" s="141"/>
      <c r="BF245" s="141"/>
      <c r="BG245" s="142"/>
      <c r="BJ245" s="141"/>
      <c r="BK245" s="141"/>
      <c r="BN245" s="141"/>
      <c r="BO245" s="142"/>
    </row>
    <row r="246" spans="1:67" ht="12.75" x14ac:dyDescent="0.2">
      <c r="A246" s="143"/>
      <c r="B246" s="126"/>
      <c r="C246" s="61"/>
      <c r="K246" s="61"/>
      <c r="M246" s="141"/>
      <c r="N246" s="141"/>
      <c r="Q246" s="141"/>
      <c r="R246" s="141"/>
      <c r="S246" s="61"/>
      <c r="U246" s="141"/>
      <c r="V246" s="141"/>
      <c r="Y246" s="141"/>
      <c r="Z246" s="142"/>
      <c r="AC246" s="141"/>
      <c r="AD246" s="141"/>
      <c r="AG246" s="141"/>
      <c r="AH246" s="142"/>
      <c r="AK246" s="141"/>
      <c r="AL246" s="141"/>
      <c r="AO246" s="141"/>
      <c r="AP246" s="142"/>
      <c r="AS246" s="141"/>
      <c r="AT246" s="141"/>
      <c r="AW246" s="141"/>
      <c r="AX246" s="142"/>
      <c r="BA246" s="141"/>
      <c r="BB246" s="141"/>
      <c r="BF246" s="141"/>
      <c r="BG246" s="142"/>
      <c r="BJ246" s="141"/>
      <c r="BK246" s="141"/>
      <c r="BN246" s="141"/>
      <c r="BO246" s="142"/>
    </row>
    <row r="247" spans="1:67" ht="12.75" x14ac:dyDescent="0.2">
      <c r="A247" s="143"/>
      <c r="B247" s="126"/>
      <c r="C247" s="61"/>
      <c r="K247" s="61"/>
      <c r="M247" s="141"/>
      <c r="N247" s="141"/>
      <c r="Q247" s="141"/>
      <c r="R247" s="141"/>
      <c r="S247" s="61"/>
      <c r="U247" s="141"/>
      <c r="V247" s="141"/>
      <c r="Y247" s="141"/>
      <c r="Z247" s="142"/>
      <c r="AC247" s="141"/>
      <c r="AD247" s="141"/>
      <c r="AG247" s="141"/>
      <c r="AH247" s="142"/>
      <c r="AK247" s="141"/>
      <c r="AL247" s="141"/>
      <c r="AO247" s="141"/>
      <c r="AP247" s="142"/>
      <c r="AS247" s="141"/>
      <c r="AT247" s="141"/>
      <c r="AW247" s="141"/>
      <c r="AX247" s="142"/>
      <c r="BA247" s="141"/>
      <c r="BB247" s="141"/>
      <c r="BF247" s="141"/>
      <c r="BG247" s="142"/>
      <c r="BJ247" s="141"/>
      <c r="BK247" s="141"/>
      <c r="BN247" s="141"/>
      <c r="BO247" s="142"/>
    </row>
    <row r="248" spans="1:67" ht="12.75" x14ac:dyDescent="0.2">
      <c r="A248" s="143"/>
      <c r="B248" s="126"/>
      <c r="C248" s="61"/>
      <c r="K248" s="61"/>
      <c r="M248" s="141"/>
      <c r="N248" s="141"/>
      <c r="Q248" s="141"/>
      <c r="R248" s="141"/>
      <c r="S248" s="61"/>
      <c r="U248" s="141"/>
      <c r="V248" s="141"/>
      <c r="Y248" s="141"/>
      <c r="Z248" s="142"/>
      <c r="AC248" s="141"/>
      <c r="AD248" s="141"/>
      <c r="AG248" s="141"/>
      <c r="AH248" s="142"/>
      <c r="AK248" s="141"/>
      <c r="AL248" s="141"/>
      <c r="AO248" s="141"/>
      <c r="AP248" s="142"/>
      <c r="AS248" s="141"/>
      <c r="AT248" s="141"/>
      <c r="AW248" s="141"/>
      <c r="AX248" s="142"/>
      <c r="BA248" s="141"/>
      <c r="BB248" s="141"/>
      <c r="BF248" s="141"/>
      <c r="BG248" s="142"/>
      <c r="BJ248" s="141"/>
      <c r="BK248" s="141"/>
      <c r="BN248" s="141"/>
      <c r="BO248" s="142"/>
    </row>
    <row r="249" spans="1:67" ht="12.75" x14ac:dyDescent="0.2">
      <c r="A249" s="143"/>
      <c r="B249" s="126"/>
      <c r="C249" s="61"/>
      <c r="K249" s="61"/>
      <c r="M249" s="141"/>
      <c r="N249" s="141"/>
      <c r="Q249" s="141"/>
      <c r="R249" s="141"/>
      <c r="S249" s="61"/>
      <c r="U249" s="141"/>
      <c r="V249" s="141"/>
      <c r="Y249" s="141"/>
      <c r="Z249" s="142"/>
      <c r="AC249" s="141"/>
      <c r="AD249" s="141"/>
      <c r="AG249" s="141"/>
      <c r="AH249" s="142"/>
      <c r="AK249" s="141"/>
      <c r="AL249" s="141"/>
      <c r="AO249" s="141"/>
      <c r="AP249" s="142"/>
      <c r="AS249" s="141"/>
      <c r="AT249" s="141"/>
      <c r="AW249" s="141"/>
      <c r="AX249" s="142"/>
      <c r="BA249" s="141"/>
      <c r="BB249" s="141"/>
      <c r="BF249" s="141"/>
      <c r="BG249" s="142"/>
      <c r="BJ249" s="141"/>
      <c r="BK249" s="141"/>
      <c r="BN249" s="141"/>
      <c r="BO249" s="142"/>
    </row>
    <row r="250" spans="1:67" ht="12.75" x14ac:dyDescent="0.2">
      <c r="A250" s="143"/>
      <c r="B250" s="126"/>
      <c r="C250" s="61"/>
      <c r="K250" s="61"/>
      <c r="M250" s="141"/>
      <c r="N250" s="141"/>
      <c r="Q250" s="141"/>
      <c r="R250" s="141"/>
      <c r="S250" s="61"/>
      <c r="U250" s="141"/>
      <c r="V250" s="141"/>
      <c r="Y250" s="141"/>
      <c r="Z250" s="142"/>
      <c r="AC250" s="141"/>
      <c r="AD250" s="141"/>
      <c r="AG250" s="141"/>
      <c r="AH250" s="142"/>
      <c r="AK250" s="141"/>
      <c r="AL250" s="141"/>
      <c r="AO250" s="141"/>
      <c r="AP250" s="142"/>
      <c r="AS250" s="141"/>
      <c r="AT250" s="141"/>
      <c r="AW250" s="141"/>
      <c r="AX250" s="142"/>
      <c r="BA250" s="141"/>
      <c r="BB250" s="141"/>
      <c r="BF250" s="141"/>
      <c r="BG250" s="142"/>
      <c r="BJ250" s="141"/>
      <c r="BK250" s="141"/>
      <c r="BN250" s="141"/>
      <c r="BO250" s="142"/>
    </row>
    <row r="251" spans="1:67" ht="12.75" x14ac:dyDescent="0.2">
      <c r="A251" s="143"/>
      <c r="B251" s="126"/>
      <c r="C251" s="61"/>
      <c r="K251" s="61"/>
      <c r="M251" s="141"/>
      <c r="N251" s="141"/>
      <c r="Q251" s="141"/>
      <c r="R251" s="141"/>
      <c r="S251" s="61"/>
      <c r="U251" s="141"/>
      <c r="V251" s="141"/>
      <c r="Y251" s="141"/>
      <c r="Z251" s="142"/>
      <c r="AC251" s="141"/>
      <c r="AD251" s="141"/>
      <c r="AG251" s="141"/>
      <c r="AH251" s="142"/>
      <c r="AK251" s="141"/>
      <c r="AL251" s="141"/>
      <c r="AO251" s="141"/>
      <c r="AP251" s="142"/>
      <c r="AS251" s="141"/>
      <c r="AT251" s="141"/>
      <c r="AW251" s="141"/>
      <c r="AX251" s="142"/>
      <c r="BA251" s="141"/>
      <c r="BB251" s="141"/>
      <c r="BF251" s="141"/>
      <c r="BG251" s="142"/>
      <c r="BJ251" s="141"/>
      <c r="BK251" s="141"/>
      <c r="BN251" s="141"/>
      <c r="BO251" s="142"/>
    </row>
    <row r="252" spans="1:67" ht="12.75" x14ac:dyDescent="0.2">
      <c r="A252" s="143"/>
      <c r="B252" s="126"/>
      <c r="C252" s="61"/>
      <c r="K252" s="61"/>
      <c r="M252" s="141"/>
      <c r="N252" s="141"/>
      <c r="Q252" s="141"/>
      <c r="R252" s="141"/>
      <c r="S252" s="61"/>
      <c r="U252" s="141"/>
      <c r="V252" s="141"/>
      <c r="Y252" s="141"/>
      <c r="Z252" s="142"/>
      <c r="AC252" s="141"/>
      <c r="AD252" s="141"/>
      <c r="AG252" s="141"/>
      <c r="AH252" s="142"/>
      <c r="AK252" s="141"/>
      <c r="AL252" s="141"/>
      <c r="AO252" s="141"/>
      <c r="AP252" s="142"/>
      <c r="AS252" s="141"/>
      <c r="AT252" s="141"/>
      <c r="AW252" s="141"/>
      <c r="AX252" s="142"/>
      <c r="BA252" s="141"/>
      <c r="BB252" s="141"/>
      <c r="BF252" s="141"/>
      <c r="BG252" s="142"/>
      <c r="BJ252" s="141"/>
      <c r="BK252" s="141"/>
      <c r="BN252" s="141"/>
      <c r="BO252" s="142"/>
    </row>
    <row r="253" spans="1:67" ht="12.75" x14ac:dyDescent="0.2">
      <c r="A253" s="143"/>
      <c r="B253" s="126"/>
      <c r="C253" s="61"/>
      <c r="K253" s="61"/>
      <c r="M253" s="141"/>
      <c r="N253" s="141"/>
      <c r="Q253" s="141"/>
      <c r="R253" s="141"/>
      <c r="S253" s="61"/>
      <c r="U253" s="141"/>
      <c r="V253" s="141"/>
      <c r="Y253" s="141"/>
      <c r="Z253" s="142"/>
      <c r="AC253" s="141"/>
      <c r="AD253" s="141"/>
      <c r="AG253" s="141"/>
      <c r="AH253" s="142"/>
      <c r="AK253" s="141"/>
      <c r="AL253" s="141"/>
      <c r="AO253" s="141"/>
      <c r="AP253" s="142"/>
      <c r="AS253" s="141"/>
      <c r="AT253" s="141"/>
      <c r="AW253" s="141"/>
      <c r="AX253" s="142"/>
      <c r="BA253" s="141"/>
      <c r="BB253" s="141"/>
      <c r="BF253" s="141"/>
      <c r="BG253" s="142"/>
      <c r="BJ253" s="141"/>
      <c r="BK253" s="141"/>
      <c r="BN253" s="141"/>
      <c r="BO253" s="142"/>
    </row>
    <row r="254" spans="1:67" ht="12.75" x14ac:dyDescent="0.2">
      <c r="A254" s="143"/>
      <c r="B254" s="126"/>
      <c r="C254" s="61"/>
      <c r="K254" s="61"/>
      <c r="M254" s="141"/>
      <c r="N254" s="141"/>
      <c r="Q254" s="141"/>
      <c r="R254" s="141"/>
      <c r="S254" s="61"/>
      <c r="U254" s="141"/>
      <c r="V254" s="141"/>
      <c r="Y254" s="141"/>
      <c r="Z254" s="142"/>
      <c r="AC254" s="141"/>
      <c r="AD254" s="141"/>
      <c r="AG254" s="141"/>
      <c r="AH254" s="142"/>
      <c r="AK254" s="141"/>
      <c r="AL254" s="141"/>
      <c r="AO254" s="141"/>
      <c r="AP254" s="142"/>
      <c r="AS254" s="141"/>
      <c r="AT254" s="141"/>
      <c r="AW254" s="141"/>
      <c r="AX254" s="142"/>
      <c r="BA254" s="141"/>
      <c r="BB254" s="141"/>
      <c r="BF254" s="141"/>
      <c r="BG254" s="142"/>
      <c r="BJ254" s="141"/>
      <c r="BK254" s="141"/>
      <c r="BN254" s="141"/>
      <c r="BO254" s="142"/>
    </row>
    <row r="255" spans="1:67" ht="12.75" x14ac:dyDescent="0.2">
      <c r="A255" s="143"/>
      <c r="B255" s="126"/>
      <c r="C255" s="61"/>
      <c r="K255" s="61"/>
      <c r="M255" s="141"/>
      <c r="N255" s="141"/>
      <c r="Q255" s="141"/>
      <c r="R255" s="141"/>
      <c r="S255" s="61"/>
      <c r="U255" s="141"/>
      <c r="V255" s="141"/>
      <c r="Y255" s="141"/>
      <c r="Z255" s="142"/>
      <c r="AC255" s="141"/>
      <c r="AD255" s="141"/>
      <c r="AG255" s="141"/>
      <c r="AH255" s="142"/>
      <c r="AK255" s="141"/>
      <c r="AL255" s="141"/>
      <c r="AO255" s="141"/>
      <c r="AP255" s="142"/>
      <c r="AS255" s="141"/>
      <c r="AT255" s="141"/>
      <c r="AW255" s="141"/>
      <c r="AX255" s="142"/>
      <c r="BA255" s="141"/>
      <c r="BB255" s="141"/>
      <c r="BF255" s="141"/>
      <c r="BG255" s="142"/>
      <c r="BJ255" s="141"/>
      <c r="BK255" s="141"/>
      <c r="BN255" s="141"/>
      <c r="BO255" s="142"/>
    </row>
    <row r="256" spans="1:67" ht="12.75" x14ac:dyDescent="0.2">
      <c r="A256" s="143"/>
      <c r="B256" s="126"/>
      <c r="C256" s="61"/>
      <c r="K256" s="61"/>
      <c r="M256" s="141"/>
      <c r="N256" s="141"/>
      <c r="Q256" s="141"/>
      <c r="R256" s="141"/>
      <c r="S256" s="61"/>
      <c r="U256" s="141"/>
      <c r="V256" s="141"/>
      <c r="Y256" s="141"/>
      <c r="Z256" s="142"/>
      <c r="AC256" s="141"/>
      <c r="AD256" s="141"/>
      <c r="AG256" s="141"/>
      <c r="AH256" s="142"/>
      <c r="AK256" s="141"/>
      <c r="AL256" s="141"/>
      <c r="AO256" s="141"/>
      <c r="AP256" s="142"/>
      <c r="AS256" s="141"/>
      <c r="AT256" s="141"/>
      <c r="AW256" s="141"/>
      <c r="AX256" s="142"/>
      <c r="BA256" s="141"/>
      <c r="BB256" s="141"/>
      <c r="BF256" s="141"/>
      <c r="BG256" s="142"/>
      <c r="BJ256" s="141"/>
      <c r="BK256" s="141"/>
      <c r="BN256" s="141"/>
      <c r="BO256" s="142"/>
    </row>
    <row r="257" spans="1:67" ht="12.75" x14ac:dyDescent="0.2">
      <c r="A257" s="143"/>
      <c r="B257" s="126"/>
      <c r="C257" s="61"/>
      <c r="K257" s="61"/>
      <c r="M257" s="141"/>
      <c r="N257" s="141"/>
      <c r="Q257" s="141"/>
      <c r="R257" s="141"/>
      <c r="S257" s="61"/>
      <c r="U257" s="141"/>
      <c r="V257" s="141"/>
      <c r="Y257" s="141"/>
      <c r="Z257" s="142"/>
      <c r="AC257" s="141"/>
      <c r="AD257" s="141"/>
      <c r="AG257" s="141"/>
      <c r="AH257" s="142"/>
      <c r="AK257" s="141"/>
      <c r="AL257" s="141"/>
      <c r="AO257" s="141"/>
      <c r="AP257" s="142"/>
      <c r="AS257" s="141"/>
      <c r="AT257" s="141"/>
      <c r="AW257" s="141"/>
      <c r="AX257" s="142"/>
      <c r="BA257" s="141"/>
      <c r="BB257" s="141"/>
      <c r="BF257" s="141"/>
      <c r="BG257" s="142"/>
      <c r="BJ257" s="141"/>
      <c r="BK257" s="141"/>
      <c r="BN257" s="141"/>
      <c r="BO257" s="142"/>
    </row>
    <row r="258" spans="1:67" ht="12.75" x14ac:dyDescent="0.2">
      <c r="A258" s="143"/>
      <c r="B258" s="126"/>
      <c r="C258" s="61"/>
      <c r="K258" s="61"/>
      <c r="M258" s="141"/>
      <c r="N258" s="141"/>
      <c r="Q258" s="141"/>
      <c r="R258" s="141"/>
      <c r="S258" s="61"/>
      <c r="U258" s="141"/>
      <c r="V258" s="141"/>
      <c r="Y258" s="141"/>
      <c r="Z258" s="142"/>
      <c r="AC258" s="141"/>
      <c r="AD258" s="141"/>
      <c r="AG258" s="141"/>
      <c r="AH258" s="142"/>
      <c r="AK258" s="141"/>
      <c r="AL258" s="141"/>
      <c r="AO258" s="141"/>
      <c r="AP258" s="142"/>
      <c r="AS258" s="141"/>
      <c r="AT258" s="141"/>
      <c r="AW258" s="141"/>
      <c r="AX258" s="142"/>
      <c r="BA258" s="141"/>
      <c r="BB258" s="141"/>
      <c r="BF258" s="141"/>
      <c r="BG258" s="142"/>
      <c r="BJ258" s="141"/>
      <c r="BK258" s="141"/>
      <c r="BN258" s="141"/>
      <c r="BO258" s="142"/>
    </row>
    <row r="259" spans="1:67" ht="12.75" x14ac:dyDescent="0.2">
      <c r="A259" s="143"/>
      <c r="B259" s="126"/>
      <c r="C259" s="61"/>
      <c r="K259" s="61"/>
      <c r="M259" s="141"/>
      <c r="N259" s="141"/>
      <c r="Q259" s="141"/>
      <c r="R259" s="141"/>
      <c r="S259" s="61"/>
      <c r="U259" s="141"/>
      <c r="V259" s="141"/>
      <c r="Y259" s="141"/>
      <c r="Z259" s="142"/>
      <c r="AC259" s="141"/>
      <c r="AD259" s="141"/>
      <c r="AG259" s="141"/>
      <c r="AH259" s="142"/>
      <c r="AK259" s="141"/>
      <c r="AL259" s="141"/>
      <c r="AO259" s="141"/>
      <c r="AP259" s="142"/>
      <c r="AS259" s="141"/>
      <c r="AT259" s="141"/>
      <c r="AW259" s="141"/>
      <c r="AX259" s="142"/>
      <c r="BA259" s="141"/>
      <c r="BB259" s="141"/>
      <c r="BF259" s="141"/>
      <c r="BG259" s="142"/>
      <c r="BJ259" s="141"/>
      <c r="BK259" s="141"/>
      <c r="BN259" s="141"/>
      <c r="BO259" s="142"/>
    </row>
    <row r="260" spans="1:67" ht="12.75" x14ac:dyDescent="0.2">
      <c r="A260" s="143"/>
      <c r="B260" s="126"/>
      <c r="C260" s="61"/>
      <c r="K260" s="61"/>
      <c r="M260" s="141"/>
      <c r="N260" s="141"/>
      <c r="Q260" s="141"/>
      <c r="R260" s="141"/>
      <c r="S260" s="61"/>
      <c r="U260" s="141"/>
      <c r="V260" s="141"/>
      <c r="Y260" s="141"/>
      <c r="Z260" s="142"/>
      <c r="AC260" s="141"/>
      <c r="AD260" s="141"/>
      <c r="AG260" s="141"/>
      <c r="AH260" s="142"/>
      <c r="AK260" s="141"/>
      <c r="AL260" s="141"/>
      <c r="AO260" s="141"/>
      <c r="AP260" s="142"/>
      <c r="AS260" s="141"/>
      <c r="AT260" s="141"/>
      <c r="AW260" s="141"/>
      <c r="AX260" s="142"/>
      <c r="BA260" s="141"/>
      <c r="BB260" s="141"/>
      <c r="BF260" s="141"/>
      <c r="BG260" s="142"/>
      <c r="BJ260" s="141"/>
      <c r="BK260" s="141"/>
      <c r="BN260" s="141"/>
      <c r="BO260" s="142"/>
    </row>
    <row r="261" spans="1:67" ht="12.75" x14ac:dyDescent="0.2">
      <c r="A261" s="143"/>
      <c r="B261" s="126"/>
      <c r="C261" s="61"/>
      <c r="K261" s="61"/>
      <c r="M261" s="141"/>
      <c r="N261" s="141"/>
      <c r="Q261" s="141"/>
      <c r="R261" s="141"/>
      <c r="S261" s="61"/>
      <c r="U261" s="141"/>
      <c r="V261" s="141"/>
      <c r="Y261" s="141"/>
      <c r="Z261" s="142"/>
      <c r="AC261" s="141"/>
      <c r="AD261" s="141"/>
      <c r="AG261" s="141"/>
      <c r="AH261" s="142"/>
      <c r="AK261" s="141"/>
      <c r="AL261" s="141"/>
      <c r="AO261" s="141"/>
      <c r="AP261" s="142"/>
      <c r="AS261" s="141"/>
      <c r="AT261" s="141"/>
      <c r="AW261" s="141"/>
      <c r="AX261" s="142"/>
      <c r="BA261" s="141"/>
      <c r="BB261" s="141"/>
      <c r="BF261" s="141"/>
      <c r="BG261" s="142"/>
      <c r="BJ261" s="141"/>
      <c r="BK261" s="141"/>
      <c r="BN261" s="141"/>
      <c r="BO261" s="142"/>
    </row>
    <row r="262" spans="1:67" ht="12.75" x14ac:dyDescent="0.2">
      <c r="A262" s="143"/>
      <c r="B262" s="126"/>
      <c r="C262" s="61"/>
      <c r="K262" s="61"/>
      <c r="M262" s="141"/>
      <c r="N262" s="141"/>
      <c r="Q262" s="141"/>
      <c r="R262" s="141"/>
      <c r="S262" s="61"/>
      <c r="U262" s="141"/>
      <c r="V262" s="141"/>
      <c r="Y262" s="141"/>
      <c r="Z262" s="142"/>
      <c r="AC262" s="141"/>
      <c r="AD262" s="141"/>
      <c r="AG262" s="141"/>
      <c r="AH262" s="142"/>
      <c r="AK262" s="141"/>
      <c r="AL262" s="141"/>
      <c r="AO262" s="141"/>
      <c r="AP262" s="142"/>
      <c r="AS262" s="141"/>
      <c r="AT262" s="141"/>
      <c r="AW262" s="141"/>
      <c r="AX262" s="142"/>
      <c r="BA262" s="141"/>
      <c r="BB262" s="141"/>
      <c r="BF262" s="141"/>
      <c r="BG262" s="142"/>
      <c r="BJ262" s="141"/>
      <c r="BK262" s="141"/>
      <c r="BN262" s="141"/>
      <c r="BO262" s="142"/>
    </row>
    <row r="263" spans="1:67" ht="12.75" x14ac:dyDescent="0.2">
      <c r="A263" s="143"/>
      <c r="B263" s="126"/>
      <c r="C263" s="61"/>
      <c r="K263" s="61"/>
      <c r="M263" s="141"/>
      <c r="N263" s="141"/>
      <c r="Q263" s="141"/>
      <c r="R263" s="141"/>
      <c r="S263" s="61"/>
      <c r="U263" s="141"/>
      <c r="V263" s="141"/>
      <c r="Y263" s="141"/>
      <c r="Z263" s="142"/>
      <c r="AC263" s="141"/>
      <c r="AD263" s="141"/>
      <c r="AG263" s="141"/>
      <c r="AH263" s="142"/>
      <c r="AK263" s="141"/>
      <c r="AL263" s="141"/>
      <c r="AO263" s="141"/>
      <c r="AP263" s="142"/>
      <c r="AS263" s="141"/>
      <c r="AT263" s="141"/>
      <c r="AW263" s="141"/>
      <c r="AX263" s="142"/>
      <c r="BA263" s="141"/>
      <c r="BB263" s="141"/>
      <c r="BF263" s="141"/>
      <c r="BG263" s="142"/>
      <c r="BJ263" s="141"/>
      <c r="BK263" s="141"/>
      <c r="BN263" s="141"/>
      <c r="BO263" s="142"/>
    </row>
    <row r="264" spans="1:67" ht="12.75" x14ac:dyDescent="0.2">
      <c r="A264" s="143"/>
      <c r="B264" s="126"/>
      <c r="C264" s="61"/>
      <c r="K264" s="61"/>
      <c r="M264" s="141"/>
      <c r="N264" s="141"/>
      <c r="Q264" s="141"/>
      <c r="R264" s="141"/>
      <c r="S264" s="61"/>
      <c r="U264" s="141"/>
      <c r="V264" s="141"/>
      <c r="Y264" s="141"/>
      <c r="Z264" s="142"/>
      <c r="AC264" s="141"/>
      <c r="AD264" s="141"/>
      <c r="AG264" s="141"/>
      <c r="AH264" s="142"/>
      <c r="AK264" s="141"/>
      <c r="AL264" s="141"/>
      <c r="AO264" s="141"/>
      <c r="AP264" s="142"/>
      <c r="AS264" s="141"/>
      <c r="AT264" s="141"/>
      <c r="AW264" s="141"/>
      <c r="AX264" s="142"/>
      <c r="BA264" s="141"/>
      <c r="BB264" s="141"/>
      <c r="BF264" s="141"/>
      <c r="BG264" s="142"/>
      <c r="BJ264" s="141"/>
      <c r="BK264" s="141"/>
      <c r="BN264" s="141"/>
      <c r="BO264" s="142"/>
    </row>
    <row r="265" spans="1:67" ht="12.75" x14ac:dyDescent="0.2">
      <c r="A265" s="143"/>
      <c r="B265" s="126"/>
      <c r="C265" s="61"/>
      <c r="K265" s="61"/>
      <c r="M265" s="141"/>
      <c r="N265" s="141"/>
      <c r="Q265" s="141"/>
      <c r="R265" s="141"/>
      <c r="S265" s="61"/>
      <c r="U265" s="141"/>
      <c r="V265" s="141"/>
      <c r="Y265" s="141"/>
      <c r="Z265" s="142"/>
      <c r="AC265" s="141"/>
      <c r="AD265" s="141"/>
      <c r="AG265" s="141"/>
      <c r="AH265" s="142"/>
      <c r="AK265" s="141"/>
      <c r="AL265" s="141"/>
      <c r="AO265" s="141"/>
      <c r="AP265" s="142"/>
      <c r="AS265" s="141"/>
      <c r="AT265" s="141"/>
      <c r="AW265" s="141"/>
      <c r="AX265" s="142"/>
      <c r="BA265" s="141"/>
      <c r="BB265" s="141"/>
      <c r="BF265" s="141"/>
      <c r="BG265" s="142"/>
      <c r="BJ265" s="141"/>
      <c r="BK265" s="141"/>
      <c r="BN265" s="141"/>
      <c r="BO265" s="142"/>
    </row>
    <row r="266" spans="1:67" ht="12.75" x14ac:dyDescent="0.2">
      <c r="A266" s="143"/>
      <c r="B266" s="126"/>
      <c r="C266" s="61"/>
      <c r="K266" s="61"/>
      <c r="M266" s="141"/>
      <c r="N266" s="141"/>
      <c r="Q266" s="141"/>
      <c r="R266" s="141"/>
      <c r="S266" s="61"/>
      <c r="U266" s="141"/>
      <c r="V266" s="141"/>
      <c r="Y266" s="141"/>
      <c r="Z266" s="142"/>
      <c r="AC266" s="141"/>
      <c r="AD266" s="141"/>
      <c r="AG266" s="141"/>
      <c r="AH266" s="142"/>
      <c r="AK266" s="141"/>
      <c r="AL266" s="141"/>
      <c r="AO266" s="141"/>
      <c r="AP266" s="142"/>
      <c r="AS266" s="141"/>
      <c r="AT266" s="141"/>
      <c r="AW266" s="141"/>
      <c r="AX266" s="142"/>
      <c r="BA266" s="141"/>
      <c r="BB266" s="141"/>
      <c r="BF266" s="141"/>
      <c r="BG266" s="142"/>
      <c r="BJ266" s="141"/>
      <c r="BK266" s="141"/>
      <c r="BN266" s="141"/>
      <c r="BO266" s="142"/>
    </row>
    <row r="267" spans="1:67" ht="12.75" x14ac:dyDescent="0.2">
      <c r="A267" s="143"/>
      <c r="B267" s="126"/>
      <c r="C267" s="61"/>
      <c r="K267" s="61"/>
      <c r="M267" s="141"/>
      <c r="N267" s="141"/>
      <c r="Q267" s="141"/>
      <c r="R267" s="141"/>
      <c r="S267" s="61"/>
      <c r="U267" s="141"/>
      <c r="V267" s="141"/>
      <c r="Y267" s="141"/>
      <c r="Z267" s="142"/>
      <c r="AC267" s="141"/>
      <c r="AD267" s="141"/>
      <c r="AG267" s="141"/>
      <c r="AH267" s="142"/>
      <c r="AK267" s="141"/>
      <c r="AL267" s="141"/>
      <c r="AO267" s="141"/>
      <c r="AP267" s="142"/>
      <c r="AS267" s="141"/>
      <c r="AT267" s="141"/>
      <c r="AW267" s="141"/>
      <c r="AX267" s="142"/>
      <c r="BA267" s="141"/>
      <c r="BB267" s="141"/>
      <c r="BF267" s="141"/>
      <c r="BG267" s="142"/>
      <c r="BJ267" s="141"/>
      <c r="BK267" s="141"/>
      <c r="BN267" s="141"/>
      <c r="BO267" s="142"/>
    </row>
    <row r="268" spans="1:67" ht="12.75" x14ac:dyDescent="0.2">
      <c r="A268" s="143"/>
      <c r="B268" s="126"/>
      <c r="C268" s="61"/>
      <c r="K268" s="61"/>
      <c r="M268" s="141"/>
      <c r="N268" s="141"/>
      <c r="Q268" s="141"/>
      <c r="R268" s="141"/>
      <c r="S268" s="61"/>
      <c r="U268" s="141"/>
      <c r="V268" s="141"/>
      <c r="Y268" s="141"/>
      <c r="Z268" s="142"/>
      <c r="AC268" s="141"/>
      <c r="AD268" s="141"/>
      <c r="AG268" s="141"/>
      <c r="AH268" s="142"/>
      <c r="AK268" s="141"/>
      <c r="AL268" s="141"/>
      <c r="AO268" s="141"/>
      <c r="AP268" s="142"/>
      <c r="AS268" s="141"/>
      <c r="AT268" s="141"/>
      <c r="AW268" s="141"/>
      <c r="AX268" s="142"/>
      <c r="BA268" s="141"/>
      <c r="BB268" s="141"/>
      <c r="BF268" s="141"/>
      <c r="BG268" s="142"/>
      <c r="BJ268" s="141"/>
      <c r="BK268" s="141"/>
      <c r="BN268" s="141"/>
      <c r="BO268" s="142"/>
    </row>
    <row r="269" spans="1:67" ht="12.75" x14ac:dyDescent="0.2">
      <c r="A269" s="143"/>
      <c r="B269" s="126"/>
      <c r="C269" s="61"/>
      <c r="K269" s="61"/>
      <c r="M269" s="141"/>
      <c r="N269" s="141"/>
      <c r="Q269" s="141"/>
      <c r="R269" s="141"/>
      <c r="S269" s="61"/>
      <c r="U269" s="141"/>
      <c r="V269" s="141"/>
      <c r="Y269" s="141"/>
      <c r="Z269" s="142"/>
      <c r="AC269" s="141"/>
      <c r="AD269" s="141"/>
      <c r="AG269" s="141"/>
      <c r="AH269" s="142"/>
      <c r="AK269" s="141"/>
      <c r="AL269" s="141"/>
      <c r="AO269" s="141"/>
      <c r="AP269" s="142"/>
      <c r="AS269" s="141"/>
      <c r="AT269" s="141"/>
      <c r="AW269" s="141"/>
      <c r="AX269" s="142"/>
      <c r="BA269" s="141"/>
      <c r="BB269" s="141"/>
      <c r="BF269" s="141"/>
      <c r="BG269" s="142"/>
      <c r="BJ269" s="141"/>
      <c r="BK269" s="141"/>
      <c r="BN269" s="141"/>
      <c r="BO269" s="142"/>
    </row>
    <row r="270" spans="1:67" ht="12.75" x14ac:dyDescent="0.2">
      <c r="A270" s="143"/>
      <c r="B270" s="126"/>
      <c r="C270" s="61"/>
      <c r="K270" s="61"/>
      <c r="M270" s="141"/>
      <c r="N270" s="141"/>
      <c r="Q270" s="141"/>
      <c r="R270" s="141"/>
      <c r="S270" s="61"/>
      <c r="U270" s="141"/>
      <c r="V270" s="141"/>
      <c r="Y270" s="141"/>
      <c r="Z270" s="142"/>
      <c r="AC270" s="141"/>
      <c r="AD270" s="141"/>
      <c r="AG270" s="141"/>
      <c r="AH270" s="142"/>
      <c r="AK270" s="141"/>
      <c r="AL270" s="141"/>
      <c r="AO270" s="141"/>
      <c r="AP270" s="142"/>
      <c r="AS270" s="141"/>
      <c r="AT270" s="141"/>
      <c r="AW270" s="141"/>
      <c r="AX270" s="142"/>
      <c r="BA270" s="141"/>
      <c r="BB270" s="141"/>
      <c r="BF270" s="141"/>
      <c r="BG270" s="142"/>
      <c r="BJ270" s="141"/>
      <c r="BK270" s="141"/>
      <c r="BN270" s="141"/>
      <c r="BO270" s="142"/>
    </row>
    <row r="271" spans="1:67" ht="12.75" x14ac:dyDescent="0.2">
      <c r="A271" s="143"/>
      <c r="B271" s="126"/>
      <c r="C271" s="61"/>
      <c r="K271" s="61"/>
      <c r="M271" s="141"/>
      <c r="N271" s="141"/>
      <c r="Q271" s="141"/>
      <c r="R271" s="141"/>
      <c r="S271" s="61"/>
      <c r="U271" s="141"/>
      <c r="V271" s="141"/>
      <c r="Y271" s="141"/>
      <c r="Z271" s="142"/>
      <c r="AC271" s="141"/>
      <c r="AD271" s="141"/>
      <c r="AG271" s="141"/>
      <c r="AH271" s="142"/>
      <c r="AK271" s="141"/>
      <c r="AL271" s="141"/>
      <c r="AO271" s="141"/>
      <c r="AP271" s="142"/>
      <c r="AS271" s="141"/>
      <c r="AT271" s="141"/>
      <c r="AW271" s="141"/>
      <c r="AX271" s="142"/>
      <c r="BA271" s="141"/>
      <c r="BB271" s="141"/>
      <c r="BF271" s="141"/>
      <c r="BG271" s="142"/>
      <c r="BJ271" s="141"/>
      <c r="BK271" s="141"/>
      <c r="BN271" s="141"/>
      <c r="BO271" s="142"/>
    </row>
    <row r="272" spans="1:67" ht="12.75" x14ac:dyDescent="0.2">
      <c r="A272" s="143"/>
      <c r="B272" s="126"/>
      <c r="C272" s="61"/>
      <c r="K272" s="61"/>
      <c r="M272" s="141"/>
      <c r="N272" s="141"/>
      <c r="Q272" s="141"/>
      <c r="R272" s="141"/>
      <c r="S272" s="61"/>
      <c r="U272" s="141"/>
      <c r="V272" s="141"/>
      <c r="Y272" s="141"/>
      <c r="Z272" s="142"/>
      <c r="AC272" s="141"/>
      <c r="AD272" s="141"/>
      <c r="AG272" s="141"/>
      <c r="AH272" s="142"/>
      <c r="AK272" s="141"/>
      <c r="AL272" s="141"/>
      <c r="AO272" s="141"/>
      <c r="AP272" s="142"/>
      <c r="AS272" s="141"/>
      <c r="AT272" s="141"/>
      <c r="AW272" s="141"/>
      <c r="AX272" s="142"/>
      <c r="BA272" s="141"/>
      <c r="BB272" s="141"/>
      <c r="BF272" s="141"/>
      <c r="BG272" s="142"/>
      <c r="BJ272" s="141"/>
      <c r="BK272" s="141"/>
      <c r="BN272" s="141"/>
      <c r="BO272" s="142"/>
    </row>
    <row r="273" spans="1:67" ht="12.75" x14ac:dyDescent="0.2">
      <c r="A273" s="143"/>
      <c r="B273" s="126"/>
      <c r="C273" s="61"/>
      <c r="K273" s="61"/>
      <c r="M273" s="141"/>
      <c r="N273" s="141"/>
      <c r="Q273" s="141"/>
      <c r="R273" s="141"/>
      <c r="S273" s="61"/>
      <c r="U273" s="141"/>
      <c r="V273" s="141"/>
      <c r="Y273" s="141"/>
      <c r="Z273" s="142"/>
      <c r="AC273" s="141"/>
      <c r="AD273" s="141"/>
      <c r="AG273" s="141"/>
      <c r="AH273" s="142"/>
      <c r="AK273" s="141"/>
      <c r="AL273" s="141"/>
      <c r="AO273" s="141"/>
      <c r="AP273" s="142"/>
      <c r="AS273" s="141"/>
      <c r="AT273" s="141"/>
      <c r="AW273" s="141"/>
      <c r="AX273" s="142"/>
      <c r="BA273" s="141"/>
      <c r="BB273" s="141"/>
      <c r="BF273" s="141"/>
      <c r="BG273" s="142"/>
      <c r="BJ273" s="141"/>
      <c r="BK273" s="141"/>
      <c r="BN273" s="141"/>
      <c r="BO273" s="142"/>
    </row>
    <row r="274" spans="1:67" ht="12.75" x14ac:dyDescent="0.2">
      <c r="A274" s="143"/>
      <c r="B274" s="126"/>
      <c r="C274" s="61"/>
      <c r="K274" s="61"/>
      <c r="M274" s="141"/>
      <c r="N274" s="141"/>
      <c r="Q274" s="141"/>
      <c r="R274" s="141"/>
      <c r="S274" s="61"/>
      <c r="U274" s="141"/>
      <c r="V274" s="141"/>
      <c r="Y274" s="141"/>
      <c r="Z274" s="142"/>
      <c r="AC274" s="141"/>
      <c r="AD274" s="141"/>
      <c r="AG274" s="141"/>
      <c r="AH274" s="142"/>
      <c r="AK274" s="141"/>
      <c r="AL274" s="141"/>
      <c r="AO274" s="141"/>
      <c r="AP274" s="142"/>
      <c r="AS274" s="141"/>
      <c r="AT274" s="141"/>
      <c r="AW274" s="141"/>
      <c r="AX274" s="142"/>
      <c r="BA274" s="141"/>
      <c r="BB274" s="141"/>
      <c r="BF274" s="141"/>
      <c r="BG274" s="142"/>
      <c r="BJ274" s="141"/>
      <c r="BK274" s="141"/>
      <c r="BN274" s="141"/>
      <c r="BO274" s="142"/>
    </row>
    <row r="275" spans="1:67" ht="12.75" x14ac:dyDescent="0.2">
      <c r="A275" s="143"/>
      <c r="B275" s="126"/>
      <c r="C275" s="61"/>
      <c r="K275" s="61"/>
      <c r="M275" s="141"/>
      <c r="N275" s="141"/>
      <c r="Q275" s="141"/>
      <c r="R275" s="141"/>
      <c r="S275" s="61"/>
      <c r="U275" s="141"/>
      <c r="V275" s="141"/>
      <c r="Y275" s="141"/>
      <c r="Z275" s="142"/>
      <c r="AC275" s="141"/>
      <c r="AD275" s="141"/>
      <c r="AG275" s="141"/>
      <c r="AH275" s="142"/>
      <c r="AK275" s="141"/>
      <c r="AL275" s="141"/>
      <c r="AO275" s="141"/>
      <c r="AP275" s="142"/>
      <c r="AS275" s="141"/>
      <c r="AT275" s="141"/>
      <c r="AW275" s="141"/>
      <c r="AX275" s="142"/>
      <c r="BA275" s="141"/>
      <c r="BB275" s="141"/>
      <c r="BF275" s="141"/>
      <c r="BG275" s="142"/>
      <c r="BJ275" s="141"/>
      <c r="BK275" s="141"/>
      <c r="BN275" s="141"/>
      <c r="BO275" s="142"/>
    </row>
    <row r="276" spans="1:67" ht="12.75" x14ac:dyDescent="0.2">
      <c r="A276" s="143"/>
      <c r="B276" s="126"/>
      <c r="C276" s="61"/>
      <c r="K276" s="61"/>
      <c r="M276" s="141"/>
      <c r="N276" s="141"/>
      <c r="Q276" s="141"/>
      <c r="R276" s="141"/>
      <c r="S276" s="61"/>
      <c r="U276" s="141"/>
      <c r="V276" s="141"/>
      <c r="Y276" s="141"/>
      <c r="Z276" s="142"/>
      <c r="AC276" s="141"/>
      <c r="AD276" s="141"/>
      <c r="AG276" s="141"/>
      <c r="AH276" s="142"/>
      <c r="AK276" s="141"/>
      <c r="AL276" s="141"/>
      <c r="AO276" s="141"/>
      <c r="AP276" s="142"/>
      <c r="AS276" s="141"/>
      <c r="AT276" s="141"/>
      <c r="AW276" s="141"/>
      <c r="AX276" s="142"/>
      <c r="BA276" s="141"/>
      <c r="BB276" s="141"/>
      <c r="BF276" s="141"/>
      <c r="BG276" s="142"/>
      <c r="BJ276" s="141"/>
      <c r="BK276" s="141"/>
      <c r="BN276" s="141"/>
      <c r="BO276" s="142"/>
    </row>
    <row r="277" spans="1:67" ht="12.75" x14ac:dyDescent="0.2">
      <c r="A277" s="143"/>
      <c r="B277" s="126"/>
      <c r="C277" s="61"/>
      <c r="K277" s="61"/>
      <c r="M277" s="141"/>
      <c r="N277" s="141"/>
      <c r="Q277" s="141"/>
      <c r="R277" s="141"/>
      <c r="S277" s="61"/>
      <c r="U277" s="141"/>
      <c r="V277" s="141"/>
      <c r="Y277" s="141"/>
      <c r="Z277" s="142"/>
      <c r="AC277" s="141"/>
      <c r="AD277" s="141"/>
      <c r="AG277" s="141"/>
      <c r="AH277" s="142"/>
      <c r="AK277" s="141"/>
      <c r="AL277" s="141"/>
      <c r="AO277" s="141"/>
      <c r="AP277" s="142"/>
      <c r="AS277" s="141"/>
      <c r="AT277" s="141"/>
      <c r="AW277" s="141"/>
      <c r="AX277" s="142"/>
      <c r="BA277" s="141"/>
      <c r="BB277" s="141"/>
      <c r="BF277" s="141"/>
      <c r="BG277" s="142"/>
      <c r="BJ277" s="141"/>
      <c r="BK277" s="141"/>
      <c r="BN277" s="141"/>
      <c r="BO277" s="142"/>
    </row>
    <row r="278" spans="1:67" ht="12.75" x14ac:dyDescent="0.2">
      <c r="A278" s="143"/>
      <c r="B278" s="126"/>
      <c r="C278" s="61"/>
      <c r="K278" s="61"/>
      <c r="M278" s="141"/>
      <c r="N278" s="141"/>
      <c r="Q278" s="141"/>
      <c r="R278" s="141"/>
      <c r="S278" s="61"/>
      <c r="U278" s="141"/>
      <c r="V278" s="141"/>
      <c r="Y278" s="141"/>
      <c r="Z278" s="142"/>
      <c r="AC278" s="141"/>
      <c r="AD278" s="141"/>
      <c r="AG278" s="141"/>
      <c r="AH278" s="142"/>
      <c r="AK278" s="141"/>
      <c r="AL278" s="141"/>
      <c r="AO278" s="141"/>
      <c r="AP278" s="142"/>
      <c r="AS278" s="141"/>
      <c r="AT278" s="141"/>
      <c r="AW278" s="141"/>
      <c r="AX278" s="142"/>
      <c r="BA278" s="141"/>
      <c r="BB278" s="141"/>
      <c r="BF278" s="141"/>
      <c r="BG278" s="142"/>
      <c r="BJ278" s="141"/>
      <c r="BK278" s="141"/>
      <c r="BN278" s="141"/>
      <c r="BO278" s="142"/>
    </row>
    <row r="279" spans="1:67" ht="12.75" x14ac:dyDescent="0.2">
      <c r="A279" s="143"/>
      <c r="B279" s="126"/>
      <c r="C279" s="61"/>
      <c r="K279" s="61"/>
      <c r="M279" s="141"/>
      <c r="N279" s="141"/>
      <c r="Q279" s="141"/>
      <c r="R279" s="141"/>
      <c r="S279" s="61"/>
      <c r="U279" s="141"/>
      <c r="V279" s="141"/>
      <c r="Y279" s="141"/>
      <c r="Z279" s="142"/>
      <c r="AC279" s="141"/>
      <c r="AD279" s="141"/>
      <c r="AG279" s="141"/>
      <c r="AH279" s="142"/>
      <c r="AK279" s="141"/>
      <c r="AL279" s="141"/>
      <c r="AO279" s="141"/>
      <c r="AP279" s="142"/>
      <c r="AS279" s="141"/>
      <c r="AT279" s="141"/>
      <c r="AW279" s="141"/>
      <c r="AX279" s="142"/>
      <c r="BA279" s="141"/>
      <c r="BB279" s="141"/>
      <c r="BF279" s="141"/>
      <c r="BG279" s="142"/>
      <c r="BJ279" s="141"/>
      <c r="BK279" s="141"/>
      <c r="BN279" s="141"/>
      <c r="BO279" s="142"/>
    </row>
    <row r="280" spans="1:67" ht="12.75" x14ac:dyDescent="0.2">
      <c r="A280" s="143"/>
      <c r="B280" s="126"/>
      <c r="C280" s="61"/>
      <c r="K280" s="61"/>
      <c r="M280" s="141"/>
      <c r="N280" s="141"/>
      <c r="Q280" s="141"/>
      <c r="R280" s="141"/>
      <c r="S280" s="61"/>
      <c r="U280" s="141"/>
      <c r="V280" s="141"/>
      <c r="Y280" s="141"/>
      <c r="Z280" s="142"/>
      <c r="AC280" s="141"/>
      <c r="AD280" s="141"/>
      <c r="AG280" s="141"/>
      <c r="AH280" s="142"/>
      <c r="AK280" s="141"/>
      <c r="AL280" s="141"/>
      <c r="AO280" s="141"/>
      <c r="AP280" s="142"/>
      <c r="AS280" s="141"/>
      <c r="AT280" s="141"/>
      <c r="AW280" s="141"/>
      <c r="AX280" s="142"/>
      <c r="BA280" s="141"/>
      <c r="BB280" s="141"/>
      <c r="BF280" s="141"/>
      <c r="BG280" s="142"/>
      <c r="BJ280" s="141"/>
      <c r="BK280" s="141"/>
      <c r="BN280" s="141"/>
      <c r="BO280" s="142"/>
    </row>
    <row r="281" spans="1:67" ht="12.75" x14ac:dyDescent="0.2">
      <c r="A281" s="143"/>
      <c r="B281" s="126"/>
      <c r="C281" s="61"/>
      <c r="K281" s="61"/>
      <c r="M281" s="141"/>
      <c r="N281" s="141"/>
      <c r="Q281" s="141"/>
      <c r="R281" s="141"/>
      <c r="S281" s="61"/>
      <c r="U281" s="141"/>
      <c r="V281" s="141"/>
      <c r="Y281" s="141"/>
      <c r="Z281" s="142"/>
      <c r="AC281" s="141"/>
      <c r="AD281" s="141"/>
      <c r="AG281" s="141"/>
      <c r="AH281" s="142"/>
      <c r="AK281" s="141"/>
      <c r="AL281" s="141"/>
      <c r="AO281" s="141"/>
      <c r="AP281" s="142"/>
      <c r="AS281" s="141"/>
      <c r="AT281" s="141"/>
      <c r="AW281" s="141"/>
      <c r="AX281" s="142"/>
      <c r="BA281" s="141"/>
      <c r="BB281" s="141"/>
      <c r="BF281" s="141"/>
      <c r="BG281" s="142"/>
      <c r="BJ281" s="141"/>
      <c r="BK281" s="141"/>
      <c r="BN281" s="141"/>
      <c r="BO281" s="142"/>
    </row>
    <row r="282" spans="1:67" ht="12.75" x14ac:dyDescent="0.2">
      <c r="A282" s="143"/>
      <c r="B282" s="126"/>
      <c r="C282" s="61"/>
      <c r="K282" s="61"/>
      <c r="M282" s="141"/>
      <c r="N282" s="141"/>
      <c r="Q282" s="141"/>
      <c r="R282" s="141"/>
      <c r="S282" s="61"/>
      <c r="U282" s="141"/>
      <c r="V282" s="141"/>
      <c r="Y282" s="141"/>
      <c r="Z282" s="142"/>
      <c r="AC282" s="141"/>
      <c r="AD282" s="141"/>
      <c r="AG282" s="141"/>
      <c r="AH282" s="142"/>
      <c r="AK282" s="141"/>
      <c r="AL282" s="141"/>
      <c r="AO282" s="141"/>
      <c r="AP282" s="142"/>
      <c r="AS282" s="141"/>
      <c r="AT282" s="141"/>
      <c r="AW282" s="141"/>
      <c r="AX282" s="142"/>
      <c r="BA282" s="141"/>
      <c r="BB282" s="141"/>
      <c r="BF282" s="141"/>
      <c r="BG282" s="142"/>
      <c r="BJ282" s="141"/>
      <c r="BK282" s="141"/>
      <c r="BN282" s="141"/>
      <c r="BO282" s="142"/>
    </row>
    <row r="283" spans="1:67" ht="12.75" x14ac:dyDescent="0.2">
      <c r="A283" s="143"/>
      <c r="B283" s="126"/>
      <c r="C283" s="61"/>
      <c r="K283" s="61"/>
      <c r="M283" s="141"/>
      <c r="N283" s="141"/>
      <c r="Q283" s="141"/>
      <c r="R283" s="141"/>
      <c r="S283" s="61"/>
      <c r="U283" s="141"/>
      <c r="V283" s="141"/>
      <c r="Y283" s="141"/>
      <c r="Z283" s="142"/>
      <c r="AC283" s="141"/>
      <c r="AD283" s="141"/>
      <c r="AG283" s="141"/>
      <c r="AH283" s="142"/>
      <c r="AK283" s="141"/>
      <c r="AL283" s="141"/>
      <c r="AO283" s="141"/>
      <c r="AP283" s="142"/>
      <c r="AS283" s="141"/>
      <c r="AT283" s="141"/>
      <c r="AW283" s="141"/>
      <c r="AX283" s="142"/>
      <c r="BA283" s="141"/>
      <c r="BB283" s="141"/>
      <c r="BF283" s="141"/>
      <c r="BG283" s="142"/>
      <c r="BJ283" s="141"/>
      <c r="BK283" s="141"/>
      <c r="BN283" s="141"/>
      <c r="BO283" s="142"/>
    </row>
    <row r="284" spans="1:67" ht="12.75" x14ac:dyDescent="0.2">
      <c r="A284" s="143"/>
      <c r="B284" s="126"/>
      <c r="C284" s="61"/>
      <c r="K284" s="61"/>
      <c r="M284" s="141"/>
      <c r="N284" s="141"/>
      <c r="Q284" s="141"/>
      <c r="R284" s="141"/>
      <c r="S284" s="61"/>
      <c r="U284" s="141"/>
      <c r="V284" s="141"/>
      <c r="Y284" s="141"/>
      <c r="Z284" s="142"/>
      <c r="AC284" s="141"/>
      <c r="AD284" s="141"/>
      <c r="AG284" s="141"/>
      <c r="AH284" s="142"/>
      <c r="AK284" s="141"/>
      <c r="AL284" s="141"/>
      <c r="AO284" s="141"/>
      <c r="AP284" s="142"/>
      <c r="AS284" s="141"/>
      <c r="AT284" s="141"/>
      <c r="AW284" s="141"/>
      <c r="AX284" s="142"/>
      <c r="BA284" s="141"/>
      <c r="BB284" s="141"/>
      <c r="BF284" s="141"/>
      <c r="BG284" s="142"/>
      <c r="BJ284" s="141"/>
      <c r="BK284" s="141"/>
      <c r="BN284" s="141"/>
      <c r="BO284" s="142"/>
    </row>
    <row r="285" spans="1:67" ht="12.75" x14ac:dyDescent="0.2">
      <c r="A285" s="143"/>
      <c r="B285" s="126"/>
      <c r="C285" s="61"/>
      <c r="K285" s="61"/>
      <c r="M285" s="141"/>
      <c r="N285" s="141"/>
      <c r="Q285" s="141"/>
      <c r="R285" s="141"/>
      <c r="S285" s="61"/>
      <c r="U285" s="141"/>
      <c r="V285" s="141"/>
      <c r="Y285" s="141"/>
      <c r="Z285" s="142"/>
      <c r="AC285" s="141"/>
      <c r="AD285" s="141"/>
      <c r="AG285" s="141"/>
      <c r="AH285" s="142"/>
      <c r="AK285" s="141"/>
      <c r="AL285" s="141"/>
      <c r="AO285" s="141"/>
      <c r="AP285" s="142"/>
      <c r="AS285" s="141"/>
      <c r="AT285" s="141"/>
      <c r="AW285" s="141"/>
      <c r="AX285" s="142"/>
      <c r="BA285" s="141"/>
      <c r="BB285" s="141"/>
      <c r="BF285" s="141"/>
      <c r="BG285" s="142"/>
      <c r="BJ285" s="141"/>
      <c r="BK285" s="141"/>
      <c r="BN285" s="141"/>
      <c r="BO285" s="142"/>
    </row>
    <row r="286" spans="1:67" ht="12.75" x14ac:dyDescent="0.2">
      <c r="A286" s="143"/>
      <c r="B286" s="126"/>
      <c r="C286" s="61"/>
      <c r="K286" s="61"/>
      <c r="M286" s="141"/>
      <c r="N286" s="141"/>
      <c r="Q286" s="141"/>
      <c r="R286" s="141"/>
      <c r="S286" s="61"/>
      <c r="U286" s="141"/>
      <c r="V286" s="141"/>
      <c r="Y286" s="141"/>
      <c r="Z286" s="142"/>
      <c r="AC286" s="141"/>
      <c r="AD286" s="141"/>
      <c r="AG286" s="141"/>
      <c r="AH286" s="142"/>
      <c r="AK286" s="141"/>
      <c r="AL286" s="141"/>
      <c r="AO286" s="141"/>
      <c r="AP286" s="142"/>
      <c r="AS286" s="141"/>
      <c r="AT286" s="141"/>
      <c r="AW286" s="141"/>
      <c r="AX286" s="142"/>
      <c r="BA286" s="141"/>
      <c r="BB286" s="141"/>
      <c r="BF286" s="141"/>
      <c r="BG286" s="142"/>
      <c r="BJ286" s="141"/>
      <c r="BK286" s="141"/>
      <c r="BN286" s="141"/>
      <c r="BO286" s="142"/>
    </row>
    <row r="287" spans="1:67" ht="12.75" x14ac:dyDescent="0.2">
      <c r="A287" s="143"/>
      <c r="B287" s="126"/>
      <c r="C287" s="61"/>
      <c r="K287" s="61"/>
      <c r="M287" s="141"/>
      <c r="N287" s="141"/>
      <c r="Q287" s="141"/>
      <c r="R287" s="141"/>
      <c r="S287" s="61"/>
      <c r="U287" s="141"/>
      <c r="V287" s="141"/>
      <c r="Y287" s="141"/>
      <c r="Z287" s="142"/>
      <c r="AC287" s="141"/>
      <c r="AD287" s="141"/>
      <c r="AG287" s="141"/>
      <c r="AH287" s="142"/>
      <c r="AK287" s="141"/>
      <c r="AL287" s="141"/>
      <c r="AO287" s="141"/>
      <c r="AP287" s="142"/>
      <c r="AS287" s="141"/>
      <c r="AT287" s="141"/>
      <c r="AW287" s="141"/>
      <c r="AX287" s="142"/>
      <c r="BA287" s="141"/>
      <c r="BB287" s="141"/>
      <c r="BF287" s="141"/>
      <c r="BG287" s="142"/>
      <c r="BJ287" s="141"/>
      <c r="BK287" s="141"/>
      <c r="BN287" s="141"/>
      <c r="BO287" s="142"/>
    </row>
    <row r="288" spans="1:67" ht="12.75" x14ac:dyDescent="0.2">
      <c r="A288" s="143"/>
      <c r="B288" s="126"/>
      <c r="C288" s="61"/>
      <c r="K288" s="61"/>
      <c r="M288" s="141"/>
      <c r="N288" s="141"/>
      <c r="Q288" s="141"/>
      <c r="R288" s="141"/>
      <c r="S288" s="61"/>
      <c r="U288" s="141"/>
      <c r="V288" s="141"/>
      <c r="Y288" s="141"/>
      <c r="Z288" s="142"/>
      <c r="AC288" s="141"/>
      <c r="AD288" s="141"/>
      <c r="AG288" s="141"/>
      <c r="AH288" s="142"/>
      <c r="AK288" s="141"/>
      <c r="AL288" s="141"/>
      <c r="AO288" s="141"/>
      <c r="AP288" s="142"/>
      <c r="AS288" s="141"/>
      <c r="AT288" s="141"/>
      <c r="AW288" s="141"/>
      <c r="AX288" s="142"/>
      <c r="BA288" s="141"/>
      <c r="BB288" s="141"/>
      <c r="BF288" s="141"/>
      <c r="BG288" s="142"/>
      <c r="BJ288" s="141"/>
      <c r="BK288" s="141"/>
      <c r="BN288" s="141"/>
      <c r="BO288" s="142"/>
    </row>
    <row r="289" spans="1:67" ht="12.75" x14ac:dyDescent="0.2">
      <c r="A289" s="143"/>
      <c r="B289" s="126"/>
      <c r="C289" s="61"/>
      <c r="K289" s="61"/>
      <c r="M289" s="141"/>
      <c r="N289" s="141"/>
      <c r="Q289" s="141"/>
      <c r="R289" s="141"/>
      <c r="S289" s="61"/>
      <c r="U289" s="141"/>
      <c r="V289" s="141"/>
      <c r="Y289" s="141"/>
      <c r="Z289" s="142"/>
      <c r="AC289" s="141"/>
      <c r="AD289" s="141"/>
      <c r="AG289" s="141"/>
      <c r="AH289" s="142"/>
      <c r="AK289" s="141"/>
      <c r="AL289" s="141"/>
      <c r="AO289" s="141"/>
      <c r="AP289" s="142"/>
      <c r="AS289" s="141"/>
      <c r="AT289" s="141"/>
      <c r="AW289" s="141"/>
      <c r="AX289" s="142"/>
      <c r="BA289" s="141"/>
      <c r="BB289" s="141"/>
      <c r="BF289" s="141"/>
      <c r="BG289" s="142"/>
      <c r="BJ289" s="141"/>
      <c r="BK289" s="141"/>
      <c r="BN289" s="141"/>
      <c r="BO289" s="142"/>
    </row>
    <row r="290" spans="1:67" ht="12.75" x14ac:dyDescent="0.2">
      <c r="A290" s="143"/>
      <c r="B290" s="126"/>
      <c r="C290" s="61"/>
      <c r="K290" s="61"/>
      <c r="M290" s="141"/>
      <c r="N290" s="141"/>
      <c r="Q290" s="141"/>
      <c r="R290" s="141"/>
      <c r="S290" s="61"/>
      <c r="U290" s="141"/>
      <c r="V290" s="141"/>
      <c r="Y290" s="141"/>
      <c r="Z290" s="142"/>
      <c r="AC290" s="141"/>
      <c r="AD290" s="141"/>
      <c r="AG290" s="141"/>
      <c r="AH290" s="142"/>
      <c r="AK290" s="141"/>
      <c r="AL290" s="141"/>
      <c r="AO290" s="141"/>
      <c r="AP290" s="142"/>
      <c r="AS290" s="141"/>
      <c r="AT290" s="141"/>
      <c r="AW290" s="141"/>
      <c r="AX290" s="142"/>
      <c r="BA290" s="141"/>
      <c r="BB290" s="141"/>
      <c r="BF290" s="141"/>
      <c r="BG290" s="142"/>
      <c r="BJ290" s="141"/>
      <c r="BK290" s="141"/>
      <c r="BN290" s="141"/>
      <c r="BO290" s="142"/>
    </row>
    <row r="291" spans="1:67" ht="12.75" x14ac:dyDescent="0.2">
      <c r="A291" s="143"/>
      <c r="B291" s="126"/>
      <c r="C291" s="61"/>
      <c r="K291" s="61"/>
      <c r="M291" s="141"/>
      <c r="N291" s="141"/>
      <c r="Q291" s="141"/>
      <c r="R291" s="141"/>
      <c r="S291" s="61"/>
      <c r="U291" s="141"/>
      <c r="V291" s="141"/>
      <c r="Y291" s="141"/>
      <c r="Z291" s="142"/>
      <c r="AC291" s="141"/>
      <c r="AD291" s="141"/>
      <c r="AG291" s="141"/>
      <c r="AH291" s="142"/>
      <c r="AK291" s="141"/>
      <c r="AL291" s="141"/>
      <c r="AO291" s="141"/>
      <c r="AP291" s="142"/>
      <c r="AS291" s="141"/>
      <c r="AT291" s="141"/>
      <c r="AW291" s="141"/>
      <c r="AX291" s="142"/>
      <c r="BA291" s="141"/>
      <c r="BB291" s="141"/>
      <c r="BF291" s="141"/>
      <c r="BG291" s="142"/>
      <c r="BJ291" s="141"/>
      <c r="BK291" s="141"/>
      <c r="BN291" s="141"/>
      <c r="BO291" s="142"/>
    </row>
    <row r="292" spans="1:67" ht="12.75" x14ac:dyDescent="0.2">
      <c r="A292" s="143"/>
      <c r="B292" s="126"/>
      <c r="C292" s="61"/>
      <c r="K292" s="61"/>
      <c r="M292" s="141"/>
      <c r="N292" s="141"/>
      <c r="Q292" s="141"/>
      <c r="R292" s="141"/>
      <c r="S292" s="61"/>
      <c r="U292" s="141"/>
      <c r="V292" s="141"/>
      <c r="Y292" s="141"/>
      <c r="Z292" s="142"/>
      <c r="AC292" s="141"/>
      <c r="AD292" s="141"/>
      <c r="AG292" s="141"/>
      <c r="AH292" s="142"/>
      <c r="AK292" s="141"/>
      <c r="AL292" s="141"/>
      <c r="AO292" s="141"/>
      <c r="AP292" s="142"/>
      <c r="AS292" s="141"/>
      <c r="AT292" s="141"/>
      <c r="AW292" s="141"/>
      <c r="AX292" s="142"/>
      <c r="BA292" s="141"/>
      <c r="BB292" s="141"/>
      <c r="BF292" s="141"/>
      <c r="BG292" s="142"/>
      <c r="BJ292" s="141"/>
      <c r="BK292" s="141"/>
      <c r="BN292" s="141"/>
      <c r="BO292" s="142"/>
    </row>
    <row r="293" spans="1:67" ht="12.75" x14ac:dyDescent="0.2">
      <c r="A293" s="143"/>
      <c r="B293" s="126"/>
      <c r="C293" s="61"/>
      <c r="K293" s="61"/>
      <c r="M293" s="141"/>
      <c r="N293" s="141"/>
      <c r="Q293" s="141"/>
      <c r="R293" s="141"/>
      <c r="S293" s="61"/>
      <c r="U293" s="141"/>
      <c r="V293" s="141"/>
      <c r="Y293" s="141"/>
      <c r="Z293" s="142"/>
      <c r="AC293" s="141"/>
      <c r="AD293" s="141"/>
      <c r="AG293" s="141"/>
      <c r="AH293" s="142"/>
      <c r="AK293" s="141"/>
      <c r="AL293" s="141"/>
      <c r="AO293" s="141"/>
      <c r="AP293" s="142"/>
      <c r="AS293" s="141"/>
      <c r="AT293" s="141"/>
      <c r="AW293" s="141"/>
      <c r="AX293" s="142"/>
      <c r="BA293" s="141"/>
      <c r="BB293" s="141"/>
      <c r="BF293" s="141"/>
      <c r="BG293" s="142"/>
      <c r="BJ293" s="141"/>
      <c r="BK293" s="141"/>
      <c r="BN293" s="141"/>
      <c r="BO293" s="142"/>
    </row>
    <row r="294" spans="1:67" ht="12.75" x14ac:dyDescent="0.2">
      <c r="A294" s="143"/>
      <c r="B294" s="126"/>
      <c r="C294" s="61"/>
      <c r="K294" s="61"/>
      <c r="M294" s="141"/>
      <c r="N294" s="141"/>
      <c r="Q294" s="141"/>
      <c r="R294" s="141"/>
      <c r="S294" s="61"/>
      <c r="U294" s="141"/>
      <c r="V294" s="141"/>
      <c r="Y294" s="141"/>
      <c r="Z294" s="142"/>
      <c r="AC294" s="141"/>
      <c r="AD294" s="141"/>
      <c r="AG294" s="141"/>
      <c r="AH294" s="142"/>
      <c r="AK294" s="141"/>
      <c r="AL294" s="141"/>
      <c r="AO294" s="141"/>
      <c r="AP294" s="142"/>
      <c r="AS294" s="141"/>
      <c r="AT294" s="141"/>
      <c r="AW294" s="141"/>
      <c r="AX294" s="142"/>
      <c r="BA294" s="141"/>
      <c r="BB294" s="141"/>
      <c r="BF294" s="141"/>
      <c r="BG294" s="142"/>
      <c r="BJ294" s="141"/>
      <c r="BK294" s="141"/>
      <c r="BN294" s="141"/>
      <c r="BO294" s="142"/>
    </row>
    <row r="295" spans="1:67" ht="12.75" x14ac:dyDescent="0.2">
      <c r="A295" s="143"/>
      <c r="B295" s="126"/>
      <c r="C295" s="61"/>
      <c r="K295" s="61"/>
      <c r="M295" s="141"/>
      <c r="N295" s="141"/>
      <c r="Q295" s="141"/>
      <c r="R295" s="141"/>
      <c r="S295" s="61"/>
      <c r="U295" s="141"/>
      <c r="V295" s="141"/>
      <c r="Y295" s="141"/>
      <c r="Z295" s="142"/>
      <c r="AC295" s="141"/>
      <c r="AD295" s="141"/>
      <c r="AG295" s="141"/>
      <c r="AH295" s="142"/>
      <c r="AK295" s="141"/>
      <c r="AL295" s="141"/>
      <c r="AO295" s="141"/>
      <c r="AP295" s="142"/>
      <c r="AS295" s="141"/>
      <c r="AT295" s="141"/>
      <c r="AW295" s="141"/>
      <c r="AX295" s="142"/>
      <c r="BA295" s="141"/>
      <c r="BB295" s="141"/>
      <c r="BF295" s="141"/>
      <c r="BG295" s="142"/>
      <c r="BJ295" s="141"/>
      <c r="BK295" s="141"/>
      <c r="BN295" s="141"/>
      <c r="BO295" s="142"/>
    </row>
    <row r="296" spans="1:67" ht="12.75" x14ac:dyDescent="0.2">
      <c r="A296" s="143"/>
      <c r="B296" s="126"/>
      <c r="C296" s="61"/>
      <c r="K296" s="61"/>
      <c r="M296" s="141"/>
      <c r="N296" s="141"/>
      <c r="Q296" s="141"/>
      <c r="R296" s="141"/>
      <c r="S296" s="61"/>
      <c r="U296" s="141"/>
      <c r="V296" s="141"/>
      <c r="Y296" s="141"/>
      <c r="Z296" s="142"/>
      <c r="AC296" s="141"/>
      <c r="AD296" s="141"/>
      <c r="AG296" s="141"/>
      <c r="AH296" s="142"/>
      <c r="AK296" s="141"/>
      <c r="AL296" s="141"/>
      <c r="AO296" s="141"/>
      <c r="AP296" s="142"/>
      <c r="AS296" s="141"/>
      <c r="AT296" s="141"/>
      <c r="AW296" s="141"/>
      <c r="AX296" s="142"/>
      <c r="BA296" s="141"/>
      <c r="BB296" s="141"/>
      <c r="BF296" s="141"/>
      <c r="BG296" s="142"/>
      <c r="BJ296" s="141"/>
      <c r="BK296" s="141"/>
      <c r="BN296" s="141"/>
      <c r="BO296" s="142"/>
    </row>
    <row r="297" spans="1:67" ht="12.75" x14ac:dyDescent="0.2">
      <c r="A297" s="143"/>
      <c r="B297" s="126"/>
      <c r="C297" s="61"/>
      <c r="K297" s="61"/>
      <c r="M297" s="141"/>
      <c r="N297" s="141"/>
      <c r="Q297" s="141"/>
      <c r="R297" s="141"/>
      <c r="S297" s="61"/>
      <c r="U297" s="141"/>
      <c r="V297" s="141"/>
      <c r="Y297" s="141"/>
      <c r="Z297" s="142"/>
      <c r="AC297" s="141"/>
      <c r="AD297" s="141"/>
      <c r="AG297" s="141"/>
      <c r="AH297" s="142"/>
      <c r="AK297" s="141"/>
      <c r="AL297" s="141"/>
      <c r="AO297" s="141"/>
      <c r="AP297" s="142"/>
      <c r="AS297" s="141"/>
      <c r="AT297" s="141"/>
      <c r="AW297" s="141"/>
      <c r="AX297" s="142"/>
      <c r="BA297" s="141"/>
      <c r="BB297" s="141"/>
      <c r="BF297" s="141"/>
      <c r="BG297" s="142"/>
      <c r="BJ297" s="141"/>
      <c r="BK297" s="141"/>
      <c r="BN297" s="141"/>
      <c r="BO297" s="142"/>
    </row>
    <row r="298" spans="1:67" ht="12.75" x14ac:dyDescent="0.2">
      <c r="A298" s="143"/>
      <c r="B298" s="126"/>
      <c r="C298" s="61"/>
      <c r="K298" s="61"/>
      <c r="M298" s="141"/>
      <c r="N298" s="141"/>
      <c r="Q298" s="141"/>
      <c r="R298" s="141"/>
      <c r="S298" s="61"/>
      <c r="U298" s="141"/>
      <c r="V298" s="141"/>
      <c r="Y298" s="141"/>
      <c r="Z298" s="142"/>
      <c r="AC298" s="141"/>
      <c r="AD298" s="141"/>
      <c r="AG298" s="141"/>
      <c r="AH298" s="142"/>
      <c r="AK298" s="141"/>
      <c r="AL298" s="141"/>
      <c r="AO298" s="141"/>
      <c r="AP298" s="142"/>
      <c r="AS298" s="141"/>
      <c r="AT298" s="141"/>
      <c r="AW298" s="141"/>
      <c r="AX298" s="142"/>
      <c r="BA298" s="141"/>
      <c r="BB298" s="141"/>
      <c r="BF298" s="141"/>
      <c r="BG298" s="142"/>
      <c r="BJ298" s="141"/>
      <c r="BK298" s="141"/>
      <c r="BN298" s="141"/>
      <c r="BO298" s="142"/>
    </row>
    <row r="299" spans="1:67" ht="12.75" x14ac:dyDescent="0.2">
      <c r="A299" s="143"/>
      <c r="B299" s="126"/>
      <c r="C299" s="61"/>
      <c r="K299" s="61"/>
      <c r="M299" s="141"/>
      <c r="N299" s="141"/>
      <c r="Q299" s="141"/>
      <c r="R299" s="141"/>
      <c r="S299" s="61"/>
      <c r="U299" s="141"/>
      <c r="V299" s="141"/>
      <c r="Y299" s="141"/>
      <c r="Z299" s="142"/>
      <c r="AC299" s="141"/>
      <c r="AD299" s="141"/>
      <c r="AG299" s="141"/>
      <c r="AH299" s="142"/>
      <c r="AK299" s="141"/>
      <c r="AL299" s="141"/>
      <c r="AO299" s="141"/>
      <c r="AP299" s="142"/>
      <c r="AS299" s="141"/>
      <c r="AT299" s="141"/>
      <c r="AW299" s="141"/>
      <c r="AX299" s="142"/>
      <c r="BA299" s="141"/>
      <c r="BB299" s="141"/>
      <c r="BF299" s="141"/>
      <c r="BG299" s="142"/>
      <c r="BJ299" s="141"/>
      <c r="BK299" s="141"/>
      <c r="BN299" s="141"/>
      <c r="BO299" s="142"/>
    </row>
    <row r="300" spans="1:67" ht="12.75" x14ac:dyDescent="0.2">
      <c r="A300" s="143"/>
      <c r="B300" s="126"/>
      <c r="C300" s="61"/>
      <c r="K300" s="61"/>
      <c r="M300" s="141"/>
      <c r="N300" s="141"/>
      <c r="Q300" s="141"/>
      <c r="R300" s="141"/>
      <c r="S300" s="61"/>
      <c r="U300" s="141"/>
      <c r="V300" s="141"/>
      <c r="Y300" s="141"/>
      <c r="Z300" s="142"/>
      <c r="AC300" s="141"/>
      <c r="AD300" s="141"/>
      <c r="AG300" s="141"/>
      <c r="AH300" s="142"/>
      <c r="AK300" s="141"/>
      <c r="AL300" s="141"/>
      <c r="AO300" s="141"/>
      <c r="AP300" s="142"/>
      <c r="AS300" s="141"/>
      <c r="AT300" s="141"/>
      <c r="AW300" s="141"/>
      <c r="AX300" s="142"/>
      <c r="BA300" s="141"/>
      <c r="BB300" s="141"/>
      <c r="BF300" s="141"/>
      <c r="BG300" s="142"/>
      <c r="BJ300" s="141"/>
      <c r="BK300" s="141"/>
      <c r="BN300" s="141"/>
      <c r="BO300" s="142"/>
    </row>
    <row r="301" spans="1:67" ht="12.75" x14ac:dyDescent="0.2">
      <c r="A301" s="143"/>
      <c r="B301" s="126"/>
      <c r="C301" s="61"/>
      <c r="K301" s="61"/>
      <c r="M301" s="141"/>
      <c r="N301" s="141"/>
      <c r="Q301" s="141"/>
      <c r="R301" s="141"/>
      <c r="S301" s="61"/>
      <c r="U301" s="141"/>
      <c r="V301" s="141"/>
      <c r="Y301" s="141"/>
      <c r="Z301" s="142"/>
      <c r="AC301" s="141"/>
      <c r="AD301" s="141"/>
      <c r="AG301" s="141"/>
      <c r="AH301" s="142"/>
      <c r="AK301" s="141"/>
      <c r="AL301" s="141"/>
      <c r="AO301" s="141"/>
      <c r="AP301" s="142"/>
      <c r="AS301" s="141"/>
      <c r="AT301" s="141"/>
      <c r="AW301" s="141"/>
      <c r="AX301" s="142"/>
      <c r="BA301" s="141"/>
      <c r="BB301" s="141"/>
      <c r="BF301" s="141"/>
      <c r="BG301" s="142"/>
      <c r="BJ301" s="141"/>
      <c r="BK301" s="141"/>
      <c r="BN301" s="141"/>
      <c r="BO301" s="142"/>
    </row>
    <row r="302" spans="1:67" ht="12.75" x14ac:dyDescent="0.2">
      <c r="A302" s="143"/>
      <c r="B302" s="126"/>
      <c r="C302" s="61"/>
      <c r="K302" s="61"/>
      <c r="M302" s="141"/>
      <c r="N302" s="141"/>
      <c r="Q302" s="141"/>
      <c r="R302" s="141"/>
      <c r="S302" s="61"/>
      <c r="U302" s="141"/>
      <c r="V302" s="141"/>
      <c r="Y302" s="141"/>
      <c r="Z302" s="142"/>
      <c r="AC302" s="141"/>
      <c r="AD302" s="141"/>
      <c r="AG302" s="141"/>
      <c r="AH302" s="142"/>
      <c r="AK302" s="141"/>
      <c r="AL302" s="141"/>
      <c r="AO302" s="141"/>
      <c r="AP302" s="142"/>
      <c r="AS302" s="141"/>
      <c r="AT302" s="141"/>
      <c r="AW302" s="141"/>
      <c r="AX302" s="142"/>
      <c r="BA302" s="141"/>
      <c r="BB302" s="141"/>
      <c r="BF302" s="141"/>
      <c r="BG302" s="142"/>
      <c r="BJ302" s="141"/>
      <c r="BK302" s="141"/>
      <c r="BN302" s="141"/>
      <c r="BO302" s="142"/>
    </row>
    <row r="303" spans="1:67" ht="12.75" x14ac:dyDescent="0.2">
      <c r="A303" s="143"/>
      <c r="B303" s="126"/>
      <c r="C303" s="61"/>
      <c r="K303" s="61"/>
      <c r="M303" s="141"/>
      <c r="N303" s="141"/>
      <c r="Q303" s="141"/>
      <c r="R303" s="141"/>
      <c r="S303" s="61"/>
      <c r="U303" s="141"/>
      <c r="V303" s="141"/>
      <c r="Y303" s="141"/>
      <c r="Z303" s="142"/>
      <c r="AC303" s="141"/>
      <c r="AD303" s="141"/>
      <c r="AG303" s="141"/>
      <c r="AH303" s="142"/>
      <c r="AK303" s="141"/>
      <c r="AL303" s="141"/>
      <c r="AO303" s="141"/>
      <c r="AP303" s="142"/>
      <c r="AS303" s="141"/>
      <c r="AT303" s="141"/>
      <c r="AW303" s="141"/>
      <c r="AX303" s="142"/>
      <c r="BA303" s="141"/>
      <c r="BB303" s="141"/>
      <c r="BF303" s="141"/>
      <c r="BG303" s="142"/>
      <c r="BJ303" s="141"/>
      <c r="BK303" s="141"/>
      <c r="BN303" s="141"/>
      <c r="BO303" s="142"/>
    </row>
    <row r="304" spans="1:67" ht="12.75" x14ac:dyDescent="0.2">
      <c r="A304" s="143"/>
      <c r="B304" s="126"/>
      <c r="C304" s="61"/>
      <c r="K304" s="61"/>
      <c r="M304" s="141"/>
      <c r="N304" s="141"/>
      <c r="Q304" s="141"/>
      <c r="R304" s="141"/>
      <c r="S304" s="61"/>
      <c r="U304" s="141"/>
      <c r="V304" s="141"/>
      <c r="Y304" s="141"/>
      <c r="Z304" s="142"/>
      <c r="AC304" s="141"/>
      <c r="AD304" s="141"/>
      <c r="AG304" s="141"/>
      <c r="AH304" s="142"/>
      <c r="AK304" s="141"/>
      <c r="AL304" s="141"/>
      <c r="AO304" s="141"/>
      <c r="AP304" s="142"/>
      <c r="AS304" s="141"/>
      <c r="AT304" s="141"/>
      <c r="AW304" s="141"/>
      <c r="AX304" s="142"/>
      <c r="BA304" s="141"/>
      <c r="BB304" s="141"/>
      <c r="BF304" s="141"/>
      <c r="BG304" s="142"/>
      <c r="BJ304" s="141"/>
      <c r="BK304" s="141"/>
      <c r="BN304" s="141"/>
      <c r="BO304" s="142"/>
    </row>
    <row r="305" spans="1:67" ht="12.75" x14ac:dyDescent="0.2">
      <c r="A305" s="143"/>
      <c r="B305" s="126"/>
      <c r="C305" s="61"/>
      <c r="K305" s="61"/>
      <c r="M305" s="141"/>
      <c r="N305" s="141"/>
      <c r="Q305" s="141"/>
      <c r="R305" s="141"/>
      <c r="S305" s="61"/>
      <c r="U305" s="141"/>
      <c r="V305" s="141"/>
      <c r="Y305" s="141"/>
      <c r="Z305" s="142"/>
      <c r="AC305" s="141"/>
      <c r="AD305" s="141"/>
      <c r="AG305" s="141"/>
      <c r="AH305" s="142"/>
      <c r="AK305" s="141"/>
      <c r="AL305" s="141"/>
      <c r="AO305" s="141"/>
      <c r="AP305" s="142"/>
      <c r="AS305" s="141"/>
      <c r="AT305" s="141"/>
      <c r="AW305" s="141"/>
      <c r="AX305" s="142"/>
      <c r="BA305" s="141"/>
      <c r="BB305" s="141"/>
      <c r="BF305" s="141"/>
      <c r="BG305" s="142"/>
      <c r="BJ305" s="141"/>
      <c r="BK305" s="141"/>
      <c r="BN305" s="141"/>
      <c r="BO305" s="142"/>
    </row>
    <row r="306" spans="1:67" ht="12.75" x14ac:dyDescent="0.2">
      <c r="A306" s="143"/>
      <c r="B306" s="126"/>
      <c r="C306" s="61"/>
      <c r="K306" s="61"/>
      <c r="M306" s="141"/>
      <c r="N306" s="141"/>
      <c r="Q306" s="141"/>
      <c r="R306" s="141"/>
      <c r="S306" s="61"/>
      <c r="U306" s="141"/>
      <c r="V306" s="141"/>
      <c r="Y306" s="141"/>
      <c r="Z306" s="142"/>
      <c r="AC306" s="141"/>
      <c r="AD306" s="141"/>
      <c r="AG306" s="141"/>
      <c r="AH306" s="142"/>
      <c r="AK306" s="141"/>
      <c r="AL306" s="141"/>
      <c r="AO306" s="141"/>
      <c r="AP306" s="142"/>
      <c r="AS306" s="141"/>
      <c r="AT306" s="141"/>
      <c r="AW306" s="141"/>
      <c r="AX306" s="142"/>
      <c r="BA306" s="141"/>
      <c r="BB306" s="141"/>
      <c r="BF306" s="141"/>
      <c r="BG306" s="142"/>
      <c r="BJ306" s="141"/>
      <c r="BK306" s="141"/>
      <c r="BN306" s="141"/>
      <c r="BO306" s="142"/>
    </row>
    <row r="307" spans="1:67" ht="12.75" x14ac:dyDescent="0.2">
      <c r="A307" s="143"/>
      <c r="B307" s="126"/>
      <c r="C307" s="61"/>
      <c r="K307" s="61"/>
      <c r="M307" s="141"/>
      <c r="N307" s="141"/>
      <c r="Q307" s="141"/>
      <c r="R307" s="141"/>
      <c r="S307" s="61"/>
      <c r="U307" s="141"/>
      <c r="V307" s="141"/>
      <c r="Y307" s="141"/>
      <c r="Z307" s="142"/>
      <c r="AC307" s="141"/>
      <c r="AD307" s="141"/>
      <c r="AG307" s="141"/>
      <c r="AH307" s="142"/>
      <c r="AK307" s="141"/>
      <c r="AL307" s="141"/>
      <c r="AO307" s="141"/>
      <c r="AP307" s="142"/>
      <c r="AS307" s="141"/>
      <c r="AT307" s="141"/>
      <c r="AW307" s="141"/>
      <c r="AX307" s="142"/>
      <c r="BA307" s="141"/>
      <c r="BB307" s="141"/>
      <c r="BF307" s="141"/>
      <c r="BG307" s="142"/>
      <c r="BJ307" s="141"/>
      <c r="BK307" s="141"/>
      <c r="BN307" s="141"/>
      <c r="BO307" s="142"/>
    </row>
    <row r="308" spans="1:67" ht="12.75" x14ac:dyDescent="0.2">
      <c r="A308" s="143"/>
      <c r="B308" s="126"/>
      <c r="C308" s="61"/>
      <c r="K308" s="61"/>
      <c r="M308" s="141"/>
      <c r="N308" s="141"/>
      <c r="Q308" s="141"/>
      <c r="R308" s="141"/>
      <c r="S308" s="61"/>
      <c r="U308" s="141"/>
      <c r="V308" s="141"/>
      <c r="Y308" s="141"/>
      <c r="Z308" s="142"/>
      <c r="AC308" s="141"/>
      <c r="AD308" s="141"/>
      <c r="AG308" s="141"/>
      <c r="AH308" s="142"/>
      <c r="AK308" s="141"/>
      <c r="AL308" s="141"/>
      <c r="AO308" s="141"/>
      <c r="AP308" s="142"/>
      <c r="AS308" s="141"/>
      <c r="AT308" s="141"/>
      <c r="AW308" s="141"/>
      <c r="AX308" s="142"/>
      <c r="BA308" s="141"/>
      <c r="BB308" s="141"/>
      <c r="BF308" s="141"/>
      <c r="BG308" s="142"/>
      <c r="BJ308" s="141"/>
      <c r="BK308" s="141"/>
      <c r="BN308" s="141"/>
      <c r="BO308" s="142"/>
    </row>
    <row r="309" spans="1:67" ht="12.75" x14ac:dyDescent="0.2">
      <c r="A309" s="143"/>
      <c r="B309" s="126"/>
      <c r="C309" s="61"/>
      <c r="K309" s="61"/>
      <c r="M309" s="141"/>
      <c r="N309" s="141"/>
      <c r="Q309" s="141"/>
      <c r="R309" s="141"/>
      <c r="S309" s="61"/>
      <c r="U309" s="141"/>
      <c r="V309" s="141"/>
      <c r="Y309" s="141"/>
      <c r="Z309" s="142"/>
      <c r="AC309" s="141"/>
      <c r="AD309" s="141"/>
      <c r="AG309" s="141"/>
      <c r="AH309" s="142"/>
      <c r="AK309" s="141"/>
      <c r="AL309" s="141"/>
      <c r="AO309" s="141"/>
      <c r="AP309" s="142"/>
      <c r="AS309" s="141"/>
      <c r="AT309" s="141"/>
      <c r="AW309" s="141"/>
      <c r="AX309" s="142"/>
      <c r="BA309" s="141"/>
      <c r="BB309" s="141"/>
      <c r="BF309" s="141"/>
      <c r="BG309" s="142"/>
      <c r="BJ309" s="141"/>
      <c r="BK309" s="141"/>
      <c r="BN309" s="141"/>
      <c r="BO309" s="142"/>
    </row>
    <row r="310" spans="1:67" ht="12.75" x14ac:dyDescent="0.2">
      <c r="A310" s="143"/>
      <c r="B310" s="126"/>
      <c r="C310" s="61"/>
      <c r="K310" s="61"/>
      <c r="M310" s="141"/>
      <c r="N310" s="141"/>
      <c r="Q310" s="141"/>
      <c r="R310" s="141"/>
      <c r="S310" s="61"/>
      <c r="U310" s="141"/>
      <c r="V310" s="141"/>
      <c r="Y310" s="141"/>
      <c r="Z310" s="142"/>
      <c r="AC310" s="141"/>
      <c r="AD310" s="141"/>
      <c r="AG310" s="141"/>
      <c r="AH310" s="142"/>
      <c r="AK310" s="141"/>
      <c r="AL310" s="141"/>
      <c r="AO310" s="141"/>
      <c r="AP310" s="142"/>
      <c r="AS310" s="141"/>
      <c r="AT310" s="141"/>
      <c r="AW310" s="141"/>
      <c r="AX310" s="142"/>
      <c r="BA310" s="141"/>
      <c r="BB310" s="141"/>
      <c r="BF310" s="141"/>
      <c r="BG310" s="142"/>
      <c r="BJ310" s="141"/>
      <c r="BK310" s="141"/>
      <c r="BN310" s="141"/>
      <c r="BO310" s="142"/>
    </row>
    <row r="311" spans="1:67" ht="12.75" x14ac:dyDescent="0.2">
      <c r="A311" s="143"/>
      <c r="B311" s="126"/>
      <c r="C311" s="61"/>
      <c r="K311" s="61"/>
      <c r="M311" s="141"/>
      <c r="N311" s="141"/>
      <c r="Q311" s="141"/>
      <c r="R311" s="141"/>
      <c r="S311" s="61"/>
      <c r="U311" s="141"/>
      <c r="V311" s="141"/>
      <c r="Y311" s="141"/>
      <c r="Z311" s="142"/>
      <c r="AC311" s="141"/>
      <c r="AD311" s="141"/>
      <c r="AG311" s="141"/>
      <c r="AH311" s="142"/>
      <c r="AK311" s="141"/>
      <c r="AL311" s="141"/>
      <c r="AO311" s="141"/>
      <c r="AP311" s="142"/>
      <c r="AS311" s="141"/>
      <c r="AT311" s="141"/>
      <c r="AW311" s="141"/>
      <c r="AX311" s="142"/>
      <c r="BA311" s="141"/>
      <c r="BB311" s="141"/>
      <c r="BF311" s="141"/>
      <c r="BG311" s="142"/>
      <c r="BJ311" s="141"/>
      <c r="BK311" s="141"/>
      <c r="BN311" s="141"/>
      <c r="BO311" s="142"/>
    </row>
    <row r="312" spans="1:67" ht="12.75" x14ac:dyDescent="0.2">
      <c r="A312" s="143"/>
      <c r="B312" s="126"/>
      <c r="C312" s="61"/>
      <c r="K312" s="61"/>
      <c r="M312" s="141"/>
      <c r="N312" s="141"/>
      <c r="Q312" s="141"/>
      <c r="R312" s="141"/>
      <c r="S312" s="61"/>
      <c r="U312" s="141"/>
      <c r="V312" s="141"/>
      <c r="Y312" s="141"/>
      <c r="Z312" s="142"/>
      <c r="AC312" s="141"/>
      <c r="AD312" s="141"/>
      <c r="AG312" s="141"/>
      <c r="AH312" s="142"/>
      <c r="AK312" s="141"/>
      <c r="AL312" s="141"/>
      <c r="AO312" s="141"/>
      <c r="AP312" s="142"/>
      <c r="AS312" s="141"/>
      <c r="AT312" s="141"/>
      <c r="AW312" s="141"/>
      <c r="AX312" s="142"/>
      <c r="BA312" s="141"/>
      <c r="BB312" s="141"/>
      <c r="BF312" s="141"/>
      <c r="BG312" s="142"/>
      <c r="BJ312" s="141"/>
      <c r="BK312" s="141"/>
      <c r="BN312" s="141"/>
      <c r="BO312" s="142"/>
    </row>
    <row r="313" spans="1:67" ht="12.75" x14ac:dyDescent="0.2">
      <c r="A313" s="143"/>
      <c r="B313" s="126"/>
      <c r="C313" s="61"/>
      <c r="K313" s="61"/>
      <c r="M313" s="141"/>
      <c r="N313" s="141"/>
      <c r="Q313" s="141"/>
      <c r="R313" s="141"/>
      <c r="S313" s="61"/>
      <c r="U313" s="141"/>
      <c r="V313" s="141"/>
      <c r="Y313" s="141"/>
      <c r="Z313" s="142"/>
      <c r="AC313" s="141"/>
      <c r="AD313" s="141"/>
      <c r="AG313" s="141"/>
      <c r="AH313" s="142"/>
      <c r="AK313" s="141"/>
      <c r="AL313" s="141"/>
      <c r="AO313" s="141"/>
      <c r="AP313" s="142"/>
      <c r="AS313" s="141"/>
      <c r="AT313" s="141"/>
      <c r="AW313" s="141"/>
      <c r="AX313" s="142"/>
      <c r="BA313" s="141"/>
      <c r="BB313" s="141"/>
      <c r="BF313" s="141"/>
      <c r="BG313" s="142"/>
      <c r="BJ313" s="141"/>
      <c r="BK313" s="141"/>
      <c r="BN313" s="141"/>
      <c r="BO313" s="142"/>
    </row>
    <row r="314" spans="1:67" ht="12.75" x14ac:dyDescent="0.2">
      <c r="A314" s="143"/>
      <c r="B314" s="126"/>
      <c r="C314" s="61"/>
      <c r="K314" s="61"/>
      <c r="M314" s="141"/>
      <c r="N314" s="141"/>
      <c r="Q314" s="141"/>
      <c r="R314" s="141"/>
      <c r="S314" s="61"/>
      <c r="U314" s="141"/>
      <c r="V314" s="141"/>
      <c r="Y314" s="141"/>
      <c r="Z314" s="142"/>
      <c r="AC314" s="141"/>
      <c r="AD314" s="141"/>
      <c r="AG314" s="141"/>
      <c r="AH314" s="142"/>
      <c r="AK314" s="141"/>
      <c r="AL314" s="141"/>
      <c r="AO314" s="141"/>
      <c r="AP314" s="142"/>
      <c r="AS314" s="141"/>
      <c r="AT314" s="141"/>
      <c r="AW314" s="141"/>
      <c r="AX314" s="142"/>
      <c r="BA314" s="141"/>
      <c r="BB314" s="141"/>
      <c r="BF314" s="141"/>
      <c r="BG314" s="142"/>
      <c r="BJ314" s="141"/>
      <c r="BK314" s="141"/>
      <c r="BN314" s="141"/>
      <c r="BO314" s="142"/>
    </row>
    <row r="315" spans="1:67" ht="12.75" x14ac:dyDescent="0.2">
      <c r="A315" s="143"/>
      <c r="B315" s="126"/>
      <c r="C315" s="61"/>
      <c r="K315" s="61"/>
      <c r="M315" s="141"/>
      <c r="N315" s="141"/>
      <c r="Q315" s="141"/>
      <c r="R315" s="141"/>
      <c r="S315" s="61"/>
      <c r="U315" s="141"/>
      <c r="V315" s="141"/>
      <c r="Y315" s="141"/>
      <c r="Z315" s="142"/>
      <c r="AC315" s="141"/>
      <c r="AD315" s="141"/>
      <c r="AG315" s="141"/>
      <c r="AH315" s="142"/>
      <c r="AK315" s="141"/>
      <c r="AL315" s="141"/>
      <c r="AO315" s="141"/>
      <c r="AP315" s="142"/>
      <c r="AS315" s="141"/>
      <c r="AT315" s="141"/>
      <c r="AW315" s="141"/>
      <c r="AX315" s="142"/>
      <c r="BA315" s="141"/>
      <c r="BB315" s="141"/>
      <c r="BF315" s="141"/>
      <c r="BG315" s="142"/>
      <c r="BJ315" s="141"/>
      <c r="BK315" s="141"/>
      <c r="BN315" s="141"/>
      <c r="BO315" s="142"/>
    </row>
    <row r="316" spans="1:67" ht="12.75" x14ac:dyDescent="0.2">
      <c r="A316" s="143"/>
      <c r="B316" s="126"/>
      <c r="C316" s="61"/>
      <c r="K316" s="61"/>
      <c r="M316" s="141"/>
      <c r="N316" s="141"/>
      <c r="Q316" s="141"/>
      <c r="R316" s="141"/>
      <c r="S316" s="61"/>
      <c r="U316" s="141"/>
      <c r="V316" s="141"/>
      <c r="Y316" s="141"/>
      <c r="Z316" s="142"/>
      <c r="AC316" s="141"/>
      <c r="AD316" s="141"/>
      <c r="AG316" s="141"/>
      <c r="AH316" s="142"/>
      <c r="AK316" s="141"/>
      <c r="AL316" s="141"/>
      <c r="AO316" s="141"/>
      <c r="AP316" s="142"/>
      <c r="AS316" s="141"/>
      <c r="AT316" s="141"/>
      <c r="AW316" s="141"/>
      <c r="AX316" s="142"/>
      <c r="BA316" s="141"/>
      <c r="BB316" s="141"/>
      <c r="BF316" s="141"/>
      <c r="BG316" s="142"/>
      <c r="BJ316" s="141"/>
      <c r="BK316" s="141"/>
      <c r="BN316" s="141"/>
      <c r="BO316" s="142"/>
    </row>
    <row r="317" spans="1:67" ht="12.75" x14ac:dyDescent="0.2">
      <c r="A317" s="143"/>
      <c r="B317" s="126"/>
      <c r="C317" s="61"/>
      <c r="K317" s="61"/>
      <c r="M317" s="141"/>
      <c r="N317" s="141"/>
      <c r="Q317" s="141"/>
      <c r="R317" s="141"/>
      <c r="S317" s="61"/>
      <c r="U317" s="141"/>
      <c r="V317" s="141"/>
      <c r="Y317" s="141"/>
      <c r="Z317" s="142"/>
      <c r="AC317" s="141"/>
      <c r="AD317" s="141"/>
      <c r="AG317" s="141"/>
      <c r="AH317" s="142"/>
      <c r="AK317" s="141"/>
      <c r="AL317" s="141"/>
      <c r="AO317" s="141"/>
      <c r="AP317" s="142"/>
      <c r="AS317" s="141"/>
      <c r="AT317" s="141"/>
      <c r="AW317" s="141"/>
      <c r="AX317" s="142"/>
      <c r="BA317" s="141"/>
      <c r="BB317" s="141"/>
      <c r="BF317" s="141"/>
      <c r="BG317" s="142"/>
      <c r="BJ317" s="141"/>
      <c r="BK317" s="141"/>
      <c r="BN317" s="141"/>
      <c r="BO317" s="142"/>
    </row>
    <row r="318" spans="1:67" ht="12.75" x14ac:dyDescent="0.2">
      <c r="A318" s="143"/>
      <c r="B318" s="126"/>
      <c r="C318" s="61"/>
      <c r="K318" s="61"/>
      <c r="M318" s="141"/>
      <c r="N318" s="141"/>
      <c r="Q318" s="141"/>
      <c r="R318" s="141"/>
      <c r="S318" s="61"/>
      <c r="U318" s="141"/>
      <c r="V318" s="141"/>
      <c r="Y318" s="141"/>
      <c r="Z318" s="142"/>
      <c r="AC318" s="141"/>
      <c r="AD318" s="141"/>
      <c r="AG318" s="141"/>
      <c r="AH318" s="142"/>
      <c r="AK318" s="141"/>
      <c r="AL318" s="141"/>
      <c r="AO318" s="141"/>
      <c r="AP318" s="142"/>
      <c r="AS318" s="141"/>
      <c r="AT318" s="141"/>
      <c r="AW318" s="141"/>
      <c r="AX318" s="142"/>
      <c r="BA318" s="141"/>
      <c r="BB318" s="141"/>
      <c r="BF318" s="141"/>
      <c r="BG318" s="142"/>
      <c r="BJ318" s="141"/>
      <c r="BK318" s="141"/>
      <c r="BN318" s="141"/>
      <c r="BO318" s="142"/>
    </row>
    <row r="319" spans="1:67" ht="12.75" x14ac:dyDescent="0.2">
      <c r="A319" s="143"/>
      <c r="B319" s="126"/>
      <c r="C319" s="61"/>
      <c r="K319" s="61"/>
      <c r="M319" s="141"/>
      <c r="N319" s="141"/>
      <c r="Q319" s="141"/>
      <c r="R319" s="141"/>
      <c r="S319" s="61"/>
      <c r="U319" s="141"/>
      <c r="V319" s="141"/>
      <c r="Y319" s="141"/>
      <c r="Z319" s="142"/>
      <c r="AC319" s="141"/>
      <c r="AD319" s="141"/>
      <c r="AG319" s="141"/>
      <c r="AH319" s="142"/>
      <c r="AK319" s="141"/>
      <c r="AL319" s="141"/>
      <c r="AO319" s="141"/>
      <c r="AP319" s="142"/>
      <c r="AS319" s="141"/>
      <c r="AT319" s="141"/>
      <c r="AW319" s="141"/>
      <c r="AX319" s="142"/>
      <c r="BA319" s="141"/>
      <c r="BB319" s="141"/>
      <c r="BF319" s="141"/>
      <c r="BG319" s="142"/>
      <c r="BJ319" s="141"/>
      <c r="BK319" s="141"/>
      <c r="BN319" s="141"/>
      <c r="BO319" s="142"/>
    </row>
    <row r="320" spans="1:67" ht="12.75" x14ac:dyDescent="0.2">
      <c r="A320" s="143"/>
      <c r="B320" s="126"/>
      <c r="C320" s="61"/>
      <c r="K320" s="61"/>
      <c r="M320" s="141"/>
      <c r="N320" s="141"/>
      <c r="Q320" s="141"/>
      <c r="R320" s="141"/>
      <c r="S320" s="61"/>
      <c r="U320" s="141"/>
      <c r="V320" s="141"/>
      <c r="Y320" s="141"/>
      <c r="Z320" s="142"/>
      <c r="AC320" s="141"/>
      <c r="AD320" s="141"/>
      <c r="AG320" s="141"/>
      <c r="AH320" s="142"/>
      <c r="AK320" s="141"/>
      <c r="AL320" s="141"/>
      <c r="AO320" s="141"/>
      <c r="AP320" s="142"/>
      <c r="AS320" s="141"/>
      <c r="AT320" s="141"/>
      <c r="AW320" s="141"/>
      <c r="AX320" s="142"/>
      <c r="BA320" s="141"/>
      <c r="BB320" s="141"/>
      <c r="BF320" s="141"/>
      <c r="BG320" s="142"/>
      <c r="BJ320" s="141"/>
      <c r="BK320" s="141"/>
      <c r="BN320" s="141"/>
      <c r="BO320" s="142"/>
    </row>
    <row r="321" spans="1:67" ht="12.75" x14ac:dyDescent="0.2">
      <c r="A321" s="143"/>
      <c r="B321" s="126"/>
      <c r="C321" s="61"/>
      <c r="K321" s="61"/>
      <c r="M321" s="141"/>
      <c r="N321" s="141"/>
      <c r="Q321" s="141"/>
      <c r="R321" s="141"/>
      <c r="S321" s="61"/>
      <c r="U321" s="141"/>
      <c r="V321" s="141"/>
      <c r="Y321" s="141"/>
      <c r="Z321" s="142"/>
      <c r="AC321" s="141"/>
      <c r="AD321" s="141"/>
      <c r="AG321" s="141"/>
      <c r="AH321" s="142"/>
      <c r="AK321" s="141"/>
      <c r="AL321" s="141"/>
      <c r="AO321" s="141"/>
      <c r="AP321" s="142"/>
      <c r="AS321" s="141"/>
      <c r="AT321" s="141"/>
      <c r="AW321" s="141"/>
      <c r="AX321" s="142"/>
      <c r="BA321" s="141"/>
      <c r="BB321" s="141"/>
      <c r="BF321" s="141"/>
      <c r="BG321" s="142"/>
      <c r="BJ321" s="141"/>
      <c r="BK321" s="141"/>
      <c r="BN321" s="141"/>
      <c r="BO321" s="142"/>
    </row>
    <row r="322" spans="1:67" ht="12.75" x14ac:dyDescent="0.2">
      <c r="A322" s="143"/>
      <c r="B322" s="126"/>
      <c r="C322" s="61"/>
      <c r="K322" s="61"/>
      <c r="M322" s="141"/>
      <c r="N322" s="141"/>
      <c r="Q322" s="141"/>
      <c r="R322" s="141"/>
      <c r="S322" s="61"/>
      <c r="U322" s="141"/>
      <c r="V322" s="141"/>
      <c r="Y322" s="141"/>
      <c r="Z322" s="142"/>
      <c r="AC322" s="141"/>
      <c r="AD322" s="141"/>
      <c r="AG322" s="141"/>
      <c r="AH322" s="142"/>
      <c r="AK322" s="141"/>
      <c r="AL322" s="141"/>
      <c r="AO322" s="141"/>
      <c r="AP322" s="142"/>
      <c r="AS322" s="141"/>
      <c r="AT322" s="141"/>
      <c r="AW322" s="141"/>
      <c r="AX322" s="142"/>
      <c r="BA322" s="141"/>
      <c r="BB322" s="141"/>
      <c r="BF322" s="141"/>
      <c r="BG322" s="142"/>
      <c r="BJ322" s="141"/>
      <c r="BK322" s="141"/>
      <c r="BN322" s="141"/>
      <c r="BO322" s="142"/>
    </row>
    <row r="323" spans="1:67" ht="12.75" x14ac:dyDescent="0.2">
      <c r="A323" s="143"/>
      <c r="B323" s="126"/>
      <c r="C323" s="61"/>
      <c r="K323" s="61"/>
      <c r="M323" s="141"/>
      <c r="N323" s="141"/>
      <c r="Q323" s="141"/>
      <c r="R323" s="141"/>
      <c r="S323" s="61"/>
      <c r="U323" s="141"/>
      <c r="V323" s="141"/>
      <c r="Y323" s="141"/>
      <c r="Z323" s="142"/>
      <c r="AC323" s="141"/>
      <c r="AD323" s="141"/>
      <c r="AG323" s="141"/>
      <c r="AH323" s="142"/>
      <c r="AK323" s="141"/>
      <c r="AL323" s="141"/>
      <c r="AO323" s="141"/>
      <c r="AP323" s="142"/>
      <c r="AS323" s="141"/>
      <c r="AT323" s="141"/>
      <c r="AW323" s="141"/>
      <c r="AX323" s="142"/>
      <c r="BA323" s="141"/>
      <c r="BB323" s="141"/>
      <c r="BF323" s="141"/>
      <c r="BG323" s="142"/>
      <c r="BJ323" s="141"/>
      <c r="BK323" s="141"/>
      <c r="BN323" s="141"/>
      <c r="BO323" s="142"/>
    </row>
    <row r="324" spans="1:67" ht="12.75" x14ac:dyDescent="0.2">
      <c r="A324" s="143"/>
      <c r="B324" s="126"/>
      <c r="C324" s="61"/>
      <c r="K324" s="61"/>
      <c r="M324" s="141"/>
      <c r="N324" s="141"/>
      <c r="Q324" s="141"/>
      <c r="R324" s="141"/>
      <c r="S324" s="61"/>
      <c r="U324" s="141"/>
      <c r="V324" s="141"/>
      <c r="Y324" s="141"/>
      <c r="Z324" s="142"/>
      <c r="AC324" s="141"/>
      <c r="AD324" s="141"/>
      <c r="AG324" s="141"/>
      <c r="AH324" s="142"/>
      <c r="AK324" s="141"/>
      <c r="AL324" s="141"/>
      <c r="AO324" s="141"/>
      <c r="AP324" s="142"/>
      <c r="AS324" s="141"/>
      <c r="AT324" s="141"/>
      <c r="AW324" s="141"/>
      <c r="AX324" s="142"/>
      <c r="BA324" s="141"/>
      <c r="BB324" s="141"/>
      <c r="BF324" s="141"/>
      <c r="BG324" s="142"/>
      <c r="BJ324" s="141"/>
      <c r="BK324" s="141"/>
      <c r="BN324" s="141"/>
      <c r="BO324" s="142"/>
    </row>
    <row r="325" spans="1:67" ht="12.75" x14ac:dyDescent="0.2">
      <c r="A325" s="143"/>
      <c r="B325" s="126"/>
      <c r="C325" s="61"/>
      <c r="K325" s="61"/>
      <c r="M325" s="141"/>
      <c r="N325" s="141"/>
      <c r="Q325" s="141"/>
      <c r="R325" s="141"/>
      <c r="S325" s="61"/>
      <c r="U325" s="141"/>
      <c r="V325" s="141"/>
      <c r="Y325" s="141"/>
      <c r="Z325" s="142"/>
      <c r="AC325" s="141"/>
      <c r="AD325" s="141"/>
      <c r="AG325" s="141"/>
      <c r="AH325" s="142"/>
      <c r="AK325" s="141"/>
      <c r="AL325" s="141"/>
      <c r="AO325" s="141"/>
      <c r="AP325" s="142"/>
      <c r="AS325" s="141"/>
      <c r="AT325" s="141"/>
      <c r="AW325" s="141"/>
      <c r="AX325" s="142"/>
      <c r="BA325" s="141"/>
      <c r="BB325" s="141"/>
      <c r="BF325" s="141"/>
      <c r="BG325" s="142"/>
      <c r="BJ325" s="141"/>
      <c r="BK325" s="141"/>
      <c r="BN325" s="141"/>
      <c r="BO325" s="142"/>
    </row>
    <row r="326" spans="1:67" ht="12.75" x14ac:dyDescent="0.2">
      <c r="A326" s="143"/>
      <c r="B326" s="126"/>
      <c r="C326" s="61"/>
      <c r="K326" s="61"/>
      <c r="M326" s="141"/>
      <c r="N326" s="141"/>
      <c r="Q326" s="141"/>
      <c r="R326" s="141"/>
      <c r="S326" s="61"/>
      <c r="U326" s="141"/>
      <c r="V326" s="141"/>
      <c r="Y326" s="141"/>
      <c r="Z326" s="142"/>
      <c r="AC326" s="141"/>
      <c r="AD326" s="141"/>
      <c r="AG326" s="141"/>
      <c r="AH326" s="142"/>
      <c r="AK326" s="141"/>
      <c r="AL326" s="141"/>
      <c r="AO326" s="141"/>
      <c r="AP326" s="142"/>
      <c r="AS326" s="141"/>
      <c r="AT326" s="141"/>
      <c r="AW326" s="141"/>
      <c r="AX326" s="142"/>
      <c r="BA326" s="141"/>
      <c r="BB326" s="141"/>
      <c r="BF326" s="141"/>
      <c r="BG326" s="142"/>
      <c r="BJ326" s="141"/>
      <c r="BK326" s="141"/>
      <c r="BN326" s="141"/>
      <c r="BO326" s="142"/>
    </row>
    <row r="327" spans="1:67" ht="12.75" x14ac:dyDescent="0.2">
      <c r="A327" s="143"/>
      <c r="B327" s="126"/>
      <c r="C327" s="61"/>
      <c r="K327" s="61"/>
      <c r="M327" s="141"/>
      <c r="N327" s="141"/>
      <c r="Q327" s="141"/>
      <c r="R327" s="141"/>
      <c r="S327" s="61"/>
      <c r="U327" s="141"/>
      <c r="V327" s="141"/>
      <c r="Y327" s="141"/>
      <c r="Z327" s="142"/>
      <c r="AC327" s="141"/>
      <c r="AD327" s="141"/>
      <c r="AG327" s="141"/>
      <c r="AH327" s="142"/>
      <c r="AK327" s="141"/>
      <c r="AL327" s="141"/>
      <c r="AO327" s="141"/>
      <c r="AP327" s="142"/>
      <c r="AS327" s="141"/>
      <c r="AT327" s="141"/>
      <c r="AW327" s="141"/>
      <c r="AX327" s="142"/>
      <c r="BA327" s="141"/>
      <c r="BB327" s="141"/>
      <c r="BF327" s="141"/>
      <c r="BG327" s="142"/>
      <c r="BJ327" s="141"/>
      <c r="BK327" s="141"/>
      <c r="BN327" s="141"/>
      <c r="BO327" s="142"/>
    </row>
    <row r="328" spans="1:67" ht="12.75" x14ac:dyDescent="0.2">
      <c r="A328" s="143"/>
      <c r="B328" s="126"/>
      <c r="C328" s="61"/>
      <c r="K328" s="61"/>
      <c r="M328" s="141"/>
      <c r="N328" s="141"/>
      <c r="Q328" s="141"/>
      <c r="R328" s="141"/>
      <c r="S328" s="61"/>
      <c r="U328" s="141"/>
      <c r="V328" s="141"/>
      <c r="Y328" s="141"/>
      <c r="Z328" s="142"/>
      <c r="AC328" s="141"/>
      <c r="AD328" s="141"/>
      <c r="AG328" s="141"/>
      <c r="AH328" s="142"/>
      <c r="AK328" s="141"/>
      <c r="AL328" s="141"/>
      <c r="AO328" s="141"/>
      <c r="AP328" s="142"/>
      <c r="AS328" s="141"/>
      <c r="AT328" s="141"/>
      <c r="AW328" s="141"/>
      <c r="AX328" s="142"/>
      <c r="BA328" s="141"/>
      <c r="BB328" s="141"/>
      <c r="BF328" s="141"/>
      <c r="BG328" s="142"/>
      <c r="BJ328" s="141"/>
      <c r="BK328" s="141"/>
      <c r="BN328" s="141"/>
      <c r="BO328" s="142"/>
    </row>
    <row r="329" spans="1:67" ht="12.75" x14ac:dyDescent="0.2">
      <c r="A329" s="143"/>
      <c r="B329" s="126"/>
      <c r="C329" s="61"/>
      <c r="K329" s="61"/>
      <c r="M329" s="141"/>
      <c r="N329" s="141"/>
      <c r="Q329" s="141"/>
      <c r="R329" s="141"/>
      <c r="S329" s="61"/>
      <c r="U329" s="141"/>
      <c r="V329" s="141"/>
      <c r="Y329" s="141"/>
      <c r="Z329" s="142"/>
      <c r="AC329" s="141"/>
      <c r="AD329" s="141"/>
      <c r="AG329" s="141"/>
      <c r="AH329" s="142"/>
      <c r="AK329" s="141"/>
      <c r="AL329" s="141"/>
      <c r="AO329" s="141"/>
      <c r="AP329" s="142"/>
      <c r="AS329" s="141"/>
      <c r="AT329" s="141"/>
      <c r="AW329" s="141"/>
      <c r="AX329" s="142"/>
      <c r="BA329" s="141"/>
      <c r="BB329" s="141"/>
      <c r="BF329" s="141"/>
      <c r="BG329" s="142"/>
      <c r="BJ329" s="141"/>
      <c r="BK329" s="141"/>
      <c r="BN329" s="141"/>
      <c r="BO329" s="142"/>
    </row>
    <row r="330" spans="1:67" ht="12.75" x14ac:dyDescent="0.2">
      <c r="A330" s="143"/>
      <c r="B330" s="126"/>
      <c r="C330" s="61"/>
      <c r="K330" s="61"/>
      <c r="M330" s="141"/>
      <c r="N330" s="141"/>
      <c r="Q330" s="141"/>
      <c r="R330" s="141"/>
      <c r="S330" s="61"/>
      <c r="U330" s="141"/>
      <c r="V330" s="141"/>
      <c r="Y330" s="141"/>
      <c r="Z330" s="142"/>
      <c r="AC330" s="141"/>
      <c r="AD330" s="141"/>
      <c r="AG330" s="141"/>
      <c r="AH330" s="142"/>
      <c r="AK330" s="141"/>
      <c r="AL330" s="141"/>
      <c r="AO330" s="141"/>
      <c r="AP330" s="142"/>
      <c r="AS330" s="141"/>
      <c r="AT330" s="141"/>
      <c r="AW330" s="141"/>
      <c r="AX330" s="142"/>
      <c r="BA330" s="141"/>
      <c r="BB330" s="141"/>
      <c r="BF330" s="141"/>
      <c r="BG330" s="142"/>
      <c r="BJ330" s="141"/>
      <c r="BK330" s="141"/>
      <c r="BN330" s="141"/>
      <c r="BO330" s="142"/>
    </row>
    <row r="331" spans="1:67" ht="12.75" x14ac:dyDescent="0.2">
      <c r="A331" s="143"/>
      <c r="B331" s="126"/>
      <c r="C331" s="61"/>
      <c r="K331" s="61"/>
      <c r="M331" s="141"/>
      <c r="N331" s="141"/>
      <c r="Q331" s="141"/>
      <c r="R331" s="141"/>
      <c r="S331" s="61"/>
      <c r="U331" s="141"/>
      <c r="V331" s="141"/>
      <c r="Y331" s="141"/>
      <c r="Z331" s="142"/>
      <c r="AC331" s="141"/>
      <c r="AD331" s="141"/>
      <c r="AG331" s="141"/>
      <c r="AH331" s="142"/>
      <c r="AK331" s="141"/>
      <c r="AL331" s="141"/>
      <c r="AO331" s="141"/>
      <c r="AP331" s="142"/>
      <c r="AS331" s="141"/>
      <c r="AT331" s="141"/>
      <c r="AW331" s="141"/>
      <c r="AX331" s="142"/>
      <c r="BA331" s="141"/>
      <c r="BB331" s="141"/>
      <c r="BF331" s="141"/>
      <c r="BG331" s="142"/>
      <c r="BJ331" s="141"/>
      <c r="BK331" s="141"/>
      <c r="BN331" s="141"/>
      <c r="BO331" s="142"/>
    </row>
    <row r="332" spans="1:67" ht="12.75" x14ac:dyDescent="0.2">
      <c r="A332" s="143"/>
      <c r="B332" s="126"/>
      <c r="C332" s="61"/>
      <c r="K332" s="61"/>
      <c r="M332" s="141"/>
      <c r="N332" s="141"/>
      <c r="Q332" s="141"/>
      <c r="R332" s="141"/>
      <c r="S332" s="61"/>
      <c r="U332" s="141"/>
      <c r="V332" s="141"/>
      <c r="Y332" s="141"/>
      <c r="Z332" s="142"/>
      <c r="AC332" s="141"/>
      <c r="AD332" s="141"/>
      <c r="AG332" s="141"/>
      <c r="AH332" s="142"/>
      <c r="AK332" s="141"/>
      <c r="AL332" s="141"/>
      <c r="AO332" s="141"/>
      <c r="AP332" s="142"/>
      <c r="AS332" s="141"/>
      <c r="AT332" s="141"/>
      <c r="AW332" s="141"/>
      <c r="AX332" s="142"/>
      <c r="BA332" s="141"/>
      <c r="BB332" s="141"/>
      <c r="BF332" s="141"/>
      <c r="BG332" s="142"/>
      <c r="BJ332" s="141"/>
      <c r="BK332" s="141"/>
      <c r="BN332" s="141"/>
      <c r="BO332" s="142"/>
    </row>
    <row r="333" spans="1:67" ht="12.75" x14ac:dyDescent="0.2">
      <c r="A333" s="143"/>
      <c r="B333" s="126"/>
      <c r="C333" s="61"/>
      <c r="K333" s="61"/>
      <c r="M333" s="141"/>
      <c r="N333" s="141"/>
      <c r="Q333" s="141"/>
      <c r="R333" s="141"/>
      <c r="S333" s="61"/>
      <c r="U333" s="141"/>
      <c r="V333" s="141"/>
      <c r="Y333" s="141"/>
      <c r="Z333" s="142"/>
      <c r="AC333" s="141"/>
      <c r="AD333" s="141"/>
      <c r="AG333" s="141"/>
      <c r="AH333" s="142"/>
      <c r="AK333" s="141"/>
      <c r="AL333" s="141"/>
      <c r="AO333" s="141"/>
      <c r="AP333" s="142"/>
      <c r="AS333" s="141"/>
      <c r="AT333" s="141"/>
      <c r="AW333" s="141"/>
      <c r="AX333" s="142"/>
      <c r="BA333" s="141"/>
      <c r="BB333" s="141"/>
      <c r="BF333" s="141"/>
      <c r="BG333" s="142"/>
      <c r="BJ333" s="141"/>
      <c r="BK333" s="141"/>
      <c r="BN333" s="141"/>
      <c r="BO333" s="142"/>
    </row>
    <row r="334" spans="1:67" ht="12.75" x14ac:dyDescent="0.2">
      <c r="A334" s="143"/>
      <c r="B334" s="126"/>
      <c r="C334" s="61"/>
      <c r="K334" s="61"/>
      <c r="M334" s="141"/>
      <c r="N334" s="141"/>
      <c r="Q334" s="141"/>
      <c r="R334" s="141"/>
      <c r="S334" s="61"/>
      <c r="U334" s="141"/>
      <c r="V334" s="141"/>
      <c r="Y334" s="141"/>
      <c r="Z334" s="142"/>
      <c r="AC334" s="141"/>
      <c r="AD334" s="141"/>
      <c r="AG334" s="141"/>
      <c r="AH334" s="142"/>
      <c r="AK334" s="141"/>
      <c r="AL334" s="141"/>
      <c r="AO334" s="141"/>
      <c r="AP334" s="142"/>
      <c r="AS334" s="141"/>
      <c r="AT334" s="141"/>
      <c r="AW334" s="141"/>
      <c r="AX334" s="142"/>
      <c r="BA334" s="141"/>
      <c r="BB334" s="141"/>
      <c r="BF334" s="141"/>
      <c r="BG334" s="142"/>
      <c r="BJ334" s="141"/>
      <c r="BK334" s="141"/>
      <c r="BN334" s="141"/>
      <c r="BO334" s="142"/>
    </row>
    <row r="335" spans="1:67" ht="12.75" x14ac:dyDescent="0.2">
      <c r="A335" s="143"/>
      <c r="B335" s="126"/>
      <c r="C335" s="61"/>
      <c r="K335" s="61"/>
      <c r="M335" s="141"/>
      <c r="N335" s="141"/>
      <c r="Q335" s="141"/>
      <c r="R335" s="141"/>
      <c r="S335" s="61"/>
      <c r="U335" s="141"/>
      <c r="V335" s="141"/>
      <c r="Y335" s="141"/>
      <c r="Z335" s="142"/>
      <c r="AC335" s="141"/>
      <c r="AD335" s="141"/>
      <c r="AG335" s="141"/>
      <c r="AH335" s="142"/>
      <c r="AK335" s="141"/>
      <c r="AL335" s="141"/>
      <c r="AO335" s="141"/>
      <c r="AP335" s="142"/>
      <c r="AS335" s="141"/>
      <c r="AT335" s="141"/>
      <c r="AW335" s="141"/>
      <c r="AX335" s="142"/>
      <c r="BA335" s="141"/>
      <c r="BB335" s="141"/>
      <c r="BF335" s="141"/>
      <c r="BG335" s="142"/>
      <c r="BJ335" s="141"/>
      <c r="BK335" s="141"/>
      <c r="BN335" s="141"/>
      <c r="BO335" s="142"/>
    </row>
    <row r="336" spans="1:67" ht="12.75" x14ac:dyDescent="0.2">
      <c r="A336" s="143"/>
      <c r="B336" s="126"/>
      <c r="C336" s="61"/>
      <c r="K336" s="61"/>
      <c r="M336" s="141"/>
      <c r="N336" s="141"/>
      <c r="Q336" s="141"/>
      <c r="R336" s="141"/>
      <c r="S336" s="61"/>
      <c r="U336" s="141"/>
      <c r="V336" s="141"/>
      <c r="Y336" s="141"/>
      <c r="Z336" s="142"/>
      <c r="AC336" s="141"/>
      <c r="AD336" s="141"/>
      <c r="AG336" s="141"/>
      <c r="AH336" s="142"/>
      <c r="AK336" s="141"/>
      <c r="AL336" s="141"/>
      <c r="AO336" s="141"/>
      <c r="AP336" s="142"/>
      <c r="AS336" s="141"/>
      <c r="AT336" s="141"/>
      <c r="AW336" s="141"/>
      <c r="AX336" s="142"/>
      <c r="BA336" s="141"/>
      <c r="BB336" s="141"/>
      <c r="BF336" s="141"/>
      <c r="BG336" s="142"/>
      <c r="BJ336" s="141"/>
      <c r="BK336" s="141"/>
      <c r="BN336" s="141"/>
      <c r="BO336" s="142"/>
    </row>
    <row r="337" spans="1:67" ht="12.75" x14ac:dyDescent="0.2">
      <c r="A337" s="143"/>
      <c r="B337" s="126"/>
      <c r="C337" s="61"/>
      <c r="K337" s="61"/>
      <c r="M337" s="141"/>
      <c r="N337" s="141"/>
      <c r="Q337" s="141"/>
      <c r="R337" s="141"/>
      <c r="S337" s="61"/>
      <c r="U337" s="141"/>
      <c r="V337" s="141"/>
      <c r="Y337" s="141"/>
      <c r="Z337" s="142"/>
      <c r="AC337" s="141"/>
      <c r="AD337" s="141"/>
      <c r="AG337" s="141"/>
      <c r="AH337" s="142"/>
      <c r="AK337" s="141"/>
      <c r="AL337" s="141"/>
      <c r="AO337" s="141"/>
      <c r="AP337" s="142"/>
      <c r="AS337" s="141"/>
      <c r="AT337" s="141"/>
      <c r="AW337" s="141"/>
      <c r="AX337" s="142"/>
      <c r="BA337" s="141"/>
      <c r="BB337" s="141"/>
      <c r="BF337" s="141"/>
      <c r="BG337" s="142"/>
      <c r="BJ337" s="141"/>
      <c r="BK337" s="141"/>
      <c r="BN337" s="141"/>
      <c r="BO337" s="142"/>
    </row>
    <row r="338" spans="1:67" ht="12.75" x14ac:dyDescent="0.2">
      <c r="A338" s="143"/>
      <c r="B338" s="126"/>
      <c r="C338" s="61"/>
      <c r="K338" s="61"/>
      <c r="M338" s="141"/>
      <c r="N338" s="141"/>
      <c r="Q338" s="141"/>
      <c r="R338" s="141"/>
      <c r="S338" s="61"/>
      <c r="U338" s="141"/>
      <c r="V338" s="141"/>
      <c r="Y338" s="141"/>
      <c r="Z338" s="142"/>
      <c r="AC338" s="141"/>
      <c r="AD338" s="141"/>
      <c r="AG338" s="141"/>
      <c r="AH338" s="142"/>
      <c r="AK338" s="141"/>
      <c r="AL338" s="141"/>
      <c r="AO338" s="141"/>
      <c r="AP338" s="142"/>
      <c r="AS338" s="141"/>
      <c r="AT338" s="141"/>
      <c r="AW338" s="141"/>
      <c r="AX338" s="142"/>
      <c r="BA338" s="141"/>
      <c r="BB338" s="141"/>
      <c r="BF338" s="141"/>
      <c r="BG338" s="142"/>
      <c r="BJ338" s="141"/>
      <c r="BK338" s="141"/>
      <c r="BN338" s="141"/>
      <c r="BO338" s="142"/>
    </row>
    <row r="339" spans="1:67" ht="12.75" x14ac:dyDescent="0.2">
      <c r="A339" s="143"/>
      <c r="B339" s="126"/>
      <c r="C339" s="61"/>
      <c r="K339" s="61"/>
      <c r="M339" s="141"/>
      <c r="N339" s="141"/>
      <c r="Q339" s="141"/>
      <c r="R339" s="141"/>
      <c r="S339" s="61"/>
      <c r="U339" s="141"/>
      <c r="V339" s="141"/>
      <c r="Y339" s="141"/>
      <c r="Z339" s="142"/>
      <c r="AC339" s="141"/>
      <c r="AD339" s="141"/>
      <c r="AG339" s="141"/>
      <c r="AH339" s="142"/>
      <c r="AK339" s="141"/>
      <c r="AL339" s="141"/>
      <c r="AO339" s="141"/>
      <c r="AP339" s="142"/>
      <c r="AS339" s="141"/>
      <c r="AT339" s="141"/>
      <c r="AW339" s="141"/>
      <c r="AX339" s="142"/>
      <c r="BA339" s="141"/>
      <c r="BB339" s="141"/>
      <c r="BF339" s="141"/>
      <c r="BG339" s="142"/>
      <c r="BJ339" s="141"/>
      <c r="BK339" s="141"/>
      <c r="BN339" s="141"/>
      <c r="BO339" s="142"/>
    </row>
    <row r="340" spans="1:67" ht="12.75" x14ac:dyDescent="0.2">
      <c r="A340" s="143"/>
      <c r="B340" s="126"/>
      <c r="C340" s="61"/>
      <c r="K340" s="61"/>
      <c r="M340" s="141"/>
      <c r="N340" s="141"/>
      <c r="Q340" s="141"/>
      <c r="R340" s="141"/>
      <c r="S340" s="61"/>
      <c r="U340" s="141"/>
      <c r="V340" s="141"/>
      <c r="Y340" s="141"/>
      <c r="Z340" s="142"/>
      <c r="AC340" s="141"/>
      <c r="AD340" s="141"/>
      <c r="AG340" s="141"/>
      <c r="AH340" s="142"/>
      <c r="AK340" s="141"/>
      <c r="AL340" s="141"/>
      <c r="AO340" s="141"/>
      <c r="AP340" s="142"/>
      <c r="AS340" s="141"/>
      <c r="AT340" s="141"/>
      <c r="AW340" s="141"/>
      <c r="AX340" s="142"/>
      <c r="BA340" s="141"/>
      <c r="BB340" s="141"/>
      <c r="BF340" s="141"/>
      <c r="BG340" s="142"/>
      <c r="BJ340" s="141"/>
      <c r="BK340" s="141"/>
      <c r="BN340" s="141"/>
      <c r="BO340" s="142"/>
    </row>
    <row r="341" spans="1:67" ht="12.75" x14ac:dyDescent="0.2">
      <c r="A341" s="143"/>
      <c r="B341" s="126"/>
      <c r="C341" s="61"/>
      <c r="K341" s="61"/>
      <c r="M341" s="141"/>
      <c r="N341" s="141"/>
      <c r="Q341" s="141"/>
      <c r="R341" s="141"/>
      <c r="S341" s="61"/>
      <c r="U341" s="141"/>
      <c r="V341" s="141"/>
      <c r="Y341" s="141"/>
      <c r="Z341" s="142"/>
      <c r="AC341" s="141"/>
      <c r="AD341" s="141"/>
      <c r="AG341" s="141"/>
      <c r="AH341" s="142"/>
      <c r="AK341" s="141"/>
      <c r="AL341" s="141"/>
      <c r="AO341" s="141"/>
      <c r="AP341" s="142"/>
      <c r="AS341" s="141"/>
      <c r="AT341" s="141"/>
      <c r="AW341" s="141"/>
      <c r="AX341" s="142"/>
      <c r="BA341" s="141"/>
      <c r="BB341" s="141"/>
      <c r="BF341" s="141"/>
      <c r="BG341" s="142"/>
      <c r="BJ341" s="141"/>
      <c r="BK341" s="141"/>
      <c r="BN341" s="141"/>
      <c r="BO341" s="142"/>
    </row>
    <row r="342" spans="1:67" ht="12.75" x14ac:dyDescent="0.2">
      <c r="A342" s="143"/>
      <c r="B342" s="126"/>
      <c r="C342" s="61"/>
      <c r="K342" s="61"/>
      <c r="M342" s="141"/>
      <c r="N342" s="141"/>
      <c r="Q342" s="141"/>
      <c r="R342" s="141"/>
      <c r="S342" s="61"/>
      <c r="U342" s="141"/>
      <c r="V342" s="141"/>
      <c r="Y342" s="141"/>
      <c r="Z342" s="142"/>
      <c r="AC342" s="141"/>
      <c r="AD342" s="141"/>
      <c r="AG342" s="141"/>
      <c r="AH342" s="142"/>
      <c r="AK342" s="141"/>
      <c r="AL342" s="141"/>
      <c r="AO342" s="141"/>
      <c r="AP342" s="142"/>
      <c r="AS342" s="141"/>
      <c r="AT342" s="141"/>
      <c r="AW342" s="141"/>
      <c r="AX342" s="142"/>
      <c r="BA342" s="141"/>
      <c r="BB342" s="141"/>
      <c r="BF342" s="141"/>
      <c r="BG342" s="142"/>
      <c r="BJ342" s="141"/>
      <c r="BK342" s="141"/>
      <c r="BN342" s="141"/>
      <c r="BO342" s="142"/>
    </row>
    <row r="343" spans="1:67" ht="12.75" x14ac:dyDescent="0.2">
      <c r="A343" s="143"/>
      <c r="B343" s="126"/>
      <c r="C343" s="61"/>
      <c r="K343" s="61"/>
      <c r="M343" s="141"/>
      <c r="N343" s="141"/>
      <c r="Q343" s="141"/>
      <c r="R343" s="141"/>
      <c r="S343" s="61"/>
      <c r="U343" s="141"/>
      <c r="V343" s="141"/>
      <c r="Y343" s="141"/>
      <c r="Z343" s="142"/>
      <c r="AC343" s="141"/>
      <c r="AD343" s="141"/>
      <c r="AG343" s="141"/>
      <c r="AH343" s="142"/>
      <c r="AK343" s="141"/>
      <c r="AL343" s="141"/>
      <c r="AO343" s="141"/>
      <c r="AP343" s="142"/>
      <c r="AS343" s="141"/>
      <c r="AT343" s="141"/>
      <c r="AW343" s="141"/>
      <c r="AX343" s="142"/>
      <c r="BA343" s="141"/>
      <c r="BB343" s="141"/>
      <c r="BF343" s="141"/>
      <c r="BG343" s="142"/>
      <c r="BJ343" s="141"/>
      <c r="BK343" s="141"/>
      <c r="BN343" s="141"/>
      <c r="BO343" s="142"/>
    </row>
    <row r="344" spans="1:67" ht="12.75" x14ac:dyDescent="0.2">
      <c r="A344" s="143"/>
      <c r="B344" s="126"/>
      <c r="C344" s="61"/>
      <c r="K344" s="61"/>
      <c r="M344" s="141"/>
      <c r="N344" s="141"/>
      <c r="Q344" s="141"/>
      <c r="R344" s="141"/>
      <c r="S344" s="61"/>
      <c r="U344" s="141"/>
      <c r="V344" s="141"/>
      <c r="Y344" s="141"/>
      <c r="Z344" s="142"/>
      <c r="AC344" s="141"/>
      <c r="AD344" s="141"/>
      <c r="AG344" s="141"/>
      <c r="AH344" s="142"/>
      <c r="AK344" s="141"/>
      <c r="AL344" s="141"/>
      <c r="AO344" s="141"/>
      <c r="AP344" s="142"/>
      <c r="AS344" s="141"/>
      <c r="AT344" s="141"/>
      <c r="AW344" s="141"/>
      <c r="AX344" s="142"/>
      <c r="BA344" s="141"/>
      <c r="BB344" s="141"/>
      <c r="BF344" s="141"/>
      <c r="BG344" s="142"/>
      <c r="BJ344" s="141"/>
      <c r="BK344" s="141"/>
      <c r="BN344" s="141"/>
      <c r="BO344" s="142"/>
    </row>
    <row r="345" spans="1:67" ht="12.75" x14ac:dyDescent="0.2">
      <c r="A345" s="143"/>
      <c r="B345" s="126"/>
      <c r="C345" s="61"/>
      <c r="K345" s="61"/>
      <c r="M345" s="141"/>
      <c r="N345" s="141"/>
      <c r="Q345" s="141"/>
      <c r="R345" s="141"/>
      <c r="S345" s="61"/>
      <c r="U345" s="141"/>
      <c r="V345" s="141"/>
      <c r="Y345" s="141"/>
      <c r="Z345" s="142"/>
      <c r="AC345" s="141"/>
      <c r="AD345" s="141"/>
      <c r="AG345" s="141"/>
      <c r="AH345" s="142"/>
      <c r="AK345" s="141"/>
      <c r="AL345" s="141"/>
      <c r="AO345" s="141"/>
      <c r="AP345" s="142"/>
      <c r="AS345" s="141"/>
      <c r="AT345" s="141"/>
      <c r="AW345" s="141"/>
      <c r="AX345" s="142"/>
      <c r="BA345" s="141"/>
      <c r="BB345" s="141"/>
      <c r="BF345" s="141"/>
      <c r="BG345" s="142"/>
      <c r="BJ345" s="141"/>
      <c r="BK345" s="141"/>
      <c r="BN345" s="141"/>
      <c r="BO345" s="142"/>
    </row>
    <row r="346" spans="1:67" ht="12.75" x14ac:dyDescent="0.2">
      <c r="A346" s="143"/>
      <c r="B346" s="126"/>
      <c r="C346" s="61"/>
      <c r="K346" s="61"/>
      <c r="M346" s="141"/>
      <c r="N346" s="141"/>
      <c r="Q346" s="141"/>
      <c r="R346" s="141"/>
      <c r="S346" s="61"/>
      <c r="U346" s="141"/>
      <c r="V346" s="141"/>
      <c r="Y346" s="141"/>
      <c r="Z346" s="142"/>
      <c r="AC346" s="141"/>
      <c r="AD346" s="141"/>
      <c r="AG346" s="141"/>
      <c r="AH346" s="142"/>
      <c r="AK346" s="141"/>
      <c r="AL346" s="141"/>
      <c r="AO346" s="141"/>
      <c r="AP346" s="142"/>
      <c r="AS346" s="141"/>
      <c r="AT346" s="141"/>
      <c r="AW346" s="141"/>
      <c r="AX346" s="142"/>
      <c r="BA346" s="141"/>
      <c r="BB346" s="141"/>
      <c r="BF346" s="141"/>
      <c r="BG346" s="142"/>
      <c r="BJ346" s="141"/>
      <c r="BK346" s="141"/>
      <c r="BN346" s="141"/>
      <c r="BO346" s="142"/>
    </row>
    <row r="347" spans="1:67" ht="12.75" x14ac:dyDescent="0.2">
      <c r="A347" s="143"/>
      <c r="B347" s="126"/>
      <c r="C347" s="61"/>
      <c r="K347" s="61"/>
      <c r="M347" s="141"/>
      <c r="N347" s="141"/>
      <c r="Q347" s="141"/>
      <c r="R347" s="141"/>
      <c r="S347" s="61"/>
      <c r="U347" s="141"/>
      <c r="V347" s="141"/>
      <c r="Y347" s="141"/>
      <c r="Z347" s="142"/>
      <c r="AC347" s="141"/>
      <c r="AD347" s="141"/>
      <c r="AG347" s="141"/>
      <c r="AH347" s="142"/>
      <c r="AK347" s="141"/>
      <c r="AL347" s="141"/>
      <c r="AO347" s="141"/>
      <c r="AP347" s="142"/>
      <c r="AS347" s="141"/>
      <c r="AT347" s="141"/>
      <c r="AW347" s="141"/>
      <c r="AX347" s="142"/>
      <c r="BA347" s="141"/>
      <c r="BB347" s="141"/>
      <c r="BF347" s="141"/>
      <c r="BG347" s="142"/>
      <c r="BJ347" s="141"/>
      <c r="BK347" s="141"/>
      <c r="BN347" s="141"/>
      <c r="BO347" s="142"/>
    </row>
    <row r="348" spans="1:67" ht="12.75" x14ac:dyDescent="0.2">
      <c r="A348" s="143"/>
      <c r="B348" s="126"/>
      <c r="C348" s="61"/>
      <c r="K348" s="61"/>
      <c r="M348" s="141"/>
      <c r="N348" s="141"/>
      <c r="Q348" s="141"/>
      <c r="R348" s="141"/>
      <c r="S348" s="61"/>
      <c r="U348" s="141"/>
      <c r="V348" s="141"/>
      <c r="Y348" s="141"/>
      <c r="Z348" s="142"/>
      <c r="AC348" s="141"/>
      <c r="AD348" s="141"/>
      <c r="AG348" s="141"/>
      <c r="AH348" s="142"/>
      <c r="AK348" s="141"/>
      <c r="AL348" s="141"/>
      <c r="AO348" s="141"/>
      <c r="AP348" s="142"/>
      <c r="AS348" s="141"/>
      <c r="AT348" s="141"/>
      <c r="AW348" s="141"/>
      <c r="AX348" s="142"/>
      <c r="BA348" s="141"/>
      <c r="BB348" s="141"/>
      <c r="BF348" s="141"/>
      <c r="BG348" s="142"/>
      <c r="BJ348" s="141"/>
      <c r="BK348" s="141"/>
      <c r="BN348" s="141"/>
      <c r="BO348" s="142"/>
    </row>
    <row r="349" spans="1:67" ht="12.75" x14ac:dyDescent="0.2">
      <c r="A349" s="143"/>
      <c r="B349" s="126"/>
      <c r="C349" s="61"/>
      <c r="K349" s="61"/>
      <c r="M349" s="141"/>
      <c r="N349" s="141"/>
      <c r="Q349" s="141"/>
      <c r="R349" s="141"/>
      <c r="S349" s="61"/>
      <c r="U349" s="141"/>
      <c r="V349" s="141"/>
      <c r="Y349" s="141"/>
      <c r="Z349" s="142"/>
      <c r="AC349" s="141"/>
      <c r="AD349" s="141"/>
      <c r="AG349" s="141"/>
      <c r="AH349" s="142"/>
      <c r="AK349" s="141"/>
      <c r="AL349" s="141"/>
      <c r="AO349" s="141"/>
      <c r="AP349" s="142"/>
      <c r="AS349" s="141"/>
      <c r="AT349" s="141"/>
      <c r="AW349" s="141"/>
      <c r="AX349" s="142"/>
      <c r="BA349" s="141"/>
      <c r="BB349" s="141"/>
      <c r="BF349" s="141"/>
      <c r="BG349" s="142"/>
      <c r="BJ349" s="141"/>
      <c r="BK349" s="141"/>
      <c r="BN349" s="141"/>
      <c r="BO349" s="142"/>
    </row>
    <row r="350" spans="1:67" ht="12.75" x14ac:dyDescent="0.2">
      <c r="A350" s="143"/>
      <c r="B350" s="126"/>
      <c r="C350" s="61"/>
      <c r="K350" s="61"/>
      <c r="M350" s="141"/>
      <c r="N350" s="141"/>
      <c r="Q350" s="141"/>
      <c r="R350" s="141"/>
      <c r="S350" s="61"/>
      <c r="U350" s="141"/>
      <c r="V350" s="141"/>
      <c r="Y350" s="141"/>
      <c r="Z350" s="142"/>
      <c r="AC350" s="141"/>
      <c r="AD350" s="141"/>
      <c r="AG350" s="141"/>
      <c r="AH350" s="142"/>
      <c r="AK350" s="141"/>
      <c r="AL350" s="141"/>
      <c r="AO350" s="141"/>
      <c r="AP350" s="142"/>
      <c r="AS350" s="141"/>
      <c r="AT350" s="141"/>
      <c r="AW350" s="141"/>
      <c r="AX350" s="142"/>
      <c r="BA350" s="141"/>
      <c r="BB350" s="141"/>
      <c r="BF350" s="141"/>
      <c r="BG350" s="142"/>
      <c r="BJ350" s="141"/>
      <c r="BK350" s="141"/>
      <c r="BN350" s="141"/>
      <c r="BO350" s="142"/>
    </row>
    <row r="351" spans="1:67" ht="12.75" x14ac:dyDescent="0.2">
      <c r="A351" s="143"/>
      <c r="B351" s="126"/>
      <c r="C351" s="61"/>
      <c r="K351" s="61"/>
      <c r="M351" s="141"/>
      <c r="N351" s="141"/>
      <c r="Q351" s="141"/>
      <c r="R351" s="141"/>
      <c r="S351" s="61"/>
      <c r="U351" s="141"/>
      <c r="V351" s="141"/>
      <c r="Y351" s="141"/>
      <c r="Z351" s="142"/>
      <c r="AC351" s="141"/>
      <c r="AD351" s="141"/>
      <c r="AG351" s="141"/>
      <c r="AH351" s="142"/>
      <c r="AK351" s="141"/>
      <c r="AL351" s="141"/>
      <c r="AO351" s="141"/>
      <c r="AP351" s="142"/>
      <c r="AS351" s="141"/>
      <c r="AT351" s="141"/>
      <c r="AW351" s="141"/>
      <c r="AX351" s="142"/>
      <c r="BA351" s="141"/>
      <c r="BB351" s="141"/>
      <c r="BF351" s="141"/>
      <c r="BG351" s="142"/>
      <c r="BJ351" s="141"/>
      <c r="BK351" s="141"/>
      <c r="BN351" s="141"/>
      <c r="BO351" s="142"/>
    </row>
    <row r="352" spans="1:67" ht="12.75" x14ac:dyDescent="0.2">
      <c r="A352" s="143"/>
      <c r="B352" s="126"/>
      <c r="C352" s="61"/>
      <c r="K352" s="61"/>
      <c r="M352" s="141"/>
      <c r="N352" s="141"/>
      <c r="Q352" s="141"/>
      <c r="R352" s="141"/>
      <c r="S352" s="61"/>
      <c r="U352" s="141"/>
      <c r="V352" s="141"/>
      <c r="Y352" s="141"/>
      <c r="Z352" s="142"/>
      <c r="AC352" s="141"/>
      <c r="AD352" s="141"/>
      <c r="AG352" s="141"/>
      <c r="AH352" s="142"/>
      <c r="AK352" s="141"/>
      <c r="AL352" s="141"/>
      <c r="AO352" s="141"/>
      <c r="AP352" s="142"/>
      <c r="AS352" s="141"/>
      <c r="AT352" s="141"/>
      <c r="AW352" s="141"/>
      <c r="AX352" s="142"/>
      <c r="BA352" s="141"/>
      <c r="BB352" s="141"/>
      <c r="BF352" s="141"/>
      <c r="BG352" s="142"/>
      <c r="BJ352" s="141"/>
      <c r="BK352" s="141"/>
      <c r="BN352" s="141"/>
      <c r="BO352" s="142"/>
    </row>
    <row r="353" spans="1:67" ht="12.75" x14ac:dyDescent="0.2">
      <c r="A353" s="143"/>
      <c r="B353" s="126"/>
      <c r="C353" s="61"/>
      <c r="K353" s="61"/>
      <c r="M353" s="141"/>
      <c r="N353" s="141"/>
      <c r="Q353" s="141"/>
      <c r="R353" s="141"/>
      <c r="S353" s="61"/>
      <c r="U353" s="141"/>
      <c r="V353" s="141"/>
      <c r="Y353" s="141"/>
      <c r="Z353" s="142"/>
      <c r="AC353" s="141"/>
      <c r="AD353" s="141"/>
      <c r="AG353" s="141"/>
      <c r="AH353" s="142"/>
      <c r="AK353" s="141"/>
      <c r="AL353" s="141"/>
      <c r="AO353" s="141"/>
      <c r="AP353" s="142"/>
      <c r="AS353" s="141"/>
      <c r="AT353" s="141"/>
      <c r="AW353" s="141"/>
      <c r="AX353" s="142"/>
      <c r="BA353" s="141"/>
      <c r="BB353" s="141"/>
      <c r="BF353" s="141"/>
      <c r="BG353" s="142"/>
      <c r="BJ353" s="141"/>
      <c r="BK353" s="141"/>
      <c r="BN353" s="141"/>
      <c r="BO353" s="142"/>
    </row>
    <row r="354" spans="1:67" ht="12.75" x14ac:dyDescent="0.2">
      <c r="A354" s="143"/>
      <c r="B354" s="126"/>
      <c r="C354" s="61"/>
      <c r="K354" s="61"/>
      <c r="M354" s="141"/>
      <c r="N354" s="141"/>
      <c r="Q354" s="141"/>
      <c r="R354" s="141"/>
      <c r="S354" s="61"/>
      <c r="U354" s="141"/>
      <c r="V354" s="141"/>
      <c r="Y354" s="141"/>
      <c r="Z354" s="142"/>
      <c r="AC354" s="141"/>
      <c r="AD354" s="141"/>
      <c r="AG354" s="141"/>
      <c r="AH354" s="142"/>
      <c r="AK354" s="141"/>
      <c r="AL354" s="141"/>
      <c r="AO354" s="141"/>
      <c r="AP354" s="142"/>
      <c r="AS354" s="141"/>
      <c r="AT354" s="141"/>
      <c r="AW354" s="141"/>
      <c r="AX354" s="142"/>
      <c r="BA354" s="141"/>
      <c r="BB354" s="141"/>
      <c r="BF354" s="141"/>
      <c r="BG354" s="142"/>
      <c r="BJ354" s="141"/>
      <c r="BK354" s="141"/>
      <c r="BN354" s="141"/>
      <c r="BO354" s="142"/>
    </row>
    <row r="355" spans="1:67" ht="12.75" x14ac:dyDescent="0.2">
      <c r="A355" s="143"/>
      <c r="B355" s="126"/>
      <c r="C355" s="61"/>
      <c r="K355" s="61"/>
      <c r="M355" s="141"/>
      <c r="N355" s="141"/>
      <c r="Q355" s="141"/>
      <c r="R355" s="141"/>
      <c r="S355" s="61"/>
      <c r="U355" s="141"/>
      <c r="V355" s="141"/>
      <c r="Y355" s="141"/>
      <c r="Z355" s="142"/>
      <c r="AC355" s="141"/>
      <c r="AD355" s="141"/>
      <c r="AG355" s="141"/>
      <c r="AH355" s="142"/>
      <c r="AK355" s="141"/>
      <c r="AL355" s="141"/>
      <c r="AO355" s="141"/>
      <c r="AP355" s="142"/>
      <c r="AS355" s="141"/>
      <c r="AT355" s="141"/>
      <c r="AW355" s="141"/>
      <c r="AX355" s="142"/>
      <c r="BA355" s="141"/>
      <c r="BB355" s="141"/>
      <c r="BF355" s="141"/>
      <c r="BG355" s="142"/>
      <c r="BJ355" s="141"/>
      <c r="BK355" s="141"/>
      <c r="BN355" s="141"/>
      <c r="BO355" s="142"/>
    </row>
    <row r="356" spans="1:67" ht="12.75" x14ac:dyDescent="0.2">
      <c r="A356" s="143"/>
      <c r="B356" s="126"/>
      <c r="C356" s="61"/>
      <c r="K356" s="61"/>
      <c r="M356" s="141"/>
      <c r="N356" s="141"/>
      <c r="Q356" s="141"/>
      <c r="R356" s="141"/>
      <c r="S356" s="61"/>
      <c r="U356" s="141"/>
      <c r="V356" s="141"/>
      <c r="Y356" s="141"/>
      <c r="Z356" s="142"/>
      <c r="AC356" s="141"/>
      <c r="AD356" s="141"/>
      <c r="AG356" s="141"/>
      <c r="AH356" s="142"/>
      <c r="AK356" s="141"/>
      <c r="AL356" s="141"/>
      <c r="AO356" s="141"/>
      <c r="AP356" s="142"/>
      <c r="AS356" s="141"/>
      <c r="AT356" s="141"/>
      <c r="AW356" s="141"/>
      <c r="AX356" s="142"/>
      <c r="BA356" s="141"/>
      <c r="BB356" s="141"/>
      <c r="BF356" s="141"/>
      <c r="BG356" s="142"/>
      <c r="BJ356" s="141"/>
      <c r="BK356" s="141"/>
      <c r="BN356" s="141"/>
      <c r="BO356" s="142"/>
    </row>
    <row r="357" spans="1:67" ht="12.75" x14ac:dyDescent="0.2">
      <c r="A357" s="143"/>
      <c r="B357" s="126"/>
      <c r="C357" s="61"/>
      <c r="K357" s="61"/>
      <c r="M357" s="141"/>
      <c r="N357" s="141"/>
      <c r="Q357" s="141"/>
      <c r="R357" s="141"/>
      <c r="S357" s="61"/>
      <c r="U357" s="141"/>
      <c r="V357" s="141"/>
      <c r="Y357" s="141"/>
      <c r="Z357" s="142"/>
      <c r="AC357" s="141"/>
      <c r="AD357" s="141"/>
      <c r="AG357" s="141"/>
      <c r="AH357" s="142"/>
      <c r="AK357" s="141"/>
      <c r="AL357" s="141"/>
      <c r="AO357" s="141"/>
      <c r="AP357" s="142"/>
      <c r="AS357" s="141"/>
      <c r="AT357" s="141"/>
      <c r="AW357" s="141"/>
      <c r="AX357" s="142"/>
      <c r="BA357" s="141"/>
      <c r="BB357" s="141"/>
      <c r="BF357" s="141"/>
      <c r="BG357" s="142"/>
      <c r="BJ357" s="141"/>
      <c r="BK357" s="141"/>
      <c r="BN357" s="141"/>
      <c r="BO357" s="142"/>
    </row>
    <row r="358" spans="1:67" ht="12.75" x14ac:dyDescent="0.2">
      <c r="A358" s="143"/>
      <c r="B358" s="126"/>
      <c r="C358" s="61"/>
      <c r="K358" s="61"/>
      <c r="M358" s="141"/>
      <c r="N358" s="141"/>
      <c r="Q358" s="141"/>
      <c r="R358" s="141"/>
      <c r="S358" s="61"/>
      <c r="U358" s="141"/>
      <c r="V358" s="141"/>
      <c r="Y358" s="141"/>
      <c r="Z358" s="142"/>
      <c r="AC358" s="141"/>
      <c r="AD358" s="141"/>
      <c r="AG358" s="141"/>
      <c r="AH358" s="142"/>
      <c r="AK358" s="141"/>
      <c r="AL358" s="141"/>
      <c r="AO358" s="141"/>
      <c r="AP358" s="142"/>
      <c r="AS358" s="141"/>
      <c r="AT358" s="141"/>
      <c r="AW358" s="141"/>
      <c r="AX358" s="142"/>
      <c r="BA358" s="141"/>
      <c r="BB358" s="141"/>
      <c r="BF358" s="141"/>
      <c r="BG358" s="142"/>
      <c r="BJ358" s="141"/>
      <c r="BK358" s="141"/>
      <c r="BN358" s="141"/>
      <c r="BO358" s="142"/>
    </row>
    <row r="359" spans="1:67" ht="12.75" x14ac:dyDescent="0.2">
      <c r="A359" s="143"/>
      <c r="B359" s="126"/>
      <c r="C359" s="61"/>
      <c r="K359" s="61"/>
      <c r="M359" s="141"/>
      <c r="N359" s="141"/>
      <c r="Q359" s="141"/>
      <c r="R359" s="141"/>
      <c r="S359" s="61"/>
      <c r="U359" s="141"/>
      <c r="V359" s="141"/>
      <c r="Y359" s="141"/>
      <c r="Z359" s="142"/>
      <c r="AC359" s="141"/>
      <c r="AD359" s="141"/>
      <c r="AG359" s="141"/>
      <c r="AH359" s="142"/>
      <c r="AK359" s="141"/>
      <c r="AL359" s="141"/>
      <c r="AO359" s="141"/>
      <c r="AP359" s="142"/>
      <c r="AS359" s="141"/>
      <c r="AT359" s="141"/>
      <c r="AW359" s="141"/>
      <c r="AX359" s="142"/>
      <c r="BA359" s="141"/>
      <c r="BB359" s="141"/>
      <c r="BF359" s="141"/>
      <c r="BG359" s="142"/>
      <c r="BJ359" s="141"/>
      <c r="BK359" s="141"/>
      <c r="BN359" s="141"/>
      <c r="BO359" s="142"/>
    </row>
    <row r="360" spans="1:67" ht="12.75" x14ac:dyDescent="0.2">
      <c r="A360" s="143"/>
      <c r="B360" s="126"/>
      <c r="C360" s="61"/>
      <c r="K360" s="61"/>
      <c r="M360" s="141"/>
      <c r="N360" s="141"/>
      <c r="Q360" s="141"/>
      <c r="R360" s="141"/>
      <c r="S360" s="61"/>
      <c r="U360" s="141"/>
      <c r="V360" s="141"/>
      <c r="Y360" s="141"/>
      <c r="Z360" s="142"/>
      <c r="AC360" s="141"/>
      <c r="AD360" s="141"/>
      <c r="AG360" s="141"/>
      <c r="AH360" s="142"/>
      <c r="AK360" s="141"/>
      <c r="AL360" s="141"/>
      <c r="AO360" s="141"/>
      <c r="AP360" s="142"/>
      <c r="AS360" s="141"/>
      <c r="AT360" s="141"/>
      <c r="AW360" s="141"/>
      <c r="AX360" s="142"/>
      <c r="BA360" s="141"/>
      <c r="BB360" s="141"/>
      <c r="BF360" s="141"/>
      <c r="BG360" s="142"/>
      <c r="BJ360" s="141"/>
      <c r="BK360" s="141"/>
      <c r="BN360" s="141"/>
      <c r="BO360" s="142"/>
    </row>
    <row r="361" spans="1:67" ht="12.75" x14ac:dyDescent="0.2">
      <c r="A361" s="143"/>
      <c r="B361" s="126"/>
      <c r="C361" s="61"/>
      <c r="K361" s="61"/>
      <c r="M361" s="141"/>
      <c r="N361" s="141"/>
      <c r="Q361" s="141"/>
      <c r="R361" s="141"/>
      <c r="S361" s="61"/>
      <c r="U361" s="141"/>
      <c r="V361" s="141"/>
      <c r="Y361" s="141"/>
      <c r="Z361" s="142"/>
      <c r="AC361" s="141"/>
      <c r="AD361" s="141"/>
      <c r="AG361" s="141"/>
      <c r="AH361" s="142"/>
      <c r="AK361" s="141"/>
      <c r="AL361" s="141"/>
      <c r="AO361" s="141"/>
      <c r="AP361" s="142"/>
      <c r="AS361" s="141"/>
      <c r="AT361" s="141"/>
      <c r="AW361" s="141"/>
      <c r="AX361" s="142"/>
      <c r="BA361" s="141"/>
      <c r="BB361" s="141"/>
      <c r="BF361" s="141"/>
      <c r="BG361" s="142"/>
      <c r="BJ361" s="141"/>
      <c r="BK361" s="141"/>
      <c r="BN361" s="141"/>
      <c r="BO361" s="142"/>
    </row>
    <row r="362" spans="1:67" ht="12.75" x14ac:dyDescent="0.2">
      <c r="A362" s="143"/>
      <c r="B362" s="126"/>
      <c r="C362" s="61"/>
      <c r="K362" s="61"/>
      <c r="M362" s="141"/>
      <c r="N362" s="141"/>
      <c r="Q362" s="141"/>
      <c r="R362" s="141"/>
      <c r="S362" s="61"/>
      <c r="U362" s="141"/>
      <c r="V362" s="141"/>
      <c r="Y362" s="141"/>
      <c r="Z362" s="142"/>
      <c r="AC362" s="141"/>
      <c r="AD362" s="141"/>
      <c r="AG362" s="141"/>
      <c r="AH362" s="142"/>
      <c r="AK362" s="141"/>
      <c r="AL362" s="141"/>
      <c r="AO362" s="141"/>
      <c r="AP362" s="142"/>
      <c r="AS362" s="141"/>
      <c r="AT362" s="141"/>
      <c r="AW362" s="141"/>
      <c r="AX362" s="142"/>
      <c r="BA362" s="141"/>
      <c r="BB362" s="141"/>
      <c r="BF362" s="141"/>
      <c r="BG362" s="142"/>
      <c r="BJ362" s="141"/>
      <c r="BK362" s="141"/>
      <c r="BN362" s="141"/>
      <c r="BO362" s="142"/>
    </row>
    <row r="363" spans="1:67" ht="12.75" x14ac:dyDescent="0.2">
      <c r="A363" s="143"/>
      <c r="B363" s="126"/>
      <c r="C363" s="61"/>
      <c r="K363" s="61"/>
      <c r="M363" s="141"/>
      <c r="N363" s="141"/>
      <c r="Q363" s="141"/>
      <c r="R363" s="141"/>
      <c r="S363" s="61"/>
      <c r="U363" s="141"/>
      <c r="V363" s="141"/>
      <c r="Y363" s="141"/>
      <c r="Z363" s="142"/>
      <c r="AC363" s="141"/>
      <c r="AD363" s="141"/>
      <c r="AG363" s="141"/>
      <c r="AH363" s="142"/>
      <c r="AK363" s="141"/>
      <c r="AL363" s="141"/>
      <c r="AO363" s="141"/>
      <c r="AP363" s="142"/>
      <c r="AS363" s="141"/>
      <c r="AT363" s="141"/>
      <c r="AW363" s="141"/>
      <c r="AX363" s="142"/>
      <c r="BA363" s="141"/>
      <c r="BB363" s="141"/>
      <c r="BF363" s="141"/>
      <c r="BG363" s="142"/>
      <c r="BJ363" s="141"/>
      <c r="BK363" s="141"/>
      <c r="BN363" s="141"/>
      <c r="BO363" s="142"/>
    </row>
    <row r="364" spans="1:67" ht="12.75" x14ac:dyDescent="0.2">
      <c r="A364" s="143"/>
      <c r="B364" s="126"/>
      <c r="C364" s="61"/>
      <c r="K364" s="61"/>
      <c r="M364" s="141"/>
      <c r="N364" s="141"/>
      <c r="Q364" s="141"/>
      <c r="R364" s="141"/>
      <c r="S364" s="61"/>
      <c r="U364" s="141"/>
      <c r="V364" s="141"/>
      <c r="Y364" s="141"/>
      <c r="Z364" s="142"/>
      <c r="AC364" s="141"/>
      <c r="AD364" s="141"/>
      <c r="AG364" s="141"/>
      <c r="AH364" s="142"/>
      <c r="AK364" s="141"/>
      <c r="AL364" s="141"/>
      <c r="AO364" s="141"/>
      <c r="AP364" s="142"/>
      <c r="AS364" s="141"/>
      <c r="AT364" s="141"/>
      <c r="AW364" s="141"/>
      <c r="AX364" s="142"/>
      <c r="BA364" s="141"/>
      <c r="BB364" s="141"/>
      <c r="BF364" s="141"/>
      <c r="BG364" s="142"/>
      <c r="BJ364" s="141"/>
      <c r="BK364" s="141"/>
      <c r="BN364" s="141"/>
      <c r="BO364" s="142"/>
    </row>
    <row r="365" spans="1:67" ht="12.75" x14ac:dyDescent="0.2">
      <c r="A365" s="143"/>
      <c r="B365" s="126"/>
      <c r="C365" s="61"/>
      <c r="K365" s="61"/>
      <c r="M365" s="141"/>
      <c r="N365" s="141"/>
      <c r="Q365" s="141"/>
      <c r="R365" s="141"/>
      <c r="S365" s="61"/>
      <c r="U365" s="141"/>
      <c r="V365" s="141"/>
      <c r="Y365" s="141"/>
      <c r="Z365" s="142"/>
      <c r="AC365" s="141"/>
      <c r="AD365" s="141"/>
      <c r="AG365" s="141"/>
      <c r="AH365" s="142"/>
      <c r="AK365" s="141"/>
      <c r="AL365" s="141"/>
      <c r="AO365" s="141"/>
      <c r="AP365" s="142"/>
      <c r="AS365" s="141"/>
      <c r="AT365" s="141"/>
      <c r="AW365" s="141"/>
      <c r="AX365" s="142"/>
      <c r="BA365" s="141"/>
      <c r="BB365" s="141"/>
      <c r="BF365" s="141"/>
      <c r="BG365" s="142"/>
      <c r="BJ365" s="141"/>
      <c r="BK365" s="141"/>
      <c r="BN365" s="141"/>
      <c r="BO365" s="142"/>
    </row>
    <row r="366" spans="1:67" ht="12.75" x14ac:dyDescent="0.2">
      <c r="A366" s="143"/>
      <c r="B366" s="126"/>
      <c r="C366" s="61"/>
      <c r="K366" s="61"/>
      <c r="M366" s="141"/>
      <c r="N366" s="141"/>
      <c r="Q366" s="141"/>
      <c r="R366" s="141"/>
      <c r="S366" s="61"/>
      <c r="U366" s="141"/>
      <c r="V366" s="141"/>
      <c r="Y366" s="141"/>
      <c r="Z366" s="142"/>
      <c r="AC366" s="141"/>
      <c r="AD366" s="141"/>
      <c r="AG366" s="141"/>
      <c r="AH366" s="142"/>
      <c r="AK366" s="141"/>
      <c r="AL366" s="141"/>
      <c r="AO366" s="141"/>
      <c r="AP366" s="142"/>
      <c r="AS366" s="141"/>
      <c r="AT366" s="141"/>
      <c r="AW366" s="141"/>
      <c r="AX366" s="142"/>
      <c r="BA366" s="141"/>
      <c r="BB366" s="141"/>
      <c r="BF366" s="141"/>
      <c r="BG366" s="142"/>
      <c r="BJ366" s="141"/>
      <c r="BK366" s="141"/>
      <c r="BN366" s="141"/>
      <c r="BO366" s="142"/>
    </row>
    <row r="367" spans="1:67" ht="12.75" x14ac:dyDescent="0.2">
      <c r="A367" s="143"/>
      <c r="B367" s="126"/>
      <c r="C367" s="61"/>
      <c r="K367" s="61"/>
      <c r="M367" s="141"/>
      <c r="N367" s="141"/>
      <c r="Q367" s="141"/>
      <c r="R367" s="141"/>
      <c r="S367" s="61"/>
      <c r="U367" s="141"/>
      <c r="V367" s="141"/>
      <c r="Y367" s="141"/>
      <c r="Z367" s="142"/>
      <c r="AC367" s="141"/>
      <c r="AD367" s="141"/>
      <c r="AG367" s="141"/>
      <c r="AH367" s="142"/>
      <c r="AK367" s="141"/>
      <c r="AL367" s="141"/>
      <c r="AO367" s="141"/>
      <c r="AP367" s="142"/>
      <c r="AS367" s="141"/>
      <c r="AT367" s="141"/>
      <c r="AW367" s="141"/>
      <c r="AX367" s="142"/>
      <c r="BA367" s="141"/>
      <c r="BB367" s="141"/>
      <c r="BF367" s="141"/>
      <c r="BG367" s="142"/>
      <c r="BJ367" s="141"/>
      <c r="BK367" s="141"/>
      <c r="BN367" s="141"/>
      <c r="BO367" s="142"/>
    </row>
    <row r="368" spans="1:67" ht="12.75" x14ac:dyDescent="0.2">
      <c r="A368" s="143"/>
      <c r="B368" s="126"/>
      <c r="C368" s="61"/>
      <c r="K368" s="61"/>
      <c r="M368" s="141"/>
      <c r="N368" s="141"/>
      <c r="Q368" s="141"/>
      <c r="R368" s="141"/>
      <c r="S368" s="61"/>
      <c r="U368" s="141"/>
      <c r="V368" s="141"/>
      <c r="Y368" s="141"/>
      <c r="Z368" s="142"/>
      <c r="AC368" s="141"/>
      <c r="AD368" s="141"/>
      <c r="AG368" s="141"/>
      <c r="AH368" s="142"/>
      <c r="AK368" s="141"/>
      <c r="AL368" s="141"/>
      <c r="AO368" s="141"/>
      <c r="AP368" s="142"/>
      <c r="AS368" s="141"/>
      <c r="AT368" s="141"/>
      <c r="AW368" s="141"/>
      <c r="AX368" s="142"/>
      <c r="BA368" s="141"/>
      <c r="BB368" s="141"/>
      <c r="BF368" s="141"/>
      <c r="BG368" s="142"/>
      <c r="BJ368" s="141"/>
      <c r="BK368" s="141"/>
      <c r="BN368" s="141"/>
      <c r="BO368" s="142"/>
    </row>
    <row r="369" spans="1:67" ht="12.75" x14ac:dyDescent="0.2">
      <c r="A369" s="143"/>
      <c r="B369" s="126"/>
      <c r="C369" s="61"/>
      <c r="K369" s="61"/>
      <c r="M369" s="141"/>
      <c r="N369" s="141"/>
      <c r="Q369" s="141"/>
      <c r="R369" s="141"/>
      <c r="S369" s="61"/>
      <c r="U369" s="141"/>
      <c r="V369" s="141"/>
      <c r="Y369" s="141"/>
      <c r="Z369" s="142"/>
      <c r="AC369" s="141"/>
      <c r="AD369" s="141"/>
      <c r="AG369" s="141"/>
      <c r="AH369" s="142"/>
      <c r="AK369" s="141"/>
      <c r="AL369" s="141"/>
      <c r="AO369" s="141"/>
      <c r="AP369" s="142"/>
      <c r="AS369" s="141"/>
      <c r="AT369" s="141"/>
      <c r="AW369" s="141"/>
      <c r="AX369" s="142"/>
      <c r="BA369" s="141"/>
      <c r="BB369" s="141"/>
      <c r="BF369" s="141"/>
      <c r="BG369" s="142"/>
      <c r="BJ369" s="141"/>
      <c r="BK369" s="141"/>
      <c r="BN369" s="141"/>
      <c r="BO369" s="142"/>
    </row>
    <row r="370" spans="1:67" ht="12.75" x14ac:dyDescent="0.2">
      <c r="A370" s="143"/>
      <c r="B370" s="126"/>
      <c r="C370" s="61"/>
      <c r="K370" s="61"/>
      <c r="M370" s="141"/>
      <c r="N370" s="141"/>
      <c r="Q370" s="141"/>
      <c r="R370" s="141"/>
      <c r="S370" s="61"/>
      <c r="U370" s="141"/>
      <c r="V370" s="141"/>
      <c r="Y370" s="141"/>
      <c r="Z370" s="142"/>
      <c r="AC370" s="141"/>
      <c r="AD370" s="141"/>
      <c r="AG370" s="141"/>
      <c r="AH370" s="142"/>
      <c r="AK370" s="141"/>
      <c r="AL370" s="141"/>
      <c r="AO370" s="141"/>
      <c r="AP370" s="142"/>
      <c r="AS370" s="141"/>
      <c r="AT370" s="141"/>
      <c r="AW370" s="141"/>
      <c r="AX370" s="142"/>
      <c r="BA370" s="141"/>
      <c r="BB370" s="141"/>
      <c r="BF370" s="141"/>
      <c r="BG370" s="142"/>
      <c r="BJ370" s="141"/>
      <c r="BK370" s="141"/>
      <c r="BN370" s="141"/>
      <c r="BO370" s="142"/>
    </row>
    <row r="371" spans="1:67" ht="12.75" x14ac:dyDescent="0.2">
      <c r="A371" s="143"/>
      <c r="B371" s="126"/>
      <c r="C371" s="61"/>
      <c r="K371" s="61"/>
      <c r="M371" s="141"/>
      <c r="N371" s="141"/>
      <c r="Q371" s="141"/>
      <c r="R371" s="141"/>
      <c r="S371" s="61"/>
      <c r="U371" s="141"/>
      <c r="V371" s="141"/>
      <c r="Y371" s="141"/>
      <c r="Z371" s="142"/>
      <c r="AC371" s="141"/>
      <c r="AD371" s="141"/>
      <c r="AG371" s="141"/>
      <c r="AH371" s="142"/>
      <c r="AK371" s="141"/>
      <c r="AL371" s="141"/>
      <c r="AO371" s="141"/>
      <c r="AP371" s="142"/>
      <c r="AS371" s="141"/>
      <c r="AT371" s="141"/>
      <c r="AW371" s="141"/>
      <c r="AX371" s="142"/>
      <c r="BA371" s="141"/>
      <c r="BB371" s="141"/>
      <c r="BF371" s="141"/>
      <c r="BG371" s="142"/>
      <c r="BJ371" s="141"/>
      <c r="BK371" s="141"/>
      <c r="BN371" s="141"/>
      <c r="BO371" s="142"/>
    </row>
    <row r="372" spans="1:67" ht="12.75" x14ac:dyDescent="0.2">
      <c r="A372" s="143"/>
      <c r="B372" s="126"/>
      <c r="C372" s="61"/>
      <c r="K372" s="61"/>
      <c r="M372" s="141"/>
      <c r="N372" s="141"/>
      <c r="Q372" s="141"/>
      <c r="R372" s="141"/>
      <c r="S372" s="61"/>
      <c r="U372" s="141"/>
      <c r="V372" s="141"/>
      <c r="Y372" s="141"/>
      <c r="Z372" s="142"/>
      <c r="AC372" s="141"/>
      <c r="AD372" s="141"/>
      <c r="AG372" s="141"/>
      <c r="AH372" s="142"/>
      <c r="AK372" s="141"/>
      <c r="AL372" s="141"/>
      <c r="AO372" s="141"/>
      <c r="AP372" s="142"/>
      <c r="AS372" s="141"/>
      <c r="AT372" s="141"/>
      <c r="AW372" s="141"/>
      <c r="AX372" s="142"/>
      <c r="BA372" s="141"/>
      <c r="BB372" s="141"/>
      <c r="BF372" s="141"/>
      <c r="BG372" s="142"/>
      <c r="BJ372" s="141"/>
      <c r="BK372" s="141"/>
      <c r="BN372" s="141"/>
      <c r="BO372" s="142"/>
    </row>
    <row r="373" spans="1:67" ht="12.75" x14ac:dyDescent="0.2">
      <c r="A373" s="143"/>
      <c r="B373" s="126"/>
      <c r="C373" s="61"/>
      <c r="K373" s="61"/>
      <c r="M373" s="141"/>
      <c r="N373" s="141"/>
      <c r="Q373" s="141"/>
      <c r="R373" s="141"/>
      <c r="S373" s="61"/>
      <c r="U373" s="141"/>
      <c r="V373" s="141"/>
      <c r="Y373" s="141"/>
      <c r="Z373" s="142"/>
      <c r="AC373" s="141"/>
      <c r="AD373" s="141"/>
      <c r="AG373" s="141"/>
      <c r="AH373" s="142"/>
      <c r="AK373" s="141"/>
      <c r="AL373" s="141"/>
      <c r="AO373" s="141"/>
      <c r="AP373" s="142"/>
      <c r="AS373" s="141"/>
      <c r="AT373" s="141"/>
      <c r="AW373" s="141"/>
      <c r="AX373" s="142"/>
      <c r="BA373" s="141"/>
      <c r="BB373" s="141"/>
      <c r="BF373" s="141"/>
      <c r="BG373" s="142"/>
      <c r="BJ373" s="141"/>
      <c r="BK373" s="141"/>
      <c r="BN373" s="141"/>
      <c r="BO373" s="142"/>
    </row>
    <row r="374" spans="1:67" ht="12.75" x14ac:dyDescent="0.2">
      <c r="A374" s="143"/>
      <c r="B374" s="126"/>
      <c r="C374" s="61"/>
      <c r="K374" s="61"/>
      <c r="M374" s="141"/>
      <c r="N374" s="141"/>
      <c r="Q374" s="141"/>
      <c r="R374" s="141"/>
      <c r="S374" s="61"/>
      <c r="U374" s="141"/>
      <c r="V374" s="141"/>
      <c r="Y374" s="141"/>
      <c r="Z374" s="142"/>
      <c r="AC374" s="141"/>
      <c r="AD374" s="141"/>
      <c r="AG374" s="141"/>
      <c r="AH374" s="142"/>
      <c r="AK374" s="141"/>
      <c r="AL374" s="141"/>
      <c r="AO374" s="141"/>
      <c r="AP374" s="142"/>
      <c r="AS374" s="141"/>
      <c r="AT374" s="141"/>
      <c r="AW374" s="141"/>
      <c r="AX374" s="142"/>
      <c r="BA374" s="141"/>
      <c r="BB374" s="141"/>
      <c r="BF374" s="141"/>
      <c r="BG374" s="142"/>
      <c r="BJ374" s="141"/>
      <c r="BK374" s="141"/>
      <c r="BN374" s="141"/>
      <c r="BO374" s="142"/>
    </row>
    <row r="375" spans="1:67" ht="12.75" x14ac:dyDescent="0.2">
      <c r="A375" s="143"/>
      <c r="B375" s="126"/>
      <c r="C375" s="61"/>
      <c r="K375" s="61"/>
      <c r="M375" s="141"/>
      <c r="N375" s="141"/>
      <c r="Q375" s="141"/>
      <c r="R375" s="141"/>
      <c r="S375" s="61"/>
      <c r="U375" s="141"/>
      <c r="V375" s="141"/>
      <c r="Y375" s="141"/>
      <c r="Z375" s="142"/>
      <c r="AC375" s="141"/>
      <c r="AD375" s="141"/>
      <c r="AG375" s="141"/>
      <c r="AH375" s="142"/>
      <c r="AK375" s="141"/>
      <c r="AL375" s="141"/>
      <c r="AO375" s="141"/>
      <c r="AP375" s="142"/>
      <c r="AS375" s="141"/>
      <c r="AT375" s="141"/>
      <c r="AW375" s="141"/>
      <c r="AX375" s="142"/>
      <c r="BA375" s="141"/>
      <c r="BB375" s="141"/>
      <c r="BF375" s="141"/>
      <c r="BG375" s="142"/>
      <c r="BJ375" s="141"/>
      <c r="BK375" s="141"/>
      <c r="BN375" s="141"/>
      <c r="BO375" s="142"/>
    </row>
    <row r="376" spans="1:67" ht="12.75" x14ac:dyDescent="0.2">
      <c r="A376" s="143"/>
      <c r="B376" s="126"/>
      <c r="C376" s="61"/>
      <c r="K376" s="61"/>
      <c r="M376" s="141"/>
      <c r="N376" s="141"/>
      <c r="Q376" s="141"/>
      <c r="R376" s="141"/>
      <c r="S376" s="61"/>
      <c r="U376" s="141"/>
      <c r="V376" s="141"/>
      <c r="Y376" s="141"/>
      <c r="Z376" s="142"/>
      <c r="AC376" s="141"/>
      <c r="AD376" s="141"/>
      <c r="AG376" s="141"/>
      <c r="AH376" s="142"/>
      <c r="AK376" s="141"/>
      <c r="AL376" s="141"/>
      <c r="AO376" s="141"/>
      <c r="AP376" s="142"/>
      <c r="AS376" s="141"/>
      <c r="AT376" s="141"/>
      <c r="AW376" s="141"/>
      <c r="AX376" s="142"/>
      <c r="BA376" s="141"/>
      <c r="BB376" s="141"/>
      <c r="BF376" s="141"/>
      <c r="BG376" s="142"/>
      <c r="BJ376" s="141"/>
      <c r="BK376" s="141"/>
      <c r="BN376" s="141"/>
      <c r="BO376" s="142"/>
    </row>
    <row r="377" spans="1:67" ht="12.75" x14ac:dyDescent="0.2">
      <c r="A377" s="143"/>
      <c r="B377" s="126"/>
      <c r="C377" s="61"/>
      <c r="K377" s="61"/>
      <c r="M377" s="141"/>
      <c r="N377" s="141"/>
      <c r="Q377" s="141"/>
      <c r="R377" s="141"/>
      <c r="S377" s="61"/>
      <c r="U377" s="141"/>
      <c r="V377" s="141"/>
      <c r="Y377" s="141"/>
      <c r="Z377" s="142"/>
      <c r="AC377" s="141"/>
      <c r="AD377" s="141"/>
      <c r="AG377" s="141"/>
      <c r="AH377" s="142"/>
      <c r="AK377" s="141"/>
      <c r="AL377" s="141"/>
      <c r="AO377" s="141"/>
      <c r="AP377" s="142"/>
      <c r="AS377" s="141"/>
      <c r="AT377" s="141"/>
      <c r="AW377" s="141"/>
      <c r="AX377" s="142"/>
      <c r="BA377" s="141"/>
      <c r="BB377" s="141"/>
      <c r="BF377" s="141"/>
      <c r="BG377" s="142"/>
      <c r="BJ377" s="141"/>
      <c r="BK377" s="141"/>
      <c r="BN377" s="141"/>
      <c r="BO377" s="142"/>
    </row>
    <row r="378" spans="1:67" ht="12.75" x14ac:dyDescent="0.2">
      <c r="A378" s="143"/>
      <c r="B378" s="126"/>
      <c r="C378" s="61"/>
      <c r="K378" s="61"/>
      <c r="M378" s="141"/>
      <c r="N378" s="141"/>
      <c r="Q378" s="141"/>
      <c r="R378" s="141"/>
      <c r="S378" s="61"/>
      <c r="U378" s="141"/>
      <c r="V378" s="141"/>
      <c r="Y378" s="141"/>
      <c r="Z378" s="142"/>
      <c r="AC378" s="141"/>
      <c r="AD378" s="141"/>
      <c r="AG378" s="141"/>
      <c r="AH378" s="142"/>
      <c r="AK378" s="141"/>
      <c r="AL378" s="141"/>
      <c r="AO378" s="141"/>
      <c r="AP378" s="142"/>
      <c r="AS378" s="141"/>
      <c r="AT378" s="141"/>
      <c r="AW378" s="141"/>
      <c r="AX378" s="142"/>
      <c r="BA378" s="141"/>
      <c r="BB378" s="141"/>
      <c r="BF378" s="141"/>
      <c r="BG378" s="142"/>
      <c r="BJ378" s="141"/>
      <c r="BK378" s="141"/>
      <c r="BN378" s="141"/>
      <c r="BO378" s="142"/>
    </row>
    <row r="379" spans="1:67" ht="12.75" x14ac:dyDescent="0.2">
      <c r="A379" s="143"/>
      <c r="B379" s="126"/>
      <c r="C379" s="61"/>
      <c r="K379" s="61"/>
      <c r="M379" s="141"/>
      <c r="N379" s="141"/>
      <c r="Q379" s="141"/>
      <c r="R379" s="141"/>
      <c r="S379" s="61"/>
      <c r="U379" s="141"/>
      <c r="V379" s="141"/>
      <c r="Y379" s="141"/>
      <c r="Z379" s="142"/>
      <c r="AC379" s="141"/>
      <c r="AD379" s="141"/>
      <c r="AG379" s="141"/>
      <c r="AH379" s="142"/>
      <c r="AK379" s="141"/>
      <c r="AL379" s="141"/>
      <c r="AO379" s="141"/>
      <c r="AP379" s="142"/>
      <c r="AS379" s="141"/>
      <c r="AT379" s="141"/>
      <c r="AW379" s="141"/>
      <c r="AX379" s="142"/>
      <c r="BA379" s="141"/>
      <c r="BB379" s="141"/>
      <c r="BF379" s="141"/>
      <c r="BG379" s="142"/>
      <c r="BJ379" s="141"/>
      <c r="BK379" s="141"/>
      <c r="BN379" s="141"/>
      <c r="BO379" s="142"/>
    </row>
    <row r="380" spans="1:67" ht="12.75" x14ac:dyDescent="0.2">
      <c r="A380" s="143"/>
      <c r="B380" s="126"/>
      <c r="C380" s="61"/>
      <c r="K380" s="61"/>
      <c r="M380" s="141"/>
      <c r="N380" s="141"/>
      <c r="Q380" s="141"/>
      <c r="R380" s="141"/>
      <c r="S380" s="61"/>
      <c r="U380" s="141"/>
      <c r="V380" s="141"/>
      <c r="Y380" s="141"/>
      <c r="Z380" s="142"/>
      <c r="AC380" s="141"/>
      <c r="AD380" s="141"/>
      <c r="AG380" s="141"/>
      <c r="AH380" s="142"/>
      <c r="AK380" s="141"/>
      <c r="AL380" s="141"/>
      <c r="AO380" s="141"/>
      <c r="AP380" s="142"/>
      <c r="AS380" s="141"/>
      <c r="AT380" s="141"/>
      <c r="AW380" s="141"/>
      <c r="AX380" s="142"/>
      <c r="BA380" s="141"/>
      <c r="BB380" s="141"/>
      <c r="BF380" s="141"/>
      <c r="BG380" s="142"/>
      <c r="BJ380" s="141"/>
      <c r="BK380" s="141"/>
      <c r="BN380" s="141"/>
      <c r="BO380" s="142"/>
    </row>
    <row r="381" spans="1:67" ht="12.75" x14ac:dyDescent="0.2">
      <c r="A381" s="143"/>
      <c r="B381" s="126"/>
      <c r="C381" s="61"/>
      <c r="K381" s="61"/>
      <c r="M381" s="141"/>
      <c r="N381" s="141"/>
      <c r="Q381" s="141"/>
      <c r="R381" s="141"/>
      <c r="S381" s="61"/>
      <c r="U381" s="141"/>
      <c r="V381" s="141"/>
      <c r="Y381" s="141"/>
      <c r="Z381" s="142"/>
      <c r="AC381" s="141"/>
      <c r="AD381" s="141"/>
      <c r="AG381" s="141"/>
      <c r="AH381" s="142"/>
      <c r="AK381" s="141"/>
      <c r="AL381" s="141"/>
      <c r="AO381" s="141"/>
      <c r="AP381" s="142"/>
      <c r="AS381" s="141"/>
      <c r="AT381" s="141"/>
      <c r="AW381" s="141"/>
      <c r="AX381" s="142"/>
      <c r="BA381" s="141"/>
      <c r="BB381" s="141"/>
      <c r="BF381" s="141"/>
      <c r="BG381" s="142"/>
      <c r="BJ381" s="141"/>
      <c r="BK381" s="141"/>
      <c r="BN381" s="141"/>
      <c r="BO381" s="142"/>
    </row>
    <row r="382" spans="1:67" ht="12.75" x14ac:dyDescent="0.2">
      <c r="A382" s="143"/>
      <c r="B382" s="126"/>
      <c r="C382" s="61"/>
      <c r="K382" s="61"/>
      <c r="M382" s="141"/>
      <c r="N382" s="141"/>
      <c r="Q382" s="141"/>
      <c r="R382" s="141"/>
      <c r="S382" s="61"/>
      <c r="U382" s="141"/>
      <c r="V382" s="141"/>
      <c r="Y382" s="141"/>
      <c r="Z382" s="142"/>
      <c r="AC382" s="141"/>
      <c r="AD382" s="141"/>
      <c r="AG382" s="141"/>
      <c r="AH382" s="142"/>
      <c r="AK382" s="141"/>
      <c r="AL382" s="141"/>
      <c r="AO382" s="141"/>
      <c r="AP382" s="142"/>
      <c r="AS382" s="141"/>
      <c r="AT382" s="141"/>
      <c r="AW382" s="141"/>
      <c r="AX382" s="142"/>
      <c r="BA382" s="141"/>
      <c r="BB382" s="141"/>
      <c r="BF382" s="141"/>
      <c r="BG382" s="142"/>
      <c r="BJ382" s="141"/>
      <c r="BK382" s="141"/>
      <c r="BN382" s="141"/>
      <c r="BO382" s="142"/>
    </row>
    <row r="383" spans="1:67" ht="12.75" x14ac:dyDescent="0.2">
      <c r="A383" s="143"/>
      <c r="B383" s="126"/>
      <c r="C383" s="61"/>
      <c r="K383" s="61"/>
      <c r="M383" s="141"/>
      <c r="N383" s="141"/>
      <c r="Q383" s="141"/>
      <c r="R383" s="141"/>
      <c r="S383" s="61"/>
      <c r="U383" s="141"/>
      <c r="V383" s="141"/>
      <c r="Y383" s="141"/>
      <c r="Z383" s="142"/>
      <c r="AC383" s="141"/>
      <c r="AD383" s="141"/>
      <c r="AG383" s="141"/>
      <c r="AH383" s="142"/>
      <c r="AK383" s="141"/>
      <c r="AL383" s="141"/>
      <c r="AO383" s="141"/>
      <c r="AP383" s="142"/>
      <c r="AS383" s="141"/>
      <c r="AT383" s="141"/>
      <c r="AW383" s="141"/>
      <c r="AX383" s="142"/>
      <c r="BA383" s="141"/>
      <c r="BB383" s="141"/>
      <c r="BF383" s="141"/>
      <c r="BG383" s="142"/>
      <c r="BJ383" s="141"/>
      <c r="BK383" s="141"/>
      <c r="BN383" s="141"/>
      <c r="BO383" s="142"/>
    </row>
    <row r="384" spans="1:67" ht="12.75" x14ac:dyDescent="0.2">
      <c r="A384" s="143"/>
      <c r="B384" s="126"/>
      <c r="C384" s="61"/>
      <c r="K384" s="61"/>
      <c r="M384" s="141"/>
      <c r="N384" s="141"/>
      <c r="Q384" s="141"/>
      <c r="R384" s="141"/>
      <c r="S384" s="61"/>
      <c r="U384" s="141"/>
      <c r="V384" s="141"/>
      <c r="Y384" s="141"/>
      <c r="Z384" s="142"/>
      <c r="AC384" s="141"/>
      <c r="AD384" s="141"/>
      <c r="AG384" s="141"/>
      <c r="AH384" s="142"/>
      <c r="AK384" s="141"/>
      <c r="AL384" s="141"/>
      <c r="AO384" s="141"/>
      <c r="AP384" s="142"/>
      <c r="AS384" s="141"/>
      <c r="AT384" s="141"/>
      <c r="AW384" s="141"/>
      <c r="AX384" s="142"/>
      <c r="BA384" s="141"/>
      <c r="BB384" s="141"/>
      <c r="BF384" s="141"/>
      <c r="BG384" s="142"/>
      <c r="BJ384" s="141"/>
      <c r="BK384" s="141"/>
      <c r="BN384" s="141"/>
      <c r="BO384" s="142"/>
    </row>
    <row r="385" spans="1:67" ht="12.75" x14ac:dyDescent="0.2">
      <c r="A385" s="143"/>
      <c r="B385" s="126"/>
      <c r="C385" s="61"/>
      <c r="K385" s="61"/>
      <c r="M385" s="141"/>
      <c r="N385" s="141"/>
      <c r="Q385" s="141"/>
      <c r="R385" s="141"/>
      <c r="S385" s="61"/>
      <c r="U385" s="141"/>
      <c r="V385" s="141"/>
      <c r="Y385" s="141"/>
      <c r="Z385" s="142"/>
      <c r="AC385" s="141"/>
      <c r="AD385" s="141"/>
      <c r="AG385" s="141"/>
      <c r="AH385" s="142"/>
      <c r="AK385" s="141"/>
      <c r="AL385" s="141"/>
      <c r="AO385" s="141"/>
      <c r="AP385" s="142"/>
      <c r="AS385" s="141"/>
      <c r="AT385" s="141"/>
      <c r="AW385" s="141"/>
      <c r="AX385" s="142"/>
      <c r="BA385" s="141"/>
      <c r="BB385" s="141"/>
      <c r="BF385" s="141"/>
      <c r="BG385" s="142"/>
      <c r="BJ385" s="141"/>
      <c r="BK385" s="141"/>
      <c r="BN385" s="141"/>
      <c r="BO385" s="142"/>
    </row>
    <row r="386" spans="1:67" ht="12.75" x14ac:dyDescent="0.2">
      <c r="A386" s="143"/>
      <c r="B386" s="126"/>
      <c r="C386" s="61"/>
      <c r="K386" s="61"/>
      <c r="M386" s="141"/>
      <c r="N386" s="141"/>
      <c r="Q386" s="141"/>
      <c r="R386" s="141"/>
      <c r="S386" s="61"/>
      <c r="U386" s="141"/>
      <c r="V386" s="141"/>
      <c r="Y386" s="141"/>
      <c r="Z386" s="142"/>
      <c r="AC386" s="141"/>
      <c r="AD386" s="141"/>
      <c r="AG386" s="141"/>
      <c r="AH386" s="142"/>
      <c r="AK386" s="141"/>
      <c r="AL386" s="141"/>
      <c r="AO386" s="141"/>
      <c r="AP386" s="142"/>
      <c r="AS386" s="141"/>
      <c r="AT386" s="141"/>
      <c r="AW386" s="141"/>
      <c r="AX386" s="142"/>
      <c r="BA386" s="141"/>
      <c r="BB386" s="141"/>
      <c r="BF386" s="141"/>
      <c r="BG386" s="142"/>
      <c r="BJ386" s="141"/>
      <c r="BK386" s="141"/>
      <c r="BN386" s="141"/>
      <c r="BO386" s="142"/>
    </row>
    <row r="387" spans="1:67" ht="12.75" x14ac:dyDescent="0.2">
      <c r="A387" s="143"/>
      <c r="B387" s="126"/>
      <c r="C387" s="61"/>
      <c r="K387" s="61"/>
      <c r="M387" s="141"/>
      <c r="N387" s="141"/>
      <c r="Q387" s="141"/>
      <c r="R387" s="141"/>
      <c r="S387" s="61"/>
      <c r="U387" s="141"/>
      <c r="V387" s="141"/>
      <c r="Y387" s="141"/>
      <c r="Z387" s="142"/>
      <c r="AC387" s="141"/>
      <c r="AD387" s="141"/>
      <c r="AG387" s="141"/>
      <c r="AH387" s="142"/>
      <c r="AK387" s="141"/>
      <c r="AL387" s="141"/>
      <c r="AO387" s="141"/>
      <c r="AP387" s="142"/>
      <c r="AS387" s="141"/>
      <c r="AT387" s="141"/>
      <c r="AW387" s="141"/>
      <c r="AX387" s="142"/>
      <c r="BA387" s="141"/>
      <c r="BB387" s="141"/>
      <c r="BF387" s="141"/>
      <c r="BG387" s="142"/>
      <c r="BJ387" s="141"/>
      <c r="BK387" s="141"/>
      <c r="BN387" s="141"/>
      <c r="BO387" s="142"/>
    </row>
    <row r="388" spans="1:67" ht="12.75" x14ac:dyDescent="0.2">
      <c r="A388" s="143"/>
      <c r="B388" s="126"/>
      <c r="C388" s="61"/>
      <c r="K388" s="61"/>
      <c r="M388" s="141"/>
      <c r="N388" s="141"/>
      <c r="Q388" s="141"/>
      <c r="R388" s="141"/>
      <c r="S388" s="61"/>
      <c r="U388" s="141"/>
      <c r="V388" s="141"/>
      <c r="Y388" s="141"/>
      <c r="Z388" s="142"/>
      <c r="AC388" s="141"/>
      <c r="AD388" s="141"/>
      <c r="AG388" s="141"/>
      <c r="AH388" s="142"/>
      <c r="AK388" s="141"/>
      <c r="AL388" s="141"/>
      <c r="AO388" s="141"/>
      <c r="AP388" s="142"/>
      <c r="AS388" s="141"/>
      <c r="AT388" s="141"/>
      <c r="AW388" s="141"/>
      <c r="AX388" s="142"/>
      <c r="BA388" s="141"/>
      <c r="BB388" s="141"/>
      <c r="BF388" s="141"/>
      <c r="BG388" s="142"/>
      <c r="BJ388" s="141"/>
      <c r="BK388" s="141"/>
      <c r="BN388" s="141"/>
      <c r="BO388" s="142"/>
    </row>
    <row r="389" spans="1:67" ht="12.75" x14ac:dyDescent="0.2">
      <c r="A389" s="143"/>
      <c r="B389" s="126"/>
      <c r="C389" s="61"/>
      <c r="K389" s="61"/>
      <c r="M389" s="141"/>
      <c r="N389" s="141"/>
      <c r="Q389" s="141"/>
      <c r="R389" s="141"/>
      <c r="S389" s="61"/>
      <c r="U389" s="141"/>
      <c r="V389" s="141"/>
      <c r="Y389" s="141"/>
      <c r="Z389" s="142"/>
      <c r="AC389" s="141"/>
      <c r="AD389" s="141"/>
      <c r="AG389" s="141"/>
      <c r="AH389" s="142"/>
      <c r="AK389" s="141"/>
      <c r="AL389" s="141"/>
      <c r="AO389" s="141"/>
      <c r="AP389" s="142"/>
      <c r="AS389" s="141"/>
      <c r="AT389" s="141"/>
      <c r="AW389" s="141"/>
      <c r="AX389" s="142"/>
      <c r="BA389" s="141"/>
      <c r="BB389" s="141"/>
      <c r="BF389" s="141"/>
      <c r="BG389" s="142"/>
      <c r="BJ389" s="141"/>
      <c r="BK389" s="141"/>
      <c r="BN389" s="141"/>
      <c r="BO389" s="142"/>
    </row>
    <row r="390" spans="1:67" ht="12.75" x14ac:dyDescent="0.2">
      <c r="A390" s="143"/>
      <c r="B390" s="126"/>
      <c r="C390" s="61"/>
      <c r="K390" s="61"/>
      <c r="M390" s="141"/>
      <c r="N390" s="141"/>
      <c r="Q390" s="141"/>
      <c r="R390" s="141"/>
      <c r="S390" s="61"/>
      <c r="U390" s="141"/>
      <c r="V390" s="141"/>
      <c r="Y390" s="141"/>
      <c r="Z390" s="142"/>
      <c r="AC390" s="141"/>
      <c r="AD390" s="141"/>
      <c r="AG390" s="141"/>
      <c r="AH390" s="142"/>
      <c r="AK390" s="141"/>
      <c r="AL390" s="141"/>
      <c r="AO390" s="141"/>
      <c r="AP390" s="142"/>
      <c r="AS390" s="141"/>
      <c r="AT390" s="141"/>
      <c r="AW390" s="141"/>
      <c r="AX390" s="142"/>
      <c r="BA390" s="141"/>
      <c r="BB390" s="141"/>
      <c r="BF390" s="141"/>
      <c r="BG390" s="142"/>
      <c r="BJ390" s="141"/>
      <c r="BK390" s="141"/>
      <c r="BN390" s="141"/>
      <c r="BO390" s="142"/>
    </row>
    <row r="391" spans="1:67" ht="12.75" x14ac:dyDescent="0.2">
      <c r="A391" s="143"/>
      <c r="B391" s="126"/>
      <c r="C391" s="61"/>
      <c r="K391" s="61"/>
      <c r="M391" s="141"/>
      <c r="N391" s="141"/>
      <c r="Q391" s="141"/>
      <c r="R391" s="141"/>
      <c r="S391" s="61"/>
      <c r="U391" s="141"/>
      <c r="V391" s="141"/>
      <c r="Y391" s="141"/>
      <c r="Z391" s="142"/>
      <c r="AC391" s="141"/>
      <c r="AD391" s="141"/>
      <c r="AG391" s="141"/>
      <c r="AH391" s="142"/>
      <c r="AK391" s="141"/>
      <c r="AL391" s="141"/>
      <c r="AO391" s="141"/>
      <c r="AP391" s="142"/>
      <c r="AS391" s="141"/>
      <c r="AT391" s="141"/>
      <c r="AW391" s="141"/>
      <c r="AX391" s="142"/>
      <c r="BA391" s="141"/>
      <c r="BB391" s="141"/>
      <c r="BF391" s="141"/>
      <c r="BG391" s="142"/>
      <c r="BJ391" s="141"/>
      <c r="BK391" s="141"/>
      <c r="BN391" s="141"/>
      <c r="BO391" s="142"/>
    </row>
    <row r="392" spans="1:67" ht="12.75" x14ac:dyDescent="0.2">
      <c r="A392" s="143"/>
      <c r="B392" s="126"/>
      <c r="C392" s="61"/>
      <c r="K392" s="61"/>
      <c r="M392" s="141"/>
      <c r="N392" s="141"/>
      <c r="Q392" s="141"/>
      <c r="R392" s="141"/>
      <c r="S392" s="61"/>
      <c r="U392" s="141"/>
      <c r="V392" s="141"/>
      <c r="Y392" s="141"/>
      <c r="Z392" s="142"/>
      <c r="AC392" s="141"/>
      <c r="AD392" s="141"/>
      <c r="AG392" s="141"/>
      <c r="AH392" s="142"/>
      <c r="AK392" s="141"/>
      <c r="AL392" s="141"/>
      <c r="AO392" s="141"/>
      <c r="AP392" s="142"/>
      <c r="AS392" s="141"/>
      <c r="AT392" s="141"/>
      <c r="AW392" s="141"/>
      <c r="AX392" s="142"/>
      <c r="BA392" s="141"/>
      <c r="BB392" s="141"/>
      <c r="BF392" s="141"/>
      <c r="BG392" s="142"/>
      <c r="BJ392" s="141"/>
      <c r="BK392" s="141"/>
      <c r="BN392" s="141"/>
      <c r="BO392" s="142"/>
    </row>
    <row r="393" spans="1:67" ht="12.75" x14ac:dyDescent="0.2">
      <c r="A393" s="143"/>
      <c r="B393" s="126"/>
      <c r="C393" s="61"/>
      <c r="K393" s="61"/>
      <c r="M393" s="141"/>
      <c r="N393" s="141"/>
      <c r="Q393" s="141"/>
      <c r="R393" s="141"/>
      <c r="S393" s="61"/>
      <c r="U393" s="141"/>
      <c r="V393" s="141"/>
      <c r="Y393" s="141"/>
      <c r="Z393" s="142"/>
      <c r="AC393" s="141"/>
      <c r="AD393" s="141"/>
      <c r="AG393" s="141"/>
      <c r="AH393" s="142"/>
      <c r="AK393" s="141"/>
      <c r="AL393" s="141"/>
      <c r="AO393" s="141"/>
      <c r="AP393" s="142"/>
      <c r="AS393" s="141"/>
      <c r="AT393" s="141"/>
      <c r="AW393" s="141"/>
      <c r="AX393" s="142"/>
      <c r="BA393" s="141"/>
      <c r="BB393" s="141"/>
      <c r="BF393" s="141"/>
      <c r="BG393" s="142"/>
      <c r="BJ393" s="141"/>
      <c r="BK393" s="141"/>
      <c r="BN393" s="141"/>
      <c r="BO393" s="142"/>
    </row>
    <row r="394" spans="1:67" ht="12.75" x14ac:dyDescent="0.2">
      <c r="A394" s="143"/>
      <c r="B394" s="126"/>
      <c r="C394" s="61"/>
      <c r="K394" s="61"/>
      <c r="M394" s="141"/>
      <c r="N394" s="141"/>
      <c r="Q394" s="141"/>
      <c r="R394" s="141"/>
      <c r="S394" s="61"/>
      <c r="U394" s="141"/>
      <c r="V394" s="141"/>
      <c r="Y394" s="141"/>
      <c r="Z394" s="142"/>
      <c r="AC394" s="141"/>
      <c r="AD394" s="141"/>
      <c r="AG394" s="141"/>
      <c r="AH394" s="142"/>
      <c r="AK394" s="141"/>
      <c r="AL394" s="141"/>
      <c r="AO394" s="141"/>
      <c r="AP394" s="142"/>
      <c r="AS394" s="141"/>
      <c r="AT394" s="141"/>
      <c r="AW394" s="141"/>
      <c r="AX394" s="142"/>
      <c r="BA394" s="141"/>
      <c r="BB394" s="141"/>
      <c r="BF394" s="141"/>
      <c r="BG394" s="142"/>
      <c r="BJ394" s="141"/>
      <c r="BK394" s="141"/>
      <c r="BN394" s="141"/>
      <c r="BO394" s="142"/>
    </row>
    <row r="395" spans="1:67" ht="12.75" x14ac:dyDescent="0.2">
      <c r="A395" s="143"/>
      <c r="B395" s="126"/>
      <c r="C395" s="61"/>
      <c r="K395" s="61"/>
      <c r="M395" s="141"/>
      <c r="N395" s="141"/>
      <c r="Q395" s="141"/>
      <c r="R395" s="141"/>
      <c r="S395" s="61"/>
      <c r="U395" s="141"/>
      <c r="V395" s="141"/>
      <c r="Y395" s="141"/>
      <c r="Z395" s="142"/>
      <c r="AC395" s="141"/>
      <c r="AD395" s="141"/>
      <c r="AG395" s="141"/>
      <c r="AH395" s="142"/>
      <c r="AK395" s="141"/>
      <c r="AL395" s="141"/>
      <c r="AO395" s="141"/>
      <c r="AP395" s="142"/>
      <c r="AS395" s="141"/>
      <c r="AT395" s="141"/>
      <c r="AW395" s="141"/>
      <c r="AX395" s="142"/>
      <c r="BA395" s="141"/>
      <c r="BB395" s="141"/>
      <c r="BF395" s="141"/>
      <c r="BG395" s="142"/>
      <c r="BJ395" s="141"/>
      <c r="BK395" s="141"/>
      <c r="BN395" s="141"/>
      <c r="BO395" s="142"/>
    </row>
    <row r="396" spans="1:67" ht="12.75" x14ac:dyDescent="0.2">
      <c r="A396" s="143"/>
      <c r="B396" s="126"/>
      <c r="C396" s="61"/>
      <c r="K396" s="61"/>
      <c r="M396" s="141"/>
      <c r="N396" s="141"/>
      <c r="Q396" s="141"/>
      <c r="R396" s="141"/>
      <c r="S396" s="61"/>
      <c r="U396" s="141"/>
      <c r="V396" s="141"/>
      <c r="Y396" s="141"/>
      <c r="Z396" s="142"/>
      <c r="AC396" s="141"/>
      <c r="AD396" s="141"/>
      <c r="AG396" s="141"/>
      <c r="AH396" s="142"/>
      <c r="AK396" s="141"/>
      <c r="AL396" s="141"/>
      <c r="AO396" s="141"/>
      <c r="AP396" s="142"/>
      <c r="AS396" s="141"/>
      <c r="AT396" s="141"/>
      <c r="AW396" s="141"/>
      <c r="AX396" s="142"/>
      <c r="BA396" s="141"/>
      <c r="BB396" s="141"/>
      <c r="BF396" s="141"/>
      <c r="BG396" s="142"/>
      <c r="BJ396" s="141"/>
      <c r="BK396" s="141"/>
      <c r="BN396" s="141"/>
      <c r="BO396" s="142"/>
    </row>
    <row r="397" spans="1:67" ht="12.75" x14ac:dyDescent="0.2">
      <c r="A397" s="143"/>
      <c r="B397" s="126"/>
      <c r="C397" s="61"/>
      <c r="K397" s="61"/>
      <c r="M397" s="141"/>
      <c r="N397" s="141"/>
      <c r="Q397" s="141"/>
      <c r="R397" s="141"/>
      <c r="S397" s="61"/>
      <c r="U397" s="141"/>
      <c r="V397" s="141"/>
      <c r="Y397" s="141"/>
      <c r="Z397" s="142"/>
      <c r="AC397" s="141"/>
      <c r="AD397" s="141"/>
      <c r="AG397" s="141"/>
      <c r="AH397" s="142"/>
      <c r="AK397" s="141"/>
      <c r="AL397" s="141"/>
      <c r="AO397" s="141"/>
      <c r="AP397" s="142"/>
      <c r="AS397" s="141"/>
      <c r="AT397" s="141"/>
      <c r="AW397" s="141"/>
      <c r="AX397" s="142"/>
      <c r="BA397" s="141"/>
      <c r="BB397" s="141"/>
      <c r="BF397" s="141"/>
      <c r="BG397" s="142"/>
      <c r="BJ397" s="141"/>
      <c r="BK397" s="141"/>
      <c r="BN397" s="141"/>
      <c r="BO397" s="142"/>
    </row>
    <row r="398" spans="1:67" ht="12.75" x14ac:dyDescent="0.2">
      <c r="A398" s="143"/>
      <c r="B398" s="126"/>
      <c r="C398" s="61"/>
      <c r="K398" s="61"/>
      <c r="M398" s="141"/>
      <c r="N398" s="141"/>
      <c r="Q398" s="141"/>
      <c r="R398" s="141"/>
      <c r="S398" s="61"/>
      <c r="U398" s="141"/>
      <c r="V398" s="141"/>
      <c r="Y398" s="141"/>
      <c r="Z398" s="142"/>
      <c r="AC398" s="141"/>
      <c r="AD398" s="141"/>
      <c r="AG398" s="141"/>
      <c r="AH398" s="142"/>
      <c r="AK398" s="141"/>
      <c r="AL398" s="141"/>
      <c r="AO398" s="141"/>
      <c r="AP398" s="142"/>
      <c r="AS398" s="141"/>
      <c r="AT398" s="141"/>
      <c r="AW398" s="141"/>
      <c r="AX398" s="142"/>
      <c r="BA398" s="141"/>
      <c r="BB398" s="141"/>
      <c r="BF398" s="141"/>
      <c r="BG398" s="142"/>
      <c r="BJ398" s="141"/>
      <c r="BK398" s="141"/>
      <c r="BN398" s="141"/>
      <c r="BO398" s="142"/>
    </row>
    <row r="399" spans="1:67" ht="12.75" x14ac:dyDescent="0.2">
      <c r="A399" s="143"/>
      <c r="B399" s="126"/>
      <c r="C399" s="61"/>
      <c r="K399" s="61"/>
      <c r="M399" s="141"/>
      <c r="N399" s="141"/>
      <c r="Q399" s="141"/>
      <c r="R399" s="141"/>
      <c r="S399" s="61"/>
      <c r="U399" s="141"/>
      <c r="V399" s="141"/>
      <c r="Y399" s="141"/>
      <c r="Z399" s="142"/>
      <c r="AC399" s="141"/>
      <c r="AD399" s="141"/>
      <c r="AG399" s="141"/>
      <c r="AH399" s="142"/>
      <c r="AK399" s="141"/>
      <c r="AL399" s="141"/>
      <c r="AO399" s="141"/>
      <c r="AP399" s="142"/>
      <c r="AS399" s="141"/>
      <c r="AT399" s="141"/>
      <c r="AW399" s="141"/>
      <c r="AX399" s="142"/>
      <c r="BA399" s="141"/>
      <c r="BB399" s="141"/>
      <c r="BF399" s="141"/>
      <c r="BG399" s="142"/>
      <c r="BJ399" s="141"/>
      <c r="BK399" s="141"/>
      <c r="BN399" s="141"/>
      <c r="BO399" s="142"/>
    </row>
    <row r="400" spans="1:67" ht="12.75" x14ac:dyDescent="0.2">
      <c r="A400" s="143"/>
      <c r="B400" s="126"/>
      <c r="C400" s="61"/>
      <c r="K400" s="61"/>
      <c r="M400" s="141"/>
      <c r="N400" s="141"/>
      <c r="Q400" s="141"/>
      <c r="R400" s="141"/>
      <c r="S400" s="61"/>
      <c r="U400" s="141"/>
      <c r="V400" s="141"/>
      <c r="Y400" s="141"/>
      <c r="Z400" s="142"/>
      <c r="AC400" s="141"/>
      <c r="AD400" s="141"/>
      <c r="AG400" s="141"/>
      <c r="AH400" s="142"/>
      <c r="AK400" s="141"/>
      <c r="AL400" s="141"/>
      <c r="AO400" s="141"/>
      <c r="AP400" s="142"/>
      <c r="AS400" s="141"/>
      <c r="AT400" s="141"/>
      <c r="AW400" s="141"/>
      <c r="AX400" s="142"/>
      <c r="BA400" s="141"/>
      <c r="BB400" s="141"/>
      <c r="BF400" s="141"/>
      <c r="BG400" s="142"/>
      <c r="BJ400" s="141"/>
      <c r="BK400" s="141"/>
      <c r="BN400" s="141"/>
      <c r="BO400" s="142"/>
    </row>
    <row r="401" spans="1:67" ht="12.75" x14ac:dyDescent="0.2">
      <c r="A401" s="143"/>
      <c r="B401" s="126"/>
      <c r="C401" s="61"/>
      <c r="K401" s="61"/>
      <c r="M401" s="141"/>
      <c r="N401" s="141"/>
      <c r="Q401" s="141"/>
      <c r="R401" s="141"/>
      <c r="S401" s="61"/>
      <c r="U401" s="141"/>
      <c r="V401" s="141"/>
      <c r="Y401" s="141"/>
      <c r="Z401" s="142"/>
      <c r="AC401" s="141"/>
      <c r="AD401" s="141"/>
      <c r="AG401" s="141"/>
      <c r="AH401" s="142"/>
      <c r="AK401" s="141"/>
      <c r="AL401" s="141"/>
      <c r="AO401" s="141"/>
      <c r="AP401" s="142"/>
      <c r="AS401" s="141"/>
      <c r="AT401" s="141"/>
      <c r="AW401" s="141"/>
      <c r="AX401" s="142"/>
      <c r="BA401" s="141"/>
      <c r="BB401" s="141"/>
      <c r="BF401" s="141"/>
      <c r="BG401" s="142"/>
      <c r="BJ401" s="141"/>
      <c r="BK401" s="141"/>
      <c r="BN401" s="141"/>
      <c r="BO401" s="142"/>
    </row>
    <row r="402" spans="1:67" ht="12.75" x14ac:dyDescent="0.2">
      <c r="A402" s="143"/>
      <c r="B402" s="126"/>
      <c r="C402" s="61"/>
      <c r="K402" s="61"/>
      <c r="M402" s="141"/>
      <c r="N402" s="141"/>
      <c r="Q402" s="141"/>
      <c r="R402" s="141"/>
      <c r="S402" s="61"/>
      <c r="U402" s="141"/>
      <c r="V402" s="141"/>
      <c r="Y402" s="141"/>
      <c r="Z402" s="142"/>
      <c r="AC402" s="141"/>
      <c r="AD402" s="141"/>
      <c r="AG402" s="141"/>
      <c r="AH402" s="142"/>
      <c r="AK402" s="141"/>
      <c r="AL402" s="141"/>
      <c r="AO402" s="141"/>
      <c r="AP402" s="142"/>
      <c r="AS402" s="141"/>
      <c r="AT402" s="141"/>
      <c r="AW402" s="141"/>
      <c r="AX402" s="142"/>
      <c r="BA402" s="141"/>
      <c r="BB402" s="141"/>
      <c r="BF402" s="141"/>
      <c r="BG402" s="142"/>
      <c r="BJ402" s="141"/>
      <c r="BK402" s="141"/>
      <c r="BN402" s="141"/>
      <c r="BO402" s="142"/>
    </row>
    <row r="403" spans="1:67" ht="12.75" x14ac:dyDescent="0.2">
      <c r="A403" s="143"/>
      <c r="B403" s="126"/>
      <c r="C403" s="61"/>
      <c r="K403" s="61"/>
      <c r="M403" s="141"/>
      <c r="N403" s="141"/>
      <c r="Q403" s="141"/>
      <c r="R403" s="141"/>
      <c r="S403" s="61"/>
      <c r="U403" s="141"/>
      <c r="V403" s="141"/>
      <c r="Y403" s="141"/>
      <c r="Z403" s="142"/>
      <c r="AC403" s="141"/>
      <c r="AD403" s="141"/>
      <c r="AG403" s="141"/>
      <c r="AH403" s="142"/>
      <c r="AK403" s="141"/>
      <c r="AL403" s="141"/>
      <c r="AO403" s="141"/>
      <c r="AP403" s="142"/>
      <c r="AS403" s="141"/>
      <c r="AT403" s="141"/>
      <c r="AW403" s="141"/>
      <c r="AX403" s="142"/>
      <c r="BA403" s="141"/>
      <c r="BB403" s="141"/>
      <c r="BF403" s="141"/>
      <c r="BG403" s="142"/>
      <c r="BJ403" s="141"/>
      <c r="BK403" s="141"/>
      <c r="BN403" s="141"/>
      <c r="BO403" s="142"/>
    </row>
    <row r="404" spans="1:67" ht="12.75" x14ac:dyDescent="0.2">
      <c r="A404" s="143"/>
      <c r="B404" s="126"/>
      <c r="C404" s="61"/>
      <c r="K404" s="61"/>
      <c r="M404" s="141"/>
      <c r="N404" s="141"/>
      <c r="Q404" s="141"/>
      <c r="R404" s="141"/>
      <c r="S404" s="61"/>
      <c r="U404" s="141"/>
      <c r="V404" s="141"/>
      <c r="Y404" s="141"/>
      <c r="Z404" s="142"/>
      <c r="AC404" s="141"/>
      <c r="AD404" s="141"/>
      <c r="AG404" s="141"/>
      <c r="AH404" s="142"/>
      <c r="AK404" s="141"/>
      <c r="AL404" s="141"/>
      <c r="AO404" s="141"/>
      <c r="AP404" s="142"/>
      <c r="AS404" s="141"/>
      <c r="AT404" s="141"/>
      <c r="AW404" s="141"/>
      <c r="AX404" s="142"/>
      <c r="BA404" s="141"/>
      <c r="BB404" s="141"/>
      <c r="BF404" s="141"/>
      <c r="BG404" s="142"/>
      <c r="BJ404" s="141"/>
      <c r="BK404" s="141"/>
      <c r="BN404" s="141"/>
      <c r="BO404" s="142"/>
    </row>
    <row r="405" spans="1:67" ht="12.75" x14ac:dyDescent="0.2">
      <c r="A405" s="143"/>
      <c r="B405" s="126"/>
      <c r="C405" s="61"/>
      <c r="K405" s="61"/>
      <c r="M405" s="141"/>
      <c r="N405" s="141"/>
      <c r="Q405" s="141"/>
      <c r="R405" s="141"/>
      <c r="S405" s="61"/>
      <c r="U405" s="141"/>
      <c r="V405" s="141"/>
      <c r="Y405" s="141"/>
      <c r="Z405" s="142"/>
      <c r="AC405" s="141"/>
      <c r="AD405" s="141"/>
      <c r="AG405" s="141"/>
      <c r="AH405" s="142"/>
      <c r="AK405" s="141"/>
      <c r="AL405" s="141"/>
      <c r="AO405" s="141"/>
      <c r="AP405" s="142"/>
      <c r="AS405" s="141"/>
      <c r="AT405" s="141"/>
      <c r="AW405" s="141"/>
      <c r="AX405" s="142"/>
      <c r="BA405" s="141"/>
      <c r="BB405" s="141"/>
      <c r="BF405" s="141"/>
      <c r="BG405" s="142"/>
      <c r="BJ405" s="141"/>
      <c r="BK405" s="141"/>
      <c r="BN405" s="141"/>
      <c r="BO405" s="142"/>
    </row>
    <row r="406" spans="1:67" ht="12.75" x14ac:dyDescent="0.2">
      <c r="A406" s="143"/>
      <c r="B406" s="126"/>
      <c r="C406" s="61"/>
      <c r="K406" s="61"/>
      <c r="M406" s="141"/>
      <c r="N406" s="141"/>
      <c r="Q406" s="141"/>
      <c r="R406" s="141"/>
      <c r="S406" s="61"/>
      <c r="U406" s="141"/>
      <c r="V406" s="141"/>
      <c r="Y406" s="141"/>
      <c r="Z406" s="142"/>
      <c r="AC406" s="141"/>
      <c r="AD406" s="141"/>
      <c r="AG406" s="141"/>
      <c r="AH406" s="142"/>
      <c r="AK406" s="141"/>
      <c r="AL406" s="141"/>
      <c r="AO406" s="141"/>
      <c r="AP406" s="142"/>
      <c r="AS406" s="141"/>
      <c r="AT406" s="141"/>
      <c r="AW406" s="141"/>
      <c r="AX406" s="142"/>
      <c r="BA406" s="141"/>
      <c r="BB406" s="141"/>
      <c r="BF406" s="141"/>
      <c r="BG406" s="142"/>
      <c r="BJ406" s="141"/>
      <c r="BK406" s="141"/>
      <c r="BN406" s="141"/>
      <c r="BO406" s="142"/>
    </row>
    <row r="407" spans="1:67" ht="12.75" x14ac:dyDescent="0.2">
      <c r="A407" s="143"/>
      <c r="B407" s="126"/>
      <c r="C407" s="61"/>
      <c r="K407" s="61"/>
      <c r="M407" s="141"/>
      <c r="N407" s="141"/>
      <c r="Q407" s="141"/>
      <c r="R407" s="141"/>
      <c r="S407" s="61"/>
      <c r="U407" s="141"/>
      <c r="V407" s="141"/>
      <c r="Y407" s="141"/>
      <c r="Z407" s="142"/>
      <c r="AC407" s="141"/>
      <c r="AD407" s="141"/>
      <c r="AG407" s="141"/>
      <c r="AH407" s="142"/>
      <c r="AK407" s="141"/>
      <c r="AL407" s="141"/>
      <c r="AO407" s="141"/>
      <c r="AP407" s="142"/>
      <c r="AS407" s="141"/>
      <c r="AT407" s="141"/>
      <c r="AW407" s="141"/>
      <c r="AX407" s="142"/>
      <c r="BA407" s="141"/>
      <c r="BB407" s="141"/>
      <c r="BF407" s="141"/>
      <c r="BG407" s="142"/>
      <c r="BJ407" s="141"/>
      <c r="BK407" s="141"/>
      <c r="BN407" s="141"/>
      <c r="BO407" s="142"/>
    </row>
    <row r="408" spans="1:67" ht="12.75" x14ac:dyDescent="0.2">
      <c r="A408" s="143"/>
      <c r="B408" s="126"/>
      <c r="C408" s="61"/>
      <c r="K408" s="61"/>
      <c r="M408" s="141"/>
      <c r="N408" s="141"/>
      <c r="Q408" s="141"/>
      <c r="R408" s="141"/>
      <c r="S408" s="61"/>
      <c r="U408" s="141"/>
      <c r="V408" s="141"/>
      <c r="Y408" s="141"/>
      <c r="Z408" s="142"/>
      <c r="AC408" s="141"/>
      <c r="AD408" s="141"/>
      <c r="AG408" s="141"/>
      <c r="AH408" s="142"/>
      <c r="AK408" s="141"/>
      <c r="AL408" s="141"/>
      <c r="AO408" s="141"/>
      <c r="AP408" s="142"/>
      <c r="AS408" s="141"/>
      <c r="AT408" s="141"/>
      <c r="AW408" s="141"/>
      <c r="AX408" s="142"/>
      <c r="BA408" s="141"/>
      <c r="BB408" s="141"/>
      <c r="BF408" s="141"/>
      <c r="BG408" s="142"/>
      <c r="BJ408" s="141"/>
      <c r="BK408" s="141"/>
      <c r="BN408" s="141"/>
      <c r="BO408" s="142"/>
    </row>
    <row r="409" spans="1:67" ht="12.75" x14ac:dyDescent="0.2">
      <c r="A409" s="143"/>
      <c r="B409" s="126"/>
      <c r="C409" s="61"/>
      <c r="K409" s="61"/>
      <c r="M409" s="141"/>
      <c r="N409" s="141"/>
      <c r="Q409" s="141"/>
      <c r="R409" s="141"/>
      <c r="S409" s="61"/>
      <c r="U409" s="141"/>
      <c r="V409" s="141"/>
      <c r="Y409" s="141"/>
      <c r="Z409" s="142"/>
      <c r="AC409" s="141"/>
      <c r="AD409" s="141"/>
      <c r="AG409" s="141"/>
      <c r="AH409" s="142"/>
      <c r="AK409" s="141"/>
      <c r="AL409" s="141"/>
      <c r="AO409" s="141"/>
      <c r="AP409" s="142"/>
      <c r="AS409" s="141"/>
      <c r="AT409" s="141"/>
      <c r="AW409" s="141"/>
      <c r="AX409" s="142"/>
      <c r="BA409" s="141"/>
      <c r="BB409" s="141"/>
      <c r="BF409" s="141"/>
      <c r="BG409" s="142"/>
      <c r="BJ409" s="141"/>
      <c r="BK409" s="141"/>
      <c r="BN409" s="141"/>
      <c r="BO409" s="142"/>
    </row>
    <row r="410" spans="1:67" ht="12.75" x14ac:dyDescent="0.2">
      <c r="A410" s="143"/>
      <c r="B410" s="126"/>
      <c r="C410" s="61"/>
      <c r="K410" s="61"/>
      <c r="M410" s="141"/>
      <c r="N410" s="141"/>
      <c r="Q410" s="141"/>
      <c r="R410" s="141"/>
      <c r="S410" s="61"/>
      <c r="U410" s="141"/>
      <c r="V410" s="141"/>
      <c r="Y410" s="141"/>
      <c r="Z410" s="142"/>
      <c r="AC410" s="141"/>
      <c r="AD410" s="141"/>
      <c r="AG410" s="141"/>
      <c r="AH410" s="142"/>
      <c r="AK410" s="141"/>
      <c r="AL410" s="141"/>
      <c r="AO410" s="141"/>
      <c r="AP410" s="142"/>
      <c r="AS410" s="141"/>
      <c r="AT410" s="141"/>
      <c r="AW410" s="141"/>
      <c r="AX410" s="142"/>
      <c r="BA410" s="141"/>
      <c r="BB410" s="141"/>
      <c r="BF410" s="141"/>
      <c r="BG410" s="142"/>
      <c r="BJ410" s="141"/>
      <c r="BK410" s="141"/>
      <c r="BN410" s="141"/>
      <c r="BO410" s="142"/>
    </row>
    <row r="411" spans="1:67" ht="12.75" x14ac:dyDescent="0.2">
      <c r="A411" s="143"/>
      <c r="B411" s="126"/>
      <c r="C411" s="61"/>
      <c r="K411" s="61"/>
      <c r="M411" s="141"/>
      <c r="N411" s="141"/>
      <c r="Q411" s="141"/>
      <c r="R411" s="141"/>
      <c r="S411" s="61"/>
      <c r="U411" s="141"/>
      <c r="V411" s="141"/>
      <c r="Y411" s="141"/>
      <c r="Z411" s="142"/>
      <c r="AC411" s="141"/>
      <c r="AD411" s="141"/>
      <c r="AG411" s="141"/>
      <c r="AH411" s="142"/>
      <c r="AK411" s="141"/>
      <c r="AL411" s="141"/>
      <c r="AO411" s="141"/>
      <c r="AP411" s="142"/>
      <c r="AS411" s="141"/>
      <c r="AT411" s="141"/>
      <c r="AW411" s="141"/>
      <c r="AX411" s="142"/>
      <c r="BA411" s="141"/>
      <c r="BB411" s="141"/>
      <c r="BF411" s="141"/>
      <c r="BG411" s="142"/>
      <c r="BJ411" s="141"/>
      <c r="BK411" s="141"/>
      <c r="BN411" s="141"/>
      <c r="BO411" s="142"/>
    </row>
    <row r="412" spans="1:67" ht="12.75" x14ac:dyDescent="0.2">
      <c r="A412" s="143"/>
      <c r="B412" s="126"/>
      <c r="C412" s="61"/>
      <c r="K412" s="61"/>
      <c r="M412" s="141"/>
      <c r="N412" s="141"/>
      <c r="Q412" s="141"/>
      <c r="R412" s="141"/>
      <c r="S412" s="61"/>
      <c r="U412" s="141"/>
      <c r="V412" s="141"/>
      <c r="Y412" s="141"/>
      <c r="Z412" s="142"/>
      <c r="AC412" s="141"/>
      <c r="AD412" s="141"/>
      <c r="AG412" s="141"/>
      <c r="AH412" s="142"/>
      <c r="AK412" s="141"/>
      <c r="AL412" s="141"/>
      <c r="AO412" s="141"/>
      <c r="AP412" s="142"/>
      <c r="AS412" s="141"/>
      <c r="AT412" s="141"/>
      <c r="AW412" s="141"/>
      <c r="AX412" s="142"/>
      <c r="BA412" s="141"/>
      <c r="BB412" s="141"/>
      <c r="BF412" s="141"/>
      <c r="BG412" s="142"/>
      <c r="BJ412" s="141"/>
      <c r="BK412" s="141"/>
      <c r="BN412" s="141"/>
      <c r="BO412" s="142"/>
    </row>
    <row r="413" spans="1:67" ht="12.75" x14ac:dyDescent="0.2">
      <c r="A413" s="143"/>
      <c r="B413" s="126"/>
      <c r="C413" s="61"/>
      <c r="K413" s="61"/>
      <c r="M413" s="141"/>
      <c r="N413" s="141"/>
      <c r="Q413" s="141"/>
      <c r="R413" s="141"/>
      <c r="S413" s="61"/>
      <c r="U413" s="141"/>
      <c r="V413" s="141"/>
      <c r="Y413" s="141"/>
      <c r="Z413" s="142"/>
      <c r="AC413" s="141"/>
      <c r="AD413" s="141"/>
      <c r="AG413" s="141"/>
      <c r="AH413" s="142"/>
      <c r="AK413" s="141"/>
      <c r="AL413" s="141"/>
      <c r="AO413" s="141"/>
      <c r="AP413" s="142"/>
      <c r="AS413" s="141"/>
      <c r="AT413" s="141"/>
      <c r="AW413" s="141"/>
      <c r="AX413" s="142"/>
      <c r="BA413" s="141"/>
      <c r="BB413" s="141"/>
      <c r="BF413" s="141"/>
      <c r="BG413" s="142"/>
      <c r="BJ413" s="141"/>
      <c r="BK413" s="141"/>
      <c r="BN413" s="141"/>
      <c r="BO413" s="142"/>
    </row>
    <row r="414" spans="1:67" ht="12.75" x14ac:dyDescent="0.2">
      <c r="A414" s="143"/>
      <c r="B414" s="126"/>
      <c r="C414" s="61"/>
      <c r="K414" s="61"/>
      <c r="M414" s="141"/>
      <c r="N414" s="141"/>
      <c r="Q414" s="141"/>
      <c r="R414" s="141"/>
      <c r="S414" s="61"/>
      <c r="U414" s="141"/>
      <c r="V414" s="141"/>
      <c r="Y414" s="141"/>
      <c r="Z414" s="142"/>
      <c r="AC414" s="141"/>
      <c r="AD414" s="141"/>
      <c r="AG414" s="141"/>
      <c r="AH414" s="142"/>
      <c r="AK414" s="141"/>
      <c r="AL414" s="141"/>
      <c r="AO414" s="141"/>
      <c r="AP414" s="142"/>
      <c r="AS414" s="141"/>
      <c r="AT414" s="141"/>
      <c r="AW414" s="141"/>
      <c r="AX414" s="142"/>
      <c r="BA414" s="141"/>
      <c r="BB414" s="141"/>
      <c r="BF414" s="141"/>
      <c r="BG414" s="142"/>
      <c r="BJ414" s="141"/>
      <c r="BK414" s="141"/>
      <c r="BN414" s="141"/>
      <c r="BO414" s="142"/>
    </row>
    <row r="415" spans="1:67" ht="12.75" x14ac:dyDescent="0.2">
      <c r="A415" s="143"/>
      <c r="B415" s="126"/>
      <c r="C415" s="61"/>
      <c r="K415" s="61"/>
      <c r="M415" s="141"/>
      <c r="N415" s="141"/>
      <c r="Q415" s="141"/>
      <c r="R415" s="141"/>
      <c r="S415" s="61"/>
      <c r="U415" s="141"/>
      <c r="V415" s="141"/>
      <c r="Y415" s="141"/>
      <c r="Z415" s="142"/>
      <c r="AC415" s="141"/>
      <c r="AD415" s="141"/>
      <c r="AG415" s="141"/>
      <c r="AH415" s="142"/>
      <c r="AK415" s="141"/>
      <c r="AL415" s="141"/>
      <c r="AO415" s="141"/>
      <c r="AP415" s="142"/>
      <c r="AS415" s="141"/>
      <c r="AT415" s="141"/>
      <c r="AW415" s="141"/>
      <c r="AX415" s="142"/>
      <c r="BA415" s="141"/>
      <c r="BB415" s="141"/>
      <c r="BF415" s="141"/>
      <c r="BG415" s="142"/>
      <c r="BJ415" s="141"/>
      <c r="BK415" s="141"/>
      <c r="BN415" s="141"/>
      <c r="BO415" s="142"/>
    </row>
    <row r="416" spans="1:67" ht="12.75" x14ac:dyDescent="0.2">
      <c r="A416" s="143"/>
      <c r="B416" s="126"/>
      <c r="C416" s="61"/>
      <c r="K416" s="61"/>
      <c r="M416" s="141"/>
      <c r="N416" s="141"/>
      <c r="Q416" s="141"/>
      <c r="R416" s="141"/>
      <c r="S416" s="61"/>
      <c r="U416" s="141"/>
      <c r="V416" s="141"/>
      <c r="Y416" s="141"/>
      <c r="Z416" s="142"/>
      <c r="AC416" s="141"/>
      <c r="AD416" s="141"/>
      <c r="AG416" s="141"/>
      <c r="AH416" s="142"/>
      <c r="AK416" s="141"/>
      <c r="AL416" s="141"/>
      <c r="AO416" s="141"/>
      <c r="AP416" s="142"/>
      <c r="AS416" s="141"/>
      <c r="AT416" s="141"/>
      <c r="AW416" s="141"/>
      <c r="AX416" s="142"/>
      <c r="BA416" s="141"/>
      <c r="BB416" s="141"/>
      <c r="BF416" s="141"/>
      <c r="BG416" s="142"/>
      <c r="BJ416" s="141"/>
      <c r="BK416" s="141"/>
      <c r="BN416" s="141"/>
      <c r="BO416" s="142"/>
    </row>
    <row r="417" spans="1:67" ht="12.75" x14ac:dyDescent="0.2">
      <c r="A417" s="143"/>
      <c r="B417" s="126"/>
      <c r="C417" s="61"/>
      <c r="K417" s="61"/>
      <c r="M417" s="141"/>
      <c r="N417" s="141"/>
      <c r="Q417" s="141"/>
      <c r="R417" s="141"/>
      <c r="S417" s="61"/>
      <c r="U417" s="141"/>
      <c r="V417" s="141"/>
      <c r="Y417" s="141"/>
      <c r="Z417" s="142"/>
      <c r="AC417" s="141"/>
      <c r="AD417" s="141"/>
      <c r="AG417" s="141"/>
      <c r="AH417" s="142"/>
      <c r="AK417" s="141"/>
      <c r="AL417" s="141"/>
      <c r="AO417" s="141"/>
      <c r="AP417" s="142"/>
      <c r="AS417" s="141"/>
      <c r="AT417" s="141"/>
      <c r="AW417" s="141"/>
      <c r="AX417" s="142"/>
      <c r="BA417" s="141"/>
      <c r="BB417" s="141"/>
      <c r="BF417" s="141"/>
      <c r="BG417" s="142"/>
      <c r="BJ417" s="141"/>
      <c r="BK417" s="141"/>
      <c r="BN417" s="141"/>
      <c r="BO417" s="142"/>
    </row>
    <row r="418" spans="1:67" ht="12.75" x14ac:dyDescent="0.2">
      <c r="A418" s="143"/>
      <c r="B418" s="126"/>
      <c r="C418" s="61"/>
      <c r="K418" s="61"/>
      <c r="M418" s="141"/>
      <c r="N418" s="141"/>
      <c r="Q418" s="141"/>
      <c r="R418" s="141"/>
      <c r="S418" s="61"/>
      <c r="U418" s="141"/>
      <c r="V418" s="141"/>
      <c r="Y418" s="141"/>
      <c r="Z418" s="142"/>
      <c r="AC418" s="141"/>
      <c r="AD418" s="141"/>
      <c r="AG418" s="141"/>
      <c r="AH418" s="142"/>
      <c r="AK418" s="141"/>
      <c r="AL418" s="141"/>
      <c r="AO418" s="141"/>
      <c r="AP418" s="142"/>
      <c r="AS418" s="141"/>
      <c r="AT418" s="141"/>
      <c r="AW418" s="141"/>
      <c r="AX418" s="142"/>
      <c r="BA418" s="141"/>
      <c r="BB418" s="141"/>
      <c r="BF418" s="141"/>
      <c r="BG418" s="142"/>
      <c r="BJ418" s="141"/>
      <c r="BK418" s="141"/>
      <c r="BN418" s="141"/>
      <c r="BO418" s="142"/>
    </row>
    <row r="419" spans="1:67" ht="12.75" x14ac:dyDescent="0.2">
      <c r="A419" s="143"/>
      <c r="B419" s="126"/>
      <c r="C419" s="61"/>
      <c r="K419" s="61"/>
      <c r="M419" s="141"/>
      <c r="N419" s="141"/>
      <c r="Q419" s="141"/>
      <c r="R419" s="141"/>
      <c r="S419" s="61"/>
      <c r="U419" s="141"/>
      <c r="V419" s="141"/>
      <c r="Y419" s="141"/>
      <c r="Z419" s="142"/>
      <c r="AC419" s="141"/>
      <c r="AD419" s="141"/>
      <c r="AG419" s="141"/>
      <c r="AH419" s="142"/>
      <c r="AK419" s="141"/>
      <c r="AL419" s="141"/>
      <c r="AO419" s="141"/>
      <c r="AP419" s="142"/>
      <c r="AS419" s="141"/>
      <c r="AT419" s="141"/>
      <c r="AW419" s="141"/>
      <c r="AX419" s="142"/>
      <c r="BA419" s="141"/>
      <c r="BB419" s="141"/>
      <c r="BF419" s="141"/>
      <c r="BG419" s="142"/>
      <c r="BJ419" s="141"/>
      <c r="BK419" s="141"/>
      <c r="BN419" s="141"/>
      <c r="BO419" s="142"/>
    </row>
    <row r="420" spans="1:67" ht="12.75" x14ac:dyDescent="0.2">
      <c r="A420" s="143"/>
      <c r="B420" s="126"/>
      <c r="C420" s="61"/>
      <c r="K420" s="61"/>
      <c r="M420" s="141"/>
      <c r="N420" s="141"/>
      <c r="Q420" s="141"/>
      <c r="R420" s="141"/>
      <c r="S420" s="61"/>
      <c r="U420" s="141"/>
      <c r="V420" s="141"/>
      <c r="Y420" s="141"/>
      <c r="Z420" s="142"/>
      <c r="AC420" s="141"/>
      <c r="AD420" s="141"/>
      <c r="AG420" s="141"/>
      <c r="AH420" s="142"/>
      <c r="AK420" s="141"/>
      <c r="AL420" s="141"/>
      <c r="AO420" s="141"/>
      <c r="AP420" s="142"/>
      <c r="AS420" s="141"/>
      <c r="AT420" s="141"/>
      <c r="AW420" s="141"/>
      <c r="AX420" s="142"/>
      <c r="BA420" s="141"/>
      <c r="BB420" s="141"/>
      <c r="BF420" s="141"/>
      <c r="BG420" s="142"/>
      <c r="BJ420" s="141"/>
      <c r="BK420" s="141"/>
      <c r="BN420" s="141"/>
      <c r="BO420" s="142"/>
    </row>
    <row r="421" spans="1:67" ht="12.75" x14ac:dyDescent="0.2">
      <c r="A421" s="143"/>
      <c r="B421" s="126"/>
      <c r="C421" s="61"/>
      <c r="K421" s="61"/>
      <c r="M421" s="141"/>
      <c r="N421" s="141"/>
      <c r="Q421" s="141"/>
      <c r="R421" s="141"/>
      <c r="S421" s="61"/>
      <c r="U421" s="141"/>
      <c r="V421" s="141"/>
      <c r="Y421" s="141"/>
      <c r="Z421" s="142"/>
      <c r="AC421" s="141"/>
      <c r="AD421" s="141"/>
      <c r="AG421" s="141"/>
      <c r="AH421" s="142"/>
      <c r="AK421" s="141"/>
      <c r="AL421" s="141"/>
      <c r="AO421" s="141"/>
      <c r="AP421" s="142"/>
      <c r="AS421" s="141"/>
      <c r="AT421" s="141"/>
      <c r="AW421" s="141"/>
      <c r="AX421" s="142"/>
      <c r="BA421" s="141"/>
      <c r="BB421" s="141"/>
      <c r="BF421" s="141"/>
      <c r="BG421" s="142"/>
      <c r="BJ421" s="141"/>
      <c r="BK421" s="141"/>
      <c r="BN421" s="141"/>
      <c r="BO421" s="142"/>
    </row>
    <row r="422" spans="1:67" ht="12.75" x14ac:dyDescent="0.2">
      <c r="A422" s="143"/>
      <c r="B422" s="126"/>
      <c r="C422" s="61"/>
      <c r="K422" s="61"/>
      <c r="M422" s="141"/>
      <c r="N422" s="141"/>
      <c r="Q422" s="141"/>
      <c r="R422" s="141"/>
      <c r="S422" s="61"/>
      <c r="U422" s="141"/>
      <c r="V422" s="141"/>
      <c r="Y422" s="141"/>
      <c r="Z422" s="142"/>
      <c r="AC422" s="141"/>
      <c r="AD422" s="141"/>
      <c r="AG422" s="141"/>
      <c r="AH422" s="142"/>
      <c r="AK422" s="141"/>
      <c r="AL422" s="141"/>
      <c r="AO422" s="141"/>
      <c r="AP422" s="142"/>
      <c r="AS422" s="141"/>
      <c r="AT422" s="141"/>
      <c r="AW422" s="141"/>
      <c r="AX422" s="142"/>
      <c r="BA422" s="141"/>
      <c r="BB422" s="141"/>
      <c r="BF422" s="141"/>
      <c r="BG422" s="142"/>
      <c r="BJ422" s="141"/>
      <c r="BK422" s="141"/>
      <c r="BN422" s="141"/>
      <c r="BO422" s="142"/>
    </row>
    <row r="423" spans="1:67" ht="12.75" x14ac:dyDescent="0.2">
      <c r="A423" s="143"/>
      <c r="B423" s="126"/>
      <c r="C423" s="61"/>
      <c r="K423" s="61"/>
      <c r="M423" s="141"/>
      <c r="N423" s="141"/>
      <c r="Q423" s="141"/>
      <c r="R423" s="141"/>
      <c r="S423" s="61"/>
      <c r="U423" s="141"/>
      <c r="V423" s="141"/>
      <c r="Y423" s="141"/>
      <c r="Z423" s="142"/>
      <c r="AC423" s="141"/>
      <c r="AD423" s="141"/>
      <c r="AG423" s="141"/>
      <c r="AH423" s="142"/>
      <c r="AK423" s="141"/>
      <c r="AL423" s="141"/>
      <c r="AO423" s="141"/>
      <c r="AP423" s="142"/>
      <c r="AS423" s="141"/>
      <c r="AT423" s="141"/>
      <c r="AW423" s="141"/>
      <c r="AX423" s="142"/>
      <c r="BA423" s="141"/>
      <c r="BB423" s="141"/>
      <c r="BF423" s="141"/>
      <c r="BG423" s="142"/>
      <c r="BJ423" s="141"/>
      <c r="BK423" s="141"/>
      <c r="BN423" s="141"/>
      <c r="BO423" s="142"/>
    </row>
    <row r="424" spans="1:67" ht="12.75" x14ac:dyDescent="0.2">
      <c r="A424" s="143"/>
      <c r="B424" s="126"/>
      <c r="C424" s="61"/>
      <c r="K424" s="61"/>
      <c r="M424" s="141"/>
      <c r="N424" s="141"/>
      <c r="Q424" s="141"/>
      <c r="R424" s="141"/>
      <c r="S424" s="61"/>
      <c r="U424" s="141"/>
      <c r="V424" s="141"/>
      <c r="Y424" s="141"/>
      <c r="Z424" s="142"/>
      <c r="AC424" s="141"/>
      <c r="AD424" s="141"/>
      <c r="AG424" s="141"/>
      <c r="AH424" s="142"/>
      <c r="AK424" s="141"/>
      <c r="AL424" s="141"/>
      <c r="AO424" s="141"/>
      <c r="AP424" s="142"/>
      <c r="AS424" s="141"/>
      <c r="AT424" s="141"/>
      <c r="AW424" s="141"/>
      <c r="AX424" s="142"/>
      <c r="BA424" s="141"/>
      <c r="BB424" s="141"/>
      <c r="BF424" s="141"/>
      <c r="BG424" s="142"/>
      <c r="BJ424" s="141"/>
      <c r="BK424" s="141"/>
      <c r="BN424" s="141"/>
      <c r="BO424" s="142"/>
    </row>
    <row r="425" spans="1:67" ht="12.75" x14ac:dyDescent="0.2">
      <c r="A425" s="143"/>
      <c r="B425" s="126"/>
      <c r="C425" s="61"/>
      <c r="K425" s="61"/>
      <c r="M425" s="141"/>
      <c r="N425" s="141"/>
      <c r="Q425" s="141"/>
      <c r="R425" s="141"/>
      <c r="S425" s="61"/>
      <c r="U425" s="141"/>
      <c r="V425" s="141"/>
      <c r="Y425" s="141"/>
      <c r="Z425" s="142"/>
      <c r="AC425" s="141"/>
      <c r="AD425" s="141"/>
      <c r="AG425" s="141"/>
      <c r="AH425" s="142"/>
      <c r="AK425" s="141"/>
      <c r="AL425" s="141"/>
      <c r="AO425" s="141"/>
      <c r="AP425" s="142"/>
      <c r="AS425" s="141"/>
      <c r="AT425" s="141"/>
      <c r="AW425" s="141"/>
      <c r="AX425" s="142"/>
      <c r="BA425" s="141"/>
      <c r="BB425" s="141"/>
      <c r="BF425" s="141"/>
      <c r="BG425" s="142"/>
      <c r="BJ425" s="141"/>
      <c r="BK425" s="141"/>
      <c r="BN425" s="141"/>
      <c r="BO425" s="142"/>
    </row>
    <row r="426" spans="1:67" ht="12.75" x14ac:dyDescent="0.2">
      <c r="A426" s="143"/>
      <c r="B426" s="126"/>
      <c r="C426" s="61"/>
      <c r="K426" s="61"/>
      <c r="M426" s="141"/>
      <c r="N426" s="141"/>
      <c r="Q426" s="141"/>
      <c r="R426" s="141"/>
      <c r="S426" s="61"/>
      <c r="U426" s="141"/>
      <c r="V426" s="141"/>
      <c r="Y426" s="141"/>
      <c r="Z426" s="142"/>
      <c r="AC426" s="141"/>
      <c r="AD426" s="141"/>
      <c r="AG426" s="141"/>
      <c r="AH426" s="142"/>
      <c r="AK426" s="141"/>
      <c r="AL426" s="141"/>
      <c r="AO426" s="141"/>
      <c r="AP426" s="142"/>
      <c r="AS426" s="141"/>
      <c r="AT426" s="141"/>
      <c r="AW426" s="141"/>
      <c r="AX426" s="142"/>
      <c r="BA426" s="141"/>
      <c r="BB426" s="141"/>
      <c r="BF426" s="141"/>
      <c r="BG426" s="142"/>
      <c r="BJ426" s="141"/>
      <c r="BK426" s="141"/>
      <c r="BN426" s="141"/>
      <c r="BO426" s="142"/>
    </row>
    <row r="427" spans="1:67" ht="12.75" x14ac:dyDescent="0.2">
      <c r="A427" s="143"/>
      <c r="B427" s="126"/>
      <c r="C427" s="61"/>
      <c r="K427" s="61"/>
      <c r="M427" s="141"/>
      <c r="N427" s="141"/>
      <c r="Q427" s="141"/>
      <c r="R427" s="141"/>
      <c r="S427" s="61"/>
      <c r="U427" s="141"/>
      <c r="V427" s="141"/>
      <c r="Y427" s="141"/>
      <c r="Z427" s="142"/>
      <c r="AC427" s="141"/>
      <c r="AD427" s="141"/>
      <c r="AG427" s="141"/>
      <c r="AH427" s="142"/>
      <c r="AK427" s="141"/>
      <c r="AL427" s="141"/>
      <c r="AO427" s="141"/>
      <c r="AP427" s="142"/>
      <c r="AS427" s="141"/>
      <c r="AT427" s="141"/>
      <c r="AW427" s="141"/>
      <c r="AX427" s="142"/>
      <c r="BA427" s="141"/>
      <c r="BB427" s="141"/>
      <c r="BF427" s="141"/>
      <c r="BG427" s="142"/>
      <c r="BJ427" s="141"/>
      <c r="BK427" s="141"/>
      <c r="BN427" s="141"/>
      <c r="BO427" s="142"/>
    </row>
    <row r="428" spans="1:67" ht="12.75" x14ac:dyDescent="0.2">
      <c r="A428" s="143"/>
      <c r="B428" s="126"/>
      <c r="C428" s="61"/>
      <c r="K428" s="61"/>
      <c r="M428" s="141"/>
      <c r="N428" s="141"/>
      <c r="Q428" s="141"/>
      <c r="R428" s="141"/>
      <c r="S428" s="61"/>
      <c r="U428" s="141"/>
      <c r="V428" s="141"/>
      <c r="Y428" s="141"/>
      <c r="Z428" s="142"/>
      <c r="AC428" s="141"/>
      <c r="AD428" s="141"/>
      <c r="AG428" s="141"/>
      <c r="AH428" s="142"/>
      <c r="AK428" s="141"/>
      <c r="AL428" s="141"/>
      <c r="AO428" s="141"/>
      <c r="AP428" s="142"/>
      <c r="AS428" s="141"/>
      <c r="AT428" s="141"/>
      <c r="AW428" s="141"/>
      <c r="AX428" s="142"/>
      <c r="BA428" s="141"/>
      <c r="BB428" s="141"/>
      <c r="BF428" s="141"/>
      <c r="BG428" s="142"/>
      <c r="BJ428" s="141"/>
      <c r="BK428" s="141"/>
      <c r="BN428" s="141"/>
      <c r="BO428" s="142"/>
    </row>
    <row r="429" spans="1:67" ht="12.75" x14ac:dyDescent="0.2">
      <c r="A429" s="143"/>
      <c r="B429" s="126"/>
      <c r="C429" s="61"/>
      <c r="K429" s="61"/>
      <c r="M429" s="141"/>
      <c r="N429" s="141"/>
      <c r="Q429" s="141"/>
      <c r="R429" s="141"/>
      <c r="S429" s="61"/>
      <c r="U429" s="141"/>
      <c r="V429" s="141"/>
      <c r="Y429" s="141"/>
      <c r="Z429" s="142"/>
      <c r="AC429" s="141"/>
      <c r="AD429" s="141"/>
      <c r="AG429" s="141"/>
      <c r="AH429" s="142"/>
      <c r="AK429" s="141"/>
      <c r="AL429" s="141"/>
      <c r="AO429" s="141"/>
      <c r="AP429" s="142"/>
      <c r="AS429" s="141"/>
      <c r="AT429" s="141"/>
      <c r="AW429" s="141"/>
      <c r="AX429" s="142"/>
      <c r="BA429" s="141"/>
      <c r="BB429" s="141"/>
      <c r="BF429" s="141"/>
      <c r="BG429" s="142"/>
      <c r="BJ429" s="141"/>
      <c r="BK429" s="141"/>
      <c r="BN429" s="141"/>
      <c r="BO429" s="142"/>
    </row>
    <row r="430" spans="1:67" ht="12.75" x14ac:dyDescent="0.2">
      <c r="A430" s="143"/>
      <c r="B430" s="126"/>
      <c r="C430" s="61"/>
      <c r="K430" s="61"/>
      <c r="M430" s="141"/>
      <c r="N430" s="141"/>
      <c r="Q430" s="141"/>
      <c r="R430" s="141"/>
      <c r="S430" s="61"/>
      <c r="U430" s="141"/>
      <c r="V430" s="141"/>
      <c r="Y430" s="141"/>
      <c r="Z430" s="142"/>
      <c r="AC430" s="141"/>
      <c r="AD430" s="141"/>
      <c r="AG430" s="141"/>
      <c r="AH430" s="142"/>
      <c r="AK430" s="141"/>
      <c r="AL430" s="141"/>
      <c r="AO430" s="141"/>
      <c r="AP430" s="142"/>
      <c r="AS430" s="141"/>
      <c r="AT430" s="141"/>
      <c r="AW430" s="141"/>
      <c r="AX430" s="142"/>
      <c r="BA430" s="141"/>
      <c r="BB430" s="141"/>
      <c r="BF430" s="141"/>
      <c r="BG430" s="142"/>
      <c r="BJ430" s="141"/>
      <c r="BK430" s="141"/>
      <c r="BN430" s="141"/>
      <c r="BO430" s="142"/>
    </row>
    <row r="431" spans="1:67" ht="12.75" x14ac:dyDescent="0.2">
      <c r="A431" s="143"/>
      <c r="B431" s="126"/>
      <c r="C431" s="61"/>
      <c r="K431" s="61"/>
      <c r="M431" s="141"/>
      <c r="N431" s="141"/>
      <c r="Q431" s="141"/>
      <c r="R431" s="141"/>
      <c r="S431" s="61"/>
      <c r="U431" s="141"/>
      <c r="V431" s="141"/>
      <c r="Y431" s="141"/>
      <c r="Z431" s="142"/>
      <c r="AC431" s="141"/>
      <c r="AD431" s="141"/>
      <c r="AG431" s="141"/>
      <c r="AH431" s="142"/>
      <c r="AK431" s="141"/>
      <c r="AL431" s="141"/>
      <c r="AO431" s="141"/>
      <c r="AP431" s="142"/>
      <c r="AS431" s="141"/>
      <c r="AT431" s="141"/>
      <c r="AW431" s="141"/>
      <c r="AX431" s="142"/>
      <c r="BA431" s="141"/>
      <c r="BB431" s="141"/>
      <c r="BF431" s="141"/>
      <c r="BG431" s="142"/>
      <c r="BJ431" s="141"/>
      <c r="BK431" s="141"/>
      <c r="BN431" s="141"/>
      <c r="BO431" s="142"/>
    </row>
    <row r="432" spans="1:67" ht="12.75" x14ac:dyDescent="0.2">
      <c r="A432" s="143"/>
      <c r="B432" s="126"/>
      <c r="C432" s="61"/>
      <c r="K432" s="61"/>
      <c r="M432" s="141"/>
      <c r="N432" s="141"/>
      <c r="Q432" s="141"/>
      <c r="R432" s="141"/>
      <c r="S432" s="61"/>
      <c r="U432" s="141"/>
      <c r="V432" s="141"/>
      <c r="Y432" s="141"/>
      <c r="Z432" s="142"/>
      <c r="AC432" s="141"/>
      <c r="AD432" s="141"/>
      <c r="AG432" s="141"/>
      <c r="AH432" s="142"/>
      <c r="AK432" s="141"/>
      <c r="AL432" s="141"/>
      <c r="AO432" s="141"/>
      <c r="AP432" s="142"/>
      <c r="AS432" s="141"/>
      <c r="AT432" s="141"/>
      <c r="AW432" s="141"/>
      <c r="AX432" s="142"/>
      <c r="BA432" s="141"/>
      <c r="BB432" s="141"/>
      <c r="BF432" s="141"/>
      <c r="BG432" s="142"/>
      <c r="BJ432" s="141"/>
      <c r="BK432" s="141"/>
      <c r="BN432" s="141"/>
      <c r="BO432" s="142"/>
    </row>
    <row r="433" spans="1:67" ht="12.75" x14ac:dyDescent="0.2">
      <c r="A433" s="143"/>
      <c r="B433" s="126"/>
      <c r="C433" s="61"/>
      <c r="K433" s="61"/>
      <c r="M433" s="141"/>
      <c r="N433" s="141"/>
      <c r="Q433" s="141"/>
      <c r="R433" s="141"/>
      <c r="S433" s="61"/>
      <c r="U433" s="141"/>
      <c r="V433" s="141"/>
      <c r="Y433" s="141"/>
      <c r="Z433" s="142"/>
      <c r="AC433" s="141"/>
      <c r="AD433" s="141"/>
      <c r="AG433" s="141"/>
      <c r="AH433" s="142"/>
      <c r="AK433" s="141"/>
      <c r="AL433" s="141"/>
      <c r="AO433" s="141"/>
      <c r="AP433" s="142"/>
      <c r="AS433" s="141"/>
      <c r="AT433" s="141"/>
      <c r="AW433" s="141"/>
      <c r="AX433" s="142"/>
      <c r="BA433" s="141"/>
      <c r="BB433" s="141"/>
      <c r="BF433" s="141"/>
      <c r="BG433" s="142"/>
      <c r="BJ433" s="141"/>
      <c r="BK433" s="141"/>
      <c r="BN433" s="141"/>
      <c r="BO433" s="142"/>
    </row>
    <row r="434" spans="1:67" ht="12.75" x14ac:dyDescent="0.2">
      <c r="A434" s="143"/>
      <c r="B434" s="126"/>
      <c r="C434" s="61"/>
      <c r="K434" s="61"/>
      <c r="M434" s="141"/>
      <c r="N434" s="141"/>
      <c r="Q434" s="141"/>
      <c r="R434" s="141"/>
      <c r="S434" s="61"/>
      <c r="U434" s="141"/>
      <c r="V434" s="141"/>
      <c r="Y434" s="141"/>
      <c r="Z434" s="142"/>
      <c r="AC434" s="141"/>
      <c r="AD434" s="141"/>
      <c r="AG434" s="141"/>
      <c r="AH434" s="142"/>
      <c r="AK434" s="141"/>
      <c r="AL434" s="141"/>
      <c r="AO434" s="141"/>
      <c r="AP434" s="142"/>
      <c r="AS434" s="141"/>
      <c r="AT434" s="141"/>
      <c r="AW434" s="141"/>
      <c r="AX434" s="142"/>
      <c r="BA434" s="141"/>
      <c r="BB434" s="141"/>
      <c r="BF434" s="141"/>
      <c r="BG434" s="142"/>
      <c r="BJ434" s="141"/>
      <c r="BK434" s="141"/>
      <c r="BN434" s="141"/>
      <c r="BO434" s="142"/>
    </row>
    <row r="435" spans="1:67" ht="12.75" x14ac:dyDescent="0.2">
      <c r="A435" s="143"/>
      <c r="B435" s="126"/>
      <c r="C435" s="61"/>
      <c r="K435" s="61"/>
      <c r="M435" s="141"/>
      <c r="N435" s="141"/>
      <c r="Q435" s="141"/>
      <c r="R435" s="141"/>
      <c r="S435" s="61"/>
      <c r="U435" s="141"/>
      <c r="V435" s="141"/>
      <c r="Y435" s="141"/>
      <c r="Z435" s="142"/>
      <c r="AC435" s="141"/>
      <c r="AD435" s="141"/>
      <c r="AG435" s="141"/>
      <c r="AH435" s="142"/>
      <c r="AK435" s="141"/>
      <c r="AL435" s="141"/>
      <c r="AO435" s="141"/>
      <c r="AP435" s="142"/>
      <c r="AS435" s="141"/>
      <c r="AT435" s="141"/>
      <c r="AW435" s="141"/>
      <c r="AX435" s="142"/>
      <c r="BA435" s="141"/>
      <c r="BB435" s="141"/>
      <c r="BF435" s="141"/>
      <c r="BG435" s="142"/>
      <c r="BJ435" s="141"/>
      <c r="BK435" s="141"/>
      <c r="BN435" s="141"/>
      <c r="BO435" s="142"/>
    </row>
    <row r="436" spans="1:67" ht="12.75" x14ac:dyDescent="0.2">
      <c r="A436" s="143"/>
      <c r="B436" s="126"/>
      <c r="C436" s="61"/>
      <c r="K436" s="61"/>
      <c r="M436" s="141"/>
      <c r="N436" s="141"/>
      <c r="Q436" s="141"/>
      <c r="R436" s="141"/>
      <c r="S436" s="61"/>
      <c r="U436" s="141"/>
      <c r="V436" s="141"/>
      <c r="Y436" s="141"/>
      <c r="Z436" s="142"/>
      <c r="AC436" s="141"/>
      <c r="AD436" s="141"/>
      <c r="AG436" s="141"/>
      <c r="AH436" s="142"/>
      <c r="AK436" s="141"/>
      <c r="AL436" s="141"/>
      <c r="AO436" s="141"/>
      <c r="AP436" s="142"/>
      <c r="AS436" s="141"/>
      <c r="AT436" s="141"/>
      <c r="AW436" s="141"/>
      <c r="AX436" s="142"/>
      <c r="BA436" s="141"/>
      <c r="BB436" s="141"/>
      <c r="BF436" s="141"/>
      <c r="BG436" s="142"/>
      <c r="BJ436" s="141"/>
      <c r="BK436" s="141"/>
      <c r="BN436" s="141"/>
      <c r="BO436" s="142"/>
    </row>
    <row r="437" spans="1:67" ht="12.75" x14ac:dyDescent="0.2">
      <c r="A437" s="143"/>
      <c r="B437" s="126"/>
      <c r="C437" s="61"/>
      <c r="K437" s="61"/>
      <c r="M437" s="141"/>
      <c r="N437" s="141"/>
      <c r="Q437" s="141"/>
      <c r="R437" s="141"/>
      <c r="S437" s="61"/>
      <c r="U437" s="141"/>
      <c r="V437" s="141"/>
      <c r="Y437" s="141"/>
      <c r="Z437" s="142"/>
      <c r="AC437" s="141"/>
      <c r="AD437" s="141"/>
      <c r="AG437" s="141"/>
      <c r="AH437" s="142"/>
      <c r="AK437" s="141"/>
      <c r="AL437" s="141"/>
      <c r="AO437" s="141"/>
      <c r="AP437" s="142"/>
      <c r="AS437" s="141"/>
      <c r="AT437" s="141"/>
      <c r="AW437" s="141"/>
      <c r="AX437" s="142"/>
      <c r="BA437" s="141"/>
      <c r="BB437" s="141"/>
      <c r="BF437" s="141"/>
      <c r="BG437" s="142"/>
      <c r="BJ437" s="141"/>
      <c r="BK437" s="141"/>
      <c r="BN437" s="141"/>
      <c r="BO437" s="142"/>
    </row>
    <row r="438" spans="1:67" ht="12.75" x14ac:dyDescent="0.2">
      <c r="A438" s="143"/>
      <c r="B438" s="126"/>
      <c r="C438" s="61"/>
      <c r="K438" s="61"/>
      <c r="M438" s="141"/>
      <c r="N438" s="141"/>
      <c r="Q438" s="141"/>
      <c r="R438" s="141"/>
      <c r="S438" s="61"/>
      <c r="U438" s="141"/>
      <c r="V438" s="141"/>
      <c r="Y438" s="141"/>
      <c r="Z438" s="142"/>
      <c r="AC438" s="141"/>
      <c r="AD438" s="141"/>
      <c r="AG438" s="141"/>
      <c r="AH438" s="142"/>
      <c r="AK438" s="141"/>
      <c r="AL438" s="141"/>
      <c r="AO438" s="141"/>
      <c r="AP438" s="142"/>
      <c r="AS438" s="141"/>
      <c r="AT438" s="141"/>
      <c r="AW438" s="141"/>
      <c r="AX438" s="142"/>
      <c r="BA438" s="141"/>
      <c r="BB438" s="141"/>
      <c r="BF438" s="141"/>
      <c r="BG438" s="142"/>
      <c r="BJ438" s="141"/>
      <c r="BK438" s="141"/>
      <c r="BN438" s="141"/>
      <c r="BO438" s="142"/>
    </row>
    <row r="439" spans="1:67" ht="12.75" x14ac:dyDescent="0.2">
      <c r="A439" s="143"/>
      <c r="B439" s="126"/>
      <c r="C439" s="61"/>
      <c r="K439" s="61"/>
      <c r="M439" s="141"/>
      <c r="N439" s="141"/>
      <c r="Q439" s="141"/>
      <c r="R439" s="141"/>
      <c r="S439" s="61"/>
      <c r="U439" s="141"/>
      <c r="V439" s="141"/>
      <c r="Y439" s="141"/>
      <c r="Z439" s="142"/>
      <c r="AC439" s="141"/>
      <c r="AD439" s="141"/>
      <c r="AG439" s="141"/>
      <c r="AH439" s="142"/>
      <c r="AK439" s="141"/>
      <c r="AL439" s="141"/>
      <c r="AO439" s="141"/>
      <c r="AP439" s="142"/>
      <c r="AS439" s="141"/>
      <c r="AT439" s="141"/>
      <c r="AW439" s="141"/>
      <c r="AX439" s="142"/>
      <c r="BA439" s="141"/>
      <c r="BB439" s="141"/>
      <c r="BF439" s="141"/>
      <c r="BG439" s="142"/>
      <c r="BJ439" s="141"/>
      <c r="BK439" s="141"/>
      <c r="BN439" s="141"/>
      <c r="BO439" s="142"/>
    </row>
    <row r="440" spans="1:67" ht="12.75" x14ac:dyDescent="0.2">
      <c r="A440" s="143"/>
      <c r="B440" s="126"/>
      <c r="C440" s="61"/>
      <c r="K440" s="61"/>
      <c r="M440" s="141"/>
      <c r="N440" s="141"/>
      <c r="Q440" s="141"/>
      <c r="R440" s="141"/>
      <c r="S440" s="61"/>
      <c r="U440" s="141"/>
      <c r="V440" s="141"/>
      <c r="Y440" s="141"/>
      <c r="Z440" s="142"/>
      <c r="AC440" s="141"/>
      <c r="AD440" s="141"/>
      <c r="AG440" s="141"/>
      <c r="AH440" s="142"/>
      <c r="AK440" s="141"/>
      <c r="AL440" s="141"/>
      <c r="AO440" s="141"/>
      <c r="AP440" s="142"/>
      <c r="AS440" s="141"/>
      <c r="AT440" s="141"/>
      <c r="AW440" s="141"/>
      <c r="AX440" s="142"/>
      <c r="BA440" s="141"/>
      <c r="BB440" s="141"/>
      <c r="BF440" s="141"/>
      <c r="BG440" s="142"/>
      <c r="BJ440" s="141"/>
      <c r="BK440" s="141"/>
      <c r="BN440" s="141"/>
      <c r="BO440" s="142"/>
    </row>
    <row r="441" spans="1:67" ht="12.75" x14ac:dyDescent="0.2">
      <c r="A441" s="143"/>
      <c r="B441" s="126"/>
      <c r="C441" s="61"/>
      <c r="K441" s="61"/>
      <c r="M441" s="141"/>
      <c r="N441" s="141"/>
      <c r="Q441" s="141"/>
      <c r="R441" s="141"/>
      <c r="S441" s="61"/>
      <c r="U441" s="141"/>
      <c r="V441" s="141"/>
      <c r="Y441" s="141"/>
      <c r="Z441" s="142"/>
      <c r="AC441" s="141"/>
      <c r="AD441" s="141"/>
      <c r="AG441" s="141"/>
      <c r="AH441" s="142"/>
      <c r="AK441" s="141"/>
      <c r="AL441" s="141"/>
      <c r="AO441" s="141"/>
      <c r="AP441" s="142"/>
      <c r="AS441" s="141"/>
      <c r="AT441" s="141"/>
      <c r="AW441" s="141"/>
      <c r="AX441" s="142"/>
      <c r="BA441" s="141"/>
      <c r="BB441" s="141"/>
      <c r="BF441" s="141"/>
      <c r="BG441" s="142"/>
      <c r="BJ441" s="141"/>
      <c r="BK441" s="141"/>
      <c r="BN441" s="141"/>
      <c r="BO441" s="142"/>
    </row>
    <row r="442" spans="1:67" ht="12.75" x14ac:dyDescent="0.2">
      <c r="A442" s="143"/>
      <c r="B442" s="126"/>
      <c r="C442" s="61"/>
      <c r="K442" s="61"/>
      <c r="M442" s="141"/>
      <c r="N442" s="141"/>
      <c r="Q442" s="141"/>
      <c r="R442" s="141"/>
      <c r="S442" s="61"/>
      <c r="U442" s="141"/>
      <c r="V442" s="141"/>
      <c r="Y442" s="141"/>
      <c r="Z442" s="142"/>
      <c r="AC442" s="141"/>
      <c r="AD442" s="141"/>
      <c r="AG442" s="141"/>
      <c r="AH442" s="142"/>
      <c r="AK442" s="141"/>
      <c r="AL442" s="141"/>
      <c r="AO442" s="141"/>
      <c r="AP442" s="142"/>
      <c r="AS442" s="141"/>
      <c r="AT442" s="141"/>
      <c r="AW442" s="141"/>
      <c r="AX442" s="142"/>
      <c r="BA442" s="141"/>
      <c r="BB442" s="141"/>
      <c r="BF442" s="141"/>
      <c r="BG442" s="142"/>
      <c r="BJ442" s="141"/>
      <c r="BK442" s="141"/>
      <c r="BN442" s="141"/>
      <c r="BO442" s="142"/>
    </row>
    <row r="443" spans="1:67" ht="12.75" x14ac:dyDescent="0.2">
      <c r="A443" s="143"/>
      <c r="B443" s="126"/>
      <c r="C443" s="61"/>
      <c r="K443" s="61"/>
      <c r="M443" s="141"/>
      <c r="N443" s="141"/>
      <c r="Q443" s="141"/>
      <c r="R443" s="141"/>
      <c r="S443" s="61"/>
      <c r="U443" s="141"/>
      <c r="V443" s="141"/>
      <c r="Y443" s="141"/>
      <c r="Z443" s="142"/>
      <c r="AC443" s="141"/>
      <c r="AD443" s="141"/>
      <c r="AG443" s="141"/>
      <c r="AH443" s="142"/>
      <c r="AK443" s="141"/>
      <c r="AL443" s="141"/>
      <c r="AO443" s="141"/>
      <c r="AP443" s="142"/>
      <c r="AS443" s="141"/>
      <c r="AT443" s="141"/>
      <c r="AW443" s="141"/>
      <c r="AX443" s="142"/>
      <c r="BA443" s="141"/>
      <c r="BB443" s="141"/>
      <c r="BF443" s="141"/>
      <c r="BG443" s="142"/>
      <c r="BJ443" s="141"/>
      <c r="BK443" s="141"/>
      <c r="BN443" s="141"/>
      <c r="BO443" s="142"/>
    </row>
    <row r="444" spans="1:67" ht="12.75" x14ac:dyDescent="0.2">
      <c r="A444" s="143"/>
      <c r="B444" s="126"/>
      <c r="C444" s="61"/>
      <c r="K444" s="61"/>
      <c r="M444" s="141"/>
      <c r="N444" s="141"/>
      <c r="Q444" s="141"/>
      <c r="R444" s="141"/>
      <c r="S444" s="61"/>
      <c r="U444" s="141"/>
      <c r="V444" s="141"/>
      <c r="Y444" s="141"/>
      <c r="Z444" s="142"/>
      <c r="AC444" s="141"/>
      <c r="AD444" s="141"/>
      <c r="AG444" s="141"/>
      <c r="AH444" s="142"/>
      <c r="AK444" s="141"/>
      <c r="AL444" s="141"/>
      <c r="AO444" s="141"/>
      <c r="AP444" s="142"/>
      <c r="AS444" s="141"/>
      <c r="AT444" s="141"/>
      <c r="AW444" s="141"/>
      <c r="AX444" s="142"/>
      <c r="BA444" s="141"/>
      <c r="BB444" s="141"/>
      <c r="BF444" s="141"/>
      <c r="BG444" s="142"/>
      <c r="BJ444" s="141"/>
      <c r="BK444" s="141"/>
      <c r="BN444" s="141"/>
      <c r="BO444" s="142"/>
    </row>
    <row r="445" spans="1:67" ht="12.75" x14ac:dyDescent="0.2">
      <c r="A445" s="143"/>
      <c r="B445" s="126"/>
      <c r="C445" s="61"/>
      <c r="K445" s="61"/>
      <c r="M445" s="141"/>
      <c r="N445" s="141"/>
      <c r="Q445" s="141"/>
      <c r="R445" s="141"/>
      <c r="S445" s="61"/>
      <c r="U445" s="141"/>
      <c r="V445" s="141"/>
      <c r="Y445" s="141"/>
      <c r="Z445" s="142"/>
      <c r="AC445" s="141"/>
      <c r="AD445" s="141"/>
      <c r="AG445" s="141"/>
      <c r="AH445" s="142"/>
      <c r="AK445" s="141"/>
      <c r="AL445" s="141"/>
      <c r="AO445" s="141"/>
      <c r="AP445" s="142"/>
      <c r="AS445" s="141"/>
      <c r="AT445" s="141"/>
      <c r="AW445" s="141"/>
      <c r="AX445" s="142"/>
      <c r="BA445" s="141"/>
      <c r="BB445" s="141"/>
      <c r="BF445" s="141"/>
      <c r="BG445" s="142"/>
      <c r="BJ445" s="141"/>
      <c r="BK445" s="141"/>
      <c r="BN445" s="141"/>
      <c r="BO445" s="142"/>
    </row>
    <row r="446" spans="1:67" ht="12.75" x14ac:dyDescent="0.2">
      <c r="A446" s="143"/>
      <c r="B446" s="126"/>
      <c r="C446" s="61"/>
      <c r="K446" s="61"/>
      <c r="M446" s="141"/>
      <c r="N446" s="141"/>
      <c r="Q446" s="141"/>
      <c r="R446" s="141"/>
      <c r="S446" s="61"/>
      <c r="U446" s="141"/>
      <c r="V446" s="141"/>
      <c r="Y446" s="141"/>
      <c r="Z446" s="142"/>
      <c r="AC446" s="141"/>
      <c r="AD446" s="141"/>
      <c r="AG446" s="141"/>
      <c r="AH446" s="142"/>
      <c r="AK446" s="141"/>
      <c r="AL446" s="141"/>
      <c r="AO446" s="141"/>
      <c r="AP446" s="142"/>
      <c r="AS446" s="141"/>
      <c r="AT446" s="141"/>
      <c r="AW446" s="141"/>
      <c r="AX446" s="142"/>
      <c r="BA446" s="141"/>
      <c r="BB446" s="141"/>
      <c r="BF446" s="141"/>
      <c r="BG446" s="142"/>
      <c r="BJ446" s="141"/>
      <c r="BK446" s="141"/>
      <c r="BN446" s="141"/>
      <c r="BO446" s="142"/>
    </row>
    <row r="447" spans="1:67" ht="12.75" x14ac:dyDescent="0.2">
      <c r="A447" s="143"/>
      <c r="B447" s="126"/>
      <c r="C447" s="61"/>
      <c r="K447" s="61"/>
      <c r="M447" s="141"/>
      <c r="N447" s="141"/>
      <c r="Q447" s="141"/>
      <c r="R447" s="141"/>
      <c r="S447" s="61"/>
      <c r="U447" s="141"/>
      <c r="V447" s="141"/>
      <c r="Y447" s="141"/>
      <c r="Z447" s="142"/>
      <c r="AC447" s="141"/>
      <c r="AD447" s="141"/>
      <c r="AG447" s="141"/>
      <c r="AH447" s="142"/>
      <c r="AK447" s="141"/>
      <c r="AL447" s="141"/>
      <c r="AO447" s="141"/>
      <c r="AP447" s="142"/>
      <c r="AS447" s="141"/>
      <c r="AT447" s="141"/>
      <c r="AW447" s="141"/>
      <c r="AX447" s="142"/>
      <c r="BA447" s="141"/>
      <c r="BB447" s="141"/>
      <c r="BF447" s="141"/>
      <c r="BG447" s="142"/>
      <c r="BJ447" s="141"/>
      <c r="BK447" s="141"/>
      <c r="BN447" s="141"/>
      <c r="BO447" s="142"/>
    </row>
    <row r="448" spans="1:67" ht="12.75" x14ac:dyDescent="0.2">
      <c r="A448" s="143"/>
      <c r="B448" s="126"/>
      <c r="C448" s="61"/>
      <c r="K448" s="61"/>
      <c r="M448" s="141"/>
      <c r="N448" s="141"/>
      <c r="Q448" s="141"/>
      <c r="R448" s="141"/>
      <c r="S448" s="61"/>
      <c r="U448" s="141"/>
      <c r="V448" s="141"/>
      <c r="Y448" s="141"/>
      <c r="Z448" s="142"/>
      <c r="AC448" s="141"/>
      <c r="AD448" s="141"/>
      <c r="AG448" s="141"/>
      <c r="AH448" s="142"/>
      <c r="AK448" s="141"/>
      <c r="AL448" s="141"/>
      <c r="AO448" s="141"/>
      <c r="AP448" s="142"/>
      <c r="AS448" s="141"/>
      <c r="AT448" s="141"/>
      <c r="AW448" s="141"/>
      <c r="AX448" s="142"/>
      <c r="BA448" s="141"/>
      <c r="BB448" s="141"/>
      <c r="BF448" s="141"/>
      <c r="BG448" s="142"/>
      <c r="BJ448" s="141"/>
      <c r="BK448" s="141"/>
      <c r="BN448" s="141"/>
      <c r="BO448" s="142"/>
    </row>
    <row r="449" spans="1:67" ht="12.75" x14ac:dyDescent="0.2">
      <c r="A449" s="143"/>
      <c r="B449" s="126"/>
      <c r="C449" s="61"/>
      <c r="K449" s="61"/>
      <c r="M449" s="141"/>
      <c r="N449" s="141"/>
      <c r="Q449" s="141"/>
      <c r="R449" s="141"/>
      <c r="S449" s="61"/>
      <c r="U449" s="141"/>
      <c r="V449" s="141"/>
      <c r="Y449" s="141"/>
      <c r="Z449" s="142"/>
      <c r="AC449" s="141"/>
      <c r="AD449" s="141"/>
      <c r="AG449" s="141"/>
      <c r="AH449" s="142"/>
      <c r="AK449" s="141"/>
      <c r="AL449" s="141"/>
      <c r="AO449" s="141"/>
      <c r="AP449" s="142"/>
      <c r="AS449" s="141"/>
      <c r="AT449" s="141"/>
      <c r="AW449" s="141"/>
      <c r="AX449" s="142"/>
      <c r="BA449" s="141"/>
      <c r="BB449" s="141"/>
      <c r="BF449" s="141"/>
      <c r="BG449" s="142"/>
      <c r="BJ449" s="141"/>
      <c r="BK449" s="141"/>
      <c r="BN449" s="141"/>
      <c r="BO449" s="142"/>
    </row>
    <row r="450" spans="1:67" ht="12.75" x14ac:dyDescent="0.2">
      <c r="A450" s="143"/>
      <c r="B450" s="126"/>
      <c r="C450" s="61"/>
      <c r="K450" s="61"/>
      <c r="M450" s="141"/>
      <c r="N450" s="141"/>
      <c r="Q450" s="141"/>
      <c r="R450" s="141"/>
      <c r="S450" s="61"/>
      <c r="U450" s="141"/>
      <c r="V450" s="141"/>
      <c r="Y450" s="141"/>
      <c r="Z450" s="142"/>
      <c r="AC450" s="141"/>
      <c r="AD450" s="141"/>
      <c r="AG450" s="141"/>
      <c r="AH450" s="142"/>
      <c r="AK450" s="141"/>
      <c r="AL450" s="141"/>
      <c r="AO450" s="141"/>
      <c r="AP450" s="142"/>
      <c r="AS450" s="141"/>
      <c r="AT450" s="141"/>
      <c r="AW450" s="141"/>
      <c r="AX450" s="142"/>
      <c r="BA450" s="141"/>
      <c r="BB450" s="141"/>
      <c r="BF450" s="141"/>
      <c r="BG450" s="142"/>
      <c r="BJ450" s="141"/>
      <c r="BK450" s="141"/>
      <c r="BN450" s="141"/>
      <c r="BO450" s="142"/>
    </row>
    <row r="451" spans="1:67" ht="12.75" x14ac:dyDescent="0.2">
      <c r="A451" s="143"/>
      <c r="B451" s="126"/>
      <c r="C451" s="61"/>
      <c r="K451" s="61"/>
      <c r="M451" s="141"/>
      <c r="N451" s="141"/>
      <c r="Q451" s="141"/>
      <c r="R451" s="141"/>
      <c r="S451" s="61"/>
      <c r="U451" s="141"/>
      <c r="V451" s="141"/>
      <c r="Y451" s="141"/>
      <c r="Z451" s="142"/>
      <c r="AC451" s="141"/>
      <c r="AD451" s="141"/>
      <c r="AG451" s="141"/>
      <c r="AH451" s="142"/>
      <c r="AK451" s="141"/>
      <c r="AL451" s="141"/>
      <c r="AO451" s="141"/>
      <c r="AP451" s="142"/>
      <c r="AS451" s="141"/>
      <c r="AT451" s="141"/>
      <c r="AW451" s="141"/>
      <c r="AX451" s="142"/>
      <c r="BA451" s="141"/>
      <c r="BB451" s="141"/>
      <c r="BF451" s="141"/>
      <c r="BG451" s="142"/>
      <c r="BJ451" s="141"/>
      <c r="BK451" s="141"/>
      <c r="BN451" s="141"/>
      <c r="BO451" s="142"/>
    </row>
    <row r="452" spans="1:67" ht="12.75" x14ac:dyDescent="0.2">
      <c r="A452" s="143"/>
      <c r="B452" s="126"/>
      <c r="C452" s="61"/>
      <c r="K452" s="61"/>
      <c r="M452" s="141"/>
      <c r="N452" s="141"/>
      <c r="Q452" s="141"/>
      <c r="R452" s="141"/>
      <c r="S452" s="61"/>
      <c r="U452" s="141"/>
      <c r="V452" s="141"/>
      <c r="Y452" s="141"/>
      <c r="Z452" s="142"/>
      <c r="AC452" s="141"/>
      <c r="AD452" s="141"/>
      <c r="AG452" s="141"/>
      <c r="AH452" s="142"/>
      <c r="AK452" s="141"/>
      <c r="AL452" s="141"/>
      <c r="AO452" s="141"/>
      <c r="AP452" s="142"/>
      <c r="AS452" s="141"/>
      <c r="AT452" s="141"/>
      <c r="AW452" s="141"/>
      <c r="AX452" s="142"/>
      <c r="BA452" s="141"/>
      <c r="BB452" s="141"/>
      <c r="BF452" s="141"/>
      <c r="BG452" s="142"/>
      <c r="BJ452" s="141"/>
      <c r="BK452" s="141"/>
      <c r="BN452" s="141"/>
      <c r="BO452" s="142"/>
    </row>
    <row r="453" spans="1:67" ht="12.75" x14ac:dyDescent="0.2">
      <c r="A453" s="143"/>
      <c r="B453" s="126"/>
      <c r="C453" s="61"/>
      <c r="K453" s="61"/>
      <c r="M453" s="141"/>
      <c r="N453" s="141"/>
      <c r="Q453" s="141"/>
      <c r="R453" s="141"/>
      <c r="S453" s="61"/>
      <c r="U453" s="141"/>
      <c r="V453" s="141"/>
      <c r="Y453" s="141"/>
      <c r="Z453" s="142"/>
      <c r="AC453" s="141"/>
      <c r="AD453" s="141"/>
      <c r="AG453" s="141"/>
      <c r="AH453" s="142"/>
      <c r="AK453" s="141"/>
      <c r="AL453" s="141"/>
      <c r="AO453" s="141"/>
      <c r="AP453" s="142"/>
      <c r="AS453" s="141"/>
      <c r="AT453" s="141"/>
      <c r="AW453" s="141"/>
      <c r="AX453" s="142"/>
      <c r="BA453" s="141"/>
      <c r="BB453" s="141"/>
      <c r="BF453" s="141"/>
      <c r="BG453" s="142"/>
      <c r="BJ453" s="141"/>
      <c r="BK453" s="141"/>
      <c r="BN453" s="141"/>
      <c r="BO453" s="142"/>
    </row>
    <row r="454" spans="1:67" ht="12.75" x14ac:dyDescent="0.2">
      <c r="A454" s="143"/>
      <c r="B454" s="126"/>
      <c r="C454" s="61"/>
      <c r="K454" s="61"/>
      <c r="M454" s="141"/>
      <c r="N454" s="141"/>
      <c r="Q454" s="141"/>
      <c r="R454" s="141"/>
      <c r="S454" s="61"/>
      <c r="U454" s="141"/>
      <c r="V454" s="141"/>
      <c r="Y454" s="141"/>
      <c r="Z454" s="142"/>
      <c r="AC454" s="141"/>
      <c r="AD454" s="141"/>
      <c r="AG454" s="141"/>
      <c r="AH454" s="142"/>
      <c r="AK454" s="141"/>
      <c r="AL454" s="141"/>
      <c r="AO454" s="141"/>
      <c r="AP454" s="142"/>
      <c r="AS454" s="141"/>
      <c r="AT454" s="141"/>
      <c r="AW454" s="141"/>
      <c r="AX454" s="142"/>
      <c r="BA454" s="141"/>
      <c r="BB454" s="141"/>
      <c r="BF454" s="141"/>
      <c r="BG454" s="142"/>
      <c r="BJ454" s="141"/>
      <c r="BK454" s="141"/>
      <c r="BN454" s="141"/>
      <c r="BO454" s="142"/>
    </row>
    <row r="455" spans="1:67" ht="12.75" x14ac:dyDescent="0.2">
      <c r="A455" s="143"/>
      <c r="B455" s="126"/>
      <c r="C455" s="61"/>
      <c r="K455" s="61"/>
      <c r="M455" s="141"/>
      <c r="N455" s="141"/>
      <c r="Q455" s="141"/>
      <c r="R455" s="141"/>
      <c r="S455" s="61"/>
      <c r="U455" s="141"/>
      <c r="V455" s="141"/>
      <c r="Y455" s="141"/>
      <c r="Z455" s="142"/>
      <c r="AC455" s="141"/>
      <c r="AD455" s="141"/>
      <c r="AG455" s="141"/>
      <c r="AH455" s="142"/>
      <c r="AK455" s="141"/>
      <c r="AL455" s="141"/>
      <c r="AO455" s="141"/>
      <c r="AP455" s="142"/>
      <c r="AS455" s="141"/>
      <c r="AT455" s="141"/>
      <c r="AW455" s="141"/>
      <c r="AX455" s="142"/>
      <c r="BA455" s="141"/>
      <c r="BB455" s="141"/>
      <c r="BF455" s="141"/>
      <c r="BG455" s="142"/>
      <c r="BJ455" s="141"/>
      <c r="BK455" s="141"/>
      <c r="BN455" s="141"/>
      <c r="BO455" s="142"/>
    </row>
    <row r="456" spans="1:67" ht="12.75" x14ac:dyDescent="0.2">
      <c r="A456" s="143"/>
      <c r="B456" s="126"/>
      <c r="C456" s="61"/>
      <c r="K456" s="61"/>
      <c r="M456" s="141"/>
      <c r="N456" s="141"/>
      <c r="Q456" s="141"/>
      <c r="R456" s="141"/>
      <c r="S456" s="61"/>
      <c r="U456" s="141"/>
      <c r="V456" s="141"/>
      <c r="Y456" s="141"/>
      <c r="Z456" s="142"/>
      <c r="AC456" s="141"/>
      <c r="AD456" s="141"/>
      <c r="AG456" s="141"/>
      <c r="AH456" s="142"/>
      <c r="AK456" s="141"/>
      <c r="AL456" s="141"/>
      <c r="AO456" s="141"/>
      <c r="AP456" s="142"/>
      <c r="AS456" s="141"/>
      <c r="AT456" s="141"/>
      <c r="AW456" s="141"/>
      <c r="AX456" s="142"/>
      <c r="BA456" s="141"/>
      <c r="BB456" s="141"/>
      <c r="BF456" s="141"/>
      <c r="BG456" s="142"/>
      <c r="BJ456" s="141"/>
      <c r="BK456" s="141"/>
      <c r="BN456" s="141"/>
      <c r="BO456" s="142"/>
    </row>
    <row r="457" spans="1:67" ht="12.75" x14ac:dyDescent="0.2">
      <c r="A457" s="143"/>
      <c r="B457" s="126"/>
      <c r="C457" s="61"/>
      <c r="K457" s="61"/>
      <c r="M457" s="141"/>
      <c r="N457" s="141"/>
      <c r="Q457" s="141"/>
      <c r="R457" s="141"/>
      <c r="S457" s="61"/>
      <c r="U457" s="141"/>
      <c r="V457" s="141"/>
      <c r="Y457" s="141"/>
      <c r="Z457" s="142"/>
      <c r="AC457" s="141"/>
      <c r="AD457" s="141"/>
      <c r="AG457" s="141"/>
      <c r="AH457" s="142"/>
      <c r="AK457" s="141"/>
      <c r="AL457" s="141"/>
      <c r="AO457" s="141"/>
      <c r="AP457" s="142"/>
      <c r="AS457" s="141"/>
      <c r="AT457" s="141"/>
      <c r="AW457" s="141"/>
      <c r="AX457" s="142"/>
      <c r="BA457" s="141"/>
      <c r="BB457" s="141"/>
      <c r="BF457" s="141"/>
      <c r="BG457" s="142"/>
      <c r="BJ457" s="141"/>
      <c r="BK457" s="141"/>
      <c r="BN457" s="141"/>
      <c r="BO457" s="142"/>
    </row>
    <row r="458" spans="1:67" ht="12.75" x14ac:dyDescent="0.2">
      <c r="A458" s="143"/>
      <c r="B458" s="126"/>
      <c r="C458" s="61"/>
      <c r="K458" s="61"/>
      <c r="M458" s="141"/>
      <c r="N458" s="141"/>
      <c r="Q458" s="141"/>
      <c r="R458" s="141"/>
      <c r="S458" s="61"/>
      <c r="U458" s="141"/>
      <c r="V458" s="141"/>
      <c r="Y458" s="141"/>
      <c r="Z458" s="142"/>
      <c r="AC458" s="141"/>
      <c r="AD458" s="141"/>
      <c r="AG458" s="141"/>
      <c r="AH458" s="142"/>
      <c r="AK458" s="141"/>
      <c r="AL458" s="141"/>
      <c r="AO458" s="141"/>
      <c r="AP458" s="142"/>
      <c r="AS458" s="141"/>
      <c r="AT458" s="141"/>
      <c r="AW458" s="141"/>
      <c r="AX458" s="142"/>
      <c r="BA458" s="141"/>
      <c r="BB458" s="141"/>
      <c r="BF458" s="141"/>
      <c r="BG458" s="142"/>
      <c r="BJ458" s="141"/>
      <c r="BK458" s="141"/>
      <c r="BN458" s="141"/>
      <c r="BO458" s="142"/>
    </row>
    <row r="459" spans="1:67" ht="12.75" x14ac:dyDescent="0.2">
      <c r="A459" s="143"/>
      <c r="B459" s="126"/>
      <c r="C459" s="61"/>
      <c r="K459" s="61"/>
      <c r="M459" s="141"/>
      <c r="N459" s="141"/>
      <c r="Q459" s="141"/>
      <c r="R459" s="141"/>
      <c r="S459" s="61"/>
      <c r="U459" s="141"/>
      <c r="V459" s="141"/>
      <c r="Y459" s="141"/>
      <c r="Z459" s="142"/>
      <c r="AC459" s="141"/>
      <c r="AD459" s="141"/>
      <c r="AG459" s="141"/>
      <c r="AH459" s="142"/>
      <c r="AK459" s="141"/>
      <c r="AL459" s="141"/>
      <c r="AO459" s="141"/>
      <c r="AP459" s="142"/>
      <c r="AS459" s="141"/>
      <c r="AT459" s="141"/>
      <c r="AW459" s="141"/>
      <c r="AX459" s="142"/>
      <c r="BA459" s="141"/>
      <c r="BB459" s="141"/>
      <c r="BF459" s="141"/>
      <c r="BG459" s="142"/>
      <c r="BJ459" s="141"/>
      <c r="BK459" s="141"/>
      <c r="BN459" s="141"/>
      <c r="BO459" s="142"/>
    </row>
    <row r="460" spans="1:67" ht="12.75" x14ac:dyDescent="0.2">
      <c r="A460" s="143"/>
      <c r="B460" s="126"/>
      <c r="C460" s="61"/>
      <c r="K460" s="61"/>
      <c r="M460" s="141"/>
      <c r="N460" s="141"/>
      <c r="Q460" s="141"/>
      <c r="R460" s="141"/>
      <c r="S460" s="61"/>
      <c r="U460" s="141"/>
      <c r="V460" s="141"/>
      <c r="Y460" s="141"/>
      <c r="Z460" s="142"/>
      <c r="AC460" s="141"/>
      <c r="AD460" s="141"/>
      <c r="AG460" s="141"/>
      <c r="AH460" s="142"/>
      <c r="AK460" s="141"/>
      <c r="AL460" s="141"/>
      <c r="AO460" s="141"/>
      <c r="AP460" s="142"/>
      <c r="AS460" s="141"/>
      <c r="AT460" s="141"/>
      <c r="AW460" s="141"/>
      <c r="AX460" s="142"/>
      <c r="BA460" s="141"/>
      <c r="BB460" s="141"/>
      <c r="BF460" s="141"/>
      <c r="BG460" s="142"/>
      <c r="BJ460" s="141"/>
      <c r="BK460" s="141"/>
      <c r="BN460" s="141"/>
      <c r="BO460" s="142"/>
    </row>
    <row r="461" spans="1:67" ht="12.75" x14ac:dyDescent="0.2">
      <c r="A461" s="143"/>
      <c r="B461" s="126"/>
      <c r="C461" s="61"/>
      <c r="K461" s="61"/>
      <c r="M461" s="141"/>
      <c r="N461" s="141"/>
      <c r="Q461" s="141"/>
      <c r="R461" s="141"/>
      <c r="S461" s="61"/>
      <c r="U461" s="141"/>
      <c r="V461" s="141"/>
      <c r="Y461" s="141"/>
      <c r="Z461" s="142"/>
      <c r="AC461" s="141"/>
      <c r="AD461" s="141"/>
      <c r="AG461" s="141"/>
      <c r="AH461" s="142"/>
      <c r="AK461" s="141"/>
      <c r="AL461" s="141"/>
      <c r="AO461" s="141"/>
      <c r="AP461" s="142"/>
      <c r="AS461" s="141"/>
      <c r="AT461" s="141"/>
      <c r="AW461" s="141"/>
      <c r="AX461" s="142"/>
      <c r="BA461" s="141"/>
      <c r="BB461" s="141"/>
      <c r="BF461" s="141"/>
      <c r="BG461" s="142"/>
      <c r="BJ461" s="141"/>
      <c r="BK461" s="141"/>
      <c r="BN461" s="141"/>
      <c r="BO461" s="142"/>
    </row>
    <row r="462" spans="1:67" ht="12.75" x14ac:dyDescent="0.2">
      <c r="A462" s="143"/>
      <c r="B462" s="126"/>
      <c r="C462" s="61"/>
      <c r="K462" s="61"/>
      <c r="M462" s="141"/>
      <c r="N462" s="141"/>
      <c r="Q462" s="141"/>
      <c r="R462" s="141"/>
      <c r="S462" s="61"/>
      <c r="U462" s="141"/>
      <c r="V462" s="141"/>
      <c r="Y462" s="141"/>
      <c r="Z462" s="142"/>
      <c r="AC462" s="141"/>
      <c r="AD462" s="141"/>
      <c r="AG462" s="141"/>
      <c r="AH462" s="142"/>
      <c r="AK462" s="141"/>
      <c r="AL462" s="141"/>
      <c r="AO462" s="141"/>
      <c r="AP462" s="142"/>
      <c r="AS462" s="141"/>
      <c r="AT462" s="141"/>
      <c r="AW462" s="141"/>
      <c r="AX462" s="142"/>
      <c r="BA462" s="141"/>
      <c r="BB462" s="141"/>
      <c r="BF462" s="141"/>
      <c r="BG462" s="142"/>
      <c r="BJ462" s="141"/>
      <c r="BK462" s="141"/>
      <c r="BN462" s="141"/>
      <c r="BO462" s="142"/>
    </row>
    <row r="463" spans="1:67" ht="12.75" x14ac:dyDescent="0.2">
      <c r="A463" s="143"/>
      <c r="B463" s="126"/>
      <c r="C463" s="61"/>
      <c r="K463" s="61"/>
      <c r="M463" s="141"/>
      <c r="N463" s="141"/>
      <c r="Q463" s="141"/>
      <c r="R463" s="141"/>
      <c r="S463" s="61"/>
      <c r="U463" s="141"/>
      <c r="V463" s="141"/>
      <c r="Y463" s="141"/>
      <c r="Z463" s="142"/>
      <c r="AC463" s="141"/>
      <c r="AD463" s="141"/>
      <c r="AG463" s="141"/>
      <c r="AH463" s="142"/>
      <c r="AK463" s="141"/>
      <c r="AL463" s="141"/>
      <c r="AO463" s="141"/>
      <c r="AP463" s="142"/>
      <c r="AS463" s="141"/>
      <c r="AT463" s="141"/>
      <c r="AW463" s="141"/>
      <c r="AX463" s="142"/>
      <c r="BA463" s="141"/>
      <c r="BB463" s="141"/>
      <c r="BF463" s="141"/>
      <c r="BG463" s="142"/>
      <c r="BJ463" s="141"/>
      <c r="BK463" s="141"/>
      <c r="BN463" s="141"/>
      <c r="BO463" s="142"/>
    </row>
    <row r="464" spans="1:67" ht="12.75" x14ac:dyDescent="0.2">
      <c r="A464" s="143"/>
      <c r="B464" s="126"/>
      <c r="C464" s="61"/>
      <c r="K464" s="61"/>
      <c r="M464" s="141"/>
      <c r="N464" s="141"/>
      <c r="Q464" s="141"/>
      <c r="R464" s="141"/>
      <c r="S464" s="61"/>
      <c r="U464" s="141"/>
      <c r="V464" s="141"/>
      <c r="Y464" s="141"/>
      <c r="Z464" s="142"/>
      <c r="AC464" s="141"/>
      <c r="AD464" s="141"/>
      <c r="AG464" s="141"/>
      <c r="AH464" s="142"/>
      <c r="AK464" s="141"/>
      <c r="AL464" s="141"/>
      <c r="AO464" s="141"/>
      <c r="AP464" s="142"/>
      <c r="AS464" s="141"/>
      <c r="AT464" s="141"/>
      <c r="AW464" s="141"/>
      <c r="AX464" s="142"/>
      <c r="BA464" s="141"/>
      <c r="BB464" s="141"/>
      <c r="BF464" s="141"/>
      <c r="BG464" s="142"/>
      <c r="BJ464" s="141"/>
      <c r="BK464" s="141"/>
      <c r="BN464" s="141"/>
      <c r="BO464" s="142"/>
    </row>
    <row r="465" spans="1:67" ht="12.75" x14ac:dyDescent="0.2">
      <c r="A465" s="143"/>
      <c r="B465" s="126"/>
      <c r="C465" s="61"/>
      <c r="K465" s="61"/>
      <c r="M465" s="141"/>
      <c r="N465" s="141"/>
      <c r="Q465" s="141"/>
      <c r="R465" s="141"/>
      <c r="S465" s="61"/>
      <c r="U465" s="141"/>
      <c r="V465" s="141"/>
      <c r="Y465" s="141"/>
      <c r="Z465" s="142"/>
      <c r="AC465" s="141"/>
      <c r="AD465" s="141"/>
      <c r="AG465" s="141"/>
      <c r="AH465" s="142"/>
      <c r="AK465" s="141"/>
      <c r="AL465" s="141"/>
      <c r="AO465" s="141"/>
      <c r="AP465" s="142"/>
      <c r="AS465" s="141"/>
      <c r="AT465" s="141"/>
      <c r="AW465" s="141"/>
      <c r="AX465" s="142"/>
      <c r="BA465" s="141"/>
      <c r="BB465" s="141"/>
      <c r="BF465" s="141"/>
      <c r="BG465" s="142"/>
      <c r="BJ465" s="141"/>
      <c r="BK465" s="141"/>
      <c r="BN465" s="141"/>
      <c r="BO465" s="142"/>
    </row>
    <row r="466" spans="1:67" ht="12.75" x14ac:dyDescent="0.2">
      <c r="A466" s="143"/>
      <c r="B466" s="126"/>
      <c r="C466" s="61"/>
      <c r="K466" s="61"/>
      <c r="M466" s="141"/>
      <c r="N466" s="141"/>
      <c r="Q466" s="141"/>
      <c r="R466" s="141"/>
      <c r="S466" s="61"/>
      <c r="U466" s="141"/>
      <c r="V466" s="141"/>
      <c r="Y466" s="141"/>
      <c r="Z466" s="142"/>
      <c r="AC466" s="141"/>
      <c r="AD466" s="141"/>
      <c r="AG466" s="141"/>
      <c r="AH466" s="142"/>
      <c r="AK466" s="141"/>
      <c r="AL466" s="141"/>
      <c r="AO466" s="141"/>
      <c r="AP466" s="142"/>
      <c r="AS466" s="141"/>
      <c r="AT466" s="141"/>
      <c r="AW466" s="141"/>
      <c r="AX466" s="142"/>
      <c r="BA466" s="141"/>
      <c r="BB466" s="141"/>
      <c r="BF466" s="141"/>
      <c r="BG466" s="142"/>
      <c r="BJ466" s="141"/>
      <c r="BK466" s="141"/>
      <c r="BN466" s="141"/>
      <c r="BO466" s="142"/>
    </row>
    <row r="467" spans="1:67" ht="12.75" x14ac:dyDescent="0.2">
      <c r="A467" s="143"/>
      <c r="B467" s="126"/>
      <c r="C467" s="61"/>
      <c r="K467" s="61"/>
      <c r="M467" s="141"/>
      <c r="N467" s="141"/>
      <c r="Q467" s="141"/>
      <c r="R467" s="141"/>
      <c r="S467" s="61"/>
      <c r="U467" s="141"/>
      <c r="V467" s="141"/>
      <c r="Y467" s="141"/>
      <c r="Z467" s="142"/>
      <c r="AC467" s="141"/>
      <c r="AD467" s="141"/>
      <c r="AG467" s="141"/>
      <c r="AH467" s="142"/>
      <c r="AK467" s="141"/>
      <c r="AL467" s="141"/>
      <c r="AO467" s="141"/>
      <c r="AP467" s="142"/>
      <c r="AS467" s="141"/>
      <c r="AT467" s="141"/>
      <c r="AW467" s="141"/>
      <c r="AX467" s="142"/>
      <c r="BA467" s="141"/>
      <c r="BB467" s="141"/>
      <c r="BF467" s="141"/>
      <c r="BG467" s="142"/>
      <c r="BJ467" s="141"/>
      <c r="BK467" s="141"/>
      <c r="BN467" s="141"/>
      <c r="BO467" s="142"/>
    </row>
    <row r="468" spans="1:67" ht="12.75" x14ac:dyDescent="0.2">
      <c r="A468" s="143"/>
      <c r="B468" s="126"/>
      <c r="C468" s="61"/>
      <c r="K468" s="61"/>
      <c r="M468" s="141"/>
      <c r="N468" s="141"/>
      <c r="Q468" s="141"/>
      <c r="R468" s="141"/>
      <c r="S468" s="61"/>
      <c r="U468" s="141"/>
      <c r="V468" s="141"/>
      <c r="Y468" s="141"/>
      <c r="Z468" s="142"/>
      <c r="AC468" s="141"/>
      <c r="AD468" s="141"/>
      <c r="AG468" s="141"/>
      <c r="AH468" s="142"/>
      <c r="AK468" s="141"/>
      <c r="AL468" s="141"/>
      <c r="AO468" s="141"/>
      <c r="AP468" s="142"/>
      <c r="AS468" s="141"/>
      <c r="AT468" s="141"/>
      <c r="AW468" s="141"/>
      <c r="AX468" s="142"/>
      <c r="BA468" s="141"/>
      <c r="BB468" s="141"/>
      <c r="BF468" s="141"/>
      <c r="BG468" s="142"/>
      <c r="BJ468" s="141"/>
      <c r="BK468" s="141"/>
      <c r="BN468" s="141"/>
      <c r="BO468" s="142"/>
    </row>
    <row r="469" spans="1:67" ht="12.75" x14ac:dyDescent="0.2">
      <c r="A469" s="143"/>
      <c r="B469" s="126"/>
      <c r="C469" s="61"/>
      <c r="K469" s="61"/>
      <c r="M469" s="141"/>
      <c r="N469" s="141"/>
      <c r="Q469" s="141"/>
      <c r="R469" s="141"/>
      <c r="S469" s="61"/>
      <c r="U469" s="141"/>
      <c r="V469" s="141"/>
      <c r="Y469" s="141"/>
      <c r="Z469" s="142"/>
      <c r="AC469" s="141"/>
      <c r="AD469" s="141"/>
      <c r="AG469" s="141"/>
      <c r="AH469" s="142"/>
      <c r="AK469" s="141"/>
      <c r="AL469" s="141"/>
      <c r="AO469" s="141"/>
      <c r="AP469" s="142"/>
      <c r="AS469" s="141"/>
      <c r="AT469" s="141"/>
      <c r="AW469" s="141"/>
      <c r="AX469" s="142"/>
      <c r="BA469" s="141"/>
      <c r="BB469" s="141"/>
      <c r="BF469" s="141"/>
      <c r="BG469" s="142"/>
      <c r="BJ469" s="141"/>
      <c r="BK469" s="141"/>
      <c r="BN469" s="141"/>
      <c r="BO469" s="142"/>
    </row>
    <row r="470" spans="1:67" ht="12.75" x14ac:dyDescent="0.2">
      <c r="A470" s="143"/>
      <c r="B470" s="126"/>
      <c r="C470" s="61"/>
      <c r="K470" s="61"/>
      <c r="M470" s="141"/>
      <c r="N470" s="141"/>
      <c r="Q470" s="141"/>
      <c r="R470" s="141"/>
      <c r="S470" s="61"/>
      <c r="U470" s="141"/>
      <c r="V470" s="141"/>
      <c r="Y470" s="141"/>
      <c r="Z470" s="142"/>
      <c r="AC470" s="141"/>
      <c r="AD470" s="141"/>
      <c r="AG470" s="141"/>
      <c r="AH470" s="142"/>
      <c r="AK470" s="141"/>
      <c r="AL470" s="141"/>
      <c r="AO470" s="141"/>
      <c r="AP470" s="142"/>
      <c r="AS470" s="141"/>
      <c r="AT470" s="141"/>
      <c r="AW470" s="141"/>
      <c r="AX470" s="142"/>
      <c r="BA470" s="141"/>
      <c r="BB470" s="141"/>
      <c r="BF470" s="141"/>
      <c r="BG470" s="142"/>
      <c r="BJ470" s="141"/>
      <c r="BK470" s="141"/>
      <c r="BN470" s="141"/>
      <c r="BO470" s="142"/>
    </row>
    <row r="471" spans="1:67" ht="12.75" x14ac:dyDescent="0.2">
      <c r="A471" s="143"/>
      <c r="B471" s="126"/>
      <c r="C471" s="61"/>
      <c r="K471" s="61"/>
      <c r="M471" s="141"/>
      <c r="N471" s="141"/>
      <c r="Q471" s="141"/>
      <c r="R471" s="141"/>
      <c r="S471" s="61"/>
      <c r="U471" s="141"/>
      <c r="V471" s="141"/>
      <c r="Y471" s="141"/>
      <c r="Z471" s="142"/>
      <c r="AC471" s="141"/>
      <c r="AD471" s="141"/>
      <c r="AG471" s="141"/>
      <c r="AH471" s="142"/>
      <c r="AK471" s="141"/>
      <c r="AL471" s="141"/>
      <c r="AO471" s="141"/>
      <c r="AP471" s="142"/>
      <c r="AS471" s="141"/>
      <c r="AT471" s="141"/>
      <c r="AW471" s="141"/>
      <c r="AX471" s="142"/>
      <c r="BA471" s="141"/>
      <c r="BB471" s="141"/>
      <c r="BF471" s="141"/>
      <c r="BG471" s="142"/>
      <c r="BJ471" s="141"/>
      <c r="BK471" s="141"/>
      <c r="BN471" s="141"/>
      <c r="BO471" s="142"/>
    </row>
    <row r="472" spans="1:67" ht="12.75" x14ac:dyDescent="0.2">
      <c r="A472" s="143"/>
      <c r="B472" s="126"/>
      <c r="C472" s="61"/>
      <c r="K472" s="61"/>
      <c r="M472" s="141"/>
      <c r="N472" s="141"/>
      <c r="Q472" s="141"/>
      <c r="R472" s="141"/>
      <c r="S472" s="61"/>
      <c r="U472" s="141"/>
      <c r="V472" s="141"/>
      <c r="Y472" s="141"/>
      <c r="Z472" s="142"/>
      <c r="AC472" s="141"/>
      <c r="AD472" s="141"/>
      <c r="AG472" s="141"/>
      <c r="AH472" s="142"/>
      <c r="AK472" s="141"/>
      <c r="AL472" s="141"/>
      <c r="AO472" s="141"/>
      <c r="AP472" s="142"/>
      <c r="AS472" s="141"/>
      <c r="AT472" s="141"/>
      <c r="AW472" s="141"/>
      <c r="AX472" s="142"/>
      <c r="BA472" s="141"/>
      <c r="BB472" s="141"/>
      <c r="BF472" s="141"/>
      <c r="BG472" s="142"/>
      <c r="BJ472" s="141"/>
      <c r="BK472" s="141"/>
      <c r="BN472" s="141"/>
      <c r="BO472" s="142"/>
    </row>
    <row r="473" spans="1:67" ht="12.75" x14ac:dyDescent="0.2">
      <c r="A473" s="143"/>
      <c r="B473" s="126"/>
      <c r="C473" s="61"/>
      <c r="K473" s="61"/>
      <c r="M473" s="141"/>
      <c r="N473" s="141"/>
      <c r="Q473" s="141"/>
      <c r="R473" s="141"/>
      <c r="S473" s="61"/>
      <c r="U473" s="141"/>
      <c r="V473" s="141"/>
      <c r="Y473" s="141"/>
      <c r="Z473" s="142"/>
      <c r="AC473" s="141"/>
      <c r="AD473" s="141"/>
      <c r="AG473" s="141"/>
      <c r="AH473" s="142"/>
      <c r="AK473" s="141"/>
      <c r="AL473" s="141"/>
      <c r="AO473" s="141"/>
      <c r="AP473" s="142"/>
      <c r="AS473" s="141"/>
      <c r="AT473" s="141"/>
      <c r="AW473" s="141"/>
      <c r="AX473" s="142"/>
      <c r="BA473" s="141"/>
      <c r="BB473" s="141"/>
      <c r="BF473" s="141"/>
      <c r="BG473" s="142"/>
      <c r="BJ473" s="141"/>
      <c r="BK473" s="141"/>
      <c r="BN473" s="141"/>
      <c r="BO473" s="142"/>
    </row>
    <row r="474" spans="1:67" ht="12.75" x14ac:dyDescent="0.2">
      <c r="A474" s="143"/>
      <c r="B474" s="126"/>
      <c r="C474" s="61"/>
      <c r="K474" s="61"/>
      <c r="M474" s="141"/>
      <c r="N474" s="141"/>
      <c r="Q474" s="141"/>
      <c r="R474" s="141"/>
      <c r="S474" s="61"/>
      <c r="U474" s="141"/>
      <c r="V474" s="141"/>
      <c r="Y474" s="141"/>
      <c r="Z474" s="142"/>
      <c r="AC474" s="141"/>
      <c r="AD474" s="141"/>
      <c r="AG474" s="141"/>
      <c r="AH474" s="142"/>
      <c r="AK474" s="141"/>
      <c r="AL474" s="141"/>
      <c r="AO474" s="141"/>
      <c r="AP474" s="142"/>
      <c r="AS474" s="141"/>
      <c r="AT474" s="141"/>
      <c r="AW474" s="141"/>
      <c r="AX474" s="142"/>
      <c r="BA474" s="141"/>
      <c r="BB474" s="141"/>
      <c r="BF474" s="141"/>
      <c r="BG474" s="142"/>
      <c r="BJ474" s="141"/>
      <c r="BK474" s="141"/>
      <c r="BN474" s="141"/>
      <c r="BO474" s="142"/>
    </row>
    <row r="475" spans="1:67" ht="12.75" x14ac:dyDescent="0.2">
      <c r="A475" s="143"/>
      <c r="B475" s="126"/>
      <c r="C475" s="61"/>
      <c r="K475" s="61"/>
      <c r="M475" s="141"/>
      <c r="N475" s="141"/>
      <c r="Q475" s="141"/>
      <c r="R475" s="141"/>
      <c r="S475" s="61"/>
      <c r="U475" s="141"/>
      <c r="V475" s="141"/>
      <c r="Y475" s="141"/>
      <c r="Z475" s="142"/>
      <c r="AC475" s="141"/>
      <c r="AD475" s="141"/>
      <c r="AG475" s="141"/>
      <c r="AH475" s="142"/>
      <c r="AK475" s="141"/>
      <c r="AL475" s="141"/>
      <c r="AO475" s="141"/>
      <c r="AP475" s="142"/>
      <c r="AS475" s="141"/>
      <c r="AT475" s="141"/>
      <c r="AW475" s="141"/>
      <c r="AX475" s="142"/>
      <c r="BA475" s="141"/>
      <c r="BB475" s="141"/>
      <c r="BF475" s="141"/>
      <c r="BG475" s="142"/>
      <c r="BJ475" s="141"/>
      <c r="BK475" s="141"/>
      <c r="BN475" s="141"/>
      <c r="BO475" s="142"/>
    </row>
    <row r="476" spans="1:67" ht="12.75" x14ac:dyDescent="0.2">
      <c r="A476" s="143"/>
      <c r="B476" s="126"/>
      <c r="C476" s="61"/>
      <c r="K476" s="61"/>
      <c r="M476" s="141"/>
      <c r="N476" s="141"/>
      <c r="Q476" s="141"/>
      <c r="R476" s="141"/>
      <c r="S476" s="61"/>
      <c r="U476" s="141"/>
      <c r="V476" s="141"/>
      <c r="Y476" s="141"/>
      <c r="Z476" s="142"/>
      <c r="AC476" s="141"/>
      <c r="AD476" s="141"/>
      <c r="AG476" s="141"/>
      <c r="AH476" s="142"/>
      <c r="AK476" s="141"/>
      <c r="AL476" s="141"/>
      <c r="AO476" s="141"/>
      <c r="AP476" s="142"/>
      <c r="AS476" s="141"/>
      <c r="AT476" s="141"/>
      <c r="AW476" s="141"/>
      <c r="AX476" s="142"/>
      <c r="BA476" s="141"/>
      <c r="BB476" s="141"/>
      <c r="BF476" s="141"/>
      <c r="BG476" s="142"/>
      <c r="BJ476" s="141"/>
      <c r="BK476" s="141"/>
      <c r="BN476" s="141"/>
      <c r="BO476" s="142"/>
    </row>
    <row r="477" spans="1:67" ht="12.75" x14ac:dyDescent="0.2">
      <c r="A477" s="143"/>
      <c r="B477" s="126"/>
      <c r="C477" s="61"/>
      <c r="K477" s="61"/>
      <c r="M477" s="141"/>
      <c r="N477" s="141"/>
      <c r="Q477" s="141"/>
      <c r="R477" s="141"/>
      <c r="S477" s="61"/>
      <c r="U477" s="141"/>
      <c r="V477" s="141"/>
      <c r="Y477" s="141"/>
      <c r="Z477" s="142"/>
      <c r="AC477" s="141"/>
      <c r="AD477" s="141"/>
      <c r="AG477" s="141"/>
      <c r="AH477" s="142"/>
      <c r="AK477" s="141"/>
      <c r="AL477" s="141"/>
      <c r="AO477" s="141"/>
      <c r="AP477" s="142"/>
      <c r="AS477" s="141"/>
      <c r="AT477" s="141"/>
      <c r="AW477" s="141"/>
      <c r="AX477" s="142"/>
      <c r="BA477" s="141"/>
      <c r="BB477" s="141"/>
      <c r="BF477" s="141"/>
      <c r="BG477" s="142"/>
      <c r="BJ477" s="141"/>
      <c r="BK477" s="141"/>
      <c r="BN477" s="141"/>
      <c r="BO477" s="142"/>
    </row>
    <row r="478" spans="1:67" ht="12.75" x14ac:dyDescent="0.2">
      <c r="A478" s="143"/>
      <c r="B478" s="126"/>
      <c r="C478" s="61"/>
      <c r="K478" s="61"/>
      <c r="M478" s="141"/>
      <c r="N478" s="141"/>
      <c r="Q478" s="141"/>
      <c r="R478" s="141"/>
      <c r="S478" s="61"/>
      <c r="U478" s="141"/>
      <c r="V478" s="141"/>
      <c r="Y478" s="141"/>
      <c r="Z478" s="142"/>
      <c r="AC478" s="141"/>
      <c r="AD478" s="141"/>
      <c r="AG478" s="141"/>
      <c r="AH478" s="142"/>
      <c r="AK478" s="141"/>
      <c r="AL478" s="141"/>
      <c r="AO478" s="141"/>
      <c r="AP478" s="142"/>
      <c r="AS478" s="141"/>
      <c r="AT478" s="141"/>
      <c r="AW478" s="141"/>
      <c r="AX478" s="142"/>
      <c r="BA478" s="141"/>
      <c r="BB478" s="141"/>
      <c r="BF478" s="141"/>
      <c r="BG478" s="142"/>
      <c r="BJ478" s="141"/>
      <c r="BK478" s="141"/>
      <c r="BN478" s="141"/>
      <c r="BO478" s="142"/>
    </row>
    <row r="479" spans="1:67" ht="12.75" x14ac:dyDescent="0.2">
      <c r="A479" s="143"/>
      <c r="B479" s="126"/>
      <c r="C479" s="61"/>
      <c r="K479" s="61"/>
      <c r="M479" s="141"/>
      <c r="N479" s="141"/>
      <c r="Q479" s="141"/>
      <c r="R479" s="141"/>
      <c r="S479" s="61"/>
      <c r="U479" s="141"/>
      <c r="V479" s="141"/>
      <c r="Y479" s="141"/>
      <c r="Z479" s="142"/>
      <c r="AC479" s="141"/>
      <c r="AD479" s="141"/>
      <c r="AG479" s="141"/>
      <c r="AH479" s="142"/>
      <c r="AK479" s="141"/>
      <c r="AL479" s="141"/>
      <c r="AO479" s="141"/>
      <c r="AP479" s="142"/>
      <c r="AS479" s="141"/>
      <c r="AT479" s="141"/>
      <c r="AW479" s="141"/>
      <c r="AX479" s="142"/>
      <c r="BA479" s="141"/>
      <c r="BB479" s="141"/>
      <c r="BF479" s="141"/>
      <c r="BG479" s="142"/>
      <c r="BJ479" s="141"/>
      <c r="BK479" s="141"/>
      <c r="BN479" s="141"/>
      <c r="BO479" s="142"/>
    </row>
    <row r="480" spans="1:67" ht="12.75" x14ac:dyDescent="0.2">
      <c r="A480" s="143"/>
      <c r="B480" s="126"/>
      <c r="C480" s="61"/>
      <c r="K480" s="61"/>
      <c r="M480" s="141"/>
      <c r="N480" s="141"/>
      <c r="Q480" s="141"/>
      <c r="R480" s="141"/>
      <c r="S480" s="61"/>
      <c r="U480" s="141"/>
      <c r="V480" s="141"/>
      <c r="Y480" s="141"/>
      <c r="Z480" s="142"/>
      <c r="AC480" s="141"/>
      <c r="AD480" s="141"/>
      <c r="AG480" s="141"/>
      <c r="AH480" s="142"/>
      <c r="AK480" s="141"/>
      <c r="AL480" s="141"/>
      <c r="AO480" s="141"/>
      <c r="AP480" s="142"/>
      <c r="AS480" s="141"/>
      <c r="AT480" s="141"/>
      <c r="AW480" s="141"/>
      <c r="AX480" s="142"/>
      <c r="BA480" s="141"/>
      <c r="BB480" s="141"/>
      <c r="BF480" s="141"/>
      <c r="BG480" s="142"/>
      <c r="BJ480" s="141"/>
      <c r="BK480" s="141"/>
      <c r="BN480" s="141"/>
      <c r="BO480" s="142"/>
    </row>
    <row r="481" spans="1:67" ht="12.75" x14ac:dyDescent="0.2">
      <c r="A481" s="143"/>
      <c r="B481" s="126"/>
      <c r="C481" s="61"/>
      <c r="K481" s="61"/>
      <c r="M481" s="141"/>
      <c r="N481" s="141"/>
      <c r="Q481" s="141"/>
      <c r="R481" s="141"/>
      <c r="S481" s="61"/>
      <c r="U481" s="141"/>
      <c r="V481" s="141"/>
      <c r="Y481" s="141"/>
      <c r="Z481" s="142"/>
      <c r="AC481" s="141"/>
      <c r="AD481" s="141"/>
      <c r="AG481" s="141"/>
      <c r="AH481" s="142"/>
      <c r="AK481" s="141"/>
      <c r="AL481" s="141"/>
      <c r="AO481" s="141"/>
      <c r="AP481" s="142"/>
      <c r="AS481" s="141"/>
      <c r="AT481" s="141"/>
      <c r="AW481" s="141"/>
      <c r="AX481" s="142"/>
      <c r="BA481" s="141"/>
      <c r="BB481" s="141"/>
      <c r="BF481" s="141"/>
      <c r="BG481" s="142"/>
      <c r="BJ481" s="141"/>
      <c r="BK481" s="141"/>
      <c r="BN481" s="141"/>
      <c r="BO481" s="142"/>
    </row>
    <row r="482" spans="1:67" ht="12.75" x14ac:dyDescent="0.2">
      <c r="A482" s="143"/>
      <c r="B482" s="126"/>
      <c r="C482" s="61"/>
      <c r="K482" s="61"/>
      <c r="M482" s="141"/>
      <c r="N482" s="141"/>
      <c r="Q482" s="141"/>
      <c r="R482" s="141"/>
      <c r="S482" s="61"/>
      <c r="U482" s="141"/>
      <c r="V482" s="141"/>
      <c r="Y482" s="141"/>
      <c r="Z482" s="142"/>
      <c r="AC482" s="141"/>
      <c r="AD482" s="141"/>
      <c r="AG482" s="141"/>
      <c r="AH482" s="142"/>
      <c r="AK482" s="141"/>
      <c r="AL482" s="141"/>
      <c r="AO482" s="141"/>
      <c r="AP482" s="142"/>
      <c r="AS482" s="141"/>
      <c r="AT482" s="141"/>
      <c r="AW482" s="141"/>
      <c r="AX482" s="142"/>
      <c r="BA482" s="141"/>
      <c r="BB482" s="141"/>
      <c r="BF482" s="141"/>
      <c r="BG482" s="142"/>
      <c r="BJ482" s="141"/>
      <c r="BK482" s="141"/>
      <c r="BN482" s="141"/>
      <c r="BO482" s="142"/>
    </row>
    <row r="483" spans="1:67" ht="12.75" x14ac:dyDescent="0.2">
      <c r="A483" s="143"/>
      <c r="B483" s="126"/>
      <c r="C483" s="61"/>
      <c r="K483" s="61"/>
      <c r="M483" s="141"/>
      <c r="N483" s="141"/>
      <c r="Q483" s="141"/>
      <c r="R483" s="141"/>
      <c r="S483" s="61"/>
      <c r="U483" s="141"/>
      <c r="V483" s="141"/>
      <c r="Y483" s="141"/>
      <c r="Z483" s="142"/>
      <c r="AC483" s="141"/>
      <c r="AD483" s="141"/>
      <c r="AG483" s="141"/>
      <c r="AH483" s="142"/>
      <c r="AK483" s="141"/>
      <c r="AL483" s="141"/>
      <c r="AO483" s="141"/>
      <c r="AP483" s="142"/>
      <c r="AS483" s="141"/>
      <c r="AT483" s="141"/>
      <c r="AW483" s="141"/>
      <c r="AX483" s="142"/>
      <c r="BA483" s="141"/>
      <c r="BB483" s="141"/>
      <c r="BF483" s="141"/>
      <c r="BG483" s="142"/>
      <c r="BJ483" s="141"/>
      <c r="BK483" s="141"/>
      <c r="BN483" s="141"/>
      <c r="BO483" s="142"/>
    </row>
    <row r="484" spans="1:67" ht="12.75" x14ac:dyDescent="0.2">
      <c r="A484" s="143"/>
      <c r="B484" s="126"/>
      <c r="C484" s="61"/>
      <c r="K484" s="61"/>
      <c r="M484" s="141"/>
      <c r="N484" s="141"/>
      <c r="Q484" s="141"/>
      <c r="R484" s="141"/>
      <c r="S484" s="61"/>
      <c r="U484" s="141"/>
      <c r="V484" s="141"/>
      <c r="Y484" s="141"/>
      <c r="Z484" s="142"/>
      <c r="AC484" s="141"/>
      <c r="AD484" s="141"/>
      <c r="AG484" s="141"/>
      <c r="AH484" s="142"/>
      <c r="AK484" s="141"/>
      <c r="AL484" s="141"/>
      <c r="AO484" s="141"/>
      <c r="AP484" s="142"/>
      <c r="AS484" s="141"/>
      <c r="AT484" s="141"/>
      <c r="AW484" s="141"/>
      <c r="AX484" s="142"/>
      <c r="BA484" s="141"/>
      <c r="BB484" s="141"/>
      <c r="BF484" s="141"/>
      <c r="BG484" s="142"/>
      <c r="BJ484" s="141"/>
      <c r="BK484" s="141"/>
      <c r="BN484" s="141"/>
      <c r="BO484" s="142"/>
    </row>
    <row r="485" spans="1:67" ht="12.75" x14ac:dyDescent="0.2">
      <c r="A485" s="143"/>
      <c r="B485" s="126"/>
      <c r="C485" s="61"/>
      <c r="K485" s="61"/>
      <c r="M485" s="141"/>
      <c r="N485" s="141"/>
      <c r="Q485" s="141"/>
      <c r="R485" s="141"/>
      <c r="S485" s="61"/>
      <c r="U485" s="141"/>
      <c r="V485" s="141"/>
      <c r="Y485" s="141"/>
      <c r="Z485" s="142"/>
      <c r="AC485" s="141"/>
      <c r="AD485" s="141"/>
      <c r="AG485" s="141"/>
      <c r="AH485" s="142"/>
      <c r="AK485" s="141"/>
      <c r="AL485" s="141"/>
      <c r="AO485" s="141"/>
      <c r="AP485" s="142"/>
      <c r="AS485" s="141"/>
      <c r="AT485" s="141"/>
      <c r="AW485" s="141"/>
      <c r="AX485" s="142"/>
      <c r="BA485" s="141"/>
      <c r="BB485" s="141"/>
      <c r="BF485" s="141"/>
      <c r="BG485" s="142"/>
      <c r="BJ485" s="141"/>
      <c r="BK485" s="141"/>
      <c r="BN485" s="141"/>
      <c r="BO485" s="142"/>
    </row>
    <row r="486" spans="1:67" ht="12.75" x14ac:dyDescent="0.2">
      <c r="A486" s="143"/>
      <c r="B486" s="126"/>
      <c r="C486" s="61"/>
      <c r="K486" s="61"/>
      <c r="M486" s="141"/>
      <c r="N486" s="141"/>
      <c r="Q486" s="141"/>
      <c r="R486" s="141"/>
      <c r="S486" s="61"/>
      <c r="U486" s="141"/>
      <c r="V486" s="141"/>
      <c r="Y486" s="141"/>
      <c r="Z486" s="142"/>
      <c r="AC486" s="141"/>
      <c r="AD486" s="141"/>
      <c r="AG486" s="141"/>
      <c r="AH486" s="142"/>
      <c r="AK486" s="141"/>
      <c r="AL486" s="141"/>
      <c r="AO486" s="141"/>
      <c r="AP486" s="142"/>
      <c r="AS486" s="141"/>
      <c r="AT486" s="141"/>
      <c r="AW486" s="141"/>
      <c r="AX486" s="142"/>
      <c r="BA486" s="141"/>
      <c r="BB486" s="141"/>
      <c r="BF486" s="141"/>
      <c r="BG486" s="142"/>
      <c r="BJ486" s="141"/>
      <c r="BK486" s="141"/>
      <c r="BN486" s="141"/>
      <c r="BO486" s="142"/>
    </row>
    <row r="487" spans="1:67" ht="12.75" x14ac:dyDescent="0.2">
      <c r="A487" s="143"/>
      <c r="B487" s="126"/>
      <c r="C487" s="61"/>
      <c r="K487" s="61"/>
      <c r="M487" s="141"/>
      <c r="N487" s="141"/>
      <c r="Q487" s="141"/>
      <c r="R487" s="141"/>
      <c r="S487" s="61"/>
      <c r="U487" s="141"/>
      <c r="V487" s="141"/>
      <c r="Y487" s="141"/>
      <c r="Z487" s="142"/>
      <c r="AC487" s="141"/>
      <c r="AD487" s="141"/>
      <c r="AG487" s="141"/>
      <c r="AH487" s="142"/>
      <c r="AK487" s="141"/>
      <c r="AL487" s="141"/>
      <c r="AO487" s="141"/>
      <c r="AP487" s="142"/>
      <c r="AS487" s="141"/>
      <c r="AT487" s="141"/>
      <c r="AW487" s="141"/>
      <c r="AX487" s="142"/>
      <c r="BA487" s="141"/>
      <c r="BB487" s="141"/>
      <c r="BF487" s="141"/>
      <c r="BG487" s="142"/>
      <c r="BJ487" s="141"/>
      <c r="BK487" s="141"/>
      <c r="BN487" s="141"/>
      <c r="BO487" s="142"/>
    </row>
    <row r="488" spans="1:67" ht="12.75" x14ac:dyDescent="0.2">
      <c r="A488" s="143"/>
      <c r="B488" s="126"/>
      <c r="C488" s="61"/>
      <c r="K488" s="61"/>
      <c r="M488" s="141"/>
      <c r="N488" s="141"/>
      <c r="Q488" s="141"/>
      <c r="R488" s="141"/>
      <c r="S488" s="61"/>
      <c r="U488" s="141"/>
      <c r="V488" s="141"/>
      <c r="Y488" s="141"/>
      <c r="Z488" s="142"/>
      <c r="AC488" s="141"/>
      <c r="AD488" s="141"/>
      <c r="AG488" s="141"/>
      <c r="AH488" s="142"/>
      <c r="AK488" s="141"/>
      <c r="AL488" s="141"/>
      <c r="AO488" s="141"/>
      <c r="AP488" s="142"/>
      <c r="AS488" s="141"/>
      <c r="AT488" s="141"/>
      <c r="AW488" s="141"/>
      <c r="AX488" s="142"/>
      <c r="BA488" s="141"/>
      <c r="BB488" s="141"/>
      <c r="BF488" s="141"/>
      <c r="BG488" s="142"/>
      <c r="BJ488" s="141"/>
      <c r="BK488" s="141"/>
      <c r="BN488" s="141"/>
      <c r="BO488" s="142"/>
    </row>
    <row r="489" spans="1:67" ht="12.75" x14ac:dyDescent="0.2">
      <c r="A489" s="143"/>
      <c r="B489" s="126"/>
      <c r="C489" s="61"/>
      <c r="K489" s="61"/>
      <c r="M489" s="141"/>
      <c r="N489" s="141"/>
      <c r="Q489" s="141"/>
      <c r="R489" s="141"/>
      <c r="S489" s="61"/>
      <c r="U489" s="141"/>
      <c r="V489" s="141"/>
      <c r="Y489" s="141"/>
      <c r="Z489" s="142"/>
      <c r="AC489" s="141"/>
      <c r="AD489" s="141"/>
      <c r="AG489" s="141"/>
      <c r="AH489" s="142"/>
      <c r="AK489" s="141"/>
      <c r="AL489" s="141"/>
      <c r="AO489" s="141"/>
      <c r="AP489" s="142"/>
      <c r="AS489" s="141"/>
      <c r="AT489" s="141"/>
      <c r="AW489" s="141"/>
      <c r="AX489" s="142"/>
      <c r="BA489" s="141"/>
      <c r="BB489" s="141"/>
      <c r="BF489" s="141"/>
      <c r="BG489" s="142"/>
      <c r="BJ489" s="141"/>
      <c r="BK489" s="141"/>
      <c r="BN489" s="141"/>
      <c r="BO489" s="142"/>
    </row>
    <row r="490" spans="1:67" ht="12.75" x14ac:dyDescent="0.2">
      <c r="A490" s="143"/>
      <c r="B490" s="126"/>
      <c r="C490" s="61"/>
      <c r="K490" s="61"/>
      <c r="M490" s="141"/>
      <c r="N490" s="141"/>
      <c r="Q490" s="141"/>
      <c r="R490" s="141"/>
      <c r="S490" s="61"/>
      <c r="U490" s="141"/>
      <c r="V490" s="141"/>
      <c r="Y490" s="141"/>
      <c r="Z490" s="142"/>
      <c r="AC490" s="141"/>
      <c r="AD490" s="141"/>
      <c r="AG490" s="141"/>
      <c r="AH490" s="142"/>
      <c r="AK490" s="141"/>
      <c r="AL490" s="141"/>
      <c r="AO490" s="141"/>
      <c r="AP490" s="142"/>
      <c r="AS490" s="141"/>
      <c r="AT490" s="141"/>
      <c r="AW490" s="141"/>
      <c r="AX490" s="142"/>
      <c r="BA490" s="141"/>
      <c r="BB490" s="141"/>
      <c r="BF490" s="141"/>
      <c r="BG490" s="142"/>
      <c r="BJ490" s="141"/>
      <c r="BK490" s="141"/>
      <c r="BN490" s="141"/>
      <c r="BO490" s="142"/>
    </row>
    <row r="491" spans="1:67" ht="12.75" x14ac:dyDescent="0.2">
      <c r="A491" s="143"/>
      <c r="B491" s="126"/>
      <c r="C491" s="61"/>
      <c r="K491" s="61"/>
      <c r="M491" s="141"/>
      <c r="N491" s="141"/>
      <c r="Q491" s="141"/>
      <c r="R491" s="141"/>
      <c r="S491" s="61"/>
      <c r="U491" s="141"/>
      <c r="V491" s="141"/>
      <c r="Y491" s="141"/>
      <c r="Z491" s="142"/>
      <c r="AC491" s="141"/>
      <c r="AD491" s="141"/>
      <c r="AG491" s="141"/>
      <c r="AH491" s="142"/>
      <c r="AK491" s="141"/>
      <c r="AL491" s="141"/>
      <c r="AO491" s="141"/>
      <c r="AP491" s="142"/>
      <c r="AS491" s="141"/>
      <c r="AT491" s="141"/>
      <c r="AW491" s="141"/>
      <c r="AX491" s="142"/>
      <c r="BA491" s="141"/>
      <c r="BB491" s="141"/>
      <c r="BF491" s="141"/>
      <c r="BG491" s="142"/>
      <c r="BJ491" s="141"/>
      <c r="BK491" s="141"/>
      <c r="BN491" s="141"/>
      <c r="BO491" s="142"/>
    </row>
    <row r="492" spans="1:67" ht="12.75" x14ac:dyDescent="0.2">
      <c r="A492" s="143"/>
      <c r="B492" s="126"/>
      <c r="C492" s="61"/>
      <c r="K492" s="61"/>
      <c r="M492" s="141"/>
      <c r="N492" s="141"/>
      <c r="Q492" s="141"/>
      <c r="R492" s="141"/>
      <c r="S492" s="61"/>
      <c r="U492" s="141"/>
      <c r="V492" s="141"/>
      <c r="Y492" s="141"/>
      <c r="Z492" s="142"/>
      <c r="AC492" s="141"/>
      <c r="AD492" s="141"/>
      <c r="AG492" s="141"/>
      <c r="AH492" s="142"/>
      <c r="AK492" s="141"/>
      <c r="AL492" s="141"/>
      <c r="AO492" s="141"/>
      <c r="AP492" s="142"/>
      <c r="AS492" s="141"/>
      <c r="AT492" s="141"/>
      <c r="AW492" s="141"/>
      <c r="AX492" s="142"/>
      <c r="BA492" s="141"/>
      <c r="BB492" s="141"/>
      <c r="BF492" s="141"/>
      <c r="BG492" s="142"/>
      <c r="BJ492" s="141"/>
      <c r="BK492" s="141"/>
      <c r="BN492" s="141"/>
      <c r="BO492" s="142"/>
    </row>
    <row r="493" spans="1:67" ht="12.75" x14ac:dyDescent="0.2">
      <c r="A493" s="143"/>
      <c r="B493" s="126"/>
      <c r="C493" s="61"/>
      <c r="K493" s="61"/>
      <c r="M493" s="141"/>
      <c r="N493" s="141"/>
      <c r="Q493" s="141"/>
      <c r="R493" s="141"/>
      <c r="S493" s="61"/>
      <c r="U493" s="141"/>
      <c r="V493" s="141"/>
      <c r="Y493" s="141"/>
      <c r="Z493" s="142"/>
      <c r="AC493" s="141"/>
      <c r="AD493" s="141"/>
      <c r="AG493" s="141"/>
      <c r="AH493" s="142"/>
      <c r="AK493" s="141"/>
      <c r="AL493" s="141"/>
      <c r="AO493" s="141"/>
      <c r="AP493" s="142"/>
      <c r="AS493" s="141"/>
      <c r="AT493" s="141"/>
      <c r="AW493" s="141"/>
      <c r="AX493" s="142"/>
      <c r="BA493" s="141"/>
      <c r="BB493" s="141"/>
      <c r="BF493" s="141"/>
      <c r="BG493" s="142"/>
      <c r="BJ493" s="141"/>
      <c r="BK493" s="141"/>
      <c r="BN493" s="141"/>
      <c r="BO493" s="142"/>
    </row>
    <row r="494" spans="1:67" ht="12.75" x14ac:dyDescent="0.2">
      <c r="A494" s="143"/>
      <c r="B494" s="126"/>
      <c r="C494" s="61"/>
      <c r="K494" s="61"/>
      <c r="M494" s="141"/>
      <c r="N494" s="141"/>
      <c r="Q494" s="141"/>
      <c r="R494" s="141"/>
      <c r="S494" s="61"/>
      <c r="U494" s="141"/>
      <c r="V494" s="141"/>
      <c r="Y494" s="141"/>
      <c r="Z494" s="142"/>
      <c r="AC494" s="141"/>
      <c r="AD494" s="141"/>
      <c r="AG494" s="141"/>
      <c r="AH494" s="142"/>
      <c r="AK494" s="141"/>
      <c r="AL494" s="141"/>
      <c r="AO494" s="141"/>
      <c r="AP494" s="142"/>
      <c r="AS494" s="141"/>
      <c r="AT494" s="141"/>
      <c r="AW494" s="141"/>
      <c r="AX494" s="142"/>
      <c r="BA494" s="141"/>
      <c r="BB494" s="141"/>
      <c r="BF494" s="141"/>
      <c r="BG494" s="142"/>
      <c r="BJ494" s="141"/>
      <c r="BK494" s="141"/>
      <c r="BN494" s="141"/>
      <c r="BO494" s="142"/>
    </row>
    <row r="495" spans="1:67" ht="12.75" x14ac:dyDescent="0.2">
      <c r="A495" s="143"/>
      <c r="B495" s="126"/>
      <c r="C495" s="61"/>
      <c r="K495" s="61"/>
      <c r="M495" s="141"/>
      <c r="N495" s="141"/>
      <c r="Q495" s="141"/>
      <c r="R495" s="141"/>
      <c r="S495" s="61"/>
      <c r="U495" s="141"/>
      <c r="V495" s="141"/>
      <c r="Y495" s="141"/>
      <c r="Z495" s="142"/>
      <c r="AC495" s="141"/>
      <c r="AD495" s="141"/>
      <c r="AG495" s="141"/>
      <c r="AH495" s="142"/>
      <c r="AK495" s="141"/>
      <c r="AL495" s="141"/>
      <c r="AO495" s="141"/>
      <c r="AP495" s="142"/>
      <c r="AS495" s="141"/>
      <c r="AT495" s="141"/>
      <c r="AW495" s="141"/>
      <c r="AX495" s="142"/>
      <c r="BA495" s="141"/>
      <c r="BB495" s="141"/>
      <c r="BF495" s="141"/>
      <c r="BG495" s="142"/>
      <c r="BJ495" s="141"/>
      <c r="BK495" s="141"/>
      <c r="BN495" s="141"/>
      <c r="BO495" s="142"/>
    </row>
    <row r="496" spans="1:67" ht="12.75" x14ac:dyDescent="0.2">
      <c r="A496" s="143"/>
      <c r="B496" s="126"/>
      <c r="C496" s="61"/>
      <c r="K496" s="61"/>
      <c r="M496" s="141"/>
      <c r="N496" s="141"/>
      <c r="Q496" s="141"/>
      <c r="R496" s="141"/>
      <c r="S496" s="61"/>
      <c r="U496" s="141"/>
      <c r="V496" s="141"/>
      <c r="Y496" s="141"/>
      <c r="Z496" s="142"/>
      <c r="AC496" s="141"/>
      <c r="AD496" s="141"/>
      <c r="AG496" s="141"/>
      <c r="AH496" s="142"/>
      <c r="AK496" s="141"/>
      <c r="AL496" s="141"/>
      <c r="AO496" s="141"/>
      <c r="AP496" s="142"/>
      <c r="AS496" s="141"/>
      <c r="AT496" s="141"/>
      <c r="AW496" s="141"/>
      <c r="AX496" s="142"/>
      <c r="BA496" s="141"/>
      <c r="BB496" s="141"/>
      <c r="BF496" s="141"/>
      <c r="BG496" s="142"/>
      <c r="BJ496" s="141"/>
      <c r="BK496" s="141"/>
      <c r="BN496" s="141"/>
      <c r="BO496" s="142"/>
    </row>
    <row r="497" spans="1:67" ht="12.75" x14ac:dyDescent="0.2">
      <c r="A497" s="143"/>
      <c r="B497" s="126"/>
      <c r="C497" s="61"/>
      <c r="K497" s="61"/>
      <c r="M497" s="141"/>
      <c r="N497" s="141"/>
      <c r="Q497" s="141"/>
      <c r="R497" s="141"/>
      <c r="S497" s="61"/>
      <c r="U497" s="141"/>
      <c r="V497" s="141"/>
      <c r="Y497" s="141"/>
      <c r="Z497" s="142"/>
      <c r="AC497" s="141"/>
      <c r="AD497" s="141"/>
      <c r="AG497" s="141"/>
      <c r="AH497" s="142"/>
      <c r="AK497" s="141"/>
      <c r="AL497" s="141"/>
      <c r="AO497" s="141"/>
      <c r="AP497" s="142"/>
      <c r="AS497" s="141"/>
      <c r="AT497" s="141"/>
      <c r="AW497" s="141"/>
      <c r="AX497" s="142"/>
      <c r="BA497" s="141"/>
      <c r="BB497" s="141"/>
      <c r="BF497" s="141"/>
      <c r="BG497" s="142"/>
      <c r="BJ497" s="141"/>
      <c r="BK497" s="141"/>
      <c r="BN497" s="141"/>
      <c r="BO497" s="142"/>
    </row>
    <row r="498" spans="1:67" ht="12.75" x14ac:dyDescent="0.2">
      <c r="A498" s="143"/>
      <c r="B498" s="126"/>
      <c r="C498" s="61"/>
      <c r="K498" s="61"/>
      <c r="M498" s="141"/>
      <c r="N498" s="141"/>
      <c r="Q498" s="141"/>
      <c r="R498" s="141"/>
      <c r="S498" s="61"/>
      <c r="U498" s="141"/>
      <c r="V498" s="141"/>
      <c r="Y498" s="141"/>
      <c r="Z498" s="142"/>
      <c r="AC498" s="141"/>
      <c r="AD498" s="141"/>
      <c r="AG498" s="141"/>
      <c r="AH498" s="142"/>
      <c r="AK498" s="141"/>
      <c r="AL498" s="141"/>
      <c r="AO498" s="141"/>
      <c r="AP498" s="142"/>
      <c r="AS498" s="141"/>
      <c r="AT498" s="141"/>
      <c r="AW498" s="141"/>
      <c r="AX498" s="142"/>
      <c r="BA498" s="141"/>
      <c r="BB498" s="141"/>
      <c r="BF498" s="141"/>
      <c r="BG498" s="142"/>
      <c r="BJ498" s="141"/>
      <c r="BK498" s="141"/>
      <c r="BN498" s="141"/>
      <c r="BO498" s="142"/>
    </row>
    <row r="499" spans="1:67" ht="12.75" x14ac:dyDescent="0.2">
      <c r="A499" s="143"/>
      <c r="B499" s="126"/>
      <c r="C499" s="61"/>
      <c r="K499" s="61"/>
      <c r="M499" s="141"/>
      <c r="N499" s="141"/>
      <c r="Q499" s="141"/>
      <c r="R499" s="141"/>
      <c r="S499" s="61"/>
      <c r="U499" s="141"/>
      <c r="V499" s="141"/>
      <c r="Y499" s="141"/>
      <c r="Z499" s="142"/>
      <c r="AC499" s="141"/>
      <c r="AD499" s="141"/>
      <c r="AG499" s="141"/>
      <c r="AH499" s="142"/>
      <c r="AK499" s="141"/>
      <c r="AL499" s="141"/>
      <c r="AO499" s="141"/>
      <c r="AP499" s="142"/>
      <c r="AS499" s="141"/>
      <c r="AT499" s="141"/>
      <c r="AW499" s="141"/>
      <c r="AX499" s="142"/>
      <c r="BA499" s="141"/>
      <c r="BB499" s="141"/>
      <c r="BF499" s="141"/>
      <c r="BG499" s="142"/>
      <c r="BJ499" s="141"/>
      <c r="BK499" s="141"/>
      <c r="BN499" s="141"/>
      <c r="BO499" s="142"/>
    </row>
    <row r="500" spans="1:67" ht="12.75" x14ac:dyDescent="0.2">
      <c r="A500" s="143"/>
      <c r="B500" s="126"/>
      <c r="C500" s="61"/>
      <c r="K500" s="61"/>
      <c r="M500" s="141"/>
      <c r="N500" s="141"/>
      <c r="Q500" s="141"/>
      <c r="R500" s="141"/>
      <c r="S500" s="61"/>
      <c r="U500" s="141"/>
      <c r="V500" s="141"/>
      <c r="Y500" s="141"/>
      <c r="Z500" s="142"/>
      <c r="AC500" s="141"/>
      <c r="AD500" s="141"/>
      <c r="AG500" s="141"/>
      <c r="AH500" s="142"/>
      <c r="AK500" s="141"/>
      <c r="AL500" s="141"/>
      <c r="AO500" s="141"/>
      <c r="AP500" s="142"/>
      <c r="AS500" s="141"/>
      <c r="AT500" s="141"/>
      <c r="AW500" s="141"/>
      <c r="AX500" s="142"/>
      <c r="BA500" s="141"/>
      <c r="BB500" s="141"/>
      <c r="BF500" s="141"/>
      <c r="BG500" s="142"/>
      <c r="BJ500" s="141"/>
      <c r="BK500" s="141"/>
      <c r="BN500" s="141"/>
      <c r="BO500" s="142"/>
    </row>
    <row r="501" spans="1:67" ht="12.75" x14ac:dyDescent="0.2">
      <c r="A501" s="143"/>
      <c r="B501" s="126"/>
      <c r="C501" s="61"/>
      <c r="K501" s="61"/>
      <c r="M501" s="141"/>
      <c r="N501" s="141"/>
      <c r="Q501" s="141"/>
      <c r="R501" s="141"/>
      <c r="S501" s="61"/>
      <c r="U501" s="141"/>
      <c r="V501" s="141"/>
      <c r="Y501" s="141"/>
      <c r="Z501" s="142"/>
      <c r="AC501" s="141"/>
      <c r="AD501" s="141"/>
      <c r="AG501" s="141"/>
      <c r="AH501" s="142"/>
      <c r="AK501" s="141"/>
      <c r="AL501" s="141"/>
      <c r="AO501" s="141"/>
      <c r="AP501" s="142"/>
      <c r="AS501" s="141"/>
      <c r="AT501" s="141"/>
      <c r="AW501" s="141"/>
      <c r="AX501" s="142"/>
      <c r="BA501" s="141"/>
      <c r="BB501" s="141"/>
      <c r="BF501" s="141"/>
      <c r="BG501" s="142"/>
      <c r="BJ501" s="141"/>
      <c r="BK501" s="141"/>
      <c r="BN501" s="141"/>
      <c r="BO501" s="142"/>
    </row>
    <row r="502" spans="1:67" ht="12.75" x14ac:dyDescent="0.2">
      <c r="A502" s="143"/>
      <c r="B502" s="126"/>
      <c r="C502" s="61"/>
      <c r="K502" s="61"/>
      <c r="M502" s="141"/>
      <c r="N502" s="141"/>
      <c r="Q502" s="141"/>
      <c r="R502" s="141"/>
      <c r="S502" s="61"/>
      <c r="U502" s="141"/>
      <c r="V502" s="141"/>
      <c r="Y502" s="141"/>
      <c r="Z502" s="142"/>
      <c r="AC502" s="141"/>
      <c r="AD502" s="141"/>
      <c r="AG502" s="141"/>
      <c r="AH502" s="142"/>
      <c r="AK502" s="141"/>
      <c r="AL502" s="141"/>
      <c r="AO502" s="141"/>
      <c r="AP502" s="142"/>
      <c r="AS502" s="141"/>
      <c r="AT502" s="141"/>
      <c r="AW502" s="141"/>
      <c r="AX502" s="142"/>
      <c r="BA502" s="141"/>
      <c r="BB502" s="141"/>
      <c r="BF502" s="141"/>
      <c r="BG502" s="142"/>
      <c r="BJ502" s="141"/>
      <c r="BK502" s="141"/>
      <c r="BN502" s="141"/>
      <c r="BO502" s="142"/>
    </row>
    <row r="503" spans="1:67" ht="12.75" x14ac:dyDescent="0.2">
      <c r="A503" s="143"/>
      <c r="B503" s="126"/>
      <c r="C503" s="61"/>
      <c r="K503" s="61"/>
      <c r="M503" s="141"/>
      <c r="N503" s="141"/>
      <c r="Q503" s="141"/>
      <c r="R503" s="141"/>
      <c r="S503" s="61"/>
      <c r="U503" s="141"/>
      <c r="V503" s="141"/>
      <c r="Y503" s="141"/>
      <c r="Z503" s="142"/>
      <c r="AC503" s="141"/>
      <c r="AD503" s="141"/>
      <c r="AG503" s="141"/>
      <c r="AH503" s="142"/>
      <c r="AK503" s="141"/>
      <c r="AL503" s="141"/>
      <c r="AO503" s="141"/>
      <c r="AP503" s="142"/>
      <c r="AS503" s="141"/>
      <c r="AT503" s="141"/>
      <c r="AW503" s="141"/>
      <c r="AX503" s="142"/>
      <c r="BA503" s="141"/>
      <c r="BB503" s="141"/>
      <c r="BF503" s="141"/>
      <c r="BG503" s="142"/>
      <c r="BJ503" s="141"/>
      <c r="BK503" s="141"/>
      <c r="BN503" s="141"/>
      <c r="BO503" s="142"/>
    </row>
    <row r="504" spans="1:67" ht="12.75" x14ac:dyDescent="0.2">
      <c r="A504" s="143"/>
      <c r="B504" s="126"/>
      <c r="C504" s="61"/>
      <c r="K504" s="61"/>
      <c r="M504" s="141"/>
      <c r="N504" s="141"/>
      <c r="Q504" s="141"/>
      <c r="R504" s="141"/>
      <c r="S504" s="61"/>
      <c r="U504" s="141"/>
      <c r="V504" s="141"/>
      <c r="Y504" s="141"/>
      <c r="Z504" s="142"/>
      <c r="AC504" s="141"/>
      <c r="AD504" s="141"/>
      <c r="AG504" s="141"/>
      <c r="AH504" s="142"/>
      <c r="AK504" s="141"/>
      <c r="AL504" s="141"/>
      <c r="AO504" s="141"/>
      <c r="AP504" s="142"/>
      <c r="AS504" s="141"/>
      <c r="AT504" s="141"/>
      <c r="AW504" s="141"/>
      <c r="AX504" s="142"/>
      <c r="BA504" s="141"/>
      <c r="BB504" s="141"/>
      <c r="BF504" s="141"/>
      <c r="BG504" s="142"/>
      <c r="BJ504" s="141"/>
      <c r="BK504" s="141"/>
      <c r="BN504" s="141"/>
      <c r="BO504" s="142"/>
    </row>
    <row r="505" spans="1:67" ht="12.75" x14ac:dyDescent="0.2">
      <c r="A505" s="143"/>
      <c r="B505" s="126"/>
      <c r="C505" s="61"/>
      <c r="K505" s="61"/>
      <c r="M505" s="141"/>
      <c r="N505" s="141"/>
      <c r="Q505" s="141"/>
      <c r="R505" s="141"/>
      <c r="S505" s="61"/>
      <c r="U505" s="141"/>
      <c r="V505" s="141"/>
      <c r="Y505" s="141"/>
      <c r="Z505" s="142"/>
      <c r="AC505" s="141"/>
      <c r="AD505" s="141"/>
      <c r="AG505" s="141"/>
      <c r="AH505" s="142"/>
      <c r="AK505" s="141"/>
      <c r="AL505" s="141"/>
      <c r="AO505" s="141"/>
      <c r="AP505" s="142"/>
      <c r="AS505" s="141"/>
      <c r="AT505" s="141"/>
      <c r="AW505" s="141"/>
      <c r="AX505" s="142"/>
      <c r="BA505" s="141"/>
      <c r="BB505" s="141"/>
      <c r="BF505" s="141"/>
      <c r="BG505" s="142"/>
      <c r="BJ505" s="141"/>
      <c r="BK505" s="141"/>
      <c r="BN505" s="141"/>
      <c r="BO505" s="142"/>
    </row>
    <row r="506" spans="1:67" ht="12.75" x14ac:dyDescent="0.2">
      <c r="A506" s="143"/>
      <c r="B506" s="126"/>
      <c r="C506" s="61"/>
      <c r="K506" s="61"/>
      <c r="M506" s="141"/>
      <c r="N506" s="141"/>
      <c r="Q506" s="141"/>
      <c r="R506" s="141"/>
      <c r="S506" s="61"/>
      <c r="U506" s="141"/>
      <c r="V506" s="141"/>
      <c r="Y506" s="141"/>
      <c r="Z506" s="142"/>
      <c r="AC506" s="141"/>
      <c r="AD506" s="141"/>
      <c r="AG506" s="141"/>
      <c r="AH506" s="142"/>
      <c r="AK506" s="141"/>
      <c r="AL506" s="141"/>
      <c r="AO506" s="141"/>
      <c r="AP506" s="142"/>
      <c r="AS506" s="141"/>
      <c r="AT506" s="141"/>
      <c r="AW506" s="141"/>
      <c r="AX506" s="142"/>
      <c r="BA506" s="141"/>
      <c r="BB506" s="141"/>
      <c r="BF506" s="141"/>
      <c r="BG506" s="142"/>
      <c r="BJ506" s="141"/>
      <c r="BK506" s="141"/>
      <c r="BN506" s="141"/>
      <c r="BO506" s="142"/>
    </row>
    <row r="507" spans="1:67" ht="12.75" x14ac:dyDescent="0.2">
      <c r="A507" s="143"/>
      <c r="B507" s="126"/>
      <c r="C507" s="61"/>
      <c r="K507" s="61"/>
      <c r="M507" s="141"/>
      <c r="N507" s="141"/>
      <c r="Q507" s="141"/>
      <c r="R507" s="141"/>
      <c r="S507" s="61"/>
      <c r="U507" s="141"/>
      <c r="V507" s="141"/>
      <c r="Y507" s="141"/>
      <c r="Z507" s="142"/>
      <c r="AC507" s="141"/>
      <c r="AD507" s="141"/>
      <c r="AG507" s="141"/>
      <c r="AH507" s="142"/>
      <c r="AK507" s="141"/>
      <c r="AL507" s="141"/>
      <c r="AO507" s="141"/>
      <c r="AP507" s="142"/>
      <c r="AS507" s="141"/>
      <c r="AT507" s="141"/>
      <c r="AW507" s="141"/>
      <c r="AX507" s="142"/>
      <c r="BA507" s="141"/>
      <c r="BB507" s="141"/>
      <c r="BF507" s="141"/>
      <c r="BG507" s="142"/>
      <c r="BJ507" s="141"/>
      <c r="BK507" s="141"/>
      <c r="BN507" s="141"/>
      <c r="BO507" s="142"/>
    </row>
    <row r="508" spans="1:67" ht="12.75" x14ac:dyDescent="0.2">
      <c r="A508" s="143"/>
      <c r="B508" s="126"/>
      <c r="C508" s="61"/>
      <c r="K508" s="61"/>
      <c r="M508" s="141"/>
      <c r="N508" s="141"/>
      <c r="Q508" s="141"/>
      <c r="R508" s="141"/>
      <c r="S508" s="61"/>
      <c r="U508" s="141"/>
      <c r="V508" s="141"/>
      <c r="Y508" s="141"/>
      <c r="Z508" s="142"/>
      <c r="AC508" s="141"/>
      <c r="AD508" s="141"/>
      <c r="AG508" s="141"/>
      <c r="AH508" s="142"/>
      <c r="AK508" s="141"/>
      <c r="AL508" s="141"/>
      <c r="AO508" s="141"/>
      <c r="AP508" s="142"/>
      <c r="AS508" s="141"/>
      <c r="AT508" s="141"/>
      <c r="AW508" s="141"/>
      <c r="AX508" s="142"/>
      <c r="BA508" s="141"/>
      <c r="BB508" s="141"/>
      <c r="BF508" s="141"/>
      <c r="BG508" s="142"/>
      <c r="BJ508" s="141"/>
      <c r="BK508" s="141"/>
      <c r="BN508" s="141"/>
      <c r="BO508" s="142"/>
    </row>
    <row r="509" spans="1:67" ht="12.75" x14ac:dyDescent="0.2">
      <c r="A509" s="143"/>
      <c r="B509" s="126"/>
      <c r="C509" s="61"/>
      <c r="K509" s="61"/>
      <c r="M509" s="141"/>
      <c r="N509" s="141"/>
      <c r="Q509" s="141"/>
      <c r="R509" s="141"/>
      <c r="S509" s="61"/>
      <c r="U509" s="141"/>
      <c r="V509" s="141"/>
      <c r="Y509" s="141"/>
      <c r="Z509" s="142"/>
      <c r="AC509" s="141"/>
      <c r="AD509" s="141"/>
      <c r="AG509" s="141"/>
      <c r="AH509" s="142"/>
      <c r="AK509" s="141"/>
      <c r="AL509" s="141"/>
      <c r="AO509" s="141"/>
      <c r="AP509" s="142"/>
      <c r="AS509" s="141"/>
      <c r="AT509" s="141"/>
      <c r="AW509" s="141"/>
      <c r="AX509" s="142"/>
      <c r="BA509" s="141"/>
      <c r="BB509" s="141"/>
      <c r="BF509" s="141"/>
      <c r="BG509" s="142"/>
      <c r="BJ509" s="141"/>
      <c r="BK509" s="141"/>
      <c r="BN509" s="141"/>
      <c r="BO509" s="142"/>
    </row>
    <row r="510" spans="1:67" ht="12.75" x14ac:dyDescent="0.2">
      <c r="A510" s="143"/>
      <c r="B510" s="126"/>
      <c r="C510" s="61"/>
      <c r="K510" s="61"/>
      <c r="M510" s="141"/>
      <c r="N510" s="141"/>
      <c r="Q510" s="141"/>
      <c r="R510" s="141"/>
      <c r="S510" s="61"/>
      <c r="U510" s="141"/>
      <c r="V510" s="141"/>
      <c r="Y510" s="141"/>
      <c r="Z510" s="142"/>
      <c r="AC510" s="141"/>
      <c r="AD510" s="141"/>
      <c r="AG510" s="141"/>
      <c r="AH510" s="142"/>
      <c r="AK510" s="141"/>
      <c r="AL510" s="141"/>
      <c r="AO510" s="141"/>
      <c r="AP510" s="142"/>
      <c r="AS510" s="141"/>
      <c r="AT510" s="141"/>
      <c r="AW510" s="141"/>
      <c r="AX510" s="142"/>
      <c r="BA510" s="141"/>
      <c r="BB510" s="141"/>
      <c r="BF510" s="141"/>
      <c r="BG510" s="142"/>
      <c r="BJ510" s="141"/>
      <c r="BK510" s="141"/>
      <c r="BN510" s="141"/>
      <c r="BO510" s="142"/>
    </row>
    <row r="511" spans="1:67" ht="12.75" x14ac:dyDescent="0.2">
      <c r="A511" s="143"/>
      <c r="B511" s="126"/>
      <c r="C511" s="61"/>
      <c r="K511" s="61"/>
      <c r="M511" s="141"/>
      <c r="N511" s="141"/>
      <c r="Q511" s="141"/>
      <c r="R511" s="141"/>
      <c r="S511" s="61"/>
      <c r="U511" s="141"/>
      <c r="V511" s="141"/>
      <c r="Y511" s="141"/>
      <c r="Z511" s="142"/>
      <c r="AC511" s="141"/>
      <c r="AD511" s="141"/>
      <c r="AG511" s="141"/>
      <c r="AH511" s="142"/>
      <c r="AK511" s="141"/>
      <c r="AL511" s="141"/>
      <c r="AO511" s="141"/>
      <c r="AP511" s="142"/>
      <c r="AS511" s="141"/>
      <c r="AT511" s="141"/>
      <c r="AW511" s="141"/>
      <c r="AX511" s="142"/>
      <c r="BA511" s="141"/>
      <c r="BB511" s="141"/>
      <c r="BF511" s="141"/>
      <c r="BG511" s="142"/>
      <c r="BJ511" s="141"/>
      <c r="BK511" s="141"/>
      <c r="BN511" s="141"/>
      <c r="BO511" s="142"/>
    </row>
    <row r="512" spans="1:67" ht="12.75" x14ac:dyDescent="0.2">
      <c r="A512" s="143"/>
      <c r="B512" s="126"/>
      <c r="C512" s="61"/>
      <c r="K512" s="61"/>
      <c r="M512" s="141"/>
      <c r="N512" s="141"/>
      <c r="Q512" s="141"/>
      <c r="R512" s="141"/>
      <c r="S512" s="61"/>
      <c r="U512" s="141"/>
      <c r="V512" s="141"/>
      <c r="Y512" s="141"/>
      <c r="Z512" s="142"/>
      <c r="AC512" s="141"/>
      <c r="AD512" s="141"/>
      <c r="AG512" s="141"/>
      <c r="AH512" s="142"/>
      <c r="AK512" s="141"/>
      <c r="AL512" s="141"/>
      <c r="AO512" s="141"/>
      <c r="AP512" s="142"/>
      <c r="AS512" s="141"/>
      <c r="AT512" s="141"/>
      <c r="AW512" s="141"/>
      <c r="AX512" s="142"/>
      <c r="BA512" s="141"/>
      <c r="BB512" s="141"/>
      <c r="BF512" s="141"/>
      <c r="BG512" s="142"/>
      <c r="BJ512" s="141"/>
      <c r="BK512" s="141"/>
      <c r="BN512" s="141"/>
      <c r="BO512" s="142"/>
    </row>
    <row r="513" spans="1:67" ht="12.75" x14ac:dyDescent="0.2">
      <c r="A513" s="143"/>
      <c r="B513" s="126"/>
      <c r="C513" s="61"/>
      <c r="K513" s="61"/>
      <c r="M513" s="141"/>
      <c r="N513" s="141"/>
      <c r="Q513" s="141"/>
      <c r="R513" s="141"/>
      <c r="S513" s="61"/>
      <c r="U513" s="141"/>
      <c r="V513" s="141"/>
      <c r="Y513" s="141"/>
      <c r="Z513" s="142"/>
      <c r="AC513" s="141"/>
      <c r="AD513" s="141"/>
      <c r="AG513" s="141"/>
      <c r="AH513" s="142"/>
      <c r="AK513" s="141"/>
      <c r="AL513" s="141"/>
      <c r="AO513" s="141"/>
      <c r="AP513" s="142"/>
      <c r="AS513" s="141"/>
      <c r="AT513" s="141"/>
      <c r="AW513" s="141"/>
      <c r="AX513" s="142"/>
      <c r="BA513" s="141"/>
      <c r="BB513" s="141"/>
      <c r="BF513" s="141"/>
      <c r="BG513" s="142"/>
      <c r="BJ513" s="141"/>
      <c r="BK513" s="141"/>
      <c r="BN513" s="141"/>
      <c r="BO513" s="142"/>
    </row>
    <row r="514" spans="1:67" ht="12.75" x14ac:dyDescent="0.2">
      <c r="A514" s="143"/>
      <c r="B514" s="126"/>
      <c r="C514" s="61"/>
      <c r="K514" s="61"/>
      <c r="M514" s="141"/>
      <c r="N514" s="141"/>
      <c r="Q514" s="141"/>
      <c r="R514" s="141"/>
      <c r="S514" s="61"/>
      <c r="U514" s="141"/>
      <c r="V514" s="141"/>
      <c r="Y514" s="141"/>
      <c r="Z514" s="142"/>
      <c r="AC514" s="141"/>
      <c r="AD514" s="141"/>
      <c r="AG514" s="141"/>
      <c r="AH514" s="142"/>
      <c r="AK514" s="141"/>
      <c r="AL514" s="141"/>
      <c r="AO514" s="141"/>
      <c r="AP514" s="142"/>
      <c r="AS514" s="141"/>
      <c r="AT514" s="141"/>
      <c r="AW514" s="141"/>
      <c r="AX514" s="142"/>
      <c r="BA514" s="141"/>
      <c r="BB514" s="141"/>
      <c r="BF514" s="141"/>
      <c r="BG514" s="142"/>
      <c r="BJ514" s="141"/>
      <c r="BK514" s="141"/>
      <c r="BN514" s="141"/>
      <c r="BO514" s="142"/>
    </row>
    <row r="515" spans="1:67" ht="12.75" x14ac:dyDescent="0.2">
      <c r="A515" s="143"/>
      <c r="B515" s="126"/>
      <c r="C515" s="61"/>
      <c r="K515" s="61"/>
      <c r="M515" s="141"/>
      <c r="N515" s="141"/>
      <c r="Q515" s="141"/>
      <c r="R515" s="141"/>
      <c r="S515" s="61"/>
      <c r="U515" s="141"/>
      <c r="V515" s="141"/>
      <c r="Y515" s="141"/>
      <c r="Z515" s="142"/>
      <c r="AC515" s="141"/>
      <c r="AD515" s="141"/>
      <c r="AG515" s="141"/>
      <c r="AH515" s="142"/>
      <c r="AK515" s="141"/>
      <c r="AL515" s="141"/>
      <c r="AO515" s="141"/>
      <c r="AP515" s="142"/>
      <c r="AS515" s="141"/>
      <c r="AT515" s="141"/>
      <c r="AW515" s="141"/>
      <c r="AX515" s="142"/>
      <c r="BA515" s="141"/>
      <c r="BB515" s="141"/>
      <c r="BF515" s="141"/>
      <c r="BG515" s="142"/>
      <c r="BJ515" s="141"/>
      <c r="BK515" s="141"/>
      <c r="BN515" s="141"/>
      <c r="BO515" s="142"/>
    </row>
    <row r="516" spans="1:67" ht="12.75" x14ac:dyDescent="0.2">
      <c r="A516" s="143"/>
      <c r="B516" s="126"/>
      <c r="C516" s="61"/>
      <c r="K516" s="61"/>
      <c r="M516" s="141"/>
      <c r="N516" s="141"/>
      <c r="Q516" s="141"/>
      <c r="R516" s="141"/>
      <c r="S516" s="61"/>
      <c r="U516" s="141"/>
      <c r="V516" s="141"/>
      <c r="Y516" s="141"/>
      <c r="Z516" s="142"/>
      <c r="AC516" s="141"/>
      <c r="AD516" s="141"/>
      <c r="AG516" s="141"/>
      <c r="AH516" s="142"/>
      <c r="AK516" s="141"/>
      <c r="AL516" s="141"/>
      <c r="AO516" s="141"/>
      <c r="AP516" s="142"/>
      <c r="AS516" s="141"/>
      <c r="AT516" s="141"/>
      <c r="AW516" s="141"/>
      <c r="AX516" s="142"/>
      <c r="BA516" s="141"/>
      <c r="BB516" s="141"/>
      <c r="BF516" s="141"/>
      <c r="BG516" s="142"/>
      <c r="BJ516" s="141"/>
      <c r="BK516" s="141"/>
      <c r="BN516" s="141"/>
      <c r="BO516" s="142"/>
    </row>
    <row r="517" spans="1:67" ht="12.75" x14ac:dyDescent="0.2">
      <c r="A517" s="143"/>
      <c r="B517" s="126"/>
      <c r="C517" s="61"/>
      <c r="K517" s="61"/>
      <c r="M517" s="141"/>
      <c r="N517" s="141"/>
      <c r="Q517" s="141"/>
      <c r="R517" s="141"/>
      <c r="S517" s="61"/>
      <c r="U517" s="141"/>
      <c r="V517" s="141"/>
      <c r="Y517" s="141"/>
      <c r="Z517" s="142"/>
      <c r="AC517" s="141"/>
      <c r="AD517" s="141"/>
      <c r="AG517" s="141"/>
      <c r="AH517" s="142"/>
      <c r="AK517" s="141"/>
      <c r="AL517" s="141"/>
      <c r="AO517" s="141"/>
      <c r="AP517" s="142"/>
      <c r="AS517" s="141"/>
      <c r="AT517" s="141"/>
      <c r="AW517" s="141"/>
      <c r="AX517" s="142"/>
      <c r="BA517" s="141"/>
      <c r="BB517" s="141"/>
      <c r="BF517" s="141"/>
      <c r="BG517" s="142"/>
      <c r="BJ517" s="141"/>
      <c r="BK517" s="141"/>
      <c r="BN517" s="141"/>
      <c r="BO517" s="142"/>
    </row>
    <row r="518" spans="1:67" ht="12.75" x14ac:dyDescent="0.2">
      <c r="A518" s="143"/>
      <c r="B518" s="126"/>
      <c r="C518" s="61"/>
      <c r="K518" s="61"/>
      <c r="M518" s="141"/>
      <c r="N518" s="141"/>
      <c r="Q518" s="141"/>
      <c r="R518" s="141"/>
      <c r="S518" s="61"/>
      <c r="U518" s="141"/>
      <c r="V518" s="141"/>
      <c r="Y518" s="141"/>
      <c r="Z518" s="142"/>
      <c r="AC518" s="141"/>
      <c r="AD518" s="141"/>
      <c r="AG518" s="141"/>
      <c r="AH518" s="142"/>
      <c r="AK518" s="141"/>
      <c r="AL518" s="141"/>
      <c r="AO518" s="141"/>
      <c r="AP518" s="142"/>
      <c r="AS518" s="141"/>
      <c r="AT518" s="141"/>
      <c r="AW518" s="141"/>
      <c r="AX518" s="142"/>
      <c r="BA518" s="141"/>
      <c r="BB518" s="141"/>
      <c r="BF518" s="141"/>
      <c r="BG518" s="142"/>
      <c r="BJ518" s="141"/>
      <c r="BK518" s="141"/>
      <c r="BN518" s="141"/>
      <c r="BO518" s="142"/>
    </row>
    <row r="519" spans="1:67" ht="12.75" x14ac:dyDescent="0.2">
      <c r="A519" s="143"/>
      <c r="B519" s="126"/>
      <c r="C519" s="61"/>
      <c r="K519" s="61"/>
      <c r="M519" s="141"/>
      <c r="N519" s="141"/>
      <c r="Q519" s="141"/>
      <c r="R519" s="141"/>
      <c r="S519" s="61"/>
      <c r="U519" s="141"/>
      <c r="V519" s="141"/>
      <c r="Y519" s="141"/>
      <c r="Z519" s="142"/>
      <c r="AC519" s="141"/>
      <c r="AD519" s="141"/>
      <c r="AG519" s="141"/>
      <c r="AH519" s="142"/>
      <c r="AK519" s="141"/>
      <c r="AL519" s="141"/>
      <c r="AO519" s="141"/>
      <c r="AP519" s="142"/>
      <c r="AS519" s="141"/>
      <c r="AT519" s="141"/>
      <c r="AW519" s="141"/>
      <c r="AX519" s="142"/>
      <c r="BA519" s="141"/>
      <c r="BB519" s="141"/>
      <c r="BF519" s="141"/>
      <c r="BG519" s="142"/>
      <c r="BJ519" s="141"/>
      <c r="BK519" s="141"/>
      <c r="BN519" s="141"/>
      <c r="BO519" s="142"/>
    </row>
    <row r="520" spans="1:67" ht="12.75" x14ac:dyDescent="0.2">
      <c r="A520" s="143"/>
      <c r="B520" s="126"/>
      <c r="C520" s="61"/>
      <c r="K520" s="61"/>
      <c r="M520" s="141"/>
      <c r="N520" s="141"/>
      <c r="Q520" s="141"/>
      <c r="R520" s="141"/>
      <c r="S520" s="61"/>
      <c r="U520" s="141"/>
      <c r="V520" s="141"/>
      <c r="Y520" s="141"/>
      <c r="Z520" s="142"/>
      <c r="AC520" s="141"/>
      <c r="AD520" s="141"/>
      <c r="AG520" s="141"/>
      <c r="AH520" s="142"/>
      <c r="AK520" s="141"/>
      <c r="AL520" s="141"/>
      <c r="AO520" s="141"/>
      <c r="AP520" s="142"/>
      <c r="AS520" s="141"/>
      <c r="AT520" s="141"/>
      <c r="AW520" s="141"/>
      <c r="AX520" s="142"/>
      <c r="BA520" s="141"/>
      <c r="BB520" s="141"/>
      <c r="BF520" s="141"/>
      <c r="BG520" s="142"/>
      <c r="BJ520" s="141"/>
      <c r="BK520" s="141"/>
      <c r="BN520" s="141"/>
      <c r="BO520" s="142"/>
    </row>
    <row r="521" spans="1:67" ht="12.75" x14ac:dyDescent="0.2">
      <c r="A521" s="143"/>
      <c r="B521" s="126"/>
      <c r="C521" s="61"/>
      <c r="K521" s="61"/>
      <c r="M521" s="141"/>
      <c r="N521" s="141"/>
      <c r="Q521" s="141"/>
      <c r="R521" s="141"/>
      <c r="S521" s="61"/>
      <c r="U521" s="141"/>
      <c r="V521" s="141"/>
      <c r="Y521" s="141"/>
      <c r="Z521" s="142"/>
      <c r="AC521" s="141"/>
      <c r="AD521" s="141"/>
      <c r="AG521" s="141"/>
      <c r="AH521" s="142"/>
      <c r="AK521" s="141"/>
      <c r="AL521" s="141"/>
      <c r="AO521" s="141"/>
      <c r="AP521" s="142"/>
      <c r="AS521" s="141"/>
      <c r="AT521" s="141"/>
      <c r="AW521" s="141"/>
      <c r="AX521" s="142"/>
      <c r="BA521" s="141"/>
      <c r="BB521" s="141"/>
      <c r="BF521" s="141"/>
      <c r="BG521" s="142"/>
      <c r="BJ521" s="141"/>
      <c r="BK521" s="141"/>
      <c r="BN521" s="141"/>
      <c r="BO521" s="142"/>
    </row>
    <row r="522" spans="1:67" ht="12.75" x14ac:dyDescent="0.2">
      <c r="A522" s="143"/>
      <c r="B522" s="126"/>
      <c r="C522" s="61"/>
      <c r="K522" s="61"/>
      <c r="M522" s="141"/>
      <c r="N522" s="141"/>
      <c r="Q522" s="141"/>
      <c r="R522" s="141"/>
      <c r="S522" s="61"/>
      <c r="U522" s="141"/>
      <c r="V522" s="141"/>
      <c r="Y522" s="141"/>
      <c r="Z522" s="142"/>
      <c r="AC522" s="141"/>
      <c r="AD522" s="141"/>
      <c r="AG522" s="141"/>
      <c r="AH522" s="142"/>
      <c r="AK522" s="141"/>
      <c r="AL522" s="141"/>
      <c r="AO522" s="141"/>
      <c r="AP522" s="142"/>
      <c r="AS522" s="141"/>
      <c r="AT522" s="141"/>
      <c r="AW522" s="141"/>
      <c r="AX522" s="142"/>
      <c r="BA522" s="141"/>
      <c r="BB522" s="141"/>
      <c r="BF522" s="141"/>
      <c r="BG522" s="142"/>
      <c r="BJ522" s="141"/>
      <c r="BK522" s="141"/>
      <c r="BN522" s="141"/>
      <c r="BO522" s="142"/>
    </row>
    <row r="523" spans="1:67" ht="12.75" x14ac:dyDescent="0.2">
      <c r="A523" s="143"/>
      <c r="B523" s="126"/>
      <c r="C523" s="61"/>
      <c r="K523" s="61"/>
      <c r="M523" s="141"/>
      <c r="N523" s="141"/>
      <c r="Q523" s="141"/>
      <c r="R523" s="141"/>
      <c r="S523" s="61"/>
      <c r="U523" s="141"/>
      <c r="V523" s="141"/>
      <c r="Y523" s="141"/>
      <c r="Z523" s="142"/>
      <c r="AC523" s="141"/>
      <c r="AD523" s="141"/>
      <c r="AG523" s="141"/>
      <c r="AH523" s="142"/>
      <c r="AK523" s="141"/>
      <c r="AL523" s="141"/>
      <c r="AO523" s="141"/>
      <c r="AP523" s="142"/>
      <c r="AS523" s="141"/>
      <c r="AT523" s="141"/>
      <c r="AW523" s="141"/>
      <c r="AX523" s="142"/>
      <c r="BA523" s="141"/>
      <c r="BB523" s="141"/>
      <c r="BF523" s="141"/>
      <c r="BG523" s="142"/>
      <c r="BJ523" s="141"/>
      <c r="BK523" s="141"/>
      <c r="BN523" s="141"/>
      <c r="BO523" s="142"/>
    </row>
    <row r="524" spans="1:67" ht="12.75" x14ac:dyDescent="0.2">
      <c r="A524" s="143"/>
      <c r="B524" s="126"/>
      <c r="C524" s="61"/>
      <c r="K524" s="61"/>
      <c r="M524" s="141"/>
      <c r="N524" s="141"/>
      <c r="Q524" s="141"/>
      <c r="R524" s="141"/>
      <c r="S524" s="61"/>
      <c r="U524" s="141"/>
      <c r="V524" s="141"/>
      <c r="Y524" s="141"/>
      <c r="Z524" s="142"/>
      <c r="AC524" s="141"/>
      <c r="AD524" s="141"/>
      <c r="AG524" s="141"/>
      <c r="AH524" s="142"/>
      <c r="AK524" s="141"/>
      <c r="AL524" s="141"/>
      <c r="AO524" s="141"/>
      <c r="AP524" s="142"/>
      <c r="AS524" s="141"/>
      <c r="AT524" s="141"/>
      <c r="AW524" s="141"/>
      <c r="AX524" s="142"/>
      <c r="BA524" s="141"/>
      <c r="BB524" s="141"/>
      <c r="BF524" s="141"/>
      <c r="BG524" s="142"/>
      <c r="BJ524" s="141"/>
      <c r="BK524" s="141"/>
      <c r="BN524" s="141"/>
      <c r="BO524" s="142"/>
    </row>
    <row r="525" spans="1:67" ht="12.75" x14ac:dyDescent="0.2">
      <c r="A525" s="143"/>
      <c r="B525" s="126"/>
      <c r="C525" s="61"/>
      <c r="K525" s="61"/>
      <c r="M525" s="141"/>
      <c r="N525" s="141"/>
      <c r="Q525" s="141"/>
      <c r="R525" s="141"/>
      <c r="S525" s="61"/>
      <c r="U525" s="141"/>
      <c r="V525" s="141"/>
      <c r="Y525" s="141"/>
      <c r="Z525" s="142"/>
      <c r="AC525" s="141"/>
      <c r="AD525" s="141"/>
      <c r="AG525" s="141"/>
      <c r="AH525" s="142"/>
      <c r="AK525" s="141"/>
      <c r="AL525" s="141"/>
      <c r="AO525" s="141"/>
      <c r="AP525" s="142"/>
      <c r="AS525" s="141"/>
      <c r="AT525" s="141"/>
      <c r="AW525" s="141"/>
      <c r="AX525" s="142"/>
      <c r="BA525" s="141"/>
      <c r="BB525" s="141"/>
      <c r="BF525" s="141"/>
      <c r="BG525" s="142"/>
      <c r="BJ525" s="141"/>
      <c r="BK525" s="141"/>
      <c r="BN525" s="141"/>
      <c r="BO525" s="142"/>
    </row>
    <row r="526" spans="1:67" ht="12.75" x14ac:dyDescent="0.2">
      <c r="A526" s="143"/>
      <c r="B526" s="126"/>
      <c r="C526" s="61"/>
      <c r="K526" s="61"/>
      <c r="M526" s="141"/>
      <c r="N526" s="141"/>
      <c r="Q526" s="141"/>
      <c r="R526" s="141"/>
      <c r="S526" s="61"/>
      <c r="U526" s="141"/>
      <c r="V526" s="141"/>
      <c r="Y526" s="141"/>
      <c r="Z526" s="142"/>
      <c r="AC526" s="141"/>
      <c r="AD526" s="141"/>
      <c r="AG526" s="141"/>
      <c r="AH526" s="142"/>
      <c r="AK526" s="141"/>
      <c r="AL526" s="141"/>
      <c r="AO526" s="141"/>
      <c r="AP526" s="142"/>
      <c r="AS526" s="141"/>
      <c r="AT526" s="141"/>
      <c r="AW526" s="141"/>
      <c r="AX526" s="142"/>
      <c r="BA526" s="141"/>
      <c r="BB526" s="141"/>
      <c r="BF526" s="141"/>
      <c r="BG526" s="142"/>
      <c r="BJ526" s="141"/>
      <c r="BK526" s="141"/>
      <c r="BN526" s="141"/>
      <c r="BO526" s="142"/>
    </row>
    <row r="527" spans="1:67" ht="12.75" x14ac:dyDescent="0.2">
      <c r="A527" s="143"/>
      <c r="B527" s="126"/>
      <c r="C527" s="61"/>
      <c r="K527" s="61"/>
      <c r="M527" s="141"/>
      <c r="N527" s="141"/>
      <c r="Q527" s="141"/>
      <c r="R527" s="141"/>
      <c r="S527" s="61"/>
      <c r="U527" s="141"/>
      <c r="V527" s="141"/>
      <c r="Y527" s="141"/>
      <c r="Z527" s="142"/>
      <c r="AC527" s="141"/>
      <c r="AD527" s="141"/>
      <c r="AG527" s="141"/>
      <c r="AH527" s="142"/>
      <c r="AK527" s="141"/>
      <c r="AL527" s="141"/>
      <c r="AO527" s="141"/>
      <c r="AP527" s="142"/>
      <c r="AS527" s="141"/>
      <c r="AT527" s="141"/>
      <c r="AW527" s="141"/>
      <c r="AX527" s="142"/>
      <c r="BA527" s="141"/>
      <c r="BB527" s="141"/>
      <c r="BF527" s="141"/>
      <c r="BG527" s="142"/>
      <c r="BJ527" s="141"/>
      <c r="BK527" s="141"/>
      <c r="BN527" s="141"/>
      <c r="BO527" s="142"/>
    </row>
    <row r="528" spans="1:67" ht="12.75" x14ac:dyDescent="0.2">
      <c r="A528" s="143"/>
      <c r="B528" s="126"/>
      <c r="C528" s="61"/>
      <c r="K528" s="61"/>
      <c r="M528" s="141"/>
      <c r="N528" s="141"/>
      <c r="Q528" s="141"/>
      <c r="R528" s="141"/>
      <c r="S528" s="61"/>
      <c r="U528" s="141"/>
      <c r="V528" s="141"/>
      <c r="Y528" s="141"/>
      <c r="Z528" s="142"/>
      <c r="AC528" s="141"/>
      <c r="AD528" s="141"/>
      <c r="AG528" s="141"/>
      <c r="AH528" s="142"/>
      <c r="AK528" s="141"/>
      <c r="AL528" s="141"/>
      <c r="AO528" s="141"/>
      <c r="AP528" s="142"/>
      <c r="AS528" s="141"/>
      <c r="AT528" s="141"/>
      <c r="AW528" s="141"/>
      <c r="AX528" s="142"/>
      <c r="BA528" s="141"/>
      <c r="BB528" s="141"/>
      <c r="BF528" s="141"/>
      <c r="BG528" s="142"/>
      <c r="BJ528" s="141"/>
      <c r="BK528" s="141"/>
      <c r="BN528" s="141"/>
      <c r="BO528" s="142"/>
    </row>
    <row r="529" spans="1:67" ht="12.75" x14ac:dyDescent="0.2">
      <c r="A529" s="143"/>
      <c r="B529" s="126"/>
      <c r="C529" s="61"/>
      <c r="K529" s="61"/>
      <c r="M529" s="141"/>
      <c r="N529" s="141"/>
      <c r="Q529" s="141"/>
      <c r="R529" s="141"/>
      <c r="S529" s="61"/>
      <c r="U529" s="141"/>
      <c r="V529" s="141"/>
      <c r="Y529" s="141"/>
      <c r="Z529" s="142"/>
      <c r="AC529" s="141"/>
      <c r="AD529" s="141"/>
      <c r="AG529" s="141"/>
      <c r="AH529" s="142"/>
      <c r="AK529" s="141"/>
      <c r="AL529" s="141"/>
      <c r="AO529" s="141"/>
      <c r="AP529" s="142"/>
      <c r="AS529" s="141"/>
      <c r="AT529" s="141"/>
      <c r="AW529" s="141"/>
      <c r="AX529" s="142"/>
      <c r="BA529" s="141"/>
      <c r="BB529" s="141"/>
      <c r="BF529" s="141"/>
      <c r="BG529" s="142"/>
      <c r="BJ529" s="141"/>
      <c r="BK529" s="141"/>
      <c r="BN529" s="141"/>
      <c r="BO529" s="142"/>
    </row>
    <row r="530" spans="1:67" ht="12.75" x14ac:dyDescent="0.2">
      <c r="A530" s="143"/>
      <c r="B530" s="126"/>
      <c r="C530" s="61"/>
      <c r="K530" s="61"/>
      <c r="M530" s="141"/>
      <c r="N530" s="141"/>
      <c r="Q530" s="141"/>
      <c r="R530" s="141"/>
      <c r="S530" s="61"/>
      <c r="U530" s="141"/>
      <c r="V530" s="141"/>
      <c r="Y530" s="141"/>
      <c r="Z530" s="142"/>
      <c r="AC530" s="141"/>
      <c r="AD530" s="141"/>
      <c r="AG530" s="141"/>
      <c r="AH530" s="142"/>
      <c r="AK530" s="141"/>
      <c r="AL530" s="141"/>
      <c r="AO530" s="141"/>
      <c r="AP530" s="142"/>
      <c r="AS530" s="141"/>
      <c r="AT530" s="141"/>
      <c r="AW530" s="141"/>
      <c r="AX530" s="142"/>
      <c r="BA530" s="141"/>
      <c r="BB530" s="141"/>
      <c r="BF530" s="141"/>
      <c r="BG530" s="142"/>
      <c r="BJ530" s="141"/>
      <c r="BK530" s="141"/>
      <c r="BN530" s="141"/>
      <c r="BO530" s="142"/>
    </row>
    <row r="531" spans="1:67" ht="12.75" x14ac:dyDescent="0.2">
      <c r="A531" s="143"/>
      <c r="B531" s="126"/>
      <c r="C531" s="61"/>
      <c r="K531" s="61"/>
      <c r="M531" s="141"/>
      <c r="N531" s="141"/>
      <c r="Q531" s="141"/>
      <c r="R531" s="141"/>
      <c r="S531" s="61"/>
      <c r="U531" s="141"/>
      <c r="V531" s="141"/>
      <c r="Y531" s="141"/>
      <c r="Z531" s="142"/>
      <c r="AC531" s="141"/>
      <c r="AD531" s="141"/>
      <c r="AG531" s="141"/>
      <c r="AH531" s="142"/>
      <c r="AK531" s="141"/>
      <c r="AL531" s="141"/>
      <c r="AO531" s="141"/>
      <c r="AP531" s="142"/>
      <c r="AS531" s="141"/>
      <c r="AT531" s="141"/>
      <c r="AW531" s="141"/>
      <c r="AX531" s="142"/>
      <c r="BA531" s="141"/>
      <c r="BB531" s="141"/>
      <c r="BF531" s="141"/>
      <c r="BG531" s="142"/>
      <c r="BJ531" s="141"/>
      <c r="BK531" s="141"/>
      <c r="BN531" s="141"/>
      <c r="BO531" s="142"/>
    </row>
    <row r="532" spans="1:67" ht="12.75" x14ac:dyDescent="0.2">
      <c r="A532" s="143"/>
      <c r="B532" s="126"/>
      <c r="C532" s="61"/>
      <c r="K532" s="61"/>
      <c r="M532" s="141"/>
      <c r="N532" s="141"/>
      <c r="Q532" s="141"/>
      <c r="R532" s="141"/>
      <c r="S532" s="61"/>
      <c r="U532" s="141"/>
      <c r="V532" s="141"/>
      <c r="Y532" s="141"/>
      <c r="Z532" s="142"/>
      <c r="AC532" s="141"/>
      <c r="AD532" s="141"/>
      <c r="AG532" s="141"/>
      <c r="AH532" s="142"/>
      <c r="AK532" s="141"/>
      <c r="AL532" s="141"/>
      <c r="AO532" s="141"/>
      <c r="AP532" s="142"/>
      <c r="AS532" s="141"/>
      <c r="AT532" s="141"/>
      <c r="AW532" s="141"/>
      <c r="AX532" s="142"/>
      <c r="BA532" s="141"/>
      <c r="BB532" s="141"/>
      <c r="BF532" s="141"/>
      <c r="BG532" s="142"/>
      <c r="BJ532" s="141"/>
      <c r="BK532" s="141"/>
      <c r="BN532" s="141"/>
      <c r="BO532" s="142"/>
    </row>
    <row r="533" spans="1:67" ht="12.75" x14ac:dyDescent="0.2">
      <c r="A533" s="143"/>
      <c r="B533" s="126"/>
      <c r="C533" s="61"/>
      <c r="K533" s="61"/>
      <c r="M533" s="141"/>
      <c r="N533" s="141"/>
      <c r="Q533" s="141"/>
      <c r="R533" s="141"/>
      <c r="S533" s="61"/>
      <c r="U533" s="141"/>
      <c r="V533" s="141"/>
      <c r="Y533" s="141"/>
      <c r="Z533" s="142"/>
      <c r="AC533" s="141"/>
      <c r="AD533" s="141"/>
      <c r="AG533" s="141"/>
      <c r="AH533" s="142"/>
      <c r="AK533" s="141"/>
      <c r="AL533" s="141"/>
      <c r="AO533" s="141"/>
      <c r="AP533" s="142"/>
      <c r="AS533" s="141"/>
      <c r="AT533" s="141"/>
      <c r="AW533" s="141"/>
      <c r="AX533" s="142"/>
      <c r="BA533" s="141"/>
      <c r="BB533" s="141"/>
      <c r="BF533" s="141"/>
      <c r="BG533" s="142"/>
      <c r="BJ533" s="141"/>
      <c r="BK533" s="141"/>
      <c r="BN533" s="141"/>
      <c r="BO533" s="142"/>
    </row>
    <row r="534" spans="1:67" ht="12.75" x14ac:dyDescent="0.2">
      <c r="A534" s="143"/>
      <c r="B534" s="126"/>
      <c r="C534" s="61"/>
      <c r="K534" s="61"/>
      <c r="M534" s="141"/>
      <c r="N534" s="141"/>
      <c r="Q534" s="141"/>
      <c r="R534" s="141"/>
      <c r="S534" s="61"/>
      <c r="U534" s="141"/>
      <c r="V534" s="141"/>
      <c r="Y534" s="141"/>
      <c r="Z534" s="142"/>
      <c r="AC534" s="141"/>
      <c r="AD534" s="141"/>
      <c r="AG534" s="141"/>
      <c r="AH534" s="142"/>
      <c r="AK534" s="141"/>
      <c r="AL534" s="141"/>
      <c r="AO534" s="141"/>
      <c r="AP534" s="142"/>
      <c r="AS534" s="141"/>
      <c r="AT534" s="141"/>
      <c r="AW534" s="141"/>
      <c r="AX534" s="142"/>
      <c r="BA534" s="141"/>
      <c r="BB534" s="141"/>
      <c r="BF534" s="141"/>
      <c r="BG534" s="142"/>
      <c r="BJ534" s="141"/>
      <c r="BK534" s="141"/>
      <c r="BN534" s="141"/>
      <c r="BO534" s="142"/>
    </row>
    <row r="535" spans="1:67" ht="12.75" x14ac:dyDescent="0.2">
      <c r="A535" s="143"/>
      <c r="B535" s="126"/>
      <c r="C535" s="61"/>
      <c r="K535" s="61"/>
      <c r="M535" s="141"/>
      <c r="N535" s="141"/>
      <c r="Q535" s="141"/>
      <c r="R535" s="141"/>
      <c r="S535" s="61"/>
      <c r="U535" s="141"/>
      <c r="V535" s="141"/>
      <c r="Y535" s="141"/>
      <c r="Z535" s="142"/>
      <c r="AC535" s="141"/>
      <c r="AD535" s="141"/>
      <c r="AG535" s="141"/>
      <c r="AH535" s="142"/>
      <c r="AK535" s="141"/>
      <c r="AL535" s="141"/>
      <c r="AO535" s="141"/>
      <c r="AP535" s="142"/>
      <c r="AS535" s="141"/>
      <c r="AT535" s="141"/>
      <c r="AW535" s="141"/>
      <c r="AX535" s="142"/>
      <c r="BA535" s="141"/>
      <c r="BB535" s="141"/>
      <c r="BF535" s="141"/>
      <c r="BG535" s="142"/>
      <c r="BJ535" s="141"/>
      <c r="BK535" s="141"/>
      <c r="BN535" s="141"/>
      <c r="BO535" s="142"/>
    </row>
    <row r="536" spans="1:67" ht="12.75" x14ac:dyDescent="0.2">
      <c r="A536" s="143"/>
      <c r="B536" s="126"/>
      <c r="C536" s="61"/>
      <c r="K536" s="61"/>
      <c r="M536" s="141"/>
      <c r="N536" s="141"/>
      <c r="Q536" s="141"/>
      <c r="R536" s="141"/>
      <c r="S536" s="61"/>
      <c r="U536" s="141"/>
      <c r="V536" s="141"/>
      <c r="Y536" s="141"/>
      <c r="Z536" s="142"/>
      <c r="AC536" s="141"/>
      <c r="AD536" s="141"/>
      <c r="AG536" s="141"/>
      <c r="AH536" s="142"/>
      <c r="AK536" s="141"/>
      <c r="AL536" s="141"/>
      <c r="AO536" s="141"/>
      <c r="AP536" s="142"/>
      <c r="AS536" s="141"/>
      <c r="AT536" s="141"/>
      <c r="AW536" s="141"/>
      <c r="AX536" s="142"/>
      <c r="BA536" s="141"/>
      <c r="BB536" s="141"/>
      <c r="BF536" s="141"/>
      <c r="BG536" s="142"/>
      <c r="BJ536" s="141"/>
      <c r="BK536" s="141"/>
      <c r="BN536" s="141"/>
      <c r="BO536" s="142"/>
    </row>
    <row r="537" spans="1:67" ht="12.75" x14ac:dyDescent="0.2">
      <c r="A537" s="143"/>
      <c r="B537" s="126"/>
      <c r="C537" s="61"/>
      <c r="K537" s="61"/>
      <c r="M537" s="141"/>
      <c r="N537" s="141"/>
      <c r="Q537" s="141"/>
      <c r="R537" s="141"/>
      <c r="S537" s="61"/>
      <c r="U537" s="141"/>
      <c r="V537" s="141"/>
      <c r="Y537" s="141"/>
      <c r="Z537" s="142"/>
      <c r="AC537" s="141"/>
      <c r="AD537" s="141"/>
      <c r="AG537" s="141"/>
      <c r="AH537" s="142"/>
      <c r="AK537" s="141"/>
      <c r="AL537" s="141"/>
      <c r="AO537" s="141"/>
      <c r="AP537" s="142"/>
      <c r="AS537" s="141"/>
      <c r="AT537" s="141"/>
      <c r="AW537" s="141"/>
      <c r="AX537" s="142"/>
      <c r="BA537" s="141"/>
      <c r="BB537" s="141"/>
      <c r="BF537" s="141"/>
      <c r="BG537" s="142"/>
      <c r="BJ537" s="141"/>
      <c r="BK537" s="141"/>
      <c r="BN537" s="141"/>
      <c r="BO537" s="142"/>
    </row>
    <row r="538" spans="1:67" ht="12.75" x14ac:dyDescent="0.2">
      <c r="A538" s="143"/>
      <c r="B538" s="126"/>
      <c r="C538" s="61"/>
      <c r="K538" s="61"/>
      <c r="M538" s="141"/>
      <c r="N538" s="141"/>
      <c r="Q538" s="141"/>
      <c r="R538" s="141"/>
      <c r="S538" s="61"/>
      <c r="U538" s="141"/>
      <c r="V538" s="141"/>
      <c r="Y538" s="141"/>
      <c r="Z538" s="142"/>
      <c r="AC538" s="141"/>
      <c r="AD538" s="141"/>
      <c r="AG538" s="141"/>
      <c r="AH538" s="142"/>
      <c r="AK538" s="141"/>
      <c r="AL538" s="141"/>
      <c r="AO538" s="141"/>
      <c r="AP538" s="142"/>
      <c r="AS538" s="141"/>
      <c r="AT538" s="141"/>
      <c r="AW538" s="141"/>
      <c r="AX538" s="142"/>
      <c r="BA538" s="141"/>
      <c r="BB538" s="141"/>
      <c r="BF538" s="141"/>
      <c r="BG538" s="142"/>
      <c r="BJ538" s="141"/>
      <c r="BK538" s="141"/>
      <c r="BN538" s="141"/>
      <c r="BO538" s="142"/>
    </row>
    <row r="539" spans="1:67" ht="12.75" x14ac:dyDescent="0.2">
      <c r="A539" s="143"/>
      <c r="B539" s="126"/>
      <c r="C539" s="61"/>
      <c r="K539" s="61"/>
      <c r="M539" s="141"/>
      <c r="N539" s="141"/>
      <c r="Q539" s="141"/>
      <c r="R539" s="141"/>
      <c r="S539" s="61"/>
      <c r="U539" s="141"/>
      <c r="V539" s="141"/>
      <c r="Y539" s="141"/>
      <c r="Z539" s="142"/>
      <c r="AC539" s="141"/>
      <c r="AD539" s="141"/>
      <c r="AG539" s="141"/>
      <c r="AH539" s="142"/>
      <c r="AK539" s="141"/>
      <c r="AL539" s="141"/>
      <c r="AO539" s="141"/>
      <c r="AP539" s="142"/>
      <c r="AS539" s="141"/>
      <c r="AT539" s="141"/>
      <c r="AW539" s="141"/>
      <c r="AX539" s="142"/>
      <c r="BA539" s="141"/>
      <c r="BB539" s="141"/>
      <c r="BF539" s="141"/>
      <c r="BG539" s="142"/>
      <c r="BJ539" s="141"/>
      <c r="BK539" s="141"/>
      <c r="BN539" s="141"/>
      <c r="BO539" s="142"/>
    </row>
    <row r="540" spans="1:67" ht="12.75" x14ac:dyDescent="0.2">
      <c r="A540" s="143"/>
      <c r="B540" s="126"/>
      <c r="C540" s="61"/>
      <c r="K540" s="61"/>
      <c r="M540" s="141"/>
      <c r="N540" s="141"/>
      <c r="Q540" s="141"/>
      <c r="R540" s="141"/>
      <c r="S540" s="61"/>
      <c r="U540" s="141"/>
      <c r="V540" s="141"/>
      <c r="Y540" s="141"/>
      <c r="Z540" s="142"/>
      <c r="AC540" s="141"/>
      <c r="AD540" s="141"/>
      <c r="AG540" s="141"/>
      <c r="AH540" s="142"/>
      <c r="AK540" s="141"/>
      <c r="AL540" s="141"/>
      <c r="AO540" s="141"/>
      <c r="AP540" s="142"/>
      <c r="AS540" s="141"/>
      <c r="AT540" s="141"/>
      <c r="AW540" s="141"/>
      <c r="AX540" s="142"/>
      <c r="BA540" s="141"/>
      <c r="BB540" s="141"/>
      <c r="BF540" s="141"/>
      <c r="BG540" s="142"/>
      <c r="BJ540" s="141"/>
      <c r="BK540" s="141"/>
      <c r="BN540" s="141"/>
      <c r="BO540" s="142"/>
    </row>
    <row r="541" spans="1:67" ht="12.75" x14ac:dyDescent="0.2">
      <c r="A541" s="143"/>
      <c r="B541" s="126"/>
      <c r="C541" s="61"/>
      <c r="K541" s="61"/>
      <c r="M541" s="141"/>
      <c r="N541" s="141"/>
      <c r="Q541" s="141"/>
      <c r="R541" s="141"/>
      <c r="S541" s="61"/>
      <c r="U541" s="141"/>
      <c r="V541" s="141"/>
      <c r="Y541" s="141"/>
      <c r="Z541" s="142"/>
      <c r="AC541" s="141"/>
      <c r="AD541" s="141"/>
      <c r="AG541" s="141"/>
      <c r="AH541" s="142"/>
      <c r="AK541" s="141"/>
      <c r="AL541" s="141"/>
      <c r="AO541" s="141"/>
      <c r="AP541" s="142"/>
      <c r="AS541" s="141"/>
      <c r="AT541" s="141"/>
      <c r="AW541" s="141"/>
      <c r="AX541" s="142"/>
      <c r="BA541" s="141"/>
      <c r="BB541" s="141"/>
      <c r="BF541" s="141"/>
      <c r="BG541" s="142"/>
      <c r="BJ541" s="141"/>
      <c r="BK541" s="141"/>
      <c r="BN541" s="141"/>
      <c r="BO541" s="142"/>
    </row>
    <row r="542" spans="1:67" ht="12.75" x14ac:dyDescent="0.2">
      <c r="A542" s="143"/>
      <c r="B542" s="126"/>
      <c r="C542" s="61"/>
      <c r="K542" s="61"/>
      <c r="M542" s="141"/>
      <c r="N542" s="141"/>
      <c r="Q542" s="141"/>
      <c r="R542" s="141"/>
      <c r="S542" s="61"/>
      <c r="U542" s="141"/>
      <c r="V542" s="141"/>
      <c r="Y542" s="141"/>
      <c r="Z542" s="142"/>
      <c r="AC542" s="141"/>
      <c r="AD542" s="141"/>
      <c r="AG542" s="141"/>
      <c r="AH542" s="142"/>
      <c r="AK542" s="141"/>
      <c r="AL542" s="141"/>
      <c r="AO542" s="141"/>
      <c r="AP542" s="142"/>
      <c r="AS542" s="141"/>
      <c r="AT542" s="141"/>
      <c r="AW542" s="141"/>
      <c r="AX542" s="142"/>
      <c r="BA542" s="141"/>
      <c r="BB542" s="141"/>
      <c r="BF542" s="141"/>
      <c r="BG542" s="142"/>
      <c r="BJ542" s="141"/>
      <c r="BK542" s="141"/>
      <c r="BN542" s="141"/>
      <c r="BO542" s="142"/>
    </row>
    <row r="543" spans="1:67" ht="12.75" x14ac:dyDescent="0.2">
      <c r="A543" s="143"/>
      <c r="B543" s="126"/>
      <c r="C543" s="61"/>
      <c r="K543" s="61"/>
      <c r="M543" s="141"/>
      <c r="N543" s="141"/>
      <c r="Q543" s="141"/>
      <c r="R543" s="141"/>
      <c r="S543" s="61"/>
      <c r="U543" s="141"/>
      <c r="V543" s="141"/>
      <c r="Y543" s="141"/>
      <c r="Z543" s="142"/>
      <c r="AC543" s="141"/>
      <c r="AD543" s="141"/>
      <c r="AG543" s="141"/>
      <c r="AH543" s="142"/>
      <c r="AK543" s="141"/>
      <c r="AL543" s="141"/>
      <c r="AO543" s="141"/>
      <c r="AP543" s="142"/>
      <c r="AS543" s="141"/>
      <c r="AT543" s="141"/>
      <c r="AW543" s="141"/>
      <c r="AX543" s="142"/>
      <c r="BA543" s="141"/>
      <c r="BB543" s="141"/>
      <c r="BF543" s="141"/>
      <c r="BG543" s="142"/>
      <c r="BJ543" s="141"/>
      <c r="BK543" s="141"/>
      <c r="BN543" s="141"/>
      <c r="BO543" s="142"/>
    </row>
    <row r="544" spans="1:67" ht="12.75" x14ac:dyDescent="0.2">
      <c r="A544" s="143"/>
      <c r="B544" s="126"/>
      <c r="C544" s="61"/>
      <c r="K544" s="61"/>
      <c r="M544" s="141"/>
      <c r="N544" s="141"/>
      <c r="Q544" s="141"/>
      <c r="R544" s="141"/>
      <c r="S544" s="61"/>
      <c r="U544" s="141"/>
      <c r="V544" s="141"/>
      <c r="Y544" s="141"/>
      <c r="Z544" s="142"/>
      <c r="AC544" s="141"/>
      <c r="AD544" s="141"/>
      <c r="AG544" s="141"/>
      <c r="AH544" s="142"/>
      <c r="AK544" s="141"/>
      <c r="AL544" s="141"/>
      <c r="AO544" s="141"/>
      <c r="AP544" s="142"/>
      <c r="AS544" s="141"/>
      <c r="AT544" s="141"/>
      <c r="AW544" s="141"/>
      <c r="AX544" s="142"/>
      <c r="BA544" s="141"/>
      <c r="BB544" s="141"/>
      <c r="BF544" s="141"/>
      <c r="BG544" s="142"/>
      <c r="BJ544" s="141"/>
      <c r="BK544" s="141"/>
      <c r="BN544" s="141"/>
      <c r="BO544" s="142"/>
    </row>
    <row r="545" spans="1:67" ht="12.75" x14ac:dyDescent="0.2">
      <c r="A545" s="143"/>
      <c r="B545" s="126"/>
      <c r="C545" s="61"/>
      <c r="K545" s="61"/>
      <c r="M545" s="141"/>
      <c r="N545" s="141"/>
      <c r="Q545" s="141"/>
      <c r="R545" s="141"/>
      <c r="S545" s="61"/>
      <c r="U545" s="141"/>
      <c r="V545" s="141"/>
      <c r="Y545" s="141"/>
      <c r="Z545" s="142"/>
      <c r="AC545" s="141"/>
      <c r="AD545" s="141"/>
      <c r="AG545" s="141"/>
      <c r="AH545" s="142"/>
      <c r="AK545" s="141"/>
      <c r="AL545" s="141"/>
      <c r="AO545" s="141"/>
      <c r="AP545" s="142"/>
      <c r="AS545" s="141"/>
      <c r="AT545" s="141"/>
      <c r="AW545" s="141"/>
      <c r="AX545" s="142"/>
      <c r="BA545" s="141"/>
      <c r="BB545" s="141"/>
      <c r="BF545" s="141"/>
      <c r="BG545" s="142"/>
      <c r="BJ545" s="141"/>
      <c r="BK545" s="141"/>
      <c r="BN545" s="141"/>
      <c r="BO545" s="142"/>
    </row>
    <row r="546" spans="1:67" ht="12.75" x14ac:dyDescent="0.2">
      <c r="A546" s="143"/>
      <c r="B546" s="126"/>
      <c r="C546" s="61"/>
      <c r="K546" s="61"/>
      <c r="M546" s="141"/>
      <c r="N546" s="141"/>
      <c r="Q546" s="141"/>
      <c r="R546" s="141"/>
      <c r="S546" s="61"/>
      <c r="U546" s="141"/>
      <c r="V546" s="141"/>
      <c r="Y546" s="141"/>
      <c r="Z546" s="142"/>
      <c r="AC546" s="141"/>
      <c r="AD546" s="141"/>
      <c r="AG546" s="141"/>
      <c r="AH546" s="142"/>
      <c r="AK546" s="141"/>
      <c r="AL546" s="141"/>
      <c r="AO546" s="141"/>
      <c r="AP546" s="142"/>
      <c r="AS546" s="141"/>
      <c r="AT546" s="141"/>
      <c r="AW546" s="141"/>
      <c r="AX546" s="142"/>
      <c r="BA546" s="141"/>
      <c r="BB546" s="141"/>
      <c r="BF546" s="141"/>
      <c r="BG546" s="142"/>
      <c r="BJ546" s="141"/>
      <c r="BK546" s="141"/>
      <c r="BN546" s="141"/>
      <c r="BO546" s="142"/>
    </row>
    <row r="547" spans="1:67" ht="12.75" x14ac:dyDescent="0.2">
      <c r="A547" s="143"/>
      <c r="B547" s="126"/>
      <c r="C547" s="61"/>
      <c r="K547" s="61"/>
      <c r="M547" s="141"/>
      <c r="N547" s="141"/>
      <c r="Q547" s="141"/>
      <c r="R547" s="141"/>
      <c r="S547" s="61"/>
      <c r="U547" s="141"/>
      <c r="V547" s="141"/>
      <c r="Y547" s="141"/>
      <c r="Z547" s="142"/>
      <c r="AC547" s="141"/>
      <c r="AD547" s="141"/>
      <c r="AG547" s="141"/>
      <c r="AH547" s="142"/>
      <c r="AK547" s="141"/>
      <c r="AL547" s="141"/>
      <c r="AO547" s="141"/>
      <c r="AP547" s="142"/>
      <c r="AS547" s="141"/>
      <c r="AT547" s="141"/>
      <c r="AW547" s="141"/>
      <c r="AX547" s="142"/>
      <c r="BA547" s="141"/>
      <c r="BB547" s="141"/>
      <c r="BF547" s="141"/>
      <c r="BG547" s="142"/>
      <c r="BJ547" s="141"/>
      <c r="BK547" s="141"/>
      <c r="BN547" s="141"/>
      <c r="BO547" s="142"/>
    </row>
    <row r="548" spans="1:67" ht="12.75" x14ac:dyDescent="0.2">
      <c r="A548" s="143"/>
      <c r="B548" s="126"/>
      <c r="C548" s="61"/>
      <c r="K548" s="61"/>
      <c r="M548" s="141"/>
      <c r="N548" s="141"/>
      <c r="Q548" s="141"/>
      <c r="R548" s="141"/>
      <c r="S548" s="61"/>
      <c r="U548" s="141"/>
      <c r="V548" s="141"/>
      <c r="Y548" s="141"/>
      <c r="Z548" s="142"/>
      <c r="AC548" s="141"/>
      <c r="AD548" s="141"/>
      <c r="AG548" s="141"/>
      <c r="AH548" s="142"/>
      <c r="AK548" s="141"/>
      <c r="AL548" s="141"/>
      <c r="AO548" s="141"/>
      <c r="AP548" s="142"/>
      <c r="AS548" s="141"/>
      <c r="AT548" s="141"/>
      <c r="AW548" s="141"/>
      <c r="AX548" s="142"/>
      <c r="BA548" s="141"/>
      <c r="BB548" s="141"/>
      <c r="BF548" s="141"/>
      <c r="BG548" s="142"/>
      <c r="BJ548" s="141"/>
      <c r="BK548" s="141"/>
      <c r="BN548" s="141"/>
      <c r="BO548" s="142"/>
    </row>
    <row r="549" spans="1:67" ht="12.75" x14ac:dyDescent="0.2">
      <c r="A549" s="143"/>
      <c r="B549" s="126"/>
      <c r="C549" s="61"/>
      <c r="K549" s="61"/>
      <c r="M549" s="141"/>
      <c r="N549" s="141"/>
      <c r="Q549" s="141"/>
      <c r="R549" s="141"/>
      <c r="S549" s="61"/>
      <c r="U549" s="141"/>
      <c r="V549" s="141"/>
      <c r="Y549" s="141"/>
      <c r="Z549" s="142"/>
      <c r="AC549" s="141"/>
      <c r="AD549" s="141"/>
      <c r="AG549" s="141"/>
      <c r="AH549" s="142"/>
      <c r="AK549" s="141"/>
      <c r="AL549" s="141"/>
      <c r="AO549" s="141"/>
      <c r="AP549" s="142"/>
      <c r="AS549" s="141"/>
      <c r="AT549" s="141"/>
      <c r="AW549" s="141"/>
      <c r="AX549" s="142"/>
      <c r="BA549" s="141"/>
      <c r="BB549" s="141"/>
      <c r="BF549" s="141"/>
      <c r="BG549" s="142"/>
      <c r="BJ549" s="141"/>
      <c r="BK549" s="141"/>
      <c r="BN549" s="141"/>
      <c r="BO549" s="142"/>
    </row>
    <row r="550" spans="1:67" ht="12.75" x14ac:dyDescent="0.2">
      <c r="A550" s="143"/>
      <c r="B550" s="126"/>
      <c r="C550" s="61"/>
      <c r="K550" s="61"/>
      <c r="M550" s="141"/>
      <c r="N550" s="141"/>
      <c r="Q550" s="141"/>
      <c r="R550" s="141"/>
      <c r="S550" s="61"/>
      <c r="U550" s="141"/>
      <c r="V550" s="141"/>
      <c r="Y550" s="141"/>
      <c r="Z550" s="142"/>
      <c r="AC550" s="141"/>
      <c r="AD550" s="141"/>
      <c r="AG550" s="141"/>
      <c r="AH550" s="142"/>
      <c r="AK550" s="141"/>
      <c r="AL550" s="141"/>
      <c r="AO550" s="141"/>
      <c r="AP550" s="142"/>
      <c r="AS550" s="141"/>
      <c r="AT550" s="141"/>
      <c r="AW550" s="141"/>
      <c r="AX550" s="142"/>
      <c r="BA550" s="141"/>
      <c r="BB550" s="141"/>
      <c r="BF550" s="141"/>
      <c r="BG550" s="142"/>
      <c r="BJ550" s="141"/>
      <c r="BK550" s="141"/>
      <c r="BN550" s="141"/>
      <c r="BO550" s="142"/>
    </row>
    <row r="551" spans="1:67" ht="12.75" x14ac:dyDescent="0.2">
      <c r="A551" s="143"/>
      <c r="B551" s="126"/>
      <c r="C551" s="61"/>
      <c r="K551" s="61"/>
      <c r="M551" s="141"/>
      <c r="N551" s="141"/>
      <c r="Q551" s="141"/>
      <c r="R551" s="141"/>
      <c r="S551" s="61"/>
      <c r="U551" s="141"/>
      <c r="V551" s="141"/>
      <c r="Y551" s="141"/>
      <c r="Z551" s="142"/>
      <c r="AC551" s="141"/>
      <c r="AD551" s="141"/>
      <c r="AG551" s="141"/>
      <c r="AH551" s="142"/>
      <c r="AK551" s="141"/>
      <c r="AL551" s="141"/>
      <c r="AO551" s="141"/>
      <c r="AP551" s="142"/>
      <c r="AS551" s="141"/>
      <c r="AT551" s="141"/>
      <c r="AW551" s="141"/>
      <c r="AX551" s="142"/>
      <c r="BA551" s="141"/>
      <c r="BB551" s="141"/>
      <c r="BF551" s="141"/>
      <c r="BG551" s="142"/>
      <c r="BJ551" s="141"/>
      <c r="BK551" s="141"/>
      <c r="BN551" s="141"/>
      <c r="BO551" s="142"/>
    </row>
    <row r="552" spans="1:67" ht="12.75" x14ac:dyDescent="0.2">
      <c r="A552" s="143"/>
      <c r="B552" s="126"/>
      <c r="C552" s="61"/>
      <c r="K552" s="61"/>
      <c r="M552" s="141"/>
      <c r="N552" s="141"/>
      <c r="Q552" s="141"/>
      <c r="R552" s="141"/>
      <c r="S552" s="61"/>
      <c r="U552" s="141"/>
      <c r="V552" s="141"/>
      <c r="Y552" s="141"/>
      <c r="Z552" s="142"/>
      <c r="AC552" s="141"/>
      <c r="AD552" s="141"/>
      <c r="AG552" s="141"/>
      <c r="AH552" s="142"/>
      <c r="AK552" s="141"/>
      <c r="AL552" s="141"/>
      <c r="AO552" s="141"/>
      <c r="AP552" s="142"/>
      <c r="AS552" s="141"/>
      <c r="AT552" s="141"/>
      <c r="AW552" s="141"/>
      <c r="AX552" s="142"/>
      <c r="BA552" s="141"/>
      <c r="BB552" s="141"/>
      <c r="BF552" s="141"/>
      <c r="BG552" s="142"/>
      <c r="BJ552" s="141"/>
      <c r="BK552" s="141"/>
      <c r="BN552" s="141"/>
      <c r="BO552" s="142"/>
    </row>
    <row r="553" spans="1:67" ht="12.75" x14ac:dyDescent="0.2">
      <c r="A553" s="143"/>
      <c r="B553" s="126"/>
      <c r="C553" s="61"/>
      <c r="K553" s="61"/>
      <c r="M553" s="141"/>
      <c r="N553" s="141"/>
      <c r="Q553" s="141"/>
      <c r="R553" s="141"/>
      <c r="S553" s="61"/>
      <c r="U553" s="141"/>
      <c r="V553" s="141"/>
      <c r="Y553" s="141"/>
      <c r="Z553" s="142"/>
      <c r="AC553" s="141"/>
      <c r="AD553" s="141"/>
      <c r="AG553" s="141"/>
      <c r="AH553" s="142"/>
      <c r="AK553" s="141"/>
      <c r="AL553" s="141"/>
      <c r="AO553" s="141"/>
      <c r="AP553" s="142"/>
      <c r="AS553" s="141"/>
      <c r="AT553" s="141"/>
      <c r="AW553" s="141"/>
      <c r="AX553" s="142"/>
      <c r="BA553" s="141"/>
      <c r="BB553" s="141"/>
      <c r="BF553" s="141"/>
      <c r="BG553" s="142"/>
      <c r="BJ553" s="141"/>
      <c r="BK553" s="141"/>
      <c r="BN553" s="141"/>
      <c r="BO553" s="142"/>
    </row>
    <row r="554" spans="1:67" ht="12.75" x14ac:dyDescent="0.2">
      <c r="A554" s="143"/>
      <c r="B554" s="126"/>
      <c r="C554" s="61"/>
      <c r="K554" s="61"/>
      <c r="M554" s="141"/>
      <c r="N554" s="141"/>
      <c r="Q554" s="141"/>
      <c r="R554" s="141"/>
      <c r="S554" s="61"/>
      <c r="U554" s="141"/>
      <c r="V554" s="141"/>
      <c r="Y554" s="141"/>
      <c r="Z554" s="142"/>
      <c r="AC554" s="141"/>
      <c r="AD554" s="141"/>
      <c r="AG554" s="141"/>
      <c r="AH554" s="142"/>
      <c r="AK554" s="141"/>
      <c r="AL554" s="141"/>
      <c r="AO554" s="141"/>
      <c r="AP554" s="142"/>
      <c r="AS554" s="141"/>
      <c r="AT554" s="141"/>
      <c r="AW554" s="141"/>
      <c r="AX554" s="142"/>
      <c r="BA554" s="141"/>
      <c r="BB554" s="141"/>
      <c r="BF554" s="141"/>
      <c r="BG554" s="142"/>
      <c r="BJ554" s="141"/>
      <c r="BK554" s="141"/>
      <c r="BN554" s="141"/>
      <c r="BO554" s="142"/>
    </row>
    <row r="555" spans="1:67" ht="12.75" x14ac:dyDescent="0.2">
      <c r="A555" s="143"/>
      <c r="B555" s="126"/>
      <c r="C555" s="61"/>
      <c r="K555" s="61"/>
      <c r="M555" s="141"/>
      <c r="N555" s="141"/>
      <c r="Q555" s="141"/>
      <c r="R555" s="141"/>
      <c r="S555" s="61"/>
      <c r="U555" s="141"/>
      <c r="V555" s="141"/>
      <c r="Y555" s="141"/>
      <c r="Z555" s="142"/>
      <c r="AC555" s="141"/>
      <c r="AD555" s="141"/>
      <c r="AG555" s="141"/>
      <c r="AH555" s="142"/>
      <c r="AK555" s="141"/>
      <c r="AL555" s="141"/>
      <c r="AO555" s="141"/>
      <c r="AP555" s="142"/>
      <c r="AS555" s="141"/>
      <c r="AT555" s="141"/>
      <c r="AW555" s="141"/>
      <c r="AX555" s="142"/>
      <c r="BA555" s="141"/>
      <c r="BB555" s="141"/>
      <c r="BF555" s="141"/>
      <c r="BG555" s="142"/>
      <c r="BJ555" s="141"/>
      <c r="BK555" s="141"/>
      <c r="BN555" s="141"/>
      <c r="BO555" s="142"/>
    </row>
    <row r="556" spans="1:67" ht="12.75" x14ac:dyDescent="0.2">
      <c r="A556" s="143"/>
      <c r="B556" s="126"/>
      <c r="C556" s="61"/>
      <c r="K556" s="61"/>
      <c r="M556" s="141"/>
      <c r="N556" s="141"/>
      <c r="Q556" s="141"/>
      <c r="R556" s="141"/>
      <c r="S556" s="61"/>
      <c r="U556" s="141"/>
      <c r="V556" s="141"/>
      <c r="Y556" s="141"/>
      <c r="Z556" s="142"/>
      <c r="AC556" s="141"/>
      <c r="AD556" s="141"/>
      <c r="AG556" s="141"/>
      <c r="AH556" s="142"/>
      <c r="AK556" s="141"/>
      <c r="AL556" s="141"/>
      <c r="AO556" s="141"/>
      <c r="AP556" s="142"/>
      <c r="AS556" s="141"/>
      <c r="AT556" s="141"/>
      <c r="AW556" s="141"/>
      <c r="AX556" s="142"/>
      <c r="BA556" s="141"/>
      <c r="BB556" s="141"/>
      <c r="BF556" s="141"/>
      <c r="BG556" s="142"/>
      <c r="BJ556" s="141"/>
      <c r="BK556" s="141"/>
      <c r="BN556" s="141"/>
      <c r="BO556" s="142"/>
    </row>
    <row r="557" spans="1:67" ht="12.75" x14ac:dyDescent="0.2">
      <c r="A557" s="143"/>
      <c r="B557" s="126"/>
      <c r="C557" s="61"/>
      <c r="K557" s="61"/>
      <c r="M557" s="141"/>
      <c r="N557" s="141"/>
      <c r="Q557" s="141"/>
      <c r="R557" s="141"/>
      <c r="S557" s="61"/>
      <c r="U557" s="141"/>
      <c r="V557" s="141"/>
      <c r="Y557" s="141"/>
      <c r="Z557" s="142"/>
      <c r="AC557" s="141"/>
      <c r="AD557" s="141"/>
      <c r="AG557" s="141"/>
      <c r="AH557" s="142"/>
      <c r="AK557" s="141"/>
      <c r="AL557" s="141"/>
      <c r="AO557" s="141"/>
      <c r="AP557" s="142"/>
      <c r="AS557" s="141"/>
      <c r="AT557" s="141"/>
      <c r="AW557" s="141"/>
      <c r="AX557" s="142"/>
      <c r="BA557" s="141"/>
      <c r="BB557" s="141"/>
      <c r="BF557" s="141"/>
      <c r="BG557" s="142"/>
      <c r="BJ557" s="141"/>
      <c r="BK557" s="141"/>
      <c r="BN557" s="141"/>
      <c r="BO557" s="142"/>
    </row>
    <row r="558" spans="1:67" ht="12.75" x14ac:dyDescent="0.2">
      <c r="A558" s="143"/>
      <c r="B558" s="126"/>
      <c r="C558" s="61"/>
      <c r="K558" s="61"/>
      <c r="M558" s="141"/>
      <c r="N558" s="141"/>
      <c r="Q558" s="141"/>
      <c r="R558" s="141"/>
      <c r="S558" s="61"/>
      <c r="U558" s="141"/>
      <c r="V558" s="141"/>
      <c r="Y558" s="141"/>
      <c r="Z558" s="142"/>
      <c r="AC558" s="141"/>
      <c r="AD558" s="141"/>
      <c r="AG558" s="141"/>
      <c r="AH558" s="142"/>
      <c r="AK558" s="141"/>
      <c r="AL558" s="141"/>
      <c r="AO558" s="141"/>
      <c r="AP558" s="142"/>
      <c r="AS558" s="141"/>
      <c r="AT558" s="141"/>
      <c r="AW558" s="141"/>
      <c r="AX558" s="142"/>
      <c r="BA558" s="141"/>
      <c r="BB558" s="141"/>
      <c r="BF558" s="141"/>
      <c r="BG558" s="142"/>
      <c r="BJ558" s="141"/>
      <c r="BK558" s="141"/>
      <c r="BN558" s="141"/>
      <c r="BO558" s="142"/>
    </row>
    <row r="559" spans="1:67" ht="12.75" x14ac:dyDescent="0.2">
      <c r="A559" s="143"/>
      <c r="B559" s="126"/>
      <c r="C559" s="61"/>
      <c r="K559" s="61"/>
      <c r="M559" s="141"/>
      <c r="N559" s="141"/>
      <c r="Q559" s="141"/>
      <c r="R559" s="141"/>
      <c r="S559" s="61"/>
      <c r="U559" s="141"/>
      <c r="V559" s="141"/>
      <c r="Y559" s="141"/>
      <c r="Z559" s="142"/>
      <c r="AC559" s="141"/>
      <c r="AD559" s="141"/>
      <c r="AG559" s="141"/>
      <c r="AH559" s="142"/>
      <c r="AK559" s="141"/>
      <c r="AL559" s="141"/>
      <c r="AO559" s="141"/>
      <c r="AP559" s="142"/>
      <c r="AS559" s="141"/>
      <c r="AT559" s="141"/>
      <c r="AW559" s="141"/>
      <c r="AX559" s="142"/>
      <c r="BA559" s="141"/>
      <c r="BB559" s="141"/>
      <c r="BF559" s="141"/>
      <c r="BG559" s="142"/>
      <c r="BJ559" s="141"/>
      <c r="BK559" s="141"/>
      <c r="BN559" s="141"/>
      <c r="BO559" s="142"/>
    </row>
    <row r="560" spans="1:67" ht="12.75" x14ac:dyDescent="0.2">
      <c r="A560" s="143"/>
      <c r="B560" s="126"/>
      <c r="C560" s="61"/>
      <c r="K560" s="61"/>
      <c r="M560" s="141"/>
      <c r="N560" s="141"/>
      <c r="Q560" s="141"/>
      <c r="R560" s="141"/>
      <c r="S560" s="61"/>
      <c r="U560" s="141"/>
      <c r="V560" s="141"/>
      <c r="Y560" s="141"/>
      <c r="Z560" s="142"/>
      <c r="AC560" s="141"/>
      <c r="AD560" s="141"/>
      <c r="AG560" s="141"/>
      <c r="AH560" s="142"/>
      <c r="AK560" s="141"/>
      <c r="AL560" s="141"/>
      <c r="AO560" s="141"/>
      <c r="AP560" s="142"/>
      <c r="AS560" s="141"/>
      <c r="AT560" s="141"/>
      <c r="AW560" s="141"/>
      <c r="AX560" s="142"/>
      <c r="BA560" s="141"/>
      <c r="BB560" s="141"/>
      <c r="BF560" s="141"/>
      <c r="BG560" s="142"/>
      <c r="BJ560" s="141"/>
      <c r="BK560" s="141"/>
      <c r="BN560" s="141"/>
      <c r="BO560" s="142"/>
    </row>
    <row r="561" spans="1:67" ht="12.75" x14ac:dyDescent="0.2">
      <c r="A561" s="143"/>
      <c r="B561" s="126"/>
      <c r="C561" s="61"/>
      <c r="K561" s="61"/>
      <c r="M561" s="141"/>
      <c r="N561" s="141"/>
      <c r="Q561" s="141"/>
      <c r="R561" s="141"/>
      <c r="S561" s="61"/>
      <c r="U561" s="141"/>
      <c r="V561" s="141"/>
      <c r="Y561" s="141"/>
      <c r="Z561" s="142"/>
      <c r="AC561" s="141"/>
      <c r="AD561" s="141"/>
      <c r="AG561" s="141"/>
      <c r="AH561" s="142"/>
      <c r="AK561" s="141"/>
      <c r="AL561" s="141"/>
      <c r="AO561" s="141"/>
      <c r="AP561" s="142"/>
      <c r="AS561" s="141"/>
      <c r="AT561" s="141"/>
      <c r="AW561" s="141"/>
      <c r="AX561" s="142"/>
      <c r="BA561" s="141"/>
      <c r="BB561" s="141"/>
      <c r="BF561" s="141"/>
      <c r="BG561" s="142"/>
      <c r="BJ561" s="141"/>
      <c r="BK561" s="141"/>
      <c r="BN561" s="141"/>
      <c r="BO561" s="142"/>
    </row>
    <row r="562" spans="1:67" ht="12.75" x14ac:dyDescent="0.2">
      <c r="A562" s="143"/>
      <c r="B562" s="126"/>
      <c r="C562" s="61"/>
      <c r="K562" s="61"/>
      <c r="M562" s="141"/>
      <c r="N562" s="141"/>
      <c r="Q562" s="141"/>
      <c r="R562" s="141"/>
      <c r="S562" s="61"/>
      <c r="U562" s="141"/>
      <c r="V562" s="141"/>
      <c r="Y562" s="141"/>
      <c r="Z562" s="142"/>
      <c r="AC562" s="141"/>
      <c r="AD562" s="141"/>
      <c r="AG562" s="141"/>
      <c r="AH562" s="142"/>
      <c r="AK562" s="141"/>
      <c r="AL562" s="141"/>
      <c r="AO562" s="141"/>
      <c r="AP562" s="142"/>
      <c r="AS562" s="141"/>
      <c r="AT562" s="141"/>
      <c r="AW562" s="141"/>
      <c r="AX562" s="142"/>
      <c r="BA562" s="141"/>
      <c r="BB562" s="141"/>
      <c r="BF562" s="141"/>
      <c r="BG562" s="142"/>
      <c r="BJ562" s="141"/>
      <c r="BK562" s="141"/>
      <c r="BN562" s="141"/>
      <c r="BO562" s="142"/>
    </row>
    <row r="563" spans="1:67" ht="12.75" x14ac:dyDescent="0.2">
      <c r="A563" s="143"/>
      <c r="B563" s="126"/>
      <c r="C563" s="61"/>
      <c r="K563" s="61"/>
      <c r="M563" s="141"/>
      <c r="N563" s="141"/>
      <c r="Q563" s="141"/>
      <c r="R563" s="141"/>
      <c r="S563" s="61"/>
      <c r="U563" s="141"/>
      <c r="V563" s="141"/>
      <c r="Y563" s="141"/>
      <c r="Z563" s="142"/>
      <c r="AC563" s="141"/>
      <c r="AD563" s="141"/>
      <c r="AG563" s="141"/>
      <c r="AH563" s="142"/>
      <c r="AK563" s="141"/>
      <c r="AL563" s="141"/>
      <c r="AO563" s="141"/>
      <c r="AP563" s="142"/>
      <c r="AS563" s="141"/>
      <c r="AT563" s="141"/>
      <c r="AW563" s="141"/>
      <c r="AX563" s="142"/>
      <c r="BA563" s="141"/>
      <c r="BB563" s="141"/>
      <c r="BF563" s="141"/>
      <c r="BG563" s="142"/>
      <c r="BJ563" s="141"/>
      <c r="BK563" s="141"/>
      <c r="BN563" s="141"/>
      <c r="BO563" s="142"/>
    </row>
    <row r="564" spans="1:67" ht="12.75" x14ac:dyDescent="0.2">
      <c r="A564" s="143"/>
      <c r="B564" s="126"/>
      <c r="C564" s="61"/>
      <c r="K564" s="61"/>
      <c r="M564" s="141"/>
      <c r="N564" s="141"/>
      <c r="Q564" s="141"/>
      <c r="R564" s="141"/>
      <c r="S564" s="61"/>
      <c r="U564" s="141"/>
      <c r="V564" s="141"/>
      <c r="Y564" s="141"/>
      <c r="Z564" s="142"/>
      <c r="AC564" s="141"/>
      <c r="AD564" s="141"/>
      <c r="AG564" s="141"/>
      <c r="AH564" s="142"/>
      <c r="AK564" s="141"/>
      <c r="AL564" s="141"/>
      <c r="AO564" s="141"/>
      <c r="AP564" s="142"/>
      <c r="AS564" s="141"/>
      <c r="AT564" s="141"/>
      <c r="AW564" s="141"/>
      <c r="AX564" s="142"/>
      <c r="BA564" s="141"/>
      <c r="BB564" s="141"/>
      <c r="BF564" s="141"/>
      <c r="BG564" s="142"/>
      <c r="BJ564" s="141"/>
      <c r="BK564" s="141"/>
      <c r="BN564" s="141"/>
      <c r="BO564" s="142"/>
    </row>
    <row r="565" spans="1:67" ht="12.75" x14ac:dyDescent="0.2">
      <c r="A565" s="143"/>
      <c r="B565" s="126"/>
      <c r="C565" s="61"/>
      <c r="K565" s="61"/>
      <c r="M565" s="141"/>
      <c r="N565" s="141"/>
      <c r="Q565" s="141"/>
      <c r="R565" s="141"/>
      <c r="S565" s="61"/>
      <c r="U565" s="141"/>
      <c r="V565" s="141"/>
      <c r="Y565" s="141"/>
      <c r="Z565" s="142"/>
      <c r="AC565" s="141"/>
      <c r="AD565" s="141"/>
      <c r="AG565" s="141"/>
      <c r="AH565" s="142"/>
      <c r="AK565" s="141"/>
      <c r="AL565" s="141"/>
      <c r="AO565" s="141"/>
      <c r="AP565" s="142"/>
      <c r="AS565" s="141"/>
      <c r="AT565" s="141"/>
      <c r="AW565" s="141"/>
      <c r="AX565" s="142"/>
      <c r="BA565" s="141"/>
      <c r="BB565" s="141"/>
      <c r="BF565" s="141"/>
      <c r="BG565" s="142"/>
      <c r="BJ565" s="141"/>
      <c r="BK565" s="141"/>
      <c r="BN565" s="141"/>
      <c r="BO565" s="142"/>
    </row>
    <row r="566" spans="1:67" ht="12.75" x14ac:dyDescent="0.2">
      <c r="A566" s="143"/>
      <c r="B566" s="126"/>
      <c r="C566" s="61"/>
      <c r="K566" s="61"/>
      <c r="M566" s="141"/>
      <c r="N566" s="141"/>
      <c r="Q566" s="141"/>
      <c r="R566" s="141"/>
      <c r="S566" s="61"/>
      <c r="U566" s="141"/>
      <c r="V566" s="141"/>
      <c r="Y566" s="141"/>
      <c r="Z566" s="142"/>
      <c r="AC566" s="141"/>
      <c r="AD566" s="141"/>
      <c r="AG566" s="141"/>
      <c r="AH566" s="142"/>
      <c r="AK566" s="141"/>
      <c r="AL566" s="141"/>
      <c r="AO566" s="141"/>
      <c r="AP566" s="142"/>
      <c r="AS566" s="141"/>
      <c r="AT566" s="141"/>
      <c r="AW566" s="141"/>
      <c r="AX566" s="142"/>
      <c r="BA566" s="141"/>
      <c r="BB566" s="141"/>
      <c r="BF566" s="141"/>
      <c r="BG566" s="142"/>
      <c r="BJ566" s="141"/>
      <c r="BK566" s="141"/>
      <c r="BN566" s="141"/>
      <c r="BO566" s="142"/>
    </row>
    <row r="567" spans="1:67" ht="12.75" x14ac:dyDescent="0.2">
      <c r="A567" s="143"/>
      <c r="B567" s="126"/>
      <c r="C567" s="61"/>
      <c r="K567" s="61"/>
      <c r="M567" s="141"/>
      <c r="N567" s="141"/>
      <c r="Q567" s="141"/>
      <c r="R567" s="141"/>
      <c r="S567" s="61"/>
      <c r="U567" s="141"/>
      <c r="V567" s="141"/>
      <c r="Y567" s="141"/>
      <c r="Z567" s="142"/>
      <c r="AC567" s="141"/>
      <c r="AD567" s="141"/>
      <c r="AG567" s="141"/>
      <c r="AH567" s="142"/>
      <c r="AK567" s="141"/>
      <c r="AL567" s="141"/>
      <c r="AO567" s="141"/>
      <c r="AP567" s="142"/>
      <c r="AS567" s="141"/>
      <c r="AT567" s="141"/>
      <c r="AW567" s="141"/>
      <c r="AX567" s="142"/>
      <c r="BA567" s="141"/>
      <c r="BB567" s="141"/>
      <c r="BF567" s="141"/>
      <c r="BG567" s="142"/>
      <c r="BJ567" s="141"/>
      <c r="BK567" s="141"/>
      <c r="BN567" s="141"/>
      <c r="BO567" s="142"/>
    </row>
    <row r="568" spans="1:67" ht="12.75" x14ac:dyDescent="0.2">
      <c r="A568" s="143"/>
      <c r="B568" s="126"/>
      <c r="C568" s="61"/>
      <c r="K568" s="61"/>
      <c r="M568" s="141"/>
      <c r="N568" s="141"/>
      <c r="Q568" s="141"/>
      <c r="R568" s="141"/>
      <c r="S568" s="61"/>
      <c r="U568" s="141"/>
      <c r="V568" s="141"/>
      <c r="Y568" s="141"/>
      <c r="Z568" s="142"/>
      <c r="AC568" s="141"/>
      <c r="AD568" s="141"/>
      <c r="AG568" s="141"/>
      <c r="AH568" s="142"/>
      <c r="AK568" s="141"/>
      <c r="AL568" s="141"/>
      <c r="AO568" s="141"/>
      <c r="AP568" s="142"/>
      <c r="AS568" s="141"/>
      <c r="AT568" s="141"/>
      <c r="AW568" s="141"/>
      <c r="AX568" s="142"/>
      <c r="BA568" s="141"/>
      <c r="BB568" s="141"/>
      <c r="BF568" s="141"/>
      <c r="BG568" s="142"/>
      <c r="BJ568" s="141"/>
      <c r="BK568" s="141"/>
      <c r="BN568" s="141"/>
      <c r="BO568" s="142"/>
    </row>
    <row r="569" spans="1:67" ht="12.75" x14ac:dyDescent="0.2">
      <c r="A569" s="143"/>
      <c r="B569" s="126"/>
      <c r="C569" s="61"/>
      <c r="K569" s="61"/>
      <c r="M569" s="141"/>
      <c r="N569" s="141"/>
      <c r="Q569" s="141"/>
      <c r="R569" s="141"/>
      <c r="S569" s="61"/>
      <c r="U569" s="141"/>
      <c r="V569" s="141"/>
      <c r="Y569" s="141"/>
      <c r="Z569" s="142"/>
      <c r="AC569" s="141"/>
      <c r="AD569" s="141"/>
      <c r="AG569" s="141"/>
      <c r="AH569" s="142"/>
      <c r="AK569" s="141"/>
      <c r="AL569" s="141"/>
      <c r="AO569" s="141"/>
      <c r="AP569" s="142"/>
      <c r="AS569" s="141"/>
      <c r="AT569" s="141"/>
      <c r="AW569" s="141"/>
      <c r="AX569" s="142"/>
      <c r="BA569" s="141"/>
      <c r="BB569" s="141"/>
      <c r="BF569" s="141"/>
      <c r="BG569" s="142"/>
      <c r="BJ569" s="141"/>
      <c r="BK569" s="141"/>
      <c r="BN569" s="141"/>
      <c r="BO569" s="142"/>
    </row>
    <row r="570" spans="1:67" ht="12.75" x14ac:dyDescent="0.2">
      <c r="A570" s="143"/>
      <c r="B570" s="126"/>
      <c r="C570" s="61"/>
      <c r="K570" s="61"/>
      <c r="M570" s="141"/>
      <c r="N570" s="141"/>
      <c r="Q570" s="141"/>
      <c r="R570" s="141"/>
      <c r="S570" s="61"/>
      <c r="U570" s="141"/>
      <c r="V570" s="141"/>
      <c r="Y570" s="141"/>
      <c r="Z570" s="142"/>
      <c r="AC570" s="141"/>
      <c r="AD570" s="141"/>
      <c r="AG570" s="141"/>
      <c r="AH570" s="142"/>
      <c r="AK570" s="141"/>
      <c r="AL570" s="141"/>
      <c r="AO570" s="141"/>
      <c r="AP570" s="142"/>
      <c r="AS570" s="141"/>
      <c r="AT570" s="141"/>
      <c r="AW570" s="141"/>
      <c r="AX570" s="142"/>
      <c r="BA570" s="141"/>
      <c r="BB570" s="141"/>
      <c r="BF570" s="141"/>
      <c r="BG570" s="142"/>
      <c r="BJ570" s="141"/>
      <c r="BK570" s="141"/>
      <c r="BN570" s="141"/>
      <c r="BO570" s="142"/>
    </row>
    <row r="571" spans="1:67" ht="12.75" x14ac:dyDescent="0.2">
      <c r="A571" s="143"/>
      <c r="B571" s="126"/>
      <c r="C571" s="61"/>
      <c r="K571" s="61"/>
      <c r="M571" s="141"/>
      <c r="N571" s="141"/>
      <c r="Q571" s="141"/>
      <c r="R571" s="141"/>
      <c r="S571" s="61"/>
      <c r="U571" s="141"/>
      <c r="V571" s="141"/>
      <c r="Y571" s="141"/>
      <c r="Z571" s="142"/>
      <c r="AC571" s="141"/>
      <c r="AD571" s="141"/>
      <c r="AG571" s="141"/>
      <c r="AH571" s="142"/>
      <c r="AK571" s="141"/>
      <c r="AL571" s="141"/>
      <c r="AO571" s="141"/>
      <c r="AP571" s="142"/>
      <c r="AS571" s="141"/>
      <c r="AT571" s="141"/>
      <c r="AW571" s="141"/>
      <c r="AX571" s="142"/>
      <c r="BA571" s="141"/>
      <c r="BB571" s="141"/>
      <c r="BF571" s="141"/>
      <c r="BG571" s="142"/>
      <c r="BJ571" s="141"/>
      <c r="BK571" s="141"/>
      <c r="BN571" s="141"/>
      <c r="BO571" s="142"/>
    </row>
    <row r="572" spans="1:67" ht="12.75" x14ac:dyDescent="0.2">
      <c r="A572" s="143"/>
      <c r="B572" s="126"/>
      <c r="C572" s="61"/>
      <c r="K572" s="61"/>
      <c r="M572" s="141"/>
      <c r="N572" s="141"/>
      <c r="Q572" s="141"/>
      <c r="R572" s="141"/>
      <c r="S572" s="61"/>
      <c r="U572" s="141"/>
      <c r="V572" s="141"/>
      <c r="Y572" s="141"/>
      <c r="Z572" s="142"/>
      <c r="AC572" s="141"/>
      <c r="AD572" s="141"/>
      <c r="AG572" s="141"/>
      <c r="AH572" s="142"/>
      <c r="AK572" s="141"/>
      <c r="AL572" s="141"/>
      <c r="AO572" s="141"/>
      <c r="AP572" s="142"/>
      <c r="AS572" s="141"/>
      <c r="AT572" s="141"/>
      <c r="AW572" s="141"/>
      <c r="AX572" s="142"/>
      <c r="BA572" s="141"/>
      <c r="BB572" s="141"/>
      <c r="BF572" s="141"/>
      <c r="BG572" s="142"/>
      <c r="BJ572" s="141"/>
      <c r="BK572" s="141"/>
      <c r="BN572" s="141"/>
      <c r="BO572" s="142"/>
    </row>
    <row r="573" spans="1:67" ht="12.75" x14ac:dyDescent="0.2">
      <c r="A573" s="143"/>
      <c r="B573" s="126"/>
      <c r="C573" s="61"/>
      <c r="K573" s="61"/>
      <c r="M573" s="141"/>
      <c r="N573" s="141"/>
      <c r="Q573" s="141"/>
      <c r="R573" s="141"/>
      <c r="S573" s="61"/>
      <c r="U573" s="141"/>
      <c r="V573" s="141"/>
      <c r="Y573" s="141"/>
      <c r="Z573" s="142"/>
      <c r="AC573" s="141"/>
      <c r="AD573" s="141"/>
      <c r="AG573" s="141"/>
      <c r="AH573" s="142"/>
      <c r="AK573" s="141"/>
      <c r="AL573" s="141"/>
      <c r="AO573" s="141"/>
      <c r="AP573" s="142"/>
      <c r="AS573" s="141"/>
      <c r="AT573" s="141"/>
      <c r="AW573" s="141"/>
      <c r="AX573" s="142"/>
      <c r="BA573" s="141"/>
      <c r="BB573" s="141"/>
      <c r="BF573" s="141"/>
      <c r="BG573" s="142"/>
      <c r="BJ573" s="141"/>
      <c r="BK573" s="141"/>
      <c r="BN573" s="141"/>
      <c r="BO573" s="142"/>
    </row>
    <row r="574" spans="1:67" ht="12.75" x14ac:dyDescent="0.2">
      <c r="A574" s="143"/>
      <c r="B574" s="126"/>
      <c r="C574" s="61"/>
      <c r="K574" s="61"/>
      <c r="M574" s="141"/>
      <c r="N574" s="141"/>
      <c r="Q574" s="141"/>
      <c r="R574" s="141"/>
      <c r="S574" s="61"/>
      <c r="U574" s="141"/>
      <c r="V574" s="141"/>
      <c r="Y574" s="141"/>
      <c r="Z574" s="142"/>
      <c r="AC574" s="141"/>
      <c r="AD574" s="141"/>
      <c r="AG574" s="141"/>
      <c r="AH574" s="142"/>
      <c r="AK574" s="141"/>
      <c r="AL574" s="141"/>
      <c r="AO574" s="141"/>
      <c r="AP574" s="142"/>
      <c r="AS574" s="141"/>
      <c r="AT574" s="141"/>
      <c r="AW574" s="141"/>
      <c r="AX574" s="142"/>
      <c r="BA574" s="141"/>
      <c r="BB574" s="141"/>
      <c r="BF574" s="141"/>
      <c r="BG574" s="142"/>
      <c r="BJ574" s="141"/>
      <c r="BK574" s="141"/>
      <c r="BN574" s="141"/>
      <c r="BO574" s="142"/>
    </row>
    <row r="575" spans="1:67" ht="12.75" x14ac:dyDescent="0.2">
      <c r="A575" s="143"/>
      <c r="B575" s="126"/>
      <c r="C575" s="61"/>
      <c r="K575" s="61"/>
      <c r="M575" s="141"/>
      <c r="N575" s="141"/>
      <c r="Q575" s="141"/>
      <c r="R575" s="141"/>
      <c r="S575" s="61"/>
      <c r="U575" s="141"/>
      <c r="V575" s="141"/>
      <c r="Y575" s="141"/>
      <c r="Z575" s="142"/>
      <c r="AC575" s="141"/>
      <c r="AD575" s="141"/>
      <c r="AG575" s="141"/>
      <c r="AH575" s="142"/>
      <c r="AK575" s="141"/>
      <c r="AL575" s="141"/>
      <c r="AO575" s="141"/>
      <c r="AP575" s="142"/>
      <c r="AS575" s="141"/>
      <c r="AT575" s="141"/>
      <c r="AW575" s="141"/>
      <c r="AX575" s="142"/>
      <c r="BA575" s="141"/>
      <c r="BB575" s="141"/>
      <c r="BF575" s="141"/>
      <c r="BG575" s="142"/>
      <c r="BJ575" s="141"/>
      <c r="BK575" s="141"/>
      <c r="BN575" s="141"/>
      <c r="BO575" s="142"/>
    </row>
    <row r="576" spans="1:67" ht="12.75" x14ac:dyDescent="0.2">
      <c r="A576" s="143"/>
      <c r="B576" s="126"/>
      <c r="C576" s="61"/>
      <c r="K576" s="61"/>
      <c r="M576" s="141"/>
      <c r="N576" s="141"/>
      <c r="Q576" s="141"/>
      <c r="R576" s="141"/>
      <c r="S576" s="61"/>
      <c r="U576" s="141"/>
      <c r="V576" s="141"/>
      <c r="Y576" s="141"/>
      <c r="Z576" s="142"/>
      <c r="AC576" s="141"/>
      <c r="AD576" s="141"/>
      <c r="AG576" s="141"/>
      <c r="AH576" s="142"/>
      <c r="AK576" s="141"/>
      <c r="AL576" s="141"/>
      <c r="AO576" s="141"/>
      <c r="AP576" s="142"/>
      <c r="AS576" s="141"/>
      <c r="AT576" s="141"/>
      <c r="AW576" s="141"/>
      <c r="AX576" s="142"/>
      <c r="BA576" s="141"/>
      <c r="BB576" s="141"/>
      <c r="BF576" s="141"/>
      <c r="BG576" s="142"/>
      <c r="BJ576" s="141"/>
      <c r="BK576" s="141"/>
      <c r="BN576" s="141"/>
      <c r="BO576" s="142"/>
    </row>
    <row r="577" spans="1:67" ht="12.75" x14ac:dyDescent="0.2">
      <c r="A577" s="143"/>
      <c r="B577" s="126"/>
      <c r="C577" s="61"/>
      <c r="K577" s="61"/>
      <c r="M577" s="141"/>
      <c r="N577" s="141"/>
      <c r="Q577" s="141"/>
      <c r="R577" s="141"/>
      <c r="S577" s="61"/>
      <c r="U577" s="141"/>
      <c r="V577" s="141"/>
      <c r="Y577" s="141"/>
      <c r="Z577" s="142"/>
      <c r="AC577" s="141"/>
      <c r="AD577" s="141"/>
      <c r="AG577" s="141"/>
      <c r="AH577" s="142"/>
      <c r="AK577" s="141"/>
      <c r="AL577" s="141"/>
      <c r="AO577" s="141"/>
      <c r="AP577" s="142"/>
      <c r="AS577" s="141"/>
      <c r="AT577" s="141"/>
      <c r="AW577" s="141"/>
      <c r="AX577" s="142"/>
      <c r="BA577" s="141"/>
      <c r="BB577" s="141"/>
      <c r="BF577" s="141"/>
      <c r="BG577" s="142"/>
      <c r="BJ577" s="141"/>
      <c r="BK577" s="141"/>
      <c r="BN577" s="141"/>
      <c r="BO577" s="142"/>
    </row>
    <row r="578" spans="1:67" ht="12.75" x14ac:dyDescent="0.2">
      <c r="A578" s="143"/>
      <c r="B578" s="126"/>
      <c r="C578" s="61"/>
      <c r="K578" s="61"/>
      <c r="M578" s="141"/>
      <c r="N578" s="141"/>
      <c r="Q578" s="141"/>
      <c r="R578" s="141"/>
      <c r="S578" s="61"/>
      <c r="U578" s="141"/>
      <c r="V578" s="141"/>
      <c r="Y578" s="141"/>
      <c r="Z578" s="142"/>
      <c r="AC578" s="141"/>
      <c r="AD578" s="141"/>
      <c r="AG578" s="141"/>
      <c r="AH578" s="142"/>
      <c r="AK578" s="141"/>
      <c r="AL578" s="141"/>
      <c r="AO578" s="141"/>
      <c r="AP578" s="142"/>
      <c r="AS578" s="141"/>
      <c r="AT578" s="141"/>
      <c r="AW578" s="141"/>
      <c r="AX578" s="142"/>
      <c r="BA578" s="141"/>
      <c r="BB578" s="141"/>
      <c r="BF578" s="141"/>
      <c r="BG578" s="142"/>
      <c r="BJ578" s="141"/>
      <c r="BK578" s="141"/>
      <c r="BN578" s="141"/>
      <c r="BO578" s="142"/>
    </row>
    <row r="579" spans="1:67" ht="12.75" x14ac:dyDescent="0.2">
      <c r="A579" s="143"/>
      <c r="B579" s="126"/>
      <c r="C579" s="61"/>
      <c r="K579" s="61"/>
      <c r="M579" s="141"/>
      <c r="N579" s="141"/>
      <c r="Q579" s="141"/>
      <c r="R579" s="141"/>
      <c r="S579" s="61"/>
      <c r="U579" s="141"/>
      <c r="V579" s="141"/>
      <c r="Y579" s="141"/>
      <c r="Z579" s="142"/>
      <c r="AC579" s="141"/>
      <c r="AD579" s="141"/>
      <c r="AG579" s="141"/>
      <c r="AH579" s="142"/>
      <c r="AK579" s="141"/>
      <c r="AL579" s="141"/>
      <c r="AO579" s="141"/>
      <c r="AP579" s="142"/>
      <c r="AS579" s="141"/>
      <c r="AT579" s="141"/>
      <c r="AW579" s="141"/>
      <c r="AX579" s="142"/>
      <c r="BA579" s="141"/>
      <c r="BB579" s="141"/>
      <c r="BF579" s="141"/>
      <c r="BG579" s="142"/>
      <c r="BJ579" s="141"/>
      <c r="BK579" s="141"/>
      <c r="BN579" s="141"/>
      <c r="BO579" s="142"/>
    </row>
    <row r="580" spans="1:67" ht="12.75" x14ac:dyDescent="0.2">
      <c r="A580" s="143"/>
      <c r="B580" s="126"/>
      <c r="C580" s="61"/>
      <c r="K580" s="61"/>
      <c r="M580" s="141"/>
      <c r="N580" s="141"/>
      <c r="Q580" s="141"/>
      <c r="R580" s="141"/>
      <c r="S580" s="61"/>
      <c r="U580" s="141"/>
      <c r="V580" s="141"/>
      <c r="Y580" s="141"/>
      <c r="Z580" s="142"/>
      <c r="AC580" s="141"/>
      <c r="AD580" s="141"/>
      <c r="AG580" s="141"/>
      <c r="AH580" s="142"/>
      <c r="AK580" s="141"/>
      <c r="AL580" s="141"/>
      <c r="AO580" s="141"/>
      <c r="AP580" s="142"/>
      <c r="AS580" s="141"/>
      <c r="AT580" s="141"/>
      <c r="AW580" s="141"/>
      <c r="AX580" s="142"/>
      <c r="BA580" s="141"/>
      <c r="BB580" s="141"/>
      <c r="BF580" s="141"/>
      <c r="BG580" s="142"/>
      <c r="BJ580" s="141"/>
      <c r="BK580" s="141"/>
      <c r="BN580" s="141"/>
      <c r="BO580" s="142"/>
    </row>
    <row r="581" spans="1:67" ht="12.75" x14ac:dyDescent="0.2">
      <c r="A581" s="143"/>
      <c r="B581" s="126"/>
      <c r="C581" s="61"/>
      <c r="K581" s="61"/>
      <c r="M581" s="141"/>
      <c r="N581" s="141"/>
      <c r="Q581" s="141"/>
      <c r="R581" s="141"/>
      <c r="S581" s="61"/>
      <c r="U581" s="141"/>
      <c r="V581" s="141"/>
      <c r="Y581" s="141"/>
      <c r="Z581" s="142"/>
      <c r="AC581" s="141"/>
      <c r="AD581" s="141"/>
      <c r="AG581" s="141"/>
      <c r="AH581" s="142"/>
      <c r="AK581" s="141"/>
      <c r="AL581" s="141"/>
      <c r="AO581" s="141"/>
      <c r="AP581" s="142"/>
      <c r="AS581" s="141"/>
      <c r="AT581" s="141"/>
      <c r="AW581" s="141"/>
      <c r="AX581" s="142"/>
      <c r="BA581" s="141"/>
      <c r="BB581" s="141"/>
      <c r="BF581" s="141"/>
      <c r="BG581" s="142"/>
      <c r="BJ581" s="141"/>
      <c r="BK581" s="141"/>
      <c r="BN581" s="141"/>
      <c r="BO581" s="142"/>
    </row>
    <row r="582" spans="1:67" ht="12.75" x14ac:dyDescent="0.2">
      <c r="A582" s="143"/>
      <c r="B582" s="126"/>
      <c r="C582" s="61"/>
      <c r="K582" s="61"/>
      <c r="M582" s="141"/>
      <c r="N582" s="141"/>
      <c r="Q582" s="141"/>
      <c r="R582" s="141"/>
      <c r="S582" s="61"/>
      <c r="U582" s="141"/>
      <c r="V582" s="141"/>
      <c r="Y582" s="141"/>
      <c r="Z582" s="142"/>
      <c r="AC582" s="141"/>
      <c r="AD582" s="141"/>
      <c r="AG582" s="141"/>
      <c r="AH582" s="142"/>
      <c r="AK582" s="141"/>
      <c r="AL582" s="141"/>
      <c r="AO582" s="141"/>
      <c r="AP582" s="142"/>
      <c r="AS582" s="141"/>
      <c r="AT582" s="141"/>
      <c r="AW582" s="141"/>
      <c r="AX582" s="142"/>
      <c r="BA582" s="141"/>
      <c r="BB582" s="141"/>
      <c r="BF582" s="141"/>
      <c r="BG582" s="142"/>
      <c r="BJ582" s="141"/>
      <c r="BK582" s="141"/>
      <c r="BN582" s="141"/>
      <c r="BO582" s="142"/>
    </row>
    <row r="583" spans="1:67" ht="12.75" x14ac:dyDescent="0.2">
      <c r="A583" s="143"/>
      <c r="B583" s="126"/>
      <c r="C583" s="61"/>
      <c r="K583" s="61"/>
      <c r="M583" s="141"/>
      <c r="N583" s="141"/>
      <c r="Q583" s="141"/>
      <c r="R583" s="141"/>
      <c r="S583" s="61"/>
      <c r="U583" s="141"/>
      <c r="V583" s="141"/>
      <c r="Y583" s="141"/>
      <c r="Z583" s="142"/>
      <c r="AC583" s="141"/>
      <c r="AD583" s="141"/>
      <c r="AG583" s="141"/>
      <c r="AH583" s="142"/>
      <c r="AK583" s="141"/>
      <c r="AL583" s="141"/>
      <c r="AO583" s="141"/>
      <c r="AP583" s="142"/>
      <c r="AS583" s="141"/>
      <c r="AT583" s="141"/>
      <c r="AW583" s="141"/>
      <c r="AX583" s="142"/>
      <c r="BA583" s="141"/>
      <c r="BB583" s="141"/>
      <c r="BF583" s="141"/>
      <c r="BG583" s="142"/>
      <c r="BJ583" s="141"/>
      <c r="BK583" s="141"/>
      <c r="BN583" s="141"/>
      <c r="BO583" s="142"/>
    </row>
    <row r="584" spans="1:67" ht="12.75" x14ac:dyDescent="0.2">
      <c r="A584" s="143"/>
      <c r="B584" s="126"/>
      <c r="C584" s="61"/>
      <c r="K584" s="61"/>
      <c r="M584" s="141"/>
      <c r="N584" s="141"/>
      <c r="Q584" s="141"/>
      <c r="R584" s="141"/>
      <c r="S584" s="61"/>
      <c r="U584" s="141"/>
      <c r="V584" s="141"/>
      <c r="Y584" s="141"/>
      <c r="Z584" s="142"/>
      <c r="AC584" s="141"/>
      <c r="AD584" s="141"/>
      <c r="AG584" s="141"/>
      <c r="AH584" s="142"/>
      <c r="AK584" s="141"/>
      <c r="AL584" s="141"/>
      <c r="AO584" s="141"/>
      <c r="AP584" s="142"/>
      <c r="AS584" s="141"/>
      <c r="AT584" s="141"/>
      <c r="AW584" s="141"/>
      <c r="AX584" s="142"/>
      <c r="BA584" s="141"/>
      <c r="BB584" s="141"/>
      <c r="BF584" s="141"/>
      <c r="BG584" s="142"/>
      <c r="BJ584" s="141"/>
      <c r="BK584" s="141"/>
      <c r="BN584" s="141"/>
      <c r="BO584" s="142"/>
    </row>
    <row r="585" spans="1:67" ht="12.75" x14ac:dyDescent="0.2">
      <c r="A585" s="143"/>
      <c r="B585" s="126"/>
      <c r="C585" s="61"/>
      <c r="K585" s="61"/>
      <c r="M585" s="141"/>
      <c r="N585" s="141"/>
      <c r="Q585" s="141"/>
      <c r="R585" s="141"/>
      <c r="S585" s="61"/>
      <c r="U585" s="141"/>
      <c r="V585" s="141"/>
      <c r="Y585" s="141"/>
      <c r="Z585" s="142"/>
      <c r="AC585" s="141"/>
      <c r="AD585" s="141"/>
      <c r="AG585" s="141"/>
      <c r="AH585" s="142"/>
      <c r="AK585" s="141"/>
      <c r="AL585" s="141"/>
      <c r="AO585" s="141"/>
      <c r="AP585" s="142"/>
      <c r="AS585" s="141"/>
      <c r="AT585" s="141"/>
      <c r="AW585" s="141"/>
      <c r="AX585" s="142"/>
      <c r="BA585" s="141"/>
      <c r="BB585" s="141"/>
      <c r="BF585" s="141"/>
      <c r="BG585" s="142"/>
      <c r="BJ585" s="141"/>
      <c r="BK585" s="141"/>
      <c r="BN585" s="141"/>
      <c r="BO585" s="142"/>
    </row>
    <row r="586" spans="1:67" ht="12.75" x14ac:dyDescent="0.2">
      <c r="A586" s="143"/>
      <c r="B586" s="126"/>
      <c r="C586" s="61"/>
      <c r="K586" s="61"/>
      <c r="M586" s="141"/>
      <c r="N586" s="141"/>
      <c r="Q586" s="141"/>
      <c r="R586" s="141"/>
      <c r="S586" s="61"/>
      <c r="U586" s="141"/>
      <c r="V586" s="141"/>
      <c r="Y586" s="141"/>
      <c r="Z586" s="142"/>
      <c r="AC586" s="141"/>
      <c r="AD586" s="141"/>
      <c r="AG586" s="141"/>
      <c r="AH586" s="142"/>
      <c r="AK586" s="141"/>
      <c r="AL586" s="141"/>
      <c r="AO586" s="141"/>
      <c r="AP586" s="142"/>
      <c r="AS586" s="141"/>
      <c r="AT586" s="141"/>
      <c r="AW586" s="141"/>
      <c r="AX586" s="142"/>
      <c r="BA586" s="141"/>
      <c r="BB586" s="141"/>
      <c r="BF586" s="141"/>
      <c r="BG586" s="142"/>
      <c r="BJ586" s="141"/>
      <c r="BK586" s="141"/>
      <c r="BN586" s="141"/>
      <c r="BO586" s="142"/>
    </row>
    <row r="587" spans="1:67" ht="12.75" x14ac:dyDescent="0.2">
      <c r="A587" s="143"/>
      <c r="B587" s="126"/>
      <c r="C587" s="61"/>
      <c r="K587" s="61"/>
      <c r="M587" s="141"/>
      <c r="N587" s="141"/>
      <c r="Q587" s="141"/>
      <c r="R587" s="141"/>
      <c r="S587" s="61"/>
      <c r="U587" s="141"/>
      <c r="V587" s="141"/>
      <c r="Y587" s="141"/>
      <c r="Z587" s="142"/>
      <c r="AC587" s="141"/>
      <c r="AD587" s="141"/>
      <c r="AG587" s="141"/>
      <c r="AH587" s="142"/>
      <c r="AK587" s="141"/>
      <c r="AL587" s="141"/>
      <c r="AO587" s="141"/>
      <c r="AP587" s="142"/>
      <c r="AS587" s="141"/>
      <c r="AT587" s="141"/>
      <c r="AW587" s="141"/>
      <c r="AX587" s="142"/>
      <c r="BA587" s="141"/>
      <c r="BB587" s="141"/>
      <c r="BF587" s="141"/>
      <c r="BG587" s="142"/>
      <c r="BJ587" s="141"/>
      <c r="BK587" s="141"/>
      <c r="BN587" s="141"/>
      <c r="BO587" s="142"/>
    </row>
    <row r="588" spans="1:67" ht="12.75" x14ac:dyDescent="0.2">
      <c r="A588" s="143"/>
      <c r="B588" s="126"/>
      <c r="C588" s="61"/>
      <c r="K588" s="61"/>
      <c r="M588" s="141"/>
      <c r="N588" s="141"/>
      <c r="Q588" s="141"/>
      <c r="R588" s="141"/>
      <c r="S588" s="61"/>
      <c r="U588" s="141"/>
      <c r="V588" s="141"/>
      <c r="Y588" s="141"/>
      <c r="Z588" s="142"/>
      <c r="AC588" s="141"/>
      <c r="AD588" s="141"/>
      <c r="AG588" s="141"/>
      <c r="AH588" s="142"/>
      <c r="AK588" s="141"/>
      <c r="AL588" s="141"/>
      <c r="AO588" s="141"/>
      <c r="AP588" s="142"/>
      <c r="AS588" s="141"/>
      <c r="AT588" s="141"/>
      <c r="AW588" s="141"/>
      <c r="AX588" s="142"/>
      <c r="BA588" s="141"/>
      <c r="BB588" s="141"/>
      <c r="BF588" s="141"/>
      <c r="BG588" s="142"/>
      <c r="BJ588" s="141"/>
      <c r="BK588" s="141"/>
      <c r="BN588" s="141"/>
      <c r="BO588" s="142"/>
    </row>
    <row r="589" spans="1:67" ht="12.75" x14ac:dyDescent="0.2">
      <c r="A589" s="143"/>
      <c r="B589" s="126"/>
      <c r="C589" s="61"/>
      <c r="K589" s="61"/>
      <c r="M589" s="141"/>
      <c r="N589" s="141"/>
      <c r="Q589" s="141"/>
      <c r="R589" s="141"/>
      <c r="S589" s="61"/>
      <c r="U589" s="141"/>
      <c r="V589" s="141"/>
      <c r="Y589" s="141"/>
      <c r="Z589" s="142"/>
      <c r="AC589" s="141"/>
      <c r="AD589" s="141"/>
      <c r="AG589" s="141"/>
      <c r="AH589" s="142"/>
      <c r="AK589" s="141"/>
      <c r="AL589" s="141"/>
      <c r="AO589" s="141"/>
      <c r="AP589" s="142"/>
      <c r="AS589" s="141"/>
      <c r="AT589" s="141"/>
      <c r="AW589" s="141"/>
      <c r="AX589" s="142"/>
      <c r="BA589" s="141"/>
      <c r="BB589" s="141"/>
      <c r="BF589" s="141"/>
      <c r="BG589" s="142"/>
      <c r="BJ589" s="141"/>
      <c r="BK589" s="141"/>
      <c r="BN589" s="141"/>
      <c r="BO589" s="142"/>
    </row>
    <row r="590" spans="1:67" ht="12.75" x14ac:dyDescent="0.2">
      <c r="A590" s="143"/>
      <c r="B590" s="126"/>
      <c r="C590" s="61"/>
      <c r="K590" s="61"/>
      <c r="M590" s="141"/>
      <c r="N590" s="141"/>
      <c r="Q590" s="141"/>
      <c r="R590" s="141"/>
      <c r="S590" s="61"/>
      <c r="U590" s="141"/>
      <c r="V590" s="141"/>
      <c r="Y590" s="141"/>
      <c r="Z590" s="142"/>
      <c r="AC590" s="141"/>
      <c r="AD590" s="141"/>
      <c r="AG590" s="141"/>
      <c r="AH590" s="142"/>
      <c r="AK590" s="141"/>
      <c r="AL590" s="141"/>
      <c r="AO590" s="141"/>
      <c r="AP590" s="142"/>
      <c r="AS590" s="141"/>
      <c r="AT590" s="141"/>
      <c r="AW590" s="141"/>
      <c r="AX590" s="142"/>
      <c r="BA590" s="141"/>
      <c r="BB590" s="141"/>
      <c r="BF590" s="141"/>
      <c r="BG590" s="142"/>
      <c r="BJ590" s="141"/>
      <c r="BK590" s="141"/>
      <c r="BN590" s="141"/>
      <c r="BO590" s="142"/>
    </row>
    <row r="591" spans="1:67" ht="12.75" x14ac:dyDescent="0.2">
      <c r="A591" s="143"/>
      <c r="B591" s="126"/>
      <c r="C591" s="61"/>
      <c r="K591" s="61"/>
      <c r="M591" s="141"/>
      <c r="N591" s="141"/>
      <c r="Q591" s="141"/>
      <c r="R591" s="141"/>
      <c r="S591" s="61"/>
      <c r="U591" s="141"/>
      <c r="V591" s="141"/>
      <c r="Y591" s="141"/>
      <c r="Z591" s="142"/>
      <c r="AC591" s="141"/>
      <c r="AD591" s="141"/>
      <c r="AG591" s="141"/>
      <c r="AH591" s="142"/>
      <c r="AK591" s="141"/>
      <c r="AL591" s="141"/>
      <c r="AO591" s="141"/>
      <c r="AP591" s="142"/>
      <c r="AS591" s="141"/>
      <c r="AT591" s="141"/>
      <c r="AW591" s="141"/>
      <c r="AX591" s="142"/>
      <c r="BA591" s="141"/>
      <c r="BB591" s="141"/>
      <c r="BF591" s="141"/>
      <c r="BG591" s="142"/>
      <c r="BJ591" s="141"/>
      <c r="BK591" s="141"/>
      <c r="BN591" s="141"/>
      <c r="BO591" s="142"/>
    </row>
    <row r="592" spans="1:67" ht="12.75" x14ac:dyDescent="0.2">
      <c r="A592" s="143"/>
      <c r="B592" s="126"/>
      <c r="C592" s="61"/>
      <c r="K592" s="61"/>
      <c r="M592" s="141"/>
      <c r="N592" s="141"/>
      <c r="Q592" s="141"/>
      <c r="R592" s="141"/>
      <c r="S592" s="61"/>
      <c r="U592" s="141"/>
      <c r="V592" s="141"/>
      <c r="Y592" s="141"/>
      <c r="Z592" s="142"/>
      <c r="AC592" s="141"/>
      <c r="AD592" s="141"/>
      <c r="AG592" s="141"/>
      <c r="AH592" s="142"/>
      <c r="AK592" s="141"/>
      <c r="AL592" s="141"/>
      <c r="AO592" s="141"/>
      <c r="AP592" s="142"/>
      <c r="AS592" s="141"/>
      <c r="AT592" s="141"/>
      <c r="AW592" s="141"/>
      <c r="AX592" s="142"/>
      <c r="BA592" s="141"/>
      <c r="BB592" s="141"/>
      <c r="BF592" s="141"/>
      <c r="BG592" s="142"/>
      <c r="BJ592" s="141"/>
      <c r="BK592" s="141"/>
      <c r="BN592" s="141"/>
      <c r="BO592" s="142"/>
    </row>
    <row r="593" spans="1:67" ht="12.75" x14ac:dyDescent="0.2">
      <c r="A593" s="143"/>
      <c r="B593" s="126"/>
      <c r="C593" s="61"/>
      <c r="K593" s="61"/>
      <c r="M593" s="141"/>
      <c r="N593" s="141"/>
      <c r="Q593" s="141"/>
      <c r="R593" s="141"/>
      <c r="S593" s="61"/>
      <c r="U593" s="141"/>
      <c r="V593" s="141"/>
      <c r="Y593" s="141"/>
      <c r="Z593" s="142"/>
      <c r="AC593" s="141"/>
      <c r="AD593" s="141"/>
      <c r="AG593" s="141"/>
      <c r="AH593" s="142"/>
      <c r="AK593" s="141"/>
      <c r="AL593" s="141"/>
      <c r="AO593" s="141"/>
      <c r="AP593" s="142"/>
      <c r="AS593" s="141"/>
      <c r="AT593" s="141"/>
      <c r="AW593" s="141"/>
      <c r="AX593" s="142"/>
      <c r="BA593" s="141"/>
      <c r="BB593" s="141"/>
      <c r="BF593" s="141"/>
      <c r="BG593" s="142"/>
      <c r="BJ593" s="141"/>
      <c r="BK593" s="141"/>
      <c r="BN593" s="141"/>
      <c r="BO593" s="142"/>
    </row>
    <row r="594" spans="1:67" ht="12.75" x14ac:dyDescent="0.2">
      <c r="A594" s="143"/>
      <c r="B594" s="126"/>
      <c r="C594" s="61"/>
      <c r="K594" s="61"/>
      <c r="M594" s="141"/>
      <c r="N594" s="141"/>
      <c r="Q594" s="141"/>
      <c r="R594" s="141"/>
      <c r="S594" s="61"/>
      <c r="U594" s="141"/>
      <c r="V594" s="141"/>
      <c r="Y594" s="141"/>
      <c r="Z594" s="142"/>
      <c r="AC594" s="141"/>
      <c r="AD594" s="141"/>
      <c r="AG594" s="141"/>
      <c r="AH594" s="142"/>
      <c r="AK594" s="141"/>
      <c r="AL594" s="141"/>
      <c r="AO594" s="141"/>
      <c r="AP594" s="142"/>
      <c r="AS594" s="141"/>
      <c r="AT594" s="141"/>
      <c r="AW594" s="141"/>
      <c r="AX594" s="142"/>
      <c r="BA594" s="141"/>
      <c r="BB594" s="141"/>
      <c r="BF594" s="141"/>
      <c r="BG594" s="142"/>
      <c r="BJ594" s="141"/>
      <c r="BK594" s="141"/>
      <c r="BN594" s="141"/>
      <c r="BO594" s="142"/>
    </row>
    <row r="595" spans="1:67" ht="12.75" x14ac:dyDescent="0.2">
      <c r="A595" s="143"/>
      <c r="B595" s="126"/>
      <c r="C595" s="61"/>
      <c r="K595" s="61"/>
      <c r="M595" s="141"/>
      <c r="N595" s="141"/>
      <c r="Q595" s="141"/>
      <c r="R595" s="141"/>
      <c r="S595" s="61"/>
      <c r="U595" s="141"/>
      <c r="V595" s="141"/>
      <c r="Y595" s="141"/>
      <c r="Z595" s="142"/>
      <c r="AC595" s="141"/>
      <c r="AD595" s="141"/>
      <c r="AG595" s="141"/>
      <c r="AH595" s="142"/>
      <c r="AK595" s="141"/>
      <c r="AL595" s="141"/>
      <c r="AO595" s="141"/>
      <c r="AP595" s="142"/>
      <c r="AS595" s="141"/>
      <c r="AT595" s="141"/>
      <c r="AW595" s="141"/>
      <c r="AX595" s="142"/>
      <c r="BA595" s="141"/>
      <c r="BB595" s="141"/>
      <c r="BF595" s="141"/>
      <c r="BG595" s="142"/>
      <c r="BJ595" s="141"/>
      <c r="BK595" s="141"/>
      <c r="BN595" s="141"/>
      <c r="BO595" s="142"/>
    </row>
    <row r="596" spans="1:67" ht="12.75" x14ac:dyDescent="0.2">
      <c r="A596" s="143"/>
      <c r="B596" s="126"/>
      <c r="C596" s="61"/>
      <c r="K596" s="61"/>
      <c r="M596" s="141"/>
      <c r="N596" s="141"/>
      <c r="Q596" s="141"/>
      <c r="R596" s="141"/>
      <c r="S596" s="61"/>
      <c r="U596" s="141"/>
      <c r="V596" s="141"/>
      <c r="Y596" s="141"/>
      <c r="Z596" s="142"/>
      <c r="AC596" s="141"/>
      <c r="AD596" s="141"/>
      <c r="AG596" s="141"/>
      <c r="AH596" s="142"/>
      <c r="AK596" s="141"/>
      <c r="AL596" s="141"/>
      <c r="AO596" s="141"/>
      <c r="AP596" s="142"/>
      <c r="AS596" s="141"/>
      <c r="AT596" s="141"/>
      <c r="AW596" s="141"/>
      <c r="AX596" s="142"/>
      <c r="BA596" s="141"/>
      <c r="BB596" s="141"/>
      <c r="BF596" s="141"/>
      <c r="BG596" s="142"/>
      <c r="BJ596" s="141"/>
      <c r="BK596" s="141"/>
      <c r="BN596" s="141"/>
      <c r="BO596" s="142"/>
    </row>
    <row r="597" spans="1:67" ht="12.75" x14ac:dyDescent="0.2">
      <c r="A597" s="143"/>
      <c r="B597" s="126"/>
      <c r="C597" s="61"/>
      <c r="K597" s="61"/>
      <c r="M597" s="141"/>
      <c r="N597" s="141"/>
      <c r="Q597" s="141"/>
      <c r="R597" s="141"/>
      <c r="S597" s="61"/>
      <c r="U597" s="141"/>
      <c r="V597" s="141"/>
      <c r="Y597" s="141"/>
      <c r="Z597" s="142"/>
      <c r="AC597" s="141"/>
      <c r="AD597" s="141"/>
      <c r="AG597" s="141"/>
      <c r="AH597" s="142"/>
      <c r="AK597" s="141"/>
      <c r="AL597" s="141"/>
      <c r="AO597" s="141"/>
      <c r="AP597" s="142"/>
      <c r="AS597" s="141"/>
      <c r="AT597" s="141"/>
      <c r="AW597" s="141"/>
      <c r="AX597" s="142"/>
      <c r="BA597" s="141"/>
      <c r="BB597" s="141"/>
      <c r="BF597" s="141"/>
      <c r="BG597" s="142"/>
      <c r="BJ597" s="141"/>
      <c r="BK597" s="141"/>
      <c r="BN597" s="141"/>
      <c r="BO597" s="142"/>
    </row>
    <row r="598" spans="1:67" ht="12.75" x14ac:dyDescent="0.2">
      <c r="A598" s="143"/>
      <c r="B598" s="126"/>
      <c r="C598" s="61"/>
      <c r="K598" s="61"/>
      <c r="M598" s="141"/>
      <c r="N598" s="141"/>
      <c r="Q598" s="141"/>
      <c r="R598" s="141"/>
      <c r="S598" s="61"/>
      <c r="U598" s="141"/>
      <c r="V598" s="141"/>
      <c r="Y598" s="141"/>
      <c r="Z598" s="142"/>
      <c r="AC598" s="141"/>
      <c r="AD598" s="141"/>
      <c r="AG598" s="141"/>
      <c r="AH598" s="142"/>
      <c r="AK598" s="141"/>
      <c r="AL598" s="141"/>
      <c r="AO598" s="141"/>
      <c r="AP598" s="142"/>
      <c r="AS598" s="141"/>
      <c r="AT598" s="141"/>
      <c r="AW598" s="141"/>
      <c r="AX598" s="142"/>
      <c r="BA598" s="141"/>
      <c r="BB598" s="141"/>
      <c r="BF598" s="141"/>
      <c r="BG598" s="142"/>
      <c r="BJ598" s="141"/>
      <c r="BK598" s="141"/>
      <c r="BN598" s="141"/>
      <c r="BO598" s="142"/>
    </row>
    <row r="599" spans="1:67" ht="12.75" x14ac:dyDescent="0.2">
      <c r="A599" s="143"/>
      <c r="B599" s="126"/>
      <c r="C599" s="61"/>
      <c r="K599" s="61"/>
      <c r="M599" s="141"/>
      <c r="N599" s="141"/>
      <c r="Q599" s="141"/>
      <c r="R599" s="141"/>
      <c r="S599" s="61"/>
      <c r="U599" s="141"/>
      <c r="V599" s="141"/>
      <c r="Y599" s="141"/>
      <c r="Z599" s="142"/>
      <c r="AC599" s="141"/>
      <c r="AD599" s="141"/>
      <c r="AG599" s="141"/>
      <c r="AH599" s="142"/>
      <c r="AK599" s="141"/>
      <c r="AL599" s="141"/>
      <c r="AO599" s="141"/>
      <c r="AP599" s="142"/>
      <c r="AS599" s="141"/>
      <c r="AT599" s="141"/>
      <c r="AW599" s="141"/>
      <c r="AX599" s="142"/>
      <c r="BA599" s="141"/>
      <c r="BB599" s="141"/>
      <c r="BF599" s="141"/>
      <c r="BG599" s="142"/>
      <c r="BJ599" s="141"/>
      <c r="BK599" s="141"/>
      <c r="BN599" s="141"/>
      <c r="BO599" s="142"/>
    </row>
    <row r="600" spans="1:67" ht="12.75" x14ac:dyDescent="0.2">
      <c r="A600" s="143"/>
      <c r="B600" s="126"/>
      <c r="C600" s="61"/>
      <c r="K600" s="61"/>
      <c r="M600" s="141"/>
      <c r="N600" s="141"/>
      <c r="Q600" s="141"/>
      <c r="R600" s="141"/>
      <c r="S600" s="61"/>
      <c r="U600" s="141"/>
      <c r="V600" s="141"/>
      <c r="Y600" s="141"/>
      <c r="Z600" s="142"/>
      <c r="AC600" s="141"/>
      <c r="AD600" s="141"/>
      <c r="AG600" s="141"/>
      <c r="AH600" s="142"/>
      <c r="AK600" s="141"/>
      <c r="AL600" s="141"/>
      <c r="AO600" s="141"/>
      <c r="AP600" s="142"/>
      <c r="AS600" s="141"/>
      <c r="AT600" s="141"/>
      <c r="AW600" s="141"/>
      <c r="AX600" s="142"/>
      <c r="BA600" s="141"/>
      <c r="BB600" s="141"/>
      <c r="BF600" s="141"/>
      <c r="BG600" s="142"/>
      <c r="BJ600" s="141"/>
      <c r="BK600" s="141"/>
      <c r="BN600" s="141"/>
      <c r="BO600" s="142"/>
    </row>
    <row r="601" spans="1:67" ht="12.75" x14ac:dyDescent="0.2">
      <c r="A601" s="143"/>
      <c r="B601" s="126"/>
      <c r="C601" s="61"/>
      <c r="K601" s="61"/>
      <c r="M601" s="141"/>
      <c r="N601" s="141"/>
      <c r="Q601" s="141"/>
      <c r="R601" s="141"/>
      <c r="S601" s="61"/>
      <c r="U601" s="141"/>
      <c r="V601" s="141"/>
      <c r="Y601" s="141"/>
      <c r="Z601" s="142"/>
      <c r="AC601" s="141"/>
      <c r="AD601" s="141"/>
      <c r="AG601" s="141"/>
      <c r="AH601" s="142"/>
      <c r="AK601" s="141"/>
      <c r="AL601" s="141"/>
      <c r="AO601" s="141"/>
      <c r="AP601" s="142"/>
      <c r="AS601" s="141"/>
      <c r="AT601" s="141"/>
      <c r="AW601" s="141"/>
      <c r="AX601" s="142"/>
      <c r="BA601" s="141"/>
      <c r="BB601" s="141"/>
      <c r="BF601" s="141"/>
      <c r="BG601" s="142"/>
      <c r="BJ601" s="141"/>
      <c r="BK601" s="141"/>
      <c r="BN601" s="141"/>
      <c r="BO601" s="142"/>
    </row>
    <row r="602" spans="1:67" ht="12.75" x14ac:dyDescent="0.2">
      <c r="A602" s="143"/>
      <c r="B602" s="126"/>
      <c r="C602" s="61"/>
      <c r="K602" s="61"/>
      <c r="M602" s="141"/>
      <c r="N602" s="141"/>
      <c r="Q602" s="141"/>
      <c r="R602" s="141"/>
      <c r="S602" s="61"/>
      <c r="U602" s="141"/>
      <c r="V602" s="141"/>
      <c r="Y602" s="141"/>
      <c r="Z602" s="142"/>
      <c r="AC602" s="141"/>
      <c r="AD602" s="141"/>
      <c r="AG602" s="141"/>
      <c r="AH602" s="142"/>
      <c r="AK602" s="141"/>
      <c r="AL602" s="141"/>
      <c r="AO602" s="141"/>
      <c r="AP602" s="142"/>
      <c r="AS602" s="141"/>
      <c r="AT602" s="141"/>
      <c r="AW602" s="141"/>
      <c r="AX602" s="142"/>
      <c r="BA602" s="141"/>
      <c r="BB602" s="141"/>
      <c r="BF602" s="141"/>
      <c r="BG602" s="142"/>
      <c r="BJ602" s="141"/>
      <c r="BK602" s="141"/>
      <c r="BN602" s="141"/>
      <c r="BO602" s="142"/>
    </row>
    <row r="603" spans="1:67" ht="12.75" x14ac:dyDescent="0.2">
      <c r="A603" s="143"/>
      <c r="B603" s="126"/>
      <c r="C603" s="61"/>
      <c r="K603" s="61"/>
      <c r="M603" s="141"/>
      <c r="N603" s="141"/>
      <c r="Q603" s="141"/>
      <c r="R603" s="141"/>
      <c r="S603" s="61"/>
      <c r="U603" s="141"/>
      <c r="V603" s="141"/>
      <c r="Y603" s="141"/>
      <c r="Z603" s="142"/>
      <c r="AC603" s="141"/>
      <c r="AD603" s="141"/>
      <c r="AG603" s="141"/>
      <c r="AH603" s="142"/>
      <c r="AK603" s="141"/>
      <c r="AL603" s="141"/>
      <c r="AO603" s="141"/>
      <c r="AP603" s="142"/>
      <c r="AS603" s="141"/>
      <c r="AT603" s="141"/>
      <c r="AW603" s="141"/>
      <c r="AX603" s="142"/>
      <c r="BA603" s="141"/>
      <c r="BB603" s="141"/>
      <c r="BF603" s="141"/>
      <c r="BG603" s="142"/>
      <c r="BJ603" s="141"/>
      <c r="BK603" s="141"/>
      <c r="BN603" s="141"/>
      <c r="BO603" s="142"/>
    </row>
    <row r="604" spans="1:67" ht="12.75" x14ac:dyDescent="0.2">
      <c r="A604" s="143"/>
      <c r="B604" s="126"/>
      <c r="C604" s="61"/>
      <c r="K604" s="61"/>
      <c r="M604" s="141"/>
      <c r="N604" s="141"/>
      <c r="Q604" s="141"/>
      <c r="R604" s="141"/>
      <c r="S604" s="61"/>
      <c r="U604" s="141"/>
      <c r="V604" s="141"/>
      <c r="Y604" s="141"/>
      <c r="Z604" s="142"/>
      <c r="AC604" s="141"/>
      <c r="AD604" s="141"/>
      <c r="AG604" s="141"/>
      <c r="AH604" s="142"/>
      <c r="AK604" s="141"/>
      <c r="AL604" s="141"/>
      <c r="AO604" s="141"/>
      <c r="AP604" s="142"/>
      <c r="AS604" s="141"/>
      <c r="AT604" s="141"/>
      <c r="AW604" s="141"/>
      <c r="AX604" s="142"/>
      <c r="BA604" s="141"/>
      <c r="BB604" s="141"/>
      <c r="BF604" s="141"/>
      <c r="BG604" s="142"/>
      <c r="BJ604" s="141"/>
      <c r="BK604" s="141"/>
      <c r="BN604" s="141"/>
      <c r="BO604" s="142"/>
    </row>
    <row r="605" spans="1:67" ht="12.75" x14ac:dyDescent="0.2">
      <c r="A605" s="143"/>
      <c r="B605" s="126"/>
      <c r="C605" s="61"/>
      <c r="K605" s="61"/>
      <c r="M605" s="141"/>
      <c r="N605" s="141"/>
      <c r="Q605" s="141"/>
      <c r="R605" s="141"/>
      <c r="S605" s="61"/>
      <c r="U605" s="141"/>
      <c r="V605" s="141"/>
      <c r="Y605" s="141"/>
      <c r="Z605" s="142"/>
      <c r="AC605" s="141"/>
      <c r="AD605" s="141"/>
      <c r="AG605" s="141"/>
      <c r="AH605" s="142"/>
      <c r="AK605" s="141"/>
      <c r="AL605" s="141"/>
      <c r="AO605" s="141"/>
      <c r="AP605" s="142"/>
      <c r="AS605" s="141"/>
      <c r="AT605" s="141"/>
      <c r="AW605" s="141"/>
      <c r="AX605" s="142"/>
      <c r="BA605" s="141"/>
      <c r="BB605" s="141"/>
      <c r="BF605" s="141"/>
      <c r="BG605" s="142"/>
      <c r="BJ605" s="141"/>
      <c r="BK605" s="141"/>
      <c r="BN605" s="141"/>
      <c r="BO605" s="142"/>
    </row>
    <row r="606" spans="1:67" ht="12.75" x14ac:dyDescent="0.2">
      <c r="A606" s="143"/>
      <c r="B606" s="126"/>
      <c r="C606" s="61"/>
      <c r="K606" s="61"/>
      <c r="M606" s="141"/>
      <c r="N606" s="141"/>
      <c r="Q606" s="141"/>
      <c r="R606" s="141"/>
      <c r="S606" s="61"/>
      <c r="U606" s="141"/>
      <c r="V606" s="141"/>
      <c r="Y606" s="141"/>
      <c r="Z606" s="142"/>
      <c r="AC606" s="141"/>
      <c r="AD606" s="141"/>
      <c r="AG606" s="141"/>
      <c r="AH606" s="142"/>
      <c r="AK606" s="141"/>
      <c r="AL606" s="141"/>
      <c r="AO606" s="141"/>
      <c r="AP606" s="142"/>
      <c r="AS606" s="141"/>
      <c r="AT606" s="141"/>
      <c r="AW606" s="141"/>
      <c r="AX606" s="142"/>
      <c r="BA606" s="141"/>
      <c r="BB606" s="141"/>
      <c r="BF606" s="141"/>
      <c r="BG606" s="142"/>
      <c r="BJ606" s="141"/>
      <c r="BK606" s="141"/>
      <c r="BN606" s="141"/>
      <c r="BO606" s="142"/>
    </row>
    <row r="607" spans="1:67" ht="12.75" x14ac:dyDescent="0.2">
      <c r="A607" s="143"/>
      <c r="B607" s="126"/>
      <c r="C607" s="61"/>
      <c r="K607" s="61"/>
      <c r="M607" s="141"/>
      <c r="N607" s="141"/>
      <c r="Q607" s="141"/>
      <c r="R607" s="141"/>
      <c r="S607" s="61"/>
      <c r="U607" s="141"/>
      <c r="V607" s="141"/>
      <c r="Y607" s="141"/>
      <c r="Z607" s="142"/>
      <c r="AC607" s="141"/>
      <c r="AD607" s="141"/>
      <c r="AG607" s="141"/>
      <c r="AH607" s="142"/>
      <c r="AK607" s="141"/>
      <c r="AL607" s="141"/>
      <c r="AO607" s="141"/>
      <c r="AP607" s="142"/>
      <c r="AS607" s="141"/>
      <c r="AT607" s="141"/>
      <c r="AW607" s="141"/>
      <c r="AX607" s="142"/>
      <c r="BA607" s="141"/>
      <c r="BB607" s="141"/>
      <c r="BF607" s="141"/>
      <c r="BG607" s="142"/>
      <c r="BJ607" s="141"/>
      <c r="BK607" s="141"/>
      <c r="BN607" s="141"/>
      <c r="BO607" s="142"/>
    </row>
    <row r="608" spans="1:67" ht="12.75" x14ac:dyDescent="0.2">
      <c r="A608" s="143"/>
      <c r="B608" s="126"/>
      <c r="C608" s="61"/>
      <c r="K608" s="61"/>
      <c r="M608" s="141"/>
      <c r="N608" s="141"/>
      <c r="Q608" s="141"/>
      <c r="R608" s="141"/>
      <c r="S608" s="61"/>
      <c r="U608" s="141"/>
      <c r="V608" s="141"/>
      <c r="Y608" s="141"/>
      <c r="Z608" s="142"/>
      <c r="AC608" s="141"/>
      <c r="AD608" s="141"/>
      <c r="AG608" s="141"/>
      <c r="AH608" s="142"/>
      <c r="AK608" s="141"/>
      <c r="AL608" s="141"/>
      <c r="AO608" s="141"/>
      <c r="AP608" s="142"/>
      <c r="AS608" s="141"/>
      <c r="AT608" s="141"/>
      <c r="AW608" s="141"/>
      <c r="AX608" s="142"/>
      <c r="BA608" s="141"/>
      <c r="BB608" s="141"/>
      <c r="BF608" s="141"/>
      <c r="BG608" s="142"/>
      <c r="BJ608" s="141"/>
      <c r="BK608" s="141"/>
      <c r="BN608" s="141"/>
      <c r="BO608" s="142"/>
    </row>
    <row r="609" spans="1:67" ht="12.75" x14ac:dyDescent="0.2">
      <c r="A609" s="143"/>
      <c r="B609" s="126"/>
      <c r="C609" s="61"/>
      <c r="K609" s="61"/>
      <c r="M609" s="141"/>
      <c r="N609" s="141"/>
      <c r="Q609" s="141"/>
      <c r="R609" s="141"/>
      <c r="S609" s="61"/>
      <c r="U609" s="141"/>
      <c r="V609" s="141"/>
      <c r="Y609" s="141"/>
      <c r="Z609" s="142"/>
      <c r="AC609" s="141"/>
      <c r="AD609" s="141"/>
      <c r="AG609" s="141"/>
      <c r="AH609" s="142"/>
      <c r="AK609" s="141"/>
      <c r="AL609" s="141"/>
      <c r="AO609" s="141"/>
      <c r="AP609" s="142"/>
      <c r="AS609" s="141"/>
      <c r="AT609" s="141"/>
      <c r="AW609" s="141"/>
      <c r="AX609" s="142"/>
      <c r="BA609" s="141"/>
      <c r="BB609" s="141"/>
      <c r="BF609" s="141"/>
      <c r="BG609" s="142"/>
      <c r="BJ609" s="141"/>
      <c r="BK609" s="141"/>
      <c r="BN609" s="141"/>
      <c r="BO609" s="142"/>
    </row>
    <row r="610" spans="1:67" ht="12.75" x14ac:dyDescent="0.2">
      <c r="A610" s="143"/>
      <c r="B610" s="126"/>
      <c r="C610" s="61"/>
      <c r="K610" s="61"/>
      <c r="M610" s="141"/>
      <c r="N610" s="141"/>
      <c r="Q610" s="141"/>
      <c r="R610" s="141"/>
      <c r="S610" s="61"/>
      <c r="U610" s="141"/>
      <c r="V610" s="141"/>
      <c r="Y610" s="141"/>
      <c r="Z610" s="142"/>
      <c r="AC610" s="141"/>
      <c r="AD610" s="141"/>
      <c r="AG610" s="141"/>
      <c r="AH610" s="142"/>
      <c r="AK610" s="141"/>
      <c r="AL610" s="141"/>
      <c r="AO610" s="141"/>
      <c r="AP610" s="142"/>
      <c r="AS610" s="141"/>
      <c r="AT610" s="141"/>
      <c r="AW610" s="141"/>
      <c r="AX610" s="142"/>
      <c r="BA610" s="141"/>
      <c r="BB610" s="141"/>
      <c r="BF610" s="141"/>
      <c r="BG610" s="142"/>
      <c r="BJ610" s="141"/>
      <c r="BK610" s="141"/>
      <c r="BN610" s="141"/>
      <c r="BO610" s="142"/>
    </row>
    <row r="611" spans="1:67" ht="12.75" x14ac:dyDescent="0.2">
      <c r="A611" s="143"/>
      <c r="B611" s="126"/>
      <c r="C611" s="61"/>
      <c r="K611" s="61"/>
      <c r="M611" s="141"/>
      <c r="N611" s="141"/>
      <c r="Q611" s="141"/>
      <c r="R611" s="141"/>
      <c r="S611" s="61"/>
      <c r="U611" s="141"/>
      <c r="V611" s="141"/>
      <c r="Y611" s="141"/>
      <c r="Z611" s="142"/>
      <c r="AC611" s="141"/>
      <c r="AD611" s="141"/>
      <c r="AG611" s="141"/>
      <c r="AH611" s="142"/>
      <c r="AK611" s="141"/>
      <c r="AL611" s="141"/>
      <c r="AO611" s="141"/>
      <c r="AP611" s="142"/>
      <c r="AS611" s="141"/>
      <c r="AT611" s="141"/>
      <c r="AW611" s="141"/>
      <c r="AX611" s="142"/>
      <c r="BA611" s="141"/>
      <c r="BB611" s="141"/>
      <c r="BF611" s="141"/>
      <c r="BG611" s="142"/>
      <c r="BJ611" s="141"/>
      <c r="BK611" s="141"/>
      <c r="BN611" s="141"/>
      <c r="BO611" s="142"/>
    </row>
    <row r="612" spans="1:67" ht="12.75" x14ac:dyDescent="0.2">
      <c r="A612" s="143"/>
      <c r="B612" s="126"/>
      <c r="C612" s="61"/>
      <c r="K612" s="61"/>
      <c r="M612" s="141"/>
      <c r="N612" s="141"/>
      <c r="Q612" s="141"/>
      <c r="R612" s="141"/>
      <c r="S612" s="61"/>
      <c r="U612" s="141"/>
      <c r="V612" s="141"/>
      <c r="Y612" s="141"/>
      <c r="Z612" s="142"/>
      <c r="AC612" s="141"/>
      <c r="AD612" s="141"/>
      <c r="AG612" s="141"/>
      <c r="AH612" s="142"/>
      <c r="AK612" s="141"/>
      <c r="AL612" s="141"/>
      <c r="AO612" s="141"/>
      <c r="AP612" s="142"/>
      <c r="AS612" s="141"/>
      <c r="AT612" s="141"/>
      <c r="AW612" s="141"/>
      <c r="AX612" s="142"/>
      <c r="BA612" s="141"/>
      <c r="BB612" s="141"/>
      <c r="BF612" s="141"/>
      <c r="BG612" s="142"/>
      <c r="BJ612" s="141"/>
      <c r="BK612" s="141"/>
      <c r="BN612" s="141"/>
      <c r="BO612" s="142"/>
    </row>
    <row r="613" spans="1:67" ht="12.75" x14ac:dyDescent="0.2">
      <c r="A613" s="143"/>
      <c r="B613" s="126"/>
      <c r="C613" s="61"/>
      <c r="K613" s="61"/>
      <c r="M613" s="141"/>
      <c r="N613" s="141"/>
      <c r="Q613" s="141"/>
      <c r="R613" s="141"/>
      <c r="S613" s="61"/>
      <c r="U613" s="141"/>
      <c r="V613" s="141"/>
      <c r="Y613" s="141"/>
      <c r="Z613" s="142"/>
      <c r="AC613" s="141"/>
      <c r="AD613" s="141"/>
      <c r="AG613" s="141"/>
      <c r="AH613" s="142"/>
      <c r="AK613" s="141"/>
      <c r="AL613" s="141"/>
      <c r="AO613" s="141"/>
      <c r="AP613" s="142"/>
      <c r="AS613" s="141"/>
      <c r="AT613" s="141"/>
      <c r="AW613" s="141"/>
      <c r="AX613" s="142"/>
      <c r="BA613" s="141"/>
      <c r="BB613" s="141"/>
      <c r="BF613" s="141"/>
      <c r="BG613" s="142"/>
      <c r="BJ613" s="141"/>
      <c r="BK613" s="141"/>
      <c r="BN613" s="141"/>
      <c r="BO613" s="142"/>
    </row>
    <row r="614" spans="1:67" ht="12.75" x14ac:dyDescent="0.2">
      <c r="A614" s="143"/>
      <c r="B614" s="126"/>
      <c r="C614" s="61"/>
      <c r="K614" s="61"/>
      <c r="M614" s="141"/>
      <c r="N614" s="141"/>
      <c r="Q614" s="141"/>
      <c r="R614" s="141"/>
      <c r="S614" s="61"/>
      <c r="U614" s="141"/>
      <c r="V614" s="141"/>
      <c r="Y614" s="141"/>
      <c r="Z614" s="142"/>
      <c r="AC614" s="141"/>
      <c r="AD614" s="141"/>
      <c r="AG614" s="141"/>
      <c r="AH614" s="142"/>
      <c r="AK614" s="141"/>
      <c r="AL614" s="141"/>
      <c r="AO614" s="141"/>
      <c r="AP614" s="142"/>
      <c r="AS614" s="141"/>
      <c r="AT614" s="141"/>
      <c r="AW614" s="141"/>
      <c r="AX614" s="142"/>
      <c r="BA614" s="141"/>
      <c r="BB614" s="141"/>
      <c r="BF614" s="141"/>
      <c r="BG614" s="142"/>
      <c r="BJ614" s="141"/>
      <c r="BK614" s="141"/>
      <c r="BN614" s="141"/>
      <c r="BO614" s="142"/>
    </row>
    <row r="615" spans="1:67" ht="12.75" x14ac:dyDescent="0.2">
      <c r="A615" s="143"/>
      <c r="B615" s="126"/>
      <c r="C615" s="61"/>
      <c r="K615" s="61"/>
      <c r="M615" s="141"/>
      <c r="N615" s="141"/>
      <c r="Q615" s="141"/>
      <c r="R615" s="141"/>
      <c r="S615" s="61"/>
      <c r="U615" s="141"/>
      <c r="V615" s="141"/>
      <c r="Y615" s="141"/>
      <c r="Z615" s="142"/>
      <c r="AC615" s="141"/>
      <c r="AD615" s="141"/>
      <c r="AG615" s="141"/>
      <c r="AH615" s="142"/>
      <c r="AK615" s="141"/>
      <c r="AL615" s="141"/>
      <c r="AO615" s="141"/>
      <c r="AP615" s="142"/>
      <c r="AS615" s="141"/>
      <c r="AT615" s="141"/>
      <c r="AW615" s="141"/>
      <c r="AX615" s="142"/>
      <c r="BA615" s="141"/>
      <c r="BB615" s="141"/>
      <c r="BF615" s="141"/>
      <c r="BG615" s="142"/>
      <c r="BJ615" s="141"/>
      <c r="BK615" s="141"/>
      <c r="BN615" s="141"/>
      <c r="BO615" s="142"/>
    </row>
    <row r="616" spans="1:67" ht="12.75" x14ac:dyDescent="0.2">
      <c r="A616" s="143"/>
      <c r="B616" s="126"/>
      <c r="C616" s="61"/>
      <c r="K616" s="61"/>
      <c r="M616" s="141"/>
      <c r="N616" s="141"/>
      <c r="Q616" s="141"/>
      <c r="R616" s="141"/>
      <c r="S616" s="61"/>
      <c r="U616" s="141"/>
      <c r="V616" s="141"/>
      <c r="Y616" s="141"/>
      <c r="Z616" s="142"/>
      <c r="AC616" s="141"/>
      <c r="AD616" s="141"/>
      <c r="AG616" s="141"/>
      <c r="AH616" s="142"/>
      <c r="AK616" s="141"/>
      <c r="AL616" s="141"/>
      <c r="AO616" s="141"/>
      <c r="AP616" s="142"/>
      <c r="AS616" s="141"/>
      <c r="AT616" s="141"/>
      <c r="AW616" s="141"/>
      <c r="AX616" s="142"/>
      <c r="BA616" s="141"/>
      <c r="BB616" s="141"/>
      <c r="BF616" s="141"/>
      <c r="BG616" s="142"/>
      <c r="BJ616" s="141"/>
      <c r="BK616" s="141"/>
      <c r="BN616" s="141"/>
      <c r="BO616" s="142"/>
    </row>
    <row r="617" spans="1:67" ht="12.75" x14ac:dyDescent="0.2">
      <c r="A617" s="143"/>
      <c r="B617" s="126"/>
      <c r="C617" s="61"/>
      <c r="K617" s="61"/>
      <c r="M617" s="141"/>
      <c r="N617" s="141"/>
      <c r="Q617" s="141"/>
      <c r="R617" s="141"/>
      <c r="S617" s="61"/>
      <c r="U617" s="141"/>
      <c r="V617" s="141"/>
      <c r="Y617" s="141"/>
      <c r="Z617" s="142"/>
      <c r="AC617" s="141"/>
      <c r="AD617" s="141"/>
      <c r="AG617" s="141"/>
      <c r="AH617" s="142"/>
      <c r="AK617" s="141"/>
      <c r="AL617" s="141"/>
      <c r="AO617" s="141"/>
      <c r="AP617" s="142"/>
      <c r="AS617" s="141"/>
      <c r="AT617" s="141"/>
      <c r="AW617" s="141"/>
      <c r="AX617" s="142"/>
      <c r="BA617" s="141"/>
      <c r="BB617" s="141"/>
      <c r="BF617" s="141"/>
      <c r="BG617" s="142"/>
      <c r="BJ617" s="141"/>
      <c r="BK617" s="141"/>
      <c r="BN617" s="141"/>
      <c r="BO617" s="142"/>
    </row>
    <row r="618" spans="1:67" ht="12.75" x14ac:dyDescent="0.2">
      <c r="A618" s="143"/>
      <c r="B618" s="126"/>
      <c r="C618" s="61"/>
      <c r="K618" s="61"/>
      <c r="M618" s="141"/>
      <c r="N618" s="141"/>
      <c r="Q618" s="141"/>
      <c r="R618" s="141"/>
      <c r="S618" s="61"/>
      <c r="U618" s="141"/>
      <c r="V618" s="141"/>
      <c r="Y618" s="141"/>
      <c r="Z618" s="142"/>
      <c r="AC618" s="141"/>
      <c r="AD618" s="141"/>
      <c r="AG618" s="141"/>
      <c r="AH618" s="142"/>
      <c r="AK618" s="141"/>
      <c r="AL618" s="141"/>
      <c r="AO618" s="141"/>
      <c r="AP618" s="142"/>
      <c r="AS618" s="141"/>
      <c r="AT618" s="141"/>
      <c r="AW618" s="141"/>
      <c r="AX618" s="142"/>
      <c r="BA618" s="141"/>
      <c r="BB618" s="141"/>
      <c r="BF618" s="141"/>
      <c r="BG618" s="142"/>
      <c r="BJ618" s="141"/>
      <c r="BK618" s="141"/>
      <c r="BN618" s="141"/>
      <c r="BO618" s="142"/>
    </row>
    <row r="619" spans="1:67" ht="12.75" x14ac:dyDescent="0.2">
      <c r="A619" s="143"/>
      <c r="B619" s="126"/>
      <c r="C619" s="61"/>
      <c r="K619" s="61"/>
      <c r="M619" s="141"/>
      <c r="N619" s="141"/>
      <c r="Q619" s="141"/>
      <c r="R619" s="141"/>
      <c r="S619" s="61"/>
      <c r="U619" s="141"/>
      <c r="V619" s="141"/>
      <c r="Y619" s="141"/>
      <c r="Z619" s="142"/>
      <c r="AC619" s="141"/>
      <c r="AD619" s="141"/>
      <c r="AG619" s="141"/>
      <c r="AH619" s="142"/>
      <c r="AK619" s="141"/>
      <c r="AL619" s="141"/>
      <c r="AO619" s="141"/>
      <c r="AP619" s="142"/>
      <c r="AS619" s="141"/>
      <c r="AT619" s="141"/>
      <c r="AW619" s="141"/>
      <c r="AX619" s="142"/>
      <c r="BA619" s="141"/>
      <c r="BB619" s="141"/>
      <c r="BF619" s="141"/>
      <c r="BG619" s="142"/>
      <c r="BJ619" s="141"/>
      <c r="BK619" s="141"/>
      <c r="BN619" s="141"/>
      <c r="BO619" s="142"/>
    </row>
    <row r="620" spans="1:67" ht="12.75" x14ac:dyDescent="0.2">
      <c r="A620" s="143"/>
      <c r="B620" s="126"/>
      <c r="C620" s="61"/>
      <c r="K620" s="61"/>
      <c r="M620" s="141"/>
      <c r="N620" s="141"/>
      <c r="Q620" s="141"/>
      <c r="R620" s="141"/>
      <c r="S620" s="61"/>
      <c r="U620" s="141"/>
      <c r="V620" s="141"/>
      <c r="Y620" s="141"/>
      <c r="Z620" s="142"/>
      <c r="AC620" s="141"/>
      <c r="AD620" s="141"/>
      <c r="AG620" s="141"/>
      <c r="AH620" s="142"/>
      <c r="AK620" s="141"/>
      <c r="AL620" s="141"/>
      <c r="AO620" s="141"/>
      <c r="AP620" s="142"/>
      <c r="AS620" s="141"/>
      <c r="AT620" s="141"/>
      <c r="AW620" s="141"/>
      <c r="AX620" s="142"/>
      <c r="BA620" s="141"/>
      <c r="BB620" s="141"/>
      <c r="BF620" s="141"/>
      <c r="BG620" s="142"/>
      <c r="BJ620" s="141"/>
      <c r="BK620" s="141"/>
      <c r="BN620" s="141"/>
      <c r="BO620" s="142"/>
    </row>
    <row r="621" spans="1:67" ht="12.75" x14ac:dyDescent="0.2">
      <c r="A621" s="143"/>
      <c r="B621" s="126"/>
      <c r="C621" s="61"/>
      <c r="K621" s="61"/>
      <c r="M621" s="141"/>
      <c r="N621" s="141"/>
      <c r="Q621" s="141"/>
      <c r="R621" s="141"/>
      <c r="S621" s="61"/>
      <c r="U621" s="141"/>
      <c r="V621" s="141"/>
      <c r="Y621" s="141"/>
      <c r="Z621" s="142"/>
      <c r="AC621" s="141"/>
      <c r="AD621" s="141"/>
      <c r="AG621" s="141"/>
      <c r="AH621" s="142"/>
      <c r="AK621" s="141"/>
      <c r="AL621" s="141"/>
      <c r="AO621" s="141"/>
      <c r="AP621" s="142"/>
      <c r="AS621" s="141"/>
      <c r="AT621" s="141"/>
      <c r="AW621" s="141"/>
      <c r="AX621" s="142"/>
      <c r="BA621" s="141"/>
      <c r="BB621" s="141"/>
      <c r="BF621" s="141"/>
      <c r="BG621" s="142"/>
      <c r="BJ621" s="141"/>
      <c r="BK621" s="141"/>
      <c r="BN621" s="141"/>
      <c r="BO621" s="142"/>
    </row>
    <row r="622" spans="1:67" ht="12.75" x14ac:dyDescent="0.2">
      <c r="A622" s="143"/>
      <c r="B622" s="126"/>
      <c r="C622" s="61"/>
      <c r="K622" s="61"/>
      <c r="M622" s="141"/>
      <c r="N622" s="141"/>
      <c r="Q622" s="141"/>
      <c r="R622" s="141"/>
      <c r="S622" s="61"/>
      <c r="U622" s="141"/>
      <c r="V622" s="141"/>
      <c r="Y622" s="141"/>
      <c r="Z622" s="142"/>
      <c r="AC622" s="141"/>
      <c r="AD622" s="141"/>
      <c r="AG622" s="141"/>
      <c r="AH622" s="142"/>
      <c r="AK622" s="141"/>
      <c r="AL622" s="141"/>
      <c r="AO622" s="141"/>
      <c r="AP622" s="142"/>
      <c r="AS622" s="141"/>
      <c r="AT622" s="141"/>
      <c r="AW622" s="141"/>
      <c r="AX622" s="142"/>
      <c r="BA622" s="141"/>
      <c r="BB622" s="141"/>
      <c r="BF622" s="141"/>
      <c r="BG622" s="142"/>
      <c r="BJ622" s="141"/>
      <c r="BK622" s="141"/>
      <c r="BN622" s="141"/>
      <c r="BO622" s="142"/>
    </row>
    <row r="623" spans="1:67" ht="12.75" x14ac:dyDescent="0.2">
      <c r="A623" s="143"/>
      <c r="B623" s="126"/>
      <c r="C623" s="61"/>
      <c r="K623" s="61"/>
      <c r="M623" s="141"/>
      <c r="N623" s="141"/>
      <c r="Q623" s="141"/>
      <c r="R623" s="141"/>
      <c r="S623" s="61"/>
      <c r="U623" s="141"/>
      <c r="V623" s="141"/>
      <c r="Y623" s="141"/>
      <c r="Z623" s="142"/>
      <c r="AC623" s="141"/>
      <c r="AD623" s="141"/>
      <c r="AG623" s="141"/>
      <c r="AH623" s="142"/>
      <c r="AK623" s="141"/>
      <c r="AL623" s="141"/>
      <c r="AO623" s="141"/>
      <c r="AP623" s="142"/>
      <c r="AS623" s="141"/>
      <c r="AT623" s="141"/>
      <c r="AW623" s="141"/>
      <c r="AX623" s="142"/>
      <c r="BA623" s="141"/>
      <c r="BB623" s="141"/>
      <c r="BF623" s="141"/>
      <c r="BG623" s="142"/>
      <c r="BJ623" s="141"/>
      <c r="BK623" s="141"/>
      <c r="BN623" s="141"/>
      <c r="BO623" s="142"/>
    </row>
    <row r="624" spans="1:67" ht="12.75" x14ac:dyDescent="0.2">
      <c r="A624" s="143"/>
      <c r="B624" s="126"/>
      <c r="C624" s="61"/>
      <c r="K624" s="61"/>
      <c r="M624" s="141"/>
      <c r="N624" s="141"/>
      <c r="Q624" s="141"/>
      <c r="R624" s="141"/>
      <c r="S624" s="61"/>
      <c r="U624" s="141"/>
      <c r="V624" s="141"/>
      <c r="Y624" s="141"/>
      <c r="Z624" s="142"/>
      <c r="AC624" s="141"/>
      <c r="AD624" s="141"/>
      <c r="AG624" s="141"/>
      <c r="AH624" s="142"/>
      <c r="AK624" s="141"/>
      <c r="AL624" s="141"/>
      <c r="AO624" s="141"/>
      <c r="AP624" s="142"/>
      <c r="AS624" s="141"/>
      <c r="AT624" s="141"/>
      <c r="AW624" s="141"/>
      <c r="AX624" s="142"/>
      <c r="BA624" s="141"/>
      <c r="BB624" s="141"/>
      <c r="BF624" s="141"/>
      <c r="BG624" s="142"/>
      <c r="BJ624" s="141"/>
      <c r="BK624" s="141"/>
      <c r="BN624" s="141"/>
      <c r="BO624" s="142"/>
    </row>
    <row r="625" spans="1:67" ht="12.75" x14ac:dyDescent="0.2">
      <c r="A625" s="143"/>
      <c r="B625" s="126"/>
      <c r="C625" s="61"/>
      <c r="K625" s="61"/>
      <c r="M625" s="141"/>
      <c r="N625" s="141"/>
      <c r="Q625" s="141"/>
      <c r="R625" s="141"/>
      <c r="S625" s="61"/>
      <c r="U625" s="141"/>
      <c r="V625" s="141"/>
      <c r="Y625" s="141"/>
      <c r="Z625" s="142"/>
      <c r="AC625" s="141"/>
      <c r="AD625" s="141"/>
      <c r="AG625" s="141"/>
      <c r="AH625" s="142"/>
      <c r="AK625" s="141"/>
      <c r="AL625" s="141"/>
      <c r="AO625" s="141"/>
      <c r="AP625" s="142"/>
      <c r="AS625" s="141"/>
      <c r="AT625" s="141"/>
      <c r="AW625" s="141"/>
      <c r="AX625" s="142"/>
      <c r="BA625" s="141"/>
      <c r="BB625" s="141"/>
      <c r="BF625" s="141"/>
      <c r="BG625" s="142"/>
      <c r="BJ625" s="141"/>
      <c r="BK625" s="141"/>
      <c r="BN625" s="141"/>
      <c r="BO625" s="142"/>
    </row>
    <row r="626" spans="1:67" ht="12.75" x14ac:dyDescent="0.2">
      <c r="A626" s="143"/>
      <c r="B626" s="126"/>
      <c r="C626" s="61"/>
      <c r="K626" s="61"/>
      <c r="M626" s="141"/>
      <c r="N626" s="141"/>
      <c r="Q626" s="141"/>
      <c r="R626" s="141"/>
      <c r="S626" s="61"/>
      <c r="U626" s="141"/>
      <c r="V626" s="141"/>
      <c r="Y626" s="141"/>
      <c r="Z626" s="142"/>
      <c r="AC626" s="141"/>
      <c r="AD626" s="141"/>
      <c r="AG626" s="141"/>
      <c r="AH626" s="142"/>
      <c r="AK626" s="141"/>
      <c r="AL626" s="141"/>
      <c r="AO626" s="141"/>
      <c r="AP626" s="142"/>
      <c r="AS626" s="141"/>
      <c r="AT626" s="141"/>
      <c r="AW626" s="141"/>
      <c r="AX626" s="142"/>
      <c r="BA626" s="141"/>
      <c r="BB626" s="141"/>
      <c r="BF626" s="141"/>
      <c r="BG626" s="142"/>
      <c r="BJ626" s="141"/>
      <c r="BK626" s="141"/>
      <c r="BN626" s="141"/>
      <c r="BO626" s="142"/>
    </row>
    <row r="627" spans="1:67" ht="12.75" x14ac:dyDescent="0.2">
      <c r="A627" s="143"/>
      <c r="B627" s="126"/>
      <c r="C627" s="61"/>
      <c r="K627" s="61"/>
      <c r="M627" s="141"/>
      <c r="N627" s="141"/>
      <c r="Q627" s="141"/>
      <c r="R627" s="141"/>
      <c r="S627" s="61"/>
      <c r="U627" s="141"/>
      <c r="V627" s="141"/>
      <c r="Y627" s="141"/>
      <c r="Z627" s="142"/>
      <c r="AC627" s="141"/>
      <c r="AD627" s="141"/>
      <c r="AG627" s="141"/>
      <c r="AH627" s="142"/>
      <c r="AK627" s="141"/>
      <c r="AL627" s="141"/>
      <c r="AO627" s="141"/>
      <c r="AP627" s="142"/>
      <c r="AS627" s="141"/>
      <c r="AT627" s="141"/>
      <c r="AW627" s="141"/>
      <c r="AX627" s="142"/>
      <c r="BA627" s="141"/>
      <c r="BB627" s="141"/>
      <c r="BF627" s="141"/>
      <c r="BG627" s="142"/>
      <c r="BJ627" s="141"/>
      <c r="BK627" s="141"/>
      <c r="BN627" s="141"/>
      <c r="BO627" s="142"/>
    </row>
    <row r="628" spans="1:67" ht="12.75" x14ac:dyDescent="0.2">
      <c r="A628" s="143"/>
      <c r="B628" s="126"/>
      <c r="C628" s="61"/>
      <c r="K628" s="61"/>
      <c r="M628" s="141"/>
      <c r="N628" s="141"/>
      <c r="Q628" s="141"/>
      <c r="R628" s="141"/>
      <c r="S628" s="61"/>
      <c r="U628" s="141"/>
      <c r="V628" s="141"/>
      <c r="Y628" s="141"/>
      <c r="Z628" s="142"/>
      <c r="AC628" s="141"/>
      <c r="AD628" s="141"/>
      <c r="AG628" s="141"/>
      <c r="AH628" s="142"/>
      <c r="AK628" s="141"/>
      <c r="AL628" s="141"/>
      <c r="AO628" s="141"/>
      <c r="AP628" s="142"/>
      <c r="AS628" s="141"/>
      <c r="AT628" s="141"/>
      <c r="AW628" s="141"/>
      <c r="AX628" s="142"/>
      <c r="BA628" s="141"/>
      <c r="BB628" s="141"/>
      <c r="BF628" s="141"/>
      <c r="BG628" s="142"/>
      <c r="BJ628" s="141"/>
      <c r="BK628" s="141"/>
      <c r="BN628" s="141"/>
      <c r="BO628" s="142"/>
    </row>
    <row r="629" spans="1:67" ht="12.75" x14ac:dyDescent="0.2">
      <c r="A629" s="143"/>
      <c r="B629" s="126"/>
      <c r="C629" s="61"/>
      <c r="K629" s="61"/>
      <c r="M629" s="141"/>
      <c r="N629" s="141"/>
      <c r="Q629" s="141"/>
      <c r="R629" s="141"/>
      <c r="S629" s="61"/>
      <c r="U629" s="141"/>
      <c r="V629" s="141"/>
      <c r="Y629" s="141"/>
      <c r="Z629" s="142"/>
      <c r="AC629" s="141"/>
      <c r="AD629" s="141"/>
      <c r="AG629" s="141"/>
      <c r="AH629" s="142"/>
      <c r="AK629" s="141"/>
      <c r="AL629" s="141"/>
      <c r="AO629" s="141"/>
      <c r="AP629" s="142"/>
      <c r="AS629" s="141"/>
      <c r="AT629" s="141"/>
      <c r="AW629" s="141"/>
      <c r="AX629" s="142"/>
      <c r="BA629" s="141"/>
      <c r="BB629" s="141"/>
      <c r="BF629" s="141"/>
      <c r="BG629" s="142"/>
      <c r="BJ629" s="141"/>
      <c r="BK629" s="141"/>
      <c r="BN629" s="141"/>
      <c r="BO629" s="142"/>
    </row>
    <row r="630" spans="1:67" ht="12.75" x14ac:dyDescent="0.2">
      <c r="A630" s="143"/>
      <c r="B630" s="126"/>
      <c r="C630" s="61"/>
      <c r="K630" s="61"/>
      <c r="M630" s="141"/>
      <c r="N630" s="141"/>
      <c r="Q630" s="141"/>
      <c r="R630" s="141"/>
      <c r="S630" s="61"/>
      <c r="U630" s="141"/>
      <c r="V630" s="141"/>
      <c r="Y630" s="141"/>
      <c r="Z630" s="142"/>
      <c r="AC630" s="141"/>
      <c r="AD630" s="141"/>
      <c r="AG630" s="141"/>
      <c r="AH630" s="142"/>
      <c r="AK630" s="141"/>
      <c r="AL630" s="141"/>
      <c r="AO630" s="141"/>
      <c r="AP630" s="142"/>
      <c r="AS630" s="141"/>
      <c r="AT630" s="141"/>
      <c r="AW630" s="141"/>
      <c r="AX630" s="142"/>
      <c r="BA630" s="141"/>
      <c r="BB630" s="141"/>
      <c r="BF630" s="141"/>
      <c r="BG630" s="142"/>
      <c r="BJ630" s="141"/>
      <c r="BK630" s="141"/>
      <c r="BN630" s="141"/>
      <c r="BO630" s="142"/>
    </row>
    <row r="631" spans="1:67" ht="12.75" x14ac:dyDescent="0.2">
      <c r="A631" s="143"/>
      <c r="B631" s="126"/>
      <c r="C631" s="61"/>
      <c r="K631" s="61"/>
      <c r="M631" s="141"/>
      <c r="N631" s="141"/>
      <c r="Q631" s="141"/>
      <c r="R631" s="141"/>
      <c r="S631" s="61"/>
      <c r="U631" s="141"/>
      <c r="V631" s="141"/>
      <c r="Y631" s="141"/>
      <c r="Z631" s="142"/>
      <c r="AC631" s="141"/>
      <c r="AD631" s="141"/>
      <c r="AG631" s="141"/>
      <c r="AH631" s="142"/>
      <c r="AK631" s="141"/>
      <c r="AL631" s="141"/>
      <c r="AO631" s="141"/>
      <c r="AP631" s="142"/>
      <c r="AS631" s="141"/>
      <c r="AT631" s="141"/>
      <c r="AW631" s="141"/>
      <c r="AX631" s="142"/>
      <c r="BA631" s="141"/>
      <c r="BB631" s="141"/>
      <c r="BF631" s="141"/>
      <c r="BG631" s="142"/>
      <c r="BJ631" s="141"/>
      <c r="BK631" s="141"/>
      <c r="BN631" s="141"/>
      <c r="BO631" s="142"/>
    </row>
    <row r="632" spans="1:67" ht="12.75" x14ac:dyDescent="0.2">
      <c r="A632" s="143"/>
      <c r="B632" s="126"/>
      <c r="C632" s="61"/>
      <c r="K632" s="61"/>
      <c r="M632" s="141"/>
      <c r="N632" s="141"/>
      <c r="Q632" s="141"/>
      <c r="R632" s="141"/>
      <c r="S632" s="61"/>
      <c r="U632" s="141"/>
      <c r="V632" s="141"/>
      <c r="Y632" s="141"/>
      <c r="Z632" s="142"/>
      <c r="AC632" s="141"/>
      <c r="AD632" s="141"/>
      <c r="AG632" s="141"/>
      <c r="AH632" s="142"/>
      <c r="AK632" s="141"/>
      <c r="AL632" s="141"/>
      <c r="AO632" s="141"/>
      <c r="AP632" s="142"/>
      <c r="AS632" s="141"/>
      <c r="AT632" s="141"/>
      <c r="AW632" s="141"/>
      <c r="AX632" s="142"/>
      <c r="BA632" s="141"/>
      <c r="BB632" s="141"/>
      <c r="BF632" s="141"/>
      <c r="BG632" s="142"/>
      <c r="BJ632" s="141"/>
      <c r="BK632" s="141"/>
      <c r="BN632" s="141"/>
      <c r="BO632" s="142"/>
    </row>
    <row r="633" spans="1:67" ht="12.75" x14ac:dyDescent="0.2">
      <c r="A633" s="143"/>
      <c r="B633" s="126"/>
      <c r="C633" s="61"/>
      <c r="K633" s="61"/>
      <c r="M633" s="141"/>
      <c r="N633" s="141"/>
      <c r="Q633" s="141"/>
      <c r="R633" s="141"/>
      <c r="S633" s="61"/>
      <c r="U633" s="141"/>
      <c r="V633" s="141"/>
      <c r="Y633" s="141"/>
      <c r="Z633" s="142"/>
      <c r="AC633" s="141"/>
      <c r="AD633" s="141"/>
      <c r="AG633" s="141"/>
      <c r="AH633" s="142"/>
      <c r="AK633" s="141"/>
      <c r="AL633" s="141"/>
      <c r="AO633" s="141"/>
      <c r="AP633" s="142"/>
      <c r="AS633" s="141"/>
      <c r="AT633" s="141"/>
      <c r="AW633" s="141"/>
      <c r="AX633" s="142"/>
      <c r="BA633" s="141"/>
      <c r="BB633" s="141"/>
      <c r="BF633" s="141"/>
      <c r="BG633" s="142"/>
      <c r="BJ633" s="141"/>
      <c r="BK633" s="141"/>
      <c r="BN633" s="141"/>
      <c r="BO633" s="142"/>
    </row>
    <row r="634" spans="1:67" ht="12.75" x14ac:dyDescent="0.2">
      <c r="A634" s="143"/>
      <c r="B634" s="126"/>
      <c r="C634" s="61"/>
      <c r="K634" s="61"/>
      <c r="M634" s="141"/>
      <c r="N634" s="141"/>
      <c r="Q634" s="141"/>
      <c r="R634" s="141"/>
      <c r="S634" s="61"/>
      <c r="U634" s="141"/>
      <c r="V634" s="141"/>
      <c r="Y634" s="141"/>
      <c r="Z634" s="142"/>
      <c r="AC634" s="141"/>
      <c r="AD634" s="141"/>
      <c r="AG634" s="141"/>
      <c r="AH634" s="142"/>
      <c r="AK634" s="141"/>
      <c r="AL634" s="141"/>
      <c r="AO634" s="141"/>
      <c r="AP634" s="142"/>
      <c r="AS634" s="141"/>
      <c r="AT634" s="141"/>
      <c r="AW634" s="141"/>
      <c r="AX634" s="142"/>
      <c r="BA634" s="141"/>
      <c r="BB634" s="141"/>
      <c r="BF634" s="141"/>
      <c r="BG634" s="142"/>
      <c r="BJ634" s="141"/>
      <c r="BK634" s="141"/>
      <c r="BN634" s="141"/>
      <c r="BO634" s="142"/>
    </row>
    <row r="635" spans="1:67" ht="12.75" x14ac:dyDescent="0.2">
      <c r="A635" s="143"/>
      <c r="B635" s="126"/>
      <c r="C635" s="61"/>
      <c r="K635" s="61"/>
      <c r="M635" s="141"/>
      <c r="N635" s="141"/>
      <c r="Q635" s="141"/>
      <c r="R635" s="141"/>
      <c r="S635" s="61"/>
      <c r="U635" s="141"/>
      <c r="V635" s="141"/>
      <c r="Y635" s="141"/>
      <c r="Z635" s="142"/>
      <c r="AC635" s="141"/>
      <c r="AD635" s="141"/>
      <c r="AG635" s="141"/>
      <c r="AH635" s="142"/>
      <c r="AK635" s="141"/>
      <c r="AL635" s="141"/>
      <c r="AO635" s="141"/>
      <c r="AP635" s="142"/>
      <c r="AS635" s="141"/>
      <c r="AT635" s="141"/>
      <c r="AW635" s="141"/>
      <c r="AX635" s="142"/>
      <c r="BA635" s="141"/>
      <c r="BB635" s="141"/>
      <c r="BF635" s="141"/>
      <c r="BG635" s="142"/>
      <c r="BJ635" s="141"/>
      <c r="BK635" s="141"/>
      <c r="BN635" s="141"/>
      <c r="BO635" s="142"/>
    </row>
    <row r="636" spans="1:67" ht="12.75" x14ac:dyDescent="0.2">
      <c r="A636" s="143"/>
      <c r="B636" s="126"/>
      <c r="C636" s="61"/>
      <c r="K636" s="61"/>
      <c r="M636" s="141"/>
      <c r="N636" s="141"/>
      <c r="Q636" s="141"/>
      <c r="R636" s="141"/>
      <c r="S636" s="61"/>
      <c r="U636" s="141"/>
      <c r="V636" s="141"/>
      <c r="Y636" s="141"/>
      <c r="Z636" s="142"/>
      <c r="AC636" s="141"/>
      <c r="AD636" s="141"/>
      <c r="AG636" s="141"/>
      <c r="AH636" s="142"/>
      <c r="AK636" s="141"/>
      <c r="AL636" s="141"/>
      <c r="AO636" s="141"/>
      <c r="AP636" s="142"/>
      <c r="AS636" s="141"/>
      <c r="AT636" s="141"/>
      <c r="AW636" s="141"/>
      <c r="AX636" s="142"/>
      <c r="BA636" s="141"/>
      <c r="BB636" s="141"/>
      <c r="BF636" s="141"/>
      <c r="BG636" s="142"/>
      <c r="BJ636" s="141"/>
      <c r="BK636" s="141"/>
      <c r="BN636" s="141"/>
      <c r="BO636" s="142"/>
    </row>
    <row r="637" spans="1:67" ht="12.75" x14ac:dyDescent="0.2">
      <c r="A637" s="143"/>
      <c r="B637" s="126"/>
      <c r="C637" s="61"/>
      <c r="K637" s="61"/>
      <c r="M637" s="141"/>
      <c r="N637" s="141"/>
      <c r="Q637" s="141"/>
      <c r="R637" s="141"/>
      <c r="S637" s="61"/>
      <c r="U637" s="141"/>
      <c r="V637" s="141"/>
      <c r="Y637" s="141"/>
      <c r="Z637" s="142"/>
      <c r="AC637" s="141"/>
      <c r="AD637" s="141"/>
      <c r="AG637" s="141"/>
      <c r="AH637" s="142"/>
      <c r="AK637" s="141"/>
      <c r="AL637" s="141"/>
      <c r="AO637" s="141"/>
      <c r="AP637" s="142"/>
      <c r="AS637" s="141"/>
      <c r="AT637" s="141"/>
      <c r="AW637" s="141"/>
      <c r="AX637" s="142"/>
      <c r="BA637" s="141"/>
      <c r="BB637" s="141"/>
      <c r="BF637" s="141"/>
      <c r="BG637" s="142"/>
      <c r="BJ637" s="141"/>
      <c r="BK637" s="141"/>
      <c r="BN637" s="141"/>
      <c r="BO637" s="142"/>
    </row>
    <row r="638" spans="1:67" ht="12.75" x14ac:dyDescent="0.2">
      <c r="A638" s="143"/>
      <c r="B638" s="126"/>
      <c r="C638" s="61"/>
      <c r="K638" s="61"/>
      <c r="M638" s="141"/>
      <c r="N638" s="141"/>
      <c r="Q638" s="141"/>
      <c r="R638" s="141"/>
      <c r="S638" s="61"/>
      <c r="U638" s="141"/>
      <c r="V638" s="141"/>
      <c r="Y638" s="141"/>
      <c r="Z638" s="142"/>
      <c r="AC638" s="141"/>
      <c r="AD638" s="141"/>
      <c r="AG638" s="141"/>
      <c r="AH638" s="142"/>
      <c r="AK638" s="141"/>
      <c r="AL638" s="141"/>
      <c r="AO638" s="141"/>
      <c r="AP638" s="142"/>
      <c r="AS638" s="141"/>
      <c r="AT638" s="141"/>
      <c r="AW638" s="141"/>
      <c r="AX638" s="142"/>
      <c r="BA638" s="141"/>
      <c r="BB638" s="141"/>
      <c r="BF638" s="141"/>
      <c r="BG638" s="142"/>
      <c r="BJ638" s="141"/>
      <c r="BK638" s="141"/>
      <c r="BN638" s="141"/>
      <c r="BO638" s="142"/>
    </row>
    <row r="639" spans="1:67" ht="12.75" x14ac:dyDescent="0.2">
      <c r="A639" s="143"/>
      <c r="B639" s="126"/>
      <c r="C639" s="61"/>
      <c r="K639" s="61"/>
      <c r="M639" s="141"/>
      <c r="N639" s="141"/>
      <c r="Q639" s="141"/>
      <c r="R639" s="141"/>
      <c r="S639" s="61"/>
      <c r="U639" s="141"/>
      <c r="V639" s="141"/>
      <c r="Y639" s="141"/>
      <c r="Z639" s="142"/>
      <c r="AC639" s="141"/>
      <c r="AD639" s="141"/>
      <c r="AG639" s="141"/>
      <c r="AH639" s="142"/>
      <c r="AK639" s="141"/>
      <c r="AL639" s="141"/>
      <c r="AO639" s="141"/>
      <c r="AP639" s="142"/>
      <c r="AS639" s="141"/>
      <c r="AT639" s="141"/>
      <c r="AW639" s="141"/>
      <c r="AX639" s="142"/>
      <c r="BA639" s="141"/>
      <c r="BB639" s="141"/>
      <c r="BF639" s="141"/>
      <c r="BG639" s="142"/>
      <c r="BJ639" s="141"/>
      <c r="BK639" s="141"/>
      <c r="BN639" s="141"/>
      <c r="BO639" s="142"/>
    </row>
    <row r="640" spans="1:67" ht="12.75" x14ac:dyDescent="0.2">
      <c r="A640" s="143"/>
      <c r="B640" s="126"/>
      <c r="C640" s="61"/>
      <c r="K640" s="61"/>
      <c r="M640" s="141"/>
      <c r="N640" s="141"/>
      <c r="Q640" s="141"/>
      <c r="R640" s="141"/>
      <c r="S640" s="61"/>
      <c r="U640" s="141"/>
      <c r="V640" s="141"/>
      <c r="Y640" s="141"/>
      <c r="Z640" s="142"/>
      <c r="AC640" s="141"/>
      <c r="AD640" s="141"/>
      <c r="AG640" s="141"/>
      <c r="AH640" s="142"/>
      <c r="AK640" s="141"/>
      <c r="AL640" s="141"/>
      <c r="AO640" s="141"/>
      <c r="AP640" s="142"/>
      <c r="AS640" s="141"/>
      <c r="AT640" s="141"/>
      <c r="AW640" s="141"/>
      <c r="AX640" s="142"/>
      <c r="BA640" s="141"/>
      <c r="BB640" s="141"/>
      <c r="BF640" s="141"/>
      <c r="BG640" s="142"/>
      <c r="BJ640" s="141"/>
      <c r="BK640" s="141"/>
      <c r="BN640" s="141"/>
      <c r="BO640" s="142"/>
    </row>
    <row r="641" spans="1:67" ht="12.75" x14ac:dyDescent="0.2">
      <c r="A641" s="143"/>
      <c r="B641" s="126"/>
      <c r="C641" s="61"/>
      <c r="K641" s="61"/>
      <c r="M641" s="141"/>
      <c r="N641" s="141"/>
      <c r="Q641" s="141"/>
      <c r="R641" s="141"/>
      <c r="S641" s="61"/>
      <c r="U641" s="141"/>
      <c r="V641" s="141"/>
      <c r="Y641" s="141"/>
      <c r="Z641" s="142"/>
      <c r="AC641" s="141"/>
      <c r="AD641" s="141"/>
      <c r="AG641" s="141"/>
      <c r="AH641" s="142"/>
      <c r="AK641" s="141"/>
      <c r="AL641" s="141"/>
      <c r="AO641" s="141"/>
      <c r="AP641" s="142"/>
      <c r="AS641" s="141"/>
      <c r="AT641" s="141"/>
      <c r="AW641" s="141"/>
      <c r="AX641" s="142"/>
      <c r="BA641" s="141"/>
      <c r="BB641" s="141"/>
      <c r="BF641" s="141"/>
      <c r="BG641" s="142"/>
      <c r="BJ641" s="141"/>
      <c r="BK641" s="141"/>
      <c r="BN641" s="141"/>
      <c r="BO641" s="142"/>
    </row>
    <row r="642" spans="1:67" ht="12.75" x14ac:dyDescent="0.2">
      <c r="A642" s="143"/>
      <c r="B642" s="126"/>
      <c r="C642" s="61"/>
      <c r="K642" s="61"/>
      <c r="M642" s="141"/>
      <c r="N642" s="141"/>
      <c r="Q642" s="141"/>
      <c r="R642" s="141"/>
      <c r="S642" s="61"/>
      <c r="U642" s="141"/>
      <c r="V642" s="141"/>
      <c r="Y642" s="141"/>
      <c r="Z642" s="142"/>
      <c r="AC642" s="141"/>
      <c r="AD642" s="141"/>
      <c r="AG642" s="141"/>
      <c r="AH642" s="142"/>
      <c r="AK642" s="141"/>
      <c r="AL642" s="141"/>
      <c r="AO642" s="141"/>
      <c r="AP642" s="142"/>
      <c r="AS642" s="141"/>
      <c r="AT642" s="141"/>
      <c r="AW642" s="141"/>
      <c r="AX642" s="142"/>
      <c r="BA642" s="141"/>
      <c r="BB642" s="141"/>
      <c r="BF642" s="141"/>
      <c r="BG642" s="142"/>
      <c r="BJ642" s="141"/>
      <c r="BK642" s="141"/>
      <c r="BN642" s="141"/>
      <c r="BO642" s="142"/>
    </row>
    <row r="643" spans="1:67" ht="12.75" x14ac:dyDescent="0.2">
      <c r="A643" s="143"/>
      <c r="B643" s="126"/>
      <c r="C643" s="61"/>
      <c r="K643" s="61"/>
      <c r="M643" s="141"/>
      <c r="N643" s="141"/>
      <c r="Q643" s="141"/>
      <c r="R643" s="141"/>
      <c r="S643" s="61"/>
      <c r="U643" s="141"/>
      <c r="V643" s="141"/>
      <c r="Y643" s="141"/>
      <c r="Z643" s="142"/>
      <c r="AC643" s="141"/>
      <c r="AD643" s="141"/>
      <c r="AG643" s="141"/>
      <c r="AH643" s="142"/>
      <c r="AK643" s="141"/>
      <c r="AL643" s="141"/>
      <c r="AO643" s="141"/>
      <c r="AP643" s="142"/>
      <c r="AS643" s="141"/>
      <c r="AT643" s="141"/>
      <c r="AW643" s="141"/>
      <c r="AX643" s="142"/>
      <c r="BA643" s="141"/>
      <c r="BB643" s="141"/>
      <c r="BF643" s="141"/>
      <c r="BG643" s="142"/>
      <c r="BJ643" s="141"/>
      <c r="BK643" s="141"/>
      <c r="BN643" s="141"/>
      <c r="BO643" s="142"/>
    </row>
    <row r="644" spans="1:67" ht="12.75" x14ac:dyDescent="0.2">
      <c r="A644" s="143"/>
      <c r="B644" s="126"/>
      <c r="C644" s="61"/>
      <c r="K644" s="61"/>
      <c r="M644" s="141"/>
      <c r="N644" s="141"/>
      <c r="Q644" s="141"/>
      <c r="R644" s="141"/>
      <c r="S644" s="61"/>
      <c r="U644" s="141"/>
      <c r="V644" s="141"/>
      <c r="Y644" s="141"/>
      <c r="Z644" s="142"/>
      <c r="AC644" s="141"/>
      <c r="AD644" s="141"/>
      <c r="AG644" s="141"/>
      <c r="AH644" s="142"/>
      <c r="AK644" s="141"/>
      <c r="AL644" s="141"/>
      <c r="AO644" s="141"/>
      <c r="AP644" s="142"/>
      <c r="AS644" s="141"/>
      <c r="AT644" s="141"/>
      <c r="AW644" s="141"/>
      <c r="AX644" s="142"/>
      <c r="BA644" s="141"/>
      <c r="BB644" s="141"/>
      <c r="BF644" s="141"/>
      <c r="BG644" s="142"/>
      <c r="BJ644" s="141"/>
      <c r="BK644" s="141"/>
      <c r="BN644" s="141"/>
      <c r="BO644" s="142"/>
    </row>
    <row r="645" spans="1:67" ht="12.75" x14ac:dyDescent="0.2">
      <c r="A645" s="143"/>
      <c r="B645" s="126"/>
      <c r="C645" s="61"/>
      <c r="K645" s="61"/>
      <c r="M645" s="141"/>
      <c r="N645" s="141"/>
      <c r="Q645" s="141"/>
      <c r="R645" s="141"/>
      <c r="S645" s="61"/>
      <c r="U645" s="141"/>
      <c r="V645" s="141"/>
      <c r="Y645" s="141"/>
      <c r="Z645" s="142"/>
      <c r="AC645" s="141"/>
      <c r="AD645" s="141"/>
      <c r="AG645" s="141"/>
      <c r="AH645" s="142"/>
      <c r="AK645" s="141"/>
      <c r="AL645" s="141"/>
      <c r="AO645" s="141"/>
      <c r="AP645" s="142"/>
      <c r="AS645" s="141"/>
      <c r="AT645" s="141"/>
      <c r="AW645" s="141"/>
      <c r="AX645" s="142"/>
      <c r="BA645" s="141"/>
      <c r="BB645" s="141"/>
      <c r="BF645" s="141"/>
      <c r="BG645" s="142"/>
      <c r="BJ645" s="141"/>
      <c r="BK645" s="141"/>
      <c r="BN645" s="141"/>
      <c r="BO645" s="142"/>
    </row>
    <row r="646" spans="1:67" ht="12.75" x14ac:dyDescent="0.2">
      <c r="A646" s="143"/>
      <c r="B646" s="126"/>
      <c r="C646" s="61"/>
      <c r="K646" s="61"/>
      <c r="M646" s="141"/>
      <c r="N646" s="141"/>
      <c r="Q646" s="141"/>
      <c r="R646" s="141"/>
      <c r="S646" s="61"/>
      <c r="U646" s="141"/>
      <c r="V646" s="141"/>
      <c r="Y646" s="141"/>
      <c r="Z646" s="142"/>
      <c r="AC646" s="141"/>
      <c r="AD646" s="141"/>
      <c r="AG646" s="141"/>
      <c r="AH646" s="142"/>
      <c r="AK646" s="141"/>
      <c r="AL646" s="141"/>
      <c r="AO646" s="141"/>
      <c r="AP646" s="142"/>
      <c r="AS646" s="141"/>
      <c r="AT646" s="141"/>
      <c r="AW646" s="141"/>
      <c r="AX646" s="142"/>
      <c r="BA646" s="141"/>
      <c r="BB646" s="141"/>
      <c r="BF646" s="141"/>
      <c r="BG646" s="142"/>
      <c r="BJ646" s="141"/>
      <c r="BK646" s="141"/>
      <c r="BN646" s="141"/>
      <c r="BO646" s="142"/>
    </row>
    <row r="647" spans="1:67" ht="12.75" x14ac:dyDescent="0.2">
      <c r="A647" s="143"/>
      <c r="B647" s="126"/>
      <c r="C647" s="61"/>
      <c r="K647" s="61"/>
      <c r="M647" s="141"/>
      <c r="N647" s="141"/>
      <c r="Q647" s="141"/>
      <c r="R647" s="141"/>
      <c r="S647" s="61"/>
      <c r="U647" s="141"/>
      <c r="V647" s="141"/>
      <c r="Y647" s="141"/>
      <c r="Z647" s="142"/>
      <c r="AC647" s="141"/>
      <c r="AD647" s="141"/>
      <c r="AG647" s="141"/>
      <c r="AH647" s="142"/>
      <c r="AK647" s="141"/>
      <c r="AL647" s="141"/>
      <c r="AO647" s="141"/>
      <c r="AP647" s="142"/>
      <c r="AS647" s="141"/>
      <c r="AT647" s="141"/>
      <c r="AW647" s="141"/>
      <c r="AX647" s="142"/>
      <c r="BA647" s="141"/>
      <c r="BB647" s="141"/>
      <c r="BF647" s="141"/>
      <c r="BG647" s="142"/>
      <c r="BJ647" s="141"/>
      <c r="BK647" s="141"/>
      <c r="BN647" s="141"/>
      <c r="BO647" s="142"/>
    </row>
    <row r="648" spans="1:67" ht="12.75" x14ac:dyDescent="0.2">
      <c r="A648" s="143"/>
      <c r="B648" s="126"/>
      <c r="C648" s="61"/>
      <c r="K648" s="61"/>
      <c r="M648" s="141"/>
      <c r="N648" s="141"/>
      <c r="Q648" s="141"/>
      <c r="R648" s="141"/>
      <c r="S648" s="61"/>
      <c r="U648" s="141"/>
      <c r="V648" s="141"/>
      <c r="Y648" s="141"/>
      <c r="Z648" s="142"/>
      <c r="AC648" s="141"/>
      <c r="AD648" s="141"/>
      <c r="AG648" s="141"/>
      <c r="AH648" s="142"/>
      <c r="AK648" s="141"/>
      <c r="AL648" s="141"/>
      <c r="AO648" s="141"/>
      <c r="AP648" s="142"/>
      <c r="AS648" s="141"/>
      <c r="AT648" s="141"/>
      <c r="AW648" s="141"/>
      <c r="AX648" s="142"/>
      <c r="BA648" s="141"/>
      <c r="BB648" s="141"/>
      <c r="BF648" s="141"/>
      <c r="BG648" s="142"/>
      <c r="BJ648" s="141"/>
      <c r="BK648" s="141"/>
      <c r="BN648" s="141"/>
      <c r="BO648" s="142"/>
    </row>
    <row r="649" spans="1:67" ht="12.75" x14ac:dyDescent="0.2">
      <c r="A649" s="143"/>
      <c r="B649" s="126"/>
      <c r="C649" s="61"/>
      <c r="K649" s="61"/>
      <c r="M649" s="141"/>
      <c r="N649" s="141"/>
      <c r="Q649" s="141"/>
      <c r="R649" s="141"/>
      <c r="S649" s="61"/>
      <c r="U649" s="141"/>
      <c r="V649" s="141"/>
      <c r="Y649" s="141"/>
      <c r="Z649" s="142"/>
      <c r="AC649" s="141"/>
      <c r="AD649" s="141"/>
      <c r="AG649" s="141"/>
      <c r="AH649" s="142"/>
      <c r="AK649" s="141"/>
      <c r="AL649" s="141"/>
      <c r="AO649" s="141"/>
      <c r="AP649" s="142"/>
      <c r="AS649" s="141"/>
      <c r="AT649" s="141"/>
      <c r="AW649" s="141"/>
      <c r="AX649" s="142"/>
      <c r="BA649" s="141"/>
      <c r="BB649" s="141"/>
      <c r="BF649" s="141"/>
      <c r="BG649" s="142"/>
      <c r="BJ649" s="141"/>
      <c r="BK649" s="141"/>
      <c r="BN649" s="141"/>
      <c r="BO649" s="142"/>
    </row>
    <row r="650" spans="1:67" ht="12.75" x14ac:dyDescent="0.2">
      <c r="A650" s="143"/>
      <c r="B650" s="126"/>
      <c r="C650" s="61"/>
      <c r="K650" s="61"/>
      <c r="M650" s="141"/>
      <c r="N650" s="141"/>
      <c r="Q650" s="141"/>
      <c r="R650" s="141"/>
      <c r="S650" s="61"/>
      <c r="U650" s="141"/>
      <c r="V650" s="141"/>
      <c r="Y650" s="141"/>
      <c r="Z650" s="142"/>
      <c r="AC650" s="141"/>
      <c r="AD650" s="141"/>
      <c r="AG650" s="141"/>
      <c r="AH650" s="142"/>
      <c r="AK650" s="141"/>
      <c r="AL650" s="141"/>
      <c r="AO650" s="141"/>
      <c r="AP650" s="142"/>
      <c r="AS650" s="141"/>
      <c r="AT650" s="141"/>
      <c r="AW650" s="141"/>
      <c r="AX650" s="142"/>
      <c r="BA650" s="141"/>
      <c r="BB650" s="141"/>
      <c r="BF650" s="141"/>
      <c r="BG650" s="142"/>
      <c r="BJ650" s="141"/>
      <c r="BK650" s="141"/>
      <c r="BN650" s="141"/>
      <c r="BO650" s="142"/>
    </row>
    <row r="651" spans="1:67" ht="12.75" x14ac:dyDescent="0.2">
      <c r="A651" s="143"/>
      <c r="B651" s="126"/>
      <c r="C651" s="61"/>
      <c r="K651" s="61"/>
      <c r="M651" s="141"/>
      <c r="N651" s="141"/>
      <c r="Q651" s="141"/>
      <c r="R651" s="141"/>
      <c r="S651" s="61"/>
      <c r="U651" s="141"/>
      <c r="V651" s="141"/>
      <c r="Y651" s="141"/>
      <c r="Z651" s="142"/>
      <c r="AC651" s="141"/>
      <c r="AD651" s="141"/>
      <c r="AG651" s="141"/>
      <c r="AH651" s="142"/>
      <c r="AK651" s="141"/>
      <c r="AL651" s="141"/>
      <c r="AO651" s="141"/>
      <c r="AP651" s="142"/>
      <c r="AS651" s="141"/>
      <c r="AT651" s="141"/>
      <c r="AW651" s="141"/>
      <c r="AX651" s="142"/>
      <c r="BA651" s="141"/>
      <c r="BB651" s="141"/>
      <c r="BF651" s="141"/>
      <c r="BG651" s="142"/>
      <c r="BJ651" s="141"/>
      <c r="BK651" s="141"/>
      <c r="BN651" s="141"/>
      <c r="BO651" s="142"/>
    </row>
    <row r="652" spans="1:67" ht="12.75" x14ac:dyDescent="0.2">
      <c r="A652" s="143"/>
      <c r="B652" s="126"/>
      <c r="C652" s="61"/>
      <c r="K652" s="61"/>
      <c r="M652" s="141"/>
      <c r="N652" s="141"/>
      <c r="Q652" s="141"/>
      <c r="R652" s="141"/>
      <c r="S652" s="61"/>
      <c r="U652" s="141"/>
      <c r="V652" s="141"/>
      <c r="Y652" s="141"/>
      <c r="Z652" s="142"/>
      <c r="AC652" s="141"/>
      <c r="AD652" s="141"/>
      <c r="AG652" s="141"/>
      <c r="AH652" s="142"/>
      <c r="AK652" s="141"/>
      <c r="AL652" s="141"/>
      <c r="AO652" s="141"/>
      <c r="AP652" s="142"/>
      <c r="AS652" s="141"/>
      <c r="AT652" s="141"/>
      <c r="AW652" s="141"/>
      <c r="AX652" s="142"/>
      <c r="BA652" s="141"/>
      <c r="BB652" s="141"/>
      <c r="BF652" s="141"/>
      <c r="BG652" s="142"/>
      <c r="BJ652" s="141"/>
      <c r="BK652" s="141"/>
      <c r="BN652" s="141"/>
      <c r="BO652" s="142"/>
    </row>
    <row r="653" spans="1:67" ht="12.75" x14ac:dyDescent="0.2">
      <c r="A653" s="143"/>
      <c r="B653" s="126"/>
      <c r="C653" s="61"/>
      <c r="K653" s="61"/>
      <c r="M653" s="141"/>
      <c r="N653" s="141"/>
      <c r="Q653" s="141"/>
      <c r="R653" s="141"/>
      <c r="S653" s="61"/>
      <c r="U653" s="141"/>
      <c r="V653" s="141"/>
      <c r="Y653" s="141"/>
      <c r="Z653" s="142"/>
      <c r="AC653" s="141"/>
      <c r="AD653" s="141"/>
      <c r="AG653" s="141"/>
      <c r="AH653" s="142"/>
      <c r="AK653" s="141"/>
      <c r="AL653" s="141"/>
      <c r="AO653" s="141"/>
      <c r="AP653" s="142"/>
      <c r="AS653" s="141"/>
      <c r="AT653" s="141"/>
      <c r="AW653" s="141"/>
      <c r="AX653" s="142"/>
      <c r="BA653" s="141"/>
      <c r="BB653" s="141"/>
      <c r="BF653" s="141"/>
      <c r="BG653" s="142"/>
      <c r="BJ653" s="141"/>
      <c r="BK653" s="141"/>
      <c r="BN653" s="141"/>
      <c r="BO653" s="142"/>
    </row>
    <row r="654" spans="1:67" ht="12.75" x14ac:dyDescent="0.2">
      <c r="A654" s="143"/>
      <c r="B654" s="126"/>
      <c r="C654" s="61"/>
      <c r="K654" s="61"/>
      <c r="M654" s="141"/>
      <c r="N654" s="141"/>
      <c r="Q654" s="141"/>
      <c r="R654" s="141"/>
      <c r="S654" s="61"/>
      <c r="U654" s="141"/>
      <c r="V654" s="141"/>
      <c r="Y654" s="141"/>
      <c r="Z654" s="142"/>
      <c r="AC654" s="141"/>
      <c r="AD654" s="141"/>
      <c r="AG654" s="141"/>
      <c r="AH654" s="142"/>
      <c r="AK654" s="141"/>
      <c r="AL654" s="141"/>
      <c r="AO654" s="141"/>
      <c r="AP654" s="142"/>
      <c r="AS654" s="141"/>
      <c r="AT654" s="141"/>
      <c r="AW654" s="141"/>
      <c r="AX654" s="142"/>
      <c r="BA654" s="141"/>
      <c r="BB654" s="141"/>
      <c r="BF654" s="141"/>
      <c r="BG654" s="142"/>
      <c r="BJ654" s="141"/>
      <c r="BK654" s="141"/>
      <c r="BN654" s="141"/>
      <c r="BO654" s="142"/>
    </row>
    <row r="655" spans="1:67" ht="12.75" x14ac:dyDescent="0.2">
      <c r="A655" s="143"/>
      <c r="B655" s="126"/>
      <c r="C655" s="61"/>
      <c r="K655" s="61"/>
      <c r="M655" s="141"/>
      <c r="N655" s="141"/>
      <c r="Q655" s="141"/>
      <c r="R655" s="141"/>
      <c r="S655" s="61"/>
      <c r="U655" s="141"/>
      <c r="V655" s="141"/>
      <c r="Y655" s="141"/>
      <c r="Z655" s="142"/>
      <c r="AC655" s="141"/>
      <c r="AD655" s="141"/>
      <c r="AG655" s="141"/>
      <c r="AH655" s="142"/>
      <c r="AK655" s="141"/>
      <c r="AL655" s="141"/>
      <c r="AO655" s="141"/>
      <c r="AP655" s="142"/>
      <c r="AS655" s="141"/>
      <c r="AT655" s="141"/>
      <c r="AW655" s="141"/>
      <c r="AX655" s="142"/>
      <c r="BA655" s="141"/>
      <c r="BB655" s="141"/>
      <c r="BF655" s="141"/>
      <c r="BG655" s="142"/>
      <c r="BJ655" s="141"/>
      <c r="BK655" s="141"/>
      <c r="BN655" s="141"/>
      <c r="BO655" s="142"/>
    </row>
    <row r="656" spans="1:67" ht="12.75" x14ac:dyDescent="0.2">
      <c r="A656" s="143"/>
      <c r="B656" s="126"/>
      <c r="C656" s="61"/>
      <c r="K656" s="61"/>
      <c r="M656" s="141"/>
      <c r="N656" s="141"/>
      <c r="Q656" s="141"/>
      <c r="R656" s="141"/>
      <c r="S656" s="61"/>
      <c r="U656" s="141"/>
      <c r="V656" s="141"/>
      <c r="Y656" s="141"/>
      <c r="Z656" s="142"/>
      <c r="AC656" s="141"/>
      <c r="AD656" s="141"/>
      <c r="AG656" s="141"/>
      <c r="AH656" s="142"/>
      <c r="AK656" s="141"/>
      <c r="AL656" s="141"/>
      <c r="AO656" s="141"/>
      <c r="AP656" s="142"/>
      <c r="AS656" s="141"/>
      <c r="AT656" s="141"/>
      <c r="AW656" s="141"/>
      <c r="AX656" s="142"/>
      <c r="BA656" s="141"/>
      <c r="BB656" s="141"/>
      <c r="BF656" s="141"/>
      <c r="BG656" s="142"/>
      <c r="BJ656" s="141"/>
      <c r="BK656" s="141"/>
      <c r="BN656" s="141"/>
      <c r="BO656" s="142"/>
    </row>
    <row r="657" spans="1:67" ht="12.75" x14ac:dyDescent="0.2">
      <c r="A657" s="143"/>
      <c r="B657" s="126"/>
      <c r="C657" s="61"/>
      <c r="K657" s="61"/>
      <c r="M657" s="141"/>
      <c r="N657" s="141"/>
      <c r="Q657" s="141"/>
      <c r="R657" s="141"/>
      <c r="S657" s="61"/>
      <c r="U657" s="141"/>
      <c r="V657" s="141"/>
      <c r="Y657" s="141"/>
      <c r="Z657" s="142"/>
      <c r="AC657" s="141"/>
      <c r="AD657" s="141"/>
      <c r="AG657" s="141"/>
      <c r="AH657" s="142"/>
      <c r="AK657" s="141"/>
      <c r="AL657" s="141"/>
      <c r="AO657" s="141"/>
      <c r="AP657" s="142"/>
      <c r="AS657" s="141"/>
      <c r="AT657" s="141"/>
      <c r="AW657" s="141"/>
      <c r="AX657" s="142"/>
      <c r="BA657" s="141"/>
      <c r="BB657" s="141"/>
      <c r="BF657" s="141"/>
      <c r="BG657" s="142"/>
      <c r="BJ657" s="141"/>
      <c r="BK657" s="141"/>
      <c r="BN657" s="141"/>
      <c r="BO657" s="142"/>
    </row>
    <row r="658" spans="1:67" ht="12.75" x14ac:dyDescent="0.2">
      <c r="A658" s="143"/>
      <c r="B658" s="126"/>
      <c r="C658" s="61"/>
      <c r="K658" s="61"/>
      <c r="M658" s="141"/>
      <c r="N658" s="141"/>
      <c r="Q658" s="141"/>
      <c r="R658" s="141"/>
      <c r="S658" s="61"/>
      <c r="U658" s="141"/>
      <c r="V658" s="141"/>
      <c r="Y658" s="141"/>
      <c r="Z658" s="142"/>
      <c r="AC658" s="141"/>
      <c r="AD658" s="141"/>
      <c r="AG658" s="141"/>
      <c r="AH658" s="142"/>
      <c r="AK658" s="141"/>
      <c r="AL658" s="141"/>
      <c r="AO658" s="141"/>
      <c r="AP658" s="142"/>
      <c r="AS658" s="141"/>
      <c r="AT658" s="141"/>
      <c r="AW658" s="141"/>
      <c r="AX658" s="142"/>
      <c r="BA658" s="141"/>
      <c r="BB658" s="141"/>
      <c r="BF658" s="141"/>
      <c r="BG658" s="142"/>
      <c r="BJ658" s="141"/>
      <c r="BK658" s="141"/>
      <c r="BN658" s="141"/>
      <c r="BO658" s="142"/>
    </row>
    <row r="659" spans="1:67" ht="12.75" x14ac:dyDescent="0.2">
      <c r="A659" s="143"/>
      <c r="B659" s="126"/>
      <c r="C659" s="61"/>
      <c r="K659" s="61"/>
      <c r="M659" s="141"/>
      <c r="N659" s="141"/>
      <c r="Q659" s="141"/>
      <c r="R659" s="141"/>
      <c r="S659" s="61"/>
      <c r="U659" s="141"/>
      <c r="V659" s="141"/>
      <c r="Y659" s="141"/>
      <c r="Z659" s="142"/>
      <c r="AC659" s="141"/>
      <c r="AD659" s="141"/>
      <c r="AG659" s="141"/>
      <c r="AH659" s="142"/>
      <c r="AK659" s="141"/>
      <c r="AL659" s="141"/>
      <c r="AO659" s="141"/>
      <c r="AP659" s="142"/>
      <c r="AS659" s="141"/>
      <c r="AT659" s="141"/>
      <c r="AW659" s="141"/>
      <c r="AX659" s="142"/>
      <c r="BA659" s="141"/>
      <c r="BB659" s="141"/>
      <c r="BF659" s="141"/>
      <c r="BG659" s="142"/>
      <c r="BJ659" s="141"/>
      <c r="BK659" s="141"/>
      <c r="BN659" s="141"/>
      <c r="BO659" s="142"/>
    </row>
    <row r="660" spans="1:67" ht="12.75" x14ac:dyDescent="0.2">
      <c r="A660" s="143"/>
      <c r="B660" s="126"/>
      <c r="C660" s="61"/>
      <c r="K660" s="61"/>
      <c r="M660" s="141"/>
      <c r="N660" s="141"/>
      <c r="Q660" s="141"/>
      <c r="R660" s="141"/>
      <c r="S660" s="61"/>
      <c r="U660" s="141"/>
      <c r="V660" s="141"/>
      <c r="Y660" s="141"/>
      <c r="Z660" s="142"/>
      <c r="AC660" s="141"/>
      <c r="AD660" s="141"/>
      <c r="AG660" s="141"/>
      <c r="AH660" s="142"/>
      <c r="AK660" s="141"/>
      <c r="AL660" s="141"/>
      <c r="AO660" s="141"/>
      <c r="AP660" s="142"/>
      <c r="AS660" s="141"/>
      <c r="AT660" s="141"/>
      <c r="AW660" s="141"/>
      <c r="AX660" s="142"/>
      <c r="BA660" s="141"/>
      <c r="BB660" s="141"/>
      <c r="BF660" s="141"/>
      <c r="BG660" s="142"/>
      <c r="BJ660" s="141"/>
      <c r="BK660" s="141"/>
      <c r="BN660" s="141"/>
      <c r="BO660" s="142"/>
    </row>
    <row r="661" spans="1:67" ht="12.75" x14ac:dyDescent="0.2">
      <c r="A661" s="143"/>
      <c r="B661" s="126"/>
      <c r="C661" s="61"/>
      <c r="K661" s="61"/>
      <c r="M661" s="141"/>
      <c r="N661" s="141"/>
      <c r="Q661" s="141"/>
      <c r="R661" s="141"/>
      <c r="S661" s="61"/>
      <c r="U661" s="141"/>
      <c r="V661" s="141"/>
      <c r="Y661" s="141"/>
      <c r="Z661" s="142"/>
      <c r="AC661" s="141"/>
      <c r="AD661" s="141"/>
      <c r="AG661" s="141"/>
      <c r="AH661" s="142"/>
      <c r="AK661" s="141"/>
      <c r="AL661" s="141"/>
      <c r="AO661" s="141"/>
      <c r="AP661" s="142"/>
      <c r="AS661" s="141"/>
      <c r="AT661" s="141"/>
      <c r="AW661" s="141"/>
      <c r="AX661" s="142"/>
      <c r="BA661" s="141"/>
      <c r="BB661" s="141"/>
      <c r="BF661" s="141"/>
      <c r="BG661" s="142"/>
      <c r="BJ661" s="141"/>
      <c r="BK661" s="141"/>
      <c r="BN661" s="141"/>
      <c r="BO661" s="142"/>
    </row>
    <row r="662" spans="1:67" ht="12.75" x14ac:dyDescent="0.2">
      <c r="A662" s="143"/>
      <c r="B662" s="126"/>
      <c r="C662" s="61"/>
      <c r="K662" s="61"/>
      <c r="M662" s="141"/>
      <c r="N662" s="141"/>
      <c r="Q662" s="141"/>
      <c r="R662" s="141"/>
      <c r="S662" s="61"/>
      <c r="U662" s="141"/>
      <c r="V662" s="141"/>
      <c r="Y662" s="141"/>
      <c r="Z662" s="142"/>
      <c r="AC662" s="141"/>
      <c r="AD662" s="141"/>
      <c r="AG662" s="141"/>
      <c r="AH662" s="142"/>
      <c r="AK662" s="141"/>
      <c r="AL662" s="141"/>
      <c r="AO662" s="141"/>
      <c r="AP662" s="142"/>
      <c r="AS662" s="141"/>
      <c r="AT662" s="141"/>
      <c r="AW662" s="141"/>
      <c r="AX662" s="142"/>
      <c r="BA662" s="141"/>
      <c r="BB662" s="141"/>
      <c r="BF662" s="141"/>
      <c r="BG662" s="142"/>
      <c r="BJ662" s="141"/>
      <c r="BK662" s="141"/>
      <c r="BN662" s="141"/>
      <c r="BO662" s="142"/>
    </row>
    <row r="663" spans="1:67" ht="12.75" x14ac:dyDescent="0.2">
      <c r="A663" s="143"/>
      <c r="B663" s="126"/>
      <c r="C663" s="61"/>
      <c r="K663" s="61"/>
      <c r="M663" s="141"/>
      <c r="N663" s="141"/>
      <c r="Q663" s="141"/>
      <c r="R663" s="141"/>
      <c r="S663" s="61"/>
      <c r="U663" s="141"/>
      <c r="V663" s="141"/>
      <c r="Y663" s="141"/>
      <c r="Z663" s="142"/>
      <c r="AC663" s="141"/>
      <c r="AD663" s="141"/>
      <c r="AG663" s="141"/>
      <c r="AH663" s="142"/>
      <c r="AK663" s="141"/>
      <c r="AL663" s="141"/>
      <c r="AO663" s="141"/>
      <c r="AP663" s="142"/>
      <c r="AS663" s="141"/>
      <c r="AT663" s="141"/>
      <c r="AW663" s="141"/>
      <c r="AX663" s="142"/>
      <c r="BA663" s="141"/>
      <c r="BB663" s="141"/>
      <c r="BF663" s="141"/>
      <c r="BG663" s="142"/>
      <c r="BJ663" s="141"/>
      <c r="BK663" s="141"/>
      <c r="BN663" s="141"/>
      <c r="BO663" s="142"/>
    </row>
    <row r="664" spans="1:67" ht="12.75" x14ac:dyDescent="0.2">
      <c r="A664" s="143"/>
      <c r="B664" s="126"/>
      <c r="C664" s="61"/>
      <c r="K664" s="61"/>
      <c r="M664" s="141"/>
      <c r="N664" s="141"/>
      <c r="Q664" s="141"/>
      <c r="R664" s="141"/>
      <c r="S664" s="61"/>
      <c r="U664" s="141"/>
      <c r="V664" s="141"/>
      <c r="Y664" s="141"/>
      <c r="Z664" s="142"/>
      <c r="AC664" s="141"/>
      <c r="AD664" s="141"/>
      <c r="AG664" s="141"/>
      <c r="AH664" s="142"/>
      <c r="AK664" s="141"/>
      <c r="AL664" s="141"/>
      <c r="AO664" s="141"/>
      <c r="AP664" s="142"/>
      <c r="AS664" s="141"/>
      <c r="AT664" s="141"/>
      <c r="AW664" s="141"/>
      <c r="AX664" s="142"/>
      <c r="BA664" s="141"/>
      <c r="BB664" s="141"/>
      <c r="BF664" s="141"/>
      <c r="BG664" s="142"/>
      <c r="BJ664" s="141"/>
      <c r="BK664" s="141"/>
      <c r="BN664" s="141"/>
      <c r="BO664" s="142"/>
    </row>
    <row r="665" spans="1:67" ht="12.75" x14ac:dyDescent="0.2">
      <c r="A665" s="143"/>
      <c r="B665" s="126"/>
      <c r="C665" s="61"/>
      <c r="K665" s="61"/>
      <c r="M665" s="141"/>
      <c r="N665" s="141"/>
      <c r="Q665" s="141"/>
      <c r="R665" s="141"/>
      <c r="S665" s="61"/>
      <c r="U665" s="141"/>
      <c r="V665" s="141"/>
      <c r="Y665" s="141"/>
      <c r="Z665" s="142"/>
      <c r="AC665" s="141"/>
      <c r="AD665" s="141"/>
      <c r="AG665" s="141"/>
      <c r="AH665" s="142"/>
      <c r="AK665" s="141"/>
      <c r="AL665" s="141"/>
      <c r="AO665" s="141"/>
      <c r="AP665" s="142"/>
      <c r="AS665" s="141"/>
      <c r="AT665" s="141"/>
      <c r="AW665" s="141"/>
      <c r="AX665" s="142"/>
      <c r="BA665" s="141"/>
      <c r="BB665" s="141"/>
      <c r="BF665" s="141"/>
      <c r="BG665" s="142"/>
      <c r="BJ665" s="141"/>
      <c r="BK665" s="141"/>
      <c r="BN665" s="141"/>
      <c r="BO665" s="142"/>
    </row>
    <row r="666" spans="1:67" ht="12.75" x14ac:dyDescent="0.2">
      <c r="A666" s="143"/>
      <c r="B666" s="126"/>
      <c r="C666" s="61"/>
      <c r="K666" s="61"/>
      <c r="M666" s="141"/>
      <c r="N666" s="141"/>
      <c r="Q666" s="141"/>
      <c r="R666" s="141"/>
      <c r="S666" s="61"/>
      <c r="U666" s="141"/>
      <c r="V666" s="141"/>
      <c r="Y666" s="141"/>
      <c r="Z666" s="142"/>
      <c r="AC666" s="141"/>
      <c r="AD666" s="141"/>
      <c r="AG666" s="141"/>
      <c r="AH666" s="142"/>
      <c r="AK666" s="141"/>
      <c r="AL666" s="141"/>
      <c r="AO666" s="141"/>
      <c r="AP666" s="142"/>
      <c r="AS666" s="141"/>
      <c r="AT666" s="141"/>
      <c r="AW666" s="141"/>
      <c r="AX666" s="142"/>
      <c r="BA666" s="141"/>
      <c r="BB666" s="141"/>
      <c r="BF666" s="141"/>
      <c r="BG666" s="142"/>
      <c r="BJ666" s="141"/>
      <c r="BK666" s="141"/>
      <c r="BN666" s="141"/>
      <c r="BO666" s="142"/>
    </row>
    <row r="667" spans="1:67" ht="12.75" x14ac:dyDescent="0.2">
      <c r="A667" s="143"/>
      <c r="B667" s="126"/>
      <c r="C667" s="61"/>
      <c r="K667" s="61"/>
      <c r="M667" s="141"/>
      <c r="N667" s="141"/>
      <c r="Q667" s="141"/>
      <c r="R667" s="141"/>
      <c r="S667" s="61"/>
      <c r="U667" s="141"/>
      <c r="V667" s="141"/>
      <c r="Y667" s="141"/>
      <c r="Z667" s="142"/>
      <c r="AC667" s="141"/>
      <c r="AD667" s="141"/>
      <c r="AG667" s="141"/>
      <c r="AH667" s="142"/>
      <c r="AK667" s="141"/>
      <c r="AL667" s="141"/>
      <c r="AO667" s="141"/>
      <c r="AP667" s="142"/>
      <c r="AS667" s="141"/>
      <c r="AT667" s="141"/>
      <c r="AW667" s="141"/>
      <c r="AX667" s="142"/>
      <c r="BA667" s="141"/>
      <c r="BB667" s="141"/>
      <c r="BF667" s="141"/>
      <c r="BG667" s="142"/>
      <c r="BJ667" s="141"/>
      <c r="BK667" s="141"/>
      <c r="BN667" s="141"/>
      <c r="BO667" s="142"/>
    </row>
    <row r="668" spans="1:67" ht="12.75" x14ac:dyDescent="0.2">
      <c r="A668" s="143"/>
      <c r="B668" s="126"/>
      <c r="C668" s="61"/>
      <c r="K668" s="61"/>
      <c r="M668" s="141"/>
      <c r="N668" s="141"/>
      <c r="Q668" s="141"/>
      <c r="R668" s="141"/>
      <c r="S668" s="61"/>
      <c r="U668" s="141"/>
      <c r="V668" s="141"/>
      <c r="Y668" s="141"/>
      <c r="Z668" s="142"/>
      <c r="AC668" s="141"/>
      <c r="AD668" s="141"/>
      <c r="AG668" s="141"/>
      <c r="AH668" s="142"/>
      <c r="AK668" s="141"/>
      <c r="AL668" s="141"/>
      <c r="AO668" s="141"/>
      <c r="AP668" s="142"/>
      <c r="AS668" s="141"/>
      <c r="AT668" s="141"/>
      <c r="AW668" s="141"/>
      <c r="AX668" s="142"/>
      <c r="BA668" s="141"/>
      <c r="BB668" s="141"/>
      <c r="BF668" s="141"/>
      <c r="BG668" s="142"/>
      <c r="BJ668" s="141"/>
      <c r="BK668" s="141"/>
      <c r="BN668" s="141"/>
      <c r="BO668" s="142"/>
    </row>
    <row r="669" spans="1:67" ht="12.75" x14ac:dyDescent="0.2">
      <c r="A669" s="143"/>
      <c r="B669" s="126"/>
      <c r="C669" s="61"/>
      <c r="K669" s="61"/>
      <c r="M669" s="141"/>
      <c r="N669" s="141"/>
      <c r="Q669" s="141"/>
      <c r="R669" s="141"/>
      <c r="S669" s="61"/>
      <c r="U669" s="141"/>
      <c r="V669" s="141"/>
      <c r="Y669" s="141"/>
      <c r="Z669" s="142"/>
      <c r="AC669" s="141"/>
      <c r="AD669" s="141"/>
      <c r="AG669" s="141"/>
      <c r="AH669" s="142"/>
      <c r="AK669" s="141"/>
      <c r="AL669" s="141"/>
      <c r="AO669" s="141"/>
      <c r="AP669" s="142"/>
      <c r="AS669" s="141"/>
      <c r="AT669" s="141"/>
      <c r="AW669" s="141"/>
      <c r="AX669" s="142"/>
      <c r="BA669" s="141"/>
      <c r="BB669" s="141"/>
      <c r="BF669" s="141"/>
      <c r="BG669" s="142"/>
      <c r="BJ669" s="141"/>
      <c r="BK669" s="141"/>
      <c r="BN669" s="141"/>
      <c r="BO669" s="142"/>
    </row>
    <row r="670" spans="1:67" ht="12.75" x14ac:dyDescent="0.2">
      <c r="A670" s="143"/>
      <c r="B670" s="126"/>
      <c r="C670" s="61"/>
      <c r="K670" s="61"/>
      <c r="M670" s="141"/>
      <c r="N670" s="141"/>
      <c r="Q670" s="141"/>
      <c r="R670" s="141"/>
      <c r="S670" s="61"/>
      <c r="U670" s="141"/>
      <c r="V670" s="141"/>
      <c r="Y670" s="141"/>
      <c r="Z670" s="142"/>
      <c r="AC670" s="141"/>
      <c r="AD670" s="141"/>
      <c r="AG670" s="141"/>
      <c r="AH670" s="142"/>
      <c r="AK670" s="141"/>
      <c r="AL670" s="141"/>
      <c r="AO670" s="141"/>
      <c r="AP670" s="142"/>
      <c r="AS670" s="141"/>
      <c r="AT670" s="141"/>
      <c r="AW670" s="141"/>
      <c r="AX670" s="142"/>
      <c r="BA670" s="141"/>
      <c r="BB670" s="141"/>
      <c r="BF670" s="141"/>
      <c r="BG670" s="142"/>
      <c r="BJ670" s="141"/>
      <c r="BK670" s="141"/>
      <c r="BN670" s="141"/>
      <c r="BO670" s="142"/>
    </row>
    <row r="671" spans="1:67" ht="12.75" x14ac:dyDescent="0.2">
      <c r="A671" s="143"/>
      <c r="B671" s="126"/>
      <c r="C671" s="61"/>
      <c r="K671" s="61"/>
      <c r="M671" s="141"/>
      <c r="N671" s="141"/>
      <c r="Q671" s="141"/>
      <c r="R671" s="141"/>
      <c r="S671" s="61"/>
      <c r="U671" s="141"/>
      <c r="V671" s="141"/>
      <c r="Y671" s="141"/>
      <c r="Z671" s="142"/>
      <c r="AC671" s="141"/>
      <c r="AD671" s="141"/>
      <c r="AG671" s="141"/>
      <c r="AH671" s="142"/>
      <c r="AK671" s="141"/>
      <c r="AL671" s="141"/>
      <c r="AO671" s="141"/>
      <c r="AP671" s="142"/>
      <c r="AS671" s="141"/>
      <c r="AT671" s="141"/>
      <c r="AW671" s="141"/>
      <c r="AX671" s="142"/>
      <c r="BA671" s="141"/>
      <c r="BB671" s="141"/>
      <c r="BF671" s="141"/>
      <c r="BG671" s="142"/>
      <c r="BJ671" s="141"/>
      <c r="BK671" s="141"/>
      <c r="BN671" s="141"/>
      <c r="BO671" s="142"/>
    </row>
    <row r="672" spans="1:67" ht="12.75" x14ac:dyDescent="0.2">
      <c r="A672" s="143"/>
      <c r="B672" s="126"/>
      <c r="C672" s="61"/>
      <c r="K672" s="61"/>
      <c r="M672" s="141"/>
      <c r="N672" s="141"/>
      <c r="Q672" s="141"/>
      <c r="R672" s="141"/>
      <c r="S672" s="61"/>
      <c r="U672" s="141"/>
      <c r="V672" s="141"/>
      <c r="Y672" s="141"/>
      <c r="Z672" s="142"/>
      <c r="AC672" s="141"/>
      <c r="AD672" s="141"/>
      <c r="AG672" s="141"/>
      <c r="AH672" s="142"/>
      <c r="AK672" s="141"/>
      <c r="AL672" s="141"/>
      <c r="AO672" s="141"/>
      <c r="AP672" s="142"/>
      <c r="AS672" s="141"/>
      <c r="AT672" s="141"/>
      <c r="AW672" s="141"/>
      <c r="AX672" s="142"/>
      <c r="BA672" s="141"/>
      <c r="BB672" s="141"/>
      <c r="BF672" s="141"/>
      <c r="BG672" s="142"/>
      <c r="BJ672" s="141"/>
      <c r="BK672" s="141"/>
      <c r="BN672" s="141"/>
      <c r="BO672" s="142"/>
    </row>
    <row r="673" spans="1:67" ht="12.75" x14ac:dyDescent="0.2">
      <c r="A673" s="143"/>
      <c r="B673" s="126"/>
      <c r="C673" s="61"/>
      <c r="K673" s="61"/>
      <c r="M673" s="141"/>
      <c r="N673" s="141"/>
      <c r="Q673" s="141"/>
      <c r="R673" s="141"/>
      <c r="S673" s="61"/>
      <c r="U673" s="141"/>
      <c r="V673" s="141"/>
      <c r="Y673" s="141"/>
      <c r="Z673" s="142"/>
      <c r="AC673" s="141"/>
      <c r="AD673" s="141"/>
      <c r="AG673" s="141"/>
      <c r="AH673" s="142"/>
      <c r="AK673" s="141"/>
      <c r="AL673" s="141"/>
      <c r="AO673" s="141"/>
      <c r="AP673" s="142"/>
      <c r="AS673" s="141"/>
      <c r="AT673" s="141"/>
      <c r="AW673" s="141"/>
      <c r="AX673" s="142"/>
      <c r="BA673" s="141"/>
      <c r="BB673" s="141"/>
      <c r="BF673" s="141"/>
      <c r="BG673" s="142"/>
      <c r="BJ673" s="141"/>
      <c r="BK673" s="141"/>
      <c r="BN673" s="141"/>
      <c r="BO673" s="142"/>
    </row>
    <row r="674" spans="1:67" ht="12.75" x14ac:dyDescent="0.2">
      <c r="A674" s="143"/>
      <c r="B674" s="126"/>
      <c r="C674" s="61"/>
      <c r="K674" s="61"/>
      <c r="M674" s="141"/>
      <c r="N674" s="141"/>
      <c r="Q674" s="141"/>
      <c r="R674" s="141"/>
      <c r="S674" s="61"/>
      <c r="U674" s="141"/>
      <c r="V674" s="141"/>
      <c r="Y674" s="141"/>
      <c r="Z674" s="142"/>
      <c r="AC674" s="141"/>
      <c r="AD674" s="141"/>
      <c r="AG674" s="141"/>
      <c r="AH674" s="142"/>
      <c r="AK674" s="141"/>
      <c r="AL674" s="141"/>
      <c r="AO674" s="141"/>
      <c r="AP674" s="142"/>
      <c r="AS674" s="141"/>
      <c r="AT674" s="141"/>
      <c r="AW674" s="141"/>
      <c r="AX674" s="142"/>
      <c r="BA674" s="141"/>
      <c r="BB674" s="141"/>
      <c r="BF674" s="141"/>
      <c r="BG674" s="142"/>
      <c r="BJ674" s="141"/>
      <c r="BK674" s="141"/>
      <c r="BN674" s="141"/>
      <c r="BO674" s="142"/>
    </row>
    <row r="675" spans="1:67" ht="12.75" x14ac:dyDescent="0.2">
      <c r="A675" s="143"/>
      <c r="B675" s="126"/>
      <c r="C675" s="61"/>
      <c r="K675" s="61"/>
      <c r="M675" s="141"/>
      <c r="N675" s="141"/>
      <c r="Q675" s="141"/>
      <c r="R675" s="141"/>
      <c r="S675" s="61"/>
      <c r="U675" s="141"/>
      <c r="V675" s="141"/>
      <c r="Y675" s="141"/>
      <c r="Z675" s="142"/>
      <c r="AC675" s="141"/>
      <c r="AD675" s="141"/>
      <c r="AG675" s="141"/>
      <c r="AH675" s="142"/>
      <c r="AK675" s="141"/>
      <c r="AL675" s="141"/>
      <c r="AO675" s="141"/>
      <c r="AP675" s="142"/>
      <c r="AS675" s="141"/>
      <c r="AT675" s="141"/>
      <c r="AW675" s="141"/>
      <c r="AX675" s="142"/>
      <c r="BA675" s="141"/>
      <c r="BB675" s="141"/>
      <c r="BF675" s="141"/>
      <c r="BG675" s="142"/>
      <c r="BJ675" s="141"/>
      <c r="BK675" s="141"/>
      <c r="BN675" s="141"/>
      <c r="BO675" s="142"/>
    </row>
    <row r="676" spans="1:67" ht="12.75" x14ac:dyDescent="0.2">
      <c r="A676" s="143"/>
      <c r="B676" s="126"/>
      <c r="C676" s="61"/>
      <c r="K676" s="61"/>
      <c r="M676" s="141"/>
      <c r="N676" s="141"/>
      <c r="Q676" s="141"/>
      <c r="R676" s="141"/>
      <c r="S676" s="61"/>
      <c r="U676" s="141"/>
      <c r="V676" s="141"/>
      <c r="Y676" s="141"/>
      <c r="Z676" s="142"/>
      <c r="AC676" s="141"/>
      <c r="AD676" s="141"/>
      <c r="AG676" s="141"/>
      <c r="AH676" s="142"/>
      <c r="AK676" s="141"/>
      <c r="AL676" s="141"/>
      <c r="AO676" s="141"/>
      <c r="AP676" s="142"/>
      <c r="AS676" s="141"/>
      <c r="AT676" s="141"/>
      <c r="AW676" s="141"/>
      <c r="AX676" s="142"/>
      <c r="BA676" s="141"/>
      <c r="BB676" s="141"/>
      <c r="BF676" s="141"/>
      <c r="BG676" s="142"/>
      <c r="BJ676" s="141"/>
      <c r="BK676" s="141"/>
      <c r="BN676" s="141"/>
      <c r="BO676" s="142"/>
    </row>
    <row r="677" spans="1:67" ht="12.75" x14ac:dyDescent="0.2">
      <c r="A677" s="143"/>
      <c r="B677" s="126"/>
      <c r="C677" s="61"/>
      <c r="K677" s="61"/>
      <c r="M677" s="141"/>
      <c r="N677" s="141"/>
      <c r="Q677" s="141"/>
      <c r="R677" s="141"/>
      <c r="S677" s="61"/>
      <c r="U677" s="141"/>
      <c r="V677" s="141"/>
      <c r="Y677" s="141"/>
      <c r="Z677" s="142"/>
      <c r="AC677" s="141"/>
      <c r="AD677" s="141"/>
      <c r="AG677" s="141"/>
      <c r="AH677" s="142"/>
      <c r="AK677" s="141"/>
      <c r="AL677" s="141"/>
      <c r="AO677" s="141"/>
      <c r="AP677" s="142"/>
      <c r="AS677" s="141"/>
      <c r="AT677" s="141"/>
      <c r="AW677" s="141"/>
      <c r="AX677" s="142"/>
      <c r="BA677" s="141"/>
      <c r="BB677" s="141"/>
      <c r="BF677" s="141"/>
      <c r="BG677" s="142"/>
      <c r="BJ677" s="141"/>
      <c r="BK677" s="141"/>
      <c r="BN677" s="141"/>
      <c r="BO677" s="142"/>
    </row>
    <row r="678" spans="1:67" ht="12.75" x14ac:dyDescent="0.2">
      <c r="A678" s="143"/>
      <c r="B678" s="126"/>
      <c r="C678" s="61"/>
      <c r="K678" s="61"/>
      <c r="M678" s="141"/>
      <c r="N678" s="141"/>
      <c r="Q678" s="141"/>
      <c r="R678" s="141"/>
      <c r="S678" s="61"/>
      <c r="U678" s="141"/>
      <c r="V678" s="141"/>
      <c r="Y678" s="141"/>
      <c r="Z678" s="142"/>
      <c r="AC678" s="141"/>
      <c r="AD678" s="141"/>
      <c r="AG678" s="141"/>
      <c r="AH678" s="142"/>
      <c r="AK678" s="141"/>
      <c r="AL678" s="141"/>
      <c r="AO678" s="141"/>
      <c r="AP678" s="142"/>
      <c r="AS678" s="141"/>
      <c r="AT678" s="141"/>
      <c r="AW678" s="141"/>
      <c r="AX678" s="142"/>
      <c r="BA678" s="141"/>
      <c r="BB678" s="141"/>
      <c r="BF678" s="141"/>
      <c r="BG678" s="142"/>
      <c r="BJ678" s="141"/>
      <c r="BK678" s="141"/>
      <c r="BN678" s="141"/>
      <c r="BO678" s="142"/>
    </row>
    <row r="679" spans="1:67" ht="12.75" x14ac:dyDescent="0.2">
      <c r="A679" s="143"/>
      <c r="B679" s="126"/>
      <c r="C679" s="61"/>
      <c r="K679" s="61"/>
      <c r="M679" s="141"/>
      <c r="N679" s="141"/>
      <c r="Q679" s="141"/>
      <c r="R679" s="141"/>
      <c r="S679" s="61"/>
      <c r="U679" s="141"/>
      <c r="V679" s="141"/>
      <c r="Y679" s="141"/>
      <c r="Z679" s="142"/>
      <c r="AC679" s="141"/>
      <c r="AD679" s="141"/>
      <c r="AG679" s="141"/>
      <c r="AH679" s="142"/>
      <c r="AK679" s="141"/>
      <c r="AL679" s="141"/>
      <c r="AO679" s="141"/>
      <c r="AP679" s="142"/>
      <c r="AS679" s="141"/>
      <c r="AT679" s="141"/>
      <c r="AW679" s="141"/>
      <c r="AX679" s="142"/>
      <c r="BA679" s="141"/>
      <c r="BB679" s="141"/>
      <c r="BF679" s="141"/>
      <c r="BG679" s="142"/>
      <c r="BJ679" s="141"/>
      <c r="BK679" s="141"/>
      <c r="BN679" s="141"/>
      <c r="BO679" s="142"/>
    </row>
    <row r="680" spans="1:67" ht="12.75" x14ac:dyDescent="0.2">
      <c r="A680" s="143"/>
      <c r="B680" s="126"/>
      <c r="C680" s="61"/>
      <c r="K680" s="61"/>
      <c r="M680" s="141"/>
      <c r="N680" s="141"/>
      <c r="Q680" s="141"/>
      <c r="R680" s="141"/>
      <c r="S680" s="61"/>
      <c r="U680" s="141"/>
      <c r="V680" s="141"/>
      <c r="Y680" s="141"/>
      <c r="Z680" s="142"/>
      <c r="AC680" s="141"/>
      <c r="AD680" s="141"/>
      <c r="AG680" s="141"/>
      <c r="AH680" s="142"/>
      <c r="AK680" s="141"/>
      <c r="AL680" s="141"/>
      <c r="AO680" s="141"/>
      <c r="AP680" s="142"/>
      <c r="AS680" s="141"/>
      <c r="AT680" s="141"/>
      <c r="AW680" s="141"/>
      <c r="AX680" s="142"/>
      <c r="BA680" s="141"/>
      <c r="BB680" s="141"/>
      <c r="BF680" s="141"/>
      <c r="BG680" s="142"/>
      <c r="BJ680" s="141"/>
      <c r="BK680" s="141"/>
      <c r="BN680" s="141"/>
      <c r="BO680" s="142"/>
    </row>
    <row r="681" spans="1:67" ht="12.75" x14ac:dyDescent="0.2">
      <c r="A681" s="143"/>
      <c r="B681" s="126"/>
      <c r="C681" s="61"/>
      <c r="K681" s="61"/>
      <c r="M681" s="141"/>
      <c r="N681" s="141"/>
      <c r="Q681" s="141"/>
      <c r="R681" s="141"/>
      <c r="S681" s="61"/>
      <c r="U681" s="141"/>
      <c r="V681" s="141"/>
      <c r="Y681" s="141"/>
      <c r="Z681" s="142"/>
      <c r="AC681" s="141"/>
      <c r="AD681" s="141"/>
      <c r="AG681" s="141"/>
      <c r="AH681" s="142"/>
      <c r="AK681" s="141"/>
      <c r="AL681" s="141"/>
      <c r="AO681" s="141"/>
      <c r="AP681" s="142"/>
      <c r="AS681" s="141"/>
      <c r="AT681" s="141"/>
      <c r="AW681" s="141"/>
      <c r="AX681" s="142"/>
      <c r="BA681" s="141"/>
      <c r="BB681" s="141"/>
      <c r="BF681" s="141"/>
      <c r="BG681" s="142"/>
      <c r="BJ681" s="141"/>
      <c r="BK681" s="141"/>
      <c r="BN681" s="141"/>
      <c r="BO681" s="142"/>
    </row>
    <row r="682" spans="1:67" ht="12.75" x14ac:dyDescent="0.2">
      <c r="A682" s="143"/>
      <c r="B682" s="126"/>
      <c r="C682" s="61"/>
      <c r="K682" s="61"/>
      <c r="M682" s="141"/>
      <c r="N682" s="141"/>
      <c r="Q682" s="141"/>
      <c r="R682" s="141"/>
      <c r="S682" s="61"/>
      <c r="U682" s="141"/>
      <c r="V682" s="141"/>
      <c r="Y682" s="141"/>
      <c r="Z682" s="142"/>
      <c r="AC682" s="141"/>
      <c r="AD682" s="141"/>
      <c r="AG682" s="141"/>
      <c r="AH682" s="142"/>
      <c r="AK682" s="141"/>
      <c r="AL682" s="141"/>
      <c r="AO682" s="141"/>
      <c r="AP682" s="142"/>
      <c r="AS682" s="141"/>
      <c r="AT682" s="141"/>
      <c r="AW682" s="141"/>
      <c r="AX682" s="142"/>
      <c r="BA682" s="141"/>
      <c r="BB682" s="141"/>
      <c r="BF682" s="141"/>
      <c r="BG682" s="142"/>
      <c r="BJ682" s="141"/>
      <c r="BK682" s="141"/>
      <c r="BN682" s="141"/>
      <c r="BO682" s="142"/>
    </row>
    <row r="683" spans="1:67" ht="12.75" x14ac:dyDescent="0.2">
      <c r="A683" s="143"/>
      <c r="B683" s="126"/>
      <c r="C683" s="61"/>
      <c r="K683" s="61"/>
      <c r="M683" s="141"/>
      <c r="N683" s="141"/>
      <c r="Q683" s="141"/>
      <c r="R683" s="141"/>
      <c r="S683" s="61"/>
      <c r="U683" s="141"/>
      <c r="V683" s="141"/>
      <c r="Y683" s="141"/>
      <c r="Z683" s="142"/>
      <c r="AC683" s="141"/>
      <c r="AD683" s="141"/>
      <c r="AG683" s="141"/>
      <c r="AH683" s="142"/>
      <c r="AK683" s="141"/>
      <c r="AL683" s="141"/>
      <c r="AO683" s="141"/>
      <c r="AP683" s="142"/>
      <c r="AS683" s="141"/>
      <c r="AT683" s="141"/>
      <c r="AW683" s="141"/>
      <c r="AX683" s="142"/>
      <c r="BA683" s="141"/>
      <c r="BB683" s="141"/>
      <c r="BF683" s="141"/>
      <c r="BG683" s="142"/>
      <c r="BJ683" s="141"/>
      <c r="BK683" s="141"/>
      <c r="BN683" s="141"/>
      <c r="BO683" s="142"/>
    </row>
    <row r="684" spans="1:67" ht="12.75" x14ac:dyDescent="0.2">
      <c r="A684" s="143"/>
      <c r="B684" s="126"/>
      <c r="C684" s="61"/>
      <c r="K684" s="61"/>
      <c r="M684" s="141"/>
      <c r="N684" s="141"/>
      <c r="Q684" s="141"/>
      <c r="R684" s="141"/>
      <c r="S684" s="61"/>
      <c r="U684" s="141"/>
      <c r="V684" s="141"/>
      <c r="Y684" s="141"/>
      <c r="Z684" s="142"/>
      <c r="AC684" s="141"/>
      <c r="AD684" s="141"/>
      <c r="AG684" s="141"/>
      <c r="AH684" s="142"/>
      <c r="AK684" s="141"/>
      <c r="AL684" s="141"/>
      <c r="AO684" s="141"/>
      <c r="AP684" s="142"/>
      <c r="AS684" s="141"/>
      <c r="AT684" s="141"/>
      <c r="AW684" s="141"/>
      <c r="AX684" s="142"/>
      <c r="BA684" s="141"/>
      <c r="BB684" s="141"/>
      <c r="BF684" s="141"/>
      <c r="BG684" s="142"/>
      <c r="BJ684" s="141"/>
      <c r="BK684" s="141"/>
      <c r="BN684" s="141"/>
      <c r="BO684" s="142"/>
    </row>
    <row r="685" spans="1:67" ht="12.75" x14ac:dyDescent="0.2">
      <c r="A685" s="143"/>
      <c r="B685" s="126"/>
      <c r="C685" s="61"/>
      <c r="K685" s="61"/>
      <c r="M685" s="141"/>
      <c r="N685" s="141"/>
      <c r="Q685" s="141"/>
      <c r="R685" s="141"/>
      <c r="S685" s="61"/>
      <c r="U685" s="141"/>
      <c r="V685" s="141"/>
      <c r="Y685" s="141"/>
      <c r="Z685" s="142"/>
      <c r="AC685" s="141"/>
      <c r="AD685" s="141"/>
      <c r="AG685" s="141"/>
      <c r="AH685" s="142"/>
      <c r="AK685" s="141"/>
      <c r="AL685" s="141"/>
      <c r="AO685" s="141"/>
      <c r="AP685" s="142"/>
      <c r="AS685" s="141"/>
      <c r="AT685" s="141"/>
      <c r="AW685" s="141"/>
      <c r="AX685" s="142"/>
      <c r="BA685" s="141"/>
      <c r="BB685" s="141"/>
      <c r="BF685" s="141"/>
      <c r="BG685" s="142"/>
      <c r="BJ685" s="141"/>
      <c r="BK685" s="141"/>
      <c r="BN685" s="141"/>
      <c r="BO685" s="142"/>
    </row>
    <row r="686" spans="1:67" ht="12.75" x14ac:dyDescent="0.2">
      <c r="A686" s="143"/>
      <c r="B686" s="126"/>
      <c r="C686" s="61"/>
      <c r="K686" s="61"/>
      <c r="M686" s="141"/>
      <c r="N686" s="141"/>
      <c r="Q686" s="141"/>
      <c r="R686" s="141"/>
      <c r="S686" s="61"/>
      <c r="U686" s="141"/>
      <c r="V686" s="141"/>
      <c r="Y686" s="141"/>
      <c r="Z686" s="142"/>
      <c r="AC686" s="141"/>
      <c r="AD686" s="141"/>
      <c r="AG686" s="141"/>
      <c r="AH686" s="142"/>
      <c r="AK686" s="141"/>
      <c r="AL686" s="141"/>
      <c r="AO686" s="141"/>
      <c r="AP686" s="142"/>
      <c r="AS686" s="141"/>
      <c r="AT686" s="141"/>
      <c r="AW686" s="141"/>
      <c r="AX686" s="142"/>
      <c r="BA686" s="141"/>
      <c r="BB686" s="141"/>
      <c r="BF686" s="141"/>
      <c r="BG686" s="142"/>
      <c r="BJ686" s="141"/>
      <c r="BK686" s="141"/>
      <c r="BN686" s="141"/>
      <c r="BO686" s="142"/>
    </row>
    <row r="687" spans="1:67" ht="12.75" x14ac:dyDescent="0.2">
      <c r="A687" s="143"/>
      <c r="B687" s="126"/>
      <c r="C687" s="61"/>
      <c r="K687" s="61"/>
      <c r="M687" s="141"/>
      <c r="N687" s="141"/>
      <c r="Q687" s="141"/>
      <c r="R687" s="141"/>
      <c r="S687" s="61"/>
      <c r="U687" s="141"/>
      <c r="V687" s="141"/>
      <c r="Y687" s="141"/>
      <c r="Z687" s="142"/>
      <c r="AC687" s="141"/>
      <c r="AD687" s="141"/>
      <c r="AG687" s="141"/>
      <c r="AH687" s="142"/>
      <c r="AK687" s="141"/>
      <c r="AL687" s="141"/>
      <c r="AO687" s="141"/>
      <c r="AP687" s="142"/>
      <c r="AS687" s="141"/>
      <c r="AT687" s="141"/>
      <c r="AW687" s="141"/>
      <c r="AX687" s="142"/>
      <c r="BA687" s="141"/>
      <c r="BB687" s="141"/>
      <c r="BF687" s="141"/>
      <c r="BG687" s="142"/>
      <c r="BJ687" s="141"/>
      <c r="BK687" s="141"/>
      <c r="BN687" s="141"/>
      <c r="BO687" s="142"/>
    </row>
    <row r="688" spans="1:67" ht="12.75" x14ac:dyDescent="0.2">
      <c r="A688" s="143"/>
      <c r="B688" s="126"/>
      <c r="C688" s="61"/>
      <c r="K688" s="61"/>
      <c r="M688" s="141"/>
      <c r="N688" s="141"/>
      <c r="Q688" s="141"/>
      <c r="R688" s="141"/>
      <c r="S688" s="61"/>
      <c r="U688" s="141"/>
      <c r="V688" s="141"/>
      <c r="Y688" s="141"/>
      <c r="Z688" s="142"/>
      <c r="AC688" s="141"/>
      <c r="AD688" s="141"/>
      <c r="AG688" s="141"/>
      <c r="AH688" s="142"/>
      <c r="AK688" s="141"/>
      <c r="AL688" s="141"/>
      <c r="AO688" s="141"/>
      <c r="AP688" s="142"/>
      <c r="AS688" s="141"/>
      <c r="AT688" s="141"/>
      <c r="AW688" s="141"/>
      <c r="AX688" s="142"/>
      <c r="BA688" s="141"/>
      <c r="BB688" s="141"/>
      <c r="BF688" s="141"/>
      <c r="BG688" s="142"/>
      <c r="BJ688" s="141"/>
      <c r="BK688" s="141"/>
      <c r="BN688" s="141"/>
      <c r="BO688" s="142"/>
    </row>
    <row r="689" spans="1:67" ht="12.75" x14ac:dyDescent="0.2">
      <c r="A689" s="143"/>
      <c r="B689" s="126"/>
      <c r="C689" s="61"/>
      <c r="K689" s="61"/>
      <c r="M689" s="141"/>
      <c r="N689" s="141"/>
      <c r="Q689" s="141"/>
      <c r="R689" s="141"/>
      <c r="S689" s="61"/>
      <c r="U689" s="141"/>
      <c r="V689" s="141"/>
      <c r="Y689" s="141"/>
      <c r="Z689" s="142"/>
      <c r="AC689" s="141"/>
      <c r="AD689" s="141"/>
      <c r="AG689" s="141"/>
      <c r="AH689" s="142"/>
      <c r="AK689" s="141"/>
      <c r="AL689" s="141"/>
      <c r="AO689" s="141"/>
      <c r="AP689" s="142"/>
      <c r="AS689" s="141"/>
      <c r="AT689" s="141"/>
      <c r="AW689" s="141"/>
      <c r="AX689" s="142"/>
      <c r="BA689" s="141"/>
      <c r="BB689" s="141"/>
      <c r="BF689" s="141"/>
      <c r="BG689" s="142"/>
      <c r="BJ689" s="141"/>
      <c r="BK689" s="141"/>
      <c r="BN689" s="141"/>
      <c r="BO689" s="142"/>
    </row>
    <row r="690" spans="1:67" ht="12.75" x14ac:dyDescent="0.2">
      <c r="A690" s="143"/>
      <c r="B690" s="126"/>
      <c r="C690" s="61"/>
      <c r="K690" s="61"/>
      <c r="M690" s="141"/>
      <c r="N690" s="141"/>
      <c r="Q690" s="141"/>
      <c r="R690" s="141"/>
      <c r="S690" s="61"/>
      <c r="U690" s="141"/>
      <c r="V690" s="141"/>
      <c r="Y690" s="141"/>
      <c r="Z690" s="142"/>
      <c r="AC690" s="141"/>
      <c r="AD690" s="141"/>
      <c r="AG690" s="141"/>
      <c r="AH690" s="142"/>
      <c r="AK690" s="141"/>
      <c r="AL690" s="141"/>
      <c r="AO690" s="141"/>
      <c r="AP690" s="142"/>
      <c r="AS690" s="141"/>
      <c r="AT690" s="141"/>
      <c r="AW690" s="141"/>
      <c r="AX690" s="142"/>
      <c r="BA690" s="141"/>
      <c r="BB690" s="141"/>
      <c r="BF690" s="141"/>
      <c r="BG690" s="142"/>
      <c r="BJ690" s="141"/>
      <c r="BK690" s="141"/>
      <c r="BN690" s="141"/>
      <c r="BO690" s="142"/>
    </row>
    <row r="691" spans="1:67" ht="12.75" x14ac:dyDescent="0.2">
      <c r="A691" s="143"/>
      <c r="B691" s="126"/>
      <c r="C691" s="61"/>
      <c r="K691" s="61"/>
      <c r="M691" s="141"/>
      <c r="N691" s="141"/>
      <c r="Q691" s="141"/>
      <c r="R691" s="141"/>
      <c r="S691" s="61"/>
      <c r="U691" s="141"/>
      <c r="V691" s="141"/>
      <c r="Y691" s="141"/>
      <c r="Z691" s="142"/>
      <c r="AC691" s="141"/>
      <c r="AD691" s="141"/>
      <c r="AG691" s="141"/>
      <c r="AH691" s="142"/>
      <c r="AK691" s="141"/>
      <c r="AL691" s="141"/>
      <c r="AO691" s="141"/>
      <c r="AP691" s="142"/>
      <c r="AS691" s="141"/>
      <c r="AT691" s="141"/>
      <c r="AW691" s="141"/>
      <c r="AX691" s="142"/>
      <c r="BA691" s="141"/>
      <c r="BB691" s="141"/>
      <c r="BF691" s="141"/>
      <c r="BG691" s="142"/>
      <c r="BJ691" s="141"/>
      <c r="BK691" s="141"/>
      <c r="BN691" s="141"/>
      <c r="BO691" s="142"/>
    </row>
    <row r="692" spans="1:67" ht="12.75" x14ac:dyDescent="0.2">
      <c r="A692" s="143"/>
      <c r="B692" s="126"/>
      <c r="C692" s="61"/>
      <c r="K692" s="61"/>
      <c r="M692" s="141"/>
      <c r="N692" s="141"/>
      <c r="Q692" s="141"/>
      <c r="R692" s="141"/>
      <c r="S692" s="61"/>
      <c r="U692" s="141"/>
      <c r="V692" s="141"/>
      <c r="Y692" s="141"/>
      <c r="Z692" s="142"/>
      <c r="AC692" s="141"/>
      <c r="AD692" s="141"/>
      <c r="AG692" s="141"/>
      <c r="AH692" s="142"/>
      <c r="AK692" s="141"/>
      <c r="AL692" s="141"/>
      <c r="AO692" s="141"/>
      <c r="AP692" s="142"/>
      <c r="AS692" s="141"/>
      <c r="AT692" s="141"/>
      <c r="AW692" s="141"/>
      <c r="AX692" s="142"/>
      <c r="BA692" s="141"/>
      <c r="BB692" s="141"/>
      <c r="BF692" s="141"/>
      <c r="BG692" s="142"/>
      <c r="BJ692" s="141"/>
      <c r="BK692" s="141"/>
      <c r="BN692" s="141"/>
      <c r="BO692" s="142"/>
    </row>
    <row r="693" spans="1:67" ht="12.75" x14ac:dyDescent="0.2">
      <c r="A693" s="143"/>
      <c r="B693" s="126"/>
      <c r="C693" s="61"/>
      <c r="K693" s="61"/>
      <c r="M693" s="141"/>
      <c r="N693" s="141"/>
      <c r="Q693" s="141"/>
      <c r="R693" s="141"/>
      <c r="S693" s="61"/>
      <c r="U693" s="141"/>
      <c r="V693" s="141"/>
      <c r="Y693" s="141"/>
      <c r="Z693" s="142"/>
      <c r="AC693" s="141"/>
      <c r="AD693" s="141"/>
      <c r="AG693" s="141"/>
      <c r="AH693" s="142"/>
      <c r="AK693" s="141"/>
      <c r="AL693" s="141"/>
      <c r="AO693" s="141"/>
      <c r="AP693" s="142"/>
      <c r="AS693" s="141"/>
      <c r="AT693" s="141"/>
      <c r="AW693" s="141"/>
      <c r="AX693" s="142"/>
      <c r="BA693" s="141"/>
      <c r="BB693" s="141"/>
      <c r="BF693" s="141"/>
      <c r="BG693" s="142"/>
      <c r="BJ693" s="141"/>
      <c r="BK693" s="141"/>
      <c r="BN693" s="141"/>
      <c r="BO693" s="142"/>
    </row>
    <row r="694" spans="1:67" ht="12.75" x14ac:dyDescent="0.2">
      <c r="A694" s="143"/>
      <c r="B694" s="126"/>
      <c r="C694" s="61"/>
      <c r="K694" s="61"/>
      <c r="M694" s="141"/>
      <c r="N694" s="141"/>
      <c r="Q694" s="141"/>
      <c r="R694" s="141"/>
      <c r="S694" s="61"/>
      <c r="U694" s="141"/>
      <c r="V694" s="141"/>
      <c r="Y694" s="141"/>
      <c r="Z694" s="142"/>
      <c r="AC694" s="141"/>
      <c r="AD694" s="141"/>
      <c r="AG694" s="141"/>
      <c r="AH694" s="142"/>
      <c r="AK694" s="141"/>
      <c r="AL694" s="141"/>
      <c r="AO694" s="141"/>
      <c r="AP694" s="142"/>
      <c r="AS694" s="141"/>
      <c r="AT694" s="141"/>
      <c r="AW694" s="141"/>
      <c r="AX694" s="142"/>
      <c r="BA694" s="141"/>
      <c r="BB694" s="141"/>
      <c r="BF694" s="141"/>
      <c r="BG694" s="142"/>
      <c r="BJ694" s="141"/>
      <c r="BK694" s="141"/>
      <c r="BN694" s="141"/>
      <c r="BO694" s="142"/>
    </row>
    <row r="695" spans="1:67" ht="12.75" x14ac:dyDescent="0.2">
      <c r="A695" s="143"/>
      <c r="B695" s="126"/>
      <c r="C695" s="61"/>
      <c r="K695" s="61"/>
      <c r="M695" s="141"/>
      <c r="N695" s="141"/>
      <c r="Q695" s="141"/>
      <c r="R695" s="141"/>
      <c r="S695" s="61"/>
      <c r="U695" s="141"/>
      <c r="V695" s="141"/>
      <c r="Y695" s="141"/>
      <c r="Z695" s="142"/>
      <c r="AC695" s="141"/>
      <c r="AD695" s="141"/>
      <c r="AG695" s="141"/>
      <c r="AH695" s="142"/>
      <c r="AK695" s="141"/>
      <c r="AL695" s="141"/>
      <c r="AO695" s="141"/>
      <c r="AP695" s="142"/>
      <c r="AS695" s="141"/>
      <c r="AT695" s="141"/>
      <c r="AW695" s="141"/>
      <c r="AX695" s="142"/>
      <c r="BA695" s="141"/>
      <c r="BB695" s="141"/>
      <c r="BF695" s="141"/>
      <c r="BG695" s="142"/>
      <c r="BJ695" s="141"/>
      <c r="BK695" s="141"/>
      <c r="BN695" s="141"/>
      <c r="BO695" s="142"/>
    </row>
    <row r="696" spans="1:67" ht="12.75" x14ac:dyDescent="0.2">
      <c r="A696" s="143"/>
      <c r="B696" s="126"/>
      <c r="C696" s="61"/>
      <c r="K696" s="61"/>
      <c r="M696" s="141"/>
      <c r="N696" s="141"/>
      <c r="Q696" s="141"/>
      <c r="R696" s="141"/>
      <c r="S696" s="61"/>
      <c r="U696" s="141"/>
      <c r="V696" s="141"/>
      <c r="Y696" s="141"/>
      <c r="Z696" s="142"/>
      <c r="AC696" s="141"/>
      <c r="AD696" s="141"/>
      <c r="AG696" s="141"/>
      <c r="AH696" s="142"/>
      <c r="AK696" s="141"/>
      <c r="AL696" s="141"/>
      <c r="AO696" s="141"/>
      <c r="AP696" s="142"/>
      <c r="AS696" s="141"/>
      <c r="AT696" s="141"/>
      <c r="AW696" s="141"/>
      <c r="AX696" s="142"/>
      <c r="BA696" s="141"/>
      <c r="BB696" s="141"/>
      <c r="BF696" s="141"/>
      <c r="BG696" s="142"/>
      <c r="BJ696" s="141"/>
      <c r="BK696" s="141"/>
      <c r="BN696" s="141"/>
      <c r="BO696" s="142"/>
    </row>
    <row r="697" spans="1:67" ht="12.75" x14ac:dyDescent="0.2">
      <c r="A697" s="143"/>
      <c r="B697" s="126"/>
      <c r="C697" s="61"/>
      <c r="K697" s="61"/>
      <c r="M697" s="141"/>
      <c r="N697" s="141"/>
      <c r="Q697" s="141"/>
      <c r="R697" s="141"/>
      <c r="S697" s="61"/>
      <c r="U697" s="141"/>
      <c r="V697" s="141"/>
      <c r="Y697" s="141"/>
      <c r="Z697" s="142"/>
      <c r="AC697" s="141"/>
      <c r="AD697" s="141"/>
      <c r="AG697" s="141"/>
      <c r="AH697" s="142"/>
      <c r="AK697" s="141"/>
      <c r="AL697" s="141"/>
      <c r="AO697" s="141"/>
      <c r="AP697" s="142"/>
      <c r="AS697" s="141"/>
      <c r="AT697" s="141"/>
      <c r="AW697" s="141"/>
      <c r="AX697" s="142"/>
      <c r="BA697" s="141"/>
      <c r="BB697" s="141"/>
      <c r="BF697" s="141"/>
      <c r="BG697" s="142"/>
      <c r="BJ697" s="141"/>
      <c r="BK697" s="141"/>
      <c r="BN697" s="141"/>
      <c r="BO697" s="142"/>
    </row>
    <row r="698" spans="1:67" ht="12.75" x14ac:dyDescent="0.2">
      <c r="A698" s="143"/>
      <c r="B698" s="126"/>
      <c r="C698" s="61"/>
      <c r="K698" s="61"/>
      <c r="M698" s="141"/>
      <c r="N698" s="141"/>
      <c r="Q698" s="141"/>
      <c r="R698" s="141"/>
      <c r="S698" s="61"/>
      <c r="U698" s="141"/>
      <c r="V698" s="141"/>
      <c r="Y698" s="141"/>
      <c r="Z698" s="142"/>
      <c r="AC698" s="141"/>
      <c r="AD698" s="141"/>
      <c r="AG698" s="141"/>
      <c r="AH698" s="142"/>
      <c r="AK698" s="141"/>
      <c r="AL698" s="141"/>
      <c r="AO698" s="141"/>
      <c r="AP698" s="142"/>
      <c r="AS698" s="141"/>
      <c r="AT698" s="141"/>
      <c r="AW698" s="141"/>
      <c r="AX698" s="142"/>
      <c r="BA698" s="141"/>
      <c r="BB698" s="141"/>
      <c r="BF698" s="141"/>
      <c r="BG698" s="142"/>
      <c r="BJ698" s="141"/>
      <c r="BK698" s="141"/>
      <c r="BN698" s="141"/>
      <c r="BO698" s="142"/>
    </row>
    <row r="699" spans="1:67" ht="12.75" x14ac:dyDescent="0.2">
      <c r="A699" s="143"/>
      <c r="B699" s="126"/>
      <c r="C699" s="61"/>
      <c r="K699" s="61"/>
      <c r="M699" s="141"/>
      <c r="N699" s="141"/>
      <c r="Q699" s="141"/>
      <c r="R699" s="141"/>
      <c r="S699" s="61"/>
      <c r="U699" s="141"/>
      <c r="V699" s="141"/>
      <c r="Y699" s="141"/>
      <c r="Z699" s="142"/>
      <c r="AC699" s="141"/>
      <c r="AD699" s="141"/>
      <c r="AG699" s="141"/>
      <c r="AH699" s="142"/>
      <c r="AK699" s="141"/>
      <c r="AL699" s="141"/>
      <c r="AO699" s="141"/>
      <c r="AP699" s="142"/>
      <c r="AS699" s="141"/>
      <c r="AT699" s="141"/>
      <c r="AW699" s="141"/>
      <c r="AX699" s="142"/>
      <c r="BA699" s="141"/>
      <c r="BB699" s="141"/>
      <c r="BF699" s="141"/>
      <c r="BG699" s="142"/>
      <c r="BJ699" s="141"/>
      <c r="BK699" s="141"/>
      <c r="BN699" s="141"/>
      <c r="BO699" s="142"/>
    </row>
    <row r="700" spans="1:67" ht="12.75" x14ac:dyDescent="0.2">
      <c r="A700" s="143"/>
      <c r="B700" s="126"/>
      <c r="C700" s="61"/>
      <c r="K700" s="61"/>
      <c r="M700" s="141"/>
      <c r="N700" s="141"/>
      <c r="Q700" s="141"/>
      <c r="R700" s="141"/>
      <c r="S700" s="61"/>
      <c r="U700" s="141"/>
      <c r="V700" s="141"/>
      <c r="Y700" s="141"/>
      <c r="Z700" s="142"/>
      <c r="AC700" s="141"/>
      <c r="AD700" s="141"/>
      <c r="AG700" s="141"/>
      <c r="AH700" s="142"/>
      <c r="AK700" s="141"/>
      <c r="AL700" s="141"/>
      <c r="AO700" s="141"/>
      <c r="AP700" s="142"/>
      <c r="AS700" s="141"/>
      <c r="AT700" s="141"/>
      <c r="AW700" s="141"/>
      <c r="AX700" s="142"/>
      <c r="BA700" s="141"/>
      <c r="BB700" s="141"/>
      <c r="BF700" s="141"/>
      <c r="BG700" s="142"/>
      <c r="BJ700" s="141"/>
      <c r="BK700" s="141"/>
      <c r="BN700" s="141"/>
      <c r="BO700" s="142"/>
    </row>
    <row r="701" spans="1:67" ht="12.75" x14ac:dyDescent="0.2">
      <c r="A701" s="143"/>
      <c r="B701" s="126"/>
      <c r="C701" s="61"/>
      <c r="K701" s="61"/>
      <c r="M701" s="141"/>
      <c r="N701" s="141"/>
      <c r="Q701" s="141"/>
      <c r="R701" s="141"/>
      <c r="S701" s="61"/>
      <c r="U701" s="141"/>
      <c r="V701" s="141"/>
      <c r="Y701" s="141"/>
      <c r="Z701" s="142"/>
      <c r="AC701" s="141"/>
      <c r="AD701" s="141"/>
      <c r="AG701" s="141"/>
      <c r="AH701" s="142"/>
      <c r="AK701" s="141"/>
      <c r="AL701" s="141"/>
      <c r="AO701" s="141"/>
      <c r="AP701" s="142"/>
      <c r="AS701" s="141"/>
      <c r="AT701" s="141"/>
      <c r="AW701" s="141"/>
      <c r="AX701" s="142"/>
      <c r="BA701" s="141"/>
      <c r="BB701" s="141"/>
      <c r="BF701" s="141"/>
      <c r="BG701" s="142"/>
      <c r="BJ701" s="141"/>
      <c r="BK701" s="141"/>
      <c r="BN701" s="141"/>
      <c r="BO701" s="142"/>
    </row>
    <row r="702" spans="1:67" ht="12.75" x14ac:dyDescent="0.2">
      <c r="A702" s="143"/>
      <c r="B702" s="126"/>
      <c r="C702" s="61"/>
      <c r="K702" s="61"/>
      <c r="M702" s="141"/>
      <c r="N702" s="141"/>
      <c r="Q702" s="141"/>
      <c r="R702" s="141"/>
      <c r="S702" s="61"/>
      <c r="U702" s="141"/>
      <c r="V702" s="141"/>
      <c r="Y702" s="141"/>
      <c r="Z702" s="142"/>
      <c r="AC702" s="141"/>
      <c r="AD702" s="141"/>
      <c r="AG702" s="141"/>
      <c r="AH702" s="142"/>
      <c r="AK702" s="141"/>
      <c r="AL702" s="141"/>
      <c r="AO702" s="141"/>
      <c r="AP702" s="142"/>
      <c r="AS702" s="141"/>
      <c r="AT702" s="141"/>
      <c r="AW702" s="141"/>
      <c r="AX702" s="142"/>
      <c r="BA702" s="141"/>
      <c r="BB702" s="141"/>
      <c r="BF702" s="141"/>
      <c r="BG702" s="142"/>
      <c r="BJ702" s="141"/>
      <c r="BK702" s="141"/>
      <c r="BN702" s="141"/>
      <c r="BO702" s="142"/>
    </row>
    <row r="703" spans="1:67" ht="12.75" x14ac:dyDescent="0.2">
      <c r="A703" s="143"/>
      <c r="B703" s="126"/>
      <c r="C703" s="61"/>
      <c r="K703" s="61"/>
      <c r="M703" s="141"/>
      <c r="N703" s="141"/>
      <c r="Q703" s="141"/>
      <c r="R703" s="141"/>
      <c r="S703" s="61"/>
      <c r="U703" s="141"/>
      <c r="V703" s="141"/>
      <c r="Y703" s="141"/>
      <c r="Z703" s="142"/>
      <c r="AC703" s="141"/>
      <c r="AD703" s="141"/>
      <c r="AG703" s="141"/>
      <c r="AH703" s="142"/>
      <c r="AK703" s="141"/>
      <c r="AL703" s="141"/>
      <c r="AO703" s="141"/>
      <c r="AP703" s="142"/>
      <c r="AS703" s="141"/>
      <c r="AT703" s="141"/>
      <c r="AW703" s="141"/>
      <c r="AX703" s="142"/>
      <c r="BA703" s="141"/>
      <c r="BB703" s="141"/>
      <c r="BF703" s="141"/>
      <c r="BG703" s="142"/>
      <c r="BJ703" s="141"/>
      <c r="BK703" s="141"/>
      <c r="BN703" s="141"/>
      <c r="BO703" s="142"/>
    </row>
    <row r="704" spans="1:67" ht="12.75" x14ac:dyDescent="0.2">
      <c r="A704" s="143"/>
      <c r="B704" s="126"/>
      <c r="C704" s="61"/>
      <c r="K704" s="61"/>
      <c r="M704" s="141"/>
      <c r="N704" s="141"/>
      <c r="Q704" s="141"/>
      <c r="R704" s="141"/>
      <c r="S704" s="61"/>
      <c r="U704" s="141"/>
      <c r="V704" s="141"/>
      <c r="Y704" s="141"/>
      <c r="Z704" s="142"/>
      <c r="AC704" s="141"/>
      <c r="AD704" s="141"/>
      <c r="AG704" s="141"/>
      <c r="AH704" s="142"/>
      <c r="AK704" s="141"/>
      <c r="AL704" s="141"/>
      <c r="AO704" s="141"/>
      <c r="AP704" s="142"/>
      <c r="AS704" s="141"/>
      <c r="AT704" s="141"/>
      <c r="AW704" s="141"/>
      <c r="AX704" s="142"/>
      <c r="BA704" s="141"/>
      <c r="BB704" s="141"/>
      <c r="BF704" s="141"/>
      <c r="BG704" s="142"/>
      <c r="BJ704" s="141"/>
      <c r="BK704" s="141"/>
      <c r="BN704" s="141"/>
      <c r="BO704" s="142"/>
    </row>
    <row r="705" spans="1:67" ht="12.75" x14ac:dyDescent="0.2">
      <c r="A705" s="143"/>
      <c r="B705" s="126"/>
      <c r="C705" s="61"/>
      <c r="K705" s="61"/>
      <c r="M705" s="141"/>
      <c r="N705" s="141"/>
      <c r="Q705" s="141"/>
      <c r="R705" s="141"/>
      <c r="S705" s="61"/>
      <c r="U705" s="141"/>
      <c r="V705" s="141"/>
      <c r="Y705" s="141"/>
      <c r="Z705" s="142"/>
      <c r="AC705" s="141"/>
      <c r="AD705" s="141"/>
      <c r="AG705" s="141"/>
      <c r="AH705" s="142"/>
      <c r="AK705" s="141"/>
      <c r="AL705" s="141"/>
      <c r="AO705" s="141"/>
      <c r="AP705" s="142"/>
      <c r="AS705" s="141"/>
      <c r="AT705" s="141"/>
      <c r="AW705" s="141"/>
      <c r="AX705" s="142"/>
      <c r="BA705" s="141"/>
      <c r="BB705" s="141"/>
      <c r="BF705" s="141"/>
      <c r="BG705" s="142"/>
      <c r="BJ705" s="141"/>
      <c r="BK705" s="141"/>
      <c r="BN705" s="141"/>
      <c r="BO705" s="142"/>
    </row>
    <row r="706" spans="1:67" ht="12.75" x14ac:dyDescent="0.2">
      <c r="A706" s="143"/>
      <c r="B706" s="126"/>
      <c r="C706" s="61"/>
      <c r="K706" s="61"/>
      <c r="M706" s="141"/>
      <c r="N706" s="141"/>
      <c r="Q706" s="141"/>
      <c r="R706" s="141"/>
      <c r="S706" s="61"/>
      <c r="U706" s="141"/>
      <c r="V706" s="141"/>
      <c r="Y706" s="141"/>
      <c r="Z706" s="142"/>
      <c r="AC706" s="141"/>
      <c r="AD706" s="141"/>
      <c r="AG706" s="141"/>
      <c r="AH706" s="142"/>
      <c r="AK706" s="141"/>
      <c r="AL706" s="141"/>
      <c r="AO706" s="141"/>
      <c r="AP706" s="142"/>
      <c r="AS706" s="141"/>
      <c r="AT706" s="141"/>
      <c r="AW706" s="141"/>
      <c r="AX706" s="142"/>
      <c r="BA706" s="141"/>
      <c r="BB706" s="141"/>
      <c r="BF706" s="141"/>
      <c r="BG706" s="142"/>
      <c r="BJ706" s="141"/>
      <c r="BK706" s="141"/>
      <c r="BN706" s="141"/>
      <c r="BO706" s="142"/>
    </row>
    <row r="707" spans="1:67" ht="12.75" x14ac:dyDescent="0.2">
      <c r="A707" s="143"/>
      <c r="B707" s="126"/>
      <c r="C707" s="61"/>
      <c r="K707" s="61"/>
      <c r="M707" s="141"/>
      <c r="N707" s="141"/>
      <c r="Q707" s="141"/>
      <c r="R707" s="141"/>
      <c r="S707" s="61"/>
      <c r="U707" s="141"/>
      <c r="V707" s="141"/>
      <c r="Y707" s="141"/>
      <c r="Z707" s="142"/>
      <c r="AC707" s="141"/>
      <c r="AD707" s="141"/>
      <c r="AG707" s="141"/>
      <c r="AH707" s="142"/>
      <c r="AK707" s="141"/>
      <c r="AL707" s="141"/>
      <c r="AO707" s="141"/>
      <c r="AP707" s="142"/>
      <c r="AS707" s="141"/>
      <c r="AT707" s="141"/>
      <c r="AW707" s="141"/>
      <c r="AX707" s="142"/>
      <c r="BA707" s="141"/>
      <c r="BB707" s="141"/>
      <c r="BF707" s="141"/>
      <c r="BG707" s="142"/>
      <c r="BJ707" s="141"/>
      <c r="BK707" s="141"/>
      <c r="BN707" s="141"/>
      <c r="BO707" s="142"/>
    </row>
    <row r="708" spans="1:67" ht="12.75" x14ac:dyDescent="0.2">
      <c r="A708" s="143"/>
      <c r="B708" s="126"/>
      <c r="C708" s="61"/>
      <c r="K708" s="61"/>
      <c r="M708" s="141"/>
      <c r="N708" s="141"/>
      <c r="Q708" s="141"/>
      <c r="R708" s="141"/>
      <c r="S708" s="61"/>
      <c r="U708" s="141"/>
      <c r="V708" s="141"/>
      <c r="Y708" s="141"/>
      <c r="Z708" s="142"/>
      <c r="AC708" s="141"/>
      <c r="AD708" s="141"/>
      <c r="AG708" s="141"/>
      <c r="AH708" s="142"/>
      <c r="AK708" s="141"/>
      <c r="AL708" s="141"/>
      <c r="AO708" s="141"/>
      <c r="AP708" s="142"/>
      <c r="AS708" s="141"/>
      <c r="AT708" s="141"/>
      <c r="AW708" s="141"/>
      <c r="AX708" s="142"/>
      <c r="BA708" s="141"/>
      <c r="BB708" s="141"/>
      <c r="BF708" s="141"/>
      <c r="BG708" s="142"/>
      <c r="BJ708" s="141"/>
      <c r="BK708" s="141"/>
      <c r="BN708" s="141"/>
      <c r="BO708" s="142"/>
    </row>
    <row r="709" spans="1:67" ht="12.75" x14ac:dyDescent="0.2">
      <c r="A709" s="143"/>
      <c r="B709" s="126"/>
      <c r="C709" s="61"/>
      <c r="K709" s="61"/>
      <c r="M709" s="141"/>
      <c r="N709" s="141"/>
      <c r="Q709" s="141"/>
      <c r="R709" s="141"/>
      <c r="S709" s="61"/>
      <c r="U709" s="141"/>
      <c r="V709" s="141"/>
      <c r="Y709" s="141"/>
      <c r="Z709" s="142"/>
      <c r="AC709" s="141"/>
      <c r="AD709" s="141"/>
      <c r="AG709" s="141"/>
      <c r="AH709" s="142"/>
      <c r="AK709" s="141"/>
      <c r="AL709" s="141"/>
      <c r="AO709" s="141"/>
      <c r="AP709" s="142"/>
      <c r="AS709" s="141"/>
      <c r="AT709" s="141"/>
      <c r="AW709" s="141"/>
      <c r="AX709" s="142"/>
      <c r="BA709" s="141"/>
      <c r="BB709" s="141"/>
      <c r="BF709" s="141"/>
      <c r="BG709" s="142"/>
      <c r="BJ709" s="141"/>
      <c r="BK709" s="141"/>
      <c r="BN709" s="141"/>
      <c r="BO709" s="142"/>
    </row>
    <row r="710" spans="1:67" ht="12.75" x14ac:dyDescent="0.2">
      <c r="A710" s="143"/>
      <c r="B710" s="126"/>
      <c r="C710" s="61"/>
      <c r="K710" s="61"/>
      <c r="M710" s="141"/>
      <c r="N710" s="141"/>
      <c r="Q710" s="141"/>
      <c r="R710" s="141"/>
      <c r="S710" s="61"/>
      <c r="U710" s="141"/>
      <c r="V710" s="141"/>
      <c r="Y710" s="141"/>
      <c r="Z710" s="142"/>
      <c r="AC710" s="141"/>
      <c r="AD710" s="141"/>
      <c r="AG710" s="141"/>
      <c r="AH710" s="142"/>
      <c r="AK710" s="141"/>
      <c r="AL710" s="141"/>
      <c r="AO710" s="141"/>
      <c r="AP710" s="142"/>
      <c r="AS710" s="141"/>
      <c r="AT710" s="141"/>
      <c r="AW710" s="141"/>
      <c r="AX710" s="142"/>
      <c r="BA710" s="141"/>
      <c r="BB710" s="141"/>
      <c r="BF710" s="141"/>
      <c r="BG710" s="142"/>
      <c r="BJ710" s="141"/>
      <c r="BK710" s="141"/>
      <c r="BN710" s="141"/>
      <c r="BO710" s="142"/>
    </row>
    <row r="711" spans="1:67" ht="12.75" x14ac:dyDescent="0.2">
      <c r="A711" s="143"/>
      <c r="B711" s="126"/>
      <c r="C711" s="61"/>
      <c r="K711" s="61"/>
      <c r="M711" s="141"/>
      <c r="N711" s="141"/>
      <c r="Q711" s="141"/>
      <c r="R711" s="141"/>
      <c r="S711" s="61"/>
      <c r="U711" s="141"/>
      <c r="V711" s="141"/>
      <c r="Y711" s="141"/>
      <c r="Z711" s="142"/>
      <c r="AC711" s="141"/>
      <c r="AD711" s="141"/>
      <c r="AG711" s="141"/>
      <c r="AH711" s="142"/>
      <c r="AK711" s="141"/>
      <c r="AL711" s="141"/>
      <c r="AO711" s="141"/>
      <c r="AP711" s="142"/>
      <c r="AS711" s="141"/>
      <c r="AT711" s="141"/>
      <c r="AW711" s="141"/>
      <c r="AX711" s="142"/>
      <c r="BA711" s="141"/>
      <c r="BB711" s="141"/>
      <c r="BF711" s="141"/>
      <c r="BG711" s="142"/>
      <c r="BJ711" s="141"/>
      <c r="BK711" s="141"/>
      <c r="BN711" s="141"/>
      <c r="BO711" s="142"/>
    </row>
    <row r="712" spans="1:67" ht="12.75" x14ac:dyDescent="0.2">
      <c r="A712" s="143"/>
      <c r="B712" s="126"/>
      <c r="C712" s="61"/>
      <c r="K712" s="61"/>
      <c r="M712" s="141"/>
      <c r="N712" s="141"/>
      <c r="Q712" s="141"/>
      <c r="R712" s="141"/>
      <c r="S712" s="61"/>
      <c r="U712" s="141"/>
      <c r="V712" s="141"/>
      <c r="Y712" s="141"/>
      <c r="Z712" s="142"/>
      <c r="AC712" s="141"/>
      <c r="AD712" s="141"/>
      <c r="AG712" s="141"/>
      <c r="AH712" s="142"/>
      <c r="AK712" s="141"/>
      <c r="AL712" s="141"/>
      <c r="AO712" s="141"/>
      <c r="AP712" s="142"/>
      <c r="AS712" s="141"/>
      <c r="AT712" s="141"/>
      <c r="AW712" s="141"/>
      <c r="AX712" s="142"/>
      <c r="BA712" s="141"/>
      <c r="BB712" s="141"/>
      <c r="BF712" s="141"/>
      <c r="BG712" s="142"/>
      <c r="BJ712" s="141"/>
      <c r="BK712" s="141"/>
      <c r="BN712" s="141"/>
      <c r="BO712" s="142"/>
    </row>
    <row r="713" spans="1:67" ht="12.75" x14ac:dyDescent="0.2">
      <c r="A713" s="143"/>
      <c r="B713" s="126"/>
      <c r="C713" s="61"/>
      <c r="K713" s="61"/>
      <c r="M713" s="141"/>
      <c r="N713" s="141"/>
      <c r="Q713" s="141"/>
      <c r="R713" s="141"/>
      <c r="S713" s="61"/>
      <c r="U713" s="141"/>
      <c r="V713" s="141"/>
      <c r="Y713" s="141"/>
      <c r="Z713" s="142"/>
      <c r="AC713" s="141"/>
      <c r="AD713" s="141"/>
      <c r="AG713" s="141"/>
      <c r="AH713" s="142"/>
      <c r="AK713" s="141"/>
      <c r="AL713" s="141"/>
      <c r="AO713" s="141"/>
      <c r="AP713" s="142"/>
      <c r="AS713" s="141"/>
      <c r="AT713" s="141"/>
      <c r="AW713" s="141"/>
      <c r="AX713" s="142"/>
      <c r="BA713" s="141"/>
      <c r="BB713" s="141"/>
      <c r="BF713" s="141"/>
      <c r="BG713" s="142"/>
      <c r="BJ713" s="141"/>
      <c r="BK713" s="141"/>
      <c r="BN713" s="141"/>
      <c r="BO713" s="142"/>
    </row>
    <row r="714" spans="1:67" ht="12.75" x14ac:dyDescent="0.2">
      <c r="A714" s="143"/>
      <c r="B714" s="126"/>
      <c r="C714" s="61"/>
      <c r="K714" s="61"/>
      <c r="M714" s="141"/>
      <c r="N714" s="141"/>
      <c r="Q714" s="141"/>
      <c r="R714" s="141"/>
      <c r="S714" s="61"/>
      <c r="U714" s="141"/>
      <c r="V714" s="141"/>
      <c r="Y714" s="141"/>
      <c r="Z714" s="142"/>
      <c r="AC714" s="141"/>
      <c r="AD714" s="141"/>
      <c r="AG714" s="141"/>
      <c r="AH714" s="142"/>
      <c r="AK714" s="141"/>
      <c r="AL714" s="141"/>
      <c r="AO714" s="141"/>
      <c r="AP714" s="142"/>
      <c r="AS714" s="141"/>
      <c r="AT714" s="141"/>
      <c r="AW714" s="141"/>
      <c r="AX714" s="142"/>
      <c r="BA714" s="141"/>
      <c r="BB714" s="141"/>
      <c r="BF714" s="141"/>
      <c r="BG714" s="142"/>
      <c r="BJ714" s="141"/>
      <c r="BK714" s="141"/>
      <c r="BN714" s="141"/>
      <c r="BO714" s="142"/>
    </row>
    <row r="715" spans="1:67" ht="12.75" x14ac:dyDescent="0.2">
      <c r="A715" s="143"/>
      <c r="B715" s="126"/>
      <c r="C715" s="61"/>
      <c r="K715" s="61"/>
      <c r="M715" s="141"/>
      <c r="N715" s="141"/>
      <c r="Q715" s="141"/>
      <c r="R715" s="141"/>
      <c r="S715" s="61"/>
      <c r="U715" s="141"/>
      <c r="V715" s="141"/>
      <c r="Y715" s="141"/>
      <c r="Z715" s="142"/>
      <c r="AC715" s="141"/>
      <c r="AD715" s="141"/>
      <c r="AG715" s="141"/>
      <c r="AH715" s="142"/>
      <c r="AK715" s="141"/>
      <c r="AL715" s="141"/>
      <c r="AO715" s="141"/>
      <c r="AP715" s="142"/>
      <c r="AS715" s="141"/>
      <c r="AT715" s="141"/>
      <c r="AW715" s="141"/>
      <c r="AX715" s="142"/>
      <c r="BA715" s="141"/>
      <c r="BB715" s="141"/>
      <c r="BF715" s="141"/>
      <c r="BG715" s="142"/>
      <c r="BJ715" s="141"/>
      <c r="BK715" s="141"/>
      <c r="BN715" s="141"/>
      <c r="BO715" s="142"/>
    </row>
    <row r="716" spans="1:67" ht="12.75" x14ac:dyDescent="0.2">
      <c r="A716" s="143"/>
      <c r="B716" s="126"/>
      <c r="C716" s="61"/>
      <c r="K716" s="61"/>
      <c r="M716" s="141"/>
      <c r="N716" s="141"/>
      <c r="Q716" s="141"/>
      <c r="R716" s="141"/>
      <c r="S716" s="61"/>
      <c r="U716" s="141"/>
      <c r="V716" s="141"/>
      <c r="Y716" s="141"/>
      <c r="Z716" s="142"/>
      <c r="AC716" s="141"/>
      <c r="AD716" s="141"/>
      <c r="AG716" s="141"/>
      <c r="AH716" s="142"/>
      <c r="AK716" s="141"/>
      <c r="AL716" s="141"/>
      <c r="AO716" s="141"/>
      <c r="AP716" s="142"/>
      <c r="AS716" s="141"/>
      <c r="AT716" s="141"/>
      <c r="AW716" s="141"/>
      <c r="AX716" s="142"/>
      <c r="BA716" s="141"/>
      <c r="BB716" s="141"/>
      <c r="BF716" s="141"/>
      <c r="BG716" s="142"/>
      <c r="BJ716" s="141"/>
      <c r="BK716" s="141"/>
      <c r="BN716" s="141"/>
      <c r="BO716" s="142"/>
    </row>
    <row r="717" spans="1:67" ht="12.75" x14ac:dyDescent="0.2">
      <c r="A717" s="143"/>
      <c r="B717" s="126"/>
      <c r="C717" s="61"/>
      <c r="K717" s="61"/>
      <c r="M717" s="141"/>
      <c r="N717" s="141"/>
      <c r="Q717" s="141"/>
      <c r="R717" s="141"/>
      <c r="S717" s="61"/>
      <c r="U717" s="141"/>
      <c r="V717" s="141"/>
      <c r="Y717" s="141"/>
      <c r="Z717" s="142"/>
      <c r="AC717" s="141"/>
      <c r="AD717" s="141"/>
      <c r="AG717" s="141"/>
      <c r="AH717" s="142"/>
      <c r="AK717" s="141"/>
      <c r="AL717" s="141"/>
      <c r="AO717" s="141"/>
      <c r="AP717" s="142"/>
      <c r="AS717" s="141"/>
      <c r="AT717" s="141"/>
      <c r="AW717" s="141"/>
      <c r="AX717" s="142"/>
      <c r="BA717" s="141"/>
      <c r="BB717" s="141"/>
      <c r="BF717" s="141"/>
      <c r="BG717" s="142"/>
      <c r="BJ717" s="141"/>
      <c r="BK717" s="141"/>
      <c r="BN717" s="141"/>
      <c r="BO717" s="142"/>
    </row>
    <row r="718" spans="1:67" ht="12.75" x14ac:dyDescent="0.2">
      <c r="A718" s="143"/>
      <c r="B718" s="126"/>
      <c r="C718" s="61"/>
      <c r="K718" s="61"/>
      <c r="M718" s="141"/>
      <c r="N718" s="141"/>
      <c r="Q718" s="141"/>
      <c r="R718" s="141"/>
      <c r="S718" s="61"/>
      <c r="U718" s="141"/>
      <c r="V718" s="141"/>
      <c r="Y718" s="141"/>
      <c r="Z718" s="142"/>
      <c r="AC718" s="141"/>
      <c r="AD718" s="141"/>
      <c r="AG718" s="141"/>
      <c r="AH718" s="142"/>
      <c r="AK718" s="141"/>
      <c r="AL718" s="141"/>
      <c r="AO718" s="141"/>
      <c r="AP718" s="142"/>
      <c r="AS718" s="141"/>
      <c r="AT718" s="141"/>
      <c r="AW718" s="141"/>
      <c r="AX718" s="142"/>
      <c r="BA718" s="141"/>
      <c r="BB718" s="141"/>
      <c r="BF718" s="141"/>
      <c r="BG718" s="142"/>
      <c r="BJ718" s="141"/>
      <c r="BK718" s="141"/>
      <c r="BN718" s="141"/>
      <c r="BO718" s="142"/>
    </row>
    <row r="719" spans="1:67" ht="12.75" x14ac:dyDescent="0.2">
      <c r="A719" s="143"/>
      <c r="B719" s="126"/>
      <c r="C719" s="61"/>
      <c r="K719" s="61"/>
      <c r="M719" s="141"/>
      <c r="N719" s="141"/>
      <c r="Q719" s="141"/>
      <c r="R719" s="141"/>
      <c r="S719" s="61"/>
      <c r="U719" s="141"/>
      <c r="V719" s="141"/>
      <c r="Y719" s="141"/>
      <c r="Z719" s="142"/>
      <c r="AC719" s="141"/>
      <c r="AD719" s="141"/>
      <c r="AG719" s="141"/>
      <c r="AH719" s="142"/>
      <c r="AK719" s="141"/>
      <c r="AL719" s="141"/>
      <c r="AO719" s="141"/>
      <c r="AP719" s="142"/>
      <c r="AS719" s="141"/>
      <c r="AT719" s="141"/>
      <c r="AW719" s="141"/>
      <c r="AX719" s="142"/>
      <c r="BA719" s="141"/>
      <c r="BB719" s="141"/>
      <c r="BF719" s="141"/>
      <c r="BG719" s="142"/>
      <c r="BJ719" s="141"/>
      <c r="BK719" s="141"/>
      <c r="BN719" s="141"/>
      <c r="BO719" s="142"/>
    </row>
    <row r="720" spans="1:67" ht="12.75" x14ac:dyDescent="0.2">
      <c r="A720" s="143"/>
      <c r="B720" s="126"/>
      <c r="C720" s="61"/>
      <c r="K720" s="61"/>
      <c r="M720" s="141"/>
      <c r="N720" s="141"/>
      <c r="Q720" s="141"/>
      <c r="R720" s="141"/>
      <c r="S720" s="61"/>
      <c r="U720" s="141"/>
      <c r="V720" s="141"/>
      <c r="Y720" s="141"/>
      <c r="Z720" s="142"/>
      <c r="AC720" s="141"/>
      <c r="AD720" s="141"/>
      <c r="AG720" s="141"/>
      <c r="AH720" s="142"/>
      <c r="AK720" s="141"/>
      <c r="AL720" s="141"/>
      <c r="AO720" s="141"/>
      <c r="AP720" s="142"/>
      <c r="AS720" s="141"/>
      <c r="AT720" s="141"/>
      <c r="AW720" s="141"/>
      <c r="AX720" s="142"/>
      <c r="BA720" s="141"/>
      <c r="BB720" s="141"/>
      <c r="BF720" s="141"/>
      <c r="BG720" s="142"/>
      <c r="BJ720" s="141"/>
      <c r="BK720" s="141"/>
      <c r="BN720" s="141"/>
      <c r="BO720" s="142"/>
    </row>
    <row r="721" spans="1:67" ht="12.75" x14ac:dyDescent="0.2">
      <c r="A721" s="143"/>
      <c r="B721" s="126"/>
      <c r="C721" s="61"/>
      <c r="K721" s="61"/>
      <c r="M721" s="141"/>
      <c r="N721" s="141"/>
      <c r="Q721" s="141"/>
      <c r="R721" s="141"/>
      <c r="S721" s="61"/>
      <c r="U721" s="141"/>
      <c r="V721" s="141"/>
      <c r="Y721" s="141"/>
      <c r="Z721" s="142"/>
      <c r="AC721" s="141"/>
      <c r="AD721" s="141"/>
      <c r="AG721" s="141"/>
      <c r="AH721" s="142"/>
      <c r="AK721" s="141"/>
      <c r="AL721" s="141"/>
      <c r="AO721" s="141"/>
      <c r="AP721" s="142"/>
      <c r="AS721" s="141"/>
      <c r="AT721" s="141"/>
      <c r="AW721" s="141"/>
      <c r="AX721" s="142"/>
      <c r="BA721" s="141"/>
      <c r="BB721" s="141"/>
      <c r="BF721" s="141"/>
      <c r="BG721" s="142"/>
      <c r="BJ721" s="141"/>
      <c r="BK721" s="141"/>
      <c r="BN721" s="141"/>
      <c r="BO721" s="142"/>
    </row>
    <row r="722" spans="1:67" ht="12.75" x14ac:dyDescent="0.2">
      <c r="A722" s="143"/>
      <c r="B722" s="126"/>
      <c r="C722" s="61"/>
      <c r="K722" s="61"/>
      <c r="M722" s="141"/>
      <c r="N722" s="141"/>
      <c r="Q722" s="141"/>
      <c r="R722" s="141"/>
      <c r="S722" s="61"/>
      <c r="U722" s="141"/>
      <c r="V722" s="141"/>
      <c r="Y722" s="141"/>
      <c r="Z722" s="142"/>
      <c r="AC722" s="141"/>
      <c r="AD722" s="141"/>
      <c r="AG722" s="141"/>
      <c r="AH722" s="142"/>
      <c r="AK722" s="141"/>
      <c r="AL722" s="141"/>
      <c r="AO722" s="141"/>
      <c r="AP722" s="142"/>
      <c r="AS722" s="141"/>
      <c r="AT722" s="141"/>
      <c r="AW722" s="141"/>
      <c r="AX722" s="142"/>
      <c r="BA722" s="141"/>
      <c r="BB722" s="141"/>
      <c r="BF722" s="141"/>
      <c r="BG722" s="142"/>
      <c r="BJ722" s="141"/>
      <c r="BK722" s="141"/>
      <c r="BN722" s="141"/>
      <c r="BO722" s="142"/>
    </row>
    <row r="723" spans="1:67" ht="12.75" x14ac:dyDescent="0.2">
      <c r="A723" s="143"/>
      <c r="B723" s="126"/>
      <c r="C723" s="61"/>
      <c r="K723" s="61"/>
      <c r="M723" s="141"/>
      <c r="N723" s="141"/>
      <c r="Q723" s="141"/>
      <c r="R723" s="141"/>
      <c r="S723" s="61"/>
      <c r="U723" s="141"/>
      <c r="V723" s="141"/>
      <c r="Y723" s="141"/>
      <c r="Z723" s="142"/>
      <c r="AC723" s="141"/>
      <c r="AD723" s="141"/>
      <c r="AG723" s="141"/>
      <c r="AH723" s="142"/>
      <c r="AK723" s="141"/>
      <c r="AL723" s="141"/>
      <c r="AO723" s="141"/>
      <c r="AP723" s="142"/>
      <c r="AS723" s="141"/>
      <c r="AT723" s="141"/>
      <c r="AW723" s="141"/>
      <c r="AX723" s="142"/>
      <c r="BA723" s="141"/>
      <c r="BB723" s="141"/>
      <c r="BF723" s="141"/>
      <c r="BG723" s="142"/>
      <c r="BJ723" s="141"/>
      <c r="BK723" s="141"/>
      <c r="BN723" s="141"/>
      <c r="BO723" s="142"/>
    </row>
    <row r="724" spans="1:67" ht="12.75" x14ac:dyDescent="0.2">
      <c r="A724" s="143"/>
      <c r="B724" s="126"/>
      <c r="C724" s="61"/>
      <c r="K724" s="61"/>
      <c r="M724" s="141"/>
      <c r="N724" s="141"/>
      <c r="Q724" s="141"/>
      <c r="R724" s="141"/>
      <c r="S724" s="61"/>
      <c r="U724" s="141"/>
      <c r="V724" s="141"/>
      <c r="Y724" s="141"/>
      <c r="Z724" s="142"/>
      <c r="AC724" s="141"/>
      <c r="AD724" s="141"/>
      <c r="AG724" s="141"/>
      <c r="AH724" s="142"/>
      <c r="AK724" s="141"/>
      <c r="AL724" s="141"/>
      <c r="AO724" s="141"/>
      <c r="AP724" s="142"/>
      <c r="AS724" s="141"/>
      <c r="AT724" s="141"/>
      <c r="AW724" s="141"/>
      <c r="AX724" s="142"/>
      <c r="BA724" s="141"/>
      <c r="BB724" s="141"/>
      <c r="BF724" s="141"/>
      <c r="BG724" s="142"/>
      <c r="BJ724" s="141"/>
      <c r="BK724" s="141"/>
      <c r="BN724" s="141"/>
      <c r="BO724" s="142"/>
    </row>
    <row r="725" spans="1:67" ht="12.75" x14ac:dyDescent="0.2">
      <c r="A725" s="143"/>
      <c r="B725" s="126"/>
      <c r="C725" s="61"/>
      <c r="K725" s="61"/>
      <c r="M725" s="141"/>
      <c r="N725" s="141"/>
      <c r="Q725" s="141"/>
      <c r="R725" s="141"/>
      <c r="S725" s="61"/>
      <c r="U725" s="141"/>
      <c r="V725" s="141"/>
      <c r="Y725" s="141"/>
      <c r="Z725" s="142"/>
      <c r="AC725" s="141"/>
      <c r="AD725" s="141"/>
      <c r="AG725" s="141"/>
      <c r="AH725" s="142"/>
      <c r="AK725" s="141"/>
      <c r="AL725" s="141"/>
      <c r="AO725" s="141"/>
      <c r="AP725" s="142"/>
      <c r="AS725" s="141"/>
      <c r="AT725" s="141"/>
      <c r="AW725" s="141"/>
      <c r="AX725" s="142"/>
      <c r="BA725" s="141"/>
      <c r="BB725" s="141"/>
      <c r="BF725" s="141"/>
      <c r="BG725" s="142"/>
      <c r="BJ725" s="141"/>
      <c r="BK725" s="141"/>
      <c r="BN725" s="141"/>
      <c r="BO725" s="142"/>
    </row>
    <row r="726" spans="1:67" ht="12.75" x14ac:dyDescent="0.2">
      <c r="A726" s="143"/>
      <c r="B726" s="126"/>
      <c r="C726" s="61"/>
      <c r="K726" s="61"/>
      <c r="M726" s="141"/>
      <c r="N726" s="141"/>
      <c r="Q726" s="141"/>
      <c r="R726" s="141"/>
      <c r="S726" s="61"/>
      <c r="U726" s="141"/>
      <c r="V726" s="141"/>
      <c r="Y726" s="141"/>
      <c r="Z726" s="142"/>
      <c r="AC726" s="141"/>
      <c r="AD726" s="141"/>
      <c r="AG726" s="141"/>
      <c r="AH726" s="142"/>
      <c r="AK726" s="141"/>
      <c r="AL726" s="141"/>
      <c r="AO726" s="141"/>
      <c r="AP726" s="142"/>
      <c r="AS726" s="141"/>
      <c r="AT726" s="141"/>
      <c r="AW726" s="141"/>
      <c r="AX726" s="142"/>
      <c r="BA726" s="141"/>
      <c r="BB726" s="141"/>
      <c r="BF726" s="141"/>
      <c r="BG726" s="142"/>
      <c r="BJ726" s="141"/>
      <c r="BK726" s="141"/>
      <c r="BN726" s="141"/>
      <c r="BO726" s="142"/>
    </row>
    <row r="727" spans="1:67" ht="12.75" x14ac:dyDescent="0.2">
      <c r="A727" s="143"/>
      <c r="B727" s="126"/>
      <c r="C727" s="61"/>
      <c r="K727" s="61"/>
      <c r="M727" s="141"/>
      <c r="N727" s="141"/>
      <c r="Q727" s="141"/>
      <c r="R727" s="141"/>
      <c r="S727" s="61"/>
      <c r="U727" s="141"/>
      <c r="V727" s="141"/>
      <c r="Y727" s="141"/>
      <c r="Z727" s="142"/>
      <c r="AC727" s="141"/>
      <c r="AD727" s="141"/>
      <c r="AG727" s="141"/>
      <c r="AH727" s="142"/>
      <c r="AK727" s="141"/>
      <c r="AL727" s="141"/>
      <c r="AO727" s="141"/>
      <c r="AP727" s="142"/>
      <c r="AS727" s="141"/>
      <c r="AT727" s="141"/>
      <c r="AW727" s="141"/>
      <c r="AX727" s="142"/>
      <c r="BA727" s="141"/>
      <c r="BB727" s="141"/>
      <c r="BF727" s="141"/>
      <c r="BG727" s="142"/>
      <c r="BJ727" s="141"/>
      <c r="BK727" s="141"/>
      <c r="BN727" s="141"/>
      <c r="BO727" s="142"/>
    </row>
    <row r="728" spans="1:67" ht="12.75" x14ac:dyDescent="0.2">
      <c r="A728" s="143"/>
      <c r="B728" s="126"/>
      <c r="C728" s="61"/>
      <c r="K728" s="61"/>
      <c r="M728" s="141"/>
      <c r="N728" s="141"/>
      <c r="Q728" s="141"/>
      <c r="R728" s="141"/>
      <c r="S728" s="61"/>
      <c r="U728" s="141"/>
      <c r="V728" s="141"/>
      <c r="Y728" s="141"/>
      <c r="Z728" s="142"/>
      <c r="AC728" s="141"/>
      <c r="AD728" s="141"/>
      <c r="AG728" s="141"/>
      <c r="AH728" s="142"/>
      <c r="AK728" s="141"/>
      <c r="AL728" s="141"/>
      <c r="AO728" s="141"/>
      <c r="AP728" s="142"/>
      <c r="AS728" s="141"/>
      <c r="AT728" s="141"/>
      <c r="AW728" s="141"/>
      <c r="AX728" s="142"/>
      <c r="BA728" s="141"/>
      <c r="BB728" s="141"/>
      <c r="BF728" s="141"/>
      <c r="BG728" s="142"/>
      <c r="BJ728" s="141"/>
      <c r="BK728" s="141"/>
      <c r="BN728" s="141"/>
      <c r="BO728" s="142"/>
    </row>
    <row r="729" spans="1:67" ht="12.75" x14ac:dyDescent="0.2">
      <c r="A729" s="143"/>
      <c r="B729" s="126"/>
      <c r="C729" s="61"/>
      <c r="K729" s="61"/>
      <c r="M729" s="141"/>
      <c r="N729" s="141"/>
      <c r="Q729" s="141"/>
      <c r="R729" s="141"/>
      <c r="S729" s="61"/>
      <c r="U729" s="141"/>
      <c r="V729" s="141"/>
      <c r="Y729" s="141"/>
      <c r="Z729" s="142"/>
      <c r="AC729" s="141"/>
      <c r="AD729" s="141"/>
      <c r="AG729" s="141"/>
      <c r="AH729" s="142"/>
      <c r="AK729" s="141"/>
      <c r="AL729" s="141"/>
      <c r="AO729" s="141"/>
      <c r="AP729" s="142"/>
      <c r="AS729" s="141"/>
      <c r="AT729" s="141"/>
      <c r="AW729" s="141"/>
      <c r="AX729" s="142"/>
      <c r="BA729" s="141"/>
      <c r="BB729" s="141"/>
      <c r="BF729" s="141"/>
      <c r="BG729" s="142"/>
      <c r="BJ729" s="141"/>
      <c r="BK729" s="141"/>
      <c r="BN729" s="141"/>
      <c r="BO729" s="142"/>
    </row>
    <row r="730" spans="1:67" ht="12.75" x14ac:dyDescent="0.2">
      <c r="A730" s="143"/>
      <c r="B730" s="126"/>
      <c r="C730" s="61"/>
      <c r="K730" s="61"/>
      <c r="M730" s="141"/>
      <c r="N730" s="141"/>
      <c r="Q730" s="141"/>
      <c r="R730" s="141"/>
      <c r="S730" s="61"/>
      <c r="U730" s="141"/>
      <c r="V730" s="141"/>
      <c r="Y730" s="141"/>
      <c r="Z730" s="142"/>
      <c r="AC730" s="141"/>
      <c r="AD730" s="141"/>
      <c r="AG730" s="141"/>
      <c r="AH730" s="142"/>
      <c r="AK730" s="141"/>
      <c r="AL730" s="141"/>
      <c r="AO730" s="141"/>
      <c r="AP730" s="142"/>
      <c r="AS730" s="141"/>
      <c r="AT730" s="141"/>
      <c r="AW730" s="141"/>
      <c r="AX730" s="142"/>
      <c r="BA730" s="141"/>
      <c r="BB730" s="141"/>
      <c r="BF730" s="141"/>
      <c r="BG730" s="142"/>
      <c r="BJ730" s="141"/>
      <c r="BK730" s="141"/>
      <c r="BN730" s="141"/>
      <c r="BO730" s="142"/>
    </row>
    <row r="731" spans="1:67" ht="12.75" x14ac:dyDescent="0.2">
      <c r="A731" s="143"/>
      <c r="B731" s="126"/>
      <c r="C731" s="61"/>
      <c r="K731" s="61"/>
      <c r="M731" s="141"/>
      <c r="N731" s="141"/>
      <c r="Q731" s="141"/>
      <c r="R731" s="141"/>
      <c r="S731" s="61"/>
      <c r="U731" s="141"/>
      <c r="V731" s="141"/>
      <c r="Y731" s="141"/>
      <c r="Z731" s="142"/>
      <c r="AC731" s="141"/>
      <c r="AD731" s="141"/>
      <c r="AG731" s="141"/>
      <c r="AH731" s="142"/>
      <c r="AK731" s="141"/>
      <c r="AL731" s="141"/>
      <c r="AO731" s="141"/>
      <c r="AP731" s="142"/>
      <c r="AS731" s="141"/>
      <c r="AT731" s="141"/>
      <c r="AW731" s="141"/>
      <c r="AX731" s="142"/>
      <c r="BA731" s="141"/>
      <c r="BB731" s="141"/>
      <c r="BF731" s="141"/>
      <c r="BG731" s="142"/>
      <c r="BJ731" s="141"/>
      <c r="BK731" s="141"/>
      <c r="BN731" s="141"/>
      <c r="BO731" s="142"/>
    </row>
    <row r="732" spans="1:67" ht="12.75" x14ac:dyDescent="0.2">
      <c r="A732" s="143"/>
      <c r="B732" s="126"/>
      <c r="C732" s="61"/>
      <c r="K732" s="61"/>
      <c r="M732" s="141"/>
      <c r="N732" s="141"/>
      <c r="Q732" s="141"/>
      <c r="R732" s="141"/>
      <c r="S732" s="61"/>
      <c r="U732" s="141"/>
      <c r="V732" s="141"/>
      <c r="Y732" s="141"/>
      <c r="Z732" s="142"/>
      <c r="AC732" s="141"/>
      <c r="AD732" s="141"/>
      <c r="AG732" s="141"/>
      <c r="AH732" s="142"/>
      <c r="AK732" s="141"/>
      <c r="AL732" s="141"/>
      <c r="AO732" s="141"/>
      <c r="AP732" s="142"/>
      <c r="AS732" s="141"/>
      <c r="AT732" s="141"/>
      <c r="AW732" s="141"/>
      <c r="AX732" s="142"/>
      <c r="BA732" s="141"/>
      <c r="BB732" s="141"/>
      <c r="BF732" s="141"/>
      <c r="BG732" s="142"/>
      <c r="BJ732" s="141"/>
      <c r="BK732" s="141"/>
      <c r="BN732" s="141"/>
      <c r="BO732" s="142"/>
    </row>
    <row r="733" spans="1:67" ht="12.75" x14ac:dyDescent="0.2">
      <c r="A733" s="143"/>
      <c r="B733" s="126"/>
      <c r="C733" s="61"/>
      <c r="K733" s="61"/>
      <c r="M733" s="141"/>
      <c r="N733" s="141"/>
      <c r="Q733" s="141"/>
      <c r="R733" s="141"/>
      <c r="S733" s="61"/>
      <c r="U733" s="141"/>
      <c r="V733" s="141"/>
      <c r="Y733" s="141"/>
      <c r="Z733" s="142"/>
      <c r="AC733" s="141"/>
      <c r="AD733" s="141"/>
      <c r="AG733" s="141"/>
      <c r="AH733" s="142"/>
      <c r="AK733" s="141"/>
      <c r="AL733" s="141"/>
      <c r="AO733" s="141"/>
      <c r="AP733" s="142"/>
      <c r="AS733" s="141"/>
      <c r="AT733" s="141"/>
      <c r="AW733" s="141"/>
      <c r="AX733" s="142"/>
      <c r="BA733" s="141"/>
      <c r="BB733" s="141"/>
      <c r="BF733" s="141"/>
      <c r="BG733" s="142"/>
      <c r="BJ733" s="141"/>
      <c r="BK733" s="141"/>
      <c r="BN733" s="141"/>
      <c r="BO733" s="142"/>
    </row>
    <row r="734" spans="1:67" ht="12.75" x14ac:dyDescent="0.2">
      <c r="A734" s="143"/>
      <c r="B734" s="126"/>
      <c r="C734" s="61"/>
      <c r="K734" s="61"/>
      <c r="M734" s="141"/>
      <c r="N734" s="141"/>
      <c r="Q734" s="141"/>
      <c r="R734" s="141"/>
      <c r="S734" s="61"/>
      <c r="U734" s="141"/>
      <c r="V734" s="141"/>
      <c r="Y734" s="141"/>
      <c r="Z734" s="142"/>
      <c r="AC734" s="141"/>
      <c r="AD734" s="141"/>
      <c r="AG734" s="141"/>
      <c r="AH734" s="142"/>
      <c r="AK734" s="141"/>
      <c r="AL734" s="141"/>
      <c r="AO734" s="141"/>
      <c r="AP734" s="142"/>
      <c r="AS734" s="141"/>
      <c r="AT734" s="141"/>
      <c r="AW734" s="141"/>
      <c r="AX734" s="142"/>
      <c r="BA734" s="141"/>
      <c r="BB734" s="141"/>
      <c r="BF734" s="141"/>
      <c r="BG734" s="142"/>
      <c r="BJ734" s="141"/>
      <c r="BK734" s="141"/>
      <c r="BN734" s="141"/>
      <c r="BO734" s="142"/>
    </row>
    <row r="735" spans="1:67" ht="12.75" x14ac:dyDescent="0.2">
      <c r="A735" s="143"/>
      <c r="B735" s="126"/>
      <c r="C735" s="61"/>
      <c r="K735" s="61"/>
      <c r="M735" s="141"/>
      <c r="N735" s="141"/>
      <c r="Q735" s="141"/>
      <c r="R735" s="141"/>
      <c r="S735" s="61"/>
      <c r="U735" s="141"/>
      <c r="V735" s="141"/>
      <c r="Y735" s="141"/>
      <c r="Z735" s="142"/>
      <c r="AC735" s="141"/>
      <c r="AD735" s="141"/>
      <c r="AG735" s="141"/>
      <c r="AH735" s="142"/>
      <c r="AK735" s="141"/>
      <c r="AL735" s="141"/>
      <c r="AO735" s="141"/>
      <c r="AP735" s="142"/>
      <c r="AS735" s="141"/>
      <c r="AT735" s="141"/>
      <c r="AW735" s="141"/>
      <c r="AX735" s="142"/>
      <c r="BA735" s="141"/>
      <c r="BB735" s="141"/>
      <c r="BF735" s="141"/>
      <c r="BG735" s="142"/>
      <c r="BJ735" s="141"/>
      <c r="BK735" s="141"/>
      <c r="BN735" s="141"/>
      <c r="BO735" s="142"/>
    </row>
    <row r="736" spans="1:67" ht="12.75" x14ac:dyDescent="0.2">
      <c r="A736" s="143"/>
      <c r="B736" s="126"/>
      <c r="C736" s="61"/>
      <c r="K736" s="61"/>
      <c r="M736" s="141"/>
      <c r="N736" s="141"/>
      <c r="Q736" s="141"/>
      <c r="R736" s="141"/>
      <c r="S736" s="61"/>
      <c r="U736" s="141"/>
      <c r="V736" s="141"/>
      <c r="Y736" s="141"/>
      <c r="Z736" s="142"/>
      <c r="AC736" s="141"/>
      <c r="AD736" s="141"/>
      <c r="AG736" s="141"/>
      <c r="AH736" s="142"/>
      <c r="AK736" s="141"/>
      <c r="AL736" s="141"/>
      <c r="AO736" s="141"/>
      <c r="AP736" s="142"/>
      <c r="AS736" s="141"/>
      <c r="AT736" s="141"/>
      <c r="AW736" s="141"/>
      <c r="AX736" s="142"/>
      <c r="BA736" s="141"/>
      <c r="BB736" s="141"/>
      <c r="BF736" s="141"/>
      <c r="BG736" s="142"/>
      <c r="BJ736" s="141"/>
      <c r="BK736" s="141"/>
      <c r="BN736" s="141"/>
      <c r="BO736" s="142"/>
    </row>
    <row r="737" spans="1:67" ht="12.75" x14ac:dyDescent="0.2">
      <c r="A737" s="143"/>
      <c r="B737" s="126"/>
      <c r="C737" s="61"/>
      <c r="K737" s="61"/>
      <c r="M737" s="141"/>
      <c r="N737" s="141"/>
      <c r="Q737" s="141"/>
      <c r="R737" s="141"/>
      <c r="S737" s="61"/>
      <c r="U737" s="141"/>
      <c r="V737" s="141"/>
      <c r="Y737" s="141"/>
      <c r="Z737" s="142"/>
      <c r="AC737" s="141"/>
      <c r="AD737" s="141"/>
      <c r="AG737" s="141"/>
      <c r="AH737" s="142"/>
      <c r="AK737" s="141"/>
      <c r="AL737" s="141"/>
      <c r="AO737" s="141"/>
      <c r="AP737" s="142"/>
      <c r="AS737" s="141"/>
      <c r="AT737" s="141"/>
      <c r="AW737" s="141"/>
      <c r="AX737" s="142"/>
      <c r="BA737" s="141"/>
      <c r="BB737" s="141"/>
      <c r="BF737" s="141"/>
      <c r="BG737" s="142"/>
      <c r="BJ737" s="141"/>
      <c r="BK737" s="141"/>
      <c r="BN737" s="141"/>
      <c r="BO737" s="142"/>
    </row>
    <row r="738" spans="1:67" ht="12.75" x14ac:dyDescent="0.2">
      <c r="A738" s="143"/>
      <c r="B738" s="126"/>
      <c r="C738" s="61"/>
      <c r="K738" s="61"/>
      <c r="M738" s="141"/>
      <c r="N738" s="141"/>
      <c r="Q738" s="141"/>
      <c r="R738" s="141"/>
      <c r="S738" s="61"/>
      <c r="U738" s="141"/>
      <c r="V738" s="141"/>
      <c r="Y738" s="141"/>
      <c r="Z738" s="142"/>
      <c r="AC738" s="141"/>
      <c r="AD738" s="141"/>
      <c r="AG738" s="141"/>
      <c r="AH738" s="142"/>
      <c r="AK738" s="141"/>
      <c r="AL738" s="141"/>
      <c r="AO738" s="141"/>
      <c r="AP738" s="142"/>
      <c r="AS738" s="141"/>
      <c r="AT738" s="141"/>
      <c r="AW738" s="141"/>
      <c r="AX738" s="142"/>
      <c r="BA738" s="141"/>
      <c r="BB738" s="141"/>
      <c r="BF738" s="141"/>
      <c r="BG738" s="142"/>
      <c r="BJ738" s="141"/>
      <c r="BK738" s="141"/>
      <c r="BN738" s="141"/>
      <c r="BO738" s="142"/>
    </row>
    <row r="739" spans="1:67" ht="12.75" x14ac:dyDescent="0.2">
      <c r="A739" s="143"/>
      <c r="B739" s="126"/>
      <c r="C739" s="61"/>
      <c r="K739" s="61"/>
      <c r="M739" s="141"/>
      <c r="N739" s="141"/>
      <c r="Q739" s="141"/>
      <c r="R739" s="141"/>
      <c r="S739" s="61"/>
      <c r="U739" s="141"/>
      <c r="V739" s="141"/>
      <c r="Y739" s="141"/>
      <c r="Z739" s="142"/>
      <c r="AC739" s="141"/>
      <c r="AD739" s="141"/>
      <c r="AG739" s="141"/>
      <c r="AH739" s="142"/>
      <c r="AK739" s="141"/>
      <c r="AL739" s="141"/>
      <c r="AO739" s="141"/>
      <c r="AP739" s="142"/>
      <c r="AS739" s="141"/>
      <c r="AT739" s="141"/>
      <c r="AW739" s="141"/>
      <c r="AX739" s="142"/>
      <c r="BA739" s="141"/>
      <c r="BB739" s="141"/>
      <c r="BF739" s="141"/>
      <c r="BG739" s="142"/>
      <c r="BJ739" s="141"/>
      <c r="BK739" s="141"/>
      <c r="BN739" s="141"/>
      <c r="BO739" s="142"/>
    </row>
    <row r="740" spans="1:67" ht="12.75" x14ac:dyDescent="0.2">
      <c r="A740" s="143"/>
      <c r="B740" s="126"/>
      <c r="C740" s="61"/>
      <c r="K740" s="61"/>
      <c r="M740" s="141"/>
      <c r="N740" s="141"/>
      <c r="Q740" s="141"/>
      <c r="R740" s="141"/>
      <c r="S740" s="61"/>
      <c r="U740" s="141"/>
      <c r="V740" s="141"/>
      <c r="Y740" s="141"/>
      <c r="Z740" s="142"/>
      <c r="AC740" s="141"/>
      <c r="AD740" s="141"/>
      <c r="AG740" s="141"/>
      <c r="AH740" s="142"/>
      <c r="AK740" s="141"/>
      <c r="AL740" s="141"/>
      <c r="AO740" s="141"/>
      <c r="AP740" s="142"/>
      <c r="AS740" s="141"/>
      <c r="AT740" s="141"/>
      <c r="AW740" s="141"/>
      <c r="AX740" s="142"/>
      <c r="BA740" s="141"/>
      <c r="BB740" s="141"/>
      <c r="BF740" s="141"/>
      <c r="BG740" s="142"/>
      <c r="BJ740" s="141"/>
      <c r="BK740" s="141"/>
      <c r="BN740" s="141"/>
      <c r="BO740" s="142"/>
    </row>
    <row r="741" spans="1:67" ht="12.75" x14ac:dyDescent="0.2">
      <c r="A741" s="143"/>
      <c r="B741" s="126"/>
      <c r="C741" s="61"/>
      <c r="K741" s="61"/>
      <c r="M741" s="141"/>
      <c r="N741" s="141"/>
      <c r="Q741" s="141"/>
      <c r="R741" s="141"/>
      <c r="S741" s="61"/>
      <c r="U741" s="141"/>
      <c r="V741" s="141"/>
      <c r="Y741" s="141"/>
      <c r="Z741" s="142"/>
      <c r="AC741" s="141"/>
      <c r="AD741" s="141"/>
      <c r="AG741" s="141"/>
      <c r="AH741" s="142"/>
      <c r="AK741" s="141"/>
      <c r="AL741" s="141"/>
      <c r="AO741" s="141"/>
      <c r="AP741" s="142"/>
      <c r="AS741" s="141"/>
      <c r="AT741" s="141"/>
      <c r="AW741" s="141"/>
      <c r="AX741" s="142"/>
      <c r="BA741" s="141"/>
      <c r="BB741" s="141"/>
      <c r="BF741" s="141"/>
      <c r="BG741" s="142"/>
      <c r="BJ741" s="141"/>
      <c r="BK741" s="141"/>
      <c r="BN741" s="141"/>
      <c r="BO741" s="142"/>
    </row>
    <row r="742" spans="1:67" ht="12.75" x14ac:dyDescent="0.2">
      <c r="A742" s="143"/>
      <c r="B742" s="126"/>
      <c r="C742" s="61"/>
      <c r="K742" s="61"/>
      <c r="M742" s="141"/>
      <c r="N742" s="141"/>
      <c r="Q742" s="141"/>
      <c r="R742" s="141"/>
      <c r="S742" s="61"/>
      <c r="U742" s="141"/>
      <c r="V742" s="141"/>
      <c r="Y742" s="141"/>
      <c r="Z742" s="142"/>
      <c r="AC742" s="141"/>
      <c r="AD742" s="141"/>
      <c r="AG742" s="141"/>
      <c r="AH742" s="142"/>
      <c r="AK742" s="141"/>
      <c r="AL742" s="141"/>
      <c r="AO742" s="141"/>
      <c r="AP742" s="142"/>
      <c r="AS742" s="141"/>
      <c r="AT742" s="141"/>
      <c r="AW742" s="141"/>
      <c r="AX742" s="142"/>
      <c r="BA742" s="141"/>
      <c r="BB742" s="141"/>
      <c r="BF742" s="141"/>
      <c r="BG742" s="142"/>
      <c r="BJ742" s="141"/>
      <c r="BK742" s="141"/>
      <c r="BN742" s="141"/>
      <c r="BO742" s="142"/>
    </row>
    <row r="743" spans="1:67" ht="12.75" x14ac:dyDescent="0.2">
      <c r="A743" s="143"/>
      <c r="B743" s="126"/>
      <c r="C743" s="61"/>
      <c r="K743" s="61"/>
      <c r="M743" s="141"/>
      <c r="N743" s="141"/>
      <c r="Q743" s="141"/>
      <c r="R743" s="141"/>
      <c r="S743" s="61"/>
      <c r="U743" s="141"/>
      <c r="V743" s="141"/>
      <c r="Y743" s="141"/>
      <c r="Z743" s="142"/>
      <c r="AC743" s="141"/>
      <c r="AD743" s="141"/>
      <c r="AG743" s="141"/>
      <c r="AH743" s="142"/>
      <c r="AK743" s="141"/>
      <c r="AL743" s="141"/>
      <c r="AO743" s="141"/>
      <c r="AP743" s="142"/>
      <c r="AS743" s="141"/>
      <c r="AT743" s="141"/>
      <c r="AW743" s="141"/>
      <c r="AX743" s="142"/>
      <c r="BA743" s="141"/>
      <c r="BB743" s="141"/>
      <c r="BF743" s="141"/>
      <c r="BG743" s="142"/>
      <c r="BJ743" s="141"/>
      <c r="BK743" s="141"/>
      <c r="BN743" s="141"/>
      <c r="BO743" s="142"/>
    </row>
    <row r="744" spans="1:67" ht="12.75" x14ac:dyDescent="0.2">
      <c r="A744" s="143"/>
      <c r="B744" s="126"/>
      <c r="C744" s="61"/>
      <c r="K744" s="61"/>
      <c r="M744" s="141"/>
      <c r="N744" s="141"/>
      <c r="Q744" s="141"/>
      <c r="R744" s="141"/>
      <c r="S744" s="61"/>
      <c r="U744" s="141"/>
      <c r="V744" s="141"/>
      <c r="Y744" s="141"/>
      <c r="Z744" s="142"/>
      <c r="AC744" s="141"/>
      <c r="AD744" s="141"/>
      <c r="AG744" s="141"/>
      <c r="AH744" s="142"/>
      <c r="AK744" s="141"/>
      <c r="AL744" s="141"/>
      <c r="AO744" s="141"/>
      <c r="AP744" s="142"/>
      <c r="AS744" s="141"/>
      <c r="AT744" s="141"/>
      <c r="AW744" s="141"/>
      <c r="AX744" s="142"/>
      <c r="BA744" s="141"/>
      <c r="BB744" s="141"/>
      <c r="BF744" s="141"/>
      <c r="BG744" s="142"/>
      <c r="BJ744" s="141"/>
      <c r="BK744" s="141"/>
      <c r="BN744" s="141"/>
      <c r="BO744" s="142"/>
    </row>
    <row r="745" spans="1:67" ht="12.75" x14ac:dyDescent="0.2">
      <c r="A745" s="143"/>
      <c r="B745" s="126"/>
      <c r="C745" s="61"/>
      <c r="K745" s="61"/>
      <c r="M745" s="141"/>
      <c r="N745" s="141"/>
      <c r="Q745" s="141"/>
      <c r="R745" s="141"/>
      <c r="S745" s="61"/>
      <c r="U745" s="141"/>
      <c r="V745" s="141"/>
      <c r="Y745" s="141"/>
      <c r="Z745" s="142"/>
      <c r="AC745" s="141"/>
      <c r="AD745" s="141"/>
      <c r="AG745" s="141"/>
      <c r="AH745" s="142"/>
      <c r="AK745" s="141"/>
      <c r="AL745" s="141"/>
      <c r="AO745" s="141"/>
      <c r="AP745" s="142"/>
      <c r="AS745" s="141"/>
      <c r="AT745" s="141"/>
      <c r="AW745" s="141"/>
      <c r="AX745" s="142"/>
      <c r="BA745" s="141"/>
      <c r="BB745" s="141"/>
      <c r="BF745" s="141"/>
      <c r="BG745" s="142"/>
      <c r="BJ745" s="141"/>
      <c r="BK745" s="141"/>
      <c r="BN745" s="141"/>
      <c r="BO745" s="142"/>
    </row>
    <row r="746" spans="1:67" ht="12.75" x14ac:dyDescent="0.2">
      <c r="A746" s="143"/>
      <c r="B746" s="126"/>
      <c r="C746" s="61"/>
      <c r="K746" s="61"/>
      <c r="M746" s="141"/>
      <c r="N746" s="141"/>
      <c r="Q746" s="141"/>
      <c r="R746" s="141"/>
      <c r="S746" s="61"/>
      <c r="U746" s="141"/>
      <c r="V746" s="141"/>
      <c r="Y746" s="141"/>
      <c r="Z746" s="142"/>
      <c r="AC746" s="141"/>
      <c r="AD746" s="141"/>
      <c r="AG746" s="141"/>
      <c r="AH746" s="142"/>
      <c r="AK746" s="141"/>
      <c r="AL746" s="141"/>
      <c r="AO746" s="141"/>
      <c r="AP746" s="142"/>
      <c r="AS746" s="141"/>
      <c r="AT746" s="141"/>
      <c r="AW746" s="141"/>
      <c r="AX746" s="142"/>
      <c r="BA746" s="141"/>
      <c r="BB746" s="141"/>
      <c r="BF746" s="141"/>
      <c r="BG746" s="142"/>
      <c r="BJ746" s="141"/>
      <c r="BK746" s="141"/>
      <c r="BN746" s="141"/>
      <c r="BO746" s="142"/>
    </row>
    <row r="747" spans="1:67" ht="12.75" x14ac:dyDescent="0.2">
      <c r="A747" s="143"/>
      <c r="B747" s="126"/>
      <c r="C747" s="61"/>
      <c r="K747" s="61"/>
      <c r="M747" s="141"/>
      <c r="N747" s="141"/>
      <c r="Q747" s="141"/>
      <c r="R747" s="141"/>
      <c r="S747" s="61"/>
      <c r="U747" s="141"/>
      <c r="V747" s="141"/>
      <c r="Y747" s="141"/>
      <c r="Z747" s="142"/>
      <c r="AC747" s="141"/>
      <c r="AD747" s="141"/>
      <c r="AG747" s="141"/>
      <c r="AH747" s="142"/>
      <c r="AK747" s="141"/>
      <c r="AL747" s="141"/>
      <c r="AO747" s="141"/>
      <c r="AP747" s="142"/>
      <c r="AS747" s="141"/>
      <c r="AT747" s="141"/>
      <c r="AW747" s="141"/>
      <c r="AX747" s="142"/>
      <c r="BA747" s="141"/>
      <c r="BB747" s="141"/>
      <c r="BF747" s="141"/>
      <c r="BG747" s="142"/>
      <c r="BJ747" s="141"/>
      <c r="BK747" s="141"/>
      <c r="BN747" s="141"/>
      <c r="BO747" s="142"/>
    </row>
    <row r="748" spans="1:67" ht="12.75" x14ac:dyDescent="0.2">
      <c r="A748" s="143"/>
      <c r="B748" s="126"/>
      <c r="C748" s="61"/>
      <c r="K748" s="61"/>
      <c r="M748" s="141"/>
      <c r="N748" s="141"/>
      <c r="Q748" s="141"/>
      <c r="R748" s="141"/>
      <c r="S748" s="61"/>
      <c r="U748" s="141"/>
      <c r="V748" s="141"/>
      <c r="Y748" s="141"/>
      <c r="Z748" s="142"/>
      <c r="AC748" s="141"/>
      <c r="AD748" s="141"/>
      <c r="AG748" s="141"/>
      <c r="AH748" s="142"/>
      <c r="AK748" s="141"/>
      <c r="AL748" s="141"/>
      <c r="AO748" s="141"/>
      <c r="AP748" s="142"/>
      <c r="AS748" s="141"/>
      <c r="AT748" s="141"/>
      <c r="AW748" s="141"/>
      <c r="AX748" s="142"/>
      <c r="BA748" s="141"/>
      <c r="BB748" s="141"/>
      <c r="BF748" s="141"/>
      <c r="BG748" s="142"/>
      <c r="BJ748" s="141"/>
      <c r="BK748" s="141"/>
      <c r="BN748" s="141"/>
      <c r="BO748" s="142"/>
    </row>
    <row r="749" spans="1:67" ht="12.75" x14ac:dyDescent="0.2">
      <c r="A749" s="143"/>
      <c r="B749" s="126"/>
      <c r="C749" s="61"/>
      <c r="K749" s="61"/>
      <c r="M749" s="141"/>
      <c r="N749" s="141"/>
      <c r="Q749" s="141"/>
      <c r="R749" s="141"/>
      <c r="S749" s="61"/>
      <c r="U749" s="141"/>
      <c r="V749" s="141"/>
      <c r="Y749" s="141"/>
      <c r="Z749" s="142"/>
      <c r="AC749" s="141"/>
      <c r="AD749" s="141"/>
      <c r="AG749" s="141"/>
      <c r="AH749" s="142"/>
      <c r="AK749" s="141"/>
      <c r="AL749" s="141"/>
      <c r="AO749" s="141"/>
      <c r="AP749" s="142"/>
      <c r="AS749" s="141"/>
      <c r="AT749" s="141"/>
      <c r="AW749" s="141"/>
      <c r="AX749" s="142"/>
      <c r="BA749" s="141"/>
      <c r="BB749" s="141"/>
      <c r="BF749" s="141"/>
      <c r="BG749" s="142"/>
      <c r="BJ749" s="141"/>
      <c r="BK749" s="141"/>
      <c r="BN749" s="141"/>
      <c r="BO749" s="142"/>
    </row>
    <row r="750" spans="1:67" ht="12.75" x14ac:dyDescent="0.2">
      <c r="A750" s="143"/>
      <c r="B750" s="126"/>
      <c r="C750" s="61"/>
      <c r="K750" s="61"/>
      <c r="M750" s="141"/>
      <c r="N750" s="141"/>
      <c r="Q750" s="141"/>
      <c r="R750" s="141"/>
      <c r="S750" s="61"/>
      <c r="U750" s="141"/>
      <c r="V750" s="141"/>
      <c r="Y750" s="141"/>
      <c r="Z750" s="142"/>
      <c r="AC750" s="141"/>
      <c r="AD750" s="141"/>
      <c r="AG750" s="141"/>
      <c r="AH750" s="142"/>
      <c r="AK750" s="141"/>
      <c r="AL750" s="141"/>
      <c r="AO750" s="141"/>
      <c r="AP750" s="142"/>
      <c r="AS750" s="141"/>
      <c r="AT750" s="141"/>
      <c r="AW750" s="141"/>
      <c r="AX750" s="142"/>
      <c r="BA750" s="141"/>
      <c r="BB750" s="141"/>
      <c r="BF750" s="141"/>
      <c r="BG750" s="142"/>
      <c r="BJ750" s="141"/>
      <c r="BK750" s="141"/>
      <c r="BN750" s="141"/>
      <c r="BO750" s="142"/>
    </row>
    <row r="751" spans="1:67" ht="12.75" x14ac:dyDescent="0.2">
      <c r="A751" s="143"/>
      <c r="B751" s="126"/>
      <c r="C751" s="61"/>
      <c r="K751" s="61"/>
      <c r="M751" s="141"/>
      <c r="N751" s="141"/>
      <c r="Q751" s="141"/>
      <c r="R751" s="141"/>
      <c r="S751" s="61"/>
      <c r="U751" s="141"/>
      <c r="V751" s="141"/>
      <c r="Y751" s="141"/>
      <c r="Z751" s="142"/>
      <c r="AC751" s="141"/>
      <c r="AD751" s="141"/>
      <c r="AG751" s="141"/>
      <c r="AH751" s="142"/>
      <c r="AK751" s="141"/>
      <c r="AL751" s="141"/>
      <c r="AO751" s="141"/>
      <c r="AP751" s="142"/>
      <c r="AS751" s="141"/>
      <c r="AT751" s="141"/>
      <c r="AW751" s="141"/>
      <c r="AX751" s="142"/>
      <c r="BA751" s="141"/>
      <c r="BB751" s="141"/>
      <c r="BF751" s="141"/>
      <c r="BG751" s="142"/>
      <c r="BJ751" s="141"/>
      <c r="BK751" s="141"/>
      <c r="BN751" s="141"/>
      <c r="BO751" s="142"/>
    </row>
    <row r="752" spans="1:67" ht="12.75" x14ac:dyDescent="0.2">
      <c r="A752" s="143"/>
      <c r="B752" s="126"/>
      <c r="C752" s="61"/>
      <c r="K752" s="61"/>
      <c r="M752" s="141"/>
      <c r="N752" s="141"/>
      <c r="Q752" s="141"/>
      <c r="R752" s="141"/>
      <c r="S752" s="61"/>
      <c r="U752" s="141"/>
      <c r="V752" s="141"/>
      <c r="Y752" s="141"/>
      <c r="Z752" s="142"/>
      <c r="AC752" s="141"/>
      <c r="AD752" s="141"/>
      <c r="AG752" s="141"/>
      <c r="AH752" s="142"/>
      <c r="AK752" s="141"/>
      <c r="AL752" s="141"/>
      <c r="AO752" s="141"/>
      <c r="AP752" s="142"/>
      <c r="AS752" s="141"/>
      <c r="AT752" s="141"/>
      <c r="AW752" s="141"/>
      <c r="AX752" s="142"/>
      <c r="BA752" s="141"/>
      <c r="BB752" s="141"/>
      <c r="BF752" s="141"/>
      <c r="BG752" s="142"/>
      <c r="BJ752" s="141"/>
      <c r="BK752" s="141"/>
      <c r="BN752" s="141"/>
      <c r="BO752" s="142"/>
    </row>
    <row r="753" spans="1:67" ht="12.75" x14ac:dyDescent="0.2">
      <c r="A753" s="143"/>
      <c r="B753" s="126"/>
      <c r="C753" s="61"/>
      <c r="K753" s="61"/>
      <c r="M753" s="141"/>
      <c r="N753" s="141"/>
      <c r="Q753" s="141"/>
      <c r="R753" s="141"/>
      <c r="S753" s="61"/>
      <c r="U753" s="141"/>
      <c r="V753" s="141"/>
      <c r="Y753" s="141"/>
      <c r="Z753" s="142"/>
      <c r="AC753" s="141"/>
      <c r="AD753" s="141"/>
      <c r="AG753" s="141"/>
      <c r="AH753" s="142"/>
      <c r="AK753" s="141"/>
      <c r="AL753" s="141"/>
      <c r="AO753" s="141"/>
      <c r="AP753" s="142"/>
      <c r="AS753" s="141"/>
      <c r="AT753" s="141"/>
      <c r="AW753" s="141"/>
      <c r="AX753" s="142"/>
      <c r="BA753" s="141"/>
      <c r="BB753" s="141"/>
      <c r="BF753" s="141"/>
      <c r="BG753" s="142"/>
      <c r="BJ753" s="141"/>
      <c r="BK753" s="141"/>
      <c r="BN753" s="141"/>
      <c r="BO753" s="142"/>
    </row>
    <row r="754" spans="1:67" ht="12.75" x14ac:dyDescent="0.2">
      <c r="A754" s="143"/>
      <c r="B754" s="126"/>
      <c r="C754" s="61"/>
      <c r="K754" s="61"/>
      <c r="M754" s="141"/>
      <c r="N754" s="141"/>
      <c r="Q754" s="141"/>
      <c r="R754" s="141"/>
      <c r="S754" s="61"/>
      <c r="U754" s="141"/>
      <c r="V754" s="141"/>
      <c r="Y754" s="141"/>
      <c r="Z754" s="142"/>
      <c r="AC754" s="141"/>
      <c r="AD754" s="141"/>
      <c r="AG754" s="141"/>
      <c r="AH754" s="142"/>
      <c r="AK754" s="141"/>
      <c r="AL754" s="141"/>
      <c r="AO754" s="141"/>
      <c r="AP754" s="142"/>
      <c r="AS754" s="141"/>
      <c r="AT754" s="141"/>
      <c r="AW754" s="141"/>
      <c r="AX754" s="142"/>
      <c r="BA754" s="141"/>
      <c r="BB754" s="141"/>
      <c r="BF754" s="141"/>
      <c r="BG754" s="142"/>
      <c r="BJ754" s="141"/>
      <c r="BK754" s="141"/>
      <c r="BN754" s="141"/>
      <c r="BO754" s="142"/>
    </row>
    <row r="755" spans="1:67" ht="12.75" x14ac:dyDescent="0.2">
      <c r="A755" s="143"/>
      <c r="B755" s="126"/>
      <c r="C755" s="61"/>
      <c r="K755" s="61"/>
      <c r="M755" s="141"/>
      <c r="N755" s="141"/>
      <c r="Q755" s="141"/>
      <c r="R755" s="141"/>
      <c r="S755" s="61"/>
      <c r="U755" s="141"/>
      <c r="V755" s="141"/>
      <c r="Y755" s="141"/>
      <c r="Z755" s="142"/>
      <c r="AC755" s="141"/>
      <c r="AD755" s="141"/>
      <c r="AG755" s="141"/>
      <c r="AH755" s="142"/>
      <c r="AK755" s="141"/>
      <c r="AL755" s="141"/>
      <c r="AO755" s="141"/>
      <c r="AP755" s="142"/>
      <c r="AS755" s="141"/>
      <c r="AT755" s="141"/>
      <c r="AW755" s="141"/>
      <c r="AX755" s="142"/>
      <c r="BA755" s="141"/>
      <c r="BB755" s="141"/>
      <c r="BF755" s="141"/>
      <c r="BG755" s="142"/>
      <c r="BJ755" s="141"/>
      <c r="BK755" s="141"/>
      <c r="BN755" s="141"/>
      <c r="BO755" s="142"/>
    </row>
    <row r="756" spans="1:67" ht="12.75" x14ac:dyDescent="0.2">
      <c r="A756" s="143"/>
      <c r="B756" s="126"/>
      <c r="C756" s="61"/>
      <c r="K756" s="61"/>
      <c r="M756" s="141"/>
      <c r="N756" s="141"/>
      <c r="Q756" s="141"/>
      <c r="R756" s="141"/>
      <c r="S756" s="61"/>
      <c r="U756" s="141"/>
      <c r="V756" s="141"/>
      <c r="Y756" s="141"/>
      <c r="Z756" s="142"/>
      <c r="AC756" s="141"/>
      <c r="AD756" s="141"/>
      <c r="AG756" s="141"/>
      <c r="AH756" s="142"/>
      <c r="AK756" s="141"/>
      <c r="AL756" s="141"/>
      <c r="AO756" s="141"/>
      <c r="AP756" s="142"/>
      <c r="AS756" s="141"/>
      <c r="AT756" s="141"/>
      <c r="AW756" s="141"/>
      <c r="AX756" s="142"/>
      <c r="BA756" s="141"/>
      <c r="BB756" s="141"/>
      <c r="BF756" s="141"/>
      <c r="BG756" s="142"/>
      <c r="BJ756" s="141"/>
      <c r="BK756" s="141"/>
      <c r="BN756" s="141"/>
      <c r="BO756" s="142"/>
    </row>
    <row r="757" spans="1:67" ht="12.75" x14ac:dyDescent="0.2">
      <c r="A757" s="143"/>
      <c r="B757" s="126"/>
      <c r="C757" s="61"/>
      <c r="K757" s="61"/>
      <c r="M757" s="141"/>
      <c r="N757" s="141"/>
      <c r="Q757" s="141"/>
      <c r="R757" s="141"/>
      <c r="S757" s="61"/>
      <c r="U757" s="141"/>
      <c r="V757" s="141"/>
      <c r="Y757" s="141"/>
      <c r="Z757" s="142"/>
      <c r="AC757" s="141"/>
      <c r="AD757" s="141"/>
      <c r="AG757" s="141"/>
      <c r="AH757" s="142"/>
      <c r="AK757" s="141"/>
      <c r="AL757" s="141"/>
      <c r="AO757" s="141"/>
      <c r="AP757" s="142"/>
      <c r="AS757" s="141"/>
      <c r="AT757" s="141"/>
      <c r="AW757" s="141"/>
      <c r="AX757" s="142"/>
      <c r="BA757" s="141"/>
      <c r="BB757" s="141"/>
      <c r="BF757" s="141"/>
      <c r="BG757" s="142"/>
      <c r="BJ757" s="141"/>
      <c r="BK757" s="141"/>
      <c r="BN757" s="141"/>
      <c r="BO757" s="142"/>
    </row>
    <row r="758" spans="1:67" ht="12.75" x14ac:dyDescent="0.2">
      <c r="A758" s="143"/>
      <c r="B758" s="126"/>
      <c r="C758" s="61"/>
      <c r="K758" s="61"/>
      <c r="M758" s="141"/>
      <c r="N758" s="141"/>
      <c r="Q758" s="141"/>
      <c r="R758" s="141"/>
      <c r="S758" s="61"/>
      <c r="U758" s="141"/>
      <c r="V758" s="141"/>
      <c r="Y758" s="141"/>
      <c r="Z758" s="142"/>
      <c r="AC758" s="141"/>
      <c r="AD758" s="141"/>
      <c r="AG758" s="141"/>
      <c r="AH758" s="142"/>
      <c r="AK758" s="141"/>
      <c r="AL758" s="141"/>
      <c r="AO758" s="141"/>
      <c r="AP758" s="142"/>
      <c r="AS758" s="141"/>
      <c r="AT758" s="141"/>
      <c r="AW758" s="141"/>
      <c r="AX758" s="142"/>
      <c r="BA758" s="141"/>
      <c r="BB758" s="141"/>
      <c r="BF758" s="141"/>
      <c r="BG758" s="142"/>
      <c r="BJ758" s="141"/>
      <c r="BK758" s="141"/>
      <c r="BN758" s="141"/>
      <c r="BO758" s="142"/>
    </row>
    <row r="759" spans="1:67" ht="12.75" x14ac:dyDescent="0.2">
      <c r="A759" s="143"/>
      <c r="B759" s="126"/>
      <c r="C759" s="61"/>
      <c r="K759" s="61"/>
      <c r="M759" s="141"/>
      <c r="N759" s="141"/>
      <c r="Q759" s="141"/>
      <c r="R759" s="141"/>
      <c r="S759" s="61"/>
      <c r="U759" s="141"/>
      <c r="V759" s="141"/>
      <c r="Y759" s="141"/>
      <c r="Z759" s="142"/>
      <c r="AC759" s="141"/>
      <c r="AD759" s="141"/>
      <c r="AG759" s="141"/>
      <c r="AH759" s="142"/>
      <c r="AK759" s="141"/>
      <c r="AL759" s="141"/>
      <c r="AO759" s="141"/>
      <c r="AP759" s="142"/>
      <c r="AS759" s="141"/>
      <c r="AT759" s="141"/>
      <c r="AW759" s="141"/>
      <c r="AX759" s="142"/>
      <c r="BA759" s="141"/>
      <c r="BB759" s="141"/>
      <c r="BF759" s="141"/>
      <c r="BG759" s="142"/>
      <c r="BJ759" s="141"/>
      <c r="BK759" s="141"/>
      <c r="BN759" s="141"/>
      <c r="BO759" s="142"/>
    </row>
    <row r="760" spans="1:67" ht="12.75" x14ac:dyDescent="0.2">
      <c r="A760" s="143"/>
      <c r="B760" s="126"/>
      <c r="C760" s="61"/>
      <c r="K760" s="61"/>
      <c r="M760" s="141"/>
      <c r="N760" s="141"/>
      <c r="Q760" s="141"/>
      <c r="R760" s="141"/>
      <c r="S760" s="61"/>
      <c r="U760" s="141"/>
      <c r="V760" s="141"/>
      <c r="Y760" s="141"/>
      <c r="Z760" s="142"/>
      <c r="AC760" s="141"/>
      <c r="AD760" s="141"/>
      <c r="AG760" s="141"/>
      <c r="AH760" s="142"/>
      <c r="AK760" s="141"/>
      <c r="AL760" s="141"/>
      <c r="AO760" s="141"/>
      <c r="AP760" s="142"/>
      <c r="AS760" s="141"/>
      <c r="AT760" s="141"/>
      <c r="AW760" s="141"/>
      <c r="AX760" s="142"/>
      <c r="BA760" s="141"/>
      <c r="BB760" s="141"/>
      <c r="BF760" s="141"/>
      <c r="BG760" s="142"/>
      <c r="BJ760" s="141"/>
      <c r="BK760" s="141"/>
      <c r="BN760" s="141"/>
      <c r="BO760" s="142"/>
    </row>
    <row r="761" spans="1:67" ht="12.75" x14ac:dyDescent="0.2">
      <c r="A761" s="143"/>
      <c r="B761" s="126"/>
      <c r="C761" s="61"/>
      <c r="K761" s="61"/>
      <c r="M761" s="141"/>
      <c r="N761" s="141"/>
      <c r="Q761" s="141"/>
      <c r="R761" s="141"/>
      <c r="S761" s="61"/>
      <c r="U761" s="141"/>
      <c r="V761" s="141"/>
      <c r="Y761" s="141"/>
      <c r="Z761" s="142"/>
      <c r="AC761" s="141"/>
      <c r="AD761" s="141"/>
      <c r="AG761" s="141"/>
      <c r="AH761" s="142"/>
      <c r="AK761" s="141"/>
      <c r="AL761" s="141"/>
      <c r="AO761" s="141"/>
      <c r="AP761" s="142"/>
      <c r="AS761" s="141"/>
      <c r="AT761" s="141"/>
      <c r="AW761" s="141"/>
      <c r="AX761" s="142"/>
      <c r="BA761" s="141"/>
      <c r="BB761" s="141"/>
      <c r="BF761" s="141"/>
      <c r="BG761" s="142"/>
      <c r="BJ761" s="141"/>
      <c r="BK761" s="141"/>
      <c r="BN761" s="141"/>
      <c r="BO761" s="142"/>
    </row>
    <row r="762" spans="1:67" ht="12.75" x14ac:dyDescent="0.2">
      <c r="A762" s="143"/>
      <c r="B762" s="126"/>
      <c r="C762" s="61"/>
      <c r="K762" s="61"/>
      <c r="M762" s="141"/>
      <c r="N762" s="141"/>
      <c r="Q762" s="141"/>
      <c r="R762" s="141"/>
      <c r="S762" s="61"/>
      <c r="U762" s="141"/>
      <c r="V762" s="141"/>
      <c r="Y762" s="141"/>
      <c r="Z762" s="142"/>
      <c r="AC762" s="141"/>
      <c r="AD762" s="141"/>
      <c r="AG762" s="141"/>
      <c r="AH762" s="142"/>
      <c r="AK762" s="141"/>
      <c r="AL762" s="141"/>
      <c r="AO762" s="141"/>
      <c r="AP762" s="142"/>
      <c r="AS762" s="141"/>
      <c r="AT762" s="141"/>
      <c r="AW762" s="141"/>
      <c r="AX762" s="142"/>
      <c r="BA762" s="141"/>
      <c r="BB762" s="141"/>
      <c r="BF762" s="141"/>
      <c r="BG762" s="142"/>
      <c r="BJ762" s="141"/>
      <c r="BK762" s="141"/>
      <c r="BN762" s="141"/>
      <c r="BO762" s="142"/>
    </row>
    <row r="763" spans="1:67" ht="12.75" x14ac:dyDescent="0.2">
      <c r="A763" s="143"/>
      <c r="B763" s="126"/>
      <c r="C763" s="61"/>
      <c r="K763" s="61"/>
      <c r="M763" s="141"/>
      <c r="N763" s="141"/>
      <c r="Q763" s="141"/>
      <c r="R763" s="141"/>
      <c r="S763" s="61"/>
      <c r="U763" s="141"/>
      <c r="V763" s="141"/>
      <c r="Y763" s="141"/>
      <c r="Z763" s="142"/>
      <c r="AC763" s="141"/>
      <c r="AD763" s="141"/>
      <c r="AG763" s="141"/>
      <c r="AH763" s="142"/>
      <c r="AK763" s="141"/>
      <c r="AL763" s="141"/>
      <c r="AO763" s="141"/>
      <c r="AP763" s="142"/>
      <c r="AS763" s="141"/>
      <c r="AT763" s="141"/>
      <c r="AW763" s="141"/>
      <c r="AX763" s="142"/>
      <c r="BA763" s="141"/>
      <c r="BB763" s="141"/>
      <c r="BF763" s="141"/>
      <c r="BG763" s="142"/>
      <c r="BJ763" s="141"/>
      <c r="BK763" s="141"/>
      <c r="BN763" s="141"/>
      <c r="BO763" s="142"/>
    </row>
    <row r="764" spans="1:67" ht="12.75" x14ac:dyDescent="0.2">
      <c r="A764" s="143"/>
      <c r="B764" s="126"/>
      <c r="C764" s="61"/>
      <c r="K764" s="61"/>
      <c r="M764" s="141"/>
      <c r="N764" s="141"/>
      <c r="Q764" s="141"/>
      <c r="R764" s="141"/>
      <c r="S764" s="61"/>
      <c r="U764" s="141"/>
      <c r="V764" s="141"/>
      <c r="Y764" s="141"/>
      <c r="Z764" s="142"/>
      <c r="AC764" s="141"/>
      <c r="AD764" s="141"/>
      <c r="AG764" s="141"/>
      <c r="AH764" s="142"/>
      <c r="AK764" s="141"/>
      <c r="AL764" s="141"/>
      <c r="AO764" s="141"/>
      <c r="AP764" s="142"/>
      <c r="AS764" s="141"/>
      <c r="AT764" s="141"/>
      <c r="AW764" s="141"/>
      <c r="AX764" s="142"/>
      <c r="BA764" s="141"/>
      <c r="BB764" s="141"/>
      <c r="BF764" s="141"/>
      <c r="BG764" s="142"/>
      <c r="BJ764" s="141"/>
      <c r="BK764" s="141"/>
      <c r="BN764" s="141"/>
      <c r="BO764" s="142"/>
    </row>
    <row r="765" spans="1:67" ht="12.75" x14ac:dyDescent="0.2">
      <c r="A765" s="143"/>
      <c r="B765" s="126"/>
      <c r="C765" s="61"/>
      <c r="K765" s="61"/>
      <c r="M765" s="141"/>
      <c r="N765" s="141"/>
      <c r="Q765" s="141"/>
      <c r="R765" s="141"/>
      <c r="S765" s="61"/>
      <c r="U765" s="141"/>
      <c r="V765" s="141"/>
      <c r="Y765" s="141"/>
      <c r="Z765" s="142"/>
      <c r="AC765" s="141"/>
      <c r="AD765" s="141"/>
      <c r="AG765" s="141"/>
      <c r="AH765" s="142"/>
      <c r="AK765" s="141"/>
      <c r="AL765" s="141"/>
      <c r="AO765" s="141"/>
      <c r="AP765" s="142"/>
      <c r="AS765" s="141"/>
      <c r="AT765" s="141"/>
      <c r="AW765" s="141"/>
      <c r="AX765" s="142"/>
      <c r="BA765" s="141"/>
      <c r="BB765" s="141"/>
      <c r="BF765" s="141"/>
      <c r="BG765" s="142"/>
      <c r="BJ765" s="141"/>
      <c r="BK765" s="141"/>
      <c r="BN765" s="141"/>
      <c r="BO765" s="142"/>
    </row>
    <row r="766" spans="1:67" ht="12.75" x14ac:dyDescent="0.2">
      <c r="A766" s="143"/>
      <c r="B766" s="126"/>
      <c r="C766" s="61"/>
      <c r="K766" s="61"/>
      <c r="M766" s="141"/>
      <c r="N766" s="141"/>
      <c r="Q766" s="141"/>
      <c r="R766" s="141"/>
      <c r="S766" s="61"/>
      <c r="U766" s="141"/>
      <c r="V766" s="141"/>
      <c r="Y766" s="141"/>
      <c r="Z766" s="142"/>
      <c r="AC766" s="141"/>
      <c r="AD766" s="141"/>
      <c r="AG766" s="141"/>
      <c r="AH766" s="142"/>
      <c r="AK766" s="141"/>
      <c r="AL766" s="141"/>
      <c r="AO766" s="141"/>
      <c r="AP766" s="142"/>
      <c r="AS766" s="141"/>
      <c r="AT766" s="141"/>
      <c r="AW766" s="141"/>
      <c r="AX766" s="142"/>
      <c r="BA766" s="141"/>
      <c r="BB766" s="141"/>
      <c r="BF766" s="141"/>
      <c r="BG766" s="142"/>
      <c r="BJ766" s="141"/>
      <c r="BK766" s="141"/>
      <c r="BN766" s="141"/>
      <c r="BO766" s="142"/>
    </row>
    <row r="767" spans="1:67" ht="12.75" x14ac:dyDescent="0.2">
      <c r="A767" s="143"/>
      <c r="B767" s="126"/>
      <c r="C767" s="61"/>
      <c r="K767" s="61"/>
      <c r="M767" s="141"/>
      <c r="N767" s="141"/>
      <c r="Q767" s="141"/>
      <c r="R767" s="141"/>
      <c r="S767" s="61"/>
      <c r="U767" s="141"/>
      <c r="V767" s="141"/>
      <c r="Y767" s="141"/>
      <c r="Z767" s="142"/>
      <c r="AC767" s="141"/>
      <c r="AD767" s="141"/>
      <c r="AG767" s="141"/>
      <c r="AH767" s="142"/>
      <c r="AK767" s="141"/>
      <c r="AL767" s="141"/>
      <c r="AO767" s="141"/>
      <c r="AP767" s="142"/>
      <c r="AS767" s="141"/>
      <c r="AT767" s="141"/>
      <c r="AW767" s="141"/>
      <c r="AX767" s="142"/>
      <c r="BA767" s="141"/>
      <c r="BB767" s="141"/>
      <c r="BF767" s="141"/>
      <c r="BG767" s="142"/>
      <c r="BJ767" s="141"/>
      <c r="BK767" s="141"/>
      <c r="BN767" s="141"/>
      <c r="BO767" s="142"/>
    </row>
    <row r="768" spans="1:67" ht="12.75" x14ac:dyDescent="0.2">
      <c r="A768" s="143"/>
      <c r="B768" s="126"/>
      <c r="C768" s="61"/>
      <c r="K768" s="61"/>
      <c r="M768" s="141"/>
      <c r="N768" s="141"/>
      <c r="Q768" s="141"/>
      <c r="R768" s="141"/>
      <c r="S768" s="61"/>
      <c r="U768" s="141"/>
      <c r="V768" s="141"/>
      <c r="Y768" s="141"/>
      <c r="Z768" s="142"/>
      <c r="AC768" s="141"/>
      <c r="AD768" s="141"/>
      <c r="AG768" s="141"/>
      <c r="AH768" s="142"/>
      <c r="AK768" s="141"/>
      <c r="AL768" s="141"/>
      <c r="AO768" s="141"/>
      <c r="AP768" s="142"/>
      <c r="AS768" s="141"/>
      <c r="AT768" s="141"/>
      <c r="AW768" s="141"/>
      <c r="AX768" s="142"/>
      <c r="BA768" s="141"/>
      <c r="BB768" s="141"/>
      <c r="BF768" s="141"/>
      <c r="BG768" s="142"/>
      <c r="BJ768" s="141"/>
      <c r="BK768" s="141"/>
      <c r="BN768" s="141"/>
      <c r="BO768" s="142"/>
    </row>
    <row r="769" spans="1:67" ht="12.75" x14ac:dyDescent="0.2">
      <c r="A769" s="143"/>
      <c r="B769" s="126"/>
      <c r="C769" s="61"/>
      <c r="K769" s="61"/>
      <c r="M769" s="141"/>
      <c r="N769" s="141"/>
      <c r="Q769" s="141"/>
      <c r="R769" s="141"/>
      <c r="S769" s="61"/>
      <c r="U769" s="141"/>
      <c r="V769" s="141"/>
      <c r="Y769" s="141"/>
      <c r="Z769" s="142"/>
      <c r="AC769" s="141"/>
      <c r="AD769" s="141"/>
      <c r="AG769" s="141"/>
      <c r="AH769" s="142"/>
      <c r="AK769" s="141"/>
      <c r="AL769" s="141"/>
      <c r="AO769" s="141"/>
      <c r="AP769" s="142"/>
      <c r="AS769" s="141"/>
      <c r="AT769" s="141"/>
      <c r="AW769" s="141"/>
      <c r="AX769" s="142"/>
      <c r="BA769" s="141"/>
      <c r="BB769" s="141"/>
      <c r="BF769" s="141"/>
      <c r="BG769" s="142"/>
      <c r="BJ769" s="141"/>
      <c r="BK769" s="141"/>
      <c r="BN769" s="141"/>
      <c r="BO769" s="142"/>
    </row>
    <row r="770" spans="1:67" ht="12.75" x14ac:dyDescent="0.2">
      <c r="A770" s="143"/>
      <c r="B770" s="126"/>
      <c r="C770" s="61"/>
      <c r="K770" s="61"/>
      <c r="M770" s="141"/>
      <c r="N770" s="141"/>
      <c r="Q770" s="141"/>
      <c r="R770" s="141"/>
      <c r="S770" s="61"/>
      <c r="U770" s="141"/>
      <c r="V770" s="141"/>
      <c r="Y770" s="141"/>
      <c r="Z770" s="142"/>
      <c r="AC770" s="141"/>
      <c r="AD770" s="141"/>
      <c r="AG770" s="141"/>
      <c r="AH770" s="142"/>
      <c r="AK770" s="141"/>
      <c r="AL770" s="141"/>
      <c r="AO770" s="141"/>
      <c r="AP770" s="142"/>
      <c r="AS770" s="141"/>
      <c r="AT770" s="141"/>
      <c r="AW770" s="141"/>
      <c r="AX770" s="142"/>
      <c r="BA770" s="141"/>
      <c r="BB770" s="141"/>
      <c r="BF770" s="141"/>
      <c r="BG770" s="142"/>
      <c r="BJ770" s="141"/>
      <c r="BK770" s="141"/>
      <c r="BN770" s="141"/>
      <c r="BO770" s="142"/>
    </row>
    <row r="771" spans="1:67" ht="12.75" x14ac:dyDescent="0.2">
      <c r="A771" s="143"/>
      <c r="B771" s="126"/>
      <c r="C771" s="61"/>
      <c r="K771" s="61"/>
      <c r="M771" s="141"/>
      <c r="N771" s="141"/>
      <c r="Q771" s="141"/>
      <c r="R771" s="141"/>
      <c r="S771" s="61"/>
      <c r="U771" s="141"/>
      <c r="V771" s="141"/>
      <c r="Y771" s="141"/>
      <c r="Z771" s="142"/>
      <c r="AC771" s="141"/>
      <c r="AD771" s="141"/>
      <c r="AG771" s="141"/>
      <c r="AH771" s="142"/>
      <c r="AK771" s="141"/>
      <c r="AL771" s="141"/>
      <c r="AO771" s="141"/>
      <c r="AP771" s="142"/>
      <c r="AS771" s="141"/>
      <c r="AT771" s="141"/>
      <c r="AW771" s="141"/>
      <c r="AX771" s="142"/>
      <c r="BA771" s="141"/>
      <c r="BB771" s="141"/>
      <c r="BF771" s="141"/>
      <c r="BG771" s="142"/>
      <c r="BJ771" s="141"/>
      <c r="BK771" s="141"/>
      <c r="BN771" s="141"/>
      <c r="BO771" s="142"/>
    </row>
    <row r="772" spans="1:67" ht="12.75" x14ac:dyDescent="0.2">
      <c r="A772" s="143"/>
      <c r="B772" s="126"/>
      <c r="C772" s="61"/>
      <c r="K772" s="61"/>
      <c r="M772" s="141"/>
      <c r="N772" s="141"/>
      <c r="Q772" s="141"/>
      <c r="R772" s="141"/>
      <c r="S772" s="61"/>
      <c r="U772" s="141"/>
      <c r="V772" s="141"/>
      <c r="Y772" s="141"/>
      <c r="Z772" s="142"/>
      <c r="AC772" s="141"/>
      <c r="AD772" s="141"/>
      <c r="AG772" s="141"/>
      <c r="AH772" s="142"/>
      <c r="AK772" s="141"/>
      <c r="AL772" s="141"/>
      <c r="AO772" s="141"/>
      <c r="AP772" s="142"/>
      <c r="AS772" s="141"/>
      <c r="AT772" s="141"/>
      <c r="AW772" s="141"/>
      <c r="AX772" s="142"/>
      <c r="BA772" s="141"/>
      <c r="BB772" s="141"/>
      <c r="BF772" s="141"/>
      <c r="BG772" s="142"/>
      <c r="BJ772" s="141"/>
      <c r="BK772" s="141"/>
      <c r="BN772" s="141"/>
      <c r="BO772" s="142"/>
    </row>
    <row r="773" spans="1:67" ht="12.75" x14ac:dyDescent="0.2">
      <c r="A773" s="143"/>
      <c r="B773" s="126"/>
      <c r="C773" s="61"/>
      <c r="K773" s="61"/>
      <c r="M773" s="141"/>
      <c r="N773" s="141"/>
      <c r="Q773" s="141"/>
      <c r="R773" s="141"/>
      <c r="S773" s="61"/>
      <c r="U773" s="141"/>
      <c r="V773" s="141"/>
      <c r="Y773" s="141"/>
      <c r="Z773" s="142"/>
      <c r="AC773" s="141"/>
      <c r="AD773" s="141"/>
      <c r="AG773" s="141"/>
      <c r="AH773" s="142"/>
      <c r="AK773" s="141"/>
      <c r="AL773" s="141"/>
      <c r="AO773" s="141"/>
      <c r="AP773" s="142"/>
      <c r="AS773" s="141"/>
      <c r="AT773" s="141"/>
      <c r="AW773" s="141"/>
      <c r="AX773" s="142"/>
      <c r="BA773" s="141"/>
      <c r="BB773" s="141"/>
      <c r="BF773" s="141"/>
      <c r="BG773" s="142"/>
      <c r="BJ773" s="141"/>
      <c r="BK773" s="141"/>
      <c r="BN773" s="141"/>
      <c r="BO773" s="142"/>
    </row>
    <row r="774" spans="1:67" ht="12.75" x14ac:dyDescent="0.2">
      <c r="A774" s="143"/>
      <c r="B774" s="126"/>
      <c r="C774" s="61"/>
      <c r="K774" s="61"/>
      <c r="M774" s="141"/>
      <c r="N774" s="141"/>
      <c r="Q774" s="141"/>
      <c r="R774" s="141"/>
      <c r="S774" s="61"/>
      <c r="U774" s="141"/>
      <c r="V774" s="141"/>
      <c r="Y774" s="141"/>
      <c r="Z774" s="142"/>
      <c r="AC774" s="141"/>
      <c r="AD774" s="141"/>
      <c r="AG774" s="141"/>
      <c r="AH774" s="142"/>
      <c r="AK774" s="141"/>
      <c r="AL774" s="141"/>
      <c r="AO774" s="141"/>
      <c r="AP774" s="142"/>
      <c r="AS774" s="141"/>
      <c r="AT774" s="141"/>
      <c r="AW774" s="141"/>
      <c r="AX774" s="142"/>
      <c r="BA774" s="141"/>
      <c r="BB774" s="141"/>
      <c r="BF774" s="141"/>
      <c r="BG774" s="142"/>
      <c r="BJ774" s="141"/>
      <c r="BK774" s="141"/>
      <c r="BN774" s="141"/>
      <c r="BO774" s="142"/>
    </row>
    <row r="775" spans="1:67" ht="12.75" x14ac:dyDescent="0.2">
      <c r="A775" s="143"/>
      <c r="B775" s="126"/>
      <c r="C775" s="61"/>
      <c r="K775" s="61"/>
      <c r="M775" s="141"/>
      <c r="N775" s="141"/>
      <c r="Q775" s="141"/>
      <c r="R775" s="141"/>
      <c r="S775" s="61"/>
      <c r="U775" s="141"/>
      <c r="V775" s="141"/>
      <c r="Y775" s="141"/>
      <c r="Z775" s="142"/>
      <c r="AC775" s="141"/>
      <c r="AD775" s="141"/>
      <c r="AG775" s="141"/>
      <c r="AH775" s="142"/>
      <c r="AK775" s="141"/>
      <c r="AL775" s="141"/>
      <c r="AO775" s="141"/>
      <c r="AP775" s="142"/>
      <c r="AS775" s="141"/>
      <c r="AT775" s="141"/>
      <c r="AW775" s="141"/>
      <c r="AX775" s="142"/>
      <c r="BA775" s="141"/>
      <c r="BB775" s="141"/>
      <c r="BF775" s="141"/>
      <c r="BG775" s="142"/>
      <c r="BJ775" s="141"/>
      <c r="BK775" s="141"/>
      <c r="BN775" s="141"/>
      <c r="BO775" s="142"/>
    </row>
    <row r="776" spans="1:67" ht="12.75" x14ac:dyDescent="0.2">
      <c r="A776" s="143"/>
      <c r="B776" s="126"/>
      <c r="C776" s="61"/>
      <c r="K776" s="61"/>
      <c r="M776" s="141"/>
      <c r="N776" s="141"/>
      <c r="Q776" s="141"/>
      <c r="R776" s="141"/>
      <c r="S776" s="61"/>
      <c r="U776" s="141"/>
      <c r="V776" s="141"/>
      <c r="Y776" s="141"/>
      <c r="Z776" s="142"/>
      <c r="AC776" s="141"/>
      <c r="AD776" s="141"/>
      <c r="AG776" s="141"/>
      <c r="AH776" s="142"/>
      <c r="AK776" s="141"/>
      <c r="AL776" s="141"/>
      <c r="AO776" s="141"/>
      <c r="AP776" s="142"/>
      <c r="AS776" s="141"/>
      <c r="AT776" s="141"/>
      <c r="AW776" s="141"/>
      <c r="AX776" s="142"/>
      <c r="BA776" s="141"/>
      <c r="BB776" s="141"/>
      <c r="BF776" s="141"/>
      <c r="BG776" s="142"/>
      <c r="BJ776" s="141"/>
      <c r="BK776" s="141"/>
      <c r="BN776" s="141"/>
      <c r="BO776" s="142"/>
    </row>
    <row r="777" spans="1:67" ht="12.75" x14ac:dyDescent="0.2">
      <c r="A777" s="143"/>
      <c r="B777" s="126"/>
      <c r="C777" s="61"/>
      <c r="K777" s="61"/>
      <c r="M777" s="141"/>
      <c r="N777" s="141"/>
      <c r="Q777" s="141"/>
      <c r="R777" s="141"/>
      <c r="S777" s="61"/>
      <c r="U777" s="141"/>
      <c r="V777" s="141"/>
      <c r="Y777" s="141"/>
      <c r="Z777" s="142"/>
      <c r="AC777" s="141"/>
      <c r="AD777" s="141"/>
      <c r="AG777" s="141"/>
      <c r="AH777" s="142"/>
      <c r="AK777" s="141"/>
      <c r="AL777" s="141"/>
      <c r="AO777" s="141"/>
      <c r="AP777" s="142"/>
      <c r="AS777" s="141"/>
      <c r="AT777" s="141"/>
      <c r="AW777" s="141"/>
      <c r="AX777" s="142"/>
      <c r="BA777" s="141"/>
      <c r="BB777" s="141"/>
      <c r="BF777" s="141"/>
      <c r="BG777" s="142"/>
      <c r="BJ777" s="141"/>
      <c r="BK777" s="141"/>
      <c r="BN777" s="141"/>
      <c r="BO777" s="142"/>
    </row>
    <row r="778" spans="1:67" ht="12.75" x14ac:dyDescent="0.2">
      <c r="A778" s="143"/>
      <c r="B778" s="126"/>
      <c r="C778" s="61"/>
      <c r="K778" s="61"/>
      <c r="M778" s="141"/>
      <c r="N778" s="141"/>
      <c r="Q778" s="141"/>
      <c r="R778" s="141"/>
      <c r="S778" s="61"/>
      <c r="U778" s="141"/>
      <c r="V778" s="141"/>
      <c r="Y778" s="141"/>
      <c r="Z778" s="142"/>
      <c r="AC778" s="141"/>
      <c r="AD778" s="141"/>
      <c r="AG778" s="141"/>
      <c r="AH778" s="142"/>
      <c r="AK778" s="141"/>
      <c r="AL778" s="141"/>
      <c r="AO778" s="141"/>
      <c r="AP778" s="142"/>
      <c r="AS778" s="141"/>
      <c r="AT778" s="141"/>
      <c r="AW778" s="141"/>
      <c r="AX778" s="142"/>
      <c r="BA778" s="141"/>
      <c r="BB778" s="141"/>
      <c r="BF778" s="141"/>
      <c r="BG778" s="142"/>
      <c r="BJ778" s="141"/>
      <c r="BK778" s="141"/>
      <c r="BN778" s="141"/>
      <c r="BO778" s="142"/>
    </row>
    <row r="779" spans="1:67" ht="12.75" x14ac:dyDescent="0.2">
      <c r="A779" s="143"/>
      <c r="B779" s="126"/>
      <c r="C779" s="61"/>
      <c r="K779" s="61"/>
      <c r="M779" s="141"/>
      <c r="N779" s="141"/>
      <c r="Q779" s="141"/>
      <c r="R779" s="141"/>
      <c r="S779" s="61"/>
      <c r="U779" s="141"/>
      <c r="V779" s="141"/>
      <c r="Y779" s="141"/>
      <c r="Z779" s="142"/>
      <c r="AC779" s="141"/>
      <c r="AD779" s="141"/>
      <c r="AG779" s="141"/>
      <c r="AH779" s="142"/>
      <c r="AK779" s="141"/>
      <c r="AL779" s="141"/>
      <c r="AO779" s="141"/>
      <c r="AP779" s="142"/>
      <c r="AS779" s="141"/>
      <c r="AT779" s="141"/>
      <c r="AW779" s="141"/>
      <c r="AX779" s="142"/>
      <c r="BA779" s="141"/>
      <c r="BB779" s="141"/>
      <c r="BF779" s="141"/>
      <c r="BG779" s="142"/>
      <c r="BJ779" s="141"/>
      <c r="BK779" s="141"/>
      <c r="BN779" s="141"/>
      <c r="BO779" s="142"/>
    </row>
    <row r="780" spans="1:67" ht="12.75" x14ac:dyDescent="0.2">
      <c r="A780" s="143"/>
      <c r="B780" s="126"/>
      <c r="C780" s="61"/>
      <c r="K780" s="61"/>
      <c r="M780" s="141"/>
      <c r="N780" s="141"/>
      <c r="Q780" s="141"/>
      <c r="R780" s="141"/>
      <c r="S780" s="61"/>
      <c r="U780" s="141"/>
      <c r="V780" s="141"/>
      <c r="Y780" s="141"/>
      <c r="Z780" s="142"/>
      <c r="AC780" s="141"/>
      <c r="AD780" s="141"/>
      <c r="AG780" s="141"/>
      <c r="AH780" s="142"/>
      <c r="AK780" s="141"/>
      <c r="AL780" s="141"/>
      <c r="AO780" s="141"/>
      <c r="AP780" s="142"/>
      <c r="AS780" s="141"/>
      <c r="AT780" s="141"/>
      <c r="AW780" s="141"/>
      <c r="AX780" s="142"/>
      <c r="BA780" s="141"/>
      <c r="BB780" s="141"/>
      <c r="BF780" s="141"/>
      <c r="BG780" s="142"/>
      <c r="BJ780" s="141"/>
      <c r="BK780" s="141"/>
      <c r="BN780" s="141"/>
      <c r="BO780" s="142"/>
    </row>
    <row r="781" spans="1:67" ht="12.75" x14ac:dyDescent="0.2">
      <c r="A781" s="143"/>
      <c r="B781" s="126"/>
      <c r="C781" s="61"/>
      <c r="K781" s="61"/>
      <c r="M781" s="141"/>
      <c r="N781" s="141"/>
      <c r="Q781" s="141"/>
      <c r="R781" s="141"/>
      <c r="S781" s="61"/>
      <c r="U781" s="141"/>
      <c r="V781" s="141"/>
      <c r="Y781" s="141"/>
      <c r="Z781" s="142"/>
      <c r="AC781" s="141"/>
      <c r="AD781" s="141"/>
      <c r="AG781" s="141"/>
      <c r="AH781" s="142"/>
      <c r="AK781" s="141"/>
      <c r="AL781" s="141"/>
      <c r="AO781" s="141"/>
      <c r="AP781" s="142"/>
      <c r="AS781" s="141"/>
      <c r="AT781" s="141"/>
      <c r="AW781" s="141"/>
      <c r="AX781" s="142"/>
      <c r="BA781" s="141"/>
      <c r="BB781" s="141"/>
      <c r="BF781" s="141"/>
      <c r="BG781" s="142"/>
      <c r="BJ781" s="141"/>
      <c r="BK781" s="141"/>
      <c r="BN781" s="141"/>
      <c r="BO781" s="142"/>
    </row>
    <row r="782" spans="1:67" ht="12.75" x14ac:dyDescent="0.2">
      <c r="A782" s="143"/>
      <c r="B782" s="126"/>
      <c r="C782" s="61"/>
      <c r="K782" s="61"/>
      <c r="M782" s="141"/>
      <c r="N782" s="141"/>
      <c r="Q782" s="141"/>
      <c r="R782" s="141"/>
      <c r="S782" s="61"/>
      <c r="U782" s="141"/>
      <c r="V782" s="141"/>
      <c r="Y782" s="141"/>
      <c r="Z782" s="142"/>
      <c r="AC782" s="141"/>
      <c r="AD782" s="141"/>
      <c r="AG782" s="141"/>
      <c r="AH782" s="142"/>
      <c r="AK782" s="141"/>
      <c r="AL782" s="141"/>
      <c r="AO782" s="141"/>
      <c r="AP782" s="142"/>
      <c r="AS782" s="141"/>
      <c r="AT782" s="141"/>
      <c r="AW782" s="141"/>
      <c r="AX782" s="142"/>
      <c r="BA782" s="141"/>
      <c r="BB782" s="141"/>
      <c r="BF782" s="141"/>
      <c r="BG782" s="142"/>
      <c r="BJ782" s="141"/>
      <c r="BK782" s="141"/>
      <c r="BN782" s="141"/>
      <c r="BO782" s="142"/>
    </row>
    <row r="783" spans="1:67" ht="12.75" x14ac:dyDescent="0.2">
      <c r="A783" s="143"/>
      <c r="B783" s="126"/>
      <c r="C783" s="61"/>
      <c r="K783" s="61"/>
      <c r="M783" s="141"/>
      <c r="N783" s="141"/>
      <c r="Q783" s="141"/>
      <c r="R783" s="141"/>
      <c r="S783" s="61"/>
      <c r="U783" s="141"/>
      <c r="V783" s="141"/>
      <c r="Y783" s="141"/>
      <c r="Z783" s="142"/>
      <c r="AC783" s="141"/>
      <c r="AD783" s="141"/>
      <c r="AG783" s="141"/>
      <c r="AH783" s="142"/>
      <c r="AK783" s="141"/>
      <c r="AL783" s="141"/>
      <c r="AO783" s="141"/>
      <c r="AP783" s="142"/>
      <c r="AS783" s="141"/>
      <c r="AT783" s="141"/>
      <c r="AW783" s="141"/>
      <c r="AX783" s="142"/>
      <c r="BA783" s="141"/>
      <c r="BB783" s="141"/>
      <c r="BF783" s="141"/>
      <c r="BG783" s="142"/>
      <c r="BJ783" s="141"/>
      <c r="BK783" s="141"/>
      <c r="BN783" s="141"/>
      <c r="BO783" s="142"/>
    </row>
    <row r="784" spans="1:67" ht="12.75" x14ac:dyDescent="0.2">
      <c r="A784" s="143"/>
      <c r="B784" s="126"/>
      <c r="C784" s="61"/>
      <c r="K784" s="61"/>
      <c r="M784" s="141"/>
      <c r="N784" s="141"/>
      <c r="Q784" s="141"/>
      <c r="R784" s="141"/>
      <c r="S784" s="61"/>
      <c r="U784" s="141"/>
      <c r="V784" s="141"/>
      <c r="Y784" s="141"/>
      <c r="Z784" s="142"/>
      <c r="AC784" s="141"/>
      <c r="AD784" s="141"/>
      <c r="AG784" s="141"/>
      <c r="AH784" s="142"/>
      <c r="AK784" s="141"/>
      <c r="AL784" s="141"/>
      <c r="AO784" s="141"/>
      <c r="AP784" s="142"/>
      <c r="AS784" s="141"/>
      <c r="AT784" s="141"/>
      <c r="AW784" s="141"/>
      <c r="AX784" s="142"/>
      <c r="BA784" s="141"/>
      <c r="BB784" s="141"/>
      <c r="BF784" s="141"/>
      <c r="BG784" s="142"/>
      <c r="BJ784" s="141"/>
      <c r="BK784" s="141"/>
      <c r="BN784" s="141"/>
      <c r="BO784" s="142"/>
    </row>
    <row r="785" spans="1:67" ht="12.75" x14ac:dyDescent="0.2">
      <c r="A785" s="143"/>
      <c r="B785" s="126"/>
      <c r="C785" s="61"/>
      <c r="K785" s="61"/>
      <c r="M785" s="141"/>
      <c r="N785" s="141"/>
      <c r="Q785" s="141"/>
      <c r="R785" s="141"/>
      <c r="S785" s="61"/>
      <c r="U785" s="141"/>
      <c r="V785" s="141"/>
      <c r="Y785" s="141"/>
      <c r="Z785" s="142"/>
      <c r="AC785" s="141"/>
      <c r="AD785" s="141"/>
      <c r="AG785" s="141"/>
      <c r="AH785" s="142"/>
      <c r="AK785" s="141"/>
      <c r="AL785" s="141"/>
      <c r="AO785" s="141"/>
      <c r="AP785" s="142"/>
      <c r="AS785" s="141"/>
      <c r="AT785" s="141"/>
      <c r="AW785" s="141"/>
      <c r="AX785" s="142"/>
      <c r="BA785" s="141"/>
      <c r="BB785" s="141"/>
      <c r="BF785" s="141"/>
      <c r="BG785" s="142"/>
      <c r="BJ785" s="141"/>
      <c r="BK785" s="141"/>
      <c r="BN785" s="141"/>
      <c r="BO785" s="142"/>
    </row>
    <row r="786" spans="1:67" ht="12.75" x14ac:dyDescent="0.2">
      <c r="A786" s="143"/>
      <c r="B786" s="126"/>
      <c r="C786" s="61"/>
      <c r="K786" s="61"/>
      <c r="M786" s="141"/>
      <c r="N786" s="141"/>
      <c r="Q786" s="141"/>
      <c r="R786" s="141"/>
      <c r="S786" s="61"/>
      <c r="U786" s="141"/>
      <c r="V786" s="141"/>
      <c r="Y786" s="141"/>
      <c r="Z786" s="142"/>
      <c r="AC786" s="141"/>
      <c r="AD786" s="141"/>
      <c r="AG786" s="141"/>
      <c r="AH786" s="142"/>
      <c r="AK786" s="141"/>
      <c r="AL786" s="141"/>
      <c r="AO786" s="141"/>
      <c r="AP786" s="142"/>
      <c r="AS786" s="141"/>
      <c r="AT786" s="141"/>
      <c r="AW786" s="141"/>
      <c r="AX786" s="142"/>
      <c r="BA786" s="141"/>
      <c r="BB786" s="141"/>
      <c r="BF786" s="141"/>
      <c r="BG786" s="142"/>
      <c r="BJ786" s="141"/>
      <c r="BK786" s="141"/>
      <c r="BN786" s="141"/>
      <c r="BO786" s="142"/>
    </row>
    <row r="787" spans="1:67" ht="12.75" x14ac:dyDescent="0.2">
      <c r="A787" s="143"/>
      <c r="B787" s="126"/>
      <c r="C787" s="61"/>
      <c r="K787" s="61"/>
      <c r="M787" s="141"/>
      <c r="N787" s="141"/>
      <c r="Q787" s="141"/>
      <c r="R787" s="141"/>
      <c r="S787" s="61"/>
      <c r="U787" s="141"/>
      <c r="V787" s="141"/>
      <c r="Y787" s="141"/>
      <c r="Z787" s="142"/>
      <c r="AC787" s="141"/>
      <c r="AD787" s="141"/>
      <c r="AG787" s="141"/>
      <c r="AH787" s="142"/>
      <c r="AK787" s="141"/>
      <c r="AL787" s="141"/>
      <c r="AO787" s="141"/>
      <c r="AP787" s="142"/>
      <c r="AS787" s="141"/>
      <c r="AT787" s="141"/>
      <c r="AW787" s="141"/>
      <c r="AX787" s="142"/>
      <c r="BA787" s="141"/>
      <c r="BB787" s="141"/>
      <c r="BF787" s="141"/>
      <c r="BG787" s="142"/>
      <c r="BJ787" s="141"/>
      <c r="BK787" s="141"/>
      <c r="BN787" s="141"/>
      <c r="BO787" s="142"/>
    </row>
    <row r="788" spans="1:67" ht="12.75" x14ac:dyDescent="0.2">
      <c r="A788" s="143"/>
      <c r="B788" s="126"/>
      <c r="C788" s="61"/>
      <c r="K788" s="61"/>
      <c r="M788" s="141"/>
      <c r="N788" s="141"/>
      <c r="Q788" s="141"/>
      <c r="R788" s="141"/>
      <c r="S788" s="61"/>
      <c r="U788" s="141"/>
      <c r="V788" s="141"/>
      <c r="Y788" s="141"/>
      <c r="Z788" s="142"/>
      <c r="AC788" s="141"/>
      <c r="AD788" s="141"/>
      <c r="AG788" s="141"/>
      <c r="AH788" s="142"/>
      <c r="AK788" s="141"/>
      <c r="AL788" s="141"/>
      <c r="AO788" s="141"/>
      <c r="AP788" s="142"/>
      <c r="AS788" s="141"/>
      <c r="AT788" s="141"/>
      <c r="AW788" s="141"/>
      <c r="AX788" s="142"/>
      <c r="BA788" s="141"/>
      <c r="BB788" s="141"/>
      <c r="BF788" s="141"/>
      <c r="BG788" s="142"/>
      <c r="BJ788" s="141"/>
      <c r="BK788" s="141"/>
      <c r="BN788" s="141"/>
      <c r="BO788" s="142"/>
    </row>
    <row r="789" spans="1:67" ht="12.75" x14ac:dyDescent="0.2">
      <c r="A789" s="143"/>
      <c r="B789" s="126"/>
      <c r="C789" s="61"/>
      <c r="K789" s="61"/>
      <c r="M789" s="141"/>
      <c r="N789" s="141"/>
      <c r="Q789" s="141"/>
      <c r="R789" s="141"/>
      <c r="S789" s="61"/>
      <c r="U789" s="141"/>
      <c r="V789" s="141"/>
      <c r="Y789" s="141"/>
      <c r="Z789" s="142"/>
      <c r="AC789" s="141"/>
      <c r="AD789" s="141"/>
      <c r="AG789" s="141"/>
      <c r="AH789" s="142"/>
      <c r="AK789" s="141"/>
      <c r="AL789" s="141"/>
      <c r="AO789" s="141"/>
      <c r="AP789" s="142"/>
      <c r="AS789" s="141"/>
      <c r="AT789" s="141"/>
      <c r="AW789" s="141"/>
      <c r="AX789" s="142"/>
      <c r="BA789" s="141"/>
      <c r="BB789" s="141"/>
      <c r="BF789" s="141"/>
      <c r="BG789" s="142"/>
      <c r="BJ789" s="141"/>
      <c r="BK789" s="141"/>
      <c r="BN789" s="141"/>
      <c r="BO789" s="142"/>
    </row>
    <row r="790" spans="1:67" ht="12.75" x14ac:dyDescent="0.2">
      <c r="A790" s="143"/>
      <c r="B790" s="126"/>
      <c r="C790" s="61"/>
      <c r="K790" s="61"/>
      <c r="M790" s="141"/>
      <c r="N790" s="141"/>
      <c r="Q790" s="141"/>
      <c r="R790" s="141"/>
      <c r="S790" s="61"/>
      <c r="U790" s="141"/>
      <c r="V790" s="141"/>
      <c r="Y790" s="141"/>
      <c r="Z790" s="142"/>
      <c r="AC790" s="141"/>
      <c r="AD790" s="141"/>
      <c r="AG790" s="141"/>
      <c r="AH790" s="142"/>
      <c r="AK790" s="141"/>
      <c r="AL790" s="141"/>
      <c r="AO790" s="141"/>
      <c r="AP790" s="142"/>
      <c r="AS790" s="141"/>
      <c r="AT790" s="141"/>
      <c r="AW790" s="141"/>
      <c r="AX790" s="142"/>
      <c r="BA790" s="141"/>
      <c r="BB790" s="141"/>
      <c r="BF790" s="141"/>
      <c r="BG790" s="142"/>
      <c r="BJ790" s="141"/>
      <c r="BK790" s="141"/>
      <c r="BN790" s="141"/>
      <c r="BO790" s="142"/>
    </row>
    <row r="791" spans="1:67" ht="12.75" x14ac:dyDescent="0.2">
      <c r="A791" s="143"/>
      <c r="B791" s="126"/>
      <c r="C791" s="61"/>
      <c r="K791" s="61"/>
      <c r="M791" s="141"/>
      <c r="N791" s="141"/>
      <c r="Q791" s="141"/>
      <c r="R791" s="141"/>
      <c r="S791" s="61"/>
      <c r="U791" s="141"/>
      <c r="V791" s="141"/>
      <c r="Y791" s="141"/>
      <c r="Z791" s="142"/>
      <c r="AC791" s="141"/>
      <c r="AD791" s="141"/>
      <c r="AG791" s="141"/>
      <c r="AH791" s="142"/>
      <c r="AK791" s="141"/>
      <c r="AL791" s="141"/>
      <c r="AO791" s="141"/>
      <c r="AP791" s="142"/>
      <c r="AS791" s="141"/>
      <c r="AT791" s="141"/>
      <c r="AW791" s="141"/>
      <c r="AX791" s="142"/>
      <c r="BA791" s="141"/>
      <c r="BB791" s="141"/>
      <c r="BF791" s="141"/>
      <c r="BG791" s="142"/>
      <c r="BJ791" s="141"/>
      <c r="BK791" s="141"/>
      <c r="BN791" s="141"/>
      <c r="BO791" s="142"/>
    </row>
    <row r="792" spans="1:67" ht="12.75" x14ac:dyDescent="0.2">
      <c r="A792" s="143"/>
      <c r="B792" s="126"/>
      <c r="C792" s="61"/>
      <c r="K792" s="61"/>
      <c r="M792" s="141"/>
      <c r="N792" s="141"/>
      <c r="Q792" s="141"/>
      <c r="R792" s="141"/>
      <c r="S792" s="61"/>
      <c r="U792" s="141"/>
      <c r="V792" s="141"/>
      <c r="Y792" s="141"/>
      <c r="Z792" s="142"/>
      <c r="AC792" s="141"/>
      <c r="AD792" s="141"/>
      <c r="AG792" s="141"/>
      <c r="AH792" s="142"/>
      <c r="AK792" s="141"/>
      <c r="AL792" s="141"/>
      <c r="AO792" s="141"/>
      <c r="AP792" s="142"/>
      <c r="AS792" s="141"/>
      <c r="AT792" s="141"/>
      <c r="AW792" s="141"/>
      <c r="AX792" s="142"/>
      <c r="BA792" s="141"/>
      <c r="BB792" s="141"/>
      <c r="BF792" s="141"/>
      <c r="BG792" s="142"/>
      <c r="BJ792" s="141"/>
      <c r="BK792" s="141"/>
      <c r="BN792" s="141"/>
      <c r="BO792" s="142"/>
    </row>
    <row r="793" spans="1:67" ht="12.75" x14ac:dyDescent="0.2">
      <c r="A793" s="143"/>
      <c r="B793" s="126"/>
      <c r="C793" s="61"/>
      <c r="K793" s="61"/>
      <c r="M793" s="141"/>
      <c r="N793" s="141"/>
      <c r="Q793" s="141"/>
      <c r="R793" s="141"/>
      <c r="S793" s="61"/>
      <c r="U793" s="141"/>
      <c r="V793" s="141"/>
      <c r="Y793" s="141"/>
      <c r="Z793" s="142"/>
      <c r="AC793" s="141"/>
      <c r="AD793" s="141"/>
      <c r="AG793" s="141"/>
      <c r="AH793" s="142"/>
      <c r="AK793" s="141"/>
      <c r="AL793" s="141"/>
      <c r="AO793" s="141"/>
      <c r="AP793" s="142"/>
      <c r="AS793" s="141"/>
      <c r="AT793" s="141"/>
      <c r="AW793" s="141"/>
      <c r="AX793" s="142"/>
      <c r="BA793" s="141"/>
      <c r="BB793" s="141"/>
      <c r="BF793" s="141"/>
      <c r="BG793" s="142"/>
      <c r="BJ793" s="141"/>
      <c r="BK793" s="141"/>
      <c r="BN793" s="141"/>
      <c r="BO793" s="142"/>
    </row>
    <row r="794" spans="1:67" ht="12.75" x14ac:dyDescent="0.2">
      <c r="A794" s="143"/>
      <c r="B794" s="126"/>
      <c r="C794" s="61"/>
      <c r="K794" s="61"/>
      <c r="M794" s="141"/>
      <c r="N794" s="141"/>
      <c r="Q794" s="141"/>
      <c r="R794" s="141"/>
      <c r="S794" s="61"/>
      <c r="U794" s="141"/>
      <c r="V794" s="141"/>
      <c r="Y794" s="141"/>
      <c r="Z794" s="142"/>
      <c r="AC794" s="141"/>
      <c r="AD794" s="141"/>
      <c r="AG794" s="141"/>
      <c r="AH794" s="142"/>
      <c r="AK794" s="141"/>
      <c r="AL794" s="141"/>
      <c r="AO794" s="141"/>
      <c r="AP794" s="142"/>
      <c r="AS794" s="141"/>
      <c r="AT794" s="141"/>
      <c r="AW794" s="141"/>
      <c r="AX794" s="142"/>
      <c r="BA794" s="141"/>
      <c r="BB794" s="141"/>
      <c r="BF794" s="141"/>
      <c r="BG794" s="142"/>
      <c r="BJ794" s="141"/>
      <c r="BK794" s="141"/>
      <c r="BN794" s="141"/>
      <c r="BO794" s="142"/>
    </row>
    <row r="795" spans="1:67" ht="12.75" x14ac:dyDescent="0.2">
      <c r="A795" s="143"/>
      <c r="B795" s="126"/>
      <c r="C795" s="61"/>
      <c r="K795" s="61"/>
      <c r="M795" s="141"/>
      <c r="N795" s="141"/>
      <c r="Q795" s="141"/>
      <c r="R795" s="141"/>
      <c r="S795" s="61"/>
      <c r="U795" s="141"/>
      <c r="V795" s="141"/>
      <c r="Y795" s="141"/>
      <c r="Z795" s="142"/>
      <c r="AC795" s="141"/>
      <c r="AD795" s="141"/>
      <c r="AG795" s="141"/>
      <c r="AH795" s="142"/>
      <c r="AK795" s="141"/>
      <c r="AL795" s="141"/>
      <c r="AO795" s="141"/>
      <c r="AP795" s="142"/>
      <c r="AS795" s="141"/>
      <c r="AT795" s="141"/>
      <c r="AW795" s="141"/>
      <c r="AX795" s="142"/>
      <c r="BA795" s="141"/>
      <c r="BB795" s="141"/>
      <c r="BF795" s="141"/>
      <c r="BG795" s="142"/>
      <c r="BJ795" s="141"/>
      <c r="BK795" s="141"/>
      <c r="BN795" s="141"/>
      <c r="BO795" s="142"/>
    </row>
    <row r="796" spans="1:67" ht="12.75" x14ac:dyDescent="0.2">
      <c r="A796" s="143"/>
      <c r="B796" s="126"/>
      <c r="C796" s="61"/>
      <c r="K796" s="61"/>
      <c r="M796" s="141"/>
      <c r="N796" s="141"/>
      <c r="Q796" s="141"/>
      <c r="R796" s="141"/>
      <c r="S796" s="61"/>
      <c r="U796" s="141"/>
      <c r="V796" s="141"/>
      <c r="Y796" s="141"/>
      <c r="Z796" s="142"/>
      <c r="AC796" s="141"/>
      <c r="AD796" s="141"/>
      <c r="AG796" s="141"/>
      <c r="AH796" s="142"/>
      <c r="AK796" s="141"/>
      <c r="AL796" s="141"/>
      <c r="AO796" s="141"/>
      <c r="AP796" s="142"/>
      <c r="AS796" s="141"/>
      <c r="AT796" s="141"/>
      <c r="AW796" s="141"/>
      <c r="AX796" s="142"/>
      <c r="BA796" s="141"/>
      <c r="BB796" s="141"/>
      <c r="BF796" s="141"/>
      <c r="BG796" s="142"/>
      <c r="BJ796" s="141"/>
      <c r="BK796" s="141"/>
      <c r="BN796" s="141"/>
      <c r="BO796" s="142"/>
    </row>
    <row r="797" spans="1:67" ht="12.75" x14ac:dyDescent="0.2">
      <c r="A797" s="143"/>
      <c r="B797" s="126"/>
      <c r="C797" s="61"/>
      <c r="K797" s="61"/>
      <c r="M797" s="141"/>
      <c r="N797" s="141"/>
      <c r="Q797" s="141"/>
      <c r="R797" s="141"/>
      <c r="S797" s="61"/>
      <c r="U797" s="141"/>
      <c r="V797" s="141"/>
      <c r="Y797" s="141"/>
      <c r="Z797" s="142"/>
      <c r="AC797" s="141"/>
      <c r="AD797" s="141"/>
      <c r="AG797" s="141"/>
      <c r="AH797" s="142"/>
      <c r="AK797" s="141"/>
      <c r="AL797" s="141"/>
      <c r="AO797" s="141"/>
      <c r="AP797" s="142"/>
      <c r="AS797" s="141"/>
      <c r="AT797" s="141"/>
      <c r="AW797" s="141"/>
      <c r="AX797" s="142"/>
      <c r="BA797" s="141"/>
      <c r="BB797" s="141"/>
      <c r="BF797" s="141"/>
      <c r="BG797" s="142"/>
      <c r="BJ797" s="141"/>
      <c r="BK797" s="141"/>
      <c r="BN797" s="141"/>
      <c r="BO797" s="142"/>
    </row>
    <row r="798" spans="1:67" ht="12.75" x14ac:dyDescent="0.2">
      <c r="A798" s="143"/>
      <c r="B798" s="126"/>
      <c r="C798" s="61"/>
      <c r="K798" s="61"/>
      <c r="M798" s="141"/>
      <c r="N798" s="141"/>
      <c r="Q798" s="141"/>
      <c r="R798" s="141"/>
      <c r="S798" s="61"/>
      <c r="U798" s="141"/>
      <c r="V798" s="141"/>
      <c r="Y798" s="141"/>
      <c r="Z798" s="142"/>
      <c r="AC798" s="141"/>
      <c r="AD798" s="141"/>
      <c r="AG798" s="141"/>
      <c r="AH798" s="142"/>
      <c r="AK798" s="141"/>
      <c r="AL798" s="141"/>
      <c r="AO798" s="141"/>
      <c r="AP798" s="142"/>
      <c r="AS798" s="141"/>
      <c r="AT798" s="141"/>
      <c r="AW798" s="141"/>
      <c r="AX798" s="142"/>
      <c r="BA798" s="141"/>
      <c r="BB798" s="141"/>
      <c r="BF798" s="141"/>
      <c r="BG798" s="142"/>
      <c r="BJ798" s="141"/>
      <c r="BK798" s="141"/>
      <c r="BN798" s="141"/>
      <c r="BO798" s="142"/>
    </row>
    <row r="799" spans="1:67" ht="12.75" x14ac:dyDescent="0.2">
      <c r="A799" s="143"/>
      <c r="B799" s="126"/>
      <c r="C799" s="61"/>
      <c r="K799" s="61"/>
      <c r="M799" s="141"/>
      <c r="N799" s="141"/>
      <c r="Q799" s="141"/>
      <c r="R799" s="141"/>
      <c r="S799" s="61"/>
      <c r="U799" s="141"/>
      <c r="V799" s="141"/>
      <c r="Y799" s="141"/>
      <c r="Z799" s="142"/>
      <c r="AC799" s="141"/>
      <c r="AD799" s="141"/>
      <c r="AG799" s="141"/>
      <c r="AH799" s="142"/>
      <c r="AK799" s="141"/>
      <c r="AL799" s="141"/>
      <c r="AO799" s="141"/>
      <c r="AP799" s="142"/>
      <c r="AS799" s="141"/>
      <c r="AT799" s="141"/>
      <c r="AW799" s="141"/>
      <c r="AX799" s="142"/>
      <c r="BA799" s="141"/>
      <c r="BB799" s="141"/>
      <c r="BF799" s="141"/>
      <c r="BG799" s="142"/>
      <c r="BJ799" s="141"/>
      <c r="BK799" s="141"/>
      <c r="BN799" s="141"/>
      <c r="BO799" s="142"/>
    </row>
    <row r="800" spans="1:67" ht="12.75" x14ac:dyDescent="0.2">
      <c r="A800" s="143"/>
      <c r="B800" s="126"/>
      <c r="C800" s="61"/>
      <c r="K800" s="61"/>
      <c r="M800" s="141"/>
      <c r="N800" s="141"/>
      <c r="Q800" s="141"/>
      <c r="R800" s="141"/>
      <c r="S800" s="61"/>
      <c r="U800" s="141"/>
      <c r="V800" s="141"/>
      <c r="Y800" s="141"/>
      <c r="Z800" s="142"/>
      <c r="AC800" s="141"/>
      <c r="AD800" s="141"/>
      <c r="AG800" s="141"/>
      <c r="AH800" s="142"/>
      <c r="AK800" s="141"/>
      <c r="AL800" s="141"/>
      <c r="AO800" s="141"/>
      <c r="AP800" s="142"/>
      <c r="AS800" s="141"/>
      <c r="AT800" s="141"/>
      <c r="AW800" s="141"/>
      <c r="AX800" s="142"/>
      <c r="BA800" s="141"/>
      <c r="BB800" s="141"/>
      <c r="BF800" s="141"/>
      <c r="BG800" s="142"/>
      <c r="BJ800" s="141"/>
      <c r="BK800" s="141"/>
      <c r="BN800" s="141"/>
      <c r="BO800" s="142"/>
    </row>
    <row r="801" spans="1:67" ht="12.75" x14ac:dyDescent="0.2">
      <c r="A801" s="143"/>
      <c r="B801" s="126"/>
      <c r="C801" s="61"/>
      <c r="K801" s="61"/>
      <c r="M801" s="141"/>
      <c r="N801" s="141"/>
      <c r="Q801" s="141"/>
      <c r="R801" s="141"/>
      <c r="S801" s="61"/>
      <c r="U801" s="141"/>
      <c r="V801" s="141"/>
      <c r="Y801" s="141"/>
      <c r="Z801" s="142"/>
      <c r="AC801" s="141"/>
      <c r="AD801" s="141"/>
      <c r="AG801" s="141"/>
      <c r="AH801" s="142"/>
      <c r="AK801" s="141"/>
      <c r="AL801" s="141"/>
      <c r="AO801" s="141"/>
      <c r="AP801" s="142"/>
      <c r="AS801" s="141"/>
      <c r="AT801" s="141"/>
      <c r="AW801" s="141"/>
      <c r="AX801" s="142"/>
      <c r="BA801" s="141"/>
      <c r="BB801" s="141"/>
      <c r="BF801" s="141"/>
      <c r="BG801" s="142"/>
      <c r="BJ801" s="141"/>
      <c r="BK801" s="141"/>
      <c r="BN801" s="141"/>
      <c r="BO801" s="142"/>
    </row>
    <row r="802" spans="1:67" ht="12.75" x14ac:dyDescent="0.2">
      <c r="A802" s="143"/>
      <c r="B802" s="126"/>
      <c r="C802" s="61"/>
      <c r="K802" s="61"/>
      <c r="M802" s="141"/>
      <c r="N802" s="141"/>
      <c r="Q802" s="141"/>
      <c r="R802" s="141"/>
      <c r="S802" s="61"/>
      <c r="U802" s="141"/>
      <c r="V802" s="141"/>
      <c r="Y802" s="141"/>
      <c r="Z802" s="142"/>
      <c r="AC802" s="141"/>
      <c r="AD802" s="141"/>
      <c r="AG802" s="141"/>
      <c r="AH802" s="142"/>
      <c r="AK802" s="141"/>
      <c r="AL802" s="141"/>
      <c r="AO802" s="141"/>
      <c r="AP802" s="142"/>
      <c r="AS802" s="141"/>
      <c r="AT802" s="141"/>
      <c r="AW802" s="141"/>
      <c r="AX802" s="142"/>
      <c r="BA802" s="141"/>
      <c r="BB802" s="141"/>
      <c r="BF802" s="141"/>
      <c r="BG802" s="142"/>
      <c r="BJ802" s="141"/>
      <c r="BK802" s="141"/>
      <c r="BN802" s="141"/>
      <c r="BO802" s="142"/>
    </row>
    <row r="803" spans="1:67" ht="12.75" x14ac:dyDescent="0.2">
      <c r="A803" s="143"/>
      <c r="B803" s="126"/>
      <c r="C803" s="61"/>
      <c r="K803" s="61"/>
      <c r="M803" s="141"/>
      <c r="N803" s="141"/>
      <c r="Q803" s="141"/>
      <c r="R803" s="141"/>
      <c r="S803" s="61"/>
      <c r="U803" s="141"/>
      <c r="V803" s="141"/>
      <c r="Y803" s="141"/>
      <c r="Z803" s="142"/>
      <c r="AC803" s="141"/>
      <c r="AD803" s="141"/>
      <c r="AG803" s="141"/>
      <c r="AH803" s="142"/>
      <c r="AK803" s="141"/>
      <c r="AL803" s="141"/>
      <c r="AO803" s="141"/>
      <c r="AP803" s="142"/>
      <c r="AS803" s="141"/>
      <c r="AT803" s="141"/>
      <c r="AW803" s="141"/>
      <c r="AX803" s="142"/>
      <c r="BA803" s="141"/>
      <c r="BB803" s="141"/>
      <c r="BF803" s="141"/>
      <c r="BG803" s="142"/>
      <c r="BJ803" s="141"/>
      <c r="BK803" s="141"/>
      <c r="BN803" s="141"/>
      <c r="BO803" s="142"/>
    </row>
    <row r="804" spans="1:67" ht="12.75" x14ac:dyDescent="0.2">
      <c r="A804" s="143"/>
      <c r="B804" s="126"/>
      <c r="C804" s="61"/>
      <c r="K804" s="61"/>
      <c r="M804" s="141"/>
      <c r="N804" s="141"/>
      <c r="Q804" s="141"/>
      <c r="R804" s="141"/>
      <c r="S804" s="61"/>
      <c r="U804" s="141"/>
      <c r="V804" s="141"/>
      <c r="Y804" s="141"/>
      <c r="Z804" s="142"/>
      <c r="AC804" s="141"/>
      <c r="AD804" s="141"/>
      <c r="AG804" s="141"/>
      <c r="AH804" s="142"/>
      <c r="AK804" s="141"/>
      <c r="AL804" s="141"/>
      <c r="AO804" s="141"/>
      <c r="AP804" s="142"/>
      <c r="AS804" s="141"/>
      <c r="AT804" s="141"/>
      <c r="AW804" s="141"/>
      <c r="AX804" s="142"/>
      <c r="BA804" s="141"/>
      <c r="BB804" s="141"/>
      <c r="BF804" s="141"/>
      <c r="BG804" s="142"/>
      <c r="BJ804" s="141"/>
      <c r="BK804" s="141"/>
      <c r="BN804" s="141"/>
      <c r="BO804" s="142"/>
    </row>
    <row r="805" spans="1:67" ht="12.75" x14ac:dyDescent="0.2">
      <c r="A805" s="143"/>
      <c r="B805" s="126"/>
      <c r="C805" s="61"/>
      <c r="K805" s="61"/>
      <c r="M805" s="141"/>
      <c r="N805" s="141"/>
      <c r="Q805" s="141"/>
      <c r="R805" s="141"/>
      <c r="S805" s="61"/>
      <c r="U805" s="141"/>
      <c r="V805" s="141"/>
      <c r="Y805" s="141"/>
      <c r="Z805" s="142"/>
      <c r="AC805" s="141"/>
      <c r="AD805" s="141"/>
      <c r="AG805" s="141"/>
      <c r="AH805" s="142"/>
      <c r="AK805" s="141"/>
      <c r="AL805" s="141"/>
      <c r="AO805" s="141"/>
      <c r="AP805" s="142"/>
      <c r="AS805" s="141"/>
      <c r="AT805" s="141"/>
      <c r="AW805" s="141"/>
      <c r="AX805" s="142"/>
      <c r="BA805" s="141"/>
      <c r="BB805" s="141"/>
      <c r="BF805" s="141"/>
      <c r="BG805" s="142"/>
      <c r="BJ805" s="141"/>
      <c r="BK805" s="141"/>
      <c r="BN805" s="141"/>
      <c r="BO805" s="142"/>
    </row>
    <row r="806" spans="1:67" ht="12.75" x14ac:dyDescent="0.2">
      <c r="A806" s="143"/>
      <c r="B806" s="126"/>
      <c r="C806" s="61"/>
      <c r="K806" s="61"/>
      <c r="M806" s="141"/>
      <c r="N806" s="141"/>
      <c r="Q806" s="141"/>
      <c r="R806" s="141"/>
      <c r="S806" s="61"/>
      <c r="U806" s="141"/>
      <c r="V806" s="141"/>
      <c r="Y806" s="141"/>
      <c r="Z806" s="142"/>
      <c r="AC806" s="141"/>
      <c r="AD806" s="141"/>
      <c r="AG806" s="141"/>
      <c r="AH806" s="142"/>
      <c r="AK806" s="141"/>
      <c r="AL806" s="141"/>
      <c r="AO806" s="141"/>
      <c r="AP806" s="142"/>
      <c r="AS806" s="141"/>
      <c r="AT806" s="141"/>
      <c r="AW806" s="141"/>
      <c r="AX806" s="142"/>
      <c r="BA806" s="141"/>
      <c r="BB806" s="141"/>
      <c r="BF806" s="141"/>
      <c r="BG806" s="142"/>
      <c r="BJ806" s="141"/>
      <c r="BK806" s="141"/>
      <c r="BN806" s="141"/>
      <c r="BO806" s="142"/>
    </row>
    <row r="807" spans="1:67" ht="12.75" x14ac:dyDescent="0.2">
      <c r="A807" s="143"/>
      <c r="B807" s="126"/>
      <c r="C807" s="61"/>
      <c r="K807" s="61"/>
      <c r="M807" s="141"/>
      <c r="N807" s="141"/>
      <c r="Q807" s="141"/>
      <c r="R807" s="141"/>
      <c r="S807" s="61"/>
      <c r="U807" s="141"/>
      <c r="V807" s="141"/>
      <c r="Y807" s="141"/>
      <c r="Z807" s="142"/>
      <c r="AC807" s="141"/>
      <c r="AD807" s="141"/>
      <c r="AG807" s="141"/>
      <c r="AH807" s="142"/>
      <c r="AK807" s="141"/>
      <c r="AL807" s="141"/>
      <c r="AO807" s="141"/>
      <c r="AP807" s="142"/>
      <c r="AS807" s="141"/>
      <c r="AT807" s="141"/>
      <c r="AW807" s="141"/>
      <c r="AX807" s="142"/>
      <c r="BA807" s="141"/>
      <c r="BB807" s="141"/>
      <c r="BF807" s="141"/>
      <c r="BG807" s="142"/>
      <c r="BJ807" s="141"/>
      <c r="BK807" s="141"/>
      <c r="BN807" s="141"/>
      <c r="BO807" s="142"/>
    </row>
    <row r="808" spans="1:67" ht="12.75" x14ac:dyDescent="0.2">
      <c r="A808" s="143"/>
      <c r="B808" s="126"/>
      <c r="C808" s="61"/>
      <c r="K808" s="61"/>
      <c r="M808" s="141"/>
      <c r="N808" s="141"/>
      <c r="Q808" s="141"/>
      <c r="R808" s="141"/>
      <c r="S808" s="61"/>
      <c r="U808" s="141"/>
      <c r="V808" s="141"/>
      <c r="Y808" s="141"/>
      <c r="Z808" s="142"/>
      <c r="AC808" s="141"/>
      <c r="AD808" s="141"/>
      <c r="AG808" s="141"/>
      <c r="AH808" s="142"/>
      <c r="AK808" s="141"/>
      <c r="AL808" s="141"/>
      <c r="AO808" s="141"/>
      <c r="AP808" s="142"/>
      <c r="AS808" s="141"/>
      <c r="AT808" s="141"/>
      <c r="AW808" s="141"/>
      <c r="AX808" s="142"/>
      <c r="BA808" s="141"/>
      <c r="BB808" s="141"/>
      <c r="BF808" s="141"/>
      <c r="BG808" s="142"/>
      <c r="BJ808" s="141"/>
      <c r="BK808" s="141"/>
      <c r="BN808" s="141"/>
      <c r="BO808" s="142"/>
    </row>
    <row r="809" spans="1:67" ht="12.75" x14ac:dyDescent="0.2">
      <c r="A809" s="143"/>
      <c r="B809" s="126"/>
      <c r="C809" s="61"/>
      <c r="K809" s="61"/>
      <c r="M809" s="141"/>
      <c r="N809" s="141"/>
      <c r="Q809" s="141"/>
      <c r="R809" s="141"/>
      <c r="S809" s="61"/>
      <c r="U809" s="141"/>
      <c r="V809" s="141"/>
      <c r="Y809" s="141"/>
      <c r="Z809" s="142"/>
      <c r="AC809" s="141"/>
      <c r="AD809" s="141"/>
      <c r="AG809" s="141"/>
      <c r="AH809" s="142"/>
      <c r="AK809" s="141"/>
      <c r="AL809" s="141"/>
      <c r="AO809" s="141"/>
      <c r="AP809" s="142"/>
      <c r="AS809" s="141"/>
      <c r="AT809" s="141"/>
      <c r="AW809" s="141"/>
      <c r="AX809" s="142"/>
      <c r="BA809" s="141"/>
      <c r="BB809" s="141"/>
      <c r="BF809" s="141"/>
      <c r="BG809" s="142"/>
      <c r="BJ809" s="141"/>
      <c r="BK809" s="141"/>
      <c r="BN809" s="141"/>
      <c r="BO809" s="142"/>
    </row>
    <row r="810" spans="1:67" ht="12.75" x14ac:dyDescent="0.2">
      <c r="A810" s="143"/>
      <c r="B810" s="126"/>
      <c r="C810" s="61"/>
      <c r="K810" s="61"/>
      <c r="M810" s="141"/>
      <c r="N810" s="141"/>
      <c r="Q810" s="141"/>
      <c r="R810" s="141"/>
      <c r="S810" s="61"/>
      <c r="U810" s="141"/>
      <c r="V810" s="141"/>
      <c r="Y810" s="141"/>
      <c r="Z810" s="142"/>
      <c r="AC810" s="141"/>
      <c r="AD810" s="141"/>
      <c r="AG810" s="141"/>
      <c r="AH810" s="142"/>
      <c r="AK810" s="141"/>
      <c r="AL810" s="141"/>
      <c r="AO810" s="141"/>
      <c r="AP810" s="142"/>
      <c r="AS810" s="141"/>
      <c r="AT810" s="141"/>
      <c r="AW810" s="141"/>
      <c r="AX810" s="142"/>
      <c r="BA810" s="141"/>
      <c r="BB810" s="141"/>
      <c r="BF810" s="141"/>
      <c r="BG810" s="142"/>
      <c r="BJ810" s="141"/>
      <c r="BK810" s="141"/>
      <c r="BN810" s="141"/>
      <c r="BO810" s="142"/>
    </row>
    <row r="811" spans="1:67" ht="12.75" x14ac:dyDescent="0.2">
      <c r="A811" s="143"/>
      <c r="B811" s="126"/>
      <c r="C811" s="61"/>
      <c r="K811" s="61"/>
      <c r="M811" s="141"/>
      <c r="N811" s="141"/>
      <c r="Q811" s="141"/>
      <c r="R811" s="141"/>
      <c r="S811" s="61"/>
      <c r="U811" s="141"/>
      <c r="V811" s="141"/>
      <c r="Y811" s="141"/>
      <c r="Z811" s="142"/>
      <c r="AC811" s="141"/>
      <c r="AD811" s="141"/>
      <c r="AG811" s="141"/>
      <c r="AH811" s="142"/>
      <c r="AK811" s="141"/>
      <c r="AL811" s="141"/>
      <c r="AO811" s="141"/>
      <c r="AP811" s="142"/>
      <c r="AS811" s="141"/>
      <c r="AT811" s="141"/>
      <c r="AW811" s="141"/>
      <c r="AX811" s="142"/>
      <c r="BA811" s="141"/>
      <c r="BB811" s="141"/>
      <c r="BF811" s="141"/>
      <c r="BG811" s="142"/>
      <c r="BJ811" s="141"/>
      <c r="BK811" s="141"/>
      <c r="BN811" s="141"/>
      <c r="BO811" s="142"/>
    </row>
    <row r="812" spans="1:67" ht="12.75" x14ac:dyDescent="0.2">
      <c r="A812" s="143"/>
      <c r="B812" s="126"/>
      <c r="C812" s="61"/>
      <c r="K812" s="61"/>
      <c r="M812" s="141"/>
      <c r="N812" s="141"/>
      <c r="Q812" s="141"/>
      <c r="R812" s="141"/>
      <c r="S812" s="61"/>
      <c r="U812" s="141"/>
      <c r="V812" s="141"/>
      <c r="Y812" s="141"/>
      <c r="Z812" s="142"/>
      <c r="AC812" s="141"/>
      <c r="AD812" s="141"/>
      <c r="AG812" s="141"/>
      <c r="AH812" s="142"/>
      <c r="AK812" s="141"/>
      <c r="AL812" s="141"/>
      <c r="AO812" s="141"/>
      <c r="AP812" s="142"/>
      <c r="AS812" s="141"/>
      <c r="AT812" s="141"/>
      <c r="AW812" s="141"/>
      <c r="AX812" s="142"/>
      <c r="BA812" s="141"/>
      <c r="BB812" s="141"/>
      <c r="BF812" s="141"/>
      <c r="BG812" s="142"/>
      <c r="BJ812" s="141"/>
      <c r="BK812" s="141"/>
      <c r="BN812" s="141"/>
      <c r="BO812" s="142"/>
    </row>
    <row r="813" spans="1:67" ht="12.75" x14ac:dyDescent="0.2">
      <c r="A813" s="143"/>
      <c r="B813" s="126"/>
      <c r="C813" s="61"/>
      <c r="K813" s="61"/>
      <c r="M813" s="141"/>
      <c r="N813" s="141"/>
      <c r="Q813" s="141"/>
      <c r="R813" s="141"/>
      <c r="S813" s="61"/>
      <c r="U813" s="141"/>
      <c r="V813" s="141"/>
      <c r="Y813" s="141"/>
      <c r="Z813" s="142"/>
      <c r="AC813" s="141"/>
      <c r="AD813" s="141"/>
      <c r="AG813" s="141"/>
      <c r="AH813" s="142"/>
      <c r="AK813" s="141"/>
      <c r="AL813" s="141"/>
      <c r="AO813" s="141"/>
      <c r="AP813" s="142"/>
      <c r="AS813" s="141"/>
      <c r="AT813" s="141"/>
      <c r="AW813" s="141"/>
      <c r="AX813" s="142"/>
      <c r="BA813" s="141"/>
      <c r="BB813" s="141"/>
      <c r="BF813" s="141"/>
      <c r="BG813" s="142"/>
      <c r="BJ813" s="141"/>
      <c r="BK813" s="141"/>
      <c r="BN813" s="141"/>
      <c r="BO813" s="142"/>
    </row>
    <row r="814" spans="1:67" ht="12.75" x14ac:dyDescent="0.2">
      <c r="A814" s="143"/>
      <c r="B814" s="126"/>
      <c r="C814" s="61"/>
      <c r="K814" s="61"/>
      <c r="M814" s="141"/>
      <c r="N814" s="141"/>
      <c r="Q814" s="141"/>
      <c r="R814" s="141"/>
      <c r="S814" s="61"/>
      <c r="U814" s="141"/>
      <c r="V814" s="141"/>
      <c r="Y814" s="141"/>
      <c r="Z814" s="142"/>
      <c r="AC814" s="141"/>
      <c r="AD814" s="141"/>
      <c r="AG814" s="141"/>
      <c r="AH814" s="142"/>
      <c r="AK814" s="141"/>
      <c r="AL814" s="141"/>
      <c r="AO814" s="141"/>
      <c r="AP814" s="142"/>
      <c r="AS814" s="141"/>
      <c r="AT814" s="141"/>
      <c r="AW814" s="141"/>
      <c r="AX814" s="142"/>
      <c r="BA814" s="141"/>
      <c r="BB814" s="141"/>
      <c r="BF814" s="141"/>
      <c r="BG814" s="142"/>
      <c r="BJ814" s="141"/>
      <c r="BK814" s="141"/>
      <c r="BN814" s="141"/>
      <c r="BO814" s="142"/>
    </row>
    <row r="815" spans="1:67" ht="12.75" x14ac:dyDescent="0.2">
      <c r="A815" s="143"/>
      <c r="B815" s="126"/>
      <c r="C815" s="61"/>
      <c r="K815" s="61"/>
      <c r="M815" s="141"/>
      <c r="N815" s="141"/>
      <c r="Q815" s="141"/>
      <c r="R815" s="141"/>
      <c r="S815" s="61"/>
      <c r="U815" s="141"/>
      <c r="V815" s="141"/>
      <c r="Y815" s="141"/>
      <c r="Z815" s="142"/>
      <c r="AC815" s="141"/>
      <c r="AD815" s="141"/>
      <c r="AG815" s="141"/>
      <c r="AH815" s="142"/>
      <c r="AK815" s="141"/>
      <c r="AL815" s="141"/>
      <c r="AO815" s="141"/>
      <c r="AP815" s="142"/>
      <c r="AS815" s="141"/>
      <c r="AT815" s="141"/>
      <c r="AW815" s="141"/>
      <c r="AX815" s="142"/>
      <c r="BA815" s="141"/>
      <c r="BB815" s="141"/>
      <c r="BF815" s="141"/>
      <c r="BG815" s="142"/>
      <c r="BJ815" s="141"/>
      <c r="BK815" s="141"/>
      <c r="BN815" s="141"/>
      <c r="BO815" s="142"/>
    </row>
    <row r="816" spans="1:67" ht="12.75" x14ac:dyDescent="0.2">
      <c r="A816" s="143"/>
      <c r="B816" s="126"/>
      <c r="C816" s="61"/>
      <c r="K816" s="61"/>
      <c r="M816" s="141"/>
      <c r="N816" s="141"/>
      <c r="Q816" s="141"/>
      <c r="R816" s="141"/>
      <c r="S816" s="61"/>
      <c r="U816" s="141"/>
      <c r="V816" s="141"/>
      <c r="Y816" s="141"/>
      <c r="Z816" s="142"/>
      <c r="AC816" s="141"/>
      <c r="AD816" s="141"/>
      <c r="AG816" s="141"/>
      <c r="AH816" s="142"/>
      <c r="AK816" s="141"/>
      <c r="AL816" s="141"/>
      <c r="AO816" s="141"/>
      <c r="AP816" s="142"/>
      <c r="AS816" s="141"/>
      <c r="AT816" s="141"/>
      <c r="AW816" s="141"/>
      <c r="AX816" s="142"/>
      <c r="BA816" s="141"/>
      <c r="BB816" s="141"/>
      <c r="BF816" s="141"/>
      <c r="BG816" s="142"/>
      <c r="BJ816" s="141"/>
      <c r="BK816" s="141"/>
      <c r="BN816" s="141"/>
      <c r="BO816" s="142"/>
    </row>
    <row r="817" spans="1:67" ht="12.75" x14ac:dyDescent="0.2">
      <c r="A817" s="143"/>
      <c r="B817" s="126"/>
      <c r="C817" s="61"/>
      <c r="K817" s="61"/>
      <c r="M817" s="141"/>
      <c r="N817" s="141"/>
      <c r="Q817" s="141"/>
      <c r="R817" s="141"/>
      <c r="S817" s="61"/>
      <c r="U817" s="141"/>
      <c r="V817" s="141"/>
      <c r="Y817" s="141"/>
      <c r="Z817" s="142"/>
      <c r="AC817" s="141"/>
      <c r="AD817" s="141"/>
      <c r="AG817" s="141"/>
      <c r="AH817" s="142"/>
      <c r="AK817" s="141"/>
      <c r="AL817" s="141"/>
      <c r="AO817" s="141"/>
      <c r="AP817" s="142"/>
      <c r="AS817" s="141"/>
      <c r="AT817" s="141"/>
      <c r="AW817" s="141"/>
      <c r="AX817" s="142"/>
      <c r="BA817" s="141"/>
      <c r="BB817" s="141"/>
      <c r="BF817" s="141"/>
      <c r="BG817" s="142"/>
      <c r="BJ817" s="141"/>
      <c r="BK817" s="141"/>
      <c r="BN817" s="141"/>
      <c r="BO817" s="142"/>
    </row>
    <row r="818" spans="1:67" ht="12.75" x14ac:dyDescent="0.2">
      <c r="A818" s="143"/>
      <c r="B818" s="126"/>
      <c r="C818" s="61"/>
      <c r="K818" s="61"/>
      <c r="M818" s="141"/>
      <c r="N818" s="141"/>
      <c r="Q818" s="141"/>
      <c r="R818" s="141"/>
      <c r="S818" s="61"/>
      <c r="U818" s="141"/>
      <c r="V818" s="141"/>
      <c r="Y818" s="141"/>
      <c r="Z818" s="142"/>
      <c r="AC818" s="141"/>
      <c r="AD818" s="141"/>
      <c r="AG818" s="141"/>
      <c r="AH818" s="142"/>
      <c r="AK818" s="141"/>
      <c r="AL818" s="141"/>
      <c r="AO818" s="141"/>
      <c r="AP818" s="142"/>
      <c r="AS818" s="141"/>
      <c r="AT818" s="141"/>
      <c r="AW818" s="141"/>
      <c r="AX818" s="142"/>
      <c r="BA818" s="141"/>
      <c r="BB818" s="141"/>
      <c r="BF818" s="141"/>
      <c r="BG818" s="142"/>
      <c r="BJ818" s="141"/>
      <c r="BK818" s="141"/>
      <c r="BN818" s="141"/>
      <c r="BO818" s="142"/>
    </row>
    <row r="819" spans="1:67" ht="12.75" x14ac:dyDescent="0.2">
      <c r="A819" s="143"/>
      <c r="B819" s="126"/>
      <c r="C819" s="61"/>
      <c r="K819" s="61"/>
      <c r="M819" s="141"/>
      <c r="N819" s="141"/>
      <c r="Q819" s="141"/>
      <c r="R819" s="141"/>
      <c r="S819" s="61"/>
      <c r="U819" s="141"/>
      <c r="V819" s="141"/>
      <c r="Y819" s="141"/>
      <c r="Z819" s="142"/>
      <c r="AC819" s="141"/>
      <c r="AD819" s="141"/>
      <c r="AG819" s="141"/>
      <c r="AH819" s="142"/>
      <c r="AK819" s="141"/>
      <c r="AL819" s="141"/>
      <c r="AO819" s="141"/>
      <c r="AP819" s="142"/>
      <c r="AS819" s="141"/>
      <c r="AT819" s="141"/>
      <c r="AW819" s="141"/>
      <c r="AX819" s="142"/>
      <c r="BA819" s="141"/>
      <c r="BB819" s="141"/>
      <c r="BF819" s="141"/>
      <c r="BG819" s="142"/>
      <c r="BJ819" s="141"/>
      <c r="BK819" s="141"/>
      <c r="BN819" s="141"/>
      <c r="BO819" s="142"/>
    </row>
    <row r="820" spans="1:67" ht="12.75" x14ac:dyDescent="0.2">
      <c r="A820" s="143"/>
      <c r="B820" s="126"/>
      <c r="C820" s="61"/>
      <c r="K820" s="61"/>
      <c r="M820" s="141"/>
      <c r="N820" s="141"/>
      <c r="Q820" s="141"/>
      <c r="R820" s="141"/>
      <c r="S820" s="61"/>
      <c r="U820" s="141"/>
      <c r="V820" s="141"/>
      <c r="Y820" s="141"/>
      <c r="Z820" s="142"/>
      <c r="AC820" s="141"/>
      <c r="AD820" s="141"/>
      <c r="AG820" s="141"/>
      <c r="AH820" s="142"/>
      <c r="AK820" s="141"/>
      <c r="AL820" s="141"/>
      <c r="AO820" s="141"/>
      <c r="AP820" s="142"/>
      <c r="AS820" s="141"/>
      <c r="AT820" s="141"/>
      <c r="AW820" s="141"/>
      <c r="AX820" s="142"/>
      <c r="BA820" s="141"/>
      <c r="BB820" s="141"/>
      <c r="BF820" s="141"/>
      <c r="BG820" s="142"/>
      <c r="BJ820" s="141"/>
      <c r="BK820" s="141"/>
      <c r="BN820" s="141"/>
      <c r="BO820" s="142"/>
    </row>
    <row r="821" spans="1:67" ht="12.75" x14ac:dyDescent="0.2">
      <c r="A821" s="143"/>
      <c r="B821" s="126"/>
      <c r="C821" s="61"/>
      <c r="K821" s="61"/>
      <c r="M821" s="141"/>
      <c r="N821" s="141"/>
      <c r="Q821" s="141"/>
      <c r="R821" s="141"/>
      <c r="S821" s="61"/>
      <c r="U821" s="141"/>
      <c r="V821" s="141"/>
      <c r="Y821" s="141"/>
      <c r="Z821" s="142"/>
      <c r="AC821" s="141"/>
      <c r="AD821" s="141"/>
      <c r="AG821" s="141"/>
      <c r="AH821" s="142"/>
      <c r="AK821" s="141"/>
      <c r="AL821" s="141"/>
      <c r="AO821" s="141"/>
      <c r="AP821" s="142"/>
      <c r="AS821" s="141"/>
      <c r="AT821" s="141"/>
      <c r="AW821" s="141"/>
      <c r="AX821" s="142"/>
      <c r="BA821" s="141"/>
      <c r="BB821" s="141"/>
      <c r="BF821" s="141"/>
      <c r="BG821" s="142"/>
      <c r="BJ821" s="141"/>
      <c r="BK821" s="141"/>
      <c r="BN821" s="141"/>
      <c r="BO821" s="142"/>
    </row>
    <row r="822" spans="1:67" ht="12.75" x14ac:dyDescent="0.2">
      <c r="A822" s="143"/>
      <c r="B822" s="126"/>
      <c r="C822" s="61"/>
      <c r="K822" s="61"/>
      <c r="M822" s="141"/>
      <c r="N822" s="141"/>
      <c r="Q822" s="141"/>
      <c r="R822" s="141"/>
      <c r="S822" s="61"/>
      <c r="U822" s="141"/>
      <c r="V822" s="141"/>
      <c r="Y822" s="141"/>
      <c r="Z822" s="142"/>
      <c r="AC822" s="141"/>
      <c r="AD822" s="141"/>
      <c r="AG822" s="141"/>
      <c r="AH822" s="142"/>
      <c r="AK822" s="141"/>
      <c r="AL822" s="141"/>
      <c r="AO822" s="141"/>
      <c r="AP822" s="142"/>
      <c r="AS822" s="141"/>
      <c r="AT822" s="141"/>
      <c r="AW822" s="141"/>
      <c r="AX822" s="142"/>
      <c r="BA822" s="141"/>
      <c r="BB822" s="141"/>
      <c r="BF822" s="141"/>
      <c r="BG822" s="142"/>
      <c r="BJ822" s="141"/>
      <c r="BK822" s="141"/>
      <c r="BN822" s="141"/>
      <c r="BO822" s="142"/>
    </row>
    <row r="823" spans="1:67" ht="12.75" x14ac:dyDescent="0.2">
      <c r="A823" s="143"/>
      <c r="B823" s="126"/>
      <c r="C823" s="61"/>
      <c r="K823" s="61"/>
      <c r="M823" s="141"/>
      <c r="N823" s="141"/>
      <c r="Q823" s="141"/>
      <c r="R823" s="141"/>
      <c r="S823" s="61"/>
      <c r="U823" s="141"/>
      <c r="V823" s="141"/>
      <c r="Y823" s="141"/>
      <c r="Z823" s="142"/>
      <c r="AC823" s="141"/>
      <c r="AD823" s="141"/>
      <c r="AG823" s="141"/>
      <c r="AH823" s="142"/>
      <c r="AK823" s="141"/>
      <c r="AL823" s="141"/>
      <c r="AO823" s="141"/>
      <c r="AP823" s="142"/>
      <c r="AS823" s="141"/>
      <c r="AT823" s="141"/>
      <c r="AW823" s="141"/>
      <c r="AX823" s="142"/>
      <c r="BA823" s="141"/>
      <c r="BB823" s="141"/>
      <c r="BF823" s="141"/>
      <c r="BG823" s="142"/>
      <c r="BJ823" s="141"/>
      <c r="BK823" s="141"/>
      <c r="BN823" s="141"/>
      <c r="BO823" s="142"/>
    </row>
    <row r="824" spans="1:67" ht="12.75" x14ac:dyDescent="0.2">
      <c r="A824" s="143"/>
      <c r="B824" s="126"/>
      <c r="C824" s="61"/>
      <c r="K824" s="61"/>
      <c r="M824" s="141"/>
      <c r="N824" s="141"/>
      <c r="Q824" s="141"/>
      <c r="R824" s="141"/>
      <c r="S824" s="61"/>
      <c r="U824" s="141"/>
      <c r="V824" s="141"/>
      <c r="Y824" s="141"/>
      <c r="Z824" s="142"/>
      <c r="AC824" s="141"/>
      <c r="AD824" s="141"/>
      <c r="AG824" s="141"/>
      <c r="AH824" s="142"/>
      <c r="AK824" s="141"/>
      <c r="AL824" s="141"/>
      <c r="AO824" s="141"/>
      <c r="AP824" s="142"/>
      <c r="AS824" s="141"/>
      <c r="AT824" s="141"/>
      <c r="AW824" s="141"/>
      <c r="AX824" s="142"/>
      <c r="BA824" s="141"/>
      <c r="BB824" s="141"/>
      <c r="BF824" s="141"/>
      <c r="BG824" s="142"/>
      <c r="BJ824" s="141"/>
      <c r="BK824" s="141"/>
      <c r="BN824" s="141"/>
      <c r="BO824" s="142"/>
    </row>
    <row r="825" spans="1:67" ht="12.75" x14ac:dyDescent="0.2">
      <c r="A825" s="143"/>
      <c r="B825" s="126"/>
      <c r="C825" s="61"/>
      <c r="K825" s="61"/>
      <c r="M825" s="141"/>
      <c r="N825" s="141"/>
      <c r="Q825" s="141"/>
      <c r="R825" s="141"/>
      <c r="S825" s="61"/>
      <c r="U825" s="141"/>
      <c r="V825" s="141"/>
      <c r="Y825" s="141"/>
      <c r="Z825" s="142"/>
      <c r="AC825" s="141"/>
      <c r="AD825" s="141"/>
      <c r="AG825" s="141"/>
      <c r="AH825" s="142"/>
      <c r="AK825" s="141"/>
      <c r="AL825" s="141"/>
      <c r="AO825" s="141"/>
      <c r="AP825" s="142"/>
      <c r="AS825" s="141"/>
      <c r="AT825" s="141"/>
      <c r="AW825" s="141"/>
      <c r="AX825" s="142"/>
      <c r="BA825" s="141"/>
      <c r="BB825" s="141"/>
      <c r="BF825" s="141"/>
      <c r="BG825" s="142"/>
      <c r="BJ825" s="141"/>
      <c r="BK825" s="141"/>
      <c r="BN825" s="141"/>
      <c r="BO825" s="142"/>
    </row>
    <row r="826" spans="1:67" ht="12.75" x14ac:dyDescent="0.2">
      <c r="A826" s="143"/>
      <c r="B826" s="126"/>
      <c r="C826" s="61"/>
      <c r="K826" s="61"/>
      <c r="M826" s="141"/>
      <c r="N826" s="141"/>
      <c r="Q826" s="141"/>
      <c r="R826" s="141"/>
      <c r="S826" s="61"/>
      <c r="U826" s="141"/>
      <c r="V826" s="141"/>
      <c r="Y826" s="141"/>
      <c r="Z826" s="142"/>
      <c r="AC826" s="141"/>
      <c r="AD826" s="141"/>
      <c r="AG826" s="141"/>
      <c r="AH826" s="142"/>
      <c r="AK826" s="141"/>
      <c r="AL826" s="141"/>
      <c r="AO826" s="141"/>
      <c r="AP826" s="142"/>
      <c r="AS826" s="141"/>
      <c r="AT826" s="141"/>
      <c r="AW826" s="141"/>
      <c r="AX826" s="142"/>
      <c r="BA826" s="141"/>
      <c r="BB826" s="141"/>
      <c r="BF826" s="141"/>
      <c r="BG826" s="142"/>
      <c r="BJ826" s="141"/>
      <c r="BK826" s="141"/>
      <c r="BN826" s="141"/>
      <c r="BO826" s="142"/>
    </row>
    <row r="827" spans="1:67" ht="12.75" x14ac:dyDescent="0.2">
      <c r="A827" s="143"/>
      <c r="B827" s="126"/>
      <c r="C827" s="61"/>
      <c r="K827" s="61"/>
      <c r="M827" s="141"/>
      <c r="N827" s="141"/>
      <c r="Q827" s="141"/>
      <c r="R827" s="141"/>
      <c r="S827" s="61"/>
      <c r="U827" s="141"/>
      <c r="V827" s="141"/>
      <c r="Y827" s="141"/>
      <c r="Z827" s="142"/>
      <c r="AC827" s="141"/>
      <c r="AD827" s="141"/>
      <c r="AG827" s="141"/>
      <c r="AH827" s="142"/>
      <c r="AK827" s="141"/>
      <c r="AL827" s="141"/>
      <c r="AO827" s="141"/>
      <c r="AP827" s="142"/>
      <c r="AS827" s="141"/>
      <c r="AT827" s="141"/>
      <c r="AW827" s="141"/>
      <c r="AX827" s="142"/>
      <c r="BA827" s="141"/>
      <c r="BB827" s="141"/>
      <c r="BF827" s="141"/>
      <c r="BG827" s="142"/>
      <c r="BJ827" s="141"/>
      <c r="BK827" s="141"/>
      <c r="BN827" s="141"/>
      <c r="BO827" s="142"/>
    </row>
    <row r="828" spans="1:67" ht="12.75" x14ac:dyDescent="0.2">
      <c r="A828" s="143"/>
      <c r="B828" s="126"/>
      <c r="C828" s="61"/>
      <c r="K828" s="61"/>
      <c r="M828" s="141"/>
      <c r="N828" s="141"/>
      <c r="Q828" s="141"/>
      <c r="R828" s="141"/>
      <c r="S828" s="61"/>
      <c r="U828" s="141"/>
      <c r="V828" s="141"/>
      <c r="Y828" s="141"/>
      <c r="Z828" s="142"/>
      <c r="AC828" s="141"/>
      <c r="AD828" s="141"/>
      <c r="AG828" s="141"/>
      <c r="AH828" s="142"/>
      <c r="AK828" s="141"/>
      <c r="AL828" s="141"/>
      <c r="AO828" s="141"/>
      <c r="AP828" s="142"/>
      <c r="AS828" s="141"/>
      <c r="AT828" s="141"/>
      <c r="AW828" s="141"/>
      <c r="AX828" s="142"/>
      <c r="BA828" s="141"/>
      <c r="BB828" s="141"/>
      <c r="BF828" s="141"/>
      <c r="BG828" s="142"/>
      <c r="BJ828" s="141"/>
      <c r="BK828" s="141"/>
      <c r="BN828" s="141"/>
      <c r="BO828" s="142"/>
    </row>
    <row r="829" spans="1:67" ht="12.75" x14ac:dyDescent="0.2">
      <c r="A829" s="143"/>
      <c r="B829" s="126"/>
      <c r="C829" s="61"/>
      <c r="K829" s="61"/>
      <c r="M829" s="141"/>
      <c r="N829" s="141"/>
      <c r="Q829" s="141"/>
      <c r="R829" s="141"/>
      <c r="S829" s="61"/>
      <c r="U829" s="141"/>
      <c r="V829" s="141"/>
      <c r="Y829" s="141"/>
      <c r="Z829" s="142"/>
      <c r="AC829" s="141"/>
      <c r="AD829" s="141"/>
      <c r="AG829" s="141"/>
      <c r="AH829" s="142"/>
      <c r="AK829" s="141"/>
      <c r="AL829" s="141"/>
      <c r="AO829" s="141"/>
      <c r="AP829" s="142"/>
      <c r="AS829" s="141"/>
      <c r="AT829" s="141"/>
      <c r="AW829" s="141"/>
      <c r="AX829" s="142"/>
      <c r="BA829" s="141"/>
      <c r="BB829" s="141"/>
      <c r="BF829" s="141"/>
      <c r="BG829" s="142"/>
      <c r="BJ829" s="141"/>
      <c r="BK829" s="141"/>
      <c r="BN829" s="141"/>
      <c r="BO829" s="142"/>
    </row>
    <row r="830" spans="1:67" ht="12.75" x14ac:dyDescent="0.2">
      <c r="A830" s="143"/>
      <c r="B830" s="126"/>
      <c r="C830" s="61"/>
      <c r="K830" s="61"/>
      <c r="M830" s="141"/>
      <c r="N830" s="141"/>
      <c r="Q830" s="141"/>
      <c r="R830" s="141"/>
      <c r="S830" s="61"/>
      <c r="U830" s="141"/>
      <c r="V830" s="141"/>
      <c r="Y830" s="141"/>
      <c r="Z830" s="142"/>
      <c r="AC830" s="141"/>
      <c r="AD830" s="141"/>
      <c r="AG830" s="141"/>
      <c r="AH830" s="142"/>
      <c r="AK830" s="141"/>
      <c r="AL830" s="141"/>
      <c r="AO830" s="141"/>
      <c r="AP830" s="142"/>
      <c r="AS830" s="141"/>
      <c r="AT830" s="141"/>
      <c r="AW830" s="141"/>
      <c r="AX830" s="142"/>
      <c r="BA830" s="141"/>
      <c r="BB830" s="141"/>
      <c r="BF830" s="141"/>
      <c r="BG830" s="142"/>
      <c r="BJ830" s="141"/>
      <c r="BK830" s="141"/>
      <c r="BN830" s="141"/>
      <c r="BO830" s="142"/>
    </row>
    <row r="831" spans="1:67" ht="12.75" x14ac:dyDescent="0.2">
      <c r="A831" s="143"/>
      <c r="B831" s="126"/>
      <c r="C831" s="61"/>
      <c r="K831" s="61"/>
      <c r="M831" s="141"/>
      <c r="N831" s="141"/>
      <c r="Q831" s="141"/>
      <c r="R831" s="141"/>
      <c r="S831" s="61"/>
      <c r="U831" s="141"/>
      <c r="V831" s="141"/>
      <c r="Y831" s="141"/>
      <c r="Z831" s="142"/>
      <c r="AC831" s="141"/>
      <c r="AD831" s="141"/>
      <c r="AG831" s="141"/>
      <c r="AH831" s="142"/>
      <c r="AK831" s="141"/>
      <c r="AL831" s="141"/>
      <c r="AO831" s="141"/>
      <c r="AP831" s="142"/>
      <c r="AS831" s="141"/>
      <c r="AT831" s="141"/>
      <c r="AW831" s="141"/>
      <c r="AX831" s="142"/>
      <c r="BA831" s="141"/>
      <c r="BB831" s="141"/>
      <c r="BF831" s="141"/>
      <c r="BG831" s="142"/>
      <c r="BJ831" s="141"/>
      <c r="BK831" s="141"/>
      <c r="BN831" s="141"/>
      <c r="BO831" s="142"/>
    </row>
    <row r="832" spans="1:67" ht="12.75" x14ac:dyDescent="0.2">
      <c r="A832" s="143"/>
      <c r="B832" s="126"/>
      <c r="C832" s="61"/>
      <c r="K832" s="61"/>
      <c r="M832" s="141"/>
      <c r="N832" s="141"/>
      <c r="Q832" s="141"/>
      <c r="R832" s="141"/>
      <c r="S832" s="61"/>
      <c r="U832" s="141"/>
      <c r="V832" s="141"/>
      <c r="Y832" s="141"/>
      <c r="Z832" s="142"/>
      <c r="AC832" s="141"/>
      <c r="AD832" s="141"/>
      <c r="AG832" s="141"/>
      <c r="AH832" s="142"/>
      <c r="AK832" s="141"/>
      <c r="AL832" s="141"/>
      <c r="AO832" s="141"/>
      <c r="AP832" s="142"/>
      <c r="AS832" s="141"/>
      <c r="AT832" s="141"/>
      <c r="AW832" s="141"/>
      <c r="AX832" s="142"/>
      <c r="BA832" s="141"/>
      <c r="BB832" s="141"/>
      <c r="BF832" s="141"/>
      <c r="BG832" s="142"/>
      <c r="BJ832" s="141"/>
      <c r="BK832" s="141"/>
      <c r="BN832" s="141"/>
      <c r="BO832" s="142"/>
    </row>
    <row r="833" spans="1:67" ht="12.75" x14ac:dyDescent="0.2">
      <c r="A833" s="143"/>
      <c r="B833" s="126"/>
      <c r="C833" s="61"/>
      <c r="K833" s="61"/>
      <c r="M833" s="141"/>
      <c r="N833" s="141"/>
      <c r="Q833" s="141"/>
      <c r="R833" s="141"/>
      <c r="S833" s="61"/>
      <c r="U833" s="141"/>
      <c r="V833" s="141"/>
      <c r="Y833" s="141"/>
      <c r="Z833" s="142"/>
      <c r="AC833" s="141"/>
      <c r="AD833" s="141"/>
      <c r="AG833" s="141"/>
      <c r="AH833" s="142"/>
      <c r="AK833" s="141"/>
      <c r="AL833" s="141"/>
      <c r="AO833" s="141"/>
      <c r="AP833" s="142"/>
      <c r="AS833" s="141"/>
      <c r="AT833" s="141"/>
      <c r="AW833" s="141"/>
      <c r="AX833" s="142"/>
      <c r="BA833" s="141"/>
      <c r="BB833" s="141"/>
      <c r="BF833" s="141"/>
      <c r="BG833" s="142"/>
      <c r="BJ833" s="141"/>
      <c r="BK833" s="141"/>
      <c r="BN833" s="141"/>
      <c r="BO833" s="142"/>
    </row>
    <row r="834" spans="1:67" ht="12.75" x14ac:dyDescent="0.2">
      <c r="A834" s="143"/>
      <c r="B834" s="126"/>
      <c r="C834" s="61"/>
      <c r="K834" s="61"/>
      <c r="M834" s="141"/>
      <c r="N834" s="141"/>
      <c r="Q834" s="141"/>
      <c r="R834" s="141"/>
      <c r="S834" s="61"/>
      <c r="U834" s="141"/>
      <c r="V834" s="141"/>
      <c r="Y834" s="141"/>
      <c r="Z834" s="142"/>
      <c r="AC834" s="141"/>
      <c r="AD834" s="141"/>
      <c r="AG834" s="141"/>
      <c r="AH834" s="142"/>
      <c r="AK834" s="141"/>
      <c r="AL834" s="141"/>
      <c r="AO834" s="141"/>
      <c r="AP834" s="142"/>
      <c r="AS834" s="141"/>
      <c r="AT834" s="141"/>
      <c r="AW834" s="141"/>
      <c r="AX834" s="142"/>
      <c r="BA834" s="141"/>
      <c r="BB834" s="141"/>
      <c r="BF834" s="141"/>
      <c r="BG834" s="142"/>
      <c r="BJ834" s="141"/>
      <c r="BK834" s="141"/>
      <c r="BN834" s="141"/>
      <c r="BO834" s="142"/>
    </row>
    <row r="835" spans="1:67" ht="12.75" x14ac:dyDescent="0.2">
      <c r="A835" s="143"/>
      <c r="B835" s="126"/>
      <c r="C835" s="61"/>
      <c r="K835" s="61"/>
      <c r="M835" s="141"/>
      <c r="N835" s="141"/>
      <c r="Q835" s="141"/>
      <c r="R835" s="141"/>
      <c r="S835" s="61"/>
      <c r="U835" s="141"/>
      <c r="V835" s="141"/>
      <c r="Y835" s="141"/>
      <c r="Z835" s="142"/>
      <c r="AC835" s="141"/>
      <c r="AD835" s="141"/>
      <c r="AG835" s="141"/>
      <c r="AH835" s="142"/>
      <c r="AK835" s="141"/>
      <c r="AL835" s="141"/>
      <c r="AO835" s="141"/>
      <c r="AP835" s="142"/>
      <c r="AS835" s="141"/>
      <c r="AT835" s="141"/>
      <c r="AW835" s="141"/>
      <c r="AX835" s="142"/>
      <c r="BA835" s="141"/>
      <c r="BB835" s="141"/>
      <c r="BF835" s="141"/>
      <c r="BG835" s="142"/>
      <c r="BJ835" s="141"/>
      <c r="BK835" s="141"/>
      <c r="BN835" s="141"/>
      <c r="BO835" s="142"/>
    </row>
    <row r="836" spans="1:67" ht="12.75" x14ac:dyDescent="0.2">
      <c r="A836" s="143"/>
      <c r="B836" s="126"/>
      <c r="C836" s="61"/>
      <c r="K836" s="61"/>
      <c r="M836" s="141"/>
      <c r="N836" s="141"/>
      <c r="Q836" s="141"/>
      <c r="R836" s="141"/>
      <c r="S836" s="61"/>
      <c r="U836" s="141"/>
      <c r="V836" s="141"/>
      <c r="Y836" s="141"/>
      <c r="Z836" s="142"/>
      <c r="AC836" s="141"/>
      <c r="AD836" s="141"/>
      <c r="AG836" s="141"/>
      <c r="AH836" s="142"/>
      <c r="AK836" s="141"/>
      <c r="AL836" s="141"/>
      <c r="AO836" s="141"/>
      <c r="AP836" s="142"/>
      <c r="AS836" s="141"/>
      <c r="AT836" s="141"/>
      <c r="AW836" s="141"/>
      <c r="AX836" s="142"/>
      <c r="BA836" s="141"/>
      <c r="BB836" s="141"/>
      <c r="BF836" s="141"/>
      <c r="BG836" s="142"/>
      <c r="BJ836" s="141"/>
      <c r="BK836" s="141"/>
      <c r="BN836" s="141"/>
      <c r="BO836" s="142"/>
    </row>
    <row r="837" spans="1:67" ht="12.75" x14ac:dyDescent="0.2">
      <c r="A837" s="143"/>
      <c r="B837" s="126"/>
      <c r="C837" s="61"/>
      <c r="K837" s="61"/>
      <c r="M837" s="141"/>
      <c r="N837" s="141"/>
      <c r="Q837" s="141"/>
      <c r="R837" s="141"/>
      <c r="S837" s="61"/>
      <c r="U837" s="141"/>
      <c r="V837" s="141"/>
      <c r="Y837" s="141"/>
      <c r="Z837" s="142"/>
      <c r="AC837" s="141"/>
      <c r="AD837" s="141"/>
      <c r="AG837" s="141"/>
      <c r="AH837" s="142"/>
      <c r="AK837" s="141"/>
      <c r="AL837" s="141"/>
      <c r="AO837" s="141"/>
      <c r="AP837" s="142"/>
      <c r="AS837" s="141"/>
      <c r="AT837" s="141"/>
      <c r="AW837" s="141"/>
      <c r="AX837" s="142"/>
      <c r="BA837" s="141"/>
      <c r="BB837" s="141"/>
      <c r="BF837" s="141"/>
      <c r="BG837" s="142"/>
      <c r="BJ837" s="141"/>
      <c r="BK837" s="141"/>
      <c r="BN837" s="141"/>
      <c r="BO837" s="142"/>
    </row>
    <row r="838" spans="1:67" ht="12.75" x14ac:dyDescent="0.2">
      <c r="A838" s="143"/>
      <c r="B838" s="126"/>
      <c r="C838" s="61"/>
      <c r="K838" s="61"/>
      <c r="M838" s="141"/>
      <c r="N838" s="141"/>
      <c r="Q838" s="141"/>
      <c r="R838" s="141"/>
      <c r="S838" s="61"/>
      <c r="U838" s="141"/>
      <c r="V838" s="141"/>
      <c r="Y838" s="141"/>
      <c r="Z838" s="142"/>
      <c r="AC838" s="141"/>
      <c r="AD838" s="141"/>
      <c r="AG838" s="141"/>
      <c r="AH838" s="142"/>
      <c r="AK838" s="141"/>
      <c r="AL838" s="141"/>
      <c r="AO838" s="141"/>
      <c r="AP838" s="142"/>
      <c r="AS838" s="141"/>
      <c r="AT838" s="141"/>
      <c r="AW838" s="141"/>
      <c r="AX838" s="142"/>
      <c r="BA838" s="141"/>
      <c r="BB838" s="141"/>
      <c r="BF838" s="141"/>
      <c r="BG838" s="142"/>
      <c r="BJ838" s="141"/>
      <c r="BK838" s="141"/>
      <c r="BN838" s="141"/>
      <c r="BO838" s="142"/>
    </row>
    <row r="839" spans="1:67" ht="12.75" x14ac:dyDescent="0.2">
      <c r="A839" s="143"/>
      <c r="B839" s="126"/>
      <c r="C839" s="61"/>
      <c r="K839" s="61"/>
      <c r="M839" s="141"/>
      <c r="N839" s="141"/>
      <c r="Q839" s="141"/>
      <c r="R839" s="141"/>
      <c r="S839" s="61"/>
      <c r="U839" s="141"/>
      <c r="V839" s="141"/>
      <c r="Y839" s="141"/>
      <c r="Z839" s="142"/>
      <c r="AC839" s="141"/>
      <c r="AD839" s="141"/>
      <c r="AG839" s="141"/>
      <c r="AH839" s="142"/>
      <c r="AK839" s="141"/>
      <c r="AL839" s="141"/>
      <c r="AO839" s="141"/>
      <c r="AP839" s="142"/>
      <c r="AS839" s="141"/>
      <c r="AT839" s="141"/>
      <c r="AW839" s="141"/>
      <c r="AX839" s="142"/>
      <c r="BA839" s="141"/>
      <c r="BB839" s="141"/>
      <c r="BF839" s="141"/>
      <c r="BG839" s="142"/>
      <c r="BJ839" s="141"/>
      <c r="BK839" s="141"/>
      <c r="BN839" s="141"/>
      <c r="BO839" s="142"/>
    </row>
    <row r="840" spans="1:67" ht="12.75" x14ac:dyDescent="0.2">
      <c r="A840" s="143"/>
      <c r="B840" s="126"/>
      <c r="C840" s="61"/>
      <c r="K840" s="61"/>
      <c r="M840" s="141"/>
      <c r="N840" s="141"/>
      <c r="Q840" s="141"/>
      <c r="R840" s="141"/>
      <c r="S840" s="61"/>
      <c r="U840" s="141"/>
      <c r="V840" s="141"/>
      <c r="Y840" s="141"/>
      <c r="Z840" s="142"/>
      <c r="AC840" s="141"/>
      <c r="AD840" s="141"/>
      <c r="AG840" s="141"/>
      <c r="AH840" s="142"/>
      <c r="AK840" s="141"/>
      <c r="AL840" s="141"/>
      <c r="AO840" s="141"/>
      <c r="AP840" s="142"/>
      <c r="AS840" s="141"/>
      <c r="AT840" s="141"/>
      <c r="AW840" s="141"/>
      <c r="AX840" s="142"/>
      <c r="BA840" s="141"/>
      <c r="BB840" s="141"/>
      <c r="BF840" s="141"/>
      <c r="BG840" s="142"/>
      <c r="BJ840" s="141"/>
      <c r="BK840" s="141"/>
      <c r="BN840" s="141"/>
      <c r="BO840" s="142"/>
    </row>
    <row r="841" spans="1:67" ht="12.75" x14ac:dyDescent="0.2">
      <c r="A841" s="143"/>
      <c r="B841" s="126"/>
      <c r="C841" s="61"/>
      <c r="K841" s="61"/>
      <c r="M841" s="141"/>
      <c r="N841" s="141"/>
      <c r="Q841" s="141"/>
      <c r="R841" s="141"/>
      <c r="S841" s="61"/>
      <c r="U841" s="141"/>
      <c r="V841" s="141"/>
      <c r="Y841" s="141"/>
      <c r="Z841" s="142"/>
      <c r="AC841" s="141"/>
      <c r="AD841" s="141"/>
      <c r="AG841" s="141"/>
      <c r="AH841" s="142"/>
      <c r="AK841" s="141"/>
      <c r="AL841" s="141"/>
      <c r="AO841" s="141"/>
      <c r="AP841" s="142"/>
      <c r="AS841" s="141"/>
      <c r="AT841" s="141"/>
      <c r="AW841" s="141"/>
      <c r="AX841" s="142"/>
      <c r="BA841" s="141"/>
      <c r="BB841" s="141"/>
      <c r="BF841" s="141"/>
      <c r="BG841" s="142"/>
      <c r="BJ841" s="141"/>
      <c r="BK841" s="141"/>
      <c r="BN841" s="141"/>
      <c r="BO841" s="142"/>
    </row>
    <row r="842" spans="1:67" ht="12.75" x14ac:dyDescent="0.2">
      <c r="A842" s="143"/>
      <c r="B842" s="126"/>
      <c r="C842" s="61"/>
      <c r="K842" s="61"/>
      <c r="M842" s="141"/>
      <c r="N842" s="141"/>
      <c r="Q842" s="141"/>
      <c r="R842" s="141"/>
      <c r="S842" s="61"/>
      <c r="U842" s="141"/>
      <c r="V842" s="141"/>
      <c r="Y842" s="141"/>
      <c r="Z842" s="142"/>
      <c r="AC842" s="141"/>
      <c r="AD842" s="141"/>
      <c r="AG842" s="141"/>
      <c r="AH842" s="142"/>
      <c r="AK842" s="141"/>
      <c r="AL842" s="141"/>
      <c r="AO842" s="141"/>
      <c r="AP842" s="142"/>
      <c r="AS842" s="141"/>
      <c r="AT842" s="141"/>
      <c r="AW842" s="141"/>
      <c r="AX842" s="142"/>
      <c r="BA842" s="141"/>
      <c r="BB842" s="141"/>
      <c r="BF842" s="141"/>
      <c r="BG842" s="142"/>
      <c r="BJ842" s="141"/>
      <c r="BK842" s="141"/>
      <c r="BN842" s="141"/>
      <c r="BO842" s="142"/>
    </row>
    <row r="843" spans="1:67" ht="12.75" x14ac:dyDescent="0.2">
      <c r="A843" s="143"/>
      <c r="B843" s="126"/>
      <c r="C843" s="61"/>
      <c r="K843" s="61"/>
      <c r="M843" s="141"/>
      <c r="N843" s="141"/>
      <c r="Q843" s="141"/>
      <c r="R843" s="141"/>
      <c r="S843" s="61"/>
      <c r="U843" s="141"/>
      <c r="V843" s="141"/>
      <c r="Y843" s="141"/>
      <c r="Z843" s="142"/>
      <c r="AC843" s="141"/>
      <c r="AD843" s="141"/>
      <c r="AG843" s="141"/>
      <c r="AH843" s="142"/>
      <c r="AK843" s="141"/>
      <c r="AL843" s="141"/>
      <c r="AO843" s="141"/>
      <c r="AP843" s="142"/>
      <c r="AS843" s="141"/>
      <c r="AT843" s="141"/>
      <c r="AW843" s="141"/>
      <c r="AX843" s="142"/>
      <c r="BA843" s="141"/>
      <c r="BB843" s="141"/>
      <c r="BF843" s="141"/>
      <c r="BG843" s="142"/>
      <c r="BJ843" s="141"/>
      <c r="BK843" s="141"/>
      <c r="BN843" s="141"/>
      <c r="BO843" s="142"/>
    </row>
    <row r="844" spans="1:67" ht="12.75" x14ac:dyDescent="0.2">
      <c r="A844" s="143"/>
      <c r="B844" s="126"/>
      <c r="C844" s="61"/>
      <c r="K844" s="61"/>
      <c r="M844" s="141"/>
      <c r="N844" s="141"/>
      <c r="Q844" s="141"/>
      <c r="R844" s="141"/>
      <c r="S844" s="61"/>
      <c r="U844" s="141"/>
      <c r="V844" s="141"/>
      <c r="Y844" s="141"/>
      <c r="Z844" s="142"/>
      <c r="AC844" s="141"/>
      <c r="AD844" s="141"/>
      <c r="AG844" s="141"/>
      <c r="AH844" s="142"/>
      <c r="AK844" s="141"/>
      <c r="AL844" s="141"/>
      <c r="AO844" s="141"/>
      <c r="AP844" s="142"/>
      <c r="AS844" s="141"/>
      <c r="AT844" s="141"/>
      <c r="AW844" s="141"/>
      <c r="AX844" s="142"/>
      <c r="BA844" s="141"/>
      <c r="BB844" s="141"/>
      <c r="BF844" s="141"/>
      <c r="BG844" s="142"/>
      <c r="BJ844" s="141"/>
      <c r="BK844" s="141"/>
      <c r="BN844" s="141"/>
      <c r="BO844" s="142"/>
    </row>
    <row r="845" spans="1:67" ht="12.75" x14ac:dyDescent="0.2">
      <c r="A845" s="143"/>
      <c r="B845" s="126"/>
      <c r="C845" s="61"/>
      <c r="K845" s="61"/>
      <c r="M845" s="141"/>
      <c r="N845" s="141"/>
      <c r="Q845" s="141"/>
      <c r="R845" s="141"/>
      <c r="S845" s="61"/>
      <c r="U845" s="141"/>
      <c r="V845" s="141"/>
      <c r="Y845" s="141"/>
      <c r="Z845" s="142"/>
      <c r="AC845" s="141"/>
      <c r="AD845" s="141"/>
      <c r="AG845" s="141"/>
      <c r="AH845" s="142"/>
      <c r="AK845" s="141"/>
      <c r="AL845" s="141"/>
      <c r="AO845" s="141"/>
      <c r="AP845" s="142"/>
      <c r="AS845" s="141"/>
      <c r="AT845" s="141"/>
      <c r="AW845" s="141"/>
      <c r="AX845" s="142"/>
      <c r="BA845" s="141"/>
      <c r="BB845" s="141"/>
      <c r="BF845" s="141"/>
      <c r="BG845" s="142"/>
      <c r="BJ845" s="141"/>
      <c r="BK845" s="141"/>
      <c r="BN845" s="141"/>
      <c r="BO845" s="142"/>
    </row>
    <row r="846" spans="1:67" ht="12.75" x14ac:dyDescent="0.2">
      <c r="A846" s="143"/>
      <c r="B846" s="126"/>
      <c r="C846" s="61"/>
      <c r="K846" s="61"/>
      <c r="M846" s="141"/>
      <c r="N846" s="141"/>
      <c r="Q846" s="141"/>
      <c r="R846" s="141"/>
      <c r="S846" s="61"/>
      <c r="U846" s="141"/>
      <c r="V846" s="141"/>
      <c r="Y846" s="141"/>
      <c r="Z846" s="142"/>
      <c r="AC846" s="141"/>
      <c r="AD846" s="141"/>
      <c r="AG846" s="141"/>
      <c r="AH846" s="142"/>
      <c r="AK846" s="141"/>
      <c r="AL846" s="141"/>
      <c r="AO846" s="141"/>
      <c r="AP846" s="142"/>
      <c r="AS846" s="141"/>
      <c r="AT846" s="141"/>
      <c r="AW846" s="141"/>
      <c r="AX846" s="142"/>
      <c r="BA846" s="141"/>
      <c r="BB846" s="141"/>
      <c r="BF846" s="141"/>
      <c r="BG846" s="142"/>
      <c r="BJ846" s="141"/>
      <c r="BK846" s="141"/>
      <c r="BN846" s="141"/>
      <c r="BO846" s="142"/>
    </row>
    <row r="847" spans="1:67" ht="12.75" x14ac:dyDescent="0.2">
      <c r="A847" s="143"/>
      <c r="B847" s="126"/>
      <c r="C847" s="61"/>
      <c r="K847" s="61"/>
      <c r="M847" s="141"/>
      <c r="N847" s="141"/>
      <c r="Q847" s="141"/>
      <c r="R847" s="141"/>
      <c r="S847" s="61"/>
      <c r="U847" s="141"/>
      <c r="V847" s="141"/>
      <c r="Y847" s="141"/>
      <c r="Z847" s="142"/>
      <c r="AC847" s="141"/>
      <c r="AD847" s="141"/>
      <c r="AG847" s="141"/>
      <c r="AH847" s="142"/>
      <c r="AK847" s="141"/>
      <c r="AL847" s="141"/>
      <c r="AO847" s="141"/>
      <c r="AP847" s="142"/>
      <c r="AS847" s="141"/>
      <c r="AT847" s="141"/>
      <c r="AW847" s="141"/>
      <c r="AX847" s="142"/>
      <c r="BA847" s="141"/>
      <c r="BB847" s="141"/>
      <c r="BF847" s="141"/>
      <c r="BG847" s="142"/>
      <c r="BJ847" s="141"/>
      <c r="BK847" s="141"/>
      <c r="BN847" s="141"/>
      <c r="BO847" s="142"/>
    </row>
    <row r="848" spans="1:67" ht="12.75" x14ac:dyDescent="0.2">
      <c r="A848" s="143"/>
      <c r="B848" s="126"/>
      <c r="C848" s="61"/>
      <c r="K848" s="61"/>
      <c r="M848" s="141"/>
      <c r="N848" s="141"/>
      <c r="Q848" s="141"/>
      <c r="R848" s="141"/>
      <c r="S848" s="61"/>
      <c r="U848" s="141"/>
      <c r="V848" s="141"/>
      <c r="Y848" s="141"/>
      <c r="Z848" s="142"/>
      <c r="AC848" s="141"/>
      <c r="AD848" s="141"/>
      <c r="AG848" s="141"/>
      <c r="AH848" s="142"/>
      <c r="AK848" s="141"/>
      <c r="AL848" s="141"/>
      <c r="AO848" s="141"/>
      <c r="AP848" s="142"/>
      <c r="AS848" s="141"/>
      <c r="AT848" s="141"/>
      <c r="AW848" s="141"/>
      <c r="AX848" s="142"/>
      <c r="BA848" s="141"/>
      <c r="BB848" s="141"/>
      <c r="BF848" s="141"/>
      <c r="BG848" s="142"/>
      <c r="BJ848" s="141"/>
      <c r="BK848" s="141"/>
      <c r="BN848" s="141"/>
      <c r="BO848" s="142"/>
    </row>
    <row r="849" spans="1:67" ht="12.75" x14ac:dyDescent="0.2">
      <c r="A849" s="143"/>
      <c r="B849" s="126"/>
      <c r="C849" s="61"/>
      <c r="K849" s="61"/>
      <c r="M849" s="141"/>
      <c r="N849" s="141"/>
      <c r="Q849" s="141"/>
      <c r="R849" s="141"/>
      <c r="S849" s="61"/>
      <c r="U849" s="141"/>
      <c r="V849" s="141"/>
      <c r="Y849" s="141"/>
      <c r="Z849" s="142"/>
      <c r="AC849" s="141"/>
      <c r="AD849" s="141"/>
      <c r="AG849" s="141"/>
      <c r="AH849" s="142"/>
      <c r="AK849" s="141"/>
      <c r="AL849" s="141"/>
      <c r="AO849" s="141"/>
      <c r="AP849" s="142"/>
      <c r="AS849" s="141"/>
      <c r="AT849" s="141"/>
      <c r="AW849" s="141"/>
      <c r="AX849" s="142"/>
      <c r="BA849" s="141"/>
      <c r="BB849" s="141"/>
      <c r="BF849" s="141"/>
      <c r="BG849" s="142"/>
      <c r="BJ849" s="141"/>
      <c r="BK849" s="141"/>
      <c r="BN849" s="141"/>
      <c r="BO849" s="142"/>
    </row>
    <row r="850" spans="1:67" ht="12.75" x14ac:dyDescent="0.2">
      <c r="A850" s="143"/>
      <c r="B850" s="126"/>
      <c r="C850" s="61"/>
      <c r="K850" s="61"/>
      <c r="M850" s="141"/>
      <c r="N850" s="141"/>
      <c r="Q850" s="141"/>
      <c r="R850" s="141"/>
      <c r="S850" s="61"/>
      <c r="U850" s="141"/>
      <c r="V850" s="141"/>
      <c r="Y850" s="141"/>
      <c r="Z850" s="142"/>
      <c r="AC850" s="141"/>
      <c r="AD850" s="141"/>
      <c r="AG850" s="141"/>
      <c r="AH850" s="142"/>
      <c r="AK850" s="141"/>
      <c r="AL850" s="141"/>
      <c r="AO850" s="141"/>
      <c r="AP850" s="142"/>
      <c r="AS850" s="141"/>
      <c r="AT850" s="141"/>
      <c r="AW850" s="141"/>
      <c r="AX850" s="142"/>
      <c r="BA850" s="141"/>
      <c r="BB850" s="141"/>
      <c r="BF850" s="141"/>
      <c r="BG850" s="142"/>
      <c r="BJ850" s="141"/>
      <c r="BK850" s="141"/>
      <c r="BN850" s="141"/>
      <c r="BO850" s="142"/>
    </row>
    <row r="851" spans="1:67" ht="12.75" x14ac:dyDescent="0.2">
      <c r="A851" s="143"/>
      <c r="B851" s="126"/>
      <c r="C851" s="61"/>
      <c r="K851" s="61"/>
      <c r="M851" s="141"/>
      <c r="N851" s="141"/>
      <c r="Q851" s="141"/>
      <c r="R851" s="141"/>
      <c r="S851" s="61"/>
      <c r="U851" s="141"/>
      <c r="V851" s="141"/>
      <c r="Y851" s="141"/>
      <c r="Z851" s="142"/>
      <c r="AC851" s="141"/>
      <c r="AD851" s="141"/>
      <c r="AG851" s="141"/>
      <c r="AH851" s="142"/>
      <c r="AK851" s="141"/>
      <c r="AL851" s="141"/>
      <c r="AO851" s="141"/>
      <c r="AP851" s="142"/>
      <c r="AS851" s="141"/>
      <c r="AT851" s="141"/>
      <c r="AW851" s="141"/>
      <c r="AX851" s="142"/>
      <c r="BA851" s="141"/>
      <c r="BB851" s="141"/>
      <c r="BF851" s="141"/>
      <c r="BG851" s="142"/>
      <c r="BJ851" s="141"/>
      <c r="BK851" s="141"/>
      <c r="BN851" s="141"/>
      <c r="BO851" s="142"/>
    </row>
    <row r="852" spans="1:67" ht="12.75" x14ac:dyDescent="0.2">
      <c r="A852" s="143"/>
      <c r="B852" s="126"/>
      <c r="C852" s="61"/>
      <c r="K852" s="61"/>
      <c r="M852" s="141"/>
      <c r="N852" s="141"/>
      <c r="Q852" s="141"/>
      <c r="R852" s="141"/>
      <c r="S852" s="61"/>
      <c r="U852" s="141"/>
      <c r="V852" s="141"/>
      <c r="Y852" s="141"/>
      <c r="Z852" s="142"/>
      <c r="AC852" s="141"/>
      <c r="AD852" s="141"/>
      <c r="AG852" s="141"/>
      <c r="AH852" s="142"/>
      <c r="AK852" s="141"/>
      <c r="AL852" s="141"/>
      <c r="AO852" s="141"/>
      <c r="AP852" s="142"/>
      <c r="AS852" s="141"/>
      <c r="AT852" s="141"/>
      <c r="AW852" s="141"/>
      <c r="AX852" s="142"/>
      <c r="BA852" s="141"/>
      <c r="BB852" s="141"/>
      <c r="BF852" s="141"/>
      <c r="BG852" s="142"/>
      <c r="BJ852" s="141"/>
      <c r="BK852" s="141"/>
      <c r="BN852" s="141"/>
      <c r="BO852" s="142"/>
    </row>
    <row r="853" spans="1:67" ht="12.75" x14ac:dyDescent="0.2">
      <c r="A853" s="143"/>
      <c r="B853" s="126"/>
      <c r="C853" s="61"/>
      <c r="K853" s="61"/>
      <c r="M853" s="141"/>
      <c r="N853" s="141"/>
      <c r="Q853" s="141"/>
      <c r="R853" s="141"/>
      <c r="S853" s="61"/>
      <c r="U853" s="141"/>
      <c r="V853" s="141"/>
      <c r="Y853" s="141"/>
      <c r="Z853" s="142"/>
      <c r="AC853" s="141"/>
      <c r="AD853" s="141"/>
      <c r="AG853" s="141"/>
      <c r="AH853" s="142"/>
      <c r="AK853" s="141"/>
      <c r="AL853" s="141"/>
      <c r="AO853" s="141"/>
      <c r="AP853" s="142"/>
      <c r="AS853" s="141"/>
      <c r="AT853" s="141"/>
      <c r="AW853" s="141"/>
      <c r="AX853" s="142"/>
      <c r="BA853" s="141"/>
      <c r="BB853" s="141"/>
      <c r="BF853" s="141"/>
      <c r="BG853" s="142"/>
      <c r="BJ853" s="141"/>
      <c r="BK853" s="141"/>
      <c r="BN853" s="141"/>
      <c r="BO853" s="142"/>
    </row>
    <row r="854" spans="1:67" ht="12.75" x14ac:dyDescent="0.2">
      <c r="A854" s="143"/>
      <c r="B854" s="126"/>
      <c r="C854" s="61"/>
      <c r="K854" s="61"/>
      <c r="M854" s="141"/>
      <c r="N854" s="141"/>
      <c r="Q854" s="141"/>
      <c r="R854" s="141"/>
      <c r="S854" s="61"/>
      <c r="U854" s="141"/>
      <c r="V854" s="141"/>
      <c r="Y854" s="141"/>
      <c r="Z854" s="142"/>
      <c r="AC854" s="141"/>
      <c r="AD854" s="141"/>
      <c r="AG854" s="141"/>
      <c r="AH854" s="142"/>
      <c r="AK854" s="141"/>
      <c r="AL854" s="141"/>
      <c r="AO854" s="141"/>
      <c r="AP854" s="142"/>
      <c r="AS854" s="141"/>
      <c r="AT854" s="141"/>
      <c r="AW854" s="141"/>
      <c r="AX854" s="142"/>
      <c r="BA854" s="141"/>
      <c r="BB854" s="141"/>
      <c r="BF854" s="141"/>
      <c r="BG854" s="142"/>
      <c r="BJ854" s="141"/>
      <c r="BK854" s="141"/>
      <c r="BN854" s="141"/>
      <c r="BO854" s="142"/>
    </row>
    <row r="855" spans="1:67" ht="12.75" x14ac:dyDescent="0.2">
      <c r="A855" s="143"/>
      <c r="B855" s="126"/>
      <c r="C855" s="61"/>
      <c r="K855" s="61"/>
      <c r="M855" s="141"/>
      <c r="N855" s="141"/>
      <c r="Q855" s="141"/>
      <c r="R855" s="141"/>
      <c r="S855" s="61"/>
      <c r="U855" s="141"/>
      <c r="V855" s="141"/>
      <c r="Y855" s="141"/>
      <c r="Z855" s="142"/>
      <c r="AC855" s="141"/>
      <c r="AD855" s="141"/>
      <c r="AG855" s="141"/>
      <c r="AH855" s="142"/>
      <c r="AK855" s="141"/>
      <c r="AL855" s="141"/>
      <c r="AO855" s="141"/>
      <c r="AP855" s="142"/>
      <c r="AS855" s="141"/>
      <c r="AT855" s="141"/>
      <c r="AW855" s="141"/>
      <c r="AX855" s="142"/>
      <c r="BA855" s="141"/>
      <c r="BB855" s="141"/>
      <c r="BF855" s="141"/>
      <c r="BG855" s="142"/>
      <c r="BJ855" s="141"/>
      <c r="BK855" s="141"/>
      <c r="BN855" s="141"/>
      <c r="BO855" s="142"/>
    </row>
    <row r="856" spans="1:67" ht="12.75" x14ac:dyDescent="0.2">
      <c r="A856" s="143"/>
      <c r="B856" s="126"/>
      <c r="C856" s="61"/>
      <c r="K856" s="61"/>
      <c r="M856" s="141"/>
      <c r="N856" s="141"/>
      <c r="Q856" s="141"/>
      <c r="R856" s="141"/>
      <c r="S856" s="61"/>
      <c r="U856" s="141"/>
      <c r="V856" s="141"/>
      <c r="Y856" s="141"/>
      <c r="Z856" s="142"/>
      <c r="AC856" s="141"/>
      <c r="AD856" s="141"/>
      <c r="AG856" s="141"/>
      <c r="AH856" s="142"/>
      <c r="AK856" s="141"/>
      <c r="AL856" s="141"/>
      <c r="AO856" s="141"/>
      <c r="AP856" s="142"/>
      <c r="AS856" s="141"/>
      <c r="AT856" s="141"/>
      <c r="AW856" s="141"/>
      <c r="AX856" s="142"/>
      <c r="BA856" s="141"/>
      <c r="BB856" s="141"/>
      <c r="BF856" s="141"/>
      <c r="BG856" s="142"/>
      <c r="BJ856" s="141"/>
      <c r="BK856" s="141"/>
      <c r="BN856" s="141"/>
      <c r="BO856" s="142"/>
    </row>
    <row r="857" spans="1:67" ht="12.75" x14ac:dyDescent="0.2">
      <c r="A857" s="143"/>
      <c r="B857" s="126"/>
      <c r="C857" s="61"/>
      <c r="K857" s="61"/>
      <c r="M857" s="141"/>
      <c r="N857" s="141"/>
      <c r="Q857" s="141"/>
      <c r="R857" s="141"/>
      <c r="S857" s="61"/>
      <c r="U857" s="141"/>
      <c r="V857" s="141"/>
      <c r="Y857" s="141"/>
      <c r="Z857" s="142"/>
      <c r="AC857" s="141"/>
      <c r="AD857" s="141"/>
      <c r="AG857" s="141"/>
      <c r="AH857" s="142"/>
      <c r="AK857" s="141"/>
      <c r="AL857" s="141"/>
      <c r="AO857" s="141"/>
      <c r="AP857" s="142"/>
      <c r="AS857" s="141"/>
      <c r="AT857" s="141"/>
      <c r="AW857" s="141"/>
      <c r="AX857" s="142"/>
      <c r="BA857" s="141"/>
      <c r="BB857" s="141"/>
      <c r="BF857" s="141"/>
      <c r="BG857" s="142"/>
      <c r="BJ857" s="141"/>
      <c r="BK857" s="141"/>
      <c r="BN857" s="141"/>
      <c r="BO857" s="142"/>
    </row>
    <row r="858" spans="1:67" ht="12.75" x14ac:dyDescent="0.2">
      <c r="A858" s="143"/>
      <c r="B858" s="126"/>
      <c r="C858" s="61"/>
      <c r="K858" s="61"/>
      <c r="M858" s="141"/>
      <c r="N858" s="141"/>
      <c r="Q858" s="141"/>
      <c r="R858" s="141"/>
      <c r="S858" s="61"/>
      <c r="U858" s="141"/>
      <c r="V858" s="141"/>
      <c r="Y858" s="141"/>
      <c r="Z858" s="142"/>
      <c r="AC858" s="141"/>
      <c r="AD858" s="141"/>
      <c r="AG858" s="141"/>
      <c r="AH858" s="142"/>
      <c r="AK858" s="141"/>
      <c r="AL858" s="141"/>
      <c r="AO858" s="141"/>
      <c r="AP858" s="142"/>
      <c r="AS858" s="141"/>
      <c r="AT858" s="141"/>
      <c r="AW858" s="141"/>
      <c r="AX858" s="142"/>
      <c r="BA858" s="141"/>
      <c r="BB858" s="141"/>
      <c r="BF858" s="141"/>
      <c r="BG858" s="142"/>
      <c r="BJ858" s="141"/>
      <c r="BK858" s="141"/>
      <c r="BN858" s="141"/>
      <c r="BO858" s="142"/>
    </row>
    <row r="859" spans="1:67" ht="12.75" x14ac:dyDescent="0.2">
      <c r="A859" s="143"/>
      <c r="B859" s="126"/>
      <c r="C859" s="61"/>
      <c r="K859" s="61"/>
      <c r="M859" s="141"/>
      <c r="N859" s="141"/>
      <c r="Q859" s="141"/>
      <c r="R859" s="141"/>
      <c r="S859" s="61"/>
      <c r="U859" s="141"/>
      <c r="V859" s="141"/>
      <c r="Y859" s="141"/>
      <c r="Z859" s="142"/>
      <c r="AC859" s="141"/>
      <c r="AD859" s="141"/>
      <c r="AG859" s="141"/>
      <c r="AH859" s="142"/>
      <c r="AK859" s="141"/>
      <c r="AL859" s="141"/>
      <c r="AO859" s="141"/>
      <c r="AP859" s="142"/>
      <c r="AS859" s="141"/>
      <c r="AT859" s="141"/>
      <c r="AW859" s="141"/>
      <c r="AX859" s="142"/>
      <c r="BA859" s="141"/>
      <c r="BB859" s="141"/>
      <c r="BF859" s="141"/>
      <c r="BG859" s="142"/>
      <c r="BJ859" s="141"/>
      <c r="BK859" s="141"/>
      <c r="BN859" s="141"/>
      <c r="BO859" s="142"/>
    </row>
    <row r="860" spans="1:67" ht="12.75" x14ac:dyDescent="0.2">
      <c r="A860" s="143"/>
      <c r="B860" s="126"/>
      <c r="C860" s="61"/>
      <c r="K860" s="61"/>
      <c r="M860" s="141"/>
      <c r="N860" s="141"/>
      <c r="Q860" s="141"/>
      <c r="R860" s="141"/>
      <c r="S860" s="61"/>
      <c r="U860" s="141"/>
      <c r="V860" s="141"/>
      <c r="Y860" s="141"/>
      <c r="Z860" s="142"/>
      <c r="AC860" s="141"/>
      <c r="AD860" s="141"/>
      <c r="AG860" s="141"/>
      <c r="AH860" s="142"/>
      <c r="AK860" s="141"/>
      <c r="AL860" s="141"/>
      <c r="AO860" s="141"/>
      <c r="AP860" s="142"/>
      <c r="AS860" s="141"/>
      <c r="AT860" s="141"/>
      <c r="AW860" s="141"/>
      <c r="AX860" s="142"/>
      <c r="BA860" s="141"/>
      <c r="BB860" s="141"/>
      <c r="BF860" s="141"/>
      <c r="BG860" s="142"/>
      <c r="BJ860" s="141"/>
      <c r="BK860" s="141"/>
      <c r="BN860" s="141"/>
      <c r="BO860" s="142"/>
    </row>
    <row r="861" spans="1:67" ht="12.75" x14ac:dyDescent="0.2">
      <c r="A861" s="143"/>
      <c r="B861" s="126"/>
      <c r="C861" s="61"/>
      <c r="K861" s="61"/>
      <c r="M861" s="141"/>
      <c r="N861" s="141"/>
      <c r="Q861" s="141"/>
      <c r="R861" s="141"/>
      <c r="S861" s="61"/>
      <c r="U861" s="141"/>
      <c r="V861" s="141"/>
      <c r="Y861" s="141"/>
      <c r="Z861" s="142"/>
      <c r="AC861" s="141"/>
      <c r="AD861" s="141"/>
      <c r="AG861" s="141"/>
      <c r="AH861" s="142"/>
      <c r="AK861" s="141"/>
      <c r="AL861" s="141"/>
      <c r="AO861" s="141"/>
      <c r="AP861" s="142"/>
      <c r="AS861" s="141"/>
      <c r="AT861" s="141"/>
      <c r="AW861" s="141"/>
      <c r="AX861" s="142"/>
      <c r="BA861" s="141"/>
      <c r="BB861" s="141"/>
      <c r="BF861" s="141"/>
      <c r="BG861" s="142"/>
      <c r="BJ861" s="141"/>
      <c r="BK861" s="141"/>
      <c r="BN861" s="141"/>
      <c r="BO861" s="142"/>
    </row>
    <row r="862" spans="1:67" ht="12.75" x14ac:dyDescent="0.2">
      <c r="A862" s="143"/>
      <c r="B862" s="126"/>
      <c r="C862" s="61"/>
      <c r="K862" s="61"/>
      <c r="M862" s="141"/>
      <c r="N862" s="141"/>
      <c r="Q862" s="141"/>
      <c r="R862" s="141"/>
      <c r="S862" s="61"/>
      <c r="U862" s="141"/>
      <c r="V862" s="141"/>
      <c r="Y862" s="141"/>
      <c r="Z862" s="142"/>
      <c r="AC862" s="141"/>
      <c r="AD862" s="141"/>
      <c r="AG862" s="141"/>
      <c r="AH862" s="142"/>
      <c r="AK862" s="141"/>
      <c r="AL862" s="141"/>
      <c r="AO862" s="141"/>
      <c r="AP862" s="142"/>
      <c r="AS862" s="141"/>
      <c r="AT862" s="141"/>
      <c r="AW862" s="141"/>
      <c r="AX862" s="142"/>
      <c r="BA862" s="141"/>
      <c r="BB862" s="141"/>
      <c r="BF862" s="141"/>
      <c r="BG862" s="142"/>
      <c r="BJ862" s="141"/>
      <c r="BK862" s="141"/>
      <c r="BN862" s="141"/>
      <c r="BO862" s="142"/>
    </row>
    <row r="863" spans="1:67" ht="12.75" x14ac:dyDescent="0.2">
      <c r="A863" s="143"/>
      <c r="B863" s="126"/>
      <c r="C863" s="61"/>
      <c r="K863" s="61"/>
      <c r="M863" s="141"/>
      <c r="N863" s="141"/>
      <c r="Q863" s="141"/>
      <c r="R863" s="141"/>
      <c r="S863" s="61"/>
      <c r="U863" s="141"/>
      <c r="V863" s="141"/>
      <c r="Y863" s="141"/>
      <c r="Z863" s="142"/>
      <c r="AC863" s="141"/>
      <c r="AD863" s="141"/>
      <c r="AG863" s="141"/>
      <c r="AH863" s="142"/>
      <c r="AK863" s="141"/>
      <c r="AL863" s="141"/>
      <c r="AO863" s="141"/>
      <c r="AP863" s="142"/>
      <c r="AS863" s="141"/>
      <c r="AT863" s="141"/>
      <c r="AW863" s="141"/>
      <c r="AX863" s="142"/>
      <c r="BA863" s="141"/>
      <c r="BB863" s="141"/>
      <c r="BF863" s="141"/>
      <c r="BG863" s="142"/>
      <c r="BJ863" s="141"/>
      <c r="BK863" s="141"/>
      <c r="BN863" s="141"/>
      <c r="BO863" s="142"/>
    </row>
    <row r="864" spans="1:67" ht="12.75" x14ac:dyDescent="0.2">
      <c r="A864" s="143"/>
      <c r="B864" s="126"/>
      <c r="C864" s="61"/>
      <c r="K864" s="61"/>
      <c r="M864" s="141"/>
      <c r="N864" s="141"/>
      <c r="Q864" s="141"/>
      <c r="R864" s="141"/>
      <c r="S864" s="61"/>
      <c r="U864" s="141"/>
      <c r="V864" s="141"/>
      <c r="Y864" s="141"/>
      <c r="Z864" s="142"/>
      <c r="AC864" s="141"/>
      <c r="AD864" s="141"/>
      <c r="AG864" s="141"/>
      <c r="AH864" s="142"/>
      <c r="AK864" s="141"/>
      <c r="AL864" s="141"/>
      <c r="AO864" s="141"/>
      <c r="AP864" s="142"/>
      <c r="AS864" s="141"/>
      <c r="AT864" s="141"/>
      <c r="AW864" s="141"/>
      <c r="AX864" s="142"/>
      <c r="BA864" s="141"/>
      <c r="BB864" s="141"/>
      <c r="BF864" s="141"/>
      <c r="BG864" s="142"/>
      <c r="BJ864" s="141"/>
      <c r="BK864" s="141"/>
      <c r="BN864" s="141"/>
      <c r="BO864" s="142"/>
    </row>
    <row r="865" spans="1:67" ht="12.75" x14ac:dyDescent="0.2">
      <c r="A865" s="143"/>
      <c r="B865" s="126"/>
      <c r="C865" s="61"/>
      <c r="K865" s="61"/>
      <c r="M865" s="141"/>
      <c r="N865" s="141"/>
      <c r="Q865" s="141"/>
      <c r="R865" s="141"/>
      <c r="S865" s="61"/>
      <c r="U865" s="141"/>
      <c r="V865" s="141"/>
      <c r="Y865" s="141"/>
      <c r="Z865" s="142"/>
      <c r="AC865" s="141"/>
      <c r="AD865" s="141"/>
      <c r="AG865" s="141"/>
      <c r="AH865" s="142"/>
      <c r="AK865" s="141"/>
      <c r="AL865" s="141"/>
      <c r="AO865" s="141"/>
      <c r="AP865" s="142"/>
      <c r="AS865" s="141"/>
      <c r="AT865" s="141"/>
      <c r="AW865" s="141"/>
      <c r="AX865" s="142"/>
      <c r="BA865" s="141"/>
      <c r="BB865" s="141"/>
      <c r="BF865" s="141"/>
      <c r="BG865" s="142"/>
      <c r="BJ865" s="141"/>
      <c r="BK865" s="141"/>
      <c r="BN865" s="141"/>
      <c r="BO865" s="142"/>
    </row>
    <row r="866" spans="1:67" ht="12.75" x14ac:dyDescent="0.2">
      <c r="A866" s="143"/>
      <c r="B866" s="126"/>
      <c r="C866" s="61"/>
      <c r="K866" s="61"/>
      <c r="M866" s="141"/>
      <c r="N866" s="141"/>
      <c r="Q866" s="141"/>
      <c r="R866" s="141"/>
      <c r="S866" s="61"/>
      <c r="U866" s="141"/>
      <c r="V866" s="141"/>
      <c r="Y866" s="141"/>
      <c r="Z866" s="142"/>
      <c r="AC866" s="141"/>
      <c r="AD866" s="141"/>
      <c r="AG866" s="141"/>
      <c r="AH866" s="142"/>
      <c r="AK866" s="141"/>
      <c r="AL866" s="141"/>
      <c r="AO866" s="141"/>
      <c r="AP866" s="142"/>
      <c r="AS866" s="141"/>
      <c r="AT866" s="141"/>
      <c r="AW866" s="141"/>
      <c r="AX866" s="142"/>
      <c r="BA866" s="141"/>
      <c r="BB866" s="141"/>
      <c r="BF866" s="141"/>
      <c r="BG866" s="142"/>
      <c r="BJ866" s="141"/>
      <c r="BK866" s="141"/>
      <c r="BN866" s="141"/>
      <c r="BO866" s="142"/>
    </row>
    <row r="867" spans="1:67" ht="12.75" x14ac:dyDescent="0.2">
      <c r="A867" s="143"/>
      <c r="B867" s="126"/>
      <c r="C867" s="61"/>
      <c r="K867" s="61"/>
      <c r="M867" s="141"/>
      <c r="N867" s="141"/>
      <c r="Q867" s="141"/>
      <c r="R867" s="141"/>
      <c r="S867" s="61"/>
      <c r="U867" s="141"/>
      <c r="V867" s="141"/>
      <c r="Y867" s="141"/>
      <c r="Z867" s="142"/>
      <c r="AC867" s="141"/>
      <c r="AD867" s="141"/>
      <c r="AG867" s="141"/>
      <c r="AH867" s="142"/>
      <c r="AK867" s="141"/>
      <c r="AL867" s="141"/>
      <c r="AO867" s="141"/>
      <c r="AP867" s="142"/>
      <c r="AS867" s="141"/>
      <c r="AT867" s="141"/>
      <c r="AW867" s="141"/>
      <c r="AX867" s="142"/>
      <c r="BA867" s="141"/>
      <c r="BB867" s="141"/>
      <c r="BF867" s="141"/>
      <c r="BG867" s="142"/>
      <c r="BJ867" s="141"/>
      <c r="BK867" s="141"/>
      <c r="BN867" s="141"/>
      <c r="BO867" s="142"/>
    </row>
    <row r="868" spans="1:67" ht="12.75" x14ac:dyDescent="0.2">
      <c r="A868" s="143"/>
      <c r="B868" s="126"/>
      <c r="C868" s="61"/>
      <c r="K868" s="61"/>
      <c r="M868" s="141"/>
      <c r="N868" s="141"/>
      <c r="Q868" s="141"/>
      <c r="R868" s="141"/>
      <c r="S868" s="61"/>
      <c r="U868" s="141"/>
      <c r="V868" s="141"/>
      <c r="Y868" s="141"/>
      <c r="Z868" s="142"/>
      <c r="AC868" s="141"/>
      <c r="AD868" s="141"/>
      <c r="AG868" s="141"/>
      <c r="AH868" s="142"/>
      <c r="AK868" s="141"/>
      <c r="AL868" s="141"/>
      <c r="AO868" s="141"/>
      <c r="AP868" s="142"/>
      <c r="AS868" s="141"/>
      <c r="AT868" s="141"/>
      <c r="AW868" s="141"/>
      <c r="AX868" s="142"/>
      <c r="BA868" s="141"/>
      <c r="BB868" s="141"/>
      <c r="BF868" s="141"/>
      <c r="BG868" s="142"/>
      <c r="BJ868" s="141"/>
      <c r="BK868" s="141"/>
      <c r="BN868" s="141"/>
      <c r="BO868" s="142"/>
    </row>
    <row r="869" spans="1:67" ht="12.75" x14ac:dyDescent="0.2">
      <c r="A869" s="143"/>
      <c r="B869" s="126"/>
      <c r="C869" s="61"/>
      <c r="K869" s="61"/>
      <c r="M869" s="141"/>
      <c r="N869" s="141"/>
      <c r="Q869" s="141"/>
      <c r="R869" s="141"/>
      <c r="S869" s="61"/>
      <c r="U869" s="141"/>
      <c r="V869" s="141"/>
      <c r="Y869" s="141"/>
      <c r="Z869" s="142"/>
      <c r="AC869" s="141"/>
      <c r="AD869" s="141"/>
      <c r="AG869" s="141"/>
      <c r="AH869" s="142"/>
      <c r="AK869" s="141"/>
      <c r="AL869" s="141"/>
      <c r="AO869" s="141"/>
      <c r="AP869" s="142"/>
      <c r="AS869" s="141"/>
      <c r="AT869" s="141"/>
      <c r="AW869" s="141"/>
      <c r="AX869" s="142"/>
      <c r="BA869" s="141"/>
      <c r="BB869" s="141"/>
      <c r="BF869" s="141"/>
      <c r="BG869" s="142"/>
      <c r="BJ869" s="141"/>
      <c r="BK869" s="141"/>
      <c r="BN869" s="141"/>
      <c r="BO869" s="142"/>
    </row>
    <row r="870" spans="1:67" ht="12.75" x14ac:dyDescent="0.2">
      <c r="A870" s="143"/>
      <c r="B870" s="126"/>
      <c r="C870" s="61"/>
      <c r="K870" s="61"/>
      <c r="M870" s="141"/>
      <c r="N870" s="141"/>
      <c r="Q870" s="141"/>
      <c r="R870" s="141"/>
      <c r="S870" s="61"/>
      <c r="U870" s="141"/>
      <c r="V870" s="141"/>
      <c r="Y870" s="141"/>
      <c r="Z870" s="142"/>
      <c r="AC870" s="141"/>
      <c r="AD870" s="141"/>
      <c r="AG870" s="141"/>
      <c r="AH870" s="142"/>
      <c r="AK870" s="141"/>
      <c r="AL870" s="141"/>
      <c r="AO870" s="141"/>
      <c r="AP870" s="142"/>
      <c r="AS870" s="141"/>
      <c r="AT870" s="141"/>
      <c r="AW870" s="141"/>
      <c r="AX870" s="142"/>
      <c r="BA870" s="141"/>
      <c r="BB870" s="141"/>
      <c r="BF870" s="141"/>
      <c r="BG870" s="142"/>
      <c r="BJ870" s="141"/>
      <c r="BK870" s="141"/>
      <c r="BN870" s="141"/>
      <c r="BO870" s="142"/>
    </row>
    <row r="871" spans="1:67" ht="12.75" x14ac:dyDescent="0.2">
      <c r="A871" s="143"/>
      <c r="B871" s="126"/>
      <c r="C871" s="61"/>
      <c r="K871" s="61"/>
      <c r="M871" s="141"/>
      <c r="N871" s="141"/>
      <c r="Q871" s="141"/>
      <c r="R871" s="141"/>
      <c r="S871" s="61"/>
      <c r="U871" s="141"/>
      <c r="V871" s="141"/>
      <c r="Y871" s="141"/>
      <c r="Z871" s="142"/>
      <c r="AC871" s="141"/>
      <c r="AD871" s="141"/>
      <c r="AG871" s="141"/>
      <c r="AH871" s="142"/>
      <c r="AK871" s="141"/>
      <c r="AL871" s="141"/>
      <c r="AO871" s="141"/>
      <c r="AP871" s="142"/>
      <c r="AS871" s="141"/>
      <c r="AT871" s="141"/>
      <c r="AW871" s="141"/>
      <c r="AX871" s="142"/>
      <c r="BA871" s="141"/>
      <c r="BB871" s="141"/>
      <c r="BF871" s="141"/>
      <c r="BG871" s="142"/>
      <c r="BJ871" s="141"/>
      <c r="BK871" s="141"/>
      <c r="BN871" s="141"/>
      <c r="BO871" s="142"/>
    </row>
    <row r="872" spans="1:67" ht="12.75" x14ac:dyDescent="0.2">
      <c r="A872" s="143"/>
      <c r="B872" s="126"/>
      <c r="C872" s="61"/>
      <c r="K872" s="61"/>
      <c r="M872" s="141"/>
      <c r="N872" s="141"/>
      <c r="Q872" s="141"/>
      <c r="R872" s="141"/>
      <c r="S872" s="61"/>
      <c r="U872" s="141"/>
      <c r="V872" s="141"/>
      <c r="Y872" s="141"/>
      <c r="Z872" s="142"/>
      <c r="AC872" s="141"/>
      <c r="AD872" s="141"/>
      <c r="AG872" s="141"/>
      <c r="AH872" s="142"/>
      <c r="AK872" s="141"/>
      <c r="AL872" s="141"/>
      <c r="AO872" s="141"/>
      <c r="AP872" s="142"/>
      <c r="AS872" s="141"/>
      <c r="AT872" s="141"/>
      <c r="AW872" s="141"/>
      <c r="AX872" s="142"/>
      <c r="BA872" s="141"/>
      <c r="BB872" s="141"/>
      <c r="BF872" s="141"/>
      <c r="BG872" s="142"/>
      <c r="BJ872" s="141"/>
      <c r="BK872" s="141"/>
      <c r="BN872" s="141"/>
      <c r="BO872" s="142"/>
    </row>
    <row r="873" spans="1:67" ht="12.75" x14ac:dyDescent="0.2">
      <c r="A873" s="143"/>
      <c r="B873" s="126"/>
      <c r="C873" s="61"/>
      <c r="K873" s="61"/>
      <c r="M873" s="141"/>
      <c r="N873" s="141"/>
      <c r="Q873" s="141"/>
      <c r="R873" s="141"/>
      <c r="S873" s="61"/>
      <c r="U873" s="141"/>
      <c r="V873" s="141"/>
      <c r="Y873" s="141"/>
      <c r="Z873" s="142"/>
      <c r="AC873" s="141"/>
      <c r="AD873" s="141"/>
      <c r="AG873" s="141"/>
      <c r="AH873" s="142"/>
      <c r="AK873" s="141"/>
      <c r="AL873" s="141"/>
      <c r="AO873" s="141"/>
      <c r="AP873" s="142"/>
      <c r="AS873" s="141"/>
      <c r="AT873" s="141"/>
      <c r="AW873" s="141"/>
      <c r="AX873" s="142"/>
      <c r="BA873" s="141"/>
      <c r="BB873" s="141"/>
      <c r="BF873" s="141"/>
      <c r="BG873" s="142"/>
      <c r="BJ873" s="141"/>
      <c r="BK873" s="141"/>
      <c r="BN873" s="141"/>
      <c r="BO873" s="142"/>
    </row>
    <row r="874" spans="1:67" ht="12.75" x14ac:dyDescent="0.2">
      <c r="A874" s="143"/>
      <c r="B874" s="126"/>
      <c r="C874" s="61"/>
      <c r="K874" s="61"/>
      <c r="M874" s="141"/>
      <c r="N874" s="141"/>
      <c r="Q874" s="141"/>
      <c r="R874" s="141"/>
      <c r="S874" s="61"/>
      <c r="U874" s="141"/>
      <c r="V874" s="141"/>
      <c r="Y874" s="141"/>
      <c r="Z874" s="142"/>
      <c r="AC874" s="141"/>
      <c r="AD874" s="141"/>
      <c r="AG874" s="141"/>
      <c r="AH874" s="142"/>
      <c r="AK874" s="141"/>
      <c r="AL874" s="141"/>
      <c r="AO874" s="141"/>
      <c r="AP874" s="142"/>
      <c r="AS874" s="141"/>
      <c r="AT874" s="141"/>
      <c r="AW874" s="141"/>
      <c r="AX874" s="142"/>
      <c r="BA874" s="141"/>
      <c r="BB874" s="141"/>
      <c r="BF874" s="141"/>
      <c r="BG874" s="142"/>
      <c r="BJ874" s="141"/>
      <c r="BK874" s="141"/>
      <c r="BN874" s="141"/>
      <c r="BO874" s="142"/>
    </row>
    <row r="875" spans="1:67" ht="12.75" x14ac:dyDescent="0.2">
      <c r="A875" s="143"/>
      <c r="B875" s="126"/>
      <c r="C875" s="61"/>
      <c r="K875" s="61"/>
      <c r="M875" s="141"/>
      <c r="N875" s="141"/>
      <c r="Q875" s="141"/>
      <c r="R875" s="141"/>
      <c r="S875" s="61"/>
      <c r="U875" s="141"/>
      <c r="V875" s="141"/>
      <c r="Y875" s="141"/>
      <c r="Z875" s="142"/>
      <c r="AC875" s="141"/>
      <c r="AD875" s="141"/>
      <c r="AG875" s="141"/>
      <c r="AH875" s="142"/>
      <c r="AK875" s="141"/>
      <c r="AL875" s="141"/>
      <c r="AO875" s="141"/>
      <c r="AP875" s="142"/>
      <c r="AS875" s="141"/>
      <c r="AT875" s="141"/>
      <c r="AW875" s="141"/>
      <c r="AX875" s="142"/>
      <c r="BA875" s="141"/>
      <c r="BB875" s="141"/>
      <c r="BF875" s="141"/>
      <c r="BG875" s="142"/>
      <c r="BJ875" s="141"/>
      <c r="BK875" s="141"/>
      <c r="BN875" s="141"/>
      <c r="BO875" s="142"/>
    </row>
    <row r="876" spans="1:67" ht="12.75" x14ac:dyDescent="0.2">
      <c r="A876" s="143"/>
      <c r="B876" s="126"/>
      <c r="C876" s="61"/>
      <c r="K876" s="61"/>
      <c r="M876" s="141"/>
      <c r="N876" s="141"/>
      <c r="Q876" s="141"/>
      <c r="R876" s="141"/>
      <c r="S876" s="61"/>
      <c r="U876" s="141"/>
      <c r="V876" s="141"/>
      <c r="Y876" s="141"/>
      <c r="Z876" s="142"/>
      <c r="AC876" s="141"/>
      <c r="AD876" s="141"/>
      <c r="AG876" s="141"/>
      <c r="AH876" s="142"/>
      <c r="AK876" s="141"/>
      <c r="AL876" s="141"/>
      <c r="AO876" s="141"/>
      <c r="AP876" s="142"/>
      <c r="AS876" s="141"/>
      <c r="AT876" s="141"/>
      <c r="AW876" s="141"/>
      <c r="AX876" s="142"/>
      <c r="BA876" s="141"/>
      <c r="BB876" s="141"/>
      <c r="BF876" s="141"/>
      <c r="BG876" s="142"/>
      <c r="BJ876" s="141"/>
      <c r="BK876" s="141"/>
      <c r="BN876" s="141"/>
      <c r="BO876" s="142"/>
    </row>
    <row r="877" spans="1:67" ht="12.75" x14ac:dyDescent="0.2">
      <c r="A877" s="143"/>
      <c r="B877" s="126"/>
      <c r="C877" s="61"/>
      <c r="K877" s="61"/>
      <c r="M877" s="141"/>
      <c r="N877" s="141"/>
      <c r="Q877" s="141"/>
      <c r="R877" s="141"/>
      <c r="S877" s="61"/>
      <c r="U877" s="141"/>
      <c r="V877" s="141"/>
      <c r="Y877" s="141"/>
      <c r="Z877" s="142"/>
      <c r="AC877" s="141"/>
      <c r="AD877" s="141"/>
      <c r="AG877" s="141"/>
      <c r="AH877" s="142"/>
      <c r="AK877" s="141"/>
      <c r="AL877" s="141"/>
      <c r="AO877" s="141"/>
      <c r="AP877" s="142"/>
      <c r="AS877" s="141"/>
      <c r="AT877" s="141"/>
      <c r="AW877" s="141"/>
      <c r="AX877" s="142"/>
      <c r="BA877" s="141"/>
      <c r="BB877" s="141"/>
      <c r="BF877" s="141"/>
      <c r="BG877" s="142"/>
      <c r="BJ877" s="141"/>
      <c r="BK877" s="141"/>
      <c r="BN877" s="141"/>
      <c r="BO877" s="142"/>
    </row>
    <row r="878" spans="1:67" ht="12.75" x14ac:dyDescent="0.2">
      <c r="A878" s="143"/>
      <c r="B878" s="126"/>
      <c r="C878" s="61"/>
      <c r="K878" s="61"/>
      <c r="M878" s="141"/>
      <c r="N878" s="141"/>
      <c r="Q878" s="141"/>
      <c r="R878" s="141"/>
      <c r="S878" s="61"/>
      <c r="U878" s="141"/>
      <c r="V878" s="141"/>
      <c r="Y878" s="141"/>
      <c r="Z878" s="142"/>
      <c r="AC878" s="141"/>
      <c r="AD878" s="141"/>
      <c r="AG878" s="141"/>
      <c r="AH878" s="142"/>
      <c r="AK878" s="141"/>
      <c r="AL878" s="141"/>
      <c r="AO878" s="141"/>
      <c r="AP878" s="142"/>
      <c r="AS878" s="141"/>
      <c r="AT878" s="141"/>
      <c r="AW878" s="141"/>
      <c r="AX878" s="142"/>
      <c r="BA878" s="141"/>
      <c r="BB878" s="141"/>
      <c r="BF878" s="141"/>
      <c r="BG878" s="142"/>
      <c r="BJ878" s="141"/>
      <c r="BK878" s="141"/>
      <c r="BN878" s="141"/>
      <c r="BO878" s="142"/>
    </row>
    <row r="879" spans="1:67" ht="12.75" x14ac:dyDescent="0.2">
      <c r="A879" s="143"/>
      <c r="B879" s="126"/>
      <c r="C879" s="61"/>
      <c r="K879" s="61"/>
      <c r="M879" s="141"/>
      <c r="N879" s="141"/>
      <c r="Q879" s="141"/>
      <c r="R879" s="141"/>
      <c r="S879" s="61"/>
      <c r="U879" s="141"/>
      <c r="V879" s="141"/>
      <c r="Y879" s="141"/>
      <c r="Z879" s="142"/>
      <c r="AC879" s="141"/>
      <c r="AD879" s="141"/>
      <c r="AG879" s="141"/>
      <c r="AH879" s="142"/>
      <c r="AK879" s="141"/>
      <c r="AL879" s="141"/>
      <c r="AO879" s="141"/>
      <c r="AP879" s="142"/>
      <c r="AS879" s="141"/>
      <c r="AT879" s="141"/>
      <c r="AW879" s="141"/>
      <c r="AX879" s="142"/>
      <c r="BA879" s="141"/>
      <c r="BB879" s="141"/>
      <c r="BF879" s="141"/>
      <c r="BG879" s="142"/>
      <c r="BJ879" s="141"/>
      <c r="BK879" s="141"/>
      <c r="BN879" s="141"/>
      <c r="BO879" s="142"/>
    </row>
    <row r="880" spans="1:67" ht="12.75" x14ac:dyDescent="0.2">
      <c r="A880" s="143"/>
      <c r="B880" s="126"/>
      <c r="C880" s="61"/>
      <c r="K880" s="61"/>
      <c r="M880" s="141"/>
      <c r="N880" s="141"/>
      <c r="Q880" s="141"/>
      <c r="R880" s="141"/>
      <c r="S880" s="61"/>
      <c r="U880" s="141"/>
      <c r="V880" s="141"/>
      <c r="Y880" s="141"/>
      <c r="Z880" s="142"/>
      <c r="AC880" s="141"/>
      <c r="AD880" s="141"/>
      <c r="AG880" s="141"/>
      <c r="AH880" s="142"/>
      <c r="AK880" s="141"/>
      <c r="AL880" s="141"/>
      <c r="AO880" s="141"/>
      <c r="AP880" s="142"/>
      <c r="AS880" s="141"/>
      <c r="AT880" s="141"/>
      <c r="AW880" s="141"/>
      <c r="AX880" s="142"/>
      <c r="BA880" s="141"/>
      <c r="BB880" s="141"/>
      <c r="BF880" s="141"/>
      <c r="BG880" s="142"/>
      <c r="BJ880" s="141"/>
      <c r="BK880" s="141"/>
      <c r="BN880" s="141"/>
      <c r="BO880" s="142"/>
    </row>
    <row r="881" spans="1:67" ht="12.75" x14ac:dyDescent="0.2">
      <c r="A881" s="143"/>
      <c r="B881" s="126"/>
      <c r="C881" s="61"/>
      <c r="K881" s="61"/>
      <c r="M881" s="141"/>
      <c r="N881" s="141"/>
      <c r="Q881" s="141"/>
      <c r="R881" s="141"/>
      <c r="S881" s="61"/>
      <c r="U881" s="141"/>
      <c r="V881" s="141"/>
      <c r="Y881" s="141"/>
      <c r="Z881" s="142"/>
      <c r="AC881" s="141"/>
      <c r="AD881" s="141"/>
      <c r="AG881" s="141"/>
      <c r="AH881" s="142"/>
      <c r="AK881" s="141"/>
      <c r="AL881" s="141"/>
      <c r="AO881" s="141"/>
      <c r="AP881" s="142"/>
      <c r="AS881" s="141"/>
      <c r="AT881" s="141"/>
      <c r="AW881" s="141"/>
      <c r="AX881" s="142"/>
      <c r="BA881" s="141"/>
      <c r="BB881" s="141"/>
      <c r="BF881" s="141"/>
      <c r="BG881" s="142"/>
      <c r="BJ881" s="141"/>
      <c r="BK881" s="141"/>
      <c r="BN881" s="141"/>
      <c r="BO881" s="142"/>
    </row>
    <row r="882" spans="1:67" ht="12.75" x14ac:dyDescent="0.2">
      <c r="A882" s="143"/>
      <c r="B882" s="126"/>
      <c r="C882" s="61"/>
      <c r="K882" s="61"/>
      <c r="M882" s="141"/>
      <c r="N882" s="141"/>
      <c r="Q882" s="141"/>
      <c r="R882" s="141"/>
      <c r="S882" s="61"/>
      <c r="U882" s="141"/>
      <c r="V882" s="141"/>
      <c r="Y882" s="141"/>
      <c r="Z882" s="142"/>
      <c r="AC882" s="141"/>
      <c r="AD882" s="141"/>
      <c r="AG882" s="141"/>
      <c r="AH882" s="142"/>
      <c r="AK882" s="141"/>
      <c r="AL882" s="141"/>
      <c r="AO882" s="141"/>
      <c r="AP882" s="142"/>
      <c r="AS882" s="141"/>
      <c r="AT882" s="141"/>
      <c r="AW882" s="141"/>
      <c r="AX882" s="142"/>
      <c r="BA882" s="141"/>
      <c r="BB882" s="141"/>
      <c r="BF882" s="141"/>
      <c r="BG882" s="142"/>
      <c r="BJ882" s="141"/>
      <c r="BK882" s="141"/>
      <c r="BN882" s="141"/>
      <c r="BO882" s="142"/>
    </row>
    <row r="883" spans="1:67" ht="12.75" x14ac:dyDescent="0.2">
      <c r="A883" s="143"/>
      <c r="B883" s="126"/>
      <c r="C883" s="61"/>
      <c r="K883" s="61"/>
      <c r="M883" s="141"/>
      <c r="N883" s="141"/>
      <c r="Q883" s="141"/>
      <c r="R883" s="141"/>
      <c r="S883" s="61"/>
      <c r="U883" s="141"/>
      <c r="V883" s="141"/>
      <c r="Y883" s="141"/>
      <c r="Z883" s="142"/>
      <c r="AC883" s="141"/>
      <c r="AD883" s="141"/>
      <c r="AG883" s="141"/>
      <c r="AH883" s="142"/>
      <c r="AK883" s="141"/>
      <c r="AL883" s="141"/>
      <c r="AO883" s="141"/>
      <c r="AP883" s="142"/>
      <c r="AS883" s="141"/>
      <c r="AT883" s="141"/>
      <c r="AW883" s="141"/>
      <c r="AX883" s="142"/>
      <c r="BA883" s="141"/>
      <c r="BB883" s="141"/>
      <c r="BF883" s="141"/>
      <c r="BG883" s="142"/>
      <c r="BJ883" s="141"/>
      <c r="BK883" s="141"/>
      <c r="BN883" s="141"/>
      <c r="BO883" s="142"/>
    </row>
    <row r="884" spans="1:67" ht="12.75" x14ac:dyDescent="0.2">
      <c r="A884" s="143"/>
      <c r="B884" s="126"/>
      <c r="C884" s="61"/>
      <c r="K884" s="61"/>
      <c r="M884" s="141"/>
      <c r="N884" s="141"/>
      <c r="Q884" s="141"/>
      <c r="R884" s="141"/>
      <c r="S884" s="61"/>
      <c r="U884" s="141"/>
      <c r="V884" s="141"/>
      <c r="Y884" s="141"/>
      <c r="Z884" s="142"/>
      <c r="AC884" s="141"/>
      <c r="AD884" s="141"/>
      <c r="AG884" s="141"/>
      <c r="AH884" s="142"/>
      <c r="AK884" s="141"/>
      <c r="AL884" s="141"/>
      <c r="AO884" s="141"/>
      <c r="AP884" s="142"/>
      <c r="AS884" s="141"/>
      <c r="AT884" s="141"/>
      <c r="AW884" s="141"/>
      <c r="AX884" s="142"/>
      <c r="BA884" s="141"/>
      <c r="BB884" s="141"/>
      <c r="BF884" s="141"/>
      <c r="BG884" s="142"/>
      <c r="BJ884" s="141"/>
      <c r="BK884" s="141"/>
      <c r="BN884" s="141"/>
      <c r="BO884" s="142"/>
    </row>
    <row r="885" spans="1:67" ht="12.75" x14ac:dyDescent="0.2">
      <c r="A885" s="143"/>
      <c r="B885" s="126"/>
      <c r="C885" s="61"/>
      <c r="K885" s="61"/>
      <c r="M885" s="141"/>
      <c r="N885" s="141"/>
      <c r="Q885" s="141"/>
      <c r="R885" s="141"/>
      <c r="S885" s="61"/>
      <c r="U885" s="141"/>
      <c r="V885" s="141"/>
      <c r="Y885" s="141"/>
      <c r="Z885" s="142"/>
      <c r="AC885" s="141"/>
      <c r="AD885" s="141"/>
      <c r="AG885" s="141"/>
      <c r="AH885" s="142"/>
      <c r="AK885" s="141"/>
      <c r="AL885" s="141"/>
      <c r="AO885" s="141"/>
      <c r="AP885" s="142"/>
      <c r="AS885" s="141"/>
      <c r="AT885" s="141"/>
      <c r="AW885" s="141"/>
      <c r="AX885" s="142"/>
      <c r="BA885" s="141"/>
      <c r="BB885" s="141"/>
      <c r="BF885" s="141"/>
      <c r="BG885" s="142"/>
      <c r="BJ885" s="141"/>
      <c r="BK885" s="141"/>
      <c r="BN885" s="141"/>
      <c r="BO885" s="142"/>
    </row>
    <row r="886" spans="1:67" ht="12.75" x14ac:dyDescent="0.2">
      <c r="A886" s="143"/>
      <c r="B886" s="126"/>
      <c r="C886" s="61"/>
      <c r="K886" s="61"/>
      <c r="M886" s="141"/>
      <c r="N886" s="141"/>
      <c r="Q886" s="141"/>
      <c r="R886" s="141"/>
      <c r="S886" s="61"/>
      <c r="U886" s="141"/>
      <c r="V886" s="141"/>
      <c r="Y886" s="141"/>
      <c r="Z886" s="142"/>
      <c r="AC886" s="141"/>
      <c r="AD886" s="141"/>
      <c r="AG886" s="141"/>
      <c r="AH886" s="142"/>
      <c r="AK886" s="141"/>
      <c r="AL886" s="141"/>
      <c r="AO886" s="141"/>
      <c r="AP886" s="142"/>
      <c r="AS886" s="141"/>
      <c r="AT886" s="141"/>
      <c r="AW886" s="141"/>
      <c r="AX886" s="142"/>
      <c r="BA886" s="141"/>
      <c r="BB886" s="141"/>
      <c r="BF886" s="141"/>
      <c r="BG886" s="142"/>
      <c r="BJ886" s="141"/>
      <c r="BK886" s="141"/>
      <c r="BN886" s="141"/>
      <c r="BO886" s="142"/>
    </row>
    <row r="887" spans="1:67" ht="12.75" x14ac:dyDescent="0.2">
      <c r="A887" s="143"/>
      <c r="B887" s="126"/>
      <c r="C887" s="61"/>
      <c r="K887" s="61"/>
      <c r="M887" s="141"/>
      <c r="N887" s="141"/>
      <c r="Q887" s="141"/>
      <c r="R887" s="141"/>
      <c r="S887" s="61"/>
      <c r="U887" s="141"/>
      <c r="V887" s="141"/>
      <c r="Y887" s="141"/>
      <c r="Z887" s="142"/>
      <c r="AC887" s="141"/>
      <c r="AD887" s="141"/>
      <c r="AG887" s="141"/>
      <c r="AH887" s="142"/>
      <c r="AK887" s="141"/>
      <c r="AL887" s="141"/>
      <c r="AO887" s="141"/>
      <c r="AP887" s="142"/>
      <c r="AS887" s="141"/>
      <c r="AT887" s="141"/>
      <c r="AW887" s="141"/>
      <c r="AX887" s="142"/>
      <c r="BA887" s="141"/>
      <c r="BB887" s="141"/>
      <c r="BF887" s="141"/>
      <c r="BG887" s="142"/>
      <c r="BJ887" s="141"/>
      <c r="BK887" s="141"/>
      <c r="BN887" s="141"/>
      <c r="BO887" s="142"/>
    </row>
    <row r="888" spans="1:67" ht="12.75" x14ac:dyDescent="0.2">
      <c r="A888" s="143"/>
      <c r="B888" s="126"/>
      <c r="C888" s="61"/>
      <c r="K888" s="61"/>
      <c r="M888" s="141"/>
      <c r="N888" s="141"/>
      <c r="Q888" s="141"/>
      <c r="R888" s="141"/>
      <c r="S888" s="61"/>
      <c r="U888" s="141"/>
      <c r="V888" s="141"/>
      <c r="Y888" s="141"/>
      <c r="Z888" s="142"/>
      <c r="AC888" s="141"/>
      <c r="AD888" s="141"/>
      <c r="AG888" s="141"/>
      <c r="AH888" s="142"/>
      <c r="AK888" s="141"/>
      <c r="AL888" s="141"/>
      <c r="AO888" s="141"/>
      <c r="AP888" s="142"/>
      <c r="AS888" s="141"/>
      <c r="AT888" s="141"/>
      <c r="AW888" s="141"/>
      <c r="AX888" s="142"/>
      <c r="BA888" s="141"/>
      <c r="BB888" s="141"/>
      <c r="BF888" s="141"/>
      <c r="BG888" s="142"/>
      <c r="BJ888" s="141"/>
      <c r="BK888" s="141"/>
      <c r="BN888" s="141"/>
      <c r="BO888" s="142"/>
    </row>
    <row r="889" spans="1:67" ht="12.75" x14ac:dyDescent="0.2">
      <c r="A889" s="143"/>
      <c r="B889" s="126"/>
      <c r="C889" s="61"/>
      <c r="K889" s="61"/>
      <c r="M889" s="141"/>
      <c r="N889" s="141"/>
      <c r="Q889" s="141"/>
      <c r="R889" s="141"/>
      <c r="S889" s="61"/>
      <c r="U889" s="141"/>
      <c r="V889" s="141"/>
      <c r="Y889" s="141"/>
      <c r="Z889" s="142"/>
      <c r="AC889" s="141"/>
      <c r="AD889" s="141"/>
      <c r="AG889" s="141"/>
      <c r="AH889" s="142"/>
      <c r="AK889" s="141"/>
      <c r="AL889" s="141"/>
      <c r="AO889" s="141"/>
      <c r="AP889" s="142"/>
      <c r="AS889" s="141"/>
      <c r="AT889" s="141"/>
      <c r="AW889" s="141"/>
      <c r="AX889" s="142"/>
      <c r="BA889" s="141"/>
      <c r="BB889" s="141"/>
      <c r="BF889" s="141"/>
      <c r="BG889" s="142"/>
      <c r="BJ889" s="141"/>
      <c r="BK889" s="141"/>
      <c r="BN889" s="141"/>
      <c r="BO889" s="142"/>
    </row>
    <row r="890" spans="1:67" ht="12.75" x14ac:dyDescent="0.2">
      <c r="A890" s="143"/>
      <c r="B890" s="126"/>
      <c r="C890" s="61"/>
      <c r="K890" s="61"/>
      <c r="M890" s="141"/>
      <c r="N890" s="141"/>
      <c r="Q890" s="141"/>
      <c r="R890" s="141"/>
      <c r="S890" s="61"/>
      <c r="U890" s="141"/>
      <c r="V890" s="141"/>
      <c r="Y890" s="141"/>
      <c r="Z890" s="142"/>
      <c r="AC890" s="141"/>
      <c r="AD890" s="141"/>
      <c r="AG890" s="141"/>
      <c r="AH890" s="142"/>
      <c r="AK890" s="141"/>
      <c r="AL890" s="141"/>
      <c r="AO890" s="141"/>
      <c r="AP890" s="142"/>
      <c r="AS890" s="141"/>
      <c r="AT890" s="141"/>
      <c r="AW890" s="141"/>
      <c r="AX890" s="142"/>
      <c r="BA890" s="141"/>
      <c r="BB890" s="141"/>
      <c r="BF890" s="141"/>
      <c r="BG890" s="142"/>
      <c r="BJ890" s="141"/>
      <c r="BK890" s="141"/>
      <c r="BN890" s="141"/>
      <c r="BO890" s="142"/>
    </row>
    <row r="891" spans="1:67" ht="12.75" x14ac:dyDescent="0.2">
      <c r="A891" s="143"/>
      <c r="B891" s="126"/>
      <c r="C891" s="61"/>
      <c r="K891" s="61"/>
      <c r="M891" s="141"/>
      <c r="N891" s="141"/>
      <c r="Q891" s="141"/>
      <c r="R891" s="141"/>
      <c r="S891" s="61"/>
      <c r="U891" s="141"/>
      <c r="V891" s="141"/>
      <c r="Y891" s="141"/>
      <c r="Z891" s="142"/>
      <c r="AC891" s="141"/>
      <c r="AD891" s="141"/>
      <c r="AG891" s="141"/>
      <c r="AH891" s="142"/>
      <c r="AK891" s="141"/>
      <c r="AL891" s="141"/>
      <c r="AO891" s="141"/>
      <c r="AP891" s="142"/>
      <c r="AS891" s="141"/>
      <c r="AT891" s="141"/>
      <c r="AW891" s="141"/>
      <c r="AX891" s="142"/>
      <c r="BA891" s="141"/>
      <c r="BB891" s="141"/>
      <c r="BF891" s="141"/>
      <c r="BG891" s="142"/>
      <c r="BJ891" s="141"/>
      <c r="BK891" s="141"/>
      <c r="BN891" s="141"/>
      <c r="BO891" s="142"/>
    </row>
    <row r="892" spans="1:67" ht="12.75" x14ac:dyDescent="0.2">
      <c r="A892" s="143"/>
      <c r="B892" s="126"/>
      <c r="C892" s="61"/>
      <c r="K892" s="61"/>
      <c r="M892" s="141"/>
      <c r="N892" s="141"/>
      <c r="Q892" s="141"/>
      <c r="R892" s="141"/>
      <c r="S892" s="61"/>
      <c r="U892" s="141"/>
      <c r="V892" s="141"/>
      <c r="Y892" s="141"/>
      <c r="Z892" s="142"/>
      <c r="AC892" s="141"/>
      <c r="AD892" s="141"/>
      <c r="AG892" s="141"/>
      <c r="AH892" s="142"/>
      <c r="AK892" s="141"/>
      <c r="AL892" s="141"/>
      <c r="AO892" s="141"/>
      <c r="AP892" s="142"/>
      <c r="AS892" s="141"/>
      <c r="AT892" s="141"/>
      <c r="AW892" s="141"/>
      <c r="AX892" s="142"/>
      <c r="BA892" s="141"/>
      <c r="BB892" s="141"/>
      <c r="BF892" s="141"/>
      <c r="BG892" s="142"/>
      <c r="BJ892" s="141"/>
      <c r="BK892" s="141"/>
      <c r="BN892" s="141"/>
      <c r="BO892" s="142"/>
    </row>
    <row r="893" spans="1:67" ht="12.75" x14ac:dyDescent="0.2">
      <c r="A893" s="143"/>
      <c r="B893" s="126"/>
      <c r="C893" s="61"/>
      <c r="K893" s="61"/>
      <c r="M893" s="141"/>
      <c r="N893" s="141"/>
      <c r="Q893" s="141"/>
      <c r="R893" s="141"/>
      <c r="S893" s="61"/>
      <c r="U893" s="141"/>
      <c r="V893" s="141"/>
      <c r="Y893" s="141"/>
      <c r="Z893" s="142"/>
      <c r="AC893" s="141"/>
      <c r="AD893" s="141"/>
      <c r="AG893" s="141"/>
      <c r="AH893" s="142"/>
      <c r="AK893" s="141"/>
      <c r="AL893" s="141"/>
      <c r="AO893" s="141"/>
      <c r="AP893" s="142"/>
      <c r="AS893" s="141"/>
      <c r="AT893" s="141"/>
      <c r="AW893" s="141"/>
      <c r="AX893" s="142"/>
      <c r="BA893" s="141"/>
      <c r="BB893" s="141"/>
      <c r="BF893" s="141"/>
      <c r="BG893" s="142"/>
      <c r="BJ893" s="141"/>
      <c r="BK893" s="141"/>
      <c r="BN893" s="141"/>
      <c r="BO893" s="142"/>
    </row>
    <row r="894" spans="1:67" ht="12.75" x14ac:dyDescent="0.2">
      <c r="A894" s="143"/>
      <c r="B894" s="126"/>
      <c r="C894" s="61"/>
      <c r="K894" s="61"/>
      <c r="M894" s="141"/>
      <c r="N894" s="141"/>
      <c r="Q894" s="141"/>
      <c r="R894" s="141"/>
      <c r="S894" s="61"/>
      <c r="U894" s="141"/>
      <c r="V894" s="141"/>
      <c r="Y894" s="141"/>
      <c r="Z894" s="142"/>
      <c r="AC894" s="141"/>
      <c r="AD894" s="141"/>
      <c r="AG894" s="141"/>
      <c r="AH894" s="142"/>
      <c r="AK894" s="141"/>
      <c r="AL894" s="141"/>
      <c r="AO894" s="141"/>
      <c r="AP894" s="142"/>
      <c r="AS894" s="141"/>
      <c r="AT894" s="141"/>
      <c r="AW894" s="141"/>
      <c r="AX894" s="142"/>
      <c r="BA894" s="141"/>
      <c r="BB894" s="141"/>
      <c r="BF894" s="141"/>
      <c r="BG894" s="142"/>
      <c r="BJ894" s="141"/>
      <c r="BK894" s="141"/>
      <c r="BN894" s="141"/>
      <c r="BO894" s="142"/>
    </row>
    <row r="895" spans="1:67" ht="12.75" x14ac:dyDescent="0.2">
      <c r="A895" s="143"/>
      <c r="B895" s="126"/>
      <c r="C895" s="61"/>
      <c r="K895" s="61"/>
      <c r="M895" s="141"/>
      <c r="N895" s="141"/>
      <c r="Q895" s="141"/>
      <c r="R895" s="141"/>
      <c r="S895" s="61"/>
      <c r="U895" s="141"/>
      <c r="V895" s="141"/>
      <c r="Y895" s="141"/>
      <c r="Z895" s="142"/>
      <c r="AC895" s="141"/>
      <c r="AD895" s="141"/>
      <c r="AG895" s="141"/>
      <c r="AH895" s="142"/>
      <c r="AK895" s="141"/>
      <c r="AL895" s="141"/>
      <c r="AO895" s="141"/>
      <c r="AP895" s="142"/>
      <c r="AS895" s="141"/>
      <c r="AT895" s="141"/>
      <c r="AW895" s="141"/>
      <c r="AX895" s="142"/>
      <c r="BA895" s="141"/>
      <c r="BB895" s="141"/>
      <c r="BF895" s="141"/>
      <c r="BG895" s="142"/>
      <c r="BJ895" s="141"/>
      <c r="BK895" s="141"/>
      <c r="BN895" s="141"/>
      <c r="BO895" s="142"/>
    </row>
    <row r="896" spans="1:67" ht="12.75" x14ac:dyDescent="0.2">
      <c r="A896" s="143"/>
      <c r="B896" s="126"/>
      <c r="C896" s="61"/>
      <c r="K896" s="61"/>
      <c r="M896" s="141"/>
      <c r="N896" s="141"/>
      <c r="Q896" s="141"/>
      <c r="R896" s="141"/>
      <c r="S896" s="61"/>
      <c r="U896" s="141"/>
      <c r="V896" s="141"/>
      <c r="Y896" s="141"/>
      <c r="Z896" s="142"/>
      <c r="AC896" s="141"/>
      <c r="AD896" s="141"/>
      <c r="AG896" s="141"/>
      <c r="AH896" s="142"/>
      <c r="AK896" s="141"/>
      <c r="AL896" s="141"/>
      <c r="AO896" s="141"/>
      <c r="AP896" s="142"/>
      <c r="AS896" s="141"/>
      <c r="AT896" s="141"/>
      <c r="AW896" s="141"/>
      <c r="AX896" s="142"/>
      <c r="BA896" s="141"/>
      <c r="BB896" s="141"/>
      <c r="BF896" s="141"/>
      <c r="BG896" s="142"/>
      <c r="BJ896" s="141"/>
      <c r="BK896" s="141"/>
      <c r="BN896" s="141"/>
      <c r="BO896" s="142"/>
    </row>
    <row r="897" spans="1:67" ht="12.75" x14ac:dyDescent="0.2">
      <c r="A897" s="143"/>
      <c r="B897" s="126"/>
      <c r="C897" s="61"/>
      <c r="K897" s="61"/>
      <c r="M897" s="141"/>
      <c r="N897" s="141"/>
      <c r="Q897" s="141"/>
      <c r="R897" s="141"/>
      <c r="S897" s="61"/>
      <c r="U897" s="141"/>
      <c r="V897" s="141"/>
      <c r="Y897" s="141"/>
      <c r="Z897" s="142"/>
      <c r="AC897" s="141"/>
      <c r="AD897" s="141"/>
      <c r="AG897" s="141"/>
      <c r="AH897" s="142"/>
      <c r="AK897" s="141"/>
      <c r="AL897" s="141"/>
      <c r="AO897" s="141"/>
      <c r="AP897" s="142"/>
      <c r="AS897" s="141"/>
      <c r="AT897" s="141"/>
      <c r="AW897" s="141"/>
      <c r="AX897" s="142"/>
      <c r="BA897" s="141"/>
      <c r="BB897" s="141"/>
      <c r="BF897" s="141"/>
      <c r="BG897" s="142"/>
      <c r="BJ897" s="141"/>
      <c r="BK897" s="141"/>
      <c r="BN897" s="141"/>
      <c r="BO897" s="142"/>
    </row>
    <row r="898" spans="1:67" ht="12.75" x14ac:dyDescent="0.2">
      <c r="A898" s="143"/>
      <c r="B898" s="126"/>
      <c r="C898" s="61"/>
      <c r="K898" s="61"/>
      <c r="M898" s="141"/>
      <c r="N898" s="141"/>
      <c r="Q898" s="141"/>
      <c r="R898" s="141"/>
      <c r="S898" s="61"/>
      <c r="U898" s="141"/>
      <c r="V898" s="141"/>
      <c r="Y898" s="141"/>
      <c r="Z898" s="142"/>
      <c r="AC898" s="141"/>
      <c r="AD898" s="141"/>
      <c r="AG898" s="141"/>
      <c r="AH898" s="142"/>
      <c r="AK898" s="141"/>
      <c r="AL898" s="141"/>
      <c r="AO898" s="141"/>
      <c r="AP898" s="142"/>
      <c r="AS898" s="141"/>
      <c r="AT898" s="141"/>
      <c r="AW898" s="141"/>
      <c r="AX898" s="142"/>
      <c r="BA898" s="141"/>
      <c r="BB898" s="141"/>
      <c r="BF898" s="141"/>
      <c r="BG898" s="142"/>
      <c r="BJ898" s="141"/>
      <c r="BK898" s="141"/>
      <c r="BN898" s="141"/>
      <c r="BO898" s="142"/>
    </row>
    <row r="899" spans="1:67" ht="12.75" x14ac:dyDescent="0.2">
      <c r="A899" s="143"/>
      <c r="B899" s="126"/>
      <c r="C899" s="61"/>
      <c r="K899" s="61"/>
      <c r="M899" s="141"/>
      <c r="N899" s="141"/>
      <c r="Q899" s="141"/>
      <c r="R899" s="141"/>
      <c r="S899" s="61"/>
      <c r="U899" s="141"/>
      <c r="V899" s="141"/>
      <c r="Y899" s="141"/>
      <c r="Z899" s="142"/>
      <c r="AC899" s="141"/>
      <c r="AD899" s="141"/>
      <c r="AG899" s="141"/>
      <c r="AH899" s="142"/>
      <c r="AK899" s="141"/>
      <c r="AL899" s="141"/>
      <c r="AO899" s="141"/>
      <c r="AP899" s="142"/>
      <c r="AS899" s="141"/>
      <c r="AT899" s="141"/>
      <c r="AW899" s="141"/>
      <c r="AX899" s="142"/>
      <c r="BA899" s="141"/>
      <c r="BB899" s="141"/>
      <c r="BF899" s="141"/>
      <c r="BG899" s="142"/>
      <c r="BJ899" s="141"/>
      <c r="BK899" s="141"/>
      <c r="BN899" s="141"/>
      <c r="BO899" s="142"/>
    </row>
    <row r="900" spans="1:67" ht="12.75" x14ac:dyDescent="0.2">
      <c r="A900" s="143"/>
      <c r="B900" s="126"/>
      <c r="C900" s="61"/>
      <c r="K900" s="61"/>
      <c r="M900" s="141"/>
      <c r="N900" s="141"/>
      <c r="Q900" s="141"/>
      <c r="R900" s="141"/>
      <c r="S900" s="61"/>
      <c r="U900" s="141"/>
      <c r="V900" s="141"/>
      <c r="Y900" s="141"/>
      <c r="Z900" s="142"/>
      <c r="AC900" s="141"/>
      <c r="AD900" s="141"/>
      <c r="AG900" s="141"/>
      <c r="AH900" s="142"/>
      <c r="AK900" s="141"/>
      <c r="AL900" s="141"/>
      <c r="AO900" s="141"/>
      <c r="AP900" s="142"/>
      <c r="AS900" s="141"/>
      <c r="AT900" s="141"/>
      <c r="AW900" s="141"/>
      <c r="AX900" s="142"/>
      <c r="BA900" s="141"/>
      <c r="BB900" s="141"/>
      <c r="BF900" s="141"/>
      <c r="BG900" s="142"/>
      <c r="BJ900" s="141"/>
      <c r="BK900" s="141"/>
      <c r="BN900" s="141"/>
      <c r="BO900" s="142"/>
    </row>
    <row r="901" spans="1:67" ht="12.75" x14ac:dyDescent="0.2">
      <c r="A901" s="143"/>
      <c r="B901" s="126"/>
      <c r="C901" s="61"/>
      <c r="K901" s="61"/>
      <c r="M901" s="141"/>
      <c r="N901" s="141"/>
      <c r="Q901" s="141"/>
      <c r="R901" s="141"/>
      <c r="S901" s="61"/>
      <c r="U901" s="141"/>
      <c r="V901" s="141"/>
      <c r="Y901" s="141"/>
      <c r="Z901" s="142"/>
      <c r="AC901" s="141"/>
      <c r="AD901" s="141"/>
      <c r="AG901" s="141"/>
      <c r="AH901" s="142"/>
      <c r="AK901" s="141"/>
      <c r="AL901" s="141"/>
      <c r="AO901" s="141"/>
      <c r="AP901" s="142"/>
      <c r="AS901" s="141"/>
      <c r="AT901" s="141"/>
      <c r="AW901" s="141"/>
      <c r="AX901" s="142"/>
      <c r="BA901" s="141"/>
      <c r="BB901" s="141"/>
      <c r="BF901" s="141"/>
      <c r="BG901" s="142"/>
      <c r="BJ901" s="141"/>
      <c r="BK901" s="141"/>
      <c r="BN901" s="141"/>
      <c r="BO901" s="142"/>
    </row>
    <row r="902" spans="1:67" ht="12.75" x14ac:dyDescent="0.2">
      <c r="A902" s="143"/>
      <c r="B902" s="126"/>
      <c r="C902" s="61"/>
      <c r="K902" s="61"/>
      <c r="M902" s="141"/>
      <c r="N902" s="141"/>
      <c r="Q902" s="141"/>
      <c r="R902" s="141"/>
      <c r="S902" s="61"/>
      <c r="U902" s="141"/>
      <c r="V902" s="141"/>
      <c r="Y902" s="141"/>
      <c r="Z902" s="142"/>
      <c r="AC902" s="141"/>
      <c r="AD902" s="141"/>
      <c r="AG902" s="141"/>
      <c r="AH902" s="142"/>
      <c r="AK902" s="141"/>
      <c r="AL902" s="141"/>
      <c r="AO902" s="141"/>
      <c r="AP902" s="142"/>
      <c r="AS902" s="141"/>
      <c r="AT902" s="141"/>
      <c r="AW902" s="141"/>
      <c r="AX902" s="142"/>
      <c r="BA902" s="141"/>
      <c r="BB902" s="141"/>
      <c r="BF902" s="141"/>
      <c r="BG902" s="142"/>
      <c r="BJ902" s="141"/>
      <c r="BK902" s="141"/>
      <c r="BN902" s="141"/>
      <c r="BO902" s="142"/>
    </row>
    <row r="903" spans="1:67" ht="12.75" x14ac:dyDescent="0.2">
      <c r="A903" s="143"/>
      <c r="B903" s="126"/>
      <c r="C903" s="61"/>
      <c r="K903" s="61"/>
      <c r="M903" s="141"/>
      <c r="N903" s="141"/>
      <c r="Q903" s="141"/>
      <c r="R903" s="141"/>
      <c r="S903" s="61"/>
      <c r="U903" s="141"/>
      <c r="V903" s="141"/>
      <c r="Y903" s="141"/>
      <c r="Z903" s="142"/>
      <c r="AC903" s="141"/>
      <c r="AD903" s="141"/>
      <c r="AG903" s="141"/>
      <c r="AH903" s="142"/>
      <c r="AK903" s="141"/>
      <c r="AL903" s="141"/>
      <c r="AO903" s="141"/>
      <c r="AP903" s="142"/>
      <c r="AS903" s="141"/>
      <c r="AT903" s="141"/>
      <c r="AW903" s="141"/>
      <c r="AX903" s="142"/>
      <c r="BA903" s="141"/>
      <c r="BB903" s="141"/>
      <c r="BF903" s="141"/>
      <c r="BG903" s="142"/>
      <c r="BJ903" s="141"/>
      <c r="BK903" s="141"/>
      <c r="BN903" s="141"/>
      <c r="BO903" s="142"/>
    </row>
    <row r="904" spans="1:67" ht="12.75" x14ac:dyDescent="0.2">
      <c r="A904" s="143"/>
      <c r="B904" s="126"/>
      <c r="C904" s="61"/>
      <c r="K904" s="61"/>
      <c r="M904" s="141"/>
      <c r="N904" s="141"/>
      <c r="Q904" s="141"/>
      <c r="R904" s="141"/>
      <c r="S904" s="61"/>
      <c r="U904" s="141"/>
      <c r="V904" s="141"/>
      <c r="Y904" s="141"/>
      <c r="Z904" s="142"/>
      <c r="AC904" s="141"/>
      <c r="AD904" s="141"/>
      <c r="AG904" s="141"/>
      <c r="AH904" s="142"/>
      <c r="AK904" s="141"/>
      <c r="AL904" s="141"/>
      <c r="AO904" s="141"/>
      <c r="AP904" s="142"/>
      <c r="AS904" s="141"/>
      <c r="AT904" s="141"/>
      <c r="AW904" s="141"/>
      <c r="AX904" s="142"/>
      <c r="BA904" s="141"/>
      <c r="BB904" s="141"/>
      <c r="BF904" s="141"/>
      <c r="BG904" s="142"/>
      <c r="BJ904" s="141"/>
      <c r="BK904" s="141"/>
      <c r="BN904" s="141"/>
      <c r="BO904" s="142"/>
    </row>
    <row r="905" spans="1:67" ht="12.75" x14ac:dyDescent="0.2">
      <c r="A905" s="143"/>
      <c r="B905" s="126"/>
      <c r="C905" s="61"/>
      <c r="K905" s="61"/>
      <c r="M905" s="141"/>
      <c r="N905" s="141"/>
      <c r="Q905" s="141"/>
      <c r="R905" s="141"/>
      <c r="S905" s="61"/>
      <c r="U905" s="141"/>
      <c r="V905" s="141"/>
      <c r="Y905" s="141"/>
      <c r="Z905" s="142"/>
      <c r="AC905" s="141"/>
      <c r="AD905" s="141"/>
      <c r="AG905" s="141"/>
      <c r="AH905" s="142"/>
      <c r="AK905" s="141"/>
      <c r="AL905" s="141"/>
      <c r="AO905" s="141"/>
      <c r="AP905" s="142"/>
      <c r="AS905" s="141"/>
      <c r="AT905" s="141"/>
      <c r="AW905" s="141"/>
      <c r="AX905" s="142"/>
      <c r="BA905" s="141"/>
      <c r="BB905" s="141"/>
      <c r="BF905" s="141"/>
      <c r="BG905" s="142"/>
      <c r="BJ905" s="141"/>
      <c r="BK905" s="141"/>
      <c r="BN905" s="141"/>
      <c r="BO905" s="142"/>
    </row>
    <row r="906" spans="1:67" ht="12.75" x14ac:dyDescent="0.2">
      <c r="A906" s="143"/>
      <c r="B906" s="126"/>
      <c r="C906" s="61"/>
      <c r="K906" s="61"/>
      <c r="M906" s="141"/>
      <c r="N906" s="141"/>
      <c r="Q906" s="141"/>
      <c r="R906" s="141"/>
      <c r="S906" s="61"/>
      <c r="U906" s="141"/>
      <c r="V906" s="141"/>
      <c r="Y906" s="141"/>
      <c r="Z906" s="142"/>
      <c r="AC906" s="141"/>
      <c r="AD906" s="141"/>
      <c r="AG906" s="141"/>
      <c r="AH906" s="142"/>
      <c r="AK906" s="141"/>
      <c r="AL906" s="141"/>
      <c r="AO906" s="141"/>
      <c r="AP906" s="142"/>
      <c r="AS906" s="141"/>
      <c r="AT906" s="141"/>
      <c r="AW906" s="141"/>
      <c r="AX906" s="142"/>
      <c r="BA906" s="141"/>
      <c r="BB906" s="141"/>
      <c r="BF906" s="141"/>
      <c r="BG906" s="142"/>
      <c r="BJ906" s="141"/>
      <c r="BK906" s="141"/>
      <c r="BN906" s="141"/>
      <c r="BO906" s="142"/>
    </row>
    <row r="907" spans="1:67" ht="12.75" x14ac:dyDescent="0.2">
      <c r="A907" s="143"/>
      <c r="B907" s="126"/>
      <c r="C907" s="61"/>
      <c r="K907" s="61"/>
      <c r="M907" s="141"/>
      <c r="N907" s="141"/>
      <c r="Q907" s="141"/>
      <c r="R907" s="141"/>
      <c r="S907" s="61"/>
      <c r="U907" s="141"/>
      <c r="V907" s="141"/>
      <c r="Y907" s="141"/>
      <c r="Z907" s="142"/>
      <c r="AC907" s="141"/>
      <c r="AD907" s="141"/>
      <c r="AG907" s="141"/>
      <c r="AH907" s="142"/>
      <c r="AK907" s="141"/>
      <c r="AL907" s="141"/>
      <c r="AO907" s="141"/>
      <c r="AP907" s="142"/>
      <c r="AS907" s="141"/>
      <c r="AT907" s="141"/>
      <c r="AW907" s="141"/>
      <c r="AX907" s="142"/>
      <c r="BA907" s="141"/>
      <c r="BB907" s="141"/>
      <c r="BF907" s="141"/>
      <c r="BG907" s="142"/>
      <c r="BJ907" s="141"/>
      <c r="BK907" s="141"/>
      <c r="BN907" s="141"/>
      <c r="BO907" s="142"/>
    </row>
    <row r="908" spans="1:67" ht="12.75" x14ac:dyDescent="0.2">
      <c r="A908" s="143"/>
      <c r="B908" s="126"/>
      <c r="C908" s="61"/>
      <c r="K908" s="61"/>
      <c r="M908" s="141"/>
      <c r="N908" s="141"/>
      <c r="Q908" s="141"/>
      <c r="R908" s="141"/>
      <c r="S908" s="61"/>
      <c r="U908" s="141"/>
      <c r="V908" s="141"/>
      <c r="Y908" s="141"/>
      <c r="Z908" s="142"/>
      <c r="AC908" s="141"/>
      <c r="AD908" s="141"/>
      <c r="AG908" s="141"/>
      <c r="AH908" s="142"/>
      <c r="AK908" s="141"/>
      <c r="AL908" s="141"/>
      <c r="AO908" s="141"/>
      <c r="AP908" s="142"/>
      <c r="AS908" s="141"/>
      <c r="AT908" s="141"/>
      <c r="AW908" s="141"/>
      <c r="AX908" s="142"/>
      <c r="BA908" s="141"/>
      <c r="BB908" s="141"/>
      <c r="BF908" s="141"/>
      <c r="BG908" s="142"/>
      <c r="BJ908" s="141"/>
      <c r="BK908" s="141"/>
      <c r="BN908" s="141"/>
      <c r="BO908" s="142"/>
    </row>
    <row r="909" spans="1:67" ht="12.75" x14ac:dyDescent="0.2">
      <c r="A909" s="143"/>
      <c r="B909" s="126"/>
      <c r="C909" s="61"/>
      <c r="K909" s="61"/>
      <c r="M909" s="141"/>
      <c r="N909" s="141"/>
      <c r="Q909" s="141"/>
      <c r="R909" s="141"/>
      <c r="S909" s="61"/>
      <c r="U909" s="141"/>
      <c r="V909" s="141"/>
      <c r="Y909" s="141"/>
      <c r="Z909" s="142"/>
      <c r="AC909" s="141"/>
      <c r="AD909" s="141"/>
      <c r="AG909" s="141"/>
      <c r="AH909" s="142"/>
      <c r="AK909" s="141"/>
      <c r="AL909" s="141"/>
      <c r="AO909" s="141"/>
      <c r="AP909" s="142"/>
      <c r="AS909" s="141"/>
      <c r="AT909" s="141"/>
      <c r="AW909" s="141"/>
      <c r="AX909" s="142"/>
      <c r="BA909" s="141"/>
      <c r="BB909" s="141"/>
      <c r="BF909" s="141"/>
      <c r="BG909" s="142"/>
      <c r="BJ909" s="141"/>
      <c r="BK909" s="141"/>
      <c r="BN909" s="141"/>
      <c r="BO909" s="142"/>
    </row>
    <row r="910" spans="1:67" ht="12.75" x14ac:dyDescent="0.2">
      <c r="A910" s="143"/>
      <c r="B910" s="126"/>
      <c r="C910" s="61"/>
      <c r="K910" s="61"/>
      <c r="M910" s="141"/>
      <c r="N910" s="141"/>
      <c r="Q910" s="141"/>
      <c r="R910" s="141"/>
      <c r="S910" s="61"/>
      <c r="U910" s="141"/>
      <c r="V910" s="141"/>
      <c r="Y910" s="141"/>
      <c r="Z910" s="142"/>
      <c r="AC910" s="141"/>
      <c r="AD910" s="141"/>
      <c r="AG910" s="141"/>
      <c r="AH910" s="142"/>
      <c r="AK910" s="141"/>
      <c r="AL910" s="141"/>
      <c r="AO910" s="141"/>
      <c r="AP910" s="142"/>
      <c r="AS910" s="141"/>
      <c r="AT910" s="141"/>
      <c r="AW910" s="141"/>
      <c r="AX910" s="142"/>
      <c r="BA910" s="141"/>
      <c r="BB910" s="141"/>
      <c r="BF910" s="141"/>
      <c r="BG910" s="142"/>
      <c r="BJ910" s="141"/>
      <c r="BK910" s="141"/>
      <c r="BN910" s="141"/>
      <c r="BO910" s="142"/>
    </row>
    <row r="911" spans="1:67" ht="12.75" x14ac:dyDescent="0.2">
      <c r="A911" s="143"/>
      <c r="B911" s="126"/>
      <c r="C911" s="61"/>
      <c r="K911" s="61"/>
      <c r="M911" s="141"/>
      <c r="N911" s="141"/>
      <c r="Q911" s="141"/>
      <c r="R911" s="141"/>
      <c r="S911" s="61"/>
      <c r="U911" s="141"/>
      <c r="V911" s="141"/>
      <c r="Y911" s="141"/>
      <c r="Z911" s="142"/>
      <c r="AC911" s="141"/>
      <c r="AD911" s="141"/>
      <c r="AG911" s="141"/>
      <c r="AH911" s="142"/>
      <c r="AK911" s="141"/>
      <c r="AL911" s="141"/>
      <c r="AO911" s="141"/>
      <c r="AP911" s="142"/>
      <c r="AS911" s="141"/>
      <c r="AT911" s="141"/>
      <c r="AW911" s="141"/>
      <c r="AX911" s="142"/>
      <c r="BA911" s="141"/>
      <c r="BB911" s="141"/>
      <c r="BF911" s="141"/>
      <c r="BG911" s="142"/>
      <c r="BJ911" s="141"/>
      <c r="BK911" s="141"/>
      <c r="BN911" s="141"/>
      <c r="BO911" s="142"/>
    </row>
    <row r="912" spans="1:67" ht="12.75" x14ac:dyDescent="0.2">
      <c r="A912" s="143"/>
      <c r="B912" s="126"/>
      <c r="C912" s="61"/>
      <c r="K912" s="61"/>
      <c r="M912" s="141"/>
      <c r="N912" s="141"/>
      <c r="Q912" s="141"/>
      <c r="R912" s="141"/>
      <c r="S912" s="61"/>
      <c r="U912" s="141"/>
      <c r="V912" s="141"/>
      <c r="Y912" s="141"/>
      <c r="Z912" s="142"/>
      <c r="AC912" s="141"/>
      <c r="AD912" s="141"/>
      <c r="AG912" s="141"/>
      <c r="AH912" s="142"/>
      <c r="AK912" s="141"/>
      <c r="AL912" s="141"/>
      <c r="AO912" s="141"/>
      <c r="AP912" s="142"/>
      <c r="AS912" s="141"/>
      <c r="AT912" s="141"/>
      <c r="AW912" s="141"/>
      <c r="AX912" s="142"/>
      <c r="BA912" s="141"/>
      <c r="BB912" s="141"/>
      <c r="BF912" s="141"/>
      <c r="BG912" s="142"/>
      <c r="BJ912" s="141"/>
      <c r="BK912" s="141"/>
      <c r="BN912" s="141"/>
      <c r="BO912" s="142"/>
    </row>
    <row r="913" spans="1:67" ht="12.75" x14ac:dyDescent="0.2">
      <c r="A913" s="143"/>
      <c r="B913" s="126"/>
      <c r="C913" s="61"/>
      <c r="K913" s="61"/>
      <c r="M913" s="141"/>
      <c r="N913" s="141"/>
      <c r="Q913" s="141"/>
      <c r="R913" s="141"/>
      <c r="S913" s="61"/>
      <c r="U913" s="141"/>
      <c r="V913" s="141"/>
      <c r="Y913" s="141"/>
      <c r="Z913" s="142"/>
      <c r="AC913" s="141"/>
      <c r="AD913" s="141"/>
      <c r="AG913" s="141"/>
      <c r="AH913" s="142"/>
      <c r="AK913" s="141"/>
      <c r="AL913" s="141"/>
      <c r="AO913" s="141"/>
      <c r="AP913" s="142"/>
      <c r="AS913" s="141"/>
      <c r="AT913" s="141"/>
      <c r="AW913" s="141"/>
      <c r="AX913" s="142"/>
      <c r="BA913" s="141"/>
      <c r="BB913" s="141"/>
      <c r="BF913" s="141"/>
      <c r="BG913" s="142"/>
      <c r="BJ913" s="141"/>
      <c r="BK913" s="141"/>
      <c r="BN913" s="141"/>
      <c r="BO913" s="142"/>
    </row>
    <row r="914" spans="1:67" ht="12.75" x14ac:dyDescent="0.2">
      <c r="A914" s="143"/>
      <c r="B914" s="126"/>
      <c r="C914" s="61"/>
      <c r="K914" s="61"/>
      <c r="M914" s="141"/>
      <c r="N914" s="141"/>
      <c r="Q914" s="141"/>
      <c r="R914" s="141"/>
      <c r="S914" s="61"/>
      <c r="U914" s="141"/>
      <c r="V914" s="141"/>
      <c r="Y914" s="141"/>
      <c r="Z914" s="142"/>
      <c r="AC914" s="141"/>
      <c r="AD914" s="141"/>
      <c r="AG914" s="141"/>
      <c r="AH914" s="142"/>
      <c r="AK914" s="141"/>
      <c r="AL914" s="141"/>
      <c r="AO914" s="141"/>
      <c r="AP914" s="142"/>
      <c r="AS914" s="141"/>
      <c r="AT914" s="141"/>
      <c r="AW914" s="141"/>
      <c r="AX914" s="142"/>
      <c r="BA914" s="141"/>
      <c r="BB914" s="141"/>
      <c r="BF914" s="141"/>
      <c r="BG914" s="142"/>
      <c r="BJ914" s="141"/>
      <c r="BK914" s="141"/>
      <c r="BN914" s="141"/>
      <c r="BO914" s="142"/>
    </row>
    <row r="915" spans="1:67" ht="12.75" x14ac:dyDescent="0.2">
      <c r="A915" s="143"/>
      <c r="B915" s="126"/>
      <c r="C915" s="61"/>
      <c r="K915" s="61"/>
      <c r="M915" s="141"/>
      <c r="N915" s="141"/>
      <c r="Q915" s="141"/>
      <c r="R915" s="141"/>
      <c r="S915" s="61"/>
      <c r="U915" s="141"/>
      <c r="V915" s="141"/>
      <c r="Y915" s="141"/>
      <c r="Z915" s="142"/>
      <c r="AC915" s="141"/>
      <c r="AD915" s="141"/>
      <c r="AG915" s="141"/>
      <c r="AH915" s="142"/>
      <c r="AK915" s="141"/>
      <c r="AL915" s="141"/>
      <c r="AO915" s="141"/>
      <c r="AP915" s="142"/>
      <c r="AS915" s="141"/>
      <c r="AT915" s="141"/>
      <c r="AW915" s="141"/>
      <c r="AX915" s="142"/>
      <c r="BA915" s="141"/>
      <c r="BB915" s="141"/>
      <c r="BF915" s="141"/>
      <c r="BG915" s="142"/>
      <c r="BJ915" s="141"/>
      <c r="BK915" s="141"/>
      <c r="BN915" s="141"/>
      <c r="BO915" s="142"/>
    </row>
    <row r="916" spans="1:67" ht="12.75" x14ac:dyDescent="0.2">
      <c r="A916" s="143"/>
      <c r="B916" s="126"/>
      <c r="C916" s="61"/>
      <c r="K916" s="61"/>
      <c r="M916" s="141"/>
      <c r="N916" s="141"/>
      <c r="Q916" s="141"/>
      <c r="R916" s="141"/>
      <c r="S916" s="61"/>
      <c r="U916" s="141"/>
      <c r="V916" s="141"/>
      <c r="Y916" s="141"/>
      <c r="Z916" s="142"/>
      <c r="AC916" s="141"/>
      <c r="AD916" s="141"/>
      <c r="AG916" s="141"/>
      <c r="AH916" s="142"/>
      <c r="AK916" s="141"/>
      <c r="AL916" s="141"/>
      <c r="AO916" s="141"/>
      <c r="AP916" s="142"/>
      <c r="AS916" s="141"/>
      <c r="AT916" s="141"/>
      <c r="AW916" s="141"/>
      <c r="AX916" s="142"/>
      <c r="BA916" s="141"/>
      <c r="BB916" s="141"/>
      <c r="BF916" s="141"/>
      <c r="BG916" s="142"/>
      <c r="BJ916" s="141"/>
      <c r="BK916" s="141"/>
      <c r="BN916" s="141"/>
      <c r="BO916" s="142"/>
    </row>
    <row r="917" spans="1:67" ht="12.75" x14ac:dyDescent="0.2">
      <c r="A917" s="143"/>
      <c r="B917" s="126"/>
      <c r="C917" s="61"/>
      <c r="K917" s="61"/>
      <c r="M917" s="141"/>
      <c r="N917" s="141"/>
      <c r="Q917" s="141"/>
      <c r="R917" s="141"/>
      <c r="S917" s="61"/>
      <c r="U917" s="141"/>
      <c r="V917" s="141"/>
      <c r="Y917" s="141"/>
      <c r="Z917" s="142"/>
      <c r="AC917" s="141"/>
      <c r="AD917" s="141"/>
      <c r="AG917" s="141"/>
      <c r="AH917" s="142"/>
      <c r="AK917" s="141"/>
      <c r="AL917" s="141"/>
      <c r="AO917" s="141"/>
      <c r="AP917" s="142"/>
      <c r="AS917" s="141"/>
      <c r="AT917" s="141"/>
      <c r="AW917" s="141"/>
      <c r="AX917" s="142"/>
      <c r="BA917" s="141"/>
      <c r="BB917" s="141"/>
      <c r="BF917" s="141"/>
      <c r="BG917" s="142"/>
      <c r="BJ917" s="141"/>
      <c r="BK917" s="141"/>
      <c r="BN917" s="141"/>
      <c r="BO917" s="142"/>
    </row>
    <row r="918" spans="1:67" ht="12.75" x14ac:dyDescent="0.2">
      <c r="A918" s="143"/>
      <c r="B918" s="126"/>
      <c r="C918" s="61"/>
      <c r="K918" s="61"/>
      <c r="M918" s="141"/>
      <c r="N918" s="141"/>
      <c r="Q918" s="141"/>
      <c r="R918" s="141"/>
      <c r="S918" s="61"/>
      <c r="U918" s="141"/>
      <c r="V918" s="141"/>
      <c r="Y918" s="141"/>
      <c r="Z918" s="142"/>
      <c r="AC918" s="141"/>
      <c r="AD918" s="141"/>
      <c r="AG918" s="141"/>
      <c r="AH918" s="142"/>
      <c r="AK918" s="141"/>
      <c r="AL918" s="141"/>
      <c r="AO918" s="141"/>
      <c r="AP918" s="142"/>
      <c r="AS918" s="141"/>
      <c r="AT918" s="141"/>
      <c r="AW918" s="141"/>
      <c r="AX918" s="142"/>
      <c r="BA918" s="141"/>
      <c r="BB918" s="141"/>
      <c r="BF918" s="141"/>
      <c r="BG918" s="142"/>
      <c r="BJ918" s="141"/>
      <c r="BK918" s="141"/>
      <c r="BN918" s="141"/>
      <c r="BO918" s="142"/>
    </row>
    <row r="919" spans="1:67" ht="12.75" x14ac:dyDescent="0.2">
      <c r="A919" s="143"/>
      <c r="B919" s="126"/>
      <c r="C919" s="61"/>
      <c r="K919" s="61"/>
      <c r="M919" s="141"/>
      <c r="N919" s="141"/>
      <c r="Q919" s="141"/>
      <c r="R919" s="141"/>
      <c r="S919" s="61"/>
      <c r="U919" s="141"/>
      <c r="V919" s="141"/>
      <c r="Y919" s="141"/>
      <c r="Z919" s="142"/>
      <c r="AC919" s="141"/>
      <c r="AD919" s="141"/>
      <c r="AG919" s="141"/>
      <c r="AH919" s="142"/>
      <c r="AK919" s="141"/>
      <c r="AL919" s="141"/>
      <c r="AO919" s="141"/>
      <c r="AP919" s="142"/>
      <c r="AS919" s="141"/>
      <c r="AT919" s="141"/>
      <c r="AW919" s="141"/>
      <c r="AX919" s="142"/>
      <c r="BA919" s="141"/>
      <c r="BB919" s="141"/>
      <c r="BF919" s="141"/>
      <c r="BG919" s="142"/>
      <c r="BJ919" s="141"/>
      <c r="BK919" s="141"/>
      <c r="BN919" s="141"/>
      <c r="BO919" s="142"/>
    </row>
    <row r="920" spans="1:67" ht="12.75" x14ac:dyDescent="0.2">
      <c r="A920" s="143"/>
      <c r="B920" s="126"/>
      <c r="C920" s="61"/>
      <c r="K920" s="61"/>
      <c r="M920" s="141"/>
      <c r="N920" s="141"/>
      <c r="Q920" s="141"/>
      <c r="R920" s="141"/>
      <c r="S920" s="61"/>
      <c r="U920" s="141"/>
      <c r="V920" s="141"/>
      <c r="Y920" s="141"/>
      <c r="Z920" s="142"/>
      <c r="AC920" s="141"/>
      <c r="AD920" s="141"/>
      <c r="AG920" s="141"/>
      <c r="AH920" s="142"/>
      <c r="AK920" s="141"/>
      <c r="AL920" s="141"/>
      <c r="AO920" s="141"/>
      <c r="AP920" s="142"/>
      <c r="AS920" s="141"/>
      <c r="AT920" s="141"/>
      <c r="AW920" s="141"/>
      <c r="AX920" s="142"/>
      <c r="BA920" s="141"/>
      <c r="BB920" s="141"/>
      <c r="BF920" s="141"/>
      <c r="BG920" s="142"/>
      <c r="BJ920" s="141"/>
      <c r="BK920" s="141"/>
      <c r="BN920" s="141"/>
      <c r="BO920" s="142"/>
    </row>
    <row r="921" spans="1:67" ht="12.75" x14ac:dyDescent="0.2">
      <c r="A921" s="143"/>
      <c r="B921" s="126"/>
      <c r="C921" s="61"/>
      <c r="K921" s="61"/>
      <c r="M921" s="141"/>
      <c r="N921" s="141"/>
      <c r="Q921" s="141"/>
      <c r="R921" s="141"/>
      <c r="S921" s="61"/>
      <c r="U921" s="141"/>
      <c r="V921" s="141"/>
      <c r="Y921" s="141"/>
      <c r="Z921" s="142"/>
      <c r="AC921" s="141"/>
      <c r="AD921" s="141"/>
      <c r="AG921" s="141"/>
      <c r="AH921" s="142"/>
      <c r="AK921" s="141"/>
      <c r="AL921" s="141"/>
      <c r="AO921" s="141"/>
      <c r="AP921" s="142"/>
      <c r="AS921" s="141"/>
      <c r="AT921" s="141"/>
      <c r="AW921" s="141"/>
      <c r="AX921" s="142"/>
      <c r="BA921" s="141"/>
      <c r="BB921" s="141"/>
      <c r="BF921" s="141"/>
      <c r="BG921" s="142"/>
      <c r="BJ921" s="141"/>
      <c r="BK921" s="141"/>
      <c r="BN921" s="141"/>
      <c r="BO921" s="142"/>
    </row>
    <row r="922" spans="1:67" ht="12.75" x14ac:dyDescent="0.2">
      <c r="A922" s="143"/>
      <c r="B922" s="126"/>
      <c r="C922" s="61"/>
      <c r="K922" s="61"/>
      <c r="M922" s="141"/>
      <c r="N922" s="141"/>
      <c r="Q922" s="141"/>
      <c r="R922" s="141"/>
      <c r="S922" s="61"/>
      <c r="U922" s="141"/>
      <c r="V922" s="141"/>
      <c r="Y922" s="141"/>
      <c r="Z922" s="142"/>
      <c r="AC922" s="141"/>
      <c r="AD922" s="141"/>
      <c r="AG922" s="141"/>
      <c r="AH922" s="142"/>
      <c r="AK922" s="141"/>
      <c r="AL922" s="141"/>
      <c r="AO922" s="141"/>
      <c r="AP922" s="142"/>
      <c r="AS922" s="141"/>
      <c r="AT922" s="141"/>
      <c r="AW922" s="141"/>
      <c r="AX922" s="142"/>
      <c r="BA922" s="141"/>
      <c r="BB922" s="141"/>
      <c r="BF922" s="141"/>
      <c r="BG922" s="142"/>
      <c r="BJ922" s="141"/>
      <c r="BK922" s="141"/>
      <c r="BN922" s="141"/>
      <c r="BO922" s="142"/>
    </row>
    <row r="923" spans="1:67" ht="12.75" x14ac:dyDescent="0.2">
      <c r="A923" s="143"/>
      <c r="B923" s="126"/>
      <c r="C923" s="61"/>
      <c r="K923" s="61"/>
      <c r="M923" s="141"/>
      <c r="N923" s="141"/>
      <c r="Q923" s="141"/>
      <c r="R923" s="141"/>
      <c r="S923" s="61"/>
      <c r="U923" s="141"/>
      <c r="V923" s="141"/>
      <c r="Y923" s="141"/>
      <c r="Z923" s="142"/>
      <c r="AC923" s="141"/>
      <c r="AD923" s="141"/>
      <c r="AG923" s="141"/>
      <c r="AH923" s="142"/>
      <c r="AK923" s="141"/>
      <c r="AL923" s="141"/>
      <c r="AO923" s="141"/>
      <c r="AP923" s="142"/>
      <c r="AS923" s="141"/>
      <c r="AT923" s="141"/>
      <c r="AW923" s="141"/>
      <c r="AX923" s="142"/>
      <c r="BA923" s="141"/>
      <c r="BB923" s="141"/>
      <c r="BF923" s="141"/>
      <c r="BG923" s="142"/>
      <c r="BJ923" s="141"/>
      <c r="BK923" s="141"/>
      <c r="BN923" s="141"/>
      <c r="BO923" s="142"/>
    </row>
    <row r="924" spans="1:67" ht="12.75" x14ac:dyDescent="0.2">
      <c r="A924" s="143"/>
      <c r="B924" s="126"/>
      <c r="C924" s="61"/>
      <c r="K924" s="61"/>
      <c r="M924" s="141"/>
      <c r="N924" s="141"/>
      <c r="Q924" s="141"/>
      <c r="R924" s="141"/>
      <c r="S924" s="61"/>
      <c r="U924" s="141"/>
      <c r="V924" s="141"/>
      <c r="Y924" s="141"/>
      <c r="Z924" s="142"/>
      <c r="AC924" s="141"/>
      <c r="AD924" s="141"/>
      <c r="AG924" s="141"/>
      <c r="AH924" s="142"/>
      <c r="AK924" s="141"/>
      <c r="AL924" s="141"/>
      <c r="AO924" s="141"/>
      <c r="AP924" s="142"/>
      <c r="AS924" s="141"/>
      <c r="AT924" s="141"/>
      <c r="AW924" s="141"/>
      <c r="AX924" s="142"/>
      <c r="BA924" s="141"/>
      <c r="BB924" s="141"/>
      <c r="BF924" s="141"/>
      <c r="BG924" s="142"/>
      <c r="BJ924" s="141"/>
      <c r="BK924" s="141"/>
      <c r="BN924" s="141"/>
      <c r="BO924" s="142"/>
    </row>
    <row r="925" spans="1:67" ht="12.75" x14ac:dyDescent="0.2">
      <c r="A925" s="143"/>
      <c r="B925" s="126"/>
      <c r="C925" s="61"/>
      <c r="K925" s="61"/>
      <c r="M925" s="141"/>
      <c r="N925" s="141"/>
      <c r="Q925" s="141"/>
      <c r="R925" s="141"/>
      <c r="S925" s="61"/>
      <c r="U925" s="141"/>
      <c r="V925" s="141"/>
      <c r="Y925" s="141"/>
      <c r="Z925" s="142"/>
      <c r="AC925" s="141"/>
      <c r="AD925" s="141"/>
      <c r="AG925" s="141"/>
      <c r="AH925" s="142"/>
      <c r="AK925" s="141"/>
      <c r="AL925" s="141"/>
      <c r="AO925" s="141"/>
      <c r="AP925" s="142"/>
      <c r="AS925" s="141"/>
      <c r="AT925" s="141"/>
      <c r="AW925" s="141"/>
      <c r="AX925" s="142"/>
      <c r="BA925" s="141"/>
      <c r="BB925" s="141"/>
      <c r="BF925" s="141"/>
      <c r="BG925" s="142"/>
      <c r="BJ925" s="141"/>
      <c r="BK925" s="141"/>
      <c r="BN925" s="141"/>
      <c r="BO925" s="142"/>
    </row>
    <row r="926" spans="1:67" ht="12.75" x14ac:dyDescent="0.2">
      <c r="A926" s="143"/>
      <c r="B926" s="126"/>
      <c r="C926" s="61"/>
      <c r="K926" s="61"/>
      <c r="M926" s="141"/>
      <c r="N926" s="141"/>
      <c r="Q926" s="141"/>
      <c r="R926" s="141"/>
      <c r="S926" s="61"/>
      <c r="U926" s="141"/>
      <c r="V926" s="141"/>
      <c r="Y926" s="141"/>
      <c r="Z926" s="142"/>
      <c r="AC926" s="141"/>
      <c r="AD926" s="141"/>
      <c r="AG926" s="141"/>
      <c r="AH926" s="142"/>
      <c r="AK926" s="141"/>
      <c r="AL926" s="141"/>
      <c r="AO926" s="141"/>
      <c r="AP926" s="142"/>
      <c r="AS926" s="141"/>
      <c r="AT926" s="141"/>
      <c r="AW926" s="141"/>
      <c r="AX926" s="142"/>
      <c r="BA926" s="141"/>
      <c r="BB926" s="141"/>
      <c r="BF926" s="141"/>
      <c r="BG926" s="142"/>
      <c r="BJ926" s="141"/>
      <c r="BK926" s="141"/>
      <c r="BN926" s="141"/>
      <c r="BO926" s="142"/>
    </row>
    <row r="927" spans="1:67" ht="12.75" x14ac:dyDescent="0.2">
      <c r="A927" s="143"/>
      <c r="B927" s="126"/>
      <c r="C927" s="61"/>
      <c r="K927" s="61"/>
      <c r="M927" s="141"/>
      <c r="N927" s="141"/>
      <c r="Q927" s="141"/>
      <c r="R927" s="141"/>
      <c r="S927" s="61"/>
      <c r="U927" s="141"/>
      <c r="V927" s="141"/>
      <c r="Y927" s="141"/>
      <c r="Z927" s="142"/>
      <c r="AC927" s="141"/>
      <c r="AD927" s="141"/>
      <c r="AG927" s="141"/>
      <c r="AH927" s="142"/>
      <c r="AK927" s="141"/>
      <c r="AL927" s="141"/>
      <c r="AO927" s="141"/>
      <c r="AP927" s="142"/>
      <c r="AS927" s="141"/>
      <c r="AT927" s="141"/>
      <c r="AW927" s="141"/>
      <c r="AX927" s="142"/>
      <c r="BA927" s="141"/>
      <c r="BB927" s="141"/>
      <c r="BF927" s="141"/>
      <c r="BG927" s="142"/>
      <c r="BJ927" s="141"/>
      <c r="BK927" s="141"/>
      <c r="BN927" s="141"/>
      <c r="BO927" s="142"/>
    </row>
    <row r="928" spans="1:67" ht="12.75" x14ac:dyDescent="0.2">
      <c r="A928" s="143"/>
      <c r="B928" s="126"/>
      <c r="C928" s="61"/>
      <c r="K928" s="61"/>
      <c r="M928" s="141"/>
      <c r="N928" s="141"/>
      <c r="Q928" s="141"/>
      <c r="R928" s="141"/>
      <c r="S928" s="61"/>
      <c r="U928" s="141"/>
      <c r="V928" s="141"/>
      <c r="Y928" s="141"/>
      <c r="Z928" s="142"/>
      <c r="AC928" s="141"/>
      <c r="AD928" s="141"/>
      <c r="AG928" s="141"/>
      <c r="AH928" s="142"/>
      <c r="AK928" s="141"/>
      <c r="AL928" s="141"/>
      <c r="AO928" s="141"/>
      <c r="AP928" s="142"/>
      <c r="AS928" s="141"/>
      <c r="AT928" s="141"/>
      <c r="AW928" s="141"/>
      <c r="AX928" s="142"/>
      <c r="BA928" s="141"/>
      <c r="BB928" s="141"/>
      <c r="BF928" s="141"/>
      <c r="BG928" s="142"/>
      <c r="BJ928" s="141"/>
      <c r="BK928" s="141"/>
      <c r="BN928" s="141"/>
      <c r="BO928" s="142"/>
    </row>
    <row r="929" spans="1:67" ht="12.75" x14ac:dyDescent="0.2">
      <c r="A929" s="143"/>
      <c r="B929" s="126"/>
      <c r="C929" s="61"/>
      <c r="K929" s="61"/>
      <c r="M929" s="141"/>
      <c r="N929" s="141"/>
      <c r="Q929" s="141"/>
      <c r="R929" s="141"/>
      <c r="S929" s="61"/>
      <c r="U929" s="141"/>
      <c r="V929" s="141"/>
      <c r="Y929" s="141"/>
      <c r="Z929" s="142"/>
      <c r="AC929" s="141"/>
      <c r="AD929" s="141"/>
      <c r="AG929" s="141"/>
      <c r="AH929" s="142"/>
      <c r="AK929" s="141"/>
      <c r="AL929" s="141"/>
      <c r="AO929" s="141"/>
      <c r="AP929" s="142"/>
      <c r="AS929" s="141"/>
      <c r="AT929" s="141"/>
      <c r="AW929" s="141"/>
      <c r="AX929" s="142"/>
      <c r="BA929" s="141"/>
      <c r="BB929" s="141"/>
      <c r="BF929" s="141"/>
      <c r="BG929" s="142"/>
      <c r="BJ929" s="141"/>
      <c r="BK929" s="141"/>
      <c r="BN929" s="141"/>
      <c r="BO929" s="142"/>
    </row>
    <row r="930" spans="1:67" ht="12.75" x14ac:dyDescent="0.2">
      <c r="A930" s="143"/>
      <c r="B930" s="126"/>
      <c r="C930" s="61"/>
      <c r="K930" s="61"/>
      <c r="M930" s="141"/>
      <c r="N930" s="141"/>
      <c r="Q930" s="141"/>
      <c r="R930" s="141"/>
      <c r="S930" s="61"/>
      <c r="U930" s="141"/>
      <c r="V930" s="141"/>
      <c r="Y930" s="141"/>
      <c r="Z930" s="142"/>
      <c r="AC930" s="141"/>
      <c r="AD930" s="141"/>
      <c r="AG930" s="141"/>
      <c r="AH930" s="142"/>
      <c r="AK930" s="141"/>
      <c r="AL930" s="141"/>
      <c r="AO930" s="141"/>
      <c r="AP930" s="142"/>
      <c r="AS930" s="141"/>
      <c r="AT930" s="141"/>
      <c r="AW930" s="141"/>
      <c r="AX930" s="142"/>
      <c r="BA930" s="141"/>
      <c r="BB930" s="141"/>
      <c r="BF930" s="141"/>
      <c r="BG930" s="142"/>
      <c r="BJ930" s="141"/>
      <c r="BK930" s="141"/>
      <c r="BN930" s="141"/>
      <c r="BO930" s="142"/>
    </row>
    <row r="931" spans="1:67" ht="12.75" x14ac:dyDescent="0.2">
      <c r="A931" s="143"/>
      <c r="B931" s="126"/>
      <c r="C931" s="61"/>
      <c r="K931" s="61"/>
      <c r="M931" s="141"/>
      <c r="N931" s="141"/>
      <c r="Q931" s="141"/>
      <c r="R931" s="141"/>
      <c r="S931" s="61"/>
      <c r="U931" s="141"/>
      <c r="V931" s="141"/>
      <c r="Y931" s="141"/>
      <c r="Z931" s="142"/>
      <c r="AC931" s="141"/>
      <c r="AD931" s="141"/>
      <c r="AG931" s="141"/>
      <c r="AH931" s="142"/>
      <c r="AK931" s="141"/>
      <c r="AL931" s="141"/>
      <c r="AO931" s="141"/>
      <c r="AP931" s="142"/>
      <c r="AS931" s="141"/>
      <c r="AT931" s="141"/>
      <c r="AW931" s="141"/>
      <c r="AX931" s="142"/>
      <c r="BA931" s="141"/>
      <c r="BB931" s="141"/>
      <c r="BF931" s="141"/>
      <c r="BG931" s="142"/>
      <c r="BJ931" s="141"/>
      <c r="BK931" s="141"/>
      <c r="BN931" s="141"/>
      <c r="BO931" s="142"/>
    </row>
    <row r="932" spans="1:67" ht="12.75" x14ac:dyDescent="0.2">
      <c r="A932" s="143"/>
      <c r="B932" s="126"/>
      <c r="C932" s="61"/>
      <c r="K932" s="61"/>
      <c r="M932" s="141"/>
      <c r="N932" s="141"/>
      <c r="Q932" s="141"/>
      <c r="R932" s="141"/>
      <c r="S932" s="61"/>
      <c r="U932" s="141"/>
      <c r="V932" s="141"/>
      <c r="Y932" s="141"/>
      <c r="Z932" s="142"/>
      <c r="AC932" s="141"/>
      <c r="AD932" s="141"/>
      <c r="AG932" s="141"/>
      <c r="AH932" s="142"/>
      <c r="AK932" s="141"/>
      <c r="AL932" s="141"/>
      <c r="AO932" s="141"/>
      <c r="AP932" s="142"/>
      <c r="AS932" s="141"/>
      <c r="AT932" s="141"/>
      <c r="AW932" s="141"/>
      <c r="AX932" s="142"/>
      <c r="BA932" s="141"/>
      <c r="BB932" s="141"/>
      <c r="BF932" s="141"/>
      <c r="BG932" s="142"/>
      <c r="BJ932" s="141"/>
      <c r="BK932" s="141"/>
      <c r="BN932" s="141"/>
      <c r="BO932" s="142"/>
    </row>
    <row r="933" spans="1:67" ht="12.75" x14ac:dyDescent="0.2">
      <c r="A933" s="143"/>
      <c r="B933" s="126"/>
      <c r="C933" s="61"/>
      <c r="K933" s="61"/>
      <c r="M933" s="141"/>
      <c r="N933" s="141"/>
      <c r="Q933" s="141"/>
      <c r="R933" s="141"/>
      <c r="S933" s="61"/>
      <c r="U933" s="141"/>
      <c r="V933" s="141"/>
      <c r="Y933" s="141"/>
      <c r="Z933" s="142"/>
      <c r="AC933" s="141"/>
      <c r="AD933" s="141"/>
      <c r="AG933" s="141"/>
      <c r="AH933" s="142"/>
      <c r="AK933" s="141"/>
      <c r="AL933" s="141"/>
      <c r="AO933" s="141"/>
      <c r="AP933" s="142"/>
      <c r="AS933" s="141"/>
      <c r="AT933" s="141"/>
      <c r="AW933" s="141"/>
      <c r="AX933" s="142"/>
      <c r="BA933" s="141"/>
      <c r="BB933" s="141"/>
      <c r="BF933" s="141"/>
      <c r="BG933" s="142"/>
      <c r="BJ933" s="141"/>
      <c r="BK933" s="141"/>
      <c r="BN933" s="141"/>
      <c r="BO933" s="142"/>
    </row>
    <row r="934" spans="1:67" ht="12.75" x14ac:dyDescent="0.2">
      <c r="A934" s="143"/>
      <c r="B934" s="126"/>
      <c r="C934" s="61"/>
      <c r="K934" s="61"/>
      <c r="M934" s="141"/>
      <c r="N934" s="141"/>
      <c r="Q934" s="141"/>
      <c r="R934" s="141"/>
      <c r="S934" s="61"/>
      <c r="U934" s="141"/>
      <c r="V934" s="141"/>
      <c r="Y934" s="141"/>
      <c r="Z934" s="142"/>
      <c r="AC934" s="141"/>
      <c r="AD934" s="141"/>
      <c r="AG934" s="141"/>
      <c r="AH934" s="142"/>
      <c r="AK934" s="141"/>
      <c r="AL934" s="141"/>
      <c r="AO934" s="141"/>
      <c r="AP934" s="142"/>
      <c r="AS934" s="141"/>
      <c r="AT934" s="141"/>
      <c r="AW934" s="141"/>
      <c r="AX934" s="142"/>
      <c r="BA934" s="141"/>
      <c r="BB934" s="141"/>
      <c r="BF934" s="141"/>
      <c r="BG934" s="142"/>
      <c r="BJ934" s="141"/>
      <c r="BK934" s="141"/>
      <c r="BN934" s="141"/>
      <c r="BO934" s="142"/>
    </row>
    <row r="935" spans="1:67" ht="12.75" x14ac:dyDescent="0.2">
      <c r="A935" s="143"/>
      <c r="B935" s="126"/>
      <c r="C935" s="61"/>
      <c r="K935" s="61"/>
      <c r="M935" s="141"/>
      <c r="N935" s="141"/>
      <c r="Q935" s="141"/>
      <c r="R935" s="141"/>
      <c r="S935" s="61"/>
      <c r="U935" s="141"/>
      <c r="V935" s="141"/>
      <c r="Y935" s="141"/>
      <c r="Z935" s="142"/>
      <c r="AC935" s="141"/>
      <c r="AD935" s="141"/>
      <c r="AG935" s="141"/>
      <c r="AH935" s="142"/>
      <c r="AK935" s="141"/>
      <c r="AL935" s="141"/>
      <c r="AO935" s="141"/>
      <c r="AP935" s="142"/>
      <c r="AS935" s="141"/>
      <c r="AT935" s="141"/>
      <c r="AW935" s="141"/>
      <c r="AX935" s="142"/>
      <c r="BA935" s="141"/>
      <c r="BB935" s="141"/>
      <c r="BF935" s="141"/>
      <c r="BG935" s="142"/>
      <c r="BJ935" s="141"/>
      <c r="BK935" s="141"/>
      <c r="BN935" s="141"/>
      <c r="BO935" s="142"/>
    </row>
    <row r="936" spans="1:67" ht="12.75" x14ac:dyDescent="0.2">
      <c r="A936" s="143"/>
      <c r="B936" s="126"/>
      <c r="C936" s="61"/>
      <c r="K936" s="61"/>
      <c r="M936" s="141"/>
      <c r="N936" s="141"/>
      <c r="Q936" s="141"/>
      <c r="R936" s="141"/>
      <c r="S936" s="61"/>
      <c r="U936" s="141"/>
      <c r="V936" s="141"/>
      <c r="Y936" s="141"/>
      <c r="Z936" s="142"/>
      <c r="AC936" s="141"/>
      <c r="AD936" s="141"/>
      <c r="AG936" s="141"/>
      <c r="AH936" s="142"/>
      <c r="AK936" s="141"/>
      <c r="AL936" s="141"/>
      <c r="AO936" s="141"/>
      <c r="AP936" s="142"/>
      <c r="AS936" s="141"/>
      <c r="AT936" s="141"/>
      <c r="AW936" s="141"/>
      <c r="AX936" s="142"/>
      <c r="BA936" s="141"/>
      <c r="BB936" s="141"/>
      <c r="BF936" s="141"/>
      <c r="BG936" s="142"/>
      <c r="BJ936" s="141"/>
      <c r="BK936" s="141"/>
      <c r="BN936" s="141"/>
      <c r="BO936" s="142"/>
    </row>
    <row r="937" spans="1:67" ht="12.75" x14ac:dyDescent="0.2">
      <c r="A937" s="143"/>
      <c r="B937" s="126"/>
      <c r="C937" s="61"/>
      <c r="K937" s="61"/>
      <c r="M937" s="141"/>
      <c r="N937" s="141"/>
      <c r="Q937" s="141"/>
      <c r="R937" s="141"/>
      <c r="S937" s="61"/>
      <c r="U937" s="141"/>
      <c r="V937" s="141"/>
      <c r="Y937" s="141"/>
      <c r="Z937" s="142"/>
      <c r="AC937" s="141"/>
      <c r="AD937" s="141"/>
      <c r="AG937" s="141"/>
      <c r="AH937" s="142"/>
      <c r="AK937" s="141"/>
      <c r="AL937" s="141"/>
      <c r="AO937" s="141"/>
      <c r="AP937" s="142"/>
      <c r="AS937" s="141"/>
      <c r="AT937" s="141"/>
      <c r="AW937" s="141"/>
      <c r="AX937" s="142"/>
      <c r="BA937" s="141"/>
      <c r="BB937" s="141"/>
      <c r="BF937" s="141"/>
      <c r="BG937" s="142"/>
      <c r="BJ937" s="141"/>
      <c r="BK937" s="141"/>
      <c r="BN937" s="141"/>
      <c r="BO937" s="142"/>
    </row>
    <row r="938" spans="1:67" ht="12.75" x14ac:dyDescent="0.2">
      <c r="A938" s="143"/>
      <c r="B938" s="126"/>
      <c r="C938" s="61"/>
      <c r="K938" s="61"/>
      <c r="M938" s="141"/>
      <c r="N938" s="141"/>
      <c r="Q938" s="141"/>
      <c r="R938" s="141"/>
      <c r="S938" s="61"/>
      <c r="U938" s="141"/>
      <c r="V938" s="141"/>
      <c r="Y938" s="141"/>
      <c r="Z938" s="142"/>
      <c r="AC938" s="141"/>
      <c r="AD938" s="141"/>
      <c r="AG938" s="141"/>
      <c r="AH938" s="142"/>
      <c r="AK938" s="141"/>
      <c r="AL938" s="141"/>
      <c r="AO938" s="141"/>
      <c r="AP938" s="142"/>
      <c r="AS938" s="141"/>
      <c r="AT938" s="141"/>
      <c r="AW938" s="141"/>
      <c r="AX938" s="142"/>
      <c r="BA938" s="141"/>
      <c r="BB938" s="141"/>
      <c r="BF938" s="141"/>
      <c r="BG938" s="142"/>
      <c r="BJ938" s="141"/>
      <c r="BK938" s="141"/>
      <c r="BN938" s="141"/>
      <c r="BO938" s="142"/>
    </row>
    <row r="939" spans="1:67" ht="12.75" x14ac:dyDescent="0.2">
      <c r="A939" s="143"/>
      <c r="B939" s="126"/>
      <c r="C939" s="61"/>
      <c r="K939" s="61"/>
      <c r="M939" s="141"/>
      <c r="N939" s="141"/>
      <c r="Q939" s="141"/>
      <c r="R939" s="141"/>
      <c r="S939" s="61"/>
      <c r="U939" s="141"/>
      <c r="V939" s="141"/>
      <c r="Y939" s="141"/>
      <c r="Z939" s="142"/>
      <c r="AC939" s="141"/>
      <c r="AD939" s="141"/>
      <c r="AG939" s="141"/>
      <c r="AH939" s="142"/>
      <c r="AK939" s="141"/>
      <c r="AL939" s="141"/>
      <c r="AO939" s="141"/>
      <c r="AP939" s="142"/>
      <c r="AS939" s="141"/>
      <c r="AT939" s="141"/>
      <c r="AW939" s="141"/>
      <c r="AX939" s="142"/>
      <c r="BA939" s="141"/>
      <c r="BB939" s="141"/>
      <c r="BF939" s="141"/>
      <c r="BG939" s="142"/>
      <c r="BJ939" s="141"/>
      <c r="BK939" s="141"/>
      <c r="BN939" s="141"/>
      <c r="BO939" s="142"/>
    </row>
    <row r="940" spans="1:67" ht="12.75" x14ac:dyDescent="0.2">
      <c r="A940" s="143"/>
      <c r="B940" s="126"/>
      <c r="C940" s="61"/>
      <c r="K940" s="61"/>
      <c r="M940" s="141"/>
      <c r="N940" s="141"/>
      <c r="Q940" s="141"/>
      <c r="R940" s="141"/>
      <c r="S940" s="61"/>
      <c r="U940" s="141"/>
      <c r="V940" s="141"/>
      <c r="Y940" s="141"/>
      <c r="Z940" s="142"/>
      <c r="AC940" s="141"/>
      <c r="AD940" s="141"/>
      <c r="AG940" s="141"/>
      <c r="AH940" s="142"/>
      <c r="AK940" s="141"/>
      <c r="AL940" s="141"/>
      <c r="AO940" s="141"/>
      <c r="AP940" s="142"/>
      <c r="AS940" s="141"/>
      <c r="AT940" s="141"/>
      <c r="AW940" s="141"/>
      <c r="AX940" s="142"/>
      <c r="BA940" s="141"/>
      <c r="BB940" s="141"/>
      <c r="BF940" s="141"/>
      <c r="BG940" s="142"/>
      <c r="BJ940" s="141"/>
      <c r="BK940" s="141"/>
      <c r="BN940" s="141"/>
      <c r="BO940" s="142"/>
    </row>
    <row r="941" spans="1:67" ht="12.75" x14ac:dyDescent="0.2">
      <c r="A941" s="143"/>
      <c r="B941" s="126"/>
      <c r="C941" s="61"/>
      <c r="K941" s="61"/>
      <c r="M941" s="141"/>
      <c r="N941" s="141"/>
      <c r="Q941" s="141"/>
      <c r="R941" s="141"/>
      <c r="S941" s="61"/>
      <c r="U941" s="141"/>
      <c r="V941" s="141"/>
      <c r="Y941" s="141"/>
      <c r="Z941" s="142"/>
      <c r="AC941" s="141"/>
      <c r="AD941" s="141"/>
      <c r="AG941" s="141"/>
      <c r="AH941" s="142"/>
      <c r="AK941" s="141"/>
      <c r="AL941" s="141"/>
      <c r="AO941" s="141"/>
      <c r="AP941" s="142"/>
      <c r="AS941" s="141"/>
      <c r="AT941" s="141"/>
      <c r="AW941" s="141"/>
      <c r="AX941" s="142"/>
      <c r="BA941" s="141"/>
      <c r="BB941" s="141"/>
      <c r="BF941" s="141"/>
      <c r="BG941" s="142"/>
      <c r="BJ941" s="141"/>
      <c r="BK941" s="141"/>
      <c r="BN941" s="141"/>
      <c r="BO941" s="142"/>
    </row>
    <row r="942" spans="1:67" ht="12.75" x14ac:dyDescent="0.2">
      <c r="A942" s="143"/>
      <c r="B942" s="126"/>
      <c r="C942" s="61"/>
      <c r="K942" s="61"/>
      <c r="M942" s="141"/>
      <c r="N942" s="141"/>
      <c r="Q942" s="141"/>
      <c r="R942" s="141"/>
      <c r="S942" s="61"/>
      <c r="U942" s="141"/>
      <c r="V942" s="141"/>
      <c r="Y942" s="141"/>
      <c r="Z942" s="142"/>
      <c r="AC942" s="141"/>
      <c r="AD942" s="141"/>
      <c r="AG942" s="141"/>
      <c r="AH942" s="142"/>
      <c r="AK942" s="141"/>
      <c r="AL942" s="141"/>
      <c r="AO942" s="141"/>
      <c r="AP942" s="142"/>
      <c r="AS942" s="141"/>
      <c r="AT942" s="141"/>
      <c r="AW942" s="141"/>
      <c r="AX942" s="142"/>
      <c r="BA942" s="141"/>
      <c r="BB942" s="141"/>
      <c r="BF942" s="141"/>
      <c r="BG942" s="142"/>
      <c r="BJ942" s="141"/>
      <c r="BK942" s="141"/>
      <c r="BN942" s="141"/>
      <c r="BO942" s="142"/>
    </row>
    <row r="943" spans="1:67" ht="12.75" x14ac:dyDescent="0.2">
      <c r="A943" s="143"/>
      <c r="B943" s="126"/>
      <c r="C943" s="61"/>
      <c r="K943" s="61"/>
      <c r="M943" s="141"/>
      <c r="N943" s="141"/>
      <c r="Q943" s="141"/>
      <c r="R943" s="141"/>
      <c r="S943" s="61"/>
      <c r="U943" s="141"/>
      <c r="V943" s="141"/>
      <c r="Y943" s="141"/>
      <c r="Z943" s="142"/>
      <c r="AC943" s="141"/>
      <c r="AD943" s="141"/>
      <c r="AG943" s="141"/>
      <c r="AH943" s="142"/>
      <c r="AK943" s="141"/>
      <c r="AL943" s="141"/>
      <c r="AO943" s="141"/>
      <c r="AP943" s="142"/>
      <c r="AS943" s="141"/>
      <c r="AT943" s="141"/>
      <c r="AW943" s="141"/>
      <c r="AX943" s="142"/>
      <c r="BA943" s="141"/>
      <c r="BB943" s="141"/>
      <c r="BF943" s="141"/>
      <c r="BG943" s="142"/>
      <c r="BJ943" s="141"/>
      <c r="BK943" s="141"/>
      <c r="BN943" s="141"/>
      <c r="BO943" s="142"/>
    </row>
    <row r="944" spans="1:67" ht="12.75" x14ac:dyDescent="0.2">
      <c r="A944" s="143"/>
      <c r="B944" s="126"/>
      <c r="C944" s="61"/>
      <c r="K944" s="61"/>
      <c r="M944" s="141"/>
      <c r="N944" s="141"/>
      <c r="Q944" s="141"/>
      <c r="R944" s="141"/>
      <c r="S944" s="61"/>
      <c r="U944" s="141"/>
      <c r="V944" s="141"/>
      <c r="Y944" s="141"/>
      <c r="Z944" s="142"/>
      <c r="AC944" s="141"/>
      <c r="AD944" s="141"/>
      <c r="AG944" s="141"/>
      <c r="AH944" s="142"/>
      <c r="AK944" s="141"/>
      <c r="AL944" s="141"/>
      <c r="AO944" s="141"/>
      <c r="AP944" s="142"/>
      <c r="AS944" s="141"/>
      <c r="AT944" s="141"/>
      <c r="AW944" s="141"/>
      <c r="AX944" s="142"/>
      <c r="BA944" s="141"/>
      <c r="BB944" s="141"/>
      <c r="BF944" s="141"/>
      <c r="BG944" s="142"/>
      <c r="BJ944" s="141"/>
      <c r="BK944" s="141"/>
      <c r="BN944" s="141"/>
      <c r="BO944" s="142"/>
    </row>
    <row r="945" spans="1:67" ht="12.75" x14ac:dyDescent="0.2">
      <c r="A945" s="143"/>
      <c r="B945" s="126"/>
      <c r="C945" s="61"/>
      <c r="K945" s="61"/>
      <c r="M945" s="141"/>
      <c r="N945" s="141"/>
      <c r="Q945" s="141"/>
      <c r="R945" s="141"/>
      <c r="S945" s="61"/>
      <c r="U945" s="141"/>
      <c r="V945" s="141"/>
      <c r="Y945" s="141"/>
      <c r="Z945" s="142"/>
      <c r="AC945" s="141"/>
      <c r="AD945" s="141"/>
      <c r="AG945" s="141"/>
      <c r="AH945" s="142"/>
      <c r="AK945" s="141"/>
      <c r="AL945" s="141"/>
      <c r="AO945" s="141"/>
      <c r="AP945" s="142"/>
      <c r="AS945" s="141"/>
      <c r="AT945" s="141"/>
      <c r="AW945" s="141"/>
      <c r="AX945" s="142"/>
      <c r="BA945" s="141"/>
      <c r="BB945" s="141"/>
      <c r="BF945" s="141"/>
      <c r="BG945" s="142"/>
      <c r="BJ945" s="141"/>
      <c r="BK945" s="141"/>
      <c r="BN945" s="141"/>
      <c r="BO945" s="142"/>
    </row>
    <row r="946" spans="1:67" ht="12.75" x14ac:dyDescent="0.2">
      <c r="A946" s="143"/>
      <c r="B946" s="126"/>
      <c r="C946" s="61"/>
      <c r="K946" s="61"/>
      <c r="M946" s="141"/>
      <c r="N946" s="141"/>
      <c r="Q946" s="141"/>
      <c r="R946" s="141"/>
      <c r="S946" s="61"/>
      <c r="U946" s="141"/>
      <c r="V946" s="141"/>
      <c r="Y946" s="141"/>
      <c r="Z946" s="142"/>
      <c r="AC946" s="141"/>
      <c r="AD946" s="141"/>
      <c r="AG946" s="141"/>
      <c r="AH946" s="142"/>
      <c r="AK946" s="141"/>
      <c r="AL946" s="141"/>
      <c r="AO946" s="141"/>
      <c r="AP946" s="142"/>
      <c r="AS946" s="141"/>
      <c r="AT946" s="141"/>
      <c r="AW946" s="141"/>
      <c r="AX946" s="142"/>
      <c r="BA946" s="141"/>
      <c r="BB946" s="141"/>
      <c r="BF946" s="141"/>
      <c r="BG946" s="142"/>
      <c r="BJ946" s="141"/>
      <c r="BK946" s="141"/>
      <c r="BN946" s="141"/>
      <c r="BO946" s="142"/>
    </row>
    <row r="947" spans="1:67" ht="12.75" x14ac:dyDescent="0.2">
      <c r="A947" s="143"/>
      <c r="B947" s="126"/>
      <c r="C947" s="61"/>
      <c r="K947" s="61"/>
      <c r="M947" s="141"/>
      <c r="N947" s="141"/>
      <c r="Q947" s="141"/>
      <c r="R947" s="141"/>
      <c r="S947" s="61"/>
      <c r="U947" s="141"/>
      <c r="V947" s="141"/>
      <c r="Y947" s="141"/>
      <c r="Z947" s="142"/>
      <c r="AC947" s="141"/>
      <c r="AD947" s="141"/>
      <c r="AG947" s="141"/>
      <c r="AH947" s="142"/>
      <c r="AK947" s="141"/>
      <c r="AL947" s="141"/>
      <c r="AO947" s="141"/>
      <c r="AP947" s="142"/>
      <c r="AS947" s="141"/>
      <c r="AT947" s="141"/>
      <c r="AW947" s="141"/>
      <c r="AX947" s="142"/>
      <c r="BA947" s="141"/>
      <c r="BB947" s="141"/>
      <c r="BF947" s="141"/>
      <c r="BG947" s="142"/>
      <c r="BJ947" s="141"/>
      <c r="BK947" s="141"/>
      <c r="BN947" s="141"/>
      <c r="BO947" s="142"/>
    </row>
    <row r="948" spans="1:67" ht="12.75" x14ac:dyDescent="0.2">
      <c r="A948" s="143"/>
      <c r="B948" s="126"/>
      <c r="C948" s="61"/>
      <c r="K948" s="61"/>
      <c r="M948" s="141"/>
      <c r="N948" s="141"/>
      <c r="Q948" s="141"/>
      <c r="R948" s="141"/>
      <c r="S948" s="61"/>
      <c r="U948" s="141"/>
      <c r="V948" s="141"/>
      <c r="Y948" s="141"/>
      <c r="Z948" s="142"/>
      <c r="AC948" s="141"/>
      <c r="AD948" s="141"/>
      <c r="AG948" s="141"/>
      <c r="AH948" s="142"/>
      <c r="AK948" s="141"/>
      <c r="AL948" s="141"/>
      <c r="AO948" s="141"/>
      <c r="AP948" s="142"/>
      <c r="AS948" s="141"/>
      <c r="AT948" s="141"/>
      <c r="AW948" s="141"/>
      <c r="AX948" s="142"/>
      <c r="BA948" s="141"/>
      <c r="BB948" s="141"/>
      <c r="BF948" s="141"/>
      <c r="BG948" s="142"/>
      <c r="BJ948" s="141"/>
      <c r="BK948" s="141"/>
      <c r="BN948" s="141"/>
      <c r="BO948" s="142"/>
    </row>
    <row r="949" spans="1:67" ht="12.75" x14ac:dyDescent="0.2">
      <c r="A949" s="143"/>
      <c r="B949" s="126"/>
      <c r="C949" s="61"/>
      <c r="K949" s="61"/>
      <c r="M949" s="141"/>
      <c r="N949" s="141"/>
      <c r="Q949" s="141"/>
      <c r="R949" s="141"/>
      <c r="S949" s="61"/>
      <c r="U949" s="141"/>
      <c r="V949" s="141"/>
      <c r="Y949" s="141"/>
      <c r="Z949" s="142"/>
      <c r="AC949" s="141"/>
      <c r="AD949" s="141"/>
      <c r="AG949" s="141"/>
      <c r="AH949" s="142"/>
      <c r="AK949" s="141"/>
      <c r="AL949" s="141"/>
      <c r="AO949" s="141"/>
      <c r="AP949" s="142"/>
      <c r="AS949" s="141"/>
      <c r="AT949" s="141"/>
      <c r="AW949" s="141"/>
      <c r="AX949" s="142"/>
      <c r="BA949" s="141"/>
      <c r="BB949" s="141"/>
      <c r="BF949" s="141"/>
      <c r="BG949" s="142"/>
      <c r="BJ949" s="141"/>
      <c r="BK949" s="141"/>
      <c r="BN949" s="141"/>
      <c r="BO949" s="142"/>
    </row>
    <row r="950" spans="1:67" ht="12.75" x14ac:dyDescent="0.2">
      <c r="A950" s="143"/>
      <c r="B950" s="126"/>
      <c r="C950" s="61"/>
      <c r="K950" s="61"/>
      <c r="M950" s="141"/>
      <c r="N950" s="141"/>
      <c r="Q950" s="141"/>
      <c r="R950" s="141"/>
      <c r="S950" s="61"/>
      <c r="U950" s="141"/>
      <c r="V950" s="141"/>
      <c r="Y950" s="141"/>
      <c r="Z950" s="142"/>
      <c r="AC950" s="141"/>
      <c r="AD950" s="141"/>
      <c r="AG950" s="141"/>
      <c r="AH950" s="142"/>
      <c r="AK950" s="141"/>
      <c r="AL950" s="141"/>
      <c r="AO950" s="141"/>
      <c r="AP950" s="142"/>
      <c r="AS950" s="141"/>
      <c r="AT950" s="141"/>
      <c r="AW950" s="141"/>
      <c r="AX950" s="142"/>
      <c r="BA950" s="141"/>
      <c r="BB950" s="141"/>
      <c r="BF950" s="141"/>
      <c r="BG950" s="142"/>
      <c r="BJ950" s="141"/>
      <c r="BK950" s="141"/>
      <c r="BN950" s="141"/>
      <c r="BO950" s="142"/>
    </row>
    <row r="951" spans="1:67" ht="12.75" x14ac:dyDescent="0.2">
      <c r="A951" s="143"/>
      <c r="B951" s="126"/>
      <c r="C951" s="61"/>
      <c r="K951" s="61"/>
      <c r="M951" s="141"/>
      <c r="N951" s="141"/>
      <c r="Q951" s="141"/>
      <c r="R951" s="141"/>
      <c r="S951" s="61"/>
      <c r="U951" s="141"/>
      <c r="V951" s="141"/>
      <c r="Y951" s="141"/>
      <c r="Z951" s="142"/>
      <c r="AC951" s="141"/>
      <c r="AD951" s="141"/>
      <c r="AG951" s="141"/>
      <c r="AH951" s="142"/>
      <c r="AK951" s="141"/>
      <c r="AL951" s="141"/>
      <c r="AO951" s="141"/>
      <c r="AP951" s="142"/>
      <c r="AS951" s="141"/>
      <c r="AT951" s="141"/>
      <c r="AW951" s="141"/>
      <c r="AX951" s="142"/>
      <c r="BA951" s="141"/>
      <c r="BB951" s="141"/>
      <c r="BF951" s="141"/>
      <c r="BG951" s="142"/>
      <c r="BJ951" s="141"/>
      <c r="BK951" s="141"/>
      <c r="BN951" s="141"/>
      <c r="BO951" s="142"/>
    </row>
    <row r="952" spans="1:67" ht="12.75" x14ac:dyDescent="0.2">
      <c r="A952" s="143"/>
      <c r="B952" s="126"/>
      <c r="C952" s="61"/>
      <c r="K952" s="61"/>
      <c r="M952" s="141"/>
      <c r="N952" s="141"/>
      <c r="Q952" s="141"/>
      <c r="R952" s="141"/>
      <c r="S952" s="61"/>
      <c r="U952" s="141"/>
      <c r="V952" s="141"/>
      <c r="Y952" s="141"/>
      <c r="Z952" s="142"/>
      <c r="AC952" s="141"/>
      <c r="AD952" s="141"/>
      <c r="AG952" s="141"/>
      <c r="AH952" s="142"/>
      <c r="AK952" s="141"/>
      <c r="AL952" s="141"/>
      <c r="AO952" s="141"/>
      <c r="AP952" s="142"/>
      <c r="AS952" s="141"/>
      <c r="AT952" s="141"/>
      <c r="AW952" s="141"/>
      <c r="AX952" s="142"/>
      <c r="BA952" s="141"/>
      <c r="BB952" s="141"/>
      <c r="BF952" s="141"/>
      <c r="BG952" s="142"/>
      <c r="BJ952" s="141"/>
      <c r="BK952" s="141"/>
      <c r="BN952" s="141"/>
      <c r="BO952" s="142"/>
    </row>
    <row r="953" spans="1:67" ht="12.75" x14ac:dyDescent="0.2">
      <c r="A953" s="143"/>
      <c r="B953" s="126"/>
      <c r="C953" s="61"/>
      <c r="K953" s="61"/>
      <c r="M953" s="141"/>
      <c r="N953" s="141"/>
      <c r="Q953" s="141"/>
      <c r="R953" s="141"/>
      <c r="S953" s="61"/>
      <c r="U953" s="141"/>
      <c r="V953" s="141"/>
      <c r="Y953" s="141"/>
      <c r="Z953" s="142"/>
      <c r="AC953" s="141"/>
      <c r="AD953" s="141"/>
      <c r="AG953" s="141"/>
      <c r="AH953" s="142"/>
      <c r="AK953" s="141"/>
      <c r="AL953" s="141"/>
      <c r="AO953" s="141"/>
      <c r="AP953" s="142"/>
      <c r="AS953" s="141"/>
      <c r="AT953" s="141"/>
      <c r="AW953" s="141"/>
      <c r="AX953" s="142"/>
      <c r="BA953" s="141"/>
      <c r="BB953" s="141"/>
      <c r="BF953" s="141"/>
      <c r="BG953" s="142"/>
      <c r="BJ953" s="141"/>
      <c r="BK953" s="141"/>
      <c r="BN953" s="141"/>
      <c r="BO953" s="142"/>
    </row>
    <row r="954" spans="1:67" ht="12.75" x14ac:dyDescent="0.2">
      <c r="A954" s="143"/>
      <c r="B954" s="126"/>
      <c r="C954" s="61"/>
      <c r="K954" s="61"/>
      <c r="M954" s="141"/>
      <c r="N954" s="141"/>
      <c r="Q954" s="141"/>
      <c r="R954" s="141"/>
      <c r="S954" s="61"/>
      <c r="U954" s="141"/>
      <c r="V954" s="141"/>
      <c r="Y954" s="141"/>
      <c r="Z954" s="142"/>
      <c r="AC954" s="141"/>
      <c r="AD954" s="141"/>
      <c r="AG954" s="141"/>
      <c r="AH954" s="142"/>
      <c r="AK954" s="141"/>
      <c r="AL954" s="141"/>
      <c r="AO954" s="141"/>
      <c r="AP954" s="142"/>
      <c r="AS954" s="141"/>
      <c r="AT954" s="141"/>
      <c r="AW954" s="141"/>
      <c r="AX954" s="142"/>
      <c r="BA954" s="141"/>
      <c r="BB954" s="141"/>
      <c r="BF954" s="141"/>
      <c r="BG954" s="142"/>
      <c r="BJ954" s="141"/>
      <c r="BK954" s="141"/>
      <c r="BN954" s="141"/>
      <c r="BO954" s="142"/>
    </row>
    <row r="955" spans="1:67" ht="12.75" x14ac:dyDescent="0.2">
      <c r="A955" s="143"/>
      <c r="B955" s="126"/>
      <c r="C955" s="61"/>
      <c r="K955" s="61"/>
      <c r="M955" s="141"/>
      <c r="N955" s="141"/>
      <c r="Q955" s="141"/>
      <c r="R955" s="141"/>
      <c r="S955" s="61"/>
      <c r="U955" s="141"/>
      <c r="V955" s="141"/>
      <c r="Y955" s="141"/>
      <c r="Z955" s="142"/>
      <c r="AC955" s="141"/>
      <c r="AD955" s="141"/>
      <c r="AG955" s="141"/>
      <c r="AH955" s="142"/>
      <c r="AK955" s="141"/>
      <c r="AL955" s="141"/>
      <c r="AO955" s="141"/>
      <c r="AP955" s="142"/>
      <c r="AS955" s="141"/>
      <c r="AT955" s="141"/>
      <c r="AW955" s="141"/>
      <c r="AX955" s="142"/>
      <c r="BA955" s="141"/>
      <c r="BB955" s="141"/>
      <c r="BF955" s="141"/>
      <c r="BG955" s="142"/>
      <c r="BJ955" s="141"/>
      <c r="BK955" s="141"/>
      <c r="BN955" s="141"/>
      <c r="BO955" s="142"/>
    </row>
    <row r="956" spans="1:67" ht="12.75" x14ac:dyDescent="0.2">
      <c r="A956" s="143"/>
      <c r="B956" s="126"/>
      <c r="C956" s="61"/>
      <c r="K956" s="61"/>
      <c r="M956" s="141"/>
      <c r="N956" s="141"/>
      <c r="Q956" s="141"/>
      <c r="R956" s="141"/>
      <c r="S956" s="61"/>
      <c r="U956" s="141"/>
      <c r="V956" s="141"/>
      <c r="Y956" s="141"/>
      <c r="Z956" s="142"/>
      <c r="AC956" s="141"/>
      <c r="AD956" s="141"/>
      <c r="AG956" s="141"/>
      <c r="AH956" s="142"/>
      <c r="AK956" s="141"/>
      <c r="AL956" s="141"/>
      <c r="AO956" s="141"/>
      <c r="AP956" s="142"/>
      <c r="AS956" s="141"/>
      <c r="AT956" s="141"/>
      <c r="AW956" s="141"/>
      <c r="AX956" s="142"/>
      <c r="BA956" s="141"/>
      <c r="BB956" s="141"/>
      <c r="BF956" s="141"/>
      <c r="BG956" s="142"/>
      <c r="BJ956" s="141"/>
      <c r="BK956" s="141"/>
      <c r="BN956" s="141"/>
      <c r="BO956" s="142"/>
    </row>
    <row r="957" spans="1:67" ht="12.75" x14ac:dyDescent="0.2">
      <c r="A957" s="143"/>
      <c r="B957" s="126"/>
      <c r="C957" s="61"/>
      <c r="K957" s="61"/>
      <c r="M957" s="141"/>
      <c r="N957" s="141"/>
      <c r="Q957" s="141"/>
      <c r="R957" s="141"/>
      <c r="S957" s="61"/>
      <c r="U957" s="141"/>
      <c r="V957" s="141"/>
      <c r="Y957" s="141"/>
      <c r="Z957" s="142"/>
      <c r="AC957" s="141"/>
      <c r="AD957" s="141"/>
      <c r="AG957" s="141"/>
      <c r="AH957" s="142"/>
      <c r="AK957" s="141"/>
      <c r="AL957" s="141"/>
      <c r="AO957" s="141"/>
      <c r="AP957" s="142"/>
      <c r="AS957" s="141"/>
      <c r="AT957" s="141"/>
      <c r="AW957" s="141"/>
      <c r="AX957" s="142"/>
      <c r="BA957" s="141"/>
      <c r="BB957" s="141"/>
      <c r="BF957" s="141"/>
      <c r="BG957" s="142"/>
      <c r="BJ957" s="141"/>
      <c r="BK957" s="141"/>
      <c r="BN957" s="141"/>
      <c r="BO957" s="142"/>
    </row>
    <row r="958" spans="1:67" ht="12.75" x14ac:dyDescent="0.2">
      <c r="A958" s="143"/>
      <c r="B958" s="126"/>
      <c r="C958" s="61"/>
      <c r="K958" s="61"/>
      <c r="M958" s="141"/>
      <c r="N958" s="141"/>
      <c r="Q958" s="141"/>
      <c r="R958" s="141"/>
      <c r="S958" s="61"/>
      <c r="U958" s="141"/>
      <c r="V958" s="141"/>
      <c r="Y958" s="141"/>
      <c r="Z958" s="142"/>
      <c r="AC958" s="141"/>
      <c r="AD958" s="141"/>
      <c r="AG958" s="141"/>
      <c r="AH958" s="142"/>
      <c r="AK958" s="141"/>
      <c r="AL958" s="141"/>
      <c r="AO958" s="141"/>
      <c r="AP958" s="142"/>
      <c r="AS958" s="141"/>
      <c r="AT958" s="141"/>
      <c r="AW958" s="141"/>
      <c r="AX958" s="142"/>
      <c r="BA958" s="141"/>
      <c r="BB958" s="141"/>
      <c r="BF958" s="141"/>
      <c r="BG958" s="142"/>
      <c r="BJ958" s="141"/>
      <c r="BK958" s="141"/>
      <c r="BN958" s="141"/>
      <c r="BO958" s="142"/>
    </row>
    <row r="959" spans="1:67" ht="12.75" x14ac:dyDescent="0.2">
      <c r="A959" s="143"/>
      <c r="B959" s="126"/>
      <c r="C959" s="61"/>
      <c r="K959" s="61"/>
      <c r="M959" s="141"/>
      <c r="N959" s="141"/>
      <c r="Q959" s="141"/>
      <c r="R959" s="141"/>
      <c r="S959" s="61"/>
      <c r="U959" s="141"/>
      <c r="V959" s="141"/>
      <c r="Y959" s="141"/>
      <c r="Z959" s="142"/>
      <c r="AC959" s="141"/>
      <c r="AD959" s="141"/>
      <c r="AG959" s="141"/>
      <c r="AH959" s="142"/>
      <c r="AK959" s="141"/>
      <c r="AL959" s="141"/>
      <c r="AO959" s="141"/>
      <c r="AP959" s="142"/>
      <c r="AS959" s="141"/>
      <c r="AT959" s="141"/>
      <c r="AW959" s="141"/>
      <c r="AX959" s="142"/>
      <c r="BA959" s="141"/>
      <c r="BB959" s="141"/>
      <c r="BF959" s="141"/>
      <c r="BG959" s="142"/>
      <c r="BJ959" s="141"/>
      <c r="BK959" s="141"/>
      <c r="BN959" s="141"/>
      <c r="BO959" s="142"/>
    </row>
    <row r="960" spans="1:67" ht="12.75" x14ac:dyDescent="0.2">
      <c r="A960" s="143"/>
      <c r="B960" s="126"/>
      <c r="C960" s="61"/>
      <c r="K960" s="61"/>
      <c r="M960" s="141"/>
      <c r="N960" s="141"/>
      <c r="Q960" s="141"/>
      <c r="R960" s="141"/>
      <c r="S960" s="61"/>
      <c r="U960" s="141"/>
      <c r="V960" s="141"/>
      <c r="Y960" s="141"/>
      <c r="Z960" s="142"/>
      <c r="AC960" s="141"/>
      <c r="AD960" s="141"/>
      <c r="AG960" s="141"/>
      <c r="AH960" s="142"/>
      <c r="AK960" s="141"/>
      <c r="AL960" s="141"/>
      <c r="AO960" s="141"/>
      <c r="AP960" s="142"/>
      <c r="AS960" s="141"/>
      <c r="AT960" s="141"/>
      <c r="AW960" s="141"/>
      <c r="AX960" s="142"/>
      <c r="BA960" s="141"/>
      <c r="BB960" s="141"/>
      <c r="BF960" s="141"/>
      <c r="BG960" s="142"/>
      <c r="BJ960" s="141"/>
      <c r="BK960" s="141"/>
      <c r="BN960" s="141"/>
      <c r="BO960" s="142"/>
    </row>
    <row r="961" spans="1:67" ht="12.75" x14ac:dyDescent="0.2">
      <c r="A961" s="143"/>
      <c r="B961" s="126"/>
      <c r="C961" s="61"/>
      <c r="K961" s="61"/>
      <c r="M961" s="141"/>
      <c r="N961" s="141"/>
      <c r="Q961" s="141"/>
      <c r="R961" s="141"/>
      <c r="S961" s="61"/>
      <c r="U961" s="141"/>
      <c r="V961" s="141"/>
      <c r="Y961" s="141"/>
      <c r="Z961" s="142"/>
      <c r="AC961" s="141"/>
      <c r="AD961" s="141"/>
      <c r="AG961" s="141"/>
      <c r="AH961" s="142"/>
      <c r="AK961" s="141"/>
      <c r="AL961" s="141"/>
      <c r="AO961" s="141"/>
      <c r="AP961" s="142"/>
      <c r="AS961" s="141"/>
      <c r="AT961" s="141"/>
      <c r="AW961" s="141"/>
      <c r="AX961" s="142"/>
      <c r="BA961" s="141"/>
      <c r="BB961" s="141"/>
      <c r="BF961" s="141"/>
      <c r="BG961" s="142"/>
      <c r="BJ961" s="141"/>
      <c r="BK961" s="141"/>
      <c r="BN961" s="141"/>
      <c r="BO961" s="142"/>
    </row>
    <row r="962" spans="1:67" ht="12.75" x14ac:dyDescent="0.2">
      <c r="A962" s="143"/>
      <c r="B962" s="126"/>
      <c r="C962" s="61"/>
      <c r="K962" s="61"/>
      <c r="M962" s="141"/>
      <c r="N962" s="141"/>
      <c r="Q962" s="141"/>
      <c r="R962" s="141"/>
      <c r="S962" s="61"/>
      <c r="U962" s="141"/>
      <c r="V962" s="141"/>
      <c r="Y962" s="141"/>
      <c r="Z962" s="142"/>
      <c r="AC962" s="141"/>
      <c r="AD962" s="141"/>
      <c r="AG962" s="141"/>
      <c r="AH962" s="142"/>
      <c r="AK962" s="141"/>
      <c r="AL962" s="141"/>
      <c r="AO962" s="141"/>
      <c r="AP962" s="142"/>
      <c r="AS962" s="141"/>
      <c r="AT962" s="141"/>
      <c r="AW962" s="141"/>
      <c r="AX962" s="142"/>
      <c r="BA962" s="141"/>
      <c r="BB962" s="141"/>
      <c r="BF962" s="141"/>
      <c r="BG962" s="142"/>
      <c r="BJ962" s="141"/>
      <c r="BK962" s="141"/>
      <c r="BN962" s="141"/>
      <c r="BO962" s="142"/>
    </row>
    <row r="963" spans="1:67" ht="12.75" x14ac:dyDescent="0.2">
      <c r="A963" s="143"/>
      <c r="B963" s="126"/>
      <c r="C963" s="61"/>
      <c r="K963" s="61"/>
      <c r="M963" s="141"/>
      <c r="N963" s="141"/>
      <c r="Q963" s="141"/>
      <c r="R963" s="141"/>
      <c r="S963" s="61"/>
      <c r="U963" s="141"/>
      <c r="V963" s="141"/>
      <c r="Y963" s="141"/>
      <c r="Z963" s="142"/>
      <c r="AC963" s="141"/>
      <c r="AD963" s="141"/>
      <c r="AG963" s="141"/>
      <c r="AH963" s="142"/>
      <c r="AK963" s="141"/>
      <c r="AL963" s="141"/>
      <c r="AO963" s="141"/>
      <c r="AP963" s="142"/>
      <c r="AS963" s="141"/>
      <c r="AT963" s="141"/>
      <c r="AW963" s="141"/>
      <c r="AX963" s="142"/>
      <c r="BA963" s="141"/>
      <c r="BB963" s="141"/>
      <c r="BF963" s="141"/>
      <c r="BG963" s="142"/>
      <c r="BJ963" s="141"/>
      <c r="BK963" s="141"/>
      <c r="BN963" s="141"/>
      <c r="BO963" s="142"/>
    </row>
    <row r="964" spans="1:67" ht="12.75" x14ac:dyDescent="0.2">
      <c r="A964" s="143"/>
      <c r="B964" s="126"/>
      <c r="C964" s="61"/>
      <c r="K964" s="61"/>
      <c r="M964" s="141"/>
      <c r="N964" s="141"/>
      <c r="Q964" s="141"/>
      <c r="R964" s="141"/>
      <c r="S964" s="61"/>
      <c r="U964" s="141"/>
      <c r="V964" s="141"/>
      <c r="Y964" s="141"/>
      <c r="Z964" s="142"/>
      <c r="AC964" s="141"/>
      <c r="AD964" s="141"/>
      <c r="AG964" s="141"/>
      <c r="AH964" s="142"/>
      <c r="AK964" s="141"/>
      <c r="AL964" s="141"/>
      <c r="AO964" s="141"/>
      <c r="AP964" s="142"/>
      <c r="AS964" s="141"/>
      <c r="AT964" s="141"/>
      <c r="AW964" s="141"/>
      <c r="AX964" s="142"/>
      <c r="BA964" s="141"/>
      <c r="BB964" s="141"/>
      <c r="BF964" s="141"/>
      <c r="BG964" s="142"/>
      <c r="BJ964" s="141"/>
      <c r="BK964" s="141"/>
      <c r="BN964" s="141"/>
      <c r="BO964" s="142"/>
    </row>
    <row r="965" spans="1:67" ht="12.75" x14ac:dyDescent="0.2">
      <c r="A965" s="143"/>
      <c r="B965" s="126"/>
      <c r="C965" s="61"/>
      <c r="K965" s="61"/>
      <c r="M965" s="141"/>
      <c r="N965" s="141"/>
      <c r="Q965" s="141"/>
      <c r="R965" s="141"/>
      <c r="S965" s="61"/>
      <c r="U965" s="141"/>
      <c r="V965" s="141"/>
      <c r="Y965" s="141"/>
      <c r="Z965" s="142"/>
      <c r="AC965" s="141"/>
      <c r="AD965" s="141"/>
      <c r="AG965" s="141"/>
      <c r="AH965" s="142"/>
      <c r="AK965" s="141"/>
      <c r="AL965" s="141"/>
      <c r="AO965" s="141"/>
      <c r="AP965" s="142"/>
      <c r="AS965" s="141"/>
      <c r="AT965" s="141"/>
      <c r="AW965" s="141"/>
      <c r="AX965" s="142"/>
      <c r="BA965" s="141"/>
      <c r="BB965" s="141"/>
      <c r="BF965" s="141"/>
      <c r="BG965" s="142"/>
      <c r="BJ965" s="141"/>
      <c r="BK965" s="141"/>
      <c r="BN965" s="141"/>
      <c r="BO965" s="142"/>
    </row>
    <row r="966" spans="1:67" ht="12.75" x14ac:dyDescent="0.2">
      <c r="A966" s="143"/>
      <c r="B966" s="126"/>
      <c r="C966" s="61"/>
      <c r="K966" s="61"/>
      <c r="M966" s="141"/>
      <c r="N966" s="141"/>
      <c r="Q966" s="141"/>
      <c r="R966" s="141"/>
      <c r="S966" s="61"/>
      <c r="U966" s="141"/>
      <c r="V966" s="141"/>
      <c r="Y966" s="141"/>
      <c r="Z966" s="142"/>
      <c r="AC966" s="141"/>
      <c r="AD966" s="141"/>
      <c r="AG966" s="141"/>
      <c r="AH966" s="142"/>
      <c r="AK966" s="141"/>
      <c r="AL966" s="141"/>
      <c r="AO966" s="141"/>
      <c r="AP966" s="142"/>
      <c r="AS966" s="141"/>
      <c r="AT966" s="141"/>
      <c r="AW966" s="141"/>
      <c r="AX966" s="142"/>
      <c r="BA966" s="141"/>
      <c r="BB966" s="141"/>
      <c r="BF966" s="141"/>
      <c r="BG966" s="142"/>
      <c r="BJ966" s="141"/>
      <c r="BK966" s="141"/>
      <c r="BN966" s="141"/>
      <c r="BO966" s="142"/>
    </row>
    <row r="967" spans="1:67" ht="12.75" x14ac:dyDescent="0.2">
      <c r="A967" s="143"/>
      <c r="B967" s="126"/>
      <c r="C967" s="61"/>
      <c r="K967" s="61"/>
      <c r="M967" s="141"/>
      <c r="N967" s="141"/>
      <c r="Q967" s="141"/>
      <c r="R967" s="141"/>
      <c r="S967" s="61"/>
      <c r="U967" s="141"/>
      <c r="V967" s="141"/>
      <c r="Y967" s="141"/>
      <c r="Z967" s="142"/>
      <c r="AC967" s="141"/>
      <c r="AD967" s="141"/>
      <c r="AG967" s="141"/>
      <c r="AH967" s="142"/>
      <c r="AK967" s="141"/>
      <c r="AL967" s="141"/>
      <c r="AO967" s="141"/>
      <c r="AP967" s="142"/>
      <c r="AS967" s="141"/>
      <c r="AT967" s="141"/>
      <c r="AW967" s="141"/>
      <c r="AX967" s="142"/>
      <c r="BA967" s="141"/>
      <c r="BB967" s="141"/>
      <c r="BF967" s="141"/>
      <c r="BG967" s="142"/>
      <c r="BJ967" s="141"/>
      <c r="BK967" s="141"/>
      <c r="BN967" s="141"/>
      <c r="BO967" s="142"/>
    </row>
    <row r="968" spans="1:67" ht="12.75" x14ac:dyDescent="0.2">
      <c r="A968" s="143"/>
      <c r="B968" s="126"/>
      <c r="C968" s="61"/>
      <c r="K968" s="61"/>
      <c r="M968" s="141"/>
      <c r="N968" s="141"/>
      <c r="Q968" s="141"/>
      <c r="R968" s="141"/>
      <c r="S968" s="61"/>
      <c r="U968" s="141"/>
      <c r="V968" s="141"/>
      <c r="Y968" s="141"/>
      <c r="Z968" s="142"/>
      <c r="AC968" s="141"/>
      <c r="AD968" s="141"/>
      <c r="AG968" s="141"/>
      <c r="AH968" s="142"/>
      <c r="AK968" s="141"/>
      <c r="AL968" s="141"/>
      <c r="AO968" s="141"/>
      <c r="AP968" s="142"/>
      <c r="AS968" s="141"/>
      <c r="AT968" s="141"/>
      <c r="AW968" s="141"/>
      <c r="AX968" s="142"/>
      <c r="BA968" s="141"/>
      <c r="BB968" s="141"/>
      <c r="BF968" s="141"/>
      <c r="BG968" s="142"/>
      <c r="BJ968" s="141"/>
      <c r="BK968" s="141"/>
      <c r="BN968" s="141"/>
      <c r="BO968" s="142"/>
    </row>
    <row r="969" spans="1:67" ht="12.75" x14ac:dyDescent="0.2">
      <c r="A969" s="143"/>
      <c r="B969" s="126"/>
      <c r="C969" s="61"/>
      <c r="K969" s="61"/>
      <c r="M969" s="141"/>
      <c r="N969" s="141"/>
      <c r="Q969" s="141"/>
      <c r="R969" s="141"/>
      <c r="S969" s="61"/>
      <c r="U969" s="141"/>
      <c r="V969" s="141"/>
      <c r="Y969" s="141"/>
      <c r="Z969" s="142"/>
      <c r="AC969" s="141"/>
      <c r="AD969" s="141"/>
      <c r="AG969" s="141"/>
      <c r="AH969" s="142"/>
      <c r="AK969" s="141"/>
      <c r="AL969" s="141"/>
      <c r="AO969" s="141"/>
      <c r="AP969" s="142"/>
      <c r="AS969" s="141"/>
      <c r="AT969" s="141"/>
      <c r="AW969" s="141"/>
      <c r="AX969" s="142"/>
      <c r="BA969" s="141"/>
      <c r="BB969" s="141"/>
      <c r="BF969" s="141"/>
      <c r="BG969" s="142"/>
      <c r="BJ969" s="141"/>
      <c r="BK969" s="141"/>
      <c r="BN969" s="141"/>
      <c r="BO969" s="142"/>
    </row>
    <row r="970" spans="1:67" ht="12.75" x14ac:dyDescent="0.2">
      <c r="A970" s="143"/>
      <c r="B970" s="126"/>
      <c r="C970" s="61"/>
      <c r="K970" s="61"/>
      <c r="M970" s="141"/>
      <c r="N970" s="141"/>
      <c r="Q970" s="141"/>
      <c r="R970" s="141"/>
      <c r="S970" s="61"/>
      <c r="U970" s="141"/>
      <c r="V970" s="141"/>
      <c r="Y970" s="141"/>
      <c r="Z970" s="142"/>
      <c r="AC970" s="141"/>
      <c r="AD970" s="141"/>
      <c r="AG970" s="141"/>
      <c r="AH970" s="142"/>
      <c r="AK970" s="141"/>
      <c r="AL970" s="141"/>
      <c r="AO970" s="141"/>
      <c r="AP970" s="142"/>
      <c r="AS970" s="141"/>
      <c r="AT970" s="141"/>
      <c r="AW970" s="141"/>
      <c r="AX970" s="142"/>
      <c r="BA970" s="141"/>
      <c r="BB970" s="141"/>
      <c r="BF970" s="141"/>
      <c r="BG970" s="142"/>
      <c r="BJ970" s="141"/>
      <c r="BK970" s="141"/>
      <c r="BN970" s="141"/>
      <c r="BO970" s="142"/>
    </row>
    <row r="971" spans="1:67" ht="12.75" x14ac:dyDescent="0.2">
      <c r="A971" s="143"/>
      <c r="B971" s="126"/>
      <c r="C971" s="61"/>
      <c r="K971" s="61"/>
      <c r="M971" s="141"/>
      <c r="N971" s="141"/>
      <c r="Q971" s="141"/>
      <c r="R971" s="141"/>
      <c r="S971" s="61"/>
      <c r="U971" s="141"/>
      <c r="V971" s="141"/>
      <c r="Y971" s="141"/>
      <c r="Z971" s="142"/>
      <c r="AC971" s="141"/>
      <c r="AD971" s="141"/>
      <c r="AG971" s="141"/>
      <c r="AH971" s="142"/>
      <c r="AK971" s="141"/>
      <c r="AL971" s="141"/>
      <c r="AO971" s="141"/>
      <c r="AP971" s="142"/>
      <c r="AS971" s="141"/>
      <c r="AT971" s="141"/>
      <c r="AW971" s="141"/>
      <c r="AX971" s="142"/>
      <c r="BA971" s="141"/>
      <c r="BB971" s="141"/>
      <c r="BF971" s="141"/>
      <c r="BG971" s="142"/>
      <c r="BJ971" s="141"/>
      <c r="BK971" s="141"/>
      <c r="BN971" s="141"/>
      <c r="BO971" s="142"/>
    </row>
    <row r="972" spans="1:67" ht="12.75" x14ac:dyDescent="0.2">
      <c r="A972" s="143"/>
      <c r="B972" s="126"/>
      <c r="C972" s="61"/>
      <c r="K972" s="61"/>
      <c r="M972" s="141"/>
      <c r="N972" s="141"/>
      <c r="Q972" s="141"/>
      <c r="R972" s="141"/>
      <c r="S972" s="61"/>
      <c r="U972" s="141"/>
      <c r="V972" s="141"/>
      <c r="Y972" s="141"/>
      <c r="Z972" s="142"/>
      <c r="AC972" s="141"/>
      <c r="AD972" s="141"/>
      <c r="AG972" s="141"/>
      <c r="AH972" s="142"/>
      <c r="AK972" s="141"/>
      <c r="AL972" s="141"/>
      <c r="AO972" s="141"/>
      <c r="AP972" s="142"/>
      <c r="AS972" s="141"/>
      <c r="AT972" s="141"/>
      <c r="AW972" s="141"/>
      <c r="AX972" s="142"/>
      <c r="BA972" s="141"/>
      <c r="BB972" s="141"/>
      <c r="BF972" s="141"/>
      <c r="BG972" s="142"/>
      <c r="BJ972" s="141"/>
      <c r="BK972" s="141"/>
      <c r="BN972" s="141"/>
      <c r="BO972" s="142"/>
    </row>
    <row r="973" spans="1:67" ht="12.75" x14ac:dyDescent="0.2">
      <c r="A973" s="143"/>
      <c r="B973" s="126"/>
      <c r="C973" s="61"/>
      <c r="K973" s="61"/>
      <c r="M973" s="141"/>
      <c r="N973" s="141"/>
      <c r="Q973" s="141"/>
      <c r="R973" s="141"/>
      <c r="S973" s="61"/>
      <c r="U973" s="141"/>
      <c r="V973" s="141"/>
      <c r="Y973" s="141"/>
      <c r="Z973" s="142"/>
      <c r="AC973" s="141"/>
      <c r="AD973" s="141"/>
      <c r="AG973" s="141"/>
      <c r="AH973" s="142"/>
      <c r="AK973" s="141"/>
      <c r="AL973" s="141"/>
      <c r="AO973" s="141"/>
      <c r="AP973" s="142"/>
      <c r="AS973" s="141"/>
      <c r="AT973" s="141"/>
      <c r="AW973" s="141"/>
      <c r="AX973" s="142"/>
      <c r="BA973" s="141"/>
      <c r="BB973" s="141"/>
      <c r="BF973" s="141"/>
      <c r="BG973" s="142"/>
      <c r="BJ973" s="141"/>
      <c r="BK973" s="141"/>
      <c r="BN973" s="141"/>
      <c r="BO973" s="142"/>
    </row>
    <row r="974" spans="1:67" ht="12.75" x14ac:dyDescent="0.2">
      <c r="A974" s="143"/>
      <c r="B974" s="126"/>
      <c r="C974" s="61"/>
      <c r="K974" s="61"/>
      <c r="M974" s="141"/>
      <c r="N974" s="141"/>
      <c r="Q974" s="141"/>
      <c r="R974" s="141"/>
      <c r="S974" s="61"/>
      <c r="U974" s="141"/>
      <c r="V974" s="141"/>
      <c r="Y974" s="141"/>
      <c r="Z974" s="142"/>
      <c r="AC974" s="141"/>
      <c r="AD974" s="141"/>
      <c r="AG974" s="141"/>
      <c r="AH974" s="142"/>
      <c r="AK974" s="141"/>
      <c r="AL974" s="141"/>
      <c r="AO974" s="141"/>
      <c r="AP974" s="142"/>
      <c r="AS974" s="141"/>
      <c r="AT974" s="141"/>
      <c r="AW974" s="141"/>
      <c r="AX974" s="142"/>
      <c r="BA974" s="141"/>
      <c r="BB974" s="141"/>
      <c r="BF974" s="141"/>
      <c r="BG974" s="142"/>
      <c r="BJ974" s="141"/>
      <c r="BK974" s="141"/>
      <c r="BN974" s="141"/>
      <c r="BO974" s="142"/>
    </row>
    <row r="975" spans="1:67" ht="12.75" x14ac:dyDescent="0.2">
      <c r="A975" s="143"/>
      <c r="B975" s="126"/>
      <c r="C975" s="61"/>
      <c r="K975" s="61"/>
      <c r="M975" s="141"/>
      <c r="N975" s="141"/>
      <c r="Q975" s="141"/>
      <c r="R975" s="141"/>
      <c r="S975" s="61"/>
      <c r="U975" s="141"/>
      <c r="V975" s="141"/>
      <c r="Y975" s="141"/>
      <c r="Z975" s="142"/>
      <c r="AC975" s="141"/>
      <c r="AD975" s="141"/>
      <c r="AG975" s="141"/>
      <c r="AH975" s="142"/>
      <c r="AK975" s="141"/>
      <c r="AL975" s="141"/>
      <c r="AO975" s="141"/>
      <c r="AP975" s="142"/>
      <c r="AS975" s="141"/>
      <c r="AT975" s="141"/>
      <c r="AW975" s="141"/>
      <c r="AX975" s="142"/>
      <c r="BA975" s="141"/>
      <c r="BB975" s="141"/>
      <c r="BF975" s="141"/>
      <c r="BG975" s="142"/>
      <c r="BJ975" s="141"/>
      <c r="BK975" s="141"/>
      <c r="BN975" s="141"/>
      <c r="BO975" s="142"/>
    </row>
    <row r="976" spans="1:67" ht="12.75" x14ac:dyDescent="0.2">
      <c r="A976" s="143"/>
      <c r="B976" s="126"/>
      <c r="C976" s="61"/>
      <c r="K976" s="61"/>
      <c r="M976" s="141"/>
      <c r="N976" s="141"/>
      <c r="Q976" s="141"/>
      <c r="R976" s="141"/>
      <c r="S976" s="61"/>
      <c r="U976" s="141"/>
      <c r="V976" s="141"/>
      <c r="Y976" s="141"/>
      <c r="Z976" s="142"/>
      <c r="AC976" s="141"/>
      <c r="AD976" s="141"/>
      <c r="AG976" s="141"/>
      <c r="AH976" s="142"/>
      <c r="AK976" s="141"/>
      <c r="AL976" s="141"/>
      <c r="AO976" s="141"/>
      <c r="AP976" s="142"/>
      <c r="AS976" s="141"/>
      <c r="AT976" s="141"/>
      <c r="AW976" s="141"/>
      <c r="AX976" s="142"/>
      <c r="BA976" s="141"/>
      <c r="BB976" s="141"/>
      <c r="BF976" s="141"/>
      <c r="BG976" s="142"/>
      <c r="BJ976" s="141"/>
      <c r="BK976" s="141"/>
      <c r="BN976" s="141"/>
      <c r="BO976" s="142"/>
    </row>
    <row r="977" spans="1:67" ht="12.75" x14ac:dyDescent="0.2">
      <c r="A977" s="143"/>
      <c r="B977" s="126"/>
      <c r="C977" s="61"/>
      <c r="K977" s="61"/>
      <c r="M977" s="141"/>
      <c r="N977" s="141"/>
      <c r="Q977" s="141"/>
      <c r="R977" s="141"/>
      <c r="S977" s="61"/>
      <c r="U977" s="141"/>
      <c r="V977" s="141"/>
      <c r="Y977" s="141"/>
      <c r="Z977" s="142"/>
      <c r="AC977" s="141"/>
      <c r="AD977" s="141"/>
      <c r="AG977" s="141"/>
      <c r="AH977" s="142"/>
      <c r="AK977" s="141"/>
      <c r="AL977" s="141"/>
      <c r="AO977" s="141"/>
      <c r="AP977" s="142"/>
      <c r="AS977" s="141"/>
      <c r="AT977" s="141"/>
      <c r="AW977" s="141"/>
      <c r="AX977" s="142"/>
      <c r="BA977" s="141"/>
      <c r="BB977" s="141"/>
      <c r="BF977" s="141"/>
      <c r="BG977" s="142"/>
      <c r="BJ977" s="141"/>
      <c r="BK977" s="141"/>
      <c r="BN977" s="141"/>
      <c r="BO977" s="142"/>
    </row>
    <row r="978" spans="1:67" ht="12.75" x14ac:dyDescent="0.2">
      <c r="A978" s="143"/>
      <c r="B978" s="126"/>
      <c r="C978" s="61"/>
      <c r="K978" s="61"/>
      <c r="M978" s="141"/>
      <c r="N978" s="141"/>
      <c r="Q978" s="141"/>
      <c r="R978" s="141"/>
      <c r="S978" s="61"/>
      <c r="U978" s="141"/>
      <c r="V978" s="141"/>
      <c r="Y978" s="141"/>
      <c r="Z978" s="142"/>
      <c r="AC978" s="141"/>
      <c r="AD978" s="141"/>
      <c r="AG978" s="141"/>
      <c r="AH978" s="142"/>
      <c r="AK978" s="141"/>
      <c r="AL978" s="141"/>
      <c r="AO978" s="141"/>
      <c r="AP978" s="142"/>
      <c r="AS978" s="141"/>
      <c r="AT978" s="141"/>
      <c r="AW978" s="141"/>
      <c r="AX978" s="142"/>
      <c r="BA978" s="141"/>
      <c r="BB978" s="141"/>
      <c r="BF978" s="141"/>
      <c r="BG978" s="142"/>
      <c r="BJ978" s="141"/>
      <c r="BK978" s="141"/>
      <c r="BN978" s="141"/>
      <c r="BO978" s="142"/>
    </row>
    <row r="979" spans="1:67" ht="12.75" x14ac:dyDescent="0.2">
      <c r="A979" s="143"/>
      <c r="B979" s="126"/>
      <c r="C979" s="61"/>
      <c r="K979" s="61"/>
      <c r="M979" s="141"/>
      <c r="N979" s="141"/>
      <c r="Q979" s="141"/>
      <c r="R979" s="141"/>
      <c r="S979" s="61"/>
      <c r="U979" s="141"/>
      <c r="V979" s="141"/>
      <c r="Y979" s="141"/>
      <c r="Z979" s="142"/>
      <c r="AC979" s="141"/>
      <c r="AD979" s="141"/>
      <c r="AG979" s="141"/>
      <c r="AH979" s="142"/>
      <c r="AK979" s="141"/>
      <c r="AL979" s="141"/>
      <c r="AO979" s="141"/>
      <c r="AP979" s="142"/>
      <c r="AS979" s="141"/>
      <c r="AT979" s="141"/>
      <c r="AW979" s="141"/>
      <c r="AX979" s="142"/>
      <c r="BA979" s="141"/>
      <c r="BB979" s="141"/>
      <c r="BF979" s="141"/>
      <c r="BG979" s="142"/>
      <c r="BJ979" s="141"/>
      <c r="BK979" s="141"/>
      <c r="BN979" s="141"/>
      <c r="BO979" s="142"/>
    </row>
    <row r="980" spans="1:67" ht="12.75" x14ac:dyDescent="0.2">
      <c r="A980" s="143"/>
      <c r="B980" s="126"/>
      <c r="C980" s="61"/>
      <c r="K980" s="61"/>
      <c r="M980" s="141"/>
      <c r="N980" s="141"/>
      <c r="Q980" s="141"/>
      <c r="R980" s="141"/>
      <c r="S980" s="61"/>
      <c r="U980" s="141"/>
      <c r="V980" s="141"/>
      <c r="Y980" s="141"/>
      <c r="Z980" s="142"/>
      <c r="AC980" s="141"/>
      <c r="AD980" s="141"/>
      <c r="AG980" s="141"/>
      <c r="AH980" s="142"/>
      <c r="AK980" s="141"/>
      <c r="AL980" s="141"/>
      <c r="AO980" s="141"/>
      <c r="AP980" s="142"/>
      <c r="AS980" s="141"/>
      <c r="AT980" s="141"/>
      <c r="AW980" s="141"/>
      <c r="AX980" s="142"/>
      <c r="BA980" s="141"/>
      <c r="BB980" s="141"/>
      <c r="BF980" s="141"/>
      <c r="BG980" s="142"/>
      <c r="BJ980" s="141"/>
      <c r="BK980" s="141"/>
      <c r="BN980" s="141"/>
      <c r="BO980" s="142"/>
    </row>
    <row r="981" spans="1:67" ht="12.75" x14ac:dyDescent="0.2">
      <c r="A981" s="143"/>
      <c r="B981" s="126"/>
      <c r="C981" s="61"/>
      <c r="K981" s="61"/>
      <c r="M981" s="141"/>
      <c r="N981" s="141"/>
      <c r="Q981" s="141"/>
      <c r="R981" s="141"/>
      <c r="S981" s="61"/>
      <c r="U981" s="141"/>
      <c r="V981" s="141"/>
      <c r="Y981" s="141"/>
      <c r="Z981" s="142"/>
      <c r="AC981" s="141"/>
      <c r="AD981" s="141"/>
      <c r="AG981" s="141"/>
      <c r="AH981" s="142"/>
      <c r="AK981" s="141"/>
      <c r="AL981" s="141"/>
      <c r="AO981" s="141"/>
      <c r="AP981" s="142"/>
      <c r="AS981" s="141"/>
      <c r="AT981" s="141"/>
      <c r="AW981" s="141"/>
      <c r="AX981" s="142"/>
      <c r="BA981" s="141"/>
      <c r="BB981" s="141"/>
      <c r="BF981" s="141"/>
      <c r="BG981" s="142"/>
      <c r="BJ981" s="141"/>
      <c r="BK981" s="141"/>
      <c r="BN981" s="141"/>
      <c r="BO981" s="142"/>
    </row>
    <row r="982" spans="1:67" ht="12.75" x14ac:dyDescent="0.2">
      <c r="A982" s="143"/>
      <c r="B982" s="126"/>
      <c r="C982" s="61"/>
      <c r="K982" s="61"/>
      <c r="M982" s="141"/>
      <c r="N982" s="141"/>
      <c r="Q982" s="141"/>
      <c r="R982" s="141"/>
      <c r="S982" s="61"/>
      <c r="U982" s="141"/>
      <c r="V982" s="141"/>
      <c r="Y982" s="141"/>
      <c r="Z982" s="142"/>
      <c r="AC982" s="141"/>
      <c r="AD982" s="141"/>
      <c r="AG982" s="141"/>
      <c r="AH982" s="142"/>
      <c r="AK982" s="141"/>
      <c r="AL982" s="141"/>
      <c r="AO982" s="141"/>
      <c r="AP982" s="142"/>
      <c r="AS982" s="141"/>
      <c r="AT982" s="141"/>
      <c r="AW982" s="141"/>
      <c r="AX982" s="142"/>
      <c r="BA982" s="141"/>
      <c r="BB982" s="141"/>
      <c r="BF982" s="141"/>
      <c r="BG982" s="142"/>
      <c r="BJ982" s="141"/>
      <c r="BK982" s="141"/>
      <c r="BN982" s="141"/>
      <c r="BO982" s="142"/>
    </row>
    <row r="983" spans="1:67" ht="12.75" x14ac:dyDescent="0.2">
      <c r="A983" s="143"/>
      <c r="B983" s="126"/>
      <c r="C983" s="61"/>
      <c r="K983" s="61"/>
      <c r="M983" s="141"/>
      <c r="N983" s="141"/>
      <c r="Q983" s="141"/>
      <c r="R983" s="141"/>
      <c r="S983" s="61"/>
      <c r="U983" s="141"/>
      <c r="V983" s="141"/>
      <c r="Y983" s="141"/>
      <c r="Z983" s="142"/>
      <c r="AC983" s="141"/>
      <c r="AD983" s="141"/>
      <c r="AG983" s="141"/>
      <c r="AH983" s="142"/>
      <c r="AK983" s="141"/>
      <c r="AL983" s="141"/>
      <c r="AO983" s="141"/>
      <c r="AP983" s="142"/>
      <c r="AS983" s="141"/>
      <c r="AT983" s="141"/>
      <c r="AW983" s="141"/>
      <c r="AX983" s="142"/>
      <c r="BA983" s="141"/>
      <c r="BB983" s="141"/>
      <c r="BF983" s="141"/>
      <c r="BG983" s="142"/>
      <c r="BJ983" s="141"/>
      <c r="BK983" s="141"/>
      <c r="BN983" s="141"/>
      <c r="BO983" s="142"/>
    </row>
    <row r="984" spans="1:67" ht="12.75" x14ac:dyDescent="0.2">
      <c r="A984" s="143"/>
      <c r="B984" s="126"/>
      <c r="C984" s="61"/>
      <c r="K984" s="61"/>
      <c r="M984" s="141"/>
      <c r="N984" s="141"/>
      <c r="Q984" s="141"/>
      <c r="R984" s="141"/>
      <c r="S984" s="61"/>
      <c r="U984" s="141"/>
      <c r="V984" s="141"/>
      <c r="Y984" s="141"/>
      <c r="Z984" s="142"/>
      <c r="AC984" s="141"/>
      <c r="AD984" s="141"/>
      <c r="AG984" s="141"/>
      <c r="AH984" s="142"/>
      <c r="AK984" s="141"/>
      <c r="AL984" s="141"/>
      <c r="AO984" s="141"/>
      <c r="AP984" s="142"/>
      <c r="AS984" s="141"/>
      <c r="AT984" s="141"/>
      <c r="AW984" s="141"/>
      <c r="AX984" s="142"/>
      <c r="BA984" s="141"/>
      <c r="BB984" s="141"/>
      <c r="BF984" s="141"/>
      <c r="BG984" s="142"/>
      <c r="BJ984" s="141"/>
      <c r="BK984" s="141"/>
      <c r="BN984" s="141"/>
      <c r="BO984" s="142"/>
    </row>
    <row r="985" spans="1:67" ht="12.75" x14ac:dyDescent="0.2">
      <c r="A985" s="143"/>
      <c r="B985" s="126"/>
      <c r="C985" s="61"/>
      <c r="K985" s="61"/>
      <c r="M985" s="141"/>
      <c r="N985" s="141"/>
      <c r="Q985" s="141"/>
      <c r="R985" s="141"/>
      <c r="S985" s="61"/>
      <c r="U985" s="141"/>
      <c r="V985" s="141"/>
      <c r="Y985" s="141"/>
      <c r="Z985" s="142"/>
      <c r="AC985" s="141"/>
      <c r="AD985" s="141"/>
      <c r="AG985" s="141"/>
      <c r="AH985" s="142"/>
      <c r="AK985" s="141"/>
      <c r="AL985" s="141"/>
      <c r="AO985" s="141"/>
      <c r="AP985" s="142"/>
      <c r="AS985" s="141"/>
      <c r="AT985" s="141"/>
      <c r="AW985" s="141"/>
      <c r="AX985" s="142"/>
      <c r="BA985" s="141"/>
      <c r="BB985" s="141"/>
      <c r="BF985" s="141"/>
      <c r="BG985" s="142"/>
      <c r="BJ985" s="141"/>
      <c r="BK985" s="141"/>
      <c r="BN985" s="141"/>
      <c r="BO985" s="142"/>
    </row>
    <row r="986" spans="1:67" ht="12.75" x14ac:dyDescent="0.2">
      <c r="A986" s="143"/>
      <c r="B986" s="126"/>
      <c r="C986" s="61"/>
      <c r="K986" s="61"/>
      <c r="M986" s="141"/>
      <c r="N986" s="141"/>
      <c r="Q986" s="141"/>
      <c r="R986" s="141"/>
      <c r="S986" s="61"/>
      <c r="U986" s="141"/>
      <c r="V986" s="141"/>
      <c r="Y986" s="141"/>
      <c r="Z986" s="142"/>
      <c r="AC986" s="141"/>
      <c r="AD986" s="141"/>
      <c r="AG986" s="141"/>
      <c r="AH986" s="142"/>
      <c r="AK986" s="141"/>
      <c r="AL986" s="141"/>
      <c r="AO986" s="141"/>
      <c r="AP986" s="142"/>
      <c r="AS986" s="141"/>
      <c r="AT986" s="141"/>
      <c r="AW986" s="141"/>
      <c r="AX986" s="142"/>
      <c r="BA986" s="141"/>
      <c r="BB986" s="141"/>
      <c r="BF986" s="141"/>
      <c r="BG986" s="142"/>
      <c r="BJ986" s="141"/>
      <c r="BK986" s="141"/>
      <c r="BN986" s="141"/>
      <c r="BO986" s="142"/>
    </row>
    <row r="987" spans="1:67" ht="12.75" x14ac:dyDescent="0.2">
      <c r="A987" s="143"/>
      <c r="B987" s="126"/>
      <c r="C987" s="61"/>
      <c r="K987" s="61"/>
      <c r="M987" s="141"/>
      <c r="N987" s="141"/>
      <c r="Q987" s="141"/>
      <c r="R987" s="141"/>
      <c r="S987" s="61"/>
      <c r="U987" s="141"/>
      <c r="V987" s="141"/>
      <c r="Y987" s="141"/>
      <c r="Z987" s="142"/>
      <c r="AC987" s="141"/>
      <c r="AD987" s="141"/>
      <c r="AG987" s="141"/>
      <c r="AH987" s="142"/>
      <c r="AK987" s="141"/>
      <c r="AL987" s="141"/>
      <c r="AO987" s="141"/>
      <c r="AP987" s="142"/>
      <c r="AS987" s="141"/>
      <c r="AT987" s="141"/>
      <c r="AW987" s="141"/>
      <c r="AX987" s="142"/>
      <c r="BA987" s="141"/>
      <c r="BB987" s="141"/>
      <c r="BF987" s="141"/>
      <c r="BG987" s="142"/>
      <c r="BJ987" s="141"/>
      <c r="BK987" s="141"/>
      <c r="BN987" s="141"/>
      <c r="BO987" s="142"/>
    </row>
    <row r="988" spans="1:67" ht="12.75" x14ac:dyDescent="0.2">
      <c r="A988" s="143"/>
      <c r="B988" s="126"/>
      <c r="C988" s="61"/>
      <c r="K988" s="61"/>
      <c r="M988" s="141"/>
      <c r="N988" s="141"/>
      <c r="Q988" s="141"/>
      <c r="R988" s="141"/>
      <c r="S988" s="61"/>
      <c r="U988" s="141"/>
      <c r="V988" s="141"/>
      <c r="Y988" s="141"/>
      <c r="Z988" s="142"/>
      <c r="AC988" s="141"/>
      <c r="AD988" s="141"/>
      <c r="AG988" s="141"/>
      <c r="AH988" s="142"/>
      <c r="AK988" s="141"/>
      <c r="AL988" s="141"/>
      <c r="AO988" s="141"/>
      <c r="AP988" s="142"/>
      <c r="AS988" s="141"/>
      <c r="AT988" s="141"/>
      <c r="AW988" s="141"/>
      <c r="AX988" s="142"/>
      <c r="BA988" s="141"/>
      <c r="BB988" s="141"/>
      <c r="BF988" s="141"/>
      <c r="BG988" s="142"/>
      <c r="BJ988" s="141"/>
      <c r="BK988" s="141"/>
      <c r="BN988" s="141"/>
      <c r="BO988" s="142"/>
    </row>
    <row r="989" spans="1:67" ht="12.75" x14ac:dyDescent="0.2">
      <c r="A989" s="143"/>
      <c r="B989" s="126"/>
      <c r="C989" s="61"/>
      <c r="K989" s="61"/>
      <c r="M989" s="141"/>
      <c r="N989" s="141"/>
      <c r="Q989" s="141"/>
      <c r="R989" s="141"/>
      <c r="S989" s="61"/>
      <c r="U989" s="141"/>
      <c r="V989" s="141"/>
      <c r="Y989" s="141"/>
      <c r="Z989" s="142"/>
      <c r="AC989" s="141"/>
      <c r="AD989" s="141"/>
      <c r="AG989" s="141"/>
      <c r="AH989" s="142"/>
      <c r="AK989" s="141"/>
      <c r="AL989" s="141"/>
      <c r="AO989" s="141"/>
      <c r="AP989" s="142"/>
      <c r="AS989" s="141"/>
      <c r="AT989" s="141"/>
      <c r="AW989" s="141"/>
      <c r="AX989" s="142"/>
      <c r="BA989" s="141"/>
      <c r="BB989" s="141"/>
      <c r="BF989" s="141"/>
      <c r="BG989" s="142"/>
      <c r="BJ989" s="141"/>
      <c r="BK989" s="141"/>
      <c r="BN989" s="141"/>
      <c r="BO989" s="142"/>
    </row>
    <row r="990" spans="1:67" ht="12.75" x14ac:dyDescent="0.2">
      <c r="A990" s="143"/>
      <c r="B990" s="126"/>
      <c r="C990" s="61"/>
      <c r="K990" s="61"/>
      <c r="M990" s="141"/>
      <c r="N990" s="141"/>
      <c r="Q990" s="141"/>
      <c r="R990" s="141"/>
      <c r="S990" s="61"/>
      <c r="U990" s="141"/>
      <c r="V990" s="141"/>
      <c r="Y990" s="141"/>
      <c r="Z990" s="142"/>
      <c r="AC990" s="141"/>
      <c r="AD990" s="141"/>
      <c r="AG990" s="141"/>
      <c r="AH990" s="142"/>
      <c r="AK990" s="141"/>
      <c r="AL990" s="141"/>
      <c r="AO990" s="141"/>
      <c r="AP990" s="142"/>
      <c r="AS990" s="141"/>
      <c r="AT990" s="141"/>
      <c r="AW990" s="141"/>
      <c r="AX990" s="142"/>
      <c r="BA990" s="141"/>
      <c r="BB990" s="141"/>
      <c r="BF990" s="141"/>
      <c r="BG990" s="142"/>
      <c r="BJ990" s="141"/>
      <c r="BK990" s="141"/>
      <c r="BN990" s="141"/>
      <c r="BO990" s="142"/>
    </row>
    <row r="991" spans="1:67" ht="12.75" x14ac:dyDescent="0.2">
      <c r="A991" s="143"/>
      <c r="B991" s="126"/>
      <c r="C991" s="61"/>
      <c r="K991" s="61"/>
      <c r="M991" s="141"/>
      <c r="N991" s="141"/>
      <c r="Q991" s="141"/>
      <c r="R991" s="141"/>
      <c r="S991" s="61"/>
      <c r="U991" s="141"/>
      <c r="V991" s="141"/>
      <c r="Y991" s="141"/>
      <c r="Z991" s="142"/>
      <c r="AC991" s="141"/>
      <c r="AD991" s="141"/>
      <c r="AG991" s="141"/>
      <c r="AH991" s="142"/>
      <c r="AK991" s="141"/>
      <c r="AL991" s="141"/>
      <c r="AO991" s="141"/>
      <c r="AP991" s="142"/>
      <c r="AS991" s="141"/>
      <c r="AT991" s="141"/>
      <c r="AW991" s="141"/>
      <c r="AX991" s="142"/>
      <c r="BA991" s="141"/>
      <c r="BB991" s="141"/>
      <c r="BF991" s="141"/>
      <c r="BG991" s="142"/>
      <c r="BJ991" s="141"/>
      <c r="BK991" s="141"/>
      <c r="BN991" s="141"/>
      <c r="BO991" s="142"/>
    </row>
    <row r="992" spans="1:67" ht="12.75" x14ac:dyDescent="0.2">
      <c r="A992" s="143"/>
      <c r="B992" s="126"/>
      <c r="C992" s="61"/>
      <c r="K992" s="61"/>
      <c r="M992" s="141"/>
      <c r="N992" s="141"/>
      <c r="Q992" s="141"/>
      <c r="R992" s="141"/>
      <c r="S992" s="61"/>
      <c r="U992" s="141"/>
      <c r="V992" s="141"/>
      <c r="Y992" s="141"/>
      <c r="Z992" s="142"/>
      <c r="AC992" s="141"/>
      <c r="AD992" s="141"/>
      <c r="AG992" s="141"/>
      <c r="AH992" s="142"/>
      <c r="AK992" s="141"/>
      <c r="AL992" s="141"/>
      <c r="AO992" s="141"/>
      <c r="AP992" s="142"/>
      <c r="AS992" s="141"/>
      <c r="AT992" s="141"/>
      <c r="AW992" s="141"/>
      <c r="AX992" s="142"/>
      <c r="BA992" s="141"/>
      <c r="BB992" s="141"/>
      <c r="BF992" s="141"/>
      <c r="BG992" s="142"/>
      <c r="BJ992" s="141"/>
      <c r="BK992" s="141"/>
      <c r="BN992" s="141"/>
      <c r="BO992" s="142"/>
    </row>
    <row r="993" spans="1:67" ht="12.75" x14ac:dyDescent="0.2">
      <c r="A993" s="143"/>
      <c r="B993" s="126"/>
      <c r="C993" s="61"/>
      <c r="K993" s="61"/>
      <c r="M993" s="141"/>
      <c r="N993" s="141"/>
      <c r="Q993" s="141"/>
      <c r="R993" s="141"/>
      <c r="S993" s="61"/>
      <c r="U993" s="141"/>
      <c r="V993" s="141"/>
      <c r="Y993" s="141"/>
      <c r="Z993" s="142"/>
      <c r="AC993" s="141"/>
      <c r="AD993" s="141"/>
      <c r="AG993" s="141"/>
      <c r="AH993" s="142"/>
      <c r="AK993" s="141"/>
      <c r="AL993" s="141"/>
      <c r="AO993" s="141"/>
      <c r="AP993" s="142"/>
      <c r="AS993" s="141"/>
      <c r="AT993" s="141"/>
      <c r="AW993" s="141"/>
      <c r="AX993" s="142"/>
      <c r="BA993" s="141"/>
      <c r="BB993" s="141"/>
      <c r="BF993" s="141"/>
      <c r="BG993" s="142"/>
      <c r="BJ993" s="141"/>
      <c r="BK993" s="141"/>
      <c r="BN993" s="141"/>
      <c r="BO993" s="142"/>
    </row>
    <row r="994" spans="1:67" ht="12.75" x14ac:dyDescent="0.2">
      <c r="A994" s="143"/>
      <c r="B994" s="126"/>
      <c r="C994" s="61"/>
      <c r="K994" s="61"/>
      <c r="M994" s="141"/>
      <c r="N994" s="141"/>
      <c r="Q994" s="141"/>
      <c r="R994" s="141"/>
      <c r="S994" s="61"/>
      <c r="U994" s="141"/>
      <c r="V994" s="141"/>
      <c r="Y994" s="141"/>
      <c r="Z994" s="142"/>
      <c r="AC994" s="141"/>
      <c r="AD994" s="141"/>
      <c r="AG994" s="141"/>
      <c r="AH994" s="142"/>
      <c r="AK994" s="141"/>
      <c r="AL994" s="141"/>
      <c r="AO994" s="141"/>
      <c r="AP994" s="142"/>
      <c r="AS994" s="141"/>
      <c r="AT994" s="141"/>
      <c r="AW994" s="141"/>
      <c r="AX994" s="142"/>
      <c r="BA994" s="141"/>
      <c r="BB994" s="141"/>
      <c r="BF994" s="141"/>
      <c r="BG994" s="142"/>
      <c r="BJ994" s="141"/>
      <c r="BK994" s="141"/>
      <c r="BN994" s="141"/>
      <c r="BO994" s="142"/>
    </row>
    <row r="995" spans="1:67" ht="12.75" x14ac:dyDescent="0.2">
      <c r="A995" s="143"/>
      <c r="B995" s="126"/>
      <c r="C995" s="61"/>
      <c r="K995" s="61"/>
      <c r="M995" s="141"/>
      <c r="N995" s="141"/>
      <c r="Q995" s="141"/>
      <c r="R995" s="141"/>
      <c r="S995" s="61"/>
      <c r="U995" s="141"/>
      <c r="V995" s="141"/>
      <c r="Y995" s="141"/>
      <c r="Z995" s="142"/>
      <c r="AC995" s="141"/>
      <c r="AD995" s="141"/>
      <c r="AG995" s="141"/>
      <c r="AH995" s="142"/>
      <c r="AK995" s="141"/>
      <c r="AL995" s="141"/>
      <c r="AO995" s="141"/>
      <c r="AP995" s="142"/>
      <c r="AS995" s="141"/>
      <c r="AT995" s="141"/>
      <c r="AW995" s="141"/>
      <c r="AX995" s="142"/>
      <c r="BA995" s="141"/>
      <c r="BB995" s="141"/>
      <c r="BF995" s="141"/>
      <c r="BG995" s="142"/>
      <c r="BJ995" s="141"/>
      <c r="BK995" s="141"/>
      <c r="BN995" s="141"/>
      <c r="BO995" s="142"/>
    </row>
    <row r="996" spans="1:67" ht="12.75" x14ac:dyDescent="0.2">
      <c r="A996" s="143"/>
      <c r="B996" s="126"/>
      <c r="C996" s="61"/>
      <c r="K996" s="61"/>
      <c r="M996" s="141"/>
      <c r="N996" s="141"/>
      <c r="Q996" s="141"/>
      <c r="R996" s="141"/>
      <c r="S996" s="61"/>
      <c r="U996" s="141"/>
      <c r="V996" s="141"/>
      <c r="Y996" s="141"/>
      <c r="Z996" s="142"/>
      <c r="AC996" s="141"/>
      <c r="AD996" s="141"/>
      <c r="AG996" s="141"/>
      <c r="AH996" s="142"/>
      <c r="AK996" s="141"/>
      <c r="AL996" s="141"/>
      <c r="AO996" s="141"/>
      <c r="AP996" s="142"/>
      <c r="AS996" s="141"/>
      <c r="AT996" s="141"/>
      <c r="AW996" s="141"/>
      <c r="AX996" s="142"/>
      <c r="BA996" s="141"/>
      <c r="BB996" s="141"/>
      <c r="BF996" s="141"/>
      <c r="BG996" s="142"/>
      <c r="BJ996" s="141"/>
      <c r="BK996" s="141"/>
      <c r="BN996" s="141"/>
      <c r="BO996" s="142"/>
    </row>
    <row r="997" spans="1:67" ht="12.75" x14ac:dyDescent="0.2">
      <c r="A997" s="143"/>
      <c r="B997" s="126"/>
      <c r="C997" s="61"/>
      <c r="K997" s="61"/>
      <c r="M997" s="141"/>
      <c r="N997" s="141"/>
      <c r="Q997" s="141"/>
      <c r="R997" s="141"/>
      <c r="S997" s="61"/>
      <c r="U997" s="141"/>
      <c r="V997" s="141"/>
      <c r="Y997" s="141"/>
      <c r="Z997" s="142"/>
      <c r="AC997" s="141"/>
      <c r="AD997" s="141"/>
      <c r="AG997" s="141"/>
      <c r="AH997" s="142"/>
      <c r="AK997" s="141"/>
      <c r="AL997" s="141"/>
      <c r="AO997" s="141"/>
      <c r="AP997" s="142"/>
      <c r="AS997" s="141"/>
      <c r="AT997" s="141"/>
      <c r="AW997" s="141"/>
      <c r="AX997" s="142"/>
      <c r="BA997" s="141"/>
      <c r="BB997" s="141"/>
      <c r="BF997" s="141"/>
      <c r="BG997" s="142"/>
      <c r="BJ997" s="141"/>
      <c r="BK997" s="141"/>
      <c r="BN997" s="141"/>
      <c r="BO997" s="142"/>
    </row>
    <row r="998" spans="1:67" ht="12.75" x14ac:dyDescent="0.2">
      <c r="A998" s="143"/>
      <c r="B998" s="126"/>
      <c r="C998" s="61"/>
      <c r="K998" s="61"/>
      <c r="M998" s="141"/>
      <c r="N998" s="141"/>
      <c r="Q998" s="141"/>
      <c r="R998" s="141"/>
      <c r="S998" s="61"/>
      <c r="U998" s="141"/>
      <c r="V998" s="141"/>
      <c r="Y998" s="141"/>
      <c r="Z998" s="142"/>
      <c r="AC998" s="141"/>
      <c r="AD998" s="141"/>
      <c r="AG998" s="141"/>
      <c r="AH998" s="142"/>
      <c r="AK998" s="141"/>
      <c r="AL998" s="141"/>
      <c r="AO998" s="141"/>
      <c r="AP998" s="142"/>
      <c r="AS998" s="141"/>
      <c r="AT998" s="141"/>
      <c r="AW998" s="141"/>
      <c r="AX998" s="142"/>
      <c r="BA998" s="141"/>
      <c r="BB998" s="141"/>
      <c r="BF998" s="141"/>
      <c r="BG998" s="142"/>
      <c r="BJ998" s="141"/>
      <c r="BK998" s="141"/>
      <c r="BN998" s="141"/>
      <c r="BO998" s="142"/>
    </row>
  </sheetData>
  <mergeCells count="12">
    <mergeCell ref="A44:B44"/>
    <mergeCell ref="A35:B35"/>
    <mergeCell ref="A50:B50"/>
    <mergeCell ref="AA2:AH2"/>
    <mergeCell ref="AI2:AP2"/>
    <mergeCell ref="AQ2:AX2"/>
    <mergeCell ref="AY2:BG2"/>
    <mergeCell ref="BH2:BO2"/>
    <mergeCell ref="C2:J2"/>
    <mergeCell ref="A1:B1"/>
    <mergeCell ref="K2:R2"/>
    <mergeCell ref="S2:Z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Z1000"/>
  <sheetViews>
    <sheetView workbookViewId="0">
      <pane xSplit="2" ySplit="3" topLeftCell="AY16" activePane="bottomRight" state="frozen"/>
      <selection pane="topRight" activeCell="C1" sqref="C1"/>
      <selection pane="bottomLeft" activeCell="A4" sqref="A4"/>
      <selection pane="bottomRight" activeCell="AZ21" sqref="AZ21"/>
    </sheetView>
  </sheetViews>
  <sheetFormatPr defaultColWidth="14.42578125" defaultRowHeight="15.75" customHeight="1" x14ac:dyDescent="0.2"/>
  <cols>
    <col min="1" max="1" width="14.28515625" customWidth="1"/>
    <col min="2" max="2" width="15.28515625" customWidth="1"/>
    <col min="3" max="5" width="6.85546875" customWidth="1"/>
    <col min="6" max="6" width="7.28515625" customWidth="1"/>
    <col min="7" max="8" width="8.140625" customWidth="1"/>
    <col min="9" max="10" width="7.28515625" customWidth="1"/>
    <col min="11" max="12" width="8.140625" customWidth="1"/>
    <col min="13" max="13" width="6.85546875" customWidth="1"/>
    <col min="14" max="14" width="7.28515625" customWidth="1"/>
    <col min="15" max="17" width="6.85546875" customWidth="1"/>
    <col min="18" max="18" width="7.28515625" customWidth="1"/>
    <col min="19" max="20" width="7.7109375" customWidth="1"/>
    <col min="21" max="21" width="6.85546875" customWidth="1"/>
    <col min="22" max="22" width="7.28515625" customWidth="1"/>
    <col min="23" max="24" width="8.140625" customWidth="1"/>
    <col min="25" max="25" width="6.85546875" customWidth="1"/>
    <col min="26" max="26" width="7.28515625" customWidth="1"/>
    <col min="27" max="28" width="8.140625" customWidth="1"/>
    <col min="29" max="29" width="6.85546875" customWidth="1"/>
    <col min="30" max="30" width="7.28515625" customWidth="1"/>
    <col min="31" max="33" width="8.85546875" customWidth="1"/>
    <col min="34" max="34" width="7.28515625" customWidth="1"/>
    <col min="35" max="35" width="7.85546875" customWidth="1"/>
    <col min="36" max="36" width="6.85546875" customWidth="1"/>
    <col min="37" max="37" width="7.85546875" customWidth="1"/>
    <col min="38" max="38" width="7.28515625" customWidth="1"/>
    <col min="39" max="41" width="7.85546875" customWidth="1"/>
    <col min="42" max="42" width="7.28515625" customWidth="1"/>
    <col min="43" max="44" width="8.140625" customWidth="1"/>
    <col min="45" max="45" width="7.85546875" customWidth="1"/>
    <col min="46" max="46" width="7.28515625" customWidth="1"/>
    <col min="47" max="48" width="8.140625" customWidth="1"/>
    <col min="49" max="49" width="7.85546875" customWidth="1"/>
    <col min="50" max="50" width="7.28515625" customWidth="1"/>
    <col min="51" max="52" width="8.7109375" customWidth="1"/>
    <col min="53" max="54" width="8.85546875" customWidth="1"/>
    <col min="55" max="56" width="8.7109375" customWidth="1"/>
    <col min="57" max="57" width="9.28515625" customWidth="1"/>
    <col min="58" max="58" width="8.85546875" customWidth="1"/>
    <col min="59" max="60" width="8.7109375" customWidth="1"/>
    <col min="61" max="61" width="7.85546875" customWidth="1"/>
    <col min="62" max="62" width="7.28515625" customWidth="1"/>
    <col min="63" max="64" width="8.140625" customWidth="1"/>
    <col min="65" max="65" width="7.85546875" customWidth="1"/>
    <col min="66" max="66" width="7.28515625" customWidth="1"/>
    <col min="67" max="68" width="8.140625" customWidth="1"/>
    <col min="69" max="69" width="7.85546875" customWidth="1"/>
    <col min="70" max="70" width="7.28515625" customWidth="1"/>
    <col min="71" max="72" width="8.7109375" customWidth="1"/>
    <col min="73" max="73" width="7.85546875" customWidth="1"/>
    <col min="74" max="74" width="7.28515625" customWidth="1"/>
    <col min="75" max="75" width="14.140625" customWidth="1"/>
    <col min="76" max="78" width="14.42578125" customWidth="1"/>
  </cols>
  <sheetData>
    <row r="1" spans="1:78" ht="15.75" customHeight="1" x14ac:dyDescent="0.2">
      <c r="A1" s="886" t="s">
        <v>0</v>
      </c>
      <c r="B1" s="862"/>
      <c r="C1" s="72"/>
      <c r="D1" s="73"/>
      <c r="E1" s="73"/>
      <c r="F1" s="73"/>
      <c r="G1" s="73"/>
      <c r="H1" s="73"/>
      <c r="I1" s="73"/>
      <c r="J1" s="73"/>
      <c r="K1" s="73"/>
      <c r="L1" s="73"/>
      <c r="M1" s="73"/>
      <c r="N1" s="74"/>
      <c r="O1" s="72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4"/>
      <c r="AE1" s="72"/>
      <c r="AF1" s="73"/>
      <c r="AG1" s="73"/>
      <c r="AH1" s="74"/>
      <c r="AI1" s="72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4"/>
      <c r="AY1" s="72"/>
      <c r="AZ1" s="73"/>
      <c r="BA1" s="73"/>
      <c r="BB1" s="73"/>
      <c r="BC1" s="73"/>
      <c r="BD1" s="73"/>
      <c r="BE1" s="73"/>
      <c r="BF1" s="74"/>
      <c r="BG1" s="72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4"/>
      <c r="BS1" s="73"/>
      <c r="BT1" s="73"/>
      <c r="BU1" s="73"/>
      <c r="BV1" s="73"/>
      <c r="BW1" s="72"/>
      <c r="BX1" s="74"/>
      <c r="BY1" s="73"/>
      <c r="BZ1" s="75"/>
    </row>
    <row r="2" spans="1:78" ht="15.75" customHeight="1" x14ac:dyDescent="0.2">
      <c r="A2" s="76"/>
      <c r="B2" s="77"/>
      <c r="C2" s="885" t="s">
        <v>66</v>
      </c>
      <c r="D2" s="856"/>
      <c r="E2" s="856"/>
      <c r="F2" s="856"/>
      <c r="G2" s="856"/>
      <c r="H2" s="856"/>
      <c r="I2" s="856"/>
      <c r="J2" s="856"/>
      <c r="K2" s="856"/>
      <c r="L2" s="856"/>
      <c r="M2" s="856"/>
      <c r="N2" s="858"/>
      <c r="O2" s="885" t="s">
        <v>11</v>
      </c>
      <c r="P2" s="856"/>
      <c r="Q2" s="856"/>
      <c r="R2" s="856"/>
      <c r="S2" s="856"/>
      <c r="T2" s="856"/>
      <c r="U2" s="856"/>
      <c r="V2" s="856"/>
      <c r="W2" s="856"/>
      <c r="X2" s="856"/>
      <c r="Y2" s="856"/>
      <c r="Z2" s="856"/>
      <c r="AA2" s="856"/>
      <c r="AB2" s="856"/>
      <c r="AC2" s="856"/>
      <c r="AD2" s="856"/>
      <c r="AE2" s="885" t="s">
        <v>67</v>
      </c>
      <c r="AF2" s="856"/>
      <c r="AG2" s="856"/>
      <c r="AH2" s="856"/>
      <c r="AI2" s="885" t="s">
        <v>13</v>
      </c>
      <c r="AJ2" s="856"/>
      <c r="AK2" s="856"/>
      <c r="AL2" s="856"/>
      <c r="AM2" s="856"/>
      <c r="AN2" s="856"/>
      <c r="AO2" s="856"/>
      <c r="AP2" s="856"/>
      <c r="AQ2" s="856"/>
      <c r="AR2" s="856"/>
      <c r="AS2" s="856"/>
      <c r="AT2" s="856"/>
      <c r="AU2" s="856"/>
      <c r="AV2" s="856"/>
      <c r="AW2" s="856"/>
      <c r="AX2" s="856"/>
      <c r="AY2" s="885" t="s">
        <v>68</v>
      </c>
      <c r="AZ2" s="856"/>
      <c r="BA2" s="856"/>
      <c r="BB2" s="856"/>
      <c r="BC2" s="856"/>
      <c r="BD2" s="856"/>
      <c r="BE2" s="856"/>
      <c r="BF2" s="856"/>
      <c r="BG2" s="885" t="s">
        <v>19</v>
      </c>
      <c r="BH2" s="856"/>
      <c r="BI2" s="856"/>
      <c r="BJ2" s="856"/>
      <c r="BK2" s="856"/>
      <c r="BL2" s="856"/>
      <c r="BM2" s="856"/>
      <c r="BN2" s="856"/>
      <c r="BO2" s="856"/>
      <c r="BP2" s="856"/>
      <c r="BQ2" s="856"/>
      <c r="BR2" s="856"/>
      <c r="BS2" s="888" t="s">
        <v>3</v>
      </c>
      <c r="BT2" s="856"/>
      <c r="BU2" s="856"/>
      <c r="BV2" s="856"/>
      <c r="BW2" s="885" t="s">
        <v>69</v>
      </c>
      <c r="BX2" s="858"/>
      <c r="BY2" s="76"/>
      <c r="BZ2" s="76"/>
    </row>
    <row r="3" spans="1:78" ht="15.75" customHeight="1" x14ac:dyDescent="0.2">
      <c r="A3" s="78" t="s">
        <v>4</v>
      </c>
      <c r="B3" s="79" t="s">
        <v>5</v>
      </c>
      <c r="C3" s="78" t="s">
        <v>8</v>
      </c>
      <c r="D3" s="80" t="s">
        <v>29</v>
      </c>
      <c r="E3" s="81" t="s">
        <v>70</v>
      </c>
      <c r="F3" s="81" t="s">
        <v>71</v>
      </c>
      <c r="G3" s="80" t="s">
        <v>72</v>
      </c>
      <c r="H3" s="80" t="s">
        <v>73</v>
      </c>
      <c r="I3" s="81" t="s">
        <v>70</v>
      </c>
      <c r="J3" s="81" t="s">
        <v>71</v>
      </c>
      <c r="K3" s="80" t="s">
        <v>74</v>
      </c>
      <c r="L3" s="80" t="s">
        <v>75</v>
      </c>
      <c r="M3" s="81" t="s">
        <v>70</v>
      </c>
      <c r="N3" s="81" t="s">
        <v>71</v>
      </c>
      <c r="O3" s="78" t="s">
        <v>8</v>
      </c>
      <c r="P3" s="80" t="s">
        <v>29</v>
      </c>
      <c r="Q3" s="81" t="s">
        <v>70</v>
      </c>
      <c r="R3" s="81" t="s">
        <v>71</v>
      </c>
      <c r="S3" s="80" t="s">
        <v>76</v>
      </c>
      <c r="T3" s="80" t="s">
        <v>76</v>
      </c>
      <c r="U3" s="81" t="s">
        <v>70</v>
      </c>
      <c r="V3" s="81" t="s">
        <v>71</v>
      </c>
      <c r="W3" s="80" t="s">
        <v>72</v>
      </c>
      <c r="X3" s="80" t="s">
        <v>73</v>
      </c>
      <c r="Y3" s="81" t="s">
        <v>70</v>
      </c>
      <c r="Z3" s="81" t="s">
        <v>71</v>
      </c>
      <c r="AA3" s="80" t="s">
        <v>74</v>
      </c>
      <c r="AB3" s="80" t="s">
        <v>75</v>
      </c>
      <c r="AC3" s="81" t="s">
        <v>70</v>
      </c>
      <c r="AD3" s="81" t="s">
        <v>71</v>
      </c>
      <c r="AE3" s="78" t="s">
        <v>8</v>
      </c>
      <c r="AF3" s="80" t="s">
        <v>29</v>
      </c>
      <c r="AG3" s="81" t="s">
        <v>70</v>
      </c>
      <c r="AH3" s="81" t="s">
        <v>71</v>
      </c>
      <c r="AI3" s="78" t="s">
        <v>8</v>
      </c>
      <c r="AJ3" s="80" t="s">
        <v>29</v>
      </c>
      <c r="AK3" s="81" t="s">
        <v>70</v>
      </c>
      <c r="AL3" s="81" t="s">
        <v>71</v>
      </c>
      <c r="AM3" s="80" t="s">
        <v>77</v>
      </c>
      <c r="AN3" s="80" t="s">
        <v>77</v>
      </c>
      <c r="AO3" s="81" t="s">
        <v>70</v>
      </c>
      <c r="AP3" s="81" t="s">
        <v>71</v>
      </c>
      <c r="AQ3" s="80" t="s">
        <v>72</v>
      </c>
      <c r="AR3" s="80" t="s">
        <v>73</v>
      </c>
      <c r="AS3" s="81" t="s">
        <v>70</v>
      </c>
      <c r="AT3" s="81" t="s">
        <v>71</v>
      </c>
      <c r="AU3" s="80" t="s">
        <v>74</v>
      </c>
      <c r="AV3" s="80" t="s">
        <v>75</v>
      </c>
      <c r="AW3" s="81" t="s">
        <v>70</v>
      </c>
      <c r="AX3" s="81" t="s">
        <v>71</v>
      </c>
      <c r="AY3" s="78" t="s">
        <v>8</v>
      </c>
      <c r="AZ3" s="80" t="s">
        <v>29</v>
      </c>
      <c r="BA3" s="81" t="s">
        <v>70</v>
      </c>
      <c r="BB3" s="81" t="s">
        <v>71</v>
      </c>
      <c r="BC3" s="80" t="s">
        <v>72</v>
      </c>
      <c r="BD3" s="80" t="s">
        <v>73</v>
      </c>
      <c r="BE3" s="81" t="s">
        <v>70</v>
      </c>
      <c r="BF3" s="81" t="s">
        <v>71</v>
      </c>
      <c r="BG3" s="78" t="s">
        <v>8</v>
      </c>
      <c r="BH3" s="80" t="s">
        <v>29</v>
      </c>
      <c r="BI3" s="81" t="s">
        <v>70</v>
      </c>
      <c r="BJ3" s="81" t="s">
        <v>71</v>
      </c>
      <c r="BK3" s="80" t="s">
        <v>72</v>
      </c>
      <c r="BL3" s="80" t="s">
        <v>73</v>
      </c>
      <c r="BM3" s="81" t="s">
        <v>70</v>
      </c>
      <c r="BN3" s="81" t="s">
        <v>71</v>
      </c>
      <c r="BO3" s="80" t="s">
        <v>74</v>
      </c>
      <c r="BP3" s="80" t="s">
        <v>75</v>
      </c>
      <c r="BQ3" s="81" t="s">
        <v>70</v>
      </c>
      <c r="BR3" s="82" t="s">
        <v>71</v>
      </c>
      <c r="BS3" s="80" t="s">
        <v>78</v>
      </c>
      <c r="BT3" s="80" t="s">
        <v>78</v>
      </c>
      <c r="BU3" s="81" t="s">
        <v>70</v>
      </c>
      <c r="BV3" s="81" t="s">
        <v>71</v>
      </c>
      <c r="BW3" s="78" t="s">
        <v>79</v>
      </c>
      <c r="BX3" s="83" t="s">
        <v>80</v>
      </c>
      <c r="BY3" s="80"/>
      <c r="BZ3" s="84"/>
    </row>
    <row r="4" spans="1:78" ht="15.75" customHeight="1" x14ac:dyDescent="0.2">
      <c r="A4" s="84" t="s">
        <v>10</v>
      </c>
      <c r="B4" s="85">
        <v>2.0500000000000001E-2</v>
      </c>
      <c r="C4" s="86">
        <v>6.1100000000000002E-2</v>
      </c>
      <c r="D4" s="87">
        <v>5.16E-2</v>
      </c>
      <c r="E4" s="88">
        <v>5.6349999999999997E-2</v>
      </c>
      <c r="F4" s="88">
        <v>6.7175144209999996E-3</v>
      </c>
      <c r="G4" s="87" t="s">
        <v>12</v>
      </c>
      <c r="H4" s="87">
        <v>2.6700000000000002E-2</v>
      </c>
      <c r="I4" s="89">
        <v>2.6700000000000002E-2</v>
      </c>
      <c r="J4" s="88" t="s">
        <v>181</v>
      </c>
      <c r="K4" s="87" t="s">
        <v>12</v>
      </c>
      <c r="L4" s="87" t="s">
        <v>12</v>
      </c>
      <c r="M4" s="88" t="s">
        <v>181</v>
      </c>
      <c r="N4" s="90" t="s">
        <v>181</v>
      </c>
      <c r="O4" s="86">
        <v>5.9900000000000002E-2</v>
      </c>
      <c r="P4" s="87">
        <v>7.1900000000000006E-2</v>
      </c>
      <c r="Q4" s="88">
        <v>6.59E-2</v>
      </c>
      <c r="R4" s="88">
        <v>8.4852813740000001E-3</v>
      </c>
      <c r="S4" s="87">
        <v>8.7099999999999997E-2</v>
      </c>
      <c r="T4" s="87">
        <v>8.2000000000000003E-2</v>
      </c>
      <c r="U4" s="88">
        <v>8.455E-2</v>
      </c>
      <c r="V4" s="88">
        <v>3.606244584E-3</v>
      </c>
      <c r="W4" s="87">
        <v>2.4500000000000001E-2</v>
      </c>
      <c r="X4" s="87">
        <v>2.2200000000000001E-2</v>
      </c>
      <c r="Y4" s="88">
        <v>2.3349999999999999E-2</v>
      </c>
      <c r="Z4" s="88">
        <v>1.626345597E-3</v>
      </c>
      <c r="AA4" s="87" t="s">
        <v>12</v>
      </c>
      <c r="AB4" s="87" t="s">
        <v>12</v>
      </c>
      <c r="AC4" s="88" t="s">
        <v>181</v>
      </c>
      <c r="AD4" s="90" t="s">
        <v>181</v>
      </c>
      <c r="AE4" s="86">
        <v>0.22420000000000001</v>
      </c>
      <c r="AF4" s="87">
        <v>0.22090000000000001</v>
      </c>
      <c r="AG4" s="88">
        <v>0.22255</v>
      </c>
      <c r="AH4" s="90">
        <v>2.333452378E-3</v>
      </c>
      <c r="AI4" s="86">
        <v>0.1016</v>
      </c>
      <c r="AJ4" s="87">
        <v>8.7999999999999995E-2</v>
      </c>
      <c r="AK4" s="88">
        <v>9.4799999999999995E-2</v>
      </c>
      <c r="AL4" s="88">
        <v>9.6166522240000007E-3</v>
      </c>
      <c r="AM4" s="87">
        <v>0.1394</v>
      </c>
      <c r="AN4" s="87">
        <v>0.1066</v>
      </c>
      <c r="AO4" s="88">
        <v>0.123</v>
      </c>
      <c r="AP4" s="88">
        <v>2.319310242E-2</v>
      </c>
      <c r="AQ4" s="87">
        <v>3.1899999999999998E-2</v>
      </c>
      <c r="AR4" s="87">
        <v>3.2399999999999998E-2</v>
      </c>
      <c r="AS4" s="88">
        <v>3.2149999999999998E-2</v>
      </c>
      <c r="AT4" s="88">
        <v>3.5355339059999998E-4</v>
      </c>
      <c r="AU4" s="87">
        <v>2.5399999999999999E-2</v>
      </c>
      <c r="AV4" s="87">
        <v>2.07E-2</v>
      </c>
      <c r="AW4" s="88">
        <v>2.3050000000000001E-2</v>
      </c>
      <c r="AX4" s="90">
        <v>3.3234018720000001E-3</v>
      </c>
      <c r="AY4" s="86">
        <v>0.36099999999999999</v>
      </c>
      <c r="AZ4" s="87" t="e">
        <v>#VALUE!</v>
      </c>
      <c r="BA4" s="88" t="s">
        <v>181</v>
      </c>
      <c r="BB4" s="88" t="s">
        <v>181</v>
      </c>
      <c r="BC4" s="87" t="e">
        <v>#VALUE!</v>
      </c>
      <c r="BD4" s="87">
        <v>0.40300000000000002</v>
      </c>
      <c r="BE4" s="89" t="s">
        <v>181</v>
      </c>
      <c r="BF4" s="90" t="s">
        <v>181</v>
      </c>
      <c r="BG4" s="86" t="s">
        <v>12</v>
      </c>
      <c r="BH4" s="87" t="e">
        <v>#VALUE!</v>
      </c>
      <c r="BI4" s="88" t="s">
        <v>181</v>
      </c>
      <c r="BJ4" s="88" t="s">
        <v>181</v>
      </c>
      <c r="BK4" s="87">
        <v>2.5999999999999999E-2</v>
      </c>
      <c r="BL4" s="87" t="s">
        <v>12</v>
      </c>
      <c r="BM4" s="88">
        <v>2.5999999999999999E-2</v>
      </c>
      <c r="BN4" s="88" t="s">
        <v>181</v>
      </c>
      <c r="BO4" s="87" t="s">
        <v>12</v>
      </c>
      <c r="BP4" s="87">
        <v>2.3900000000000001E-2</v>
      </c>
      <c r="BQ4" s="88">
        <v>2.3900000000000001E-2</v>
      </c>
      <c r="BR4" s="90" t="s">
        <v>181</v>
      </c>
      <c r="BS4" s="87" t="e">
        <v>#VALUE!</v>
      </c>
      <c r="BT4" s="87" t="e">
        <v>#VALUE!</v>
      </c>
      <c r="BU4" s="88" t="s">
        <v>181</v>
      </c>
      <c r="BV4" s="88" t="s">
        <v>181</v>
      </c>
      <c r="BW4" s="86" t="e">
        <f t="shared" ref="BW4:BW34" si="0">1000*BX4</f>
        <v>#VALUE!</v>
      </c>
      <c r="BX4" s="91" t="s">
        <v>12</v>
      </c>
      <c r="BY4" s="87"/>
      <c r="BZ4" s="87"/>
    </row>
    <row r="5" spans="1:78" ht="15.75" customHeight="1" x14ac:dyDescent="0.2">
      <c r="A5" s="84" t="s">
        <v>15</v>
      </c>
      <c r="B5" s="85">
        <v>4.7000000000000002E-3</v>
      </c>
      <c r="C5" s="86" t="s">
        <v>12</v>
      </c>
      <c r="D5" s="87" t="s">
        <v>12</v>
      </c>
      <c r="E5" s="88" t="s">
        <v>181</v>
      </c>
      <c r="F5" s="88" t="s">
        <v>181</v>
      </c>
      <c r="G5" s="87" t="s">
        <v>12</v>
      </c>
      <c r="H5" s="87" t="s">
        <v>12</v>
      </c>
      <c r="I5" s="89" t="s">
        <v>181</v>
      </c>
      <c r="J5" s="88" t="s">
        <v>181</v>
      </c>
      <c r="K5" s="87" t="s">
        <v>12</v>
      </c>
      <c r="L5" s="87" t="s">
        <v>12</v>
      </c>
      <c r="M5" s="88" t="s">
        <v>181</v>
      </c>
      <c r="N5" s="90" t="s">
        <v>181</v>
      </c>
      <c r="O5" s="86" t="s">
        <v>12</v>
      </c>
      <c r="P5" s="87" t="s">
        <v>12</v>
      </c>
      <c r="Q5" s="88" t="s">
        <v>181</v>
      </c>
      <c r="R5" s="88" t="s">
        <v>181</v>
      </c>
      <c r="S5" s="87" t="s">
        <v>12</v>
      </c>
      <c r="T5" s="87" t="s">
        <v>12</v>
      </c>
      <c r="U5" s="88" t="s">
        <v>181</v>
      </c>
      <c r="V5" s="88" t="s">
        <v>181</v>
      </c>
      <c r="W5" s="87" t="s">
        <v>12</v>
      </c>
      <c r="X5" s="87" t="s">
        <v>12</v>
      </c>
      <c r="Y5" s="88" t="s">
        <v>181</v>
      </c>
      <c r="Z5" s="88" t="s">
        <v>181</v>
      </c>
      <c r="AA5" s="87" t="s">
        <v>12</v>
      </c>
      <c r="AB5" s="87" t="s">
        <v>12</v>
      </c>
      <c r="AC5" s="88" t="s">
        <v>181</v>
      </c>
      <c r="AD5" s="90" t="s">
        <v>181</v>
      </c>
      <c r="AE5" s="86" t="s">
        <v>12</v>
      </c>
      <c r="AF5" s="87" t="s">
        <v>12</v>
      </c>
      <c r="AG5" s="88" t="s">
        <v>181</v>
      </c>
      <c r="AH5" s="90" t="s">
        <v>181</v>
      </c>
      <c r="AI5" s="86" t="s">
        <v>12</v>
      </c>
      <c r="AJ5" s="87" t="s">
        <v>12</v>
      </c>
      <c r="AK5" s="88" t="s">
        <v>181</v>
      </c>
      <c r="AL5" s="88" t="s">
        <v>181</v>
      </c>
      <c r="AM5" s="87" t="s">
        <v>12</v>
      </c>
      <c r="AN5" s="87" t="s">
        <v>12</v>
      </c>
      <c r="AO5" s="88" t="s">
        <v>181</v>
      </c>
      <c r="AP5" s="88" t="s">
        <v>181</v>
      </c>
      <c r="AQ5" s="87" t="s">
        <v>12</v>
      </c>
      <c r="AR5" s="87" t="s">
        <v>12</v>
      </c>
      <c r="AS5" s="88" t="s">
        <v>181</v>
      </c>
      <c r="AT5" s="88" t="s">
        <v>181</v>
      </c>
      <c r="AU5" s="87" t="s">
        <v>12</v>
      </c>
      <c r="AV5" s="87" t="s">
        <v>12</v>
      </c>
      <c r="AW5" s="88" t="s">
        <v>181</v>
      </c>
      <c r="AX5" s="90" t="s">
        <v>181</v>
      </c>
      <c r="AY5" s="86" t="e">
        <v>#VALUE!</v>
      </c>
      <c r="AZ5" s="87" t="e">
        <v>#VALUE!</v>
      </c>
      <c r="BA5" s="88" t="s">
        <v>181</v>
      </c>
      <c r="BB5" s="88" t="s">
        <v>181</v>
      </c>
      <c r="BC5" s="87" t="e">
        <v>#VALUE!</v>
      </c>
      <c r="BD5" s="87" t="e">
        <v>#VALUE!</v>
      </c>
      <c r="BE5" s="89" t="s">
        <v>181</v>
      </c>
      <c r="BF5" s="90" t="s">
        <v>181</v>
      </c>
      <c r="BG5" s="86" t="s">
        <v>12</v>
      </c>
      <c r="BH5" s="87" t="e">
        <v>#VALUE!</v>
      </c>
      <c r="BI5" s="88" t="s">
        <v>181</v>
      </c>
      <c r="BJ5" s="88" t="s">
        <v>181</v>
      </c>
      <c r="BK5" s="87" t="s">
        <v>12</v>
      </c>
      <c r="BL5" s="87" t="s">
        <v>12</v>
      </c>
      <c r="BM5" s="88" t="s">
        <v>181</v>
      </c>
      <c r="BN5" s="88" t="s">
        <v>181</v>
      </c>
      <c r="BO5" s="87">
        <v>5.7000000000000002E-3</v>
      </c>
      <c r="BP5" s="87" t="s">
        <v>12</v>
      </c>
      <c r="BQ5" s="88">
        <v>5.7000000000000002E-3</v>
      </c>
      <c r="BR5" s="90" t="s">
        <v>181</v>
      </c>
      <c r="BS5" s="87" t="e">
        <v>#VALUE!</v>
      </c>
      <c r="BT5" s="87" t="e">
        <v>#VALUE!</v>
      </c>
      <c r="BU5" s="88" t="s">
        <v>181</v>
      </c>
      <c r="BV5" s="88" t="s">
        <v>181</v>
      </c>
      <c r="BW5" s="86" t="e">
        <f t="shared" si="0"/>
        <v>#VALUE!</v>
      </c>
      <c r="BX5" s="91" t="s">
        <v>12</v>
      </c>
      <c r="BY5" s="87"/>
      <c r="BZ5" s="87"/>
    </row>
    <row r="6" spans="1:78" ht="15.75" customHeight="1" x14ac:dyDescent="0.2">
      <c r="A6" s="84" t="s">
        <v>16</v>
      </c>
      <c r="B6" s="85">
        <v>4.5900000000000003E-2</v>
      </c>
      <c r="C6" s="86" t="s">
        <v>12</v>
      </c>
      <c r="D6" s="87" t="s">
        <v>12</v>
      </c>
      <c r="E6" s="88" t="s">
        <v>181</v>
      </c>
      <c r="F6" s="88" t="s">
        <v>181</v>
      </c>
      <c r="G6" s="87" t="s">
        <v>12</v>
      </c>
      <c r="H6" s="87">
        <v>6.8500000000000005E-2</v>
      </c>
      <c r="I6" s="89">
        <v>6.8500000000000005E-2</v>
      </c>
      <c r="J6" s="88" t="s">
        <v>181</v>
      </c>
      <c r="K6" s="87" t="s">
        <v>12</v>
      </c>
      <c r="L6" s="87" t="s">
        <v>12</v>
      </c>
      <c r="M6" s="88" t="s">
        <v>181</v>
      </c>
      <c r="N6" s="90" t="s">
        <v>181</v>
      </c>
      <c r="O6" s="86" t="s">
        <v>12</v>
      </c>
      <c r="P6" s="87" t="s">
        <v>12</v>
      </c>
      <c r="Q6" s="88" t="s">
        <v>181</v>
      </c>
      <c r="R6" s="88" t="s">
        <v>181</v>
      </c>
      <c r="S6" s="87" t="s">
        <v>12</v>
      </c>
      <c r="T6" s="87" t="s">
        <v>12</v>
      </c>
      <c r="U6" s="88" t="s">
        <v>181</v>
      </c>
      <c r="V6" s="88" t="s">
        <v>181</v>
      </c>
      <c r="W6" s="87" t="s">
        <v>12</v>
      </c>
      <c r="X6" s="87" t="s">
        <v>12</v>
      </c>
      <c r="Y6" s="88" t="s">
        <v>181</v>
      </c>
      <c r="Z6" s="88" t="s">
        <v>181</v>
      </c>
      <c r="AA6" s="87">
        <v>4.6399999999999997E-2</v>
      </c>
      <c r="AB6" s="87" t="s">
        <v>12</v>
      </c>
      <c r="AC6" s="88">
        <v>4.6399999999999997E-2</v>
      </c>
      <c r="AD6" s="90" t="s">
        <v>181</v>
      </c>
      <c r="AE6" s="86">
        <v>0.2046</v>
      </c>
      <c r="AF6" s="87">
        <v>0.20810000000000001</v>
      </c>
      <c r="AG6" s="88">
        <v>0.20635000000000001</v>
      </c>
      <c r="AH6" s="90">
        <v>2.4748737339999999E-3</v>
      </c>
      <c r="AI6" s="86" t="s">
        <v>12</v>
      </c>
      <c r="AJ6" s="87">
        <v>7.17E-2</v>
      </c>
      <c r="AK6" s="88">
        <v>7.17E-2</v>
      </c>
      <c r="AL6" s="88" t="s">
        <v>181</v>
      </c>
      <c r="AM6" s="87" t="s">
        <v>12</v>
      </c>
      <c r="AN6" s="87" t="s">
        <v>12</v>
      </c>
      <c r="AO6" s="88" t="s">
        <v>181</v>
      </c>
      <c r="AP6" s="88" t="s">
        <v>181</v>
      </c>
      <c r="AQ6" s="87" t="s">
        <v>12</v>
      </c>
      <c r="AR6" s="87" t="s">
        <v>12</v>
      </c>
      <c r="AS6" s="88" t="s">
        <v>181</v>
      </c>
      <c r="AT6" s="88" t="s">
        <v>181</v>
      </c>
      <c r="AU6" s="87" t="s">
        <v>12</v>
      </c>
      <c r="AV6" s="87" t="s">
        <v>12</v>
      </c>
      <c r="AW6" s="88" t="s">
        <v>181</v>
      </c>
      <c r="AX6" s="90" t="s">
        <v>181</v>
      </c>
      <c r="AY6" s="86" t="e">
        <v>#VALUE!</v>
      </c>
      <c r="AZ6" s="87" t="e">
        <v>#VALUE!</v>
      </c>
      <c r="BA6" s="88" t="s">
        <v>181</v>
      </c>
      <c r="BB6" s="88" t="s">
        <v>181</v>
      </c>
      <c r="BC6" s="87">
        <v>0.51</v>
      </c>
      <c r="BD6" s="87" t="e">
        <v>#VALUE!</v>
      </c>
      <c r="BE6" s="89" t="s">
        <v>181</v>
      </c>
      <c r="BF6" s="90" t="s">
        <v>181</v>
      </c>
      <c r="BG6" s="86" t="s">
        <v>12</v>
      </c>
      <c r="BH6" s="87">
        <v>0.69300000000000006</v>
      </c>
      <c r="BI6" s="88">
        <v>0.69299999999999995</v>
      </c>
      <c r="BJ6" s="88" t="s">
        <v>181</v>
      </c>
      <c r="BK6" s="87" t="s">
        <v>12</v>
      </c>
      <c r="BL6" s="87">
        <v>8.1900000000000001E-2</v>
      </c>
      <c r="BM6" s="88">
        <v>8.1900000000000001E-2</v>
      </c>
      <c r="BN6" s="88" t="s">
        <v>181</v>
      </c>
      <c r="BO6" s="87">
        <v>5.3900000000000003E-2</v>
      </c>
      <c r="BP6" s="87" t="s">
        <v>12</v>
      </c>
      <c r="BQ6" s="88">
        <v>5.3900000000000003E-2</v>
      </c>
      <c r="BR6" s="90" t="s">
        <v>181</v>
      </c>
      <c r="BS6" s="87" t="e">
        <v>#VALUE!</v>
      </c>
      <c r="BT6" s="87" t="e">
        <v>#VALUE!</v>
      </c>
      <c r="BU6" s="88" t="s">
        <v>181</v>
      </c>
      <c r="BV6" s="88" t="s">
        <v>181</v>
      </c>
      <c r="BW6" s="86" t="e">
        <f t="shared" si="0"/>
        <v>#VALUE!</v>
      </c>
      <c r="BX6" s="91" t="s">
        <v>12</v>
      </c>
      <c r="BY6" s="87"/>
      <c r="BZ6" s="87"/>
    </row>
    <row r="7" spans="1:78" ht="15.75" customHeight="1" x14ac:dyDescent="0.2">
      <c r="A7" s="84" t="s">
        <v>18</v>
      </c>
      <c r="B7" s="85">
        <v>1E-4</v>
      </c>
      <c r="C7" s="86">
        <v>2.4299999999999999E-2</v>
      </c>
      <c r="D7" s="87">
        <v>2.4199999999999999E-2</v>
      </c>
      <c r="E7" s="88">
        <v>2.4250000000000001E-2</v>
      </c>
      <c r="F7" s="88">
        <v>7.0710678120000005E-5</v>
      </c>
      <c r="G7" s="87">
        <v>2.2800000000000001E-2</v>
      </c>
      <c r="H7" s="87">
        <v>2.53E-2</v>
      </c>
      <c r="I7" s="89">
        <v>2.4049999999999998E-2</v>
      </c>
      <c r="J7" s="88">
        <v>1.7677669529999999E-3</v>
      </c>
      <c r="K7" s="87">
        <v>2.1700000000000001E-2</v>
      </c>
      <c r="L7" s="87">
        <v>2.1600000000000001E-2</v>
      </c>
      <c r="M7" s="88">
        <v>2.1649999999999999E-2</v>
      </c>
      <c r="N7" s="90">
        <v>7.0710678120000005E-5</v>
      </c>
      <c r="O7" s="86">
        <v>2.3800000000000002E-2</v>
      </c>
      <c r="P7" s="87">
        <v>2.3599999999999999E-2</v>
      </c>
      <c r="Q7" s="88">
        <v>2.3699999999999999E-2</v>
      </c>
      <c r="R7" s="88">
        <v>1.414213562E-4</v>
      </c>
      <c r="S7" s="87">
        <v>2.3300000000000001E-2</v>
      </c>
      <c r="T7" s="87">
        <v>2.3400000000000001E-2</v>
      </c>
      <c r="U7" s="88">
        <v>2.3349999999999999E-2</v>
      </c>
      <c r="V7" s="88">
        <v>7.0710678120000005E-5</v>
      </c>
      <c r="W7" s="87">
        <v>2.3099999999999999E-2</v>
      </c>
      <c r="X7" s="87">
        <v>2.3099999999999999E-2</v>
      </c>
      <c r="Y7" s="88">
        <v>2.3099999999999999E-2</v>
      </c>
      <c r="Z7" s="88">
        <v>0</v>
      </c>
      <c r="AA7" s="87">
        <v>2.2700000000000001E-2</v>
      </c>
      <c r="AB7" s="87">
        <v>2.2499999999999999E-2</v>
      </c>
      <c r="AC7" s="88">
        <v>2.2599999999999999E-2</v>
      </c>
      <c r="AD7" s="90">
        <v>1.414213562E-4</v>
      </c>
      <c r="AE7" s="86">
        <v>9.4000000000000004E-3</v>
      </c>
      <c r="AF7" s="87">
        <v>9.4000000000000004E-3</v>
      </c>
      <c r="AG7" s="88">
        <v>9.4000000000000004E-3</v>
      </c>
      <c r="AH7" s="90">
        <v>0</v>
      </c>
      <c r="AI7" s="86">
        <v>2.3199999999999998E-2</v>
      </c>
      <c r="AJ7" s="87">
        <v>2.3699999999999999E-2</v>
      </c>
      <c r="AK7" s="88">
        <v>2.3449999999999999E-2</v>
      </c>
      <c r="AL7" s="88">
        <v>3.5355339059999998E-4</v>
      </c>
      <c r="AM7" s="87">
        <v>2.5899999999999999E-2</v>
      </c>
      <c r="AN7" s="87">
        <v>2.2800000000000001E-2</v>
      </c>
      <c r="AO7" s="88">
        <v>2.435E-2</v>
      </c>
      <c r="AP7" s="88">
        <v>2.192031022E-3</v>
      </c>
      <c r="AQ7" s="87">
        <v>2.24E-2</v>
      </c>
      <c r="AR7" s="87">
        <v>2.23E-2</v>
      </c>
      <c r="AS7" s="88">
        <v>2.2349999999999998E-2</v>
      </c>
      <c r="AT7" s="88">
        <v>7.0710678120000005E-5</v>
      </c>
      <c r="AU7" s="87">
        <v>2.1600000000000001E-2</v>
      </c>
      <c r="AV7" s="87">
        <v>2.18E-2</v>
      </c>
      <c r="AW7" s="88">
        <v>2.1700000000000001E-2</v>
      </c>
      <c r="AX7" s="90">
        <v>1.414213562E-4</v>
      </c>
      <c r="AY7" s="86">
        <v>4.5999999999999999E-2</v>
      </c>
      <c r="AZ7" s="87">
        <v>1.1999999999999999E-2</v>
      </c>
      <c r="BA7" s="88">
        <v>2.9000000000000001E-2</v>
      </c>
      <c r="BB7" s="88">
        <v>2.4041630559999999E-2</v>
      </c>
      <c r="BC7" s="87">
        <v>2.3999999999999997E-2</v>
      </c>
      <c r="BD7" s="87">
        <v>4.9000000000000002E-2</v>
      </c>
      <c r="BE7" s="89">
        <v>3.6499999999999998E-2</v>
      </c>
      <c r="BF7" s="90">
        <v>1.7677669529999999E-2</v>
      </c>
      <c r="BG7" s="86">
        <v>2.3E-2</v>
      </c>
      <c r="BH7" s="87">
        <v>3.2000000000000001E-2</v>
      </c>
      <c r="BI7" s="88">
        <v>2.75E-2</v>
      </c>
      <c r="BJ7" s="88">
        <v>6.3639610309999999E-3</v>
      </c>
      <c r="BK7" s="87">
        <v>2.3699999999999999E-2</v>
      </c>
      <c r="BL7" s="87">
        <v>2.41E-2</v>
      </c>
      <c r="BM7" s="88">
        <v>2.3900000000000001E-2</v>
      </c>
      <c r="BN7" s="88">
        <v>2.8284271250000003E-4</v>
      </c>
      <c r="BO7" s="87">
        <v>2.3300000000000001E-2</v>
      </c>
      <c r="BP7" s="87">
        <v>2.3099999999999999E-2</v>
      </c>
      <c r="BQ7" s="88">
        <v>2.3199999999999998E-2</v>
      </c>
      <c r="BR7" s="90">
        <v>1.414213562E-4</v>
      </c>
      <c r="BS7" s="87">
        <v>2.3E-2</v>
      </c>
      <c r="BT7" s="87">
        <v>2.0999999999999998E-2</v>
      </c>
      <c r="BU7" s="88">
        <v>2.1999999999999999E-2</v>
      </c>
      <c r="BV7" s="88">
        <v>1.414213562E-3</v>
      </c>
      <c r="BW7" s="86">
        <f t="shared" si="0"/>
        <v>0.5</v>
      </c>
      <c r="BX7" s="91">
        <v>5.0000000000000001E-4</v>
      </c>
      <c r="BY7" s="87"/>
      <c r="BZ7" s="87"/>
    </row>
    <row r="8" spans="1:78" ht="15.75" customHeight="1" x14ac:dyDescent="0.2">
      <c r="A8" s="84" t="s">
        <v>21</v>
      </c>
      <c r="B8" s="85">
        <v>2.0000000000000001E-4</v>
      </c>
      <c r="C8" s="86" t="s">
        <v>12</v>
      </c>
      <c r="D8" s="87" t="s">
        <v>12</v>
      </c>
      <c r="E8" s="88" t="s">
        <v>181</v>
      </c>
      <c r="F8" s="88" t="s">
        <v>181</v>
      </c>
      <c r="G8" s="87" t="s">
        <v>12</v>
      </c>
      <c r="H8" s="87" t="s">
        <v>12</v>
      </c>
      <c r="I8" s="89" t="s">
        <v>181</v>
      </c>
      <c r="J8" s="88" t="s">
        <v>181</v>
      </c>
      <c r="K8" s="87" t="s">
        <v>12</v>
      </c>
      <c r="L8" s="87" t="s">
        <v>12</v>
      </c>
      <c r="M8" s="88" t="s">
        <v>181</v>
      </c>
      <c r="N8" s="90" t="s">
        <v>181</v>
      </c>
      <c r="O8" s="86" t="s">
        <v>12</v>
      </c>
      <c r="P8" s="87" t="s">
        <v>12</v>
      </c>
      <c r="Q8" s="88" t="s">
        <v>181</v>
      </c>
      <c r="R8" s="88" t="s">
        <v>181</v>
      </c>
      <c r="S8" s="87" t="s">
        <v>12</v>
      </c>
      <c r="T8" s="87" t="s">
        <v>12</v>
      </c>
      <c r="U8" s="88" t="s">
        <v>181</v>
      </c>
      <c r="V8" s="88" t="s">
        <v>181</v>
      </c>
      <c r="W8" s="87" t="s">
        <v>12</v>
      </c>
      <c r="X8" s="87" t="s">
        <v>12</v>
      </c>
      <c r="Y8" s="88" t="s">
        <v>181</v>
      </c>
      <c r="Z8" s="88" t="s">
        <v>181</v>
      </c>
      <c r="AA8" s="87" t="s">
        <v>12</v>
      </c>
      <c r="AB8" s="87" t="s">
        <v>12</v>
      </c>
      <c r="AC8" s="88" t="s">
        <v>181</v>
      </c>
      <c r="AD8" s="90" t="s">
        <v>181</v>
      </c>
      <c r="AE8" s="86">
        <v>1.6000000000000001E-3</v>
      </c>
      <c r="AF8" s="87">
        <v>1.6000000000000001E-3</v>
      </c>
      <c r="AG8" s="88">
        <v>1.6000000000000001E-3</v>
      </c>
      <c r="AH8" s="90">
        <v>0</v>
      </c>
      <c r="AI8" s="86" t="s">
        <v>12</v>
      </c>
      <c r="AJ8" s="87" t="s">
        <v>12</v>
      </c>
      <c r="AK8" s="88" t="s">
        <v>181</v>
      </c>
      <c r="AL8" s="88" t="s">
        <v>181</v>
      </c>
      <c r="AM8" s="87" t="s">
        <v>12</v>
      </c>
      <c r="AN8" s="87" t="s">
        <v>12</v>
      </c>
      <c r="AO8" s="88" t="s">
        <v>181</v>
      </c>
      <c r="AP8" s="88" t="s">
        <v>181</v>
      </c>
      <c r="AQ8" s="87" t="s">
        <v>12</v>
      </c>
      <c r="AR8" s="87" t="s">
        <v>12</v>
      </c>
      <c r="AS8" s="88" t="s">
        <v>181</v>
      </c>
      <c r="AT8" s="88" t="s">
        <v>181</v>
      </c>
      <c r="AU8" s="87" t="s">
        <v>12</v>
      </c>
      <c r="AV8" s="87" t="s">
        <v>12</v>
      </c>
      <c r="AW8" s="88" t="s">
        <v>181</v>
      </c>
      <c r="AX8" s="90" t="s">
        <v>181</v>
      </c>
      <c r="AY8" s="86" t="e">
        <v>#VALUE!</v>
      </c>
      <c r="AZ8" s="87" t="e">
        <v>#VALUE!</v>
      </c>
      <c r="BA8" s="88" t="s">
        <v>181</v>
      </c>
      <c r="BB8" s="88" t="s">
        <v>181</v>
      </c>
      <c r="BC8" s="87" t="e">
        <v>#VALUE!</v>
      </c>
      <c r="BD8" s="87" t="e">
        <v>#VALUE!</v>
      </c>
      <c r="BE8" s="89" t="s">
        <v>181</v>
      </c>
      <c r="BF8" s="90" t="s">
        <v>181</v>
      </c>
      <c r="BG8" s="86" t="s">
        <v>12</v>
      </c>
      <c r="BH8" s="87" t="e">
        <v>#VALUE!</v>
      </c>
      <c r="BI8" s="88" t="s">
        <v>181</v>
      </c>
      <c r="BJ8" s="88" t="s">
        <v>181</v>
      </c>
      <c r="BK8" s="87" t="s">
        <v>12</v>
      </c>
      <c r="BL8" s="87" t="s">
        <v>12</v>
      </c>
      <c r="BM8" s="88" t="s">
        <v>181</v>
      </c>
      <c r="BN8" s="88" t="s">
        <v>181</v>
      </c>
      <c r="BO8" s="87" t="s">
        <v>12</v>
      </c>
      <c r="BP8" s="87" t="s">
        <v>12</v>
      </c>
      <c r="BQ8" s="88" t="s">
        <v>181</v>
      </c>
      <c r="BR8" s="90" t="s">
        <v>181</v>
      </c>
      <c r="BS8" s="87" t="e">
        <v>#VALUE!</v>
      </c>
      <c r="BT8" s="87" t="e">
        <v>#VALUE!</v>
      </c>
      <c r="BU8" s="88" t="s">
        <v>181</v>
      </c>
      <c r="BV8" s="88" t="s">
        <v>181</v>
      </c>
      <c r="BW8" s="86" t="e">
        <f t="shared" si="0"/>
        <v>#VALUE!</v>
      </c>
      <c r="BX8" s="91" t="s">
        <v>12</v>
      </c>
      <c r="BY8" s="87"/>
      <c r="BZ8" s="87"/>
    </row>
    <row r="9" spans="1:78" ht="15.75" customHeight="1" x14ac:dyDescent="0.2">
      <c r="A9" s="84" t="s">
        <v>22</v>
      </c>
      <c r="B9" s="85">
        <v>6.4000000000000003E-3</v>
      </c>
      <c r="C9" s="86">
        <v>8.2065000000000001</v>
      </c>
      <c r="D9" s="87">
        <v>8.1081000000000003</v>
      </c>
      <c r="E9" s="88">
        <v>8.1572999999999993</v>
      </c>
      <c r="F9" s="88">
        <v>6.9579307270000001E-2</v>
      </c>
      <c r="G9" s="87">
        <v>8.0447000000000006</v>
      </c>
      <c r="H9" s="87">
        <v>7.9935</v>
      </c>
      <c r="I9" s="89">
        <v>8.0190999999999999</v>
      </c>
      <c r="J9" s="88">
        <v>3.6203867200000003E-2</v>
      </c>
      <c r="K9" s="87">
        <v>7.9528999999999996</v>
      </c>
      <c r="L9" s="87">
        <v>7.8940999999999999</v>
      </c>
      <c r="M9" s="88">
        <v>7.9234999999999998</v>
      </c>
      <c r="N9" s="90">
        <v>4.1577878729999997E-2</v>
      </c>
      <c r="O9" s="86">
        <v>9.0446000000000009</v>
      </c>
      <c r="P9" s="87">
        <v>9.1382999999999992</v>
      </c>
      <c r="Q9" s="88">
        <v>9.09145</v>
      </c>
      <c r="R9" s="88">
        <v>6.6255905399999995E-2</v>
      </c>
      <c r="S9" s="87">
        <v>8.9335000000000004</v>
      </c>
      <c r="T9" s="87">
        <v>8.9169</v>
      </c>
      <c r="U9" s="88">
        <v>8.9252000000000002</v>
      </c>
      <c r="V9" s="88">
        <v>1.173797257E-2</v>
      </c>
      <c r="W9" s="87">
        <v>8.9597999999999995</v>
      </c>
      <c r="X9" s="87">
        <v>9.0751000000000008</v>
      </c>
      <c r="Y9" s="88">
        <v>9.0174500000000002</v>
      </c>
      <c r="Z9" s="88">
        <v>8.1529411869999999E-2</v>
      </c>
      <c r="AA9" s="87">
        <v>9.0701999999999998</v>
      </c>
      <c r="AB9" s="87">
        <v>8.9506999999999994</v>
      </c>
      <c r="AC9" s="88">
        <v>9.0104500000000005</v>
      </c>
      <c r="AD9" s="90">
        <v>8.4499260349999994E-2</v>
      </c>
      <c r="AE9" s="86">
        <v>200.328</v>
      </c>
      <c r="AF9" s="87">
        <v>200.7885</v>
      </c>
      <c r="AG9" s="88">
        <v>200.55824999999999</v>
      </c>
      <c r="AH9" s="90">
        <v>0.3256226727</v>
      </c>
      <c r="AI9" s="86">
        <v>13.6538</v>
      </c>
      <c r="AJ9" s="87">
        <v>13.564</v>
      </c>
      <c r="AK9" s="88">
        <v>13.6089</v>
      </c>
      <c r="AL9" s="88">
        <v>6.3498188950000006E-2</v>
      </c>
      <c r="AM9" s="87">
        <v>15.003</v>
      </c>
      <c r="AN9" s="87">
        <v>13.5467</v>
      </c>
      <c r="AO9" s="88">
        <v>14.274850000000001</v>
      </c>
      <c r="AP9" s="88">
        <v>1.029759605</v>
      </c>
      <c r="AQ9" s="87">
        <v>13.551500000000001</v>
      </c>
      <c r="AR9" s="87">
        <v>13.6035</v>
      </c>
      <c r="AS9" s="88">
        <v>13.577500000000001</v>
      </c>
      <c r="AT9" s="88">
        <v>3.676955262E-2</v>
      </c>
      <c r="AU9" s="87">
        <v>13.574299999999999</v>
      </c>
      <c r="AV9" s="87">
        <v>13.534599999999999</v>
      </c>
      <c r="AW9" s="88">
        <v>13.554449999999999</v>
      </c>
      <c r="AX9" s="90">
        <v>2.8072139209999999E-2</v>
      </c>
      <c r="AY9" s="86">
        <v>18.234999999999999</v>
      </c>
      <c r="AZ9" s="87">
        <v>444.81699999999995</v>
      </c>
      <c r="BA9" s="88">
        <v>231.52600000000001</v>
      </c>
      <c r="BB9" s="88">
        <v>301.63902489999998</v>
      </c>
      <c r="BC9" s="87">
        <v>445.11599999999999</v>
      </c>
      <c r="BD9" s="87">
        <v>18.635999999999999</v>
      </c>
      <c r="BE9" s="89">
        <v>231.876</v>
      </c>
      <c r="BF9" s="90">
        <v>301.56689999999998</v>
      </c>
      <c r="BG9" s="86">
        <v>59.664000000000001</v>
      </c>
      <c r="BH9" s="87">
        <v>58.695999999999998</v>
      </c>
      <c r="BI9" s="88">
        <v>59.18</v>
      </c>
      <c r="BJ9" s="88">
        <v>0.6844793642</v>
      </c>
      <c r="BK9" s="87">
        <v>58.039700000000003</v>
      </c>
      <c r="BL9" s="87">
        <v>57.924300000000002</v>
      </c>
      <c r="BM9" s="88">
        <v>57.981999999999999</v>
      </c>
      <c r="BN9" s="88">
        <v>8.1600122550000001E-2</v>
      </c>
      <c r="BO9" s="87">
        <v>58.005800000000001</v>
      </c>
      <c r="BP9" s="87">
        <v>58.4313</v>
      </c>
      <c r="BQ9" s="88">
        <v>58.21855</v>
      </c>
      <c r="BR9" s="90">
        <v>0.30087393540000001</v>
      </c>
      <c r="BS9" s="87">
        <v>16.641999999999999</v>
      </c>
      <c r="BT9" s="87">
        <v>16.754999999999999</v>
      </c>
      <c r="BU9" s="88">
        <v>16.698499999999999</v>
      </c>
      <c r="BV9" s="88">
        <v>7.9903066270000003E-2</v>
      </c>
      <c r="BW9" s="86" t="e">
        <f t="shared" si="0"/>
        <v>#VALUE!</v>
      </c>
      <c r="BX9" s="91" t="s">
        <v>12</v>
      </c>
      <c r="BY9" s="87"/>
      <c r="BZ9" s="87"/>
    </row>
    <row r="10" spans="1:78" ht="15.75" customHeight="1" x14ac:dyDescent="0.2">
      <c r="A10" s="84" t="s">
        <v>26</v>
      </c>
      <c r="B10" s="85">
        <v>1E-4</v>
      </c>
      <c r="C10" s="86" t="s">
        <v>12</v>
      </c>
      <c r="D10" s="87" t="s">
        <v>12</v>
      </c>
      <c r="E10" s="88" t="s">
        <v>181</v>
      </c>
      <c r="F10" s="88" t="s">
        <v>181</v>
      </c>
      <c r="G10" s="87" t="s">
        <v>12</v>
      </c>
      <c r="H10" s="87" t="s">
        <v>12</v>
      </c>
      <c r="I10" s="89" t="s">
        <v>181</v>
      </c>
      <c r="J10" s="88" t="s">
        <v>181</v>
      </c>
      <c r="K10" s="87" t="s">
        <v>12</v>
      </c>
      <c r="L10" s="87" t="s">
        <v>12</v>
      </c>
      <c r="M10" s="88" t="s">
        <v>181</v>
      </c>
      <c r="N10" s="90" t="s">
        <v>181</v>
      </c>
      <c r="O10" s="86" t="s">
        <v>12</v>
      </c>
      <c r="P10" s="87" t="s">
        <v>12</v>
      </c>
      <c r="Q10" s="88" t="s">
        <v>181</v>
      </c>
      <c r="R10" s="88" t="s">
        <v>181</v>
      </c>
      <c r="S10" s="87" t="s">
        <v>12</v>
      </c>
      <c r="T10" s="87" t="s">
        <v>12</v>
      </c>
      <c r="U10" s="88" t="s">
        <v>181</v>
      </c>
      <c r="V10" s="88" t="s">
        <v>181</v>
      </c>
      <c r="W10" s="87" t="s">
        <v>12</v>
      </c>
      <c r="X10" s="87" t="s">
        <v>12</v>
      </c>
      <c r="Y10" s="88" t="s">
        <v>181</v>
      </c>
      <c r="Z10" s="88" t="s">
        <v>181</v>
      </c>
      <c r="AA10" s="87" t="s">
        <v>12</v>
      </c>
      <c r="AB10" s="87" t="s">
        <v>12</v>
      </c>
      <c r="AC10" s="88" t="s">
        <v>181</v>
      </c>
      <c r="AD10" s="90" t="s">
        <v>181</v>
      </c>
      <c r="AE10" s="86">
        <v>6.7999999999999996E-3</v>
      </c>
      <c r="AF10" s="87">
        <v>6.7000000000000002E-3</v>
      </c>
      <c r="AG10" s="88">
        <v>6.7499999999999999E-3</v>
      </c>
      <c r="AH10" s="90">
        <v>7.0710678120000005E-5</v>
      </c>
      <c r="AI10" s="86" t="s">
        <v>12</v>
      </c>
      <c r="AJ10" s="87" t="s">
        <v>12</v>
      </c>
      <c r="AK10" s="88" t="s">
        <v>181</v>
      </c>
      <c r="AL10" s="88" t="s">
        <v>181</v>
      </c>
      <c r="AM10" s="87">
        <v>2.9999999999999997E-4</v>
      </c>
      <c r="AN10" s="87">
        <v>2.9999999999999997E-4</v>
      </c>
      <c r="AO10" s="88">
        <v>2.9999999999999997E-4</v>
      </c>
      <c r="AP10" s="88">
        <v>0</v>
      </c>
      <c r="AQ10" s="87" t="s">
        <v>12</v>
      </c>
      <c r="AR10" s="87" t="s">
        <v>12</v>
      </c>
      <c r="AS10" s="88" t="s">
        <v>181</v>
      </c>
      <c r="AT10" s="88" t="s">
        <v>181</v>
      </c>
      <c r="AU10" s="87" t="s">
        <v>12</v>
      </c>
      <c r="AV10" s="87" t="s">
        <v>12</v>
      </c>
      <c r="AW10" s="88" t="s">
        <v>181</v>
      </c>
      <c r="AX10" s="90" t="s">
        <v>181</v>
      </c>
      <c r="AY10" s="86" t="e">
        <v>#VALUE!</v>
      </c>
      <c r="AZ10" s="87" t="e">
        <v>#VALUE!</v>
      </c>
      <c r="BA10" s="88" t="s">
        <v>181</v>
      </c>
      <c r="BB10" s="88" t="s">
        <v>181</v>
      </c>
      <c r="BC10" s="87" t="e">
        <v>#VALUE!</v>
      </c>
      <c r="BD10" s="87" t="e">
        <v>#VALUE!</v>
      </c>
      <c r="BE10" s="89" t="s">
        <v>181</v>
      </c>
      <c r="BF10" s="90" t="s">
        <v>181</v>
      </c>
      <c r="BG10" s="86" t="s">
        <v>12</v>
      </c>
      <c r="BH10" s="87" t="e">
        <v>#VALUE!</v>
      </c>
      <c r="BI10" s="88" t="s">
        <v>181</v>
      </c>
      <c r="BJ10" s="88" t="s">
        <v>181</v>
      </c>
      <c r="BK10" s="87">
        <v>4.0000000000000002E-4</v>
      </c>
      <c r="BL10" s="87">
        <v>1E-3</v>
      </c>
      <c r="BM10" s="88">
        <v>6.9999999999999999E-4</v>
      </c>
      <c r="BN10" s="88">
        <v>4.242640687E-4</v>
      </c>
      <c r="BO10" s="87">
        <v>5.9999999999999995E-4</v>
      </c>
      <c r="BP10" s="87">
        <v>4.0000000000000002E-4</v>
      </c>
      <c r="BQ10" s="88">
        <v>5.0000000000000001E-4</v>
      </c>
      <c r="BR10" s="90">
        <v>1.414213562E-4</v>
      </c>
      <c r="BS10" s="87" t="e">
        <v>#VALUE!</v>
      </c>
      <c r="BT10" s="87" t="e">
        <v>#VALUE!</v>
      </c>
      <c r="BU10" s="88" t="s">
        <v>181</v>
      </c>
      <c r="BV10" s="88" t="s">
        <v>181</v>
      </c>
      <c r="BW10" s="86" t="e">
        <f t="shared" si="0"/>
        <v>#VALUE!</v>
      </c>
      <c r="BX10" s="91" t="s">
        <v>12</v>
      </c>
      <c r="BY10" s="87"/>
      <c r="BZ10" s="87"/>
    </row>
    <row r="11" spans="1:78" ht="15.75" customHeight="1" x14ac:dyDescent="0.2">
      <c r="A11" s="84" t="s">
        <v>27</v>
      </c>
      <c r="B11" s="85">
        <v>2.0000000000000001E-4</v>
      </c>
      <c r="C11" s="86" t="s">
        <v>12</v>
      </c>
      <c r="D11" s="87" t="s">
        <v>12</v>
      </c>
      <c r="E11" s="88" t="s">
        <v>181</v>
      </c>
      <c r="F11" s="88" t="s">
        <v>181</v>
      </c>
      <c r="G11" s="87" t="s">
        <v>12</v>
      </c>
      <c r="H11" s="87" t="s">
        <v>12</v>
      </c>
      <c r="I11" s="89" t="s">
        <v>181</v>
      </c>
      <c r="J11" s="88" t="s">
        <v>181</v>
      </c>
      <c r="K11" s="87" t="s">
        <v>12</v>
      </c>
      <c r="L11" s="87" t="s">
        <v>12</v>
      </c>
      <c r="M11" s="88" t="s">
        <v>181</v>
      </c>
      <c r="N11" s="90" t="s">
        <v>181</v>
      </c>
      <c r="O11" s="86" t="s">
        <v>12</v>
      </c>
      <c r="P11" s="87" t="s">
        <v>12</v>
      </c>
      <c r="Q11" s="88" t="s">
        <v>181</v>
      </c>
      <c r="R11" s="88" t="s">
        <v>181</v>
      </c>
      <c r="S11" s="87" t="s">
        <v>12</v>
      </c>
      <c r="T11" s="87" t="s">
        <v>12</v>
      </c>
      <c r="U11" s="88" t="s">
        <v>181</v>
      </c>
      <c r="V11" s="88" t="s">
        <v>181</v>
      </c>
      <c r="W11" s="87" t="s">
        <v>12</v>
      </c>
      <c r="X11" s="87" t="s">
        <v>12</v>
      </c>
      <c r="Y11" s="88" t="s">
        <v>181</v>
      </c>
      <c r="Z11" s="88" t="s">
        <v>181</v>
      </c>
      <c r="AA11" s="87" t="s">
        <v>12</v>
      </c>
      <c r="AB11" s="87" t="s">
        <v>12</v>
      </c>
      <c r="AC11" s="88" t="s">
        <v>181</v>
      </c>
      <c r="AD11" s="90" t="s">
        <v>181</v>
      </c>
      <c r="AE11" s="86">
        <v>0.10150000000000001</v>
      </c>
      <c r="AF11" s="87">
        <v>0.1017</v>
      </c>
      <c r="AG11" s="88">
        <v>0.1016</v>
      </c>
      <c r="AH11" s="90">
        <v>1.414213562E-4</v>
      </c>
      <c r="AI11" s="86" t="s">
        <v>12</v>
      </c>
      <c r="AJ11" s="87" t="s">
        <v>12</v>
      </c>
      <c r="AK11" s="88" t="s">
        <v>181</v>
      </c>
      <c r="AL11" s="88" t="s">
        <v>181</v>
      </c>
      <c r="AM11" s="87">
        <v>1.1000000000000001E-3</v>
      </c>
      <c r="AN11" s="87">
        <v>8.9999999999999998E-4</v>
      </c>
      <c r="AO11" s="88">
        <v>1E-3</v>
      </c>
      <c r="AP11" s="88">
        <v>1.414213562E-4</v>
      </c>
      <c r="AQ11" s="87" t="s">
        <v>12</v>
      </c>
      <c r="AR11" s="87" t="s">
        <v>12</v>
      </c>
      <c r="AS11" s="88" t="s">
        <v>181</v>
      </c>
      <c r="AT11" s="88" t="s">
        <v>181</v>
      </c>
      <c r="AU11" s="87" t="s">
        <v>12</v>
      </c>
      <c r="AV11" s="87" t="s">
        <v>12</v>
      </c>
      <c r="AW11" s="88" t="s">
        <v>181</v>
      </c>
      <c r="AX11" s="90" t="s">
        <v>181</v>
      </c>
      <c r="AY11" s="86" t="e">
        <v>#VALUE!</v>
      </c>
      <c r="AZ11" s="87" t="e">
        <v>#VALUE!</v>
      </c>
      <c r="BA11" s="88" t="s">
        <v>181</v>
      </c>
      <c r="BB11" s="88" t="s">
        <v>181</v>
      </c>
      <c r="BC11" s="87" t="e">
        <v>#VALUE!</v>
      </c>
      <c r="BD11" s="87" t="e">
        <v>#VALUE!</v>
      </c>
      <c r="BE11" s="89" t="s">
        <v>181</v>
      </c>
      <c r="BF11" s="90" t="s">
        <v>181</v>
      </c>
      <c r="BG11" s="86" t="s">
        <v>12</v>
      </c>
      <c r="BH11" s="87" t="e">
        <v>#VALUE!</v>
      </c>
      <c r="BI11" s="88" t="s">
        <v>181</v>
      </c>
      <c r="BJ11" s="88" t="s">
        <v>181</v>
      </c>
      <c r="BK11" s="87">
        <v>1.2999999999999999E-3</v>
      </c>
      <c r="BL11" s="87">
        <v>1.8E-3</v>
      </c>
      <c r="BM11" s="88">
        <v>1.5499999999999999E-3</v>
      </c>
      <c r="BN11" s="88">
        <v>3.5355339059999998E-4</v>
      </c>
      <c r="BO11" s="87">
        <v>1.1000000000000001E-3</v>
      </c>
      <c r="BP11" s="87">
        <v>1.1000000000000001E-3</v>
      </c>
      <c r="BQ11" s="88">
        <v>1.1000000000000001E-3</v>
      </c>
      <c r="BR11" s="90">
        <v>0</v>
      </c>
      <c r="BS11" s="87" t="e">
        <v>#VALUE!</v>
      </c>
      <c r="BT11" s="87" t="e">
        <v>#VALUE!</v>
      </c>
      <c r="BU11" s="88" t="s">
        <v>181</v>
      </c>
      <c r="BV11" s="88" t="s">
        <v>181</v>
      </c>
      <c r="BW11" s="86" t="e">
        <f t="shared" si="0"/>
        <v>#VALUE!</v>
      </c>
      <c r="BX11" s="91" t="s">
        <v>12</v>
      </c>
      <c r="BY11" s="87"/>
      <c r="BZ11" s="87"/>
    </row>
    <row r="12" spans="1:78" ht="15.75" customHeight="1" x14ac:dyDescent="0.2">
      <c r="A12" s="84" t="s">
        <v>28</v>
      </c>
      <c r="B12" s="85">
        <v>2.9999999999999997E-4</v>
      </c>
      <c r="C12" s="86" t="s">
        <v>12</v>
      </c>
      <c r="D12" s="87" t="s">
        <v>12</v>
      </c>
      <c r="E12" s="88" t="s">
        <v>181</v>
      </c>
      <c r="F12" s="88" t="s">
        <v>181</v>
      </c>
      <c r="G12" s="87" t="s">
        <v>12</v>
      </c>
      <c r="H12" s="87" t="s">
        <v>12</v>
      </c>
      <c r="I12" s="89" t="s">
        <v>181</v>
      </c>
      <c r="J12" s="88" t="s">
        <v>181</v>
      </c>
      <c r="K12" s="87" t="s">
        <v>12</v>
      </c>
      <c r="L12" s="87" t="s">
        <v>12</v>
      </c>
      <c r="M12" s="88" t="s">
        <v>181</v>
      </c>
      <c r="N12" s="90" t="s">
        <v>181</v>
      </c>
      <c r="O12" s="86" t="s">
        <v>12</v>
      </c>
      <c r="P12" s="87" t="s">
        <v>12</v>
      </c>
      <c r="Q12" s="88" t="s">
        <v>181</v>
      </c>
      <c r="R12" s="88" t="s">
        <v>181</v>
      </c>
      <c r="S12" s="87" t="s">
        <v>12</v>
      </c>
      <c r="T12" s="87" t="s">
        <v>12</v>
      </c>
      <c r="U12" s="88" t="s">
        <v>181</v>
      </c>
      <c r="V12" s="88" t="s">
        <v>181</v>
      </c>
      <c r="W12" s="87" t="s">
        <v>12</v>
      </c>
      <c r="X12" s="87" t="s">
        <v>12</v>
      </c>
      <c r="Y12" s="88" t="s">
        <v>181</v>
      </c>
      <c r="Z12" s="88" t="s">
        <v>181</v>
      </c>
      <c r="AA12" s="87" t="s">
        <v>12</v>
      </c>
      <c r="AB12" s="87" t="s">
        <v>12</v>
      </c>
      <c r="AC12" s="88" t="s">
        <v>181</v>
      </c>
      <c r="AD12" s="90" t="s">
        <v>181</v>
      </c>
      <c r="AE12" s="86" t="s">
        <v>12</v>
      </c>
      <c r="AF12" s="87" t="s">
        <v>12</v>
      </c>
      <c r="AG12" s="88" t="s">
        <v>181</v>
      </c>
      <c r="AH12" s="90" t="s">
        <v>181</v>
      </c>
      <c r="AI12" s="86" t="s">
        <v>12</v>
      </c>
      <c r="AJ12" s="87" t="s">
        <v>12</v>
      </c>
      <c r="AK12" s="88" t="s">
        <v>181</v>
      </c>
      <c r="AL12" s="88" t="s">
        <v>181</v>
      </c>
      <c r="AM12" s="87" t="s">
        <v>12</v>
      </c>
      <c r="AN12" s="87" t="s">
        <v>12</v>
      </c>
      <c r="AO12" s="88" t="s">
        <v>181</v>
      </c>
      <c r="AP12" s="88" t="s">
        <v>181</v>
      </c>
      <c r="AQ12" s="87" t="s">
        <v>12</v>
      </c>
      <c r="AR12" s="87" t="s">
        <v>12</v>
      </c>
      <c r="AS12" s="88" t="s">
        <v>181</v>
      </c>
      <c r="AT12" s="88" t="s">
        <v>181</v>
      </c>
      <c r="AU12" s="87" t="s">
        <v>12</v>
      </c>
      <c r="AV12" s="87" t="s">
        <v>12</v>
      </c>
      <c r="AW12" s="88" t="s">
        <v>181</v>
      </c>
      <c r="AX12" s="90" t="s">
        <v>181</v>
      </c>
      <c r="AY12" s="86" t="e">
        <v>#VALUE!</v>
      </c>
      <c r="AZ12" s="87" t="e">
        <v>#VALUE!</v>
      </c>
      <c r="BA12" s="88" t="s">
        <v>181</v>
      </c>
      <c r="BB12" s="88" t="s">
        <v>181</v>
      </c>
      <c r="BC12" s="87" t="e">
        <v>#VALUE!</v>
      </c>
      <c r="BD12" s="87" t="e">
        <v>#VALUE!</v>
      </c>
      <c r="BE12" s="89" t="s">
        <v>181</v>
      </c>
      <c r="BF12" s="90" t="s">
        <v>181</v>
      </c>
      <c r="BG12" s="86" t="s">
        <v>12</v>
      </c>
      <c r="BH12" s="87" t="e">
        <v>#VALUE!</v>
      </c>
      <c r="BI12" s="88" t="s">
        <v>181</v>
      </c>
      <c r="BJ12" s="88" t="s">
        <v>181</v>
      </c>
      <c r="BK12" s="87" t="s">
        <v>12</v>
      </c>
      <c r="BL12" s="87" t="s">
        <v>12</v>
      </c>
      <c r="BM12" s="88" t="s">
        <v>181</v>
      </c>
      <c r="BN12" s="88" t="s">
        <v>181</v>
      </c>
      <c r="BO12" s="87" t="s">
        <v>12</v>
      </c>
      <c r="BP12" s="87" t="s">
        <v>12</v>
      </c>
      <c r="BQ12" s="88" t="s">
        <v>181</v>
      </c>
      <c r="BR12" s="90" t="s">
        <v>181</v>
      </c>
      <c r="BS12" s="87" t="e">
        <v>#VALUE!</v>
      </c>
      <c r="BT12" s="87" t="e">
        <v>#VALUE!</v>
      </c>
      <c r="BU12" s="88" t="s">
        <v>181</v>
      </c>
      <c r="BV12" s="88" t="s">
        <v>181</v>
      </c>
      <c r="BW12" s="86" t="e">
        <f t="shared" si="0"/>
        <v>#VALUE!</v>
      </c>
      <c r="BX12" s="91" t="s">
        <v>12</v>
      </c>
      <c r="BY12" s="87"/>
      <c r="BZ12" s="87"/>
    </row>
    <row r="13" spans="1:78" ht="15.75" customHeight="1" x14ac:dyDescent="0.2">
      <c r="A13" s="84" t="s">
        <v>30</v>
      </c>
      <c r="B13" s="85">
        <v>1.1000000000000001E-3</v>
      </c>
      <c r="C13" s="86" t="s">
        <v>12</v>
      </c>
      <c r="D13" s="87" t="s">
        <v>12</v>
      </c>
      <c r="E13" s="88" t="s">
        <v>181</v>
      </c>
      <c r="F13" s="88" t="s">
        <v>181</v>
      </c>
      <c r="G13" s="87" t="s">
        <v>12</v>
      </c>
      <c r="H13" s="87" t="s">
        <v>12</v>
      </c>
      <c r="I13" s="89" t="s">
        <v>181</v>
      </c>
      <c r="J13" s="88" t="s">
        <v>181</v>
      </c>
      <c r="K13" s="87" t="s">
        <v>12</v>
      </c>
      <c r="L13" s="87" t="s">
        <v>12</v>
      </c>
      <c r="M13" s="88" t="s">
        <v>181</v>
      </c>
      <c r="N13" s="90" t="s">
        <v>181</v>
      </c>
      <c r="O13" s="86" t="s">
        <v>12</v>
      </c>
      <c r="P13" s="87" t="s">
        <v>12</v>
      </c>
      <c r="Q13" s="88" t="s">
        <v>181</v>
      </c>
      <c r="R13" s="88" t="s">
        <v>181</v>
      </c>
      <c r="S13" s="87">
        <v>6.1999999999999998E-3</v>
      </c>
      <c r="T13" s="87">
        <v>6.3E-3</v>
      </c>
      <c r="U13" s="88">
        <v>6.2500000000000003E-3</v>
      </c>
      <c r="V13" s="88">
        <v>7.0710678120000005E-5</v>
      </c>
      <c r="W13" s="87" t="s">
        <v>12</v>
      </c>
      <c r="X13" s="87" t="s">
        <v>12</v>
      </c>
      <c r="Y13" s="88" t="s">
        <v>181</v>
      </c>
      <c r="Z13" s="88" t="s">
        <v>181</v>
      </c>
      <c r="AA13" s="87" t="s">
        <v>12</v>
      </c>
      <c r="AB13" s="87" t="s">
        <v>12</v>
      </c>
      <c r="AC13" s="88" t="s">
        <v>181</v>
      </c>
      <c r="AD13" s="90" t="s">
        <v>181</v>
      </c>
      <c r="AE13" s="86">
        <v>2.5700000000000001E-2</v>
      </c>
      <c r="AF13" s="87">
        <v>2.5000000000000001E-2</v>
      </c>
      <c r="AG13" s="88">
        <v>2.5350000000000001E-2</v>
      </c>
      <c r="AH13" s="90">
        <v>4.9497474680000001E-4</v>
      </c>
      <c r="AI13" s="86" t="s">
        <v>12</v>
      </c>
      <c r="AJ13" s="87" t="s">
        <v>12</v>
      </c>
      <c r="AK13" s="88" t="s">
        <v>181</v>
      </c>
      <c r="AL13" s="88" t="s">
        <v>181</v>
      </c>
      <c r="AM13" s="87">
        <v>1.77E-2</v>
      </c>
      <c r="AN13" s="87">
        <v>1.5299999999999999E-2</v>
      </c>
      <c r="AO13" s="88">
        <v>1.6500000000000001E-2</v>
      </c>
      <c r="AP13" s="88">
        <v>1.6970562749999999E-3</v>
      </c>
      <c r="AQ13" s="87" t="s">
        <v>12</v>
      </c>
      <c r="AR13" s="87" t="s">
        <v>12</v>
      </c>
      <c r="AS13" s="88" t="s">
        <v>181</v>
      </c>
      <c r="AT13" s="88" t="s">
        <v>181</v>
      </c>
      <c r="AU13" s="87" t="s">
        <v>12</v>
      </c>
      <c r="AV13" s="87" t="s">
        <v>12</v>
      </c>
      <c r="AW13" s="88" t="s">
        <v>181</v>
      </c>
      <c r="AX13" s="90" t="s">
        <v>181</v>
      </c>
      <c r="AY13" s="86" t="e">
        <v>#VALUE!</v>
      </c>
      <c r="AZ13" s="87" t="e">
        <v>#VALUE!</v>
      </c>
      <c r="BA13" s="88" t="s">
        <v>181</v>
      </c>
      <c r="BB13" s="88" t="s">
        <v>181</v>
      </c>
      <c r="BC13" s="87" t="e">
        <v>#VALUE!</v>
      </c>
      <c r="BD13" s="87" t="e">
        <v>#VALUE!</v>
      </c>
      <c r="BE13" s="89" t="s">
        <v>181</v>
      </c>
      <c r="BF13" s="90" t="s">
        <v>181</v>
      </c>
      <c r="BG13" s="86" t="s">
        <v>12</v>
      </c>
      <c r="BH13" s="87" t="e">
        <v>#VALUE!</v>
      </c>
      <c r="BI13" s="88" t="s">
        <v>181</v>
      </c>
      <c r="BJ13" s="88" t="s">
        <v>181</v>
      </c>
      <c r="BK13" s="87">
        <v>8.0000000000000002E-3</v>
      </c>
      <c r="BL13" s="87">
        <v>7.9000000000000008E-3</v>
      </c>
      <c r="BM13" s="88">
        <v>7.9500000000000005E-3</v>
      </c>
      <c r="BN13" s="88">
        <v>7.0710678120000005E-5</v>
      </c>
      <c r="BO13" s="87">
        <v>3.8E-3</v>
      </c>
      <c r="BP13" s="87">
        <v>3.8999999999999998E-3</v>
      </c>
      <c r="BQ13" s="88">
        <v>3.8500000000000001E-3</v>
      </c>
      <c r="BR13" s="90">
        <v>7.0710678120000005E-5</v>
      </c>
      <c r="BS13" s="87" t="e">
        <v>#VALUE!</v>
      </c>
      <c r="BT13" s="87" t="e">
        <v>#VALUE!</v>
      </c>
      <c r="BU13" s="88" t="s">
        <v>181</v>
      </c>
      <c r="BV13" s="88" t="s">
        <v>181</v>
      </c>
      <c r="BW13" s="86" t="e">
        <f t="shared" si="0"/>
        <v>#VALUE!</v>
      </c>
      <c r="BX13" s="91" t="s">
        <v>12</v>
      </c>
      <c r="BY13" s="87"/>
      <c r="BZ13" s="87"/>
    </row>
    <row r="14" spans="1:78" ht="15.75" customHeight="1" x14ac:dyDescent="0.2">
      <c r="A14" s="84" t="s">
        <v>31</v>
      </c>
      <c r="B14" s="85">
        <v>2.9999999999999997E-4</v>
      </c>
      <c r="C14" s="86">
        <v>2.92E-2</v>
      </c>
      <c r="D14" s="87">
        <v>1.7999999999999999E-2</v>
      </c>
      <c r="E14" s="88">
        <v>2.3599999999999999E-2</v>
      </c>
      <c r="F14" s="88">
        <v>7.9195959489999999E-3</v>
      </c>
      <c r="G14" s="87" t="s">
        <v>12</v>
      </c>
      <c r="H14" s="87" t="s">
        <v>12</v>
      </c>
      <c r="I14" s="89" t="s">
        <v>181</v>
      </c>
      <c r="J14" s="88" t="s">
        <v>181</v>
      </c>
      <c r="K14" s="87" t="s">
        <v>12</v>
      </c>
      <c r="L14" s="87" t="s">
        <v>12</v>
      </c>
      <c r="M14" s="88" t="s">
        <v>181</v>
      </c>
      <c r="N14" s="90" t="s">
        <v>181</v>
      </c>
      <c r="O14" s="86">
        <v>8.6999999999999994E-2</v>
      </c>
      <c r="P14" s="87">
        <v>9.4E-2</v>
      </c>
      <c r="Q14" s="88">
        <v>9.0499999999999997E-2</v>
      </c>
      <c r="R14" s="88">
        <v>4.9497474679999999E-3</v>
      </c>
      <c r="S14" s="87">
        <v>0.1192</v>
      </c>
      <c r="T14" s="87">
        <v>0.1205</v>
      </c>
      <c r="U14" s="88">
        <v>0.11985</v>
      </c>
      <c r="V14" s="88">
        <v>9.1923881549999995E-4</v>
      </c>
      <c r="W14" s="87" t="s">
        <v>12</v>
      </c>
      <c r="X14" s="87" t="s">
        <v>12</v>
      </c>
      <c r="Y14" s="88" t="s">
        <v>181</v>
      </c>
      <c r="Z14" s="88" t="s">
        <v>181</v>
      </c>
      <c r="AA14" s="87" t="s">
        <v>12</v>
      </c>
      <c r="AB14" s="87" t="s">
        <v>12</v>
      </c>
      <c r="AC14" s="88" t="s">
        <v>181</v>
      </c>
      <c r="AD14" s="90" t="s">
        <v>181</v>
      </c>
      <c r="AE14" s="86">
        <v>53.927799999999998</v>
      </c>
      <c r="AF14" s="87">
        <v>53.5822</v>
      </c>
      <c r="AG14" s="88">
        <v>53.755000000000003</v>
      </c>
      <c r="AH14" s="90">
        <v>0.24437610360000001</v>
      </c>
      <c r="AI14" s="86">
        <v>0.68889999999999996</v>
      </c>
      <c r="AJ14" s="87">
        <v>0.65359999999999996</v>
      </c>
      <c r="AK14" s="88">
        <v>0.67125000000000001</v>
      </c>
      <c r="AL14" s="88">
        <v>2.496086938E-2</v>
      </c>
      <c r="AM14" s="87">
        <v>0.89700000000000002</v>
      </c>
      <c r="AN14" s="87">
        <v>0.71</v>
      </c>
      <c r="AO14" s="88">
        <v>0.80349999999999999</v>
      </c>
      <c r="AP14" s="88">
        <v>0.13222896810000001</v>
      </c>
      <c r="AQ14" s="87">
        <v>0.1004</v>
      </c>
      <c r="AR14" s="87">
        <v>0.26200000000000001</v>
      </c>
      <c r="AS14" s="88">
        <v>0.1812</v>
      </c>
      <c r="AT14" s="88">
        <v>0.1142684558</v>
      </c>
      <c r="AU14" s="87" t="s">
        <v>12</v>
      </c>
      <c r="AV14" s="87" t="s">
        <v>12</v>
      </c>
      <c r="AW14" s="88" t="s">
        <v>181</v>
      </c>
      <c r="AX14" s="90" t="s">
        <v>181</v>
      </c>
      <c r="AY14" s="86" t="e">
        <v>#VALUE!</v>
      </c>
      <c r="AZ14" s="87" t="e">
        <v>#VALUE!</v>
      </c>
      <c r="BA14" s="88" t="s">
        <v>181</v>
      </c>
      <c r="BB14" s="88" t="s">
        <v>181</v>
      </c>
      <c r="BC14" s="87" t="e">
        <v>#VALUE!</v>
      </c>
      <c r="BD14" s="87" t="e">
        <v>#VALUE!</v>
      </c>
      <c r="BE14" s="89" t="s">
        <v>181</v>
      </c>
      <c r="BF14" s="90" t="s">
        <v>181</v>
      </c>
      <c r="BG14" s="86" t="s">
        <v>12</v>
      </c>
      <c r="BH14" s="87" t="e">
        <v>#VALUE!</v>
      </c>
      <c r="BI14" s="88" t="s">
        <v>181</v>
      </c>
      <c r="BJ14" s="88" t="s">
        <v>181</v>
      </c>
      <c r="BK14" s="87">
        <v>0.1598</v>
      </c>
      <c r="BL14" s="87">
        <v>9.5200000000000007E-2</v>
      </c>
      <c r="BM14" s="88">
        <v>0.1275</v>
      </c>
      <c r="BN14" s="88">
        <v>4.5679098059999999E-2</v>
      </c>
      <c r="BO14" s="87" t="s">
        <v>12</v>
      </c>
      <c r="BP14" s="87" t="s">
        <v>12</v>
      </c>
      <c r="BQ14" s="88" t="s">
        <v>181</v>
      </c>
      <c r="BR14" s="90" t="s">
        <v>181</v>
      </c>
      <c r="BS14" s="87" t="e">
        <v>#VALUE!</v>
      </c>
      <c r="BT14" s="87" t="e">
        <v>#VALUE!</v>
      </c>
      <c r="BU14" s="88" t="s">
        <v>181</v>
      </c>
      <c r="BV14" s="88" t="s">
        <v>181</v>
      </c>
      <c r="BW14" s="86">
        <f t="shared" si="0"/>
        <v>55.5</v>
      </c>
      <c r="BX14" s="91">
        <v>5.5500000000000001E-2</v>
      </c>
      <c r="BY14" s="87"/>
      <c r="BZ14" s="87"/>
    </row>
    <row r="15" spans="1:78" ht="15.75" customHeight="1" x14ac:dyDescent="0.2">
      <c r="A15" s="84" t="s">
        <v>32</v>
      </c>
      <c r="B15" s="85">
        <v>3.2300000000000002E-2</v>
      </c>
      <c r="C15" s="86">
        <v>0.94379999999999997</v>
      </c>
      <c r="D15" s="87">
        <v>0.92459999999999998</v>
      </c>
      <c r="E15" s="88">
        <v>0.93420000000000003</v>
      </c>
      <c r="F15" s="88">
        <v>1.35764502E-2</v>
      </c>
      <c r="G15" s="87">
        <v>0.89559999999999995</v>
      </c>
      <c r="H15" s="87">
        <v>0.89659999999999995</v>
      </c>
      <c r="I15" s="89">
        <v>0.89610000000000001</v>
      </c>
      <c r="J15" s="88">
        <v>7.0710678119999997E-4</v>
      </c>
      <c r="K15" s="87">
        <v>0.89929999999999999</v>
      </c>
      <c r="L15" s="87">
        <v>0.92989999999999995</v>
      </c>
      <c r="M15" s="88">
        <v>0.91459999999999997</v>
      </c>
      <c r="N15" s="90">
        <v>2.16374675E-2</v>
      </c>
      <c r="O15" s="86">
        <v>0.9476</v>
      </c>
      <c r="P15" s="87">
        <v>1.0083</v>
      </c>
      <c r="Q15" s="88">
        <v>0.97794999999999999</v>
      </c>
      <c r="R15" s="88">
        <v>4.2921381619999997E-2</v>
      </c>
      <c r="S15" s="87">
        <v>1.0488999999999999</v>
      </c>
      <c r="T15" s="87">
        <v>1.0186999999999999</v>
      </c>
      <c r="U15" s="88">
        <v>1.0338000000000001</v>
      </c>
      <c r="V15" s="88">
        <v>2.1354624789999999E-2</v>
      </c>
      <c r="W15" s="87">
        <v>0.95440000000000003</v>
      </c>
      <c r="X15" s="87">
        <v>0.98640000000000005</v>
      </c>
      <c r="Y15" s="88">
        <v>0.97040000000000004</v>
      </c>
      <c r="Z15" s="88">
        <v>2.2627417E-2</v>
      </c>
      <c r="AA15" s="87">
        <v>1.048</v>
      </c>
      <c r="AB15" s="87">
        <v>0.99270000000000003</v>
      </c>
      <c r="AC15" s="88">
        <v>1.0203500000000001</v>
      </c>
      <c r="AD15" s="90">
        <v>3.9103005000000003E-2</v>
      </c>
      <c r="AE15" s="86">
        <v>8.0204000000000004</v>
      </c>
      <c r="AF15" s="87">
        <v>7.9873000000000003</v>
      </c>
      <c r="AG15" s="88">
        <v>8.0038499999999999</v>
      </c>
      <c r="AH15" s="90">
        <v>2.340523446E-2</v>
      </c>
      <c r="AI15" s="86">
        <v>1.1672</v>
      </c>
      <c r="AJ15" s="87">
        <v>1.1787000000000001</v>
      </c>
      <c r="AK15" s="88">
        <v>1.1729499999999999</v>
      </c>
      <c r="AL15" s="88">
        <v>8.1317279839999996E-3</v>
      </c>
      <c r="AM15" s="87">
        <v>1.3996999999999999</v>
      </c>
      <c r="AN15" s="87">
        <v>1.2761</v>
      </c>
      <c r="AO15" s="88">
        <v>1.3379000000000001</v>
      </c>
      <c r="AP15" s="88">
        <v>8.7398398150000001E-2</v>
      </c>
      <c r="AQ15" s="87">
        <v>1.1603000000000001</v>
      </c>
      <c r="AR15" s="87">
        <v>1.1771</v>
      </c>
      <c r="AS15" s="88">
        <v>1.1687000000000001</v>
      </c>
      <c r="AT15" s="88">
        <v>1.187939392E-2</v>
      </c>
      <c r="AU15" s="87">
        <v>1.1486000000000001</v>
      </c>
      <c r="AV15" s="87">
        <v>1.1656</v>
      </c>
      <c r="AW15" s="88">
        <v>1.1571</v>
      </c>
      <c r="AX15" s="90">
        <v>1.202081528E-2</v>
      </c>
      <c r="AY15" s="86">
        <v>1.4580000000000002</v>
      </c>
      <c r="AZ15" s="87">
        <v>7.4829999999999997</v>
      </c>
      <c r="BA15" s="88">
        <v>4.4705000000000004</v>
      </c>
      <c r="BB15" s="88">
        <v>4.2603183570000001</v>
      </c>
      <c r="BC15" s="87">
        <v>7.548</v>
      </c>
      <c r="BD15" s="87">
        <v>1.0939999999999999</v>
      </c>
      <c r="BE15" s="89">
        <v>4.3209999999999997</v>
      </c>
      <c r="BF15" s="90">
        <v>4.5636671660000001</v>
      </c>
      <c r="BG15" s="86">
        <v>1.4339999999999999</v>
      </c>
      <c r="BH15" s="87">
        <v>1.3180000000000001</v>
      </c>
      <c r="BI15" s="88">
        <v>1.3759999999999999</v>
      </c>
      <c r="BJ15" s="88">
        <v>8.202438662E-2</v>
      </c>
      <c r="BK15" s="87">
        <v>2.0394000000000001</v>
      </c>
      <c r="BL15" s="87">
        <v>2.0352999999999999</v>
      </c>
      <c r="BM15" s="88">
        <v>2.03735</v>
      </c>
      <c r="BN15" s="88">
        <v>2.8991378029999998E-3</v>
      </c>
      <c r="BO15" s="87">
        <v>2.0322</v>
      </c>
      <c r="BP15" s="87">
        <v>2.0724</v>
      </c>
      <c r="BQ15" s="88">
        <v>2.0522999999999998</v>
      </c>
      <c r="BR15" s="90">
        <v>2.84256926E-2</v>
      </c>
      <c r="BS15" s="87">
        <v>0.53900000000000003</v>
      </c>
      <c r="BT15" s="87">
        <v>0.65100000000000002</v>
      </c>
      <c r="BU15" s="88">
        <v>0.59499999999999997</v>
      </c>
      <c r="BV15" s="88">
        <v>7.9195959489999995E-2</v>
      </c>
      <c r="BW15" s="86" t="e">
        <f t="shared" si="0"/>
        <v>#VALUE!</v>
      </c>
      <c r="BX15" s="91" t="s">
        <v>12</v>
      </c>
      <c r="BY15" s="87"/>
      <c r="BZ15" s="87"/>
    </row>
    <row r="16" spans="1:78" ht="15.75" customHeight="1" x14ac:dyDescent="0.2">
      <c r="A16" s="84" t="s">
        <v>33</v>
      </c>
      <c r="B16" s="85">
        <v>1.4E-3</v>
      </c>
      <c r="C16" s="86" t="s">
        <v>12</v>
      </c>
      <c r="D16" s="87" t="s">
        <v>12</v>
      </c>
      <c r="E16" s="88" t="s">
        <v>181</v>
      </c>
      <c r="F16" s="88" t="s">
        <v>181</v>
      </c>
      <c r="G16" s="87" t="s">
        <v>12</v>
      </c>
      <c r="H16" s="87" t="s">
        <v>12</v>
      </c>
      <c r="I16" s="89" t="s">
        <v>181</v>
      </c>
      <c r="J16" s="88" t="s">
        <v>181</v>
      </c>
      <c r="K16" s="87" t="s">
        <v>12</v>
      </c>
      <c r="L16" s="87" t="s">
        <v>12</v>
      </c>
      <c r="M16" s="88" t="s">
        <v>181</v>
      </c>
      <c r="N16" s="90" t="s">
        <v>181</v>
      </c>
      <c r="O16" s="86" t="s">
        <v>12</v>
      </c>
      <c r="P16" s="87" t="s">
        <v>12</v>
      </c>
      <c r="Q16" s="88" t="s">
        <v>181</v>
      </c>
      <c r="R16" s="88" t="s">
        <v>181</v>
      </c>
      <c r="S16" s="87" t="s">
        <v>12</v>
      </c>
      <c r="T16" s="87" t="s">
        <v>12</v>
      </c>
      <c r="U16" s="88" t="s">
        <v>181</v>
      </c>
      <c r="V16" s="88" t="s">
        <v>181</v>
      </c>
      <c r="W16" s="87" t="s">
        <v>12</v>
      </c>
      <c r="X16" s="87" t="s">
        <v>12</v>
      </c>
      <c r="Y16" s="88" t="s">
        <v>181</v>
      </c>
      <c r="Z16" s="88" t="s">
        <v>181</v>
      </c>
      <c r="AA16" s="87" t="s">
        <v>12</v>
      </c>
      <c r="AB16" s="87" t="s">
        <v>12</v>
      </c>
      <c r="AC16" s="88" t="s">
        <v>181</v>
      </c>
      <c r="AD16" s="90" t="s">
        <v>181</v>
      </c>
      <c r="AE16" s="86">
        <v>2.5700000000000001E-2</v>
      </c>
      <c r="AF16" s="87">
        <v>2.5600000000000001E-2</v>
      </c>
      <c r="AG16" s="88">
        <v>2.5649999999999999E-2</v>
      </c>
      <c r="AH16" s="90">
        <v>7.0710678120000005E-5</v>
      </c>
      <c r="AI16" s="86" t="s">
        <v>12</v>
      </c>
      <c r="AJ16" s="87" t="s">
        <v>12</v>
      </c>
      <c r="AK16" s="88" t="s">
        <v>181</v>
      </c>
      <c r="AL16" s="88" t="s">
        <v>181</v>
      </c>
      <c r="AM16" s="87">
        <v>1.6999999999999999E-3</v>
      </c>
      <c r="AN16" s="87" t="s">
        <v>12</v>
      </c>
      <c r="AO16" s="88">
        <v>1.6999999999999999E-3</v>
      </c>
      <c r="AP16" s="88" t="s">
        <v>181</v>
      </c>
      <c r="AQ16" s="87" t="s">
        <v>12</v>
      </c>
      <c r="AR16" s="87" t="s">
        <v>12</v>
      </c>
      <c r="AS16" s="88" t="s">
        <v>181</v>
      </c>
      <c r="AT16" s="88" t="s">
        <v>181</v>
      </c>
      <c r="AU16" s="87" t="s">
        <v>12</v>
      </c>
      <c r="AV16" s="87" t="s">
        <v>12</v>
      </c>
      <c r="AW16" s="88" t="s">
        <v>181</v>
      </c>
      <c r="AX16" s="90" t="s">
        <v>181</v>
      </c>
      <c r="AY16" s="86" t="e">
        <v>#VALUE!</v>
      </c>
      <c r="AZ16" s="87" t="e">
        <v>#VALUE!</v>
      </c>
      <c r="BA16" s="88" t="s">
        <v>181</v>
      </c>
      <c r="BB16" s="88" t="s">
        <v>181</v>
      </c>
      <c r="BC16" s="87" t="e">
        <v>#VALUE!</v>
      </c>
      <c r="BD16" s="87" t="e">
        <v>#VALUE!</v>
      </c>
      <c r="BE16" s="89" t="s">
        <v>181</v>
      </c>
      <c r="BF16" s="90" t="s">
        <v>181</v>
      </c>
      <c r="BG16" s="86" t="s">
        <v>12</v>
      </c>
      <c r="BH16" s="87" t="e">
        <v>#VALUE!</v>
      </c>
      <c r="BI16" s="88" t="s">
        <v>181</v>
      </c>
      <c r="BJ16" s="88" t="s">
        <v>181</v>
      </c>
      <c r="BK16" s="87">
        <v>5.5999999999999999E-3</v>
      </c>
      <c r="BL16" s="87">
        <v>6.0000000000000001E-3</v>
      </c>
      <c r="BM16" s="88">
        <v>5.7999999999999996E-3</v>
      </c>
      <c r="BN16" s="88">
        <v>2.8284271250000003E-4</v>
      </c>
      <c r="BO16" s="87">
        <v>5.4000000000000003E-3</v>
      </c>
      <c r="BP16" s="87">
        <v>5.4999999999999997E-3</v>
      </c>
      <c r="BQ16" s="88">
        <v>5.45E-3</v>
      </c>
      <c r="BR16" s="90">
        <v>7.0710678120000005E-5</v>
      </c>
      <c r="BS16" s="87" t="e">
        <v>#VALUE!</v>
      </c>
      <c r="BT16" s="87" t="e">
        <v>#VALUE!</v>
      </c>
      <c r="BU16" s="88" t="s">
        <v>181</v>
      </c>
      <c r="BV16" s="88" t="s">
        <v>181</v>
      </c>
      <c r="BW16" s="86" t="e">
        <f t="shared" si="0"/>
        <v>#VALUE!</v>
      </c>
      <c r="BX16" s="91" t="s">
        <v>12</v>
      </c>
      <c r="BY16" s="87"/>
      <c r="BZ16" s="87"/>
    </row>
    <row r="17" spans="1:78" ht="15.75" customHeight="1" x14ac:dyDescent="0.2">
      <c r="A17" s="84" t="s">
        <v>34</v>
      </c>
      <c r="B17" s="85">
        <v>1E-4</v>
      </c>
      <c r="C17" s="86">
        <v>2.5081000000000002</v>
      </c>
      <c r="D17" s="87">
        <v>2.4851999999999999</v>
      </c>
      <c r="E17" s="88">
        <v>2.4966499999999998</v>
      </c>
      <c r="F17" s="88">
        <v>1.6192745290000001E-2</v>
      </c>
      <c r="G17" s="87">
        <v>2.4584000000000001</v>
      </c>
      <c r="H17" s="87">
        <v>2.4449000000000001</v>
      </c>
      <c r="I17" s="89">
        <v>2.4516499999999999</v>
      </c>
      <c r="J17" s="88">
        <v>9.5459415459999992E-3</v>
      </c>
      <c r="K17" s="87">
        <v>2.4338000000000002</v>
      </c>
      <c r="L17" s="87">
        <v>2.4220999999999999</v>
      </c>
      <c r="M17" s="88">
        <v>2.4279500000000001</v>
      </c>
      <c r="N17" s="90">
        <v>8.2731493400000009E-3</v>
      </c>
      <c r="O17" s="86">
        <v>2.8290000000000002</v>
      </c>
      <c r="P17" s="87">
        <v>2.8462999999999998</v>
      </c>
      <c r="Q17" s="88">
        <v>2.83765</v>
      </c>
      <c r="R17" s="88">
        <v>1.2232947310000001E-2</v>
      </c>
      <c r="S17" s="87">
        <v>2.8481000000000001</v>
      </c>
      <c r="T17" s="87">
        <v>2.8424999999999998</v>
      </c>
      <c r="U17" s="88">
        <v>2.8452999999999999</v>
      </c>
      <c r="V17" s="88">
        <v>3.9597979750000002E-3</v>
      </c>
      <c r="W17" s="87">
        <v>2.8001</v>
      </c>
      <c r="X17" s="87">
        <v>2.8344</v>
      </c>
      <c r="Y17" s="88">
        <v>2.81725</v>
      </c>
      <c r="Z17" s="88">
        <v>2.4253762589999998E-2</v>
      </c>
      <c r="AA17" s="87">
        <v>2.7997000000000001</v>
      </c>
      <c r="AB17" s="87">
        <v>2.7930000000000001</v>
      </c>
      <c r="AC17" s="88">
        <v>2.7963499999999999</v>
      </c>
      <c r="AD17" s="90">
        <v>4.7376154339999997E-3</v>
      </c>
      <c r="AE17" s="86">
        <v>53.765799999999999</v>
      </c>
      <c r="AF17" s="87">
        <v>54.104799999999997</v>
      </c>
      <c r="AG17" s="88">
        <v>53.935299999999998</v>
      </c>
      <c r="AH17" s="90">
        <v>0.2397091988</v>
      </c>
      <c r="AI17" s="86">
        <v>4.1818</v>
      </c>
      <c r="AJ17" s="87">
        <v>4.1619999999999999</v>
      </c>
      <c r="AK17" s="88">
        <v>4.1718999999999999</v>
      </c>
      <c r="AL17" s="88">
        <v>1.4000714270000001E-2</v>
      </c>
      <c r="AM17" s="87">
        <v>4.6040000000000001</v>
      </c>
      <c r="AN17" s="87">
        <v>4.2145999999999999</v>
      </c>
      <c r="AO17" s="88">
        <v>4.4093</v>
      </c>
      <c r="AP17" s="88">
        <v>0.27534738060000002</v>
      </c>
      <c r="AQ17" s="87">
        <v>4.1603000000000003</v>
      </c>
      <c r="AR17" s="87">
        <v>4.1715999999999998</v>
      </c>
      <c r="AS17" s="88">
        <v>4.1659499999999996</v>
      </c>
      <c r="AT17" s="88">
        <v>7.9903066269999996E-3</v>
      </c>
      <c r="AU17" s="87">
        <v>4.1553000000000004</v>
      </c>
      <c r="AV17" s="87">
        <v>4.1562999999999999</v>
      </c>
      <c r="AW17" s="88">
        <v>4.1558000000000002</v>
      </c>
      <c r="AX17" s="90">
        <v>7.0710678119999997E-4</v>
      </c>
      <c r="AY17" s="86">
        <v>2.3289999999999997</v>
      </c>
      <c r="AZ17" s="87">
        <v>74.195999999999998</v>
      </c>
      <c r="BA17" s="88">
        <v>38.262500000000003</v>
      </c>
      <c r="BB17" s="88">
        <v>50.81764304</v>
      </c>
      <c r="BC17" s="87">
        <v>74.100999999999999</v>
      </c>
      <c r="BD17" s="87">
        <v>2.4390000000000001</v>
      </c>
      <c r="BE17" s="89">
        <v>38.270000000000003</v>
      </c>
      <c r="BF17" s="90">
        <v>50.672686149999997</v>
      </c>
      <c r="BG17" s="86">
        <v>11.544</v>
      </c>
      <c r="BH17" s="87">
        <v>11.335999999999999</v>
      </c>
      <c r="BI17" s="88">
        <v>11.44</v>
      </c>
      <c r="BJ17" s="88">
        <v>0.1470782105</v>
      </c>
      <c r="BK17" s="87">
        <v>11.4909</v>
      </c>
      <c r="BL17" s="87">
        <v>11.4885</v>
      </c>
      <c r="BM17" s="88">
        <v>11.489699999999999</v>
      </c>
      <c r="BN17" s="88">
        <v>1.6970562749999999E-3</v>
      </c>
      <c r="BO17" s="87">
        <v>11.4429</v>
      </c>
      <c r="BP17" s="87">
        <v>11.3994</v>
      </c>
      <c r="BQ17" s="88">
        <v>11.421150000000001</v>
      </c>
      <c r="BR17" s="90">
        <v>3.075914498E-2</v>
      </c>
      <c r="BS17" s="87">
        <v>4.5830000000000002</v>
      </c>
      <c r="BT17" s="87">
        <v>4.641</v>
      </c>
      <c r="BU17" s="88">
        <v>4.6120000000000001</v>
      </c>
      <c r="BV17" s="88">
        <v>4.101219331E-2</v>
      </c>
      <c r="BW17" s="86" t="e">
        <f t="shared" si="0"/>
        <v>#VALUE!</v>
      </c>
      <c r="BX17" s="91" t="s">
        <v>12</v>
      </c>
      <c r="BY17" s="87"/>
      <c r="BZ17" s="87"/>
    </row>
    <row r="18" spans="1:78" ht="15.75" customHeight="1" x14ac:dyDescent="0.2">
      <c r="A18" s="84" t="s">
        <v>35</v>
      </c>
      <c r="B18" s="85">
        <v>1.4E-3</v>
      </c>
      <c r="C18" s="86">
        <v>2.4607000000000001</v>
      </c>
      <c r="D18" s="87">
        <v>2.4232</v>
      </c>
      <c r="E18" s="88">
        <v>2.4419499999999998</v>
      </c>
      <c r="F18" s="88">
        <v>2.6516504289999999E-2</v>
      </c>
      <c r="G18" s="87">
        <v>2.4007000000000001</v>
      </c>
      <c r="H18" s="87">
        <v>2.3923000000000001</v>
      </c>
      <c r="I18" s="89">
        <v>2.3965000000000001</v>
      </c>
      <c r="J18" s="88">
        <v>5.939696962E-3</v>
      </c>
      <c r="K18" s="87">
        <v>2.3845000000000001</v>
      </c>
      <c r="L18" s="87">
        <v>2.3929999999999998</v>
      </c>
      <c r="M18" s="88">
        <v>2.3887499999999999</v>
      </c>
      <c r="N18" s="90">
        <v>6.0104076399999998E-3</v>
      </c>
      <c r="O18" s="86">
        <v>2.7848000000000002</v>
      </c>
      <c r="P18" s="87">
        <v>2.8018000000000001</v>
      </c>
      <c r="Q18" s="88">
        <v>2.7932999999999999</v>
      </c>
      <c r="R18" s="88">
        <v>1.202081528E-2</v>
      </c>
      <c r="S18" s="87">
        <v>2.7437</v>
      </c>
      <c r="T18" s="87">
        <v>2.7578999999999998</v>
      </c>
      <c r="U18" s="88">
        <v>2.7507999999999999</v>
      </c>
      <c r="V18" s="88">
        <v>1.004091629E-2</v>
      </c>
      <c r="W18" s="87">
        <v>2.7381000000000002</v>
      </c>
      <c r="X18" s="87">
        <v>2.778</v>
      </c>
      <c r="Y18" s="88">
        <v>2.7580499999999999</v>
      </c>
      <c r="Z18" s="88">
        <v>2.8213560570000001E-2</v>
      </c>
      <c r="AA18" s="87">
        <v>2.7524000000000002</v>
      </c>
      <c r="AB18" s="87">
        <v>2.7427000000000001</v>
      </c>
      <c r="AC18" s="88">
        <v>2.7475499999999999</v>
      </c>
      <c r="AD18" s="90">
        <v>6.8589357780000004E-3</v>
      </c>
      <c r="AE18" s="86">
        <v>58.577199999999998</v>
      </c>
      <c r="AF18" s="87">
        <v>58.5351</v>
      </c>
      <c r="AG18" s="88">
        <v>58.556150000000002</v>
      </c>
      <c r="AH18" s="90">
        <v>2.9769195490000001E-2</v>
      </c>
      <c r="AI18" s="86">
        <v>4.093</v>
      </c>
      <c r="AJ18" s="87">
        <v>4.0712000000000002</v>
      </c>
      <c r="AK18" s="88">
        <v>4.0820999999999996</v>
      </c>
      <c r="AL18" s="88">
        <v>1.5414927829999999E-2</v>
      </c>
      <c r="AM18" s="87">
        <v>4.4644000000000004</v>
      </c>
      <c r="AN18" s="87">
        <v>4.0777000000000001</v>
      </c>
      <c r="AO18" s="88">
        <v>4.2710499999999998</v>
      </c>
      <c r="AP18" s="88">
        <v>0.27343819229999999</v>
      </c>
      <c r="AQ18" s="87">
        <v>4.0816999999999997</v>
      </c>
      <c r="AR18" s="87">
        <v>4.0873999999999997</v>
      </c>
      <c r="AS18" s="88">
        <v>4.0845500000000001</v>
      </c>
      <c r="AT18" s="88">
        <v>4.0305086529999999E-3</v>
      </c>
      <c r="AU18" s="87">
        <v>4.0781000000000001</v>
      </c>
      <c r="AV18" s="87">
        <v>4.0678999999999998</v>
      </c>
      <c r="AW18" s="88">
        <v>4.0730000000000004</v>
      </c>
      <c r="AX18" s="90">
        <v>7.2124891680000001E-3</v>
      </c>
      <c r="AY18" s="86">
        <v>2.31</v>
      </c>
      <c r="AZ18" s="87">
        <v>73.239000000000004</v>
      </c>
      <c r="BA18" s="88">
        <v>37.774500000000003</v>
      </c>
      <c r="BB18" s="88">
        <v>50.154376880000001</v>
      </c>
      <c r="BC18" s="87">
        <v>72.925000000000011</v>
      </c>
      <c r="BD18" s="87">
        <v>2.4390000000000001</v>
      </c>
      <c r="BE18" s="89">
        <v>37.682000000000002</v>
      </c>
      <c r="BF18" s="90">
        <v>49.841128580000003</v>
      </c>
      <c r="BG18" s="86">
        <v>11.388</v>
      </c>
      <c r="BH18" s="87">
        <v>11.234999999999999</v>
      </c>
      <c r="BI18" s="88">
        <v>11.311500000000001</v>
      </c>
      <c r="BJ18" s="88">
        <v>0.10818733749999999</v>
      </c>
      <c r="BK18" s="87">
        <v>11.4856</v>
      </c>
      <c r="BL18" s="87">
        <v>11.4529</v>
      </c>
      <c r="BM18" s="88">
        <v>11.469250000000001</v>
      </c>
      <c r="BN18" s="88">
        <v>2.3122391740000001E-2</v>
      </c>
      <c r="BO18" s="87">
        <v>11.491300000000001</v>
      </c>
      <c r="BP18" s="87">
        <v>11.5947</v>
      </c>
      <c r="BQ18" s="88">
        <v>11.542999999999999</v>
      </c>
      <c r="BR18" s="90">
        <v>7.311484117E-2</v>
      </c>
      <c r="BS18" s="87">
        <v>4.6020000000000003</v>
      </c>
      <c r="BT18" s="87">
        <v>4.6189999999999998</v>
      </c>
      <c r="BU18" s="88">
        <v>4.6105</v>
      </c>
      <c r="BV18" s="88">
        <v>1.202081528E-2</v>
      </c>
      <c r="BW18" s="86" t="e">
        <f t="shared" si="0"/>
        <v>#VALUE!</v>
      </c>
      <c r="BX18" s="91" t="s">
        <v>12</v>
      </c>
      <c r="BY18" s="87"/>
      <c r="BZ18" s="87"/>
    </row>
    <row r="19" spans="1:78" ht="15.75" customHeight="1" x14ac:dyDescent="0.2">
      <c r="A19" s="84" t="s">
        <v>36</v>
      </c>
      <c r="B19" s="85">
        <v>0</v>
      </c>
      <c r="C19" s="86" t="s">
        <v>12</v>
      </c>
      <c r="D19" s="87" t="s">
        <v>12</v>
      </c>
      <c r="E19" s="88" t="s">
        <v>181</v>
      </c>
      <c r="F19" s="88" t="s">
        <v>181</v>
      </c>
      <c r="G19" s="87" t="s">
        <v>12</v>
      </c>
      <c r="H19" s="87" t="s">
        <v>12</v>
      </c>
      <c r="I19" s="89" t="s">
        <v>181</v>
      </c>
      <c r="J19" s="88" t="s">
        <v>181</v>
      </c>
      <c r="K19" s="87" t="s">
        <v>12</v>
      </c>
      <c r="L19" s="87" t="s">
        <v>12</v>
      </c>
      <c r="M19" s="88" t="s">
        <v>181</v>
      </c>
      <c r="N19" s="90" t="s">
        <v>181</v>
      </c>
      <c r="O19" s="86" t="s">
        <v>12</v>
      </c>
      <c r="P19" s="87" t="s">
        <v>12</v>
      </c>
      <c r="Q19" s="88" t="s">
        <v>181</v>
      </c>
      <c r="R19" s="88" t="s">
        <v>181</v>
      </c>
      <c r="S19" s="87">
        <v>5.67E-2</v>
      </c>
      <c r="T19" s="87">
        <v>5.6000000000000001E-2</v>
      </c>
      <c r="U19" s="88">
        <v>5.6349999999999997E-2</v>
      </c>
      <c r="V19" s="88">
        <v>4.9497474680000001E-4</v>
      </c>
      <c r="W19" s="87" t="s">
        <v>12</v>
      </c>
      <c r="X19" s="87" t="s">
        <v>12</v>
      </c>
      <c r="Y19" s="88" t="s">
        <v>181</v>
      </c>
      <c r="Z19" s="88" t="s">
        <v>181</v>
      </c>
      <c r="AA19" s="87" t="s">
        <v>12</v>
      </c>
      <c r="AB19" s="87" t="s">
        <v>12</v>
      </c>
      <c r="AC19" s="88" t="s">
        <v>181</v>
      </c>
      <c r="AD19" s="90" t="s">
        <v>181</v>
      </c>
      <c r="AE19" s="86">
        <v>17.8049</v>
      </c>
      <c r="AF19" s="87">
        <v>17.6997</v>
      </c>
      <c r="AG19" s="88">
        <v>17.752300000000002</v>
      </c>
      <c r="AH19" s="90">
        <v>7.4387633379999998E-2</v>
      </c>
      <c r="AI19" s="86">
        <v>0.38030000000000003</v>
      </c>
      <c r="AJ19" s="87">
        <v>0.38250000000000001</v>
      </c>
      <c r="AK19" s="88">
        <v>0.38140000000000002</v>
      </c>
      <c r="AL19" s="88">
        <v>1.555634919E-3</v>
      </c>
      <c r="AM19" s="87">
        <v>0.50429999999999997</v>
      </c>
      <c r="AN19" s="87">
        <v>0.44940000000000002</v>
      </c>
      <c r="AO19" s="88">
        <v>0.47685</v>
      </c>
      <c r="AP19" s="88">
        <v>3.8820162290000002E-2</v>
      </c>
      <c r="AQ19" s="87">
        <v>0.38390000000000002</v>
      </c>
      <c r="AR19" s="87">
        <v>0.38</v>
      </c>
      <c r="AS19" s="88">
        <v>0.38195000000000001</v>
      </c>
      <c r="AT19" s="88">
        <v>2.7577164469999998E-3</v>
      </c>
      <c r="AU19" s="87">
        <v>0.37859999999999999</v>
      </c>
      <c r="AV19" s="87">
        <v>0.37919999999999998</v>
      </c>
      <c r="AW19" s="88">
        <v>0.37890000000000001</v>
      </c>
      <c r="AX19" s="90">
        <v>4.242640687E-4</v>
      </c>
      <c r="AY19" s="86" t="e">
        <v>#VALUE!</v>
      </c>
      <c r="AZ19" s="87">
        <v>1.681</v>
      </c>
      <c r="BA19" s="88" t="s">
        <v>181</v>
      </c>
      <c r="BB19" s="88" t="s">
        <v>181</v>
      </c>
      <c r="BC19" s="87">
        <v>1.6930000000000001</v>
      </c>
      <c r="BD19" s="87" t="e">
        <v>#VALUE!</v>
      </c>
      <c r="BE19" s="89" t="s">
        <v>181</v>
      </c>
      <c r="BF19" s="90" t="s">
        <v>181</v>
      </c>
      <c r="BG19" s="86">
        <v>2.5999999999999999E-2</v>
      </c>
      <c r="BH19" s="87">
        <v>1.4E-2</v>
      </c>
      <c r="BI19" s="88">
        <v>0.02</v>
      </c>
      <c r="BJ19" s="88">
        <v>8.4852813740000001E-3</v>
      </c>
      <c r="BK19" s="87">
        <v>0.66339999999999999</v>
      </c>
      <c r="BL19" s="87">
        <v>0.65949999999999998</v>
      </c>
      <c r="BM19" s="88">
        <v>0.66144999999999998</v>
      </c>
      <c r="BN19" s="88">
        <v>2.7577164469999998E-3</v>
      </c>
      <c r="BO19" s="87">
        <v>0.65439999999999998</v>
      </c>
      <c r="BP19" s="87">
        <v>0.65620000000000001</v>
      </c>
      <c r="BQ19" s="88">
        <v>0.65529999999999999</v>
      </c>
      <c r="BR19" s="90">
        <v>1.2727922060000001E-3</v>
      </c>
      <c r="BS19" s="87" t="e">
        <v>#VALUE!</v>
      </c>
      <c r="BT19" s="87" t="e">
        <v>#VALUE!</v>
      </c>
      <c r="BU19" s="88" t="s">
        <v>181</v>
      </c>
      <c r="BV19" s="88" t="s">
        <v>181</v>
      </c>
      <c r="BW19" s="86" t="e">
        <f t="shared" si="0"/>
        <v>#VALUE!</v>
      </c>
      <c r="BX19" s="91" t="s">
        <v>12</v>
      </c>
      <c r="BY19" s="87"/>
      <c r="BZ19" s="87"/>
    </row>
    <row r="20" spans="1:78" ht="15.75" customHeight="1" x14ac:dyDescent="0.2">
      <c r="A20" s="84" t="s">
        <v>37</v>
      </c>
      <c r="B20" s="85">
        <v>0.13450000000000001</v>
      </c>
      <c r="C20" s="86">
        <v>4.0018000000000002</v>
      </c>
      <c r="D20" s="87">
        <v>3.9716999999999998</v>
      </c>
      <c r="E20" s="88">
        <v>3.9867499999999998</v>
      </c>
      <c r="F20" s="88">
        <v>2.128391411E-2</v>
      </c>
      <c r="G20" s="87">
        <v>3.9777999999999998</v>
      </c>
      <c r="H20" s="87">
        <v>3.9744999999999999</v>
      </c>
      <c r="I20" s="89">
        <v>3.9761500000000001</v>
      </c>
      <c r="J20" s="88">
        <v>2.333452378E-3</v>
      </c>
      <c r="K20" s="87">
        <v>3.9296000000000002</v>
      </c>
      <c r="L20" s="87">
        <v>3.9733000000000001</v>
      </c>
      <c r="M20" s="88">
        <v>3.9514499999999999</v>
      </c>
      <c r="N20" s="90">
        <v>3.0900566340000001E-2</v>
      </c>
      <c r="O20" s="86">
        <v>5.1711</v>
      </c>
      <c r="P20" s="87">
        <v>5.2165999999999997</v>
      </c>
      <c r="Q20" s="88">
        <v>5.1938500000000003</v>
      </c>
      <c r="R20" s="88">
        <v>3.2173358540000002E-2</v>
      </c>
      <c r="S20" s="87">
        <v>5.7519999999999998</v>
      </c>
      <c r="T20" s="87">
        <v>5.5369000000000002</v>
      </c>
      <c r="U20" s="88">
        <v>5.64445</v>
      </c>
      <c r="V20" s="88">
        <v>0.15209866859999999</v>
      </c>
      <c r="W20" s="87">
        <v>5.2032999999999996</v>
      </c>
      <c r="X20" s="87">
        <v>5.1959999999999997</v>
      </c>
      <c r="Y20" s="88">
        <v>5.1996500000000001</v>
      </c>
      <c r="Z20" s="88">
        <v>5.1618795029999996E-3</v>
      </c>
      <c r="AA20" s="87">
        <v>5.2321</v>
      </c>
      <c r="AB20" s="87">
        <v>5.1863999999999999</v>
      </c>
      <c r="AC20" s="88">
        <v>5.2092499999999999</v>
      </c>
      <c r="AD20" s="90">
        <v>3.23147799E-2</v>
      </c>
      <c r="AE20" s="86">
        <v>26.111899999999999</v>
      </c>
      <c r="AF20" s="87">
        <v>25.937000000000001</v>
      </c>
      <c r="AG20" s="88">
        <v>26.024450000000002</v>
      </c>
      <c r="AH20" s="90">
        <v>0.123672976</v>
      </c>
      <c r="AI20" s="86">
        <v>8.2243999999999993</v>
      </c>
      <c r="AJ20" s="87">
        <v>8.2782</v>
      </c>
      <c r="AK20" s="88">
        <v>8.2513000000000005</v>
      </c>
      <c r="AL20" s="88">
        <v>3.8042344829999998E-2</v>
      </c>
      <c r="AM20" s="87">
        <v>9.7558000000000007</v>
      </c>
      <c r="AN20" s="87">
        <v>9.1036000000000001</v>
      </c>
      <c r="AO20" s="88">
        <v>9.4297000000000004</v>
      </c>
      <c r="AP20" s="88">
        <v>0.46117504269999998</v>
      </c>
      <c r="AQ20" s="87">
        <v>8.3825000000000003</v>
      </c>
      <c r="AR20" s="87">
        <v>8.3515999999999995</v>
      </c>
      <c r="AS20" s="88">
        <v>8.3670500000000008</v>
      </c>
      <c r="AT20" s="88">
        <v>2.184959954E-2</v>
      </c>
      <c r="AU20" s="87">
        <v>8.3536999999999999</v>
      </c>
      <c r="AV20" s="87">
        <v>8.2931000000000008</v>
      </c>
      <c r="AW20" s="88">
        <v>8.3233999999999995</v>
      </c>
      <c r="AX20" s="90">
        <v>4.2850670940000002E-2</v>
      </c>
      <c r="AY20" s="86">
        <v>5.452</v>
      </c>
      <c r="AZ20" s="87">
        <v>36.582999999999998</v>
      </c>
      <c r="BA20" s="88">
        <v>21.017499999999998</v>
      </c>
      <c r="BB20" s="88">
        <v>22.012941210000001</v>
      </c>
      <c r="BC20" s="87">
        <v>37.193999999999996</v>
      </c>
      <c r="BD20" s="87">
        <v>5.3180000000000005</v>
      </c>
      <c r="BE20" s="89">
        <v>21.256</v>
      </c>
      <c r="BF20" s="90">
        <v>22.539735759999999</v>
      </c>
      <c r="BG20" s="86">
        <v>12.169</v>
      </c>
      <c r="BH20" s="87">
        <v>12.292000000000002</v>
      </c>
      <c r="BI20" s="88">
        <v>12.230499999999999</v>
      </c>
      <c r="BJ20" s="88">
        <v>8.6974134090000002E-2</v>
      </c>
      <c r="BK20" s="87">
        <v>12.581200000000001</v>
      </c>
      <c r="BL20" s="87">
        <v>12.3414</v>
      </c>
      <c r="BM20" s="88">
        <v>12.4613</v>
      </c>
      <c r="BN20" s="88">
        <v>0.1695642061</v>
      </c>
      <c r="BO20" s="87">
        <v>12.277200000000001</v>
      </c>
      <c r="BP20" s="87">
        <v>12.4962</v>
      </c>
      <c r="BQ20" s="88">
        <v>12.386699999999999</v>
      </c>
      <c r="BR20" s="90">
        <v>0.15485638509999999</v>
      </c>
      <c r="BS20" s="87">
        <v>10.585000000000001</v>
      </c>
      <c r="BT20" s="87">
        <v>10.545999999999999</v>
      </c>
      <c r="BU20" s="88">
        <v>10.5655</v>
      </c>
      <c r="BV20" s="88">
        <v>2.7577164469999998E-2</v>
      </c>
      <c r="BW20" s="86" t="e">
        <f t="shared" si="0"/>
        <v>#VALUE!</v>
      </c>
      <c r="BX20" s="91" t="s">
        <v>12</v>
      </c>
      <c r="BY20" s="87"/>
      <c r="BZ20" s="87"/>
    </row>
    <row r="21" spans="1:78" ht="15.75" customHeight="1" x14ac:dyDescent="0.2">
      <c r="A21" s="84" t="s">
        <v>38</v>
      </c>
      <c r="B21" s="85">
        <v>5.0000000000000001E-4</v>
      </c>
      <c r="C21" s="86" t="s">
        <v>12</v>
      </c>
      <c r="D21" s="87" t="s">
        <v>12</v>
      </c>
      <c r="E21" s="88" t="s">
        <v>181</v>
      </c>
      <c r="F21" s="88" t="s">
        <v>181</v>
      </c>
      <c r="G21" s="87" t="s">
        <v>12</v>
      </c>
      <c r="H21" s="87" t="s">
        <v>12</v>
      </c>
      <c r="I21" s="89" t="s">
        <v>181</v>
      </c>
      <c r="J21" s="88" t="s">
        <v>181</v>
      </c>
      <c r="K21" s="87" t="s">
        <v>12</v>
      </c>
      <c r="L21" s="87" t="s">
        <v>12</v>
      </c>
      <c r="M21" s="88" t="s">
        <v>181</v>
      </c>
      <c r="N21" s="90" t="s">
        <v>181</v>
      </c>
      <c r="O21" s="86" t="s">
        <v>12</v>
      </c>
      <c r="P21" s="87" t="s">
        <v>12</v>
      </c>
      <c r="Q21" s="88" t="s">
        <v>181</v>
      </c>
      <c r="R21" s="88" t="s">
        <v>181</v>
      </c>
      <c r="S21" s="87" t="s">
        <v>12</v>
      </c>
      <c r="T21" s="87" t="s">
        <v>12</v>
      </c>
      <c r="U21" s="88" t="s">
        <v>181</v>
      </c>
      <c r="V21" s="88" t="s">
        <v>181</v>
      </c>
      <c r="W21" s="87" t="s">
        <v>12</v>
      </c>
      <c r="X21" s="87" t="s">
        <v>12</v>
      </c>
      <c r="Y21" s="88" t="s">
        <v>181</v>
      </c>
      <c r="Z21" s="88" t="s">
        <v>181</v>
      </c>
      <c r="AA21" s="87" t="s">
        <v>12</v>
      </c>
      <c r="AB21" s="87" t="s">
        <v>12</v>
      </c>
      <c r="AC21" s="88" t="s">
        <v>181</v>
      </c>
      <c r="AD21" s="90" t="s">
        <v>181</v>
      </c>
      <c r="AE21" s="86">
        <v>0.2417</v>
      </c>
      <c r="AF21" s="87">
        <v>0.24149999999999999</v>
      </c>
      <c r="AG21" s="88">
        <v>0.24160000000000001</v>
      </c>
      <c r="AH21" s="90">
        <v>1.414213562E-4</v>
      </c>
      <c r="AI21" s="86" t="s">
        <v>12</v>
      </c>
      <c r="AJ21" s="87" t="s">
        <v>12</v>
      </c>
      <c r="AK21" s="88" t="s">
        <v>181</v>
      </c>
      <c r="AL21" s="88" t="s">
        <v>181</v>
      </c>
      <c r="AM21" s="87">
        <v>5.0000000000000001E-3</v>
      </c>
      <c r="AN21" s="87">
        <v>4.7999999999999996E-3</v>
      </c>
      <c r="AO21" s="88">
        <v>4.8999999999999998E-3</v>
      </c>
      <c r="AP21" s="88">
        <v>1.414213562E-4</v>
      </c>
      <c r="AQ21" s="87" t="s">
        <v>12</v>
      </c>
      <c r="AR21" s="87" t="s">
        <v>12</v>
      </c>
      <c r="AS21" s="88" t="s">
        <v>181</v>
      </c>
      <c r="AT21" s="88" t="s">
        <v>181</v>
      </c>
      <c r="AU21" s="87" t="s">
        <v>12</v>
      </c>
      <c r="AV21" s="87" t="s">
        <v>12</v>
      </c>
      <c r="AW21" s="88" t="s">
        <v>181</v>
      </c>
      <c r="AX21" s="90" t="s">
        <v>181</v>
      </c>
      <c r="AY21" s="86" t="e">
        <v>#VALUE!</v>
      </c>
      <c r="AZ21" s="87" t="e">
        <v>#VALUE!</v>
      </c>
      <c r="BA21" s="88" t="s">
        <v>181</v>
      </c>
      <c r="BB21" s="88" t="s">
        <v>181</v>
      </c>
      <c r="BC21" s="87" t="e">
        <v>#VALUE!</v>
      </c>
      <c r="BD21" s="87" t="e">
        <v>#VALUE!</v>
      </c>
      <c r="BE21" s="89" t="s">
        <v>181</v>
      </c>
      <c r="BF21" s="90" t="s">
        <v>181</v>
      </c>
      <c r="BG21" s="86" t="s">
        <v>12</v>
      </c>
      <c r="BH21" s="87" t="e">
        <v>#VALUE!</v>
      </c>
      <c r="BI21" s="88" t="s">
        <v>181</v>
      </c>
      <c r="BJ21" s="88" t="s">
        <v>181</v>
      </c>
      <c r="BK21" s="87">
        <v>5.3E-3</v>
      </c>
      <c r="BL21" s="87">
        <v>6.1000000000000004E-3</v>
      </c>
      <c r="BM21" s="88">
        <v>5.7000000000000002E-3</v>
      </c>
      <c r="BN21" s="88">
        <v>5.6568542489999997E-4</v>
      </c>
      <c r="BO21" s="87">
        <v>5.3E-3</v>
      </c>
      <c r="BP21" s="87">
        <v>4.8999999999999998E-3</v>
      </c>
      <c r="BQ21" s="88">
        <v>5.1000000000000004E-3</v>
      </c>
      <c r="BR21" s="90">
        <v>2.8284271250000003E-4</v>
      </c>
      <c r="BS21" s="87" t="e">
        <v>#VALUE!</v>
      </c>
      <c r="BT21" s="87" t="e">
        <v>#VALUE!</v>
      </c>
      <c r="BU21" s="88" t="s">
        <v>181</v>
      </c>
      <c r="BV21" s="88" t="s">
        <v>181</v>
      </c>
      <c r="BW21" s="86" t="e">
        <f t="shared" si="0"/>
        <v>#VALUE!</v>
      </c>
      <c r="BX21" s="91" t="s">
        <v>12</v>
      </c>
      <c r="BY21" s="87"/>
      <c r="BZ21" s="87"/>
    </row>
    <row r="22" spans="1:78" ht="15.75" customHeight="1" x14ac:dyDescent="0.2">
      <c r="A22" s="84" t="s">
        <v>39</v>
      </c>
      <c r="B22" s="85">
        <v>1.06E-2</v>
      </c>
      <c r="C22" s="86" t="s">
        <v>12</v>
      </c>
      <c r="D22" s="87" t="s">
        <v>12</v>
      </c>
      <c r="E22" s="88" t="s">
        <v>181</v>
      </c>
      <c r="F22" s="88" t="s">
        <v>181</v>
      </c>
      <c r="G22" s="87" t="s">
        <v>12</v>
      </c>
      <c r="H22" s="87" t="s">
        <v>12</v>
      </c>
      <c r="I22" s="89" t="s">
        <v>181</v>
      </c>
      <c r="J22" s="88" t="s">
        <v>181</v>
      </c>
      <c r="K22" s="87" t="s">
        <v>12</v>
      </c>
      <c r="L22" s="87" t="s">
        <v>12</v>
      </c>
      <c r="M22" s="88" t="s">
        <v>181</v>
      </c>
      <c r="N22" s="90" t="s">
        <v>181</v>
      </c>
      <c r="O22" s="86" t="s">
        <v>12</v>
      </c>
      <c r="P22" s="87" t="s">
        <v>12</v>
      </c>
      <c r="Q22" s="88" t="s">
        <v>181</v>
      </c>
      <c r="R22" s="88" t="s">
        <v>181</v>
      </c>
      <c r="S22" s="87" t="s">
        <v>12</v>
      </c>
      <c r="T22" s="87">
        <v>1.4999999999999999E-2</v>
      </c>
      <c r="U22" s="88">
        <v>1.4999999999999999E-2</v>
      </c>
      <c r="V22" s="88" t="s">
        <v>181</v>
      </c>
      <c r="W22" s="87" t="s">
        <v>12</v>
      </c>
      <c r="X22" s="87" t="s">
        <v>12</v>
      </c>
      <c r="Y22" s="88" t="s">
        <v>181</v>
      </c>
      <c r="Z22" s="88" t="s">
        <v>181</v>
      </c>
      <c r="AA22" s="87" t="s">
        <v>12</v>
      </c>
      <c r="AB22" s="87" t="s">
        <v>12</v>
      </c>
      <c r="AC22" s="88" t="s">
        <v>181</v>
      </c>
      <c r="AD22" s="90" t="s">
        <v>181</v>
      </c>
      <c r="AE22" s="86">
        <v>1.66E-2</v>
      </c>
      <c r="AF22" s="87">
        <v>1.26E-2</v>
      </c>
      <c r="AG22" s="88">
        <v>1.46E-2</v>
      </c>
      <c r="AH22" s="90">
        <v>2.828427125E-3</v>
      </c>
      <c r="AI22" s="86" t="s">
        <v>12</v>
      </c>
      <c r="AJ22" s="87" t="s">
        <v>12</v>
      </c>
      <c r="AK22" s="88" t="s">
        <v>181</v>
      </c>
      <c r="AL22" s="88" t="s">
        <v>181</v>
      </c>
      <c r="AM22" s="87">
        <v>2.75E-2</v>
      </c>
      <c r="AN22" s="87">
        <v>2.01E-2</v>
      </c>
      <c r="AO22" s="88">
        <v>2.3800000000000002E-2</v>
      </c>
      <c r="AP22" s="88">
        <v>5.2325901810000002E-3</v>
      </c>
      <c r="AQ22" s="87" t="s">
        <v>12</v>
      </c>
      <c r="AR22" s="87" t="s">
        <v>12</v>
      </c>
      <c r="AS22" s="88" t="s">
        <v>181</v>
      </c>
      <c r="AT22" s="88" t="s">
        <v>181</v>
      </c>
      <c r="AU22" s="87" t="s">
        <v>12</v>
      </c>
      <c r="AV22" s="87" t="s">
        <v>12</v>
      </c>
      <c r="AW22" s="88" t="s">
        <v>181</v>
      </c>
      <c r="AX22" s="90" t="s">
        <v>181</v>
      </c>
      <c r="AY22" s="86" t="e">
        <v>#VALUE!</v>
      </c>
      <c r="AZ22" s="87" t="e">
        <v>#VALUE!</v>
      </c>
      <c r="BA22" s="88" t="s">
        <v>181</v>
      </c>
      <c r="BB22" s="88" t="s">
        <v>181</v>
      </c>
      <c r="BC22" s="87" t="e">
        <v>#VALUE!</v>
      </c>
      <c r="BD22" s="87" t="e">
        <v>#VALUE!</v>
      </c>
      <c r="BE22" s="89" t="s">
        <v>181</v>
      </c>
      <c r="BF22" s="90" t="s">
        <v>181</v>
      </c>
      <c r="BG22" s="86" t="s">
        <v>12</v>
      </c>
      <c r="BH22" s="87" t="e">
        <v>#VALUE!</v>
      </c>
      <c r="BI22" s="88" t="s">
        <v>181</v>
      </c>
      <c r="BJ22" s="88" t="s">
        <v>181</v>
      </c>
      <c r="BK22" s="87">
        <v>1.9400000000000001E-2</v>
      </c>
      <c r="BL22" s="87">
        <v>1.12E-2</v>
      </c>
      <c r="BM22" s="88">
        <v>1.5299999999999999E-2</v>
      </c>
      <c r="BN22" s="88">
        <v>5.7982756059999996E-3</v>
      </c>
      <c r="BO22" s="87">
        <v>1.7999999999999999E-2</v>
      </c>
      <c r="BP22" s="87">
        <v>1.14E-2</v>
      </c>
      <c r="BQ22" s="88">
        <v>1.47E-2</v>
      </c>
      <c r="BR22" s="90">
        <v>4.6669047559999999E-3</v>
      </c>
      <c r="BS22" s="87" t="e">
        <v>#VALUE!</v>
      </c>
      <c r="BT22" s="87" t="e">
        <v>#VALUE!</v>
      </c>
      <c r="BU22" s="88" t="s">
        <v>181</v>
      </c>
      <c r="BV22" s="88" t="s">
        <v>181</v>
      </c>
      <c r="BW22" s="86" t="e">
        <f t="shared" si="0"/>
        <v>#VALUE!</v>
      </c>
      <c r="BX22" s="91" t="s">
        <v>12</v>
      </c>
      <c r="BY22" s="87"/>
      <c r="BZ22" s="87"/>
    </row>
    <row r="23" spans="1:78" ht="15.75" customHeight="1" x14ac:dyDescent="0.2">
      <c r="A23" s="84" t="s">
        <v>40</v>
      </c>
      <c r="B23" s="85">
        <v>2E-3</v>
      </c>
      <c r="C23" s="86" t="s">
        <v>12</v>
      </c>
      <c r="D23" s="87" t="s">
        <v>12</v>
      </c>
      <c r="E23" s="88" t="s">
        <v>181</v>
      </c>
      <c r="F23" s="88" t="s">
        <v>181</v>
      </c>
      <c r="G23" s="87" t="s">
        <v>12</v>
      </c>
      <c r="H23" s="87" t="s">
        <v>12</v>
      </c>
      <c r="I23" s="89" t="s">
        <v>181</v>
      </c>
      <c r="J23" s="88" t="s">
        <v>181</v>
      </c>
      <c r="K23" s="87" t="s">
        <v>12</v>
      </c>
      <c r="L23" s="87" t="s">
        <v>12</v>
      </c>
      <c r="M23" s="88" t="s">
        <v>181</v>
      </c>
      <c r="N23" s="90" t="s">
        <v>181</v>
      </c>
      <c r="O23" s="86" t="s">
        <v>12</v>
      </c>
      <c r="P23" s="87" t="s">
        <v>12</v>
      </c>
      <c r="Q23" s="88" t="s">
        <v>181</v>
      </c>
      <c r="R23" s="88" t="s">
        <v>181</v>
      </c>
      <c r="S23" s="87" t="s">
        <v>12</v>
      </c>
      <c r="T23" s="87" t="s">
        <v>12</v>
      </c>
      <c r="U23" s="88" t="s">
        <v>181</v>
      </c>
      <c r="V23" s="88" t="s">
        <v>181</v>
      </c>
      <c r="W23" s="87" t="s">
        <v>12</v>
      </c>
      <c r="X23" s="87" t="s">
        <v>12</v>
      </c>
      <c r="Y23" s="88" t="s">
        <v>181</v>
      </c>
      <c r="Z23" s="88" t="s">
        <v>181</v>
      </c>
      <c r="AA23" s="87" t="s">
        <v>12</v>
      </c>
      <c r="AB23" s="87" t="s">
        <v>12</v>
      </c>
      <c r="AC23" s="88" t="s">
        <v>181</v>
      </c>
      <c r="AD23" s="90" t="s">
        <v>181</v>
      </c>
      <c r="AE23" s="86">
        <v>8.0000000000000002E-3</v>
      </c>
      <c r="AF23" s="87">
        <v>1.0699999999999999E-2</v>
      </c>
      <c r="AG23" s="88">
        <v>9.3500000000000007E-3</v>
      </c>
      <c r="AH23" s="90">
        <v>1.9091883090000001E-3</v>
      </c>
      <c r="AI23" s="86" t="s">
        <v>12</v>
      </c>
      <c r="AJ23" s="87" t="s">
        <v>12</v>
      </c>
      <c r="AK23" s="88" t="s">
        <v>181</v>
      </c>
      <c r="AL23" s="88" t="s">
        <v>181</v>
      </c>
      <c r="AM23" s="87">
        <v>2E-3</v>
      </c>
      <c r="AN23" s="87">
        <v>2.2000000000000001E-3</v>
      </c>
      <c r="AO23" s="88">
        <v>2.0999999999999999E-3</v>
      </c>
      <c r="AP23" s="88">
        <v>1.414213562E-4</v>
      </c>
      <c r="AQ23" s="87" t="s">
        <v>12</v>
      </c>
      <c r="AR23" s="87" t="s">
        <v>12</v>
      </c>
      <c r="AS23" s="88" t="s">
        <v>181</v>
      </c>
      <c r="AT23" s="88" t="s">
        <v>181</v>
      </c>
      <c r="AU23" s="87" t="s">
        <v>12</v>
      </c>
      <c r="AV23" s="87" t="s">
        <v>12</v>
      </c>
      <c r="AW23" s="88" t="s">
        <v>181</v>
      </c>
      <c r="AX23" s="90" t="s">
        <v>181</v>
      </c>
      <c r="AY23" s="86" t="e">
        <v>#VALUE!</v>
      </c>
      <c r="AZ23" s="87" t="e">
        <v>#VALUE!</v>
      </c>
      <c r="BA23" s="88" t="s">
        <v>181</v>
      </c>
      <c r="BB23" s="88" t="s">
        <v>181</v>
      </c>
      <c r="BC23" s="87" t="e">
        <v>#VALUE!</v>
      </c>
      <c r="BD23" s="87" t="e">
        <v>#VALUE!</v>
      </c>
      <c r="BE23" s="89" t="s">
        <v>181</v>
      </c>
      <c r="BF23" s="90" t="s">
        <v>181</v>
      </c>
      <c r="BG23" s="86" t="s">
        <v>12</v>
      </c>
      <c r="BH23" s="87" t="e">
        <v>#VALUE!</v>
      </c>
      <c r="BI23" s="88" t="s">
        <v>181</v>
      </c>
      <c r="BJ23" s="88" t="s">
        <v>181</v>
      </c>
      <c r="BK23" s="87" t="s">
        <v>12</v>
      </c>
      <c r="BL23" s="87">
        <v>2.0999999999999999E-3</v>
      </c>
      <c r="BM23" s="88">
        <v>2.0999999999999999E-3</v>
      </c>
      <c r="BN23" s="88" t="s">
        <v>181</v>
      </c>
      <c r="BO23" s="87" t="s">
        <v>12</v>
      </c>
      <c r="BP23" s="87" t="s">
        <v>12</v>
      </c>
      <c r="BQ23" s="88" t="s">
        <v>181</v>
      </c>
      <c r="BR23" s="90" t="s">
        <v>181</v>
      </c>
      <c r="BS23" s="87" t="e">
        <v>#VALUE!</v>
      </c>
      <c r="BT23" s="87" t="e">
        <v>#VALUE!</v>
      </c>
      <c r="BU23" s="88" t="s">
        <v>181</v>
      </c>
      <c r="BV23" s="88" t="s">
        <v>181</v>
      </c>
      <c r="BW23" s="86" t="e">
        <f t="shared" si="0"/>
        <v>#VALUE!</v>
      </c>
      <c r="BX23" s="91" t="s">
        <v>12</v>
      </c>
      <c r="BY23" s="87"/>
      <c r="BZ23" s="87"/>
    </row>
    <row r="24" spans="1:78" ht="15.75" customHeight="1" x14ac:dyDescent="0.2">
      <c r="A24" s="84" t="s">
        <v>41</v>
      </c>
      <c r="B24" s="85">
        <v>2.76E-2</v>
      </c>
      <c r="C24" s="86">
        <v>4.4137000000000004</v>
      </c>
      <c r="D24" s="87">
        <v>4.4176000000000002</v>
      </c>
      <c r="E24" s="88">
        <v>4.4156500000000003</v>
      </c>
      <c r="F24" s="88">
        <v>2.7577164469999998E-3</v>
      </c>
      <c r="G24" s="87">
        <v>4.3516000000000004</v>
      </c>
      <c r="H24" s="87">
        <v>4.4162999999999997</v>
      </c>
      <c r="I24" s="89">
        <v>4.3839499999999996</v>
      </c>
      <c r="J24" s="88">
        <v>4.5749808740000002E-2</v>
      </c>
      <c r="K24" s="87">
        <v>4.4062000000000001</v>
      </c>
      <c r="L24" s="87">
        <v>4.4676</v>
      </c>
      <c r="M24" s="88">
        <v>4.4368999999999996</v>
      </c>
      <c r="N24" s="90">
        <v>4.3416356359999998E-2</v>
      </c>
      <c r="O24" s="86">
        <v>5.1185999999999998</v>
      </c>
      <c r="P24" s="87">
        <v>5.1174999999999997</v>
      </c>
      <c r="Q24" s="88">
        <v>5.1180500000000002</v>
      </c>
      <c r="R24" s="88">
        <v>7.7781745930000003E-4</v>
      </c>
      <c r="S24" s="87">
        <v>5.2172999999999998</v>
      </c>
      <c r="T24" s="87">
        <v>5.4188999999999998</v>
      </c>
      <c r="U24" s="88">
        <v>5.3181000000000003</v>
      </c>
      <c r="V24" s="88">
        <v>0.1425527271</v>
      </c>
      <c r="W24" s="87">
        <v>5.117</v>
      </c>
      <c r="X24" s="87">
        <v>5.1189999999999998</v>
      </c>
      <c r="Y24" s="88">
        <v>5.1180000000000003</v>
      </c>
      <c r="Z24" s="88">
        <v>1.414213562E-3</v>
      </c>
      <c r="AA24" s="87">
        <v>5.1802999999999999</v>
      </c>
      <c r="AB24" s="87">
        <v>5.1315999999999997</v>
      </c>
      <c r="AC24" s="88">
        <v>5.1559499999999998</v>
      </c>
      <c r="AD24" s="90">
        <v>3.4436100240000003E-2</v>
      </c>
      <c r="AE24" s="86">
        <v>281.03629999999998</v>
      </c>
      <c r="AF24" s="87">
        <v>282.89550000000003</v>
      </c>
      <c r="AG24" s="88">
        <v>281.96589999999998</v>
      </c>
      <c r="AH24" s="90">
        <v>1.3146529280000001</v>
      </c>
      <c r="AI24" s="86">
        <v>10.9772</v>
      </c>
      <c r="AJ24" s="87">
        <v>10.911</v>
      </c>
      <c r="AK24" s="88">
        <v>10.944100000000001</v>
      </c>
      <c r="AL24" s="88">
        <v>4.681046891E-2</v>
      </c>
      <c r="AM24" s="87">
        <v>10.3278</v>
      </c>
      <c r="AN24" s="87">
        <v>11.333299999999999</v>
      </c>
      <c r="AO24" s="88">
        <v>10.830550000000001</v>
      </c>
      <c r="AP24" s="88">
        <v>0.71099586849999996</v>
      </c>
      <c r="AQ24" s="87">
        <v>11.0367</v>
      </c>
      <c r="AR24" s="87">
        <v>10.914300000000001</v>
      </c>
      <c r="AS24" s="88">
        <v>10.9755</v>
      </c>
      <c r="AT24" s="88">
        <v>8.6549870020000003E-2</v>
      </c>
      <c r="AU24" s="87">
        <v>10.9918</v>
      </c>
      <c r="AV24" s="87">
        <v>11.093</v>
      </c>
      <c r="AW24" s="88">
        <v>11.042400000000001</v>
      </c>
      <c r="AX24" s="90">
        <v>7.1559206259999994E-2</v>
      </c>
      <c r="AY24" s="86">
        <v>9.9919999999999991</v>
      </c>
      <c r="AZ24" s="87">
        <v>466.06900000000002</v>
      </c>
      <c r="BA24" s="88">
        <v>238.03049999999999</v>
      </c>
      <c r="BB24" s="88">
        <v>322.49513940000003</v>
      </c>
      <c r="BC24" s="87">
        <v>471.26199999999994</v>
      </c>
      <c r="BD24" s="87">
        <v>10.222999999999999</v>
      </c>
      <c r="BE24" s="89">
        <v>240.74250000000001</v>
      </c>
      <c r="BF24" s="90">
        <v>326.00380330000002</v>
      </c>
      <c r="BG24" s="86">
        <v>60.744</v>
      </c>
      <c r="BH24" s="87">
        <v>60.875</v>
      </c>
      <c r="BI24" s="88">
        <v>60.8095</v>
      </c>
      <c r="BJ24" s="88">
        <v>9.2630988339999998E-2</v>
      </c>
      <c r="BK24" s="87">
        <v>63.593000000000004</v>
      </c>
      <c r="BL24" s="87">
        <v>62.520499999999998</v>
      </c>
      <c r="BM24" s="88">
        <v>63.056750000000001</v>
      </c>
      <c r="BN24" s="88">
        <v>0.75837202280000005</v>
      </c>
      <c r="BO24" s="87">
        <v>62.813000000000002</v>
      </c>
      <c r="BP24" s="87">
        <v>61.784500000000001</v>
      </c>
      <c r="BQ24" s="88">
        <v>62.298749999999998</v>
      </c>
      <c r="BR24" s="90">
        <v>0.72725932449999997</v>
      </c>
      <c r="BS24" s="87">
        <v>14.663</v>
      </c>
      <c r="BT24" s="87">
        <v>14.763</v>
      </c>
      <c r="BU24" s="88">
        <v>14.712999999999999</v>
      </c>
      <c r="BV24" s="88">
        <v>7.0710678119999995E-2</v>
      </c>
      <c r="BW24" s="86" t="e">
        <f t="shared" si="0"/>
        <v>#VALUE!</v>
      </c>
      <c r="BX24" s="91" t="s">
        <v>12</v>
      </c>
      <c r="BY24" s="87"/>
      <c r="BZ24" s="87"/>
    </row>
    <row r="25" spans="1:78" ht="15.75" customHeight="1" x14ac:dyDescent="0.2">
      <c r="A25" s="84" t="s">
        <v>42</v>
      </c>
      <c r="B25" s="85">
        <v>0.01</v>
      </c>
      <c r="C25" s="86" t="s">
        <v>12</v>
      </c>
      <c r="D25" s="87" t="s">
        <v>12</v>
      </c>
      <c r="E25" s="88" t="s">
        <v>181</v>
      </c>
      <c r="F25" s="88" t="s">
        <v>181</v>
      </c>
      <c r="G25" s="87" t="s">
        <v>12</v>
      </c>
      <c r="H25" s="87" t="s">
        <v>12</v>
      </c>
      <c r="I25" s="89" t="s">
        <v>181</v>
      </c>
      <c r="J25" s="88" t="s">
        <v>181</v>
      </c>
      <c r="K25" s="87" t="s">
        <v>12</v>
      </c>
      <c r="L25" s="87" t="s">
        <v>12</v>
      </c>
      <c r="M25" s="88" t="s">
        <v>181</v>
      </c>
      <c r="N25" s="90" t="s">
        <v>181</v>
      </c>
      <c r="O25" s="86" t="s">
        <v>12</v>
      </c>
      <c r="P25" s="87" t="s">
        <v>12</v>
      </c>
      <c r="Q25" s="88" t="s">
        <v>181</v>
      </c>
      <c r="R25" s="88" t="s">
        <v>181</v>
      </c>
      <c r="S25" s="87" t="s">
        <v>12</v>
      </c>
      <c r="T25" s="87" t="s">
        <v>12</v>
      </c>
      <c r="U25" s="88" t="s">
        <v>181</v>
      </c>
      <c r="V25" s="88" t="s">
        <v>181</v>
      </c>
      <c r="W25" s="87" t="s">
        <v>12</v>
      </c>
      <c r="X25" s="87" t="s">
        <v>12</v>
      </c>
      <c r="Y25" s="88" t="s">
        <v>181</v>
      </c>
      <c r="Z25" s="88" t="s">
        <v>181</v>
      </c>
      <c r="AA25" s="87" t="s">
        <v>12</v>
      </c>
      <c r="AB25" s="87" t="s">
        <v>12</v>
      </c>
      <c r="AC25" s="88" t="s">
        <v>181</v>
      </c>
      <c r="AD25" s="90" t="s">
        <v>181</v>
      </c>
      <c r="AE25" s="86" t="s">
        <v>12</v>
      </c>
      <c r="AF25" s="87" t="s">
        <v>12</v>
      </c>
      <c r="AG25" s="88" t="s">
        <v>181</v>
      </c>
      <c r="AH25" s="90" t="s">
        <v>181</v>
      </c>
      <c r="AI25" s="86" t="s">
        <v>12</v>
      </c>
      <c r="AJ25" s="87" t="s">
        <v>12</v>
      </c>
      <c r="AK25" s="88" t="s">
        <v>181</v>
      </c>
      <c r="AL25" s="88" t="s">
        <v>181</v>
      </c>
      <c r="AM25" s="87" t="s">
        <v>12</v>
      </c>
      <c r="AN25" s="87" t="s">
        <v>12</v>
      </c>
      <c r="AO25" s="88" t="s">
        <v>181</v>
      </c>
      <c r="AP25" s="88" t="s">
        <v>181</v>
      </c>
      <c r="AQ25" s="87" t="s">
        <v>12</v>
      </c>
      <c r="AR25" s="87" t="s">
        <v>12</v>
      </c>
      <c r="AS25" s="88" t="s">
        <v>181</v>
      </c>
      <c r="AT25" s="88" t="s">
        <v>181</v>
      </c>
      <c r="AU25" s="87" t="s">
        <v>12</v>
      </c>
      <c r="AV25" s="87" t="s">
        <v>12</v>
      </c>
      <c r="AW25" s="88" t="s">
        <v>181</v>
      </c>
      <c r="AX25" s="90" t="s">
        <v>181</v>
      </c>
      <c r="AY25" s="86" t="e">
        <v>#VALUE!</v>
      </c>
      <c r="AZ25" s="87" t="e">
        <v>#VALUE!</v>
      </c>
      <c r="BA25" s="88" t="s">
        <v>181</v>
      </c>
      <c r="BB25" s="88" t="s">
        <v>181</v>
      </c>
      <c r="BC25" s="87" t="e">
        <v>#VALUE!</v>
      </c>
      <c r="BD25" s="87" t="e">
        <v>#VALUE!</v>
      </c>
      <c r="BE25" s="89" t="s">
        <v>181</v>
      </c>
      <c r="BF25" s="90" t="s">
        <v>181</v>
      </c>
      <c r="BG25" s="86" t="e">
        <v>#VALUE!</v>
      </c>
      <c r="BH25" s="87" t="e">
        <v>#VALUE!</v>
      </c>
      <c r="BI25" s="88" t="s">
        <v>181</v>
      </c>
      <c r="BJ25" s="88" t="s">
        <v>181</v>
      </c>
      <c r="BK25" s="87" t="s">
        <v>12</v>
      </c>
      <c r="BL25" s="87" t="s">
        <v>12</v>
      </c>
      <c r="BM25" s="88" t="s">
        <v>181</v>
      </c>
      <c r="BN25" s="88" t="s">
        <v>181</v>
      </c>
      <c r="BO25" s="87" t="s">
        <v>12</v>
      </c>
      <c r="BP25" s="87" t="s">
        <v>12</v>
      </c>
      <c r="BQ25" s="88" t="s">
        <v>181</v>
      </c>
      <c r="BR25" s="90" t="s">
        <v>181</v>
      </c>
      <c r="BS25" s="87" t="e">
        <v>#VALUE!</v>
      </c>
      <c r="BT25" s="87" t="e">
        <v>#VALUE!</v>
      </c>
      <c r="BU25" s="88" t="s">
        <v>181</v>
      </c>
      <c r="BV25" s="88" t="s">
        <v>181</v>
      </c>
      <c r="BW25" s="86" t="e">
        <f t="shared" si="0"/>
        <v>#VALUE!</v>
      </c>
      <c r="BX25" s="91" t="s">
        <v>12</v>
      </c>
      <c r="BY25" s="87"/>
      <c r="BZ25" s="87"/>
    </row>
    <row r="26" spans="1:78" ht="15.75" customHeight="1" x14ac:dyDescent="0.2">
      <c r="A26" s="84" t="s">
        <v>43</v>
      </c>
      <c r="B26" s="85">
        <v>1.14E-2</v>
      </c>
      <c r="C26" s="86">
        <v>5.7013999999999996</v>
      </c>
      <c r="D26" s="87">
        <v>5.5956000000000001</v>
      </c>
      <c r="E26" s="88">
        <v>5.6485000000000003</v>
      </c>
      <c r="F26" s="88">
        <v>7.4811897449999998E-2</v>
      </c>
      <c r="G26" s="87">
        <v>5.4008000000000003</v>
      </c>
      <c r="H26" s="87">
        <v>5.8734999999999999</v>
      </c>
      <c r="I26" s="89">
        <v>5.6371500000000001</v>
      </c>
      <c r="J26" s="88">
        <v>0.3342493755</v>
      </c>
      <c r="K26" s="87">
        <v>5.4206000000000003</v>
      </c>
      <c r="L26" s="87">
        <v>5.3851000000000004</v>
      </c>
      <c r="M26" s="88">
        <v>5.4028499999999999</v>
      </c>
      <c r="N26" s="90">
        <v>2.5102290730000001E-2</v>
      </c>
      <c r="O26" s="86">
        <v>5.5621999999999998</v>
      </c>
      <c r="P26" s="87">
        <v>5.5658000000000003</v>
      </c>
      <c r="Q26" s="88">
        <v>5.5640000000000001</v>
      </c>
      <c r="R26" s="88">
        <v>2.5455844120000001E-3</v>
      </c>
      <c r="S26" s="87">
        <v>5.7340999999999998</v>
      </c>
      <c r="T26" s="87">
        <v>5.5152999999999999</v>
      </c>
      <c r="U26" s="88">
        <v>5.6246999999999998</v>
      </c>
      <c r="V26" s="88">
        <v>0.15471496370000001</v>
      </c>
      <c r="W26" s="87">
        <v>5.5579999999999998</v>
      </c>
      <c r="X26" s="87">
        <v>5.5537999999999998</v>
      </c>
      <c r="Y26" s="88">
        <v>5.5559000000000003</v>
      </c>
      <c r="Z26" s="88">
        <v>2.969848481E-3</v>
      </c>
      <c r="AA26" s="87">
        <v>5.5763999999999996</v>
      </c>
      <c r="AB26" s="87">
        <v>5.5191999999999997</v>
      </c>
      <c r="AC26" s="88">
        <v>5.5477999999999996</v>
      </c>
      <c r="AD26" s="90">
        <v>4.0446507880000003E-2</v>
      </c>
      <c r="AE26" s="86">
        <v>17.169799999999999</v>
      </c>
      <c r="AF26" s="87">
        <v>17.205400000000001</v>
      </c>
      <c r="AG26" s="88">
        <v>17.1876</v>
      </c>
      <c r="AH26" s="90">
        <v>2.517300141E-2</v>
      </c>
      <c r="AI26" s="86">
        <v>5.6375999999999999</v>
      </c>
      <c r="AJ26" s="87">
        <v>6.0077999999999996</v>
      </c>
      <c r="AK26" s="88">
        <v>5.8227000000000002</v>
      </c>
      <c r="AL26" s="88">
        <v>0.26177093039999999</v>
      </c>
      <c r="AM26" s="87">
        <v>5.9451999999999998</v>
      </c>
      <c r="AN26" s="87">
        <v>5.8456999999999999</v>
      </c>
      <c r="AO26" s="88">
        <v>5.8954500000000003</v>
      </c>
      <c r="AP26" s="88">
        <v>7.0357124729999998E-2</v>
      </c>
      <c r="AQ26" s="87">
        <v>5.6814999999999998</v>
      </c>
      <c r="AR26" s="87">
        <v>5.6388999999999996</v>
      </c>
      <c r="AS26" s="88">
        <v>5.6601999999999997</v>
      </c>
      <c r="AT26" s="88">
        <v>3.0122748880000001E-2</v>
      </c>
      <c r="AU26" s="87">
        <v>5.6272000000000002</v>
      </c>
      <c r="AV26" s="87">
        <v>5.5655000000000001</v>
      </c>
      <c r="AW26" s="88">
        <v>5.5963500000000002</v>
      </c>
      <c r="AX26" s="90">
        <v>4.3628488399999998E-2</v>
      </c>
      <c r="AY26" s="86">
        <v>14.275</v>
      </c>
      <c r="AZ26" s="87">
        <v>1.5369999999999999</v>
      </c>
      <c r="BA26" s="88">
        <v>7.9059999999999997</v>
      </c>
      <c r="BB26" s="88">
        <v>9.0071261790000001</v>
      </c>
      <c r="BC26" s="87">
        <v>2.375</v>
      </c>
      <c r="BD26" s="87">
        <v>14.726999999999999</v>
      </c>
      <c r="BE26" s="89">
        <v>8.5510000000000002</v>
      </c>
      <c r="BF26" s="90">
        <v>8.7341829610000001</v>
      </c>
      <c r="BG26" s="86">
        <v>5.4390000000000001</v>
      </c>
      <c r="BH26" s="87">
        <v>8.1509999999999998</v>
      </c>
      <c r="BI26" s="88">
        <v>6.7949999999999999</v>
      </c>
      <c r="BJ26" s="88">
        <v>1.917673591</v>
      </c>
      <c r="BK26" s="87">
        <v>5.3136999999999999</v>
      </c>
      <c r="BL26" s="87">
        <v>5.6632999999999996</v>
      </c>
      <c r="BM26" s="88">
        <v>5.4885000000000002</v>
      </c>
      <c r="BN26" s="88">
        <v>0.24720453070000001</v>
      </c>
      <c r="BO26" s="87">
        <v>5.3273000000000001</v>
      </c>
      <c r="BP26" s="87">
        <v>5.1829999999999998</v>
      </c>
      <c r="BQ26" s="88">
        <v>5.2551500000000004</v>
      </c>
      <c r="BR26" s="90">
        <v>0.1020355085</v>
      </c>
      <c r="BS26" s="87">
        <v>6.0029999999999992</v>
      </c>
      <c r="BT26" s="87">
        <v>5.923</v>
      </c>
      <c r="BU26" s="88">
        <v>5.9630000000000001</v>
      </c>
      <c r="BV26" s="88">
        <v>5.6568542489999998E-2</v>
      </c>
      <c r="BW26" s="86">
        <f t="shared" si="0"/>
        <v>37.1</v>
      </c>
      <c r="BX26" s="91">
        <v>3.7100000000000001E-2</v>
      </c>
      <c r="BY26" s="87"/>
      <c r="BZ26" s="87"/>
    </row>
    <row r="27" spans="1:78" ht="15.75" customHeight="1" x14ac:dyDescent="0.2">
      <c r="A27" s="84" t="s">
        <v>44</v>
      </c>
      <c r="B27" s="85">
        <v>1E-4</v>
      </c>
      <c r="C27" s="86" t="s">
        <v>12</v>
      </c>
      <c r="D27" s="87" t="s">
        <v>12</v>
      </c>
      <c r="E27" s="88" t="s">
        <v>181</v>
      </c>
      <c r="F27" s="88" t="s">
        <v>181</v>
      </c>
      <c r="G27" s="87" t="s">
        <v>12</v>
      </c>
      <c r="H27" s="87">
        <v>8.9999999999999998E-4</v>
      </c>
      <c r="I27" s="89">
        <v>8.9999999999999998E-4</v>
      </c>
      <c r="J27" s="88" t="s">
        <v>181</v>
      </c>
      <c r="K27" s="87" t="s">
        <v>12</v>
      </c>
      <c r="L27" s="87" t="s">
        <v>12</v>
      </c>
      <c r="M27" s="88" t="s">
        <v>181</v>
      </c>
      <c r="N27" s="90" t="s">
        <v>181</v>
      </c>
      <c r="O27" s="86">
        <v>1.9E-3</v>
      </c>
      <c r="P27" s="87">
        <v>2.0999999999999999E-3</v>
      </c>
      <c r="Q27" s="88">
        <v>2E-3</v>
      </c>
      <c r="R27" s="88">
        <v>1.414213562E-4</v>
      </c>
      <c r="S27" s="87">
        <v>6.7500000000000004E-2</v>
      </c>
      <c r="T27" s="87">
        <v>6.6100000000000006E-2</v>
      </c>
      <c r="U27" s="88">
        <v>6.6799999999999998E-2</v>
      </c>
      <c r="V27" s="88">
        <v>9.899494937000001E-4</v>
      </c>
      <c r="W27" s="87">
        <v>2.3E-3</v>
      </c>
      <c r="X27" s="87">
        <v>1.8E-3</v>
      </c>
      <c r="Y27" s="88">
        <v>2.0500000000000002E-3</v>
      </c>
      <c r="Z27" s="88">
        <v>3.5355339059999998E-4</v>
      </c>
      <c r="AA27" s="87">
        <v>2.8E-3</v>
      </c>
      <c r="AB27" s="87">
        <v>1.8E-3</v>
      </c>
      <c r="AC27" s="88">
        <v>2.3E-3</v>
      </c>
      <c r="AD27" s="90">
        <v>7.0710678119999997E-4</v>
      </c>
      <c r="AE27" s="86">
        <v>1.6053999999999999</v>
      </c>
      <c r="AF27" s="87">
        <v>1.605</v>
      </c>
      <c r="AG27" s="88">
        <v>1.6052</v>
      </c>
      <c r="AH27" s="90">
        <v>2.8284271250000003E-4</v>
      </c>
      <c r="AI27" s="86">
        <v>3.5200000000000002E-2</v>
      </c>
      <c r="AJ27" s="87">
        <v>3.6700000000000003E-2</v>
      </c>
      <c r="AK27" s="88">
        <v>3.5950000000000003E-2</v>
      </c>
      <c r="AL27" s="88">
        <v>1.0606601719999999E-3</v>
      </c>
      <c r="AM27" s="87">
        <v>0.1123</v>
      </c>
      <c r="AN27" s="87">
        <v>0.10150000000000001</v>
      </c>
      <c r="AO27" s="88">
        <v>0.1069</v>
      </c>
      <c r="AP27" s="88">
        <v>7.636753237E-3</v>
      </c>
      <c r="AQ27" s="87">
        <v>3.5900000000000001E-2</v>
      </c>
      <c r="AR27" s="87">
        <v>3.4799999999999998E-2</v>
      </c>
      <c r="AS27" s="88">
        <v>3.5349999999999999E-2</v>
      </c>
      <c r="AT27" s="88">
        <v>7.7781745930000003E-4</v>
      </c>
      <c r="AU27" s="87">
        <v>3.5200000000000002E-2</v>
      </c>
      <c r="AV27" s="87">
        <v>3.5400000000000001E-2</v>
      </c>
      <c r="AW27" s="88">
        <v>3.5299999999999998E-2</v>
      </c>
      <c r="AX27" s="90">
        <v>1.414213562E-4</v>
      </c>
      <c r="AY27" s="86" t="e">
        <v>#VALUE!</v>
      </c>
      <c r="AZ27" s="87">
        <v>1.3129999999999999</v>
      </c>
      <c r="BA27" s="88" t="s">
        <v>181</v>
      </c>
      <c r="BB27" s="88" t="s">
        <v>181</v>
      </c>
      <c r="BC27" s="87">
        <v>1.361</v>
      </c>
      <c r="BD27" s="87" t="e">
        <v>#VALUE!</v>
      </c>
      <c r="BE27" s="89" t="s">
        <v>181</v>
      </c>
      <c r="BF27" s="90" t="s">
        <v>181</v>
      </c>
      <c r="BG27" s="86" t="e">
        <v>#VALUE!</v>
      </c>
      <c r="BH27" s="87" t="e">
        <v>#VALUE!</v>
      </c>
      <c r="BI27" s="88" t="s">
        <v>181</v>
      </c>
      <c r="BJ27" s="88" t="s">
        <v>181</v>
      </c>
      <c r="BK27" s="87">
        <v>0.29480000000000001</v>
      </c>
      <c r="BL27" s="87">
        <v>0.2908</v>
      </c>
      <c r="BM27" s="88">
        <v>0.2928</v>
      </c>
      <c r="BN27" s="88">
        <v>2.828427125E-3</v>
      </c>
      <c r="BO27" s="87">
        <v>0.28920000000000001</v>
      </c>
      <c r="BP27" s="87">
        <v>0.29210000000000003</v>
      </c>
      <c r="BQ27" s="88">
        <v>0.29065000000000002</v>
      </c>
      <c r="BR27" s="90">
        <v>2.0506096650000001E-3</v>
      </c>
      <c r="BS27" s="87" t="e">
        <v>#VALUE!</v>
      </c>
      <c r="BT27" s="87" t="e">
        <v>#VALUE!</v>
      </c>
      <c r="BU27" s="88" t="s">
        <v>181</v>
      </c>
      <c r="BV27" s="88" t="s">
        <v>181</v>
      </c>
      <c r="BW27" s="86" t="e">
        <f t="shared" si="0"/>
        <v>#VALUE!</v>
      </c>
      <c r="BX27" s="91" t="s">
        <v>12</v>
      </c>
      <c r="BY27" s="87"/>
      <c r="BZ27" s="87"/>
    </row>
    <row r="28" spans="1:78" ht="15.75" customHeight="1" x14ac:dyDescent="0.2">
      <c r="A28" s="84" t="s">
        <v>45</v>
      </c>
      <c r="B28" s="85">
        <v>1.8E-3</v>
      </c>
      <c r="C28" s="86" t="s">
        <v>12</v>
      </c>
      <c r="D28" s="87" t="s">
        <v>12</v>
      </c>
      <c r="E28" s="88" t="s">
        <v>181</v>
      </c>
      <c r="F28" s="88" t="s">
        <v>181</v>
      </c>
      <c r="G28" s="87" t="s">
        <v>12</v>
      </c>
      <c r="H28" s="87" t="s">
        <v>12</v>
      </c>
      <c r="I28" s="89" t="s">
        <v>181</v>
      </c>
      <c r="J28" s="88" t="s">
        <v>181</v>
      </c>
      <c r="K28" s="87" t="s">
        <v>12</v>
      </c>
      <c r="L28" s="87" t="s">
        <v>12</v>
      </c>
      <c r="M28" s="88" t="s">
        <v>181</v>
      </c>
      <c r="N28" s="90" t="s">
        <v>181</v>
      </c>
      <c r="O28" s="86" t="s">
        <v>12</v>
      </c>
      <c r="P28" s="87" t="s">
        <v>12</v>
      </c>
      <c r="Q28" s="88" t="s">
        <v>181</v>
      </c>
      <c r="R28" s="88" t="s">
        <v>181</v>
      </c>
      <c r="S28" s="87" t="s">
        <v>12</v>
      </c>
      <c r="T28" s="87" t="s">
        <v>12</v>
      </c>
      <c r="U28" s="88" t="s">
        <v>181</v>
      </c>
      <c r="V28" s="88" t="s">
        <v>181</v>
      </c>
      <c r="W28" s="87" t="s">
        <v>12</v>
      </c>
      <c r="X28" s="87" t="s">
        <v>12</v>
      </c>
      <c r="Y28" s="88" t="s">
        <v>181</v>
      </c>
      <c r="Z28" s="88" t="s">
        <v>181</v>
      </c>
      <c r="AA28" s="87" t="s">
        <v>12</v>
      </c>
      <c r="AB28" s="87" t="s">
        <v>12</v>
      </c>
      <c r="AC28" s="88" t="s">
        <v>181</v>
      </c>
      <c r="AD28" s="90" t="s">
        <v>181</v>
      </c>
      <c r="AE28" s="86" t="s">
        <v>12</v>
      </c>
      <c r="AF28" s="87" t="s">
        <v>12</v>
      </c>
      <c r="AG28" s="88" t="s">
        <v>181</v>
      </c>
      <c r="AH28" s="90" t="s">
        <v>181</v>
      </c>
      <c r="AI28" s="86" t="s">
        <v>12</v>
      </c>
      <c r="AJ28" s="87" t="s">
        <v>12</v>
      </c>
      <c r="AK28" s="88" t="s">
        <v>181</v>
      </c>
      <c r="AL28" s="88" t="s">
        <v>181</v>
      </c>
      <c r="AM28" s="87" t="s">
        <v>12</v>
      </c>
      <c r="AN28" s="87" t="s">
        <v>12</v>
      </c>
      <c r="AO28" s="88" t="s">
        <v>181</v>
      </c>
      <c r="AP28" s="88" t="s">
        <v>181</v>
      </c>
      <c r="AQ28" s="87" t="s">
        <v>12</v>
      </c>
      <c r="AR28" s="87" t="s">
        <v>12</v>
      </c>
      <c r="AS28" s="88" t="s">
        <v>181</v>
      </c>
      <c r="AT28" s="88" t="s">
        <v>181</v>
      </c>
      <c r="AU28" s="87" t="s">
        <v>12</v>
      </c>
      <c r="AV28" s="87" t="s">
        <v>12</v>
      </c>
      <c r="AW28" s="88" t="s">
        <v>181</v>
      </c>
      <c r="AX28" s="90" t="s">
        <v>181</v>
      </c>
      <c r="AY28" s="86" t="e">
        <v>#VALUE!</v>
      </c>
      <c r="AZ28" s="87" t="e">
        <v>#VALUE!</v>
      </c>
      <c r="BA28" s="88" t="s">
        <v>181</v>
      </c>
      <c r="BB28" s="88" t="s">
        <v>181</v>
      </c>
      <c r="BC28" s="87" t="e">
        <v>#VALUE!</v>
      </c>
      <c r="BD28" s="87" t="e">
        <v>#VALUE!</v>
      </c>
      <c r="BE28" s="89" t="s">
        <v>181</v>
      </c>
      <c r="BF28" s="90" t="s">
        <v>181</v>
      </c>
      <c r="BG28" s="86" t="e">
        <v>#VALUE!</v>
      </c>
      <c r="BH28" s="87" t="e">
        <v>#VALUE!</v>
      </c>
      <c r="BI28" s="88" t="s">
        <v>181</v>
      </c>
      <c r="BJ28" s="88" t="s">
        <v>181</v>
      </c>
      <c r="BK28" s="87" t="s">
        <v>12</v>
      </c>
      <c r="BL28" s="87" t="s">
        <v>12</v>
      </c>
      <c r="BM28" s="88" t="s">
        <v>181</v>
      </c>
      <c r="BN28" s="88" t="s">
        <v>181</v>
      </c>
      <c r="BO28" s="87" t="s">
        <v>12</v>
      </c>
      <c r="BP28" s="87" t="s">
        <v>12</v>
      </c>
      <c r="BQ28" s="88" t="s">
        <v>181</v>
      </c>
      <c r="BR28" s="90" t="s">
        <v>181</v>
      </c>
      <c r="BS28" s="87" t="e">
        <v>#VALUE!</v>
      </c>
      <c r="BT28" s="87" t="e">
        <v>#VALUE!</v>
      </c>
      <c r="BU28" s="88" t="s">
        <v>181</v>
      </c>
      <c r="BV28" s="88" t="s">
        <v>181</v>
      </c>
      <c r="BW28" s="86" t="e">
        <f t="shared" si="0"/>
        <v>#VALUE!</v>
      </c>
      <c r="BX28" s="91" t="s">
        <v>12</v>
      </c>
      <c r="BY28" s="87"/>
      <c r="BZ28" s="87"/>
    </row>
    <row r="29" spans="1:78" ht="15.75" customHeight="1" x14ac:dyDescent="0.2">
      <c r="A29" s="84" t="s">
        <v>46</v>
      </c>
      <c r="B29" s="85">
        <v>8.0000000000000004E-4</v>
      </c>
      <c r="C29" s="86" t="s">
        <v>12</v>
      </c>
      <c r="D29" s="87" t="s">
        <v>12</v>
      </c>
      <c r="E29" s="88" t="s">
        <v>181</v>
      </c>
      <c r="F29" s="88" t="s">
        <v>181</v>
      </c>
      <c r="G29" s="87" t="s">
        <v>12</v>
      </c>
      <c r="H29" s="87" t="s">
        <v>12</v>
      </c>
      <c r="I29" s="89" t="s">
        <v>181</v>
      </c>
      <c r="J29" s="88" t="s">
        <v>181</v>
      </c>
      <c r="K29" s="87" t="s">
        <v>12</v>
      </c>
      <c r="L29" s="87" t="s">
        <v>12</v>
      </c>
      <c r="M29" s="88" t="s">
        <v>181</v>
      </c>
      <c r="N29" s="90" t="s">
        <v>181</v>
      </c>
      <c r="O29" s="86" t="s">
        <v>12</v>
      </c>
      <c r="P29" s="87" t="s">
        <v>12</v>
      </c>
      <c r="Q29" s="88" t="s">
        <v>181</v>
      </c>
      <c r="R29" s="88" t="s">
        <v>181</v>
      </c>
      <c r="S29" s="87" t="s">
        <v>12</v>
      </c>
      <c r="T29" s="87" t="s">
        <v>12</v>
      </c>
      <c r="U29" s="88" t="s">
        <v>181</v>
      </c>
      <c r="V29" s="88" t="s">
        <v>181</v>
      </c>
      <c r="W29" s="87" t="s">
        <v>12</v>
      </c>
      <c r="X29" s="87" t="s">
        <v>12</v>
      </c>
      <c r="Y29" s="88" t="s">
        <v>181</v>
      </c>
      <c r="Z29" s="88" t="s">
        <v>181</v>
      </c>
      <c r="AA29" s="87" t="s">
        <v>12</v>
      </c>
      <c r="AB29" s="87" t="s">
        <v>12</v>
      </c>
      <c r="AC29" s="88" t="s">
        <v>181</v>
      </c>
      <c r="AD29" s="90" t="s">
        <v>181</v>
      </c>
      <c r="AE29" s="86">
        <v>8.0000000000000004E-4</v>
      </c>
      <c r="AF29" s="87" t="s">
        <v>12</v>
      </c>
      <c r="AG29" s="88">
        <v>8.0000000000000004E-4</v>
      </c>
      <c r="AH29" s="90" t="s">
        <v>181</v>
      </c>
      <c r="AI29" s="86" t="s">
        <v>12</v>
      </c>
      <c r="AJ29" s="87" t="s">
        <v>12</v>
      </c>
      <c r="AK29" s="88" t="s">
        <v>181</v>
      </c>
      <c r="AL29" s="88" t="s">
        <v>181</v>
      </c>
      <c r="AM29" s="87" t="s">
        <v>12</v>
      </c>
      <c r="AN29" s="87" t="s">
        <v>12</v>
      </c>
      <c r="AO29" s="88" t="s">
        <v>181</v>
      </c>
      <c r="AP29" s="88" t="s">
        <v>181</v>
      </c>
      <c r="AQ29" s="87" t="s">
        <v>12</v>
      </c>
      <c r="AR29" s="87" t="s">
        <v>12</v>
      </c>
      <c r="AS29" s="88" t="s">
        <v>181</v>
      </c>
      <c r="AT29" s="88" t="s">
        <v>181</v>
      </c>
      <c r="AU29" s="87" t="s">
        <v>12</v>
      </c>
      <c r="AV29" s="87" t="s">
        <v>12</v>
      </c>
      <c r="AW29" s="88" t="s">
        <v>181</v>
      </c>
      <c r="AX29" s="90" t="s">
        <v>181</v>
      </c>
      <c r="AY29" s="86" t="e">
        <v>#VALUE!</v>
      </c>
      <c r="AZ29" s="87" t="e">
        <v>#VALUE!</v>
      </c>
      <c r="BA29" s="88" t="s">
        <v>181</v>
      </c>
      <c r="BB29" s="88" t="s">
        <v>181</v>
      </c>
      <c r="BC29" s="87" t="e">
        <v>#VALUE!</v>
      </c>
      <c r="BD29" s="87" t="e">
        <v>#VALUE!</v>
      </c>
      <c r="BE29" s="89" t="s">
        <v>181</v>
      </c>
      <c r="BF29" s="90" t="s">
        <v>181</v>
      </c>
      <c r="BG29" s="86" t="e">
        <v>#VALUE!</v>
      </c>
      <c r="BH29" s="87" t="e">
        <v>#VALUE!</v>
      </c>
      <c r="BI29" s="88" t="s">
        <v>181</v>
      </c>
      <c r="BJ29" s="88" t="s">
        <v>181</v>
      </c>
      <c r="BK29" s="87" t="s">
        <v>12</v>
      </c>
      <c r="BL29" s="87" t="s">
        <v>12</v>
      </c>
      <c r="BM29" s="88" t="s">
        <v>181</v>
      </c>
      <c r="BN29" s="88" t="s">
        <v>181</v>
      </c>
      <c r="BO29" s="87" t="s">
        <v>12</v>
      </c>
      <c r="BP29" s="87" t="s">
        <v>12</v>
      </c>
      <c r="BQ29" s="88" t="s">
        <v>181</v>
      </c>
      <c r="BR29" s="90" t="s">
        <v>181</v>
      </c>
      <c r="BS29" s="87" t="e">
        <v>#VALUE!</v>
      </c>
      <c r="BT29" s="87" t="e">
        <v>#VALUE!</v>
      </c>
      <c r="BU29" s="88" t="s">
        <v>181</v>
      </c>
      <c r="BV29" s="88" t="s">
        <v>181</v>
      </c>
      <c r="BW29" s="86" t="e">
        <f t="shared" si="0"/>
        <v>#VALUE!</v>
      </c>
      <c r="BX29" s="91" t="s">
        <v>12</v>
      </c>
      <c r="BY29" s="87"/>
      <c r="BZ29" s="87"/>
    </row>
    <row r="30" spans="1:78" ht="15.75" customHeight="1" x14ac:dyDescent="0.2">
      <c r="A30" s="84" t="s">
        <v>47</v>
      </c>
      <c r="B30" s="85">
        <v>2.9999999999999997E-4</v>
      </c>
      <c r="C30" s="86">
        <v>3.27E-2</v>
      </c>
      <c r="D30" s="87">
        <v>3.2000000000000001E-2</v>
      </c>
      <c r="E30" s="88">
        <v>3.2349999999999997E-2</v>
      </c>
      <c r="F30" s="88">
        <v>4.9497474680000001E-4</v>
      </c>
      <c r="G30" s="87">
        <v>2.7199999999999998E-2</v>
      </c>
      <c r="H30" s="87">
        <v>3.1199999999999999E-2</v>
      </c>
      <c r="I30" s="89">
        <v>2.92E-2</v>
      </c>
      <c r="J30" s="88">
        <v>2.828427125E-3</v>
      </c>
      <c r="K30" s="87">
        <v>1.15E-2</v>
      </c>
      <c r="L30" s="87">
        <v>1.49E-2</v>
      </c>
      <c r="M30" s="88">
        <v>1.32E-2</v>
      </c>
      <c r="N30" s="90">
        <v>2.4041630560000002E-3</v>
      </c>
      <c r="O30" s="86">
        <v>6.2E-2</v>
      </c>
      <c r="P30" s="87">
        <v>6.4500000000000002E-2</v>
      </c>
      <c r="Q30" s="88">
        <v>6.3250000000000001E-2</v>
      </c>
      <c r="R30" s="88">
        <v>1.7677669529999999E-3</v>
      </c>
      <c r="S30" s="87">
        <v>0.107</v>
      </c>
      <c r="T30" s="87">
        <v>0.1061</v>
      </c>
      <c r="U30" s="88">
        <v>0.10655000000000001</v>
      </c>
      <c r="V30" s="88">
        <v>6.3639610310000001E-4</v>
      </c>
      <c r="W30" s="87">
        <v>5.7299999999999997E-2</v>
      </c>
      <c r="X30" s="87">
        <v>5.74E-2</v>
      </c>
      <c r="Y30" s="88">
        <v>5.7349999999999998E-2</v>
      </c>
      <c r="Z30" s="88">
        <v>7.0710678120000005E-5</v>
      </c>
      <c r="AA30" s="87">
        <v>3.8100000000000002E-2</v>
      </c>
      <c r="AB30" s="87">
        <v>4.0300000000000002E-2</v>
      </c>
      <c r="AC30" s="88">
        <v>3.9199999999999999E-2</v>
      </c>
      <c r="AD30" s="90">
        <v>1.555634919E-3</v>
      </c>
      <c r="AE30" s="86">
        <v>6.6258999999999997</v>
      </c>
      <c r="AF30" s="87">
        <v>6.5998999999999999</v>
      </c>
      <c r="AG30" s="88">
        <v>6.6128999999999998</v>
      </c>
      <c r="AH30" s="90">
        <v>1.838477631E-2</v>
      </c>
      <c r="AI30" s="86">
        <v>0.222</v>
      </c>
      <c r="AJ30" s="87">
        <v>0.2203</v>
      </c>
      <c r="AK30" s="88">
        <v>0.22115000000000001</v>
      </c>
      <c r="AL30" s="88">
        <v>1.2020815280000001E-3</v>
      </c>
      <c r="AM30" s="87">
        <v>0.30049999999999999</v>
      </c>
      <c r="AN30" s="87">
        <v>0.26479999999999998</v>
      </c>
      <c r="AO30" s="88">
        <v>0.28265000000000001</v>
      </c>
      <c r="AP30" s="88">
        <v>2.5243712089999999E-2</v>
      </c>
      <c r="AQ30" s="87">
        <v>0.20069999999999999</v>
      </c>
      <c r="AR30" s="87">
        <v>0.20619999999999999</v>
      </c>
      <c r="AS30" s="88">
        <v>0.20344999999999999</v>
      </c>
      <c r="AT30" s="88">
        <v>3.889087297E-3</v>
      </c>
      <c r="AU30" s="87">
        <v>0.17899999999999999</v>
      </c>
      <c r="AV30" s="87">
        <v>0.1739</v>
      </c>
      <c r="AW30" s="88">
        <v>0.17645</v>
      </c>
      <c r="AX30" s="90">
        <v>3.606244584E-3</v>
      </c>
      <c r="AY30" s="86" t="e">
        <v>#VALUE!</v>
      </c>
      <c r="AZ30" s="87" t="e">
        <v>#VALUE!</v>
      </c>
      <c r="BA30" s="88" t="s">
        <v>181</v>
      </c>
      <c r="BB30" s="88" t="s">
        <v>181</v>
      </c>
      <c r="BC30" s="87" t="e">
        <v>#VALUE!</v>
      </c>
      <c r="BD30" s="87" t="e">
        <v>#VALUE!</v>
      </c>
      <c r="BE30" s="89" t="s">
        <v>181</v>
      </c>
      <c r="BF30" s="90" t="s">
        <v>181</v>
      </c>
      <c r="BG30" s="86" t="e">
        <v>#VALUE!</v>
      </c>
      <c r="BH30" s="87" t="e">
        <v>#VALUE!</v>
      </c>
      <c r="BI30" s="88" t="s">
        <v>181</v>
      </c>
      <c r="BJ30" s="88" t="s">
        <v>181</v>
      </c>
      <c r="BK30" s="87">
        <v>0.28320000000000001</v>
      </c>
      <c r="BL30" s="87">
        <v>0.27350000000000002</v>
      </c>
      <c r="BM30" s="88">
        <v>0.27834999999999999</v>
      </c>
      <c r="BN30" s="88">
        <v>6.8589357780000004E-3</v>
      </c>
      <c r="BO30" s="87">
        <v>0.25659999999999999</v>
      </c>
      <c r="BP30" s="87">
        <v>0.25330000000000003</v>
      </c>
      <c r="BQ30" s="88">
        <v>0.25495000000000001</v>
      </c>
      <c r="BR30" s="90">
        <v>2.333452378E-3</v>
      </c>
      <c r="BS30" s="87" t="e">
        <v>#VALUE!</v>
      </c>
      <c r="BT30" s="87" t="e">
        <v>#VALUE!</v>
      </c>
      <c r="BU30" s="88" t="s">
        <v>181</v>
      </c>
      <c r="BV30" s="88" t="s">
        <v>181</v>
      </c>
      <c r="BW30" s="86" t="e">
        <f t="shared" si="0"/>
        <v>#VALUE!</v>
      </c>
      <c r="BX30" s="91" t="s">
        <v>12</v>
      </c>
      <c r="BY30" s="87"/>
      <c r="BZ30" s="87"/>
    </row>
    <row r="31" spans="1:78" ht="15.75" customHeight="1" x14ac:dyDescent="0.2">
      <c r="A31" s="84" t="s">
        <v>48</v>
      </c>
      <c r="B31" s="85">
        <v>1.6999999999999999E-3</v>
      </c>
      <c r="C31" s="86" t="s">
        <v>12</v>
      </c>
      <c r="D31" s="87" t="s">
        <v>12</v>
      </c>
      <c r="E31" s="88" t="s">
        <v>181</v>
      </c>
      <c r="F31" s="88" t="s">
        <v>181</v>
      </c>
      <c r="G31" s="87" t="s">
        <v>12</v>
      </c>
      <c r="H31" s="87" t="s">
        <v>12</v>
      </c>
      <c r="I31" s="89" t="s">
        <v>181</v>
      </c>
      <c r="J31" s="88" t="s">
        <v>181</v>
      </c>
      <c r="K31" s="87" t="s">
        <v>12</v>
      </c>
      <c r="L31" s="87" t="s">
        <v>12</v>
      </c>
      <c r="M31" s="88" t="s">
        <v>181</v>
      </c>
      <c r="N31" s="90" t="s">
        <v>181</v>
      </c>
      <c r="O31" s="86" t="s">
        <v>12</v>
      </c>
      <c r="P31" s="87" t="s">
        <v>12</v>
      </c>
      <c r="Q31" s="88" t="s">
        <v>181</v>
      </c>
      <c r="R31" s="88" t="s">
        <v>181</v>
      </c>
      <c r="S31" s="87" t="s">
        <v>12</v>
      </c>
      <c r="T31" s="87" t="s">
        <v>12</v>
      </c>
      <c r="U31" s="88" t="s">
        <v>181</v>
      </c>
      <c r="V31" s="88" t="s">
        <v>181</v>
      </c>
      <c r="W31" s="87" t="s">
        <v>12</v>
      </c>
      <c r="X31" s="87" t="s">
        <v>12</v>
      </c>
      <c r="Y31" s="88" t="s">
        <v>181</v>
      </c>
      <c r="Z31" s="88" t="s">
        <v>181</v>
      </c>
      <c r="AA31" s="87" t="s">
        <v>12</v>
      </c>
      <c r="AB31" s="87" t="s">
        <v>12</v>
      </c>
      <c r="AC31" s="88" t="s">
        <v>181</v>
      </c>
      <c r="AD31" s="90" t="s">
        <v>181</v>
      </c>
      <c r="AE31" s="86" t="s">
        <v>12</v>
      </c>
      <c r="AF31" s="87" t="s">
        <v>12</v>
      </c>
      <c r="AG31" s="88" t="s">
        <v>181</v>
      </c>
      <c r="AH31" s="90" t="s">
        <v>181</v>
      </c>
      <c r="AI31" s="86" t="s">
        <v>12</v>
      </c>
      <c r="AJ31" s="87" t="s">
        <v>12</v>
      </c>
      <c r="AK31" s="88" t="s">
        <v>181</v>
      </c>
      <c r="AL31" s="88" t="s">
        <v>181</v>
      </c>
      <c r="AM31" s="87" t="s">
        <v>12</v>
      </c>
      <c r="AN31" s="87" t="s">
        <v>12</v>
      </c>
      <c r="AO31" s="88" t="s">
        <v>181</v>
      </c>
      <c r="AP31" s="88" t="s">
        <v>181</v>
      </c>
      <c r="AQ31" s="87" t="s">
        <v>12</v>
      </c>
      <c r="AR31" s="87" t="s">
        <v>12</v>
      </c>
      <c r="AS31" s="88" t="s">
        <v>181</v>
      </c>
      <c r="AT31" s="88" t="s">
        <v>181</v>
      </c>
      <c r="AU31" s="87" t="s">
        <v>12</v>
      </c>
      <c r="AV31" s="87" t="s">
        <v>12</v>
      </c>
      <c r="AW31" s="88" t="s">
        <v>181</v>
      </c>
      <c r="AX31" s="90" t="s">
        <v>181</v>
      </c>
      <c r="AY31" s="86" t="e">
        <v>#VALUE!</v>
      </c>
      <c r="AZ31" s="87" t="e">
        <v>#VALUE!</v>
      </c>
      <c r="BA31" s="88" t="s">
        <v>181</v>
      </c>
      <c r="BB31" s="88" t="s">
        <v>181</v>
      </c>
      <c r="BC31" s="87" t="e">
        <v>#VALUE!</v>
      </c>
      <c r="BD31" s="87" t="e">
        <v>#VALUE!</v>
      </c>
      <c r="BE31" s="89" t="s">
        <v>181</v>
      </c>
      <c r="BF31" s="90" t="s">
        <v>181</v>
      </c>
      <c r="BG31" s="86" t="e">
        <v>#VALUE!</v>
      </c>
      <c r="BH31" s="87" t="e">
        <v>#VALUE!</v>
      </c>
      <c r="BI31" s="88" t="s">
        <v>181</v>
      </c>
      <c r="BJ31" s="88" t="s">
        <v>181</v>
      </c>
      <c r="BK31" s="87" t="s">
        <v>12</v>
      </c>
      <c r="BL31" s="87" t="s">
        <v>12</v>
      </c>
      <c r="BM31" s="88" t="s">
        <v>181</v>
      </c>
      <c r="BN31" s="88" t="s">
        <v>181</v>
      </c>
      <c r="BO31" s="87" t="s">
        <v>12</v>
      </c>
      <c r="BP31" s="87" t="s">
        <v>12</v>
      </c>
      <c r="BQ31" s="88" t="s">
        <v>181</v>
      </c>
      <c r="BR31" s="90" t="s">
        <v>181</v>
      </c>
      <c r="BS31" s="87" t="e">
        <v>#VALUE!</v>
      </c>
      <c r="BT31" s="87" t="e">
        <v>#VALUE!</v>
      </c>
      <c r="BU31" s="88" t="s">
        <v>181</v>
      </c>
      <c r="BV31" s="88" t="s">
        <v>181</v>
      </c>
      <c r="BW31" s="86" t="e">
        <f t="shared" si="0"/>
        <v>#VALUE!</v>
      </c>
      <c r="BX31" s="91" t="s">
        <v>12</v>
      </c>
      <c r="BY31" s="87"/>
      <c r="BZ31" s="87"/>
    </row>
    <row r="32" spans="1:78" ht="12.75" x14ac:dyDescent="0.2">
      <c r="A32" s="84" t="s">
        <v>49</v>
      </c>
      <c r="B32" s="85">
        <v>1E-3</v>
      </c>
      <c r="C32" s="86" t="s">
        <v>12</v>
      </c>
      <c r="D32" s="87" t="s">
        <v>12</v>
      </c>
      <c r="E32" s="88" t="s">
        <v>181</v>
      </c>
      <c r="F32" s="88" t="s">
        <v>181</v>
      </c>
      <c r="G32" s="87" t="s">
        <v>12</v>
      </c>
      <c r="H32" s="87" t="s">
        <v>12</v>
      </c>
      <c r="I32" s="89" t="s">
        <v>181</v>
      </c>
      <c r="J32" s="88" t="s">
        <v>181</v>
      </c>
      <c r="K32" s="87" t="s">
        <v>12</v>
      </c>
      <c r="L32" s="87" t="s">
        <v>12</v>
      </c>
      <c r="M32" s="88" t="s">
        <v>181</v>
      </c>
      <c r="N32" s="90" t="s">
        <v>181</v>
      </c>
      <c r="O32" s="86" t="s">
        <v>12</v>
      </c>
      <c r="P32" s="87" t="s">
        <v>12</v>
      </c>
      <c r="Q32" s="88" t="s">
        <v>181</v>
      </c>
      <c r="R32" s="88" t="s">
        <v>181</v>
      </c>
      <c r="S32" s="87" t="s">
        <v>12</v>
      </c>
      <c r="T32" s="87" t="s">
        <v>12</v>
      </c>
      <c r="U32" s="88" t="s">
        <v>181</v>
      </c>
      <c r="V32" s="88" t="s">
        <v>181</v>
      </c>
      <c r="W32" s="87" t="s">
        <v>12</v>
      </c>
      <c r="X32" s="87" t="s">
        <v>12</v>
      </c>
      <c r="Y32" s="88" t="s">
        <v>181</v>
      </c>
      <c r="Z32" s="88" t="s">
        <v>181</v>
      </c>
      <c r="AA32" s="87" t="s">
        <v>12</v>
      </c>
      <c r="AB32" s="87" t="s">
        <v>12</v>
      </c>
      <c r="AC32" s="88" t="s">
        <v>181</v>
      </c>
      <c r="AD32" s="90" t="s">
        <v>181</v>
      </c>
      <c r="AE32" s="86" t="s">
        <v>12</v>
      </c>
      <c r="AF32" s="87" t="s">
        <v>12</v>
      </c>
      <c r="AG32" s="88" t="s">
        <v>181</v>
      </c>
      <c r="AH32" s="90" t="s">
        <v>181</v>
      </c>
      <c r="AI32" s="86" t="s">
        <v>12</v>
      </c>
      <c r="AJ32" s="87" t="s">
        <v>12</v>
      </c>
      <c r="AK32" s="88" t="s">
        <v>181</v>
      </c>
      <c r="AL32" s="88" t="s">
        <v>181</v>
      </c>
      <c r="AM32" s="87" t="s">
        <v>12</v>
      </c>
      <c r="AN32" s="87" t="s">
        <v>12</v>
      </c>
      <c r="AO32" s="88" t="s">
        <v>181</v>
      </c>
      <c r="AP32" s="88" t="s">
        <v>181</v>
      </c>
      <c r="AQ32" s="87" t="s">
        <v>12</v>
      </c>
      <c r="AR32" s="87" t="s">
        <v>12</v>
      </c>
      <c r="AS32" s="88" t="s">
        <v>181</v>
      </c>
      <c r="AT32" s="88" t="s">
        <v>181</v>
      </c>
      <c r="AU32" s="87" t="s">
        <v>12</v>
      </c>
      <c r="AV32" s="87" t="s">
        <v>12</v>
      </c>
      <c r="AW32" s="88" t="s">
        <v>181</v>
      </c>
      <c r="AX32" s="90" t="s">
        <v>181</v>
      </c>
      <c r="AY32" s="86" t="e">
        <v>#VALUE!</v>
      </c>
      <c r="AZ32" s="87" t="e">
        <v>#VALUE!</v>
      </c>
      <c r="BA32" s="88" t="s">
        <v>181</v>
      </c>
      <c r="BB32" s="88" t="s">
        <v>181</v>
      </c>
      <c r="BC32" s="87" t="e">
        <v>#VALUE!</v>
      </c>
      <c r="BD32" s="87" t="e">
        <v>#VALUE!</v>
      </c>
      <c r="BE32" s="89" t="s">
        <v>181</v>
      </c>
      <c r="BF32" s="90" t="s">
        <v>181</v>
      </c>
      <c r="BG32" s="86" t="e">
        <v>#VALUE!</v>
      </c>
      <c r="BH32" s="87" t="e">
        <v>#VALUE!</v>
      </c>
      <c r="BI32" s="88" t="s">
        <v>181</v>
      </c>
      <c r="BJ32" s="88" t="s">
        <v>181</v>
      </c>
      <c r="BK32" s="87" t="s">
        <v>12</v>
      </c>
      <c r="BL32" s="87">
        <v>2.7000000000000001E-3</v>
      </c>
      <c r="BM32" s="88">
        <v>2.7000000000000001E-3</v>
      </c>
      <c r="BN32" s="88" t="s">
        <v>181</v>
      </c>
      <c r="BO32" s="87">
        <v>1.2999999999999999E-3</v>
      </c>
      <c r="BP32" s="87" t="s">
        <v>12</v>
      </c>
      <c r="BQ32" s="88">
        <v>1.2999999999999999E-3</v>
      </c>
      <c r="BR32" s="90" t="s">
        <v>181</v>
      </c>
      <c r="BS32" s="87" t="e">
        <v>#VALUE!</v>
      </c>
      <c r="BT32" s="87" t="e">
        <v>#VALUE!</v>
      </c>
      <c r="BU32" s="88" t="s">
        <v>181</v>
      </c>
      <c r="BV32" s="88" t="s">
        <v>181</v>
      </c>
      <c r="BW32" s="86" t="e">
        <f t="shared" si="0"/>
        <v>#VALUE!</v>
      </c>
      <c r="BX32" s="91" t="s">
        <v>12</v>
      </c>
      <c r="BY32" s="87"/>
      <c r="BZ32" s="87"/>
    </row>
    <row r="33" spans="1:78" ht="12.75" x14ac:dyDescent="0.2">
      <c r="A33" s="84" t="s">
        <v>50</v>
      </c>
      <c r="B33" s="85">
        <v>5.1000000000000004E-3</v>
      </c>
      <c r="C33" s="86" t="s">
        <v>12</v>
      </c>
      <c r="D33" s="87" t="s">
        <v>12</v>
      </c>
      <c r="E33" s="88" t="s">
        <v>181</v>
      </c>
      <c r="F33" s="88" t="s">
        <v>181</v>
      </c>
      <c r="G33" s="87" t="s">
        <v>12</v>
      </c>
      <c r="H33" s="87" t="s">
        <v>12</v>
      </c>
      <c r="I33" s="89" t="s">
        <v>181</v>
      </c>
      <c r="J33" s="88" t="s">
        <v>181</v>
      </c>
      <c r="K33" s="87" t="s">
        <v>12</v>
      </c>
      <c r="L33" s="87" t="s">
        <v>12</v>
      </c>
      <c r="M33" s="88" t="s">
        <v>181</v>
      </c>
      <c r="N33" s="90" t="s">
        <v>181</v>
      </c>
      <c r="O33" s="86" t="s">
        <v>12</v>
      </c>
      <c r="P33" s="87" t="s">
        <v>12</v>
      </c>
      <c r="Q33" s="88" t="s">
        <v>181</v>
      </c>
      <c r="R33" s="88" t="s">
        <v>181</v>
      </c>
      <c r="S33" s="87" t="s">
        <v>12</v>
      </c>
      <c r="T33" s="87" t="s">
        <v>12</v>
      </c>
      <c r="U33" s="88" t="s">
        <v>181</v>
      </c>
      <c r="V33" s="88" t="s">
        <v>181</v>
      </c>
      <c r="W33" s="87" t="s">
        <v>12</v>
      </c>
      <c r="X33" s="87" t="s">
        <v>12</v>
      </c>
      <c r="Y33" s="88" t="s">
        <v>181</v>
      </c>
      <c r="Z33" s="88" t="s">
        <v>181</v>
      </c>
      <c r="AA33" s="87" t="s">
        <v>12</v>
      </c>
      <c r="AB33" s="87" t="s">
        <v>12</v>
      </c>
      <c r="AC33" s="88" t="s">
        <v>181</v>
      </c>
      <c r="AD33" s="90" t="s">
        <v>181</v>
      </c>
      <c r="AE33" s="86" t="s">
        <v>12</v>
      </c>
      <c r="AF33" s="87" t="s">
        <v>12</v>
      </c>
      <c r="AG33" s="88" t="s">
        <v>181</v>
      </c>
      <c r="AH33" s="90" t="s">
        <v>181</v>
      </c>
      <c r="AI33" s="86" t="s">
        <v>12</v>
      </c>
      <c r="AJ33" s="87" t="s">
        <v>12</v>
      </c>
      <c r="AK33" s="88" t="s">
        <v>181</v>
      </c>
      <c r="AL33" s="88" t="s">
        <v>181</v>
      </c>
      <c r="AM33" s="87" t="s">
        <v>12</v>
      </c>
      <c r="AN33" s="87" t="s">
        <v>12</v>
      </c>
      <c r="AO33" s="88" t="s">
        <v>181</v>
      </c>
      <c r="AP33" s="88" t="s">
        <v>181</v>
      </c>
      <c r="AQ33" s="87" t="s">
        <v>12</v>
      </c>
      <c r="AR33" s="87" t="s">
        <v>12</v>
      </c>
      <c r="AS33" s="88" t="s">
        <v>181</v>
      </c>
      <c r="AT33" s="88" t="s">
        <v>181</v>
      </c>
      <c r="AU33" s="87" t="s">
        <v>12</v>
      </c>
      <c r="AV33" s="87" t="s">
        <v>12</v>
      </c>
      <c r="AW33" s="88" t="s">
        <v>181</v>
      </c>
      <c r="AX33" s="90" t="s">
        <v>181</v>
      </c>
      <c r="AY33" s="86" t="e">
        <v>#VALUE!</v>
      </c>
      <c r="AZ33" s="87" t="e">
        <v>#VALUE!</v>
      </c>
      <c r="BA33" s="88" t="s">
        <v>181</v>
      </c>
      <c r="BB33" s="88" t="s">
        <v>181</v>
      </c>
      <c r="BC33" s="87" t="e">
        <v>#VALUE!</v>
      </c>
      <c r="BD33" s="87" t="e">
        <v>#VALUE!</v>
      </c>
      <c r="BE33" s="89" t="s">
        <v>181</v>
      </c>
      <c r="BF33" s="90" t="s">
        <v>181</v>
      </c>
      <c r="BG33" s="86" t="e">
        <v>#VALUE!</v>
      </c>
      <c r="BH33" s="87" t="e">
        <v>#VALUE!</v>
      </c>
      <c r="BI33" s="88" t="s">
        <v>181</v>
      </c>
      <c r="BJ33" s="88" t="s">
        <v>181</v>
      </c>
      <c r="BK33" s="87" t="s">
        <v>12</v>
      </c>
      <c r="BL33" s="87" t="s">
        <v>12</v>
      </c>
      <c r="BM33" s="88" t="s">
        <v>181</v>
      </c>
      <c r="BN33" s="88" t="s">
        <v>181</v>
      </c>
      <c r="BO33" s="87" t="s">
        <v>12</v>
      </c>
      <c r="BP33" s="87" t="s">
        <v>12</v>
      </c>
      <c r="BQ33" s="88" t="s">
        <v>181</v>
      </c>
      <c r="BR33" s="90" t="s">
        <v>181</v>
      </c>
      <c r="BS33" s="87" t="e">
        <v>#VALUE!</v>
      </c>
      <c r="BT33" s="87" t="e">
        <v>#VALUE!</v>
      </c>
      <c r="BU33" s="88" t="s">
        <v>181</v>
      </c>
      <c r="BV33" s="88" t="s">
        <v>181</v>
      </c>
      <c r="BW33" s="86" t="e">
        <f t="shared" si="0"/>
        <v>#VALUE!</v>
      </c>
      <c r="BX33" s="91" t="s">
        <v>12</v>
      </c>
      <c r="BY33" s="87"/>
      <c r="BZ33" s="87"/>
    </row>
    <row r="34" spans="1:78" ht="12.75" x14ac:dyDescent="0.2">
      <c r="A34" s="84" t="s">
        <v>51</v>
      </c>
      <c r="B34" s="85">
        <v>2.0000000000000001E-4</v>
      </c>
      <c r="C34" s="86" t="s">
        <v>12</v>
      </c>
      <c r="D34" s="87" t="s">
        <v>12</v>
      </c>
      <c r="E34" s="88" t="s">
        <v>181</v>
      </c>
      <c r="F34" s="88" t="s">
        <v>181</v>
      </c>
      <c r="G34" s="87" t="s">
        <v>12</v>
      </c>
      <c r="H34" s="87" t="s">
        <v>12</v>
      </c>
      <c r="I34" s="89" t="s">
        <v>181</v>
      </c>
      <c r="J34" s="88" t="s">
        <v>181</v>
      </c>
      <c r="K34" s="87" t="s">
        <v>12</v>
      </c>
      <c r="L34" s="87" t="s">
        <v>12</v>
      </c>
      <c r="M34" s="88" t="s">
        <v>181</v>
      </c>
      <c r="N34" s="90" t="s">
        <v>181</v>
      </c>
      <c r="O34" s="86" t="s">
        <v>12</v>
      </c>
      <c r="P34" s="87" t="s">
        <v>12</v>
      </c>
      <c r="Q34" s="88" t="s">
        <v>181</v>
      </c>
      <c r="R34" s="88" t="s">
        <v>181</v>
      </c>
      <c r="S34" s="87">
        <v>2.9999999999999997E-4</v>
      </c>
      <c r="T34" s="87">
        <v>4.0000000000000002E-4</v>
      </c>
      <c r="U34" s="88">
        <v>3.5E-4</v>
      </c>
      <c r="V34" s="88">
        <v>7.0710678120000005E-5</v>
      </c>
      <c r="W34" s="87" t="s">
        <v>12</v>
      </c>
      <c r="X34" s="87" t="s">
        <v>12</v>
      </c>
      <c r="Y34" s="88" t="s">
        <v>181</v>
      </c>
      <c r="Z34" s="88" t="s">
        <v>181</v>
      </c>
      <c r="AA34" s="87" t="s">
        <v>12</v>
      </c>
      <c r="AB34" s="87" t="s">
        <v>12</v>
      </c>
      <c r="AC34" s="88" t="s">
        <v>181</v>
      </c>
      <c r="AD34" s="90" t="s">
        <v>181</v>
      </c>
      <c r="AE34" s="86" t="s">
        <v>12</v>
      </c>
      <c r="AF34" s="87" t="s">
        <v>12</v>
      </c>
      <c r="AG34" s="88" t="s">
        <v>181</v>
      </c>
      <c r="AH34" s="90" t="s">
        <v>181</v>
      </c>
      <c r="AI34" s="86" t="s">
        <v>12</v>
      </c>
      <c r="AJ34" s="87" t="s">
        <v>12</v>
      </c>
      <c r="AK34" s="88" t="s">
        <v>181</v>
      </c>
      <c r="AL34" s="88" t="s">
        <v>181</v>
      </c>
      <c r="AM34" s="87">
        <v>1.2999999999999999E-3</v>
      </c>
      <c r="AN34" s="87" t="s">
        <v>12</v>
      </c>
      <c r="AO34" s="88">
        <v>1.2999999999999999E-3</v>
      </c>
      <c r="AP34" s="88" t="s">
        <v>181</v>
      </c>
      <c r="AQ34" s="87" t="s">
        <v>12</v>
      </c>
      <c r="AR34" s="87" t="s">
        <v>12</v>
      </c>
      <c r="AS34" s="88" t="s">
        <v>181</v>
      </c>
      <c r="AT34" s="88" t="s">
        <v>181</v>
      </c>
      <c r="AU34" s="87" t="s">
        <v>12</v>
      </c>
      <c r="AV34" s="87" t="s">
        <v>12</v>
      </c>
      <c r="AW34" s="88" t="s">
        <v>181</v>
      </c>
      <c r="AX34" s="90" t="s">
        <v>181</v>
      </c>
      <c r="AY34" s="86" t="e">
        <v>#VALUE!</v>
      </c>
      <c r="AZ34" s="87" t="e">
        <v>#VALUE!</v>
      </c>
      <c r="BA34" s="88" t="s">
        <v>181</v>
      </c>
      <c r="BB34" s="88" t="s">
        <v>181</v>
      </c>
      <c r="BC34" s="87" t="e">
        <v>#VALUE!</v>
      </c>
      <c r="BD34" s="87" t="e">
        <v>#VALUE!</v>
      </c>
      <c r="BE34" s="89" t="s">
        <v>181</v>
      </c>
      <c r="BF34" s="90" t="s">
        <v>181</v>
      </c>
      <c r="BG34" s="86" t="e">
        <v>#VALUE!</v>
      </c>
      <c r="BH34" s="87" t="e">
        <v>#VALUE!</v>
      </c>
      <c r="BI34" s="88" t="s">
        <v>181</v>
      </c>
      <c r="BJ34" s="88" t="s">
        <v>181</v>
      </c>
      <c r="BK34" s="87" t="s">
        <v>12</v>
      </c>
      <c r="BL34" s="87" t="s">
        <v>12</v>
      </c>
      <c r="BM34" s="88" t="s">
        <v>181</v>
      </c>
      <c r="BN34" s="88" t="s">
        <v>181</v>
      </c>
      <c r="BO34" s="87" t="s">
        <v>12</v>
      </c>
      <c r="BP34" s="87" t="s">
        <v>12</v>
      </c>
      <c r="BQ34" s="88" t="s">
        <v>181</v>
      </c>
      <c r="BR34" s="90" t="s">
        <v>181</v>
      </c>
      <c r="BS34" s="87" t="e">
        <v>#VALUE!</v>
      </c>
      <c r="BT34" s="87" t="e">
        <v>#VALUE!</v>
      </c>
      <c r="BU34" s="88" t="s">
        <v>181</v>
      </c>
      <c r="BV34" s="88" t="s">
        <v>181</v>
      </c>
      <c r="BW34" s="86" t="e">
        <f t="shared" si="0"/>
        <v>#VALUE!</v>
      </c>
      <c r="BX34" s="91" t="s">
        <v>12</v>
      </c>
      <c r="BY34" s="87"/>
      <c r="BZ34" s="87"/>
    </row>
    <row r="35" spans="1:78" ht="12.75" x14ac:dyDescent="0.2">
      <c r="A35" s="891" t="s">
        <v>81</v>
      </c>
      <c r="B35" s="892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/>
      <c r="O35" s="161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  <c r="AG35" s="159"/>
      <c r="AH35" s="163"/>
      <c r="AI35" s="159"/>
      <c r="AJ35" s="159"/>
      <c r="AK35" s="159"/>
      <c r="AL35" s="159"/>
      <c r="AM35" s="159"/>
      <c r="AN35" s="159"/>
      <c r="AO35" s="159"/>
      <c r="AP35" s="163"/>
      <c r="AQ35" s="159"/>
      <c r="AR35" s="159"/>
      <c r="AS35" s="159"/>
      <c r="AT35" s="159"/>
      <c r="AU35" s="159"/>
      <c r="AV35" s="159"/>
      <c r="AW35" s="159"/>
      <c r="AX35" s="163"/>
      <c r="AY35" s="159"/>
      <c r="AZ35" s="159"/>
      <c r="BA35" s="159"/>
      <c r="BB35" s="159"/>
      <c r="BC35" s="159"/>
      <c r="BD35" s="159"/>
      <c r="BE35" s="159"/>
      <c r="BF35" s="159"/>
      <c r="BG35" s="163"/>
      <c r="BH35" s="159"/>
      <c r="BI35" s="159"/>
      <c r="BJ35" s="159"/>
      <c r="BK35" s="159"/>
      <c r="BL35" s="159"/>
      <c r="BM35" s="159"/>
      <c r="BN35" s="159"/>
      <c r="BO35" s="159"/>
      <c r="BP35" s="159"/>
      <c r="BQ35" s="159"/>
      <c r="BR35" s="159"/>
      <c r="BS35" s="159"/>
      <c r="BT35" s="159"/>
      <c r="BU35" s="159"/>
      <c r="BV35" s="159"/>
      <c r="BW35" s="159"/>
      <c r="BX35" s="163"/>
      <c r="BY35" s="165"/>
      <c r="BZ35" s="166"/>
    </row>
    <row r="36" spans="1:78" ht="12.75" x14ac:dyDescent="0.2">
      <c r="A36" s="168" t="s">
        <v>82</v>
      </c>
      <c r="B36" s="169"/>
      <c r="C36" s="170" t="s">
        <v>83</v>
      </c>
      <c r="D36" s="171" t="s">
        <v>84</v>
      </c>
      <c r="E36" s="171" t="s">
        <v>70</v>
      </c>
      <c r="F36" s="171" t="s">
        <v>85</v>
      </c>
      <c r="G36" s="172"/>
      <c r="H36" s="172"/>
      <c r="I36" s="172"/>
      <c r="J36" s="172"/>
      <c r="K36" s="172"/>
      <c r="L36" s="172"/>
      <c r="M36" s="172"/>
      <c r="N36" s="172"/>
      <c r="O36" s="173" t="s">
        <v>83</v>
      </c>
      <c r="P36" s="171" t="s">
        <v>84</v>
      </c>
      <c r="Q36" s="171" t="s">
        <v>70</v>
      </c>
      <c r="R36" s="171" t="s">
        <v>85</v>
      </c>
      <c r="S36" s="172"/>
      <c r="T36" s="172"/>
      <c r="U36" s="172"/>
      <c r="V36" s="172"/>
      <c r="W36" s="172"/>
      <c r="X36" s="172"/>
      <c r="Y36" s="172"/>
      <c r="Z36" s="172"/>
      <c r="AA36" s="172"/>
      <c r="AB36" s="172"/>
      <c r="AC36" s="172"/>
      <c r="AD36" s="174"/>
      <c r="AE36" s="175"/>
      <c r="AF36" s="172"/>
      <c r="AG36" s="172"/>
      <c r="AH36" s="172"/>
      <c r="AI36" s="177" t="s">
        <v>83</v>
      </c>
      <c r="AJ36" s="170" t="s">
        <v>84</v>
      </c>
      <c r="AK36" s="170" t="s">
        <v>70</v>
      </c>
      <c r="AL36" s="170" t="s">
        <v>85</v>
      </c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4"/>
      <c r="AY36" s="175"/>
      <c r="AZ36" s="172"/>
      <c r="BA36" s="172"/>
      <c r="BB36" s="172"/>
      <c r="BC36" s="172"/>
      <c r="BD36" s="172"/>
      <c r="BE36" s="172"/>
      <c r="BF36" s="172"/>
      <c r="BG36" s="177" t="s">
        <v>83</v>
      </c>
      <c r="BH36" s="170" t="s">
        <v>84</v>
      </c>
      <c r="BI36" s="170" t="s">
        <v>70</v>
      </c>
      <c r="BJ36" s="170" t="s">
        <v>85</v>
      </c>
      <c r="BK36" s="172"/>
      <c r="BL36" s="172"/>
      <c r="BM36" s="172"/>
      <c r="BN36" s="172"/>
      <c r="BO36" s="172"/>
      <c r="BP36" s="172"/>
      <c r="BQ36" s="172"/>
      <c r="BR36" s="174"/>
      <c r="BS36" s="172"/>
      <c r="BT36" s="172"/>
      <c r="BU36" s="172"/>
      <c r="BV36" s="172"/>
      <c r="BW36" s="175"/>
      <c r="BX36" s="174"/>
      <c r="BY36" s="172"/>
      <c r="BZ36" s="166"/>
    </row>
    <row r="37" spans="1:78" ht="12.75" x14ac:dyDescent="0.2">
      <c r="A37" s="178" t="s">
        <v>86</v>
      </c>
      <c r="B37" s="179"/>
      <c r="C37" s="180">
        <v>0.1</v>
      </c>
      <c r="D37" s="180">
        <v>0</v>
      </c>
      <c r="E37" s="181">
        <f t="shared" ref="E37:E43" si="1">AVERAGE(C37:D37)</f>
        <v>0.05</v>
      </c>
      <c r="F37" s="182">
        <f t="shared" ref="F37:F43" si="2">STDEV(C37:D37)</f>
        <v>7.0710678118654766E-2</v>
      </c>
      <c r="G37" s="166"/>
      <c r="H37" s="166"/>
      <c r="I37" s="166"/>
      <c r="J37" s="166"/>
      <c r="K37" s="166"/>
      <c r="L37" s="166"/>
      <c r="M37" s="166"/>
      <c r="N37" s="166"/>
      <c r="O37" s="183">
        <v>0.14000000000000001</v>
      </c>
      <c r="P37" s="180">
        <v>0</v>
      </c>
      <c r="Q37" s="181">
        <f t="shared" ref="Q37:Q43" si="3">AVERAGE(O37:P37)</f>
        <v>7.0000000000000007E-2</v>
      </c>
      <c r="R37" s="182">
        <f t="shared" ref="R37:R43" si="4">STDEV(O37:P37)</f>
        <v>9.8994949366116664E-2</v>
      </c>
      <c r="S37" s="166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84"/>
      <c r="AE37" s="185"/>
      <c r="AF37" s="166"/>
      <c r="AG37" s="166"/>
      <c r="AH37" s="166"/>
      <c r="AI37" s="183">
        <v>0.16</v>
      </c>
      <c r="AJ37" s="180">
        <v>0.11</v>
      </c>
      <c r="AK37" s="181">
        <f t="shared" ref="AK37:AK43" si="5">AVERAGE(AI37:AJ37)</f>
        <v>0.13500000000000001</v>
      </c>
      <c r="AL37" s="182">
        <f t="shared" ref="AL37:AL43" si="6">STDEV(AI37:AJ37)</f>
        <v>3.5355339059327293E-2</v>
      </c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84"/>
      <c r="AY37" s="185"/>
      <c r="AZ37" s="166"/>
      <c r="BA37" s="166"/>
      <c r="BB37" s="166"/>
      <c r="BC37" s="166"/>
      <c r="BD37" s="166"/>
      <c r="BE37" s="166"/>
      <c r="BF37" s="166"/>
      <c r="BG37" s="183">
        <v>0.21</v>
      </c>
      <c r="BH37" s="180">
        <v>0.2</v>
      </c>
      <c r="BI37" s="181">
        <f t="shared" ref="BI37:BI43" si="7">AVERAGE(BG37:BH37)</f>
        <v>0.20500000000000002</v>
      </c>
      <c r="BJ37" s="182">
        <f t="shared" ref="BJ37:BJ43" si="8">STDEV(BG37:BH37)</f>
        <v>7.0710678118654623E-3</v>
      </c>
      <c r="BK37" s="166"/>
      <c r="BL37" s="166"/>
      <c r="BM37" s="166"/>
      <c r="BN37" s="166"/>
      <c r="BO37" s="166"/>
      <c r="BP37" s="166"/>
      <c r="BQ37" s="166"/>
      <c r="BR37" s="184"/>
      <c r="BS37" s="166"/>
      <c r="BT37" s="166"/>
      <c r="BU37" s="166"/>
      <c r="BV37" s="166"/>
      <c r="BW37" s="185"/>
      <c r="BX37" s="184"/>
      <c r="BY37" s="166"/>
      <c r="BZ37" s="166"/>
    </row>
    <row r="38" spans="1:78" ht="12.75" x14ac:dyDescent="0.2">
      <c r="A38" s="178" t="s">
        <v>87</v>
      </c>
      <c r="B38" s="179"/>
      <c r="C38" s="180">
        <v>8.11</v>
      </c>
      <c r="D38" s="180">
        <v>8.2799999999999994</v>
      </c>
      <c r="E38" s="181">
        <f t="shared" si="1"/>
        <v>8.1950000000000003</v>
      </c>
      <c r="F38" s="182">
        <f t="shared" si="2"/>
        <v>0.12020815280171303</v>
      </c>
      <c r="G38" s="166"/>
      <c r="H38" s="166"/>
      <c r="I38" s="166"/>
      <c r="J38" s="166"/>
      <c r="K38" s="166"/>
      <c r="L38" s="166"/>
      <c r="M38" s="166"/>
      <c r="N38" s="166"/>
      <c r="O38" s="183">
        <v>12.42</v>
      </c>
      <c r="P38" s="180">
        <v>12.28</v>
      </c>
      <c r="Q38" s="181">
        <f t="shared" si="3"/>
        <v>12.35</v>
      </c>
      <c r="R38" s="182">
        <f t="shared" si="4"/>
        <v>9.8994949366117052E-2</v>
      </c>
      <c r="S38" s="166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84"/>
      <c r="AE38" s="185"/>
      <c r="AF38" s="166"/>
      <c r="AG38" s="166"/>
      <c r="AH38" s="166"/>
      <c r="AI38" s="183">
        <v>17.93</v>
      </c>
      <c r="AJ38" s="180">
        <v>18.989999999999998</v>
      </c>
      <c r="AK38" s="181">
        <f t="shared" si="5"/>
        <v>18.46</v>
      </c>
      <c r="AL38" s="182">
        <f t="shared" si="6"/>
        <v>0.7495331880577395</v>
      </c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84"/>
      <c r="AY38" s="185"/>
      <c r="AZ38" s="166"/>
      <c r="BA38" s="166"/>
      <c r="BB38" s="166"/>
      <c r="BC38" s="166"/>
      <c r="BD38" s="166"/>
      <c r="BE38" s="166"/>
      <c r="BF38" s="166"/>
      <c r="BG38" s="183">
        <v>26.55</v>
      </c>
      <c r="BH38" s="180">
        <v>26.83</v>
      </c>
      <c r="BI38" s="181">
        <f t="shared" si="7"/>
        <v>26.689999999999998</v>
      </c>
      <c r="BJ38" s="182">
        <f t="shared" si="8"/>
        <v>0.19798989873223158</v>
      </c>
      <c r="BK38" s="166"/>
      <c r="BL38" s="166"/>
      <c r="BM38" s="166"/>
      <c r="BN38" s="166"/>
      <c r="BO38" s="166"/>
      <c r="BP38" s="166"/>
      <c r="BQ38" s="166"/>
      <c r="BR38" s="184"/>
      <c r="BS38" s="166"/>
      <c r="BT38" s="166"/>
      <c r="BU38" s="166"/>
      <c r="BV38" s="166"/>
      <c r="BW38" s="185"/>
      <c r="BX38" s="184"/>
      <c r="BY38" s="166"/>
      <c r="BZ38" s="166"/>
    </row>
    <row r="39" spans="1:78" ht="12.75" x14ac:dyDescent="0.2">
      <c r="A39" s="178" t="s">
        <v>88</v>
      </c>
      <c r="B39" s="179"/>
      <c r="C39" s="180">
        <v>0</v>
      </c>
      <c r="D39" s="180">
        <v>0</v>
      </c>
      <c r="E39" s="181">
        <f t="shared" si="1"/>
        <v>0</v>
      </c>
      <c r="F39" s="182">
        <f t="shared" si="2"/>
        <v>0</v>
      </c>
      <c r="G39" s="166"/>
      <c r="H39" s="166"/>
      <c r="I39" s="166"/>
      <c r="J39" s="166"/>
      <c r="K39" s="166"/>
      <c r="L39" s="166"/>
      <c r="M39" s="166"/>
      <c r="N39" s="166"/>
      <c r="O39" s="183">
        <v>0</v>
      </c>
      <c r="P39" s="180">
        <v>0</v>
      </c>
      <c r="Q39" s="181">
        <f t="shared" si="3"/>
        <v>0</v>
      </c>
      <c r="R39" s="182">
        <f t="shared" si="4"/>
        <v>0</v>
      </c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84"/>
      <c r="AE39" s="185"/>
      <c r="AF39" s="166"/>
      <c r="AG39" s="166"/>
      <c r="AH39" s="166"/>
      <c r="AI39" s="183">
        <v>0</v>
      </c>
      <c r="AJ39" s="180">
        <v>0</v>
      </c>
      <c r="AK39" s="181">
        <f t="shared" si="5"/>
        <v>0</v>
      </c>
      <c r="AL39" s="182">
        <f t="shared" si="6"/>
        <v>0</v>
      </c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84"/>
      <c r="AY39" s="185"/>
      <c r="AZ39" s="166"/>
      <c r="BA39" s="166"/>
      <c r="BB39" s="166"/>
      <c r="BC39" s="166"/>
      <c r="BD39" s="166"/>
      <c r="BE39" s="166"/>
      <c r="BF39" s="166"/>
      <c r="BG39" s="183">
        <v>0</v>
      </c>
      <c r="BH39" s="180">
        <v>0</v>
      </c>
      <c r="BI39" s="181">
        <f t="shared" si="7"/>
        <v>0</v>
      </c>
      <c r="BJ39" s="182">
        <f t="shared" si="8"/>
        <v>0</v>
      </c>
      <c r="BK39" s="166"/>
      <c r="BL39" s="166"/>
      <c r="BM39" s="166"/>
      <c r="BN39" s="166"/>
      <c r="BO39" s="166"/>
      <c r="BP39" s="166"/>
      <c r="BQ39" s="166"/>
      <c r="BR39" s="184"/>
      <c r="BS39" s="166"/>
      <c r="BT39" s="166"/>
      <c r="BU39" s="166"/>
      <c r="BV39" s="166"/>
      <c r="BW39" s="185"/>
      <c r="BX39" s="184"/>
      <c r="BY39" s="166"/>
      <c r="BZ39" s="166"/>
    </row>
    <row r="40" spans="1:78" ht="12.75" x14ac:dyDescent="0.2">
      <c r="A40" s="178" t="s">
        <v>89</v>
      </c>
      <c r="B40" s="179"/>
      <c r="C40" s="180">
        <v>0</v>
      </c>
      <c r="D40" s="180">
        <v>0</v>
      </c>
      <c r="E40" s="181">
        <f t="shared" si="1"/>
        <v>0</v>
      </c>
      <c r="F40" s="182">
        <f t="shared" si="2"/>
        <v>0</v>
      </c>
      <c r="G40" s="166"/>
      <c r="H40" s="166"/>
      <c r="I40" s="166"/>
      <c r="J40" s="166"/>
      <c r="K40" s="166"/>
      <c r="L40" s="166"/>
      <c r="M40" s="166"/>
      <c r="N40" s="166"/>
      <c r="O40" s="183">
        <v>0</v>
      </c>
      <c r="P40" s="180">
        <v>0</v>
      </c>
      <c r="Q40" s="181">
        <f t="shared" si="3"/>
        <v>0</v>
      </c>
      <c r="R40" s="182">
        <f t="shared" si="4"/>
        <v>0</v>
      </c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84"/>
      <c r="AE40" s="185"/>
      <c r="AF40" s="166"/>
      <c r="AG40" s="166"/>
      <c r="AH40" s="166"/>
      <c r="AI40" s="183">
        <v>0</v>
      </c>
      <c r="AJ40" s="180">
        <v>0</v>
      </c>
      <c r="AK40" s="181">
        <f t="shared" si="5"/>
        <v>0</v>
      </c>
      <c r="AL40" s="182">
        <f t="shared" si="6"/>
        <v>0</v>
      </c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84"/>
      <c r="AY40" s="185"/>
      <c r="AZ40" s="166"/>
      <c r="BA40" s="166"/>
      <c r="BB40" s="166"/>
      <c r="BC40" s="166"/>
      <c r="BD40" s="166"/>
      <c r="BE40" s="166"/>
      <c r="BF40" s="166"/>
      <c r="BG40" s="183">
        <v>0</v>
      </c>
      <c r="BH40" s="180">
        <v>0</v>
      </c>
      <c r="BI40" s="181">
        <f t="shared" si="7"/>
        <v>0</v>
      </c>
      <c r="BJ40" s="182">
        <f t="shared" si="8"/>
        <v>0</v>
      </c>
      <c r="BK40" s="166"/>
      <c r="BL40" s="166"/>
      <c r="BM40" s="166"/>
      <c r="BN40" s="166"/>
      <c r="BO40" s="166"/>
      <c r="BP40" s="166"/>
      <c r="BQ40" s="166"/>
      <c r="BR40" s="184"/>
      <c r="BS40" s="166"/>
      <c r="BT40" s="166"/>
      <c r="BU40" s="166"/>
      <c r="BV40" s="166"/>
      <c r="BW40" s="185"/>
      <c r="BX40" s="184"/>
      <c r="BY40" s="166"/>
      <c r="BZ40" s="166"/>
    </row>
    <row r="41" spans="1:78" ht="12.75" x14ac:dyDescent="0.2">
      <c r="A41" s="178" t="s">
        <v>90</v>
      </c>
      <c r="B41" s="179"/>
      <c r="C41" s="180">
        <v>0</v>
      </c>
      <c r="D41" s="180">
        <v>0</v>
      </c>
      <c r="E41" s="181">
        <f t="shared" si="1"/>
        <v>0</v>
      </c>
      <c r="F41" s="182">
        <f t="shared" si="2"/>
        <v>0</v>
      </c>
      <c r="G41" s="166"/>
      <c r="H41" s="166"/>
      <c r="I41" s="166"/>
      <c r="J41" s="166"/>
      <c r="K41" s="166"/>
      <c r="L41" s="166"/>
      <c r="M41" s="166"/>
      <c r="N41" s="166"/>
      <c r="O41" s="183">
        <v>0</v>
      </c>
      <c r="P41" s="180">
        <v>0</v>
      </c>
      <c r="Q41" s="181">
        <f t="shared" si="3"/>
        <v>0</v>
      </c>
      <c r="R41" s="182">
        <f t="shared" si="4"/>
        <v>0</v>
      </c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84"/>
      <c r="AE41" s="185"/>
      <c r="AF41" s="166"/>
      <c r="AG41" s="166"/>
      <c r="AH41" s="166"/>
      <c r="AI41" s="183">
        <v>0</v>
      </c>
      <c r="AJ41" s="180">
        <v>0</v>
      </c>
      <c r="AK41" s="181">
        <f t="shared" si="5"/>
        <v>0</v>
      </c>
      <c r="AL41" s="182">
        <f t="shared" si="6"/>
        <v>0</v>
      </c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84"/>
      <c r="AY41" s="185"/>
      <c r="AZ41" s="166"/>
      <c r="BA41" s="166"/>
      <c r="BB41" s="166"/>
      <c r="BC41" s="166"/>
      <c r="BD41" s="166"/>
      <c r="BE41" s="166"/>
      <c r="BF41" s="166"/>
      <c r="BG41" s="183">
        <v>0</v>
      </c>
      <c r="BH41" s="180">
        <v>0</v>
      </c>
      <c r="BI41" s="181">
        <f t="shared" si="7"/>
        <v>0</v>
      </c>
      <c r="BJ41" s="182">
        <f t="shared" si="8"/>
        <v>0</v>
      </c>
      <c r="BK41" s="166"/>
      <c r="BL41" s="166"/>
      <c r="BM41" s="166"/>
      <c r="BN41" s="166"/>
      <c r="BO41" s="166"/>
      <c r="BP41" s="166"/>
      <c r="BQ41" s="166"/>
      <c r="BR41" s="184"/>
      <c r="BS41" s="166"/>
      <c r="BT41" s="166"/>
      <c r="BU41" s="166"/>
      <c r="BV41" s="166"/>
      <c r="BW41" s="185"/>
      <c r="BX41" s="184"/>
      <c r="BY41" s="166"/>
      <c r="BZ41" s="166"/>
    </row>
    <row r="42" spans="1:78" ht="12.75" x14ac:dyDescent="0.2">
      <c r="A42" s="178" t="s">
        <v>91</v>
      </c>
      <c r="B42" s="179"/>
      <c r="C42" s="180">
        <v>0</v>
      </c>
      <c r="D42" s="180">
        <v>0</v>
      </c>
      <c r="E42" s="181">
        <f t="shared" si="1"/>
        <v>0</v>
      </c>
      <c r="F42" s="182">
        <f t="shared" si="2"/>
        <v>0</v>
      </c>
      <c r="G42" s="166"/>
      <c r="H42" s="166"/>
      <c r="I42" s="166"/>
      <c r="J42" s="166"/>
      <c r="K42" s="166"/>
      <c r="L42" s="166"/>
      <c r="M42" s="166"/>
      <c r="N42" s="166"/>
      <c r="O42" s="183">
        <v>0</v>
      </c>
      <c r="P42" s="180">
        <v>0</v>
      </c>
      <c r="Q42" s="181">
        <f t="shared" si="3"/>
        <v>0</v>
      </c>
      <c r="R42" s="182">
        <f t="shared" si="4"/>
        <v>0</v>
      </c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84"/>
      <c r="AE42" s="185"/>
      <c r="AF42" s="166"/>
      <c r="AG42" s="166"/>
      <c r="AH42" s="166"/>
      <c r="AI42" s="183">
        <v>0</v>
      </c>
      <c r="AJ42" s="180">
        <v>0</v>
      </c>
      <c r="AK42" s="181">
        <f t="shared" si="5"/>
        <v>0</v>
      </c>
      <c r="AL42" s="182">
        <f t="shared" si="6"/>
        <v>0</v>
      </c>
      <c r="AM42" s="166"/>
      <c r="AN42" s="166"/>
      <c r="AO42" s="166"/>
      <c r="AP42" s="166"/>
      <c r="AQ42" s="166"/>
      <c r="AR42" s="166"/>
      <c r="AS42" s="166"/>
      <c r="AT42" s="166"/>
      <c r="AU42" s="166"/>
      <c r="AV42" s="166"/>
      <c r="AW42" s="166"/>
      <c r="AX42" s="184"/>
      <c r="AY42" s="185"/>
      <c r="AZ42" s="166"/>
      <c r="BA42" s="166"/>
      <c r="BB42" s="166"/>
      <c r="BC42" s="166"/>
      <c r="BD42" s="166"/>
      <c r="BE42" s="166"/>
      <c r="BF42" s="166"/>
      <c r="BG42" s="183">
        <v>0</v>
      </c>
      <c r="BH42" s="180">
        <v>0</v>
      </c>
      <c r="BI42" s="181">
        <f t="shared" si="7"/>
        <v>0</v>
      </c>
      <c r="BJ42" s="182">
        <f t="shared" si="8"/>
        <v>0</v>
      </c>
      <c r="BK42" s="166"/>
      <c r="BL42" s="166"/>
      <c r="BM42" s="166"/>
      <c r="BN42" s="166"/>
      <c r="BO42" s="166"/>
      <c r="BP42" s="166"/>
      <c r="BQ42" s="166"/>
      <c r="BR42" s="184"/>
      <c r="BS42" s="166"/>
      <c r="BT42" s="166"/>
      <c r="BU42" s="166"/>
      <c r="BV42" s="166"/>
      <c r="BW42" s="185"/>
      <c r="BX42" s="184"/>
      <c r="BY42" s="166"/>
      <c r="BZ42" s="166"/>
    </row>
    <row r="43" spans="1:78" ht="12.75" x14ac:dyDescent="0.2">
      <c r="A43" s="178" t="s">
        <v>92</v>
      </c>
      <c r="B43" s="179"/>
      <c r="C43" s="180">
        <v>13.78</v>
      </c>
      <c r="D43" s="180">
        <v>13.48</v>
      </c>
      <c r="E43" s="181">
        <f t="shared" si="1"/>
        <v>13.629999999999999</v>
      </c>
      <c r="F43" s="182">
        <f t="shared" si="2"/>
        <v>0.21213203435596351</v>
      </c>
      <c r="G43" s="166"/>
      <c r="H43" s="166"/>
      <c r="I43" s="166"/>
      <c r="J43" s="166"/>
      <c r="K43" s="166"/>
      <c r="L43" s="166"/>
      <c r="M43" s="166"/>
      <c r="N43" s="166"/>
      <c r="O43" s="183">
        <v>15.43</v>
      </c>
      <c r="P43" s="180">
        <v>15.08</v>
      </c>
      <c r="Q43" s="181">
        <f t="shared" si="3"/>
        <v>15.254999999999999</v>
      </c>
      <c r="R43" s="182">
        <f t="shared" si="4"/>
        <v>0.24748737341529137</v>
      </c>
      <c r="S43" s="166"/>
      <c r="T43" s="166"/>
      <c r="U43" s="166"/>
      <c r="V43" s="166"/>
      <c r="W43" s="166"/>
      <c r="X43" s="166"/>
      <c r="Y43" s="166"/>
      <c r="Z43" s="166"/>
      <c r="AA43" s="166"/>
      <c r="AB43" s="166"/>
      <c r="AC43" s="166"/>
      <c r="AD43" s="184"/>
      <c r="AE43" s="185"/>
      <c r="AF43" s="166"/>
      <c r="AG43" s="166"/>
      <c r="AH43" s="166"/>
      <c r="AI43" s="183">
        <v>30.44</v>
      </c>
      <c r="AJ43" s="180">
        <v>32.200000000000003</v>
      </c>
      <c r="AK43" s="181">
        <f t="shared" si="5"/>
        <v>31.32</v>
      </c>
      <c r="AL43" s="182">
        <f t="shared" si="6"/>
        <v>1.2445079348883248</v>
      </c>
      <c r="AM43" s="166"/>
      <c r="AN43" s="166"/>
      <c r="AO43" s="166"/>
      <c r="AP43" s="166"/>
      <c r="AQ43" s="166"/>
      <c r="AR43" s="166"/>
      <c r="AS43" s="166"/>
      <c r="AT43" s="166"/>
      <c r="AU43" s="166"/>
      <c r="AV43" s="166"/>
      <c r="AW43" s="166"/>
      <c r="AX43" s="184"/>
      <c r="AY43" s="185"/>
      <c r="AZ43" s="166"/>
      <c r="BA43" s="166"/>
      <c r="BB43" s="166"/>
      <c r="BC43" s="166"/>
      <c r="BD43" s="166"/>
      <c r="BE43" s="166"/>
      <c r="BF43" s="166"/>
      <c r="BG43" s="183">
        <v>190.09</v>
      </c>
      <c r="BH43" s="180">
        <v>189.62</v>
      </c>
      <c r="BI43" s="181">
        <f t="shared" si="7"/>
        <v>189.85500000000002</v>
      </c>
      <c r="BJ43" s="182">
        <f t="shared" si="8"/>
        <v>0.33234018715767655</v>
      </c>
      <c r="BK43" s="166"/>
      <c r="BL43" s="166"/>
      <c r="BM43" s="166"/>
      <c r="BN43" s="166"/>
      <c r="BO43" s="166"/>
      <c r="BP43" s="166"/>
      <c r="BQ43" s="166"/>
      <c r="BR43" s="184"/>
      <c r="BS43" s="166"/>
      <c r="BT43" s="166"/>
      <c r="BU43" s="166"/>
      <c r="BV43" s="166"/>
      <c r="BW43" s="185"/>
      <c r="BX43" s="184"/>
      <c r="BY43" s="166"/>
      <c r="BZ43" s="166"/>
    </row>
    <row r="44" spans="1:78" ht="12.75" x14ac:dyDescent="0.2">
      <c r="A44" s="887" t="s">
        <v>55</v>
      </c>
      <c r="B44" s="862"/>
      <c r="C44" s="186"/>
      <c r="D44" s="187"/>
      <c r="E44" s="187"/>
      <c r="F44" s="187"/>
      <c r="G44" s="187"/>
      <c r="H44" s="187"/>
      <c r="I44" s="187"/>
      <c r="J44" s="188"/>
      <c r="K44" s="187"/>
      <c r="L44" s="187"/>
      <c r="M44" s="187"/>
      <c r="N44" s="187"/>
      <c r="O44" s="186"/>
      <c r="P44" s="187"/>
      <c r="Q44" s="187"/>
      <c r="R44" s="188"/>
      <c r="S44" s="187"/>
      <c r="T44" s="187"/>
      <c r="U44" s="187"/>
      <c r="V44" s="187"/>
      <c r="W44" s="187"/>
      <c r="X44" s="187"/>
      <c r="Y44" s="187"/>
      <c r="Z44" s="188"/>
      <c r="AA44" s="187"/>
      <c r="AB44" s="187"/>
      <c r="AC44" s="187"/>
      <c r="AD44" s="187"/>
      <c r="AE44" s="187"/>
      <c r="AF44" s="187"/>
      <c r="AG44" s="187"/>
      <c r="AH44" s="188"/>
      <c r="AI44" s="186"/>
      <c r="AJ44" s="187"/>
      <c r="AK44" s="187"/>
      <c r="AL44" s="187"/>
      <c r="AM44" s="187"/>
      <c r="AN44" s="187"/>
      <c r="AO44" s="187"/>
      <c r="AP44" s="188"/>
      <c r="AQ44" s="187"/>
      <c r="AR44" s="187"/>
      <c r="AS44" s="187"/>
      <c r="AT44" s="187"/>
      <c r="AU44" s="187"/>
      <c r="AV44" s="187"/>
      <c r="AW44" s="187"/>
      <c r="AX44" s="188"/>
      <c r="AY44" s="187"/>
      <c r="AZ44" s="187"/>
      <c r="BA44" s="187"/>
      <c r="BB44" s="187"/>
      <c r="BC44" s="187"/>
      <c r="BD44" s="187"/>
      <c r="BE44" s="187"/>
      <c r="BF44" s="187"/>
      <c r="BG44" s="189"/>
      <c r="BH44" s="187"/>
      <c r="BI44" s="187"/>
      <c r="BJ44" s="187"/>
      <c r="BK44" s="187"/>
      <c r="BL44" s="187"/>
      <c r="BM44" s="187"/>
      <c r="BN44" s="187"/>
      <c r="BO44" s="188"/>
      <c r="BP44" s="188"/>
      <c r="BQ44" s="188"/>
      <c r="BR44" s="188"/>
      <c r="BS44" s="189"/>
      <c r="BT44" s="188"/>
      <c r="BU44" s="188"/>
      <c r="BV44" s="188"/>
      <c r="BW44" s="188"/>
      <c r="BX44" s="188"/>
      <c r="BY44" s="166"/>
      <c r="BZ44" s="166"/>
    </row>
    <row r="45" spans="1:78" ht="12.75" x14ac:dyDescent="0.2">
      <c r="A45" s="889" t="s">
        <v>56</v>
      </c>
      <c r="B45" s="190" t="s">
        <v>93</v>
      </c>
      <c r="C45" s="180">
        <v>7.15</v>
      </c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83">
        <v>6.98</v>
      </c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84"/>
      <c r="AE45" s="185"/>
      <c r="AF45" s="166"/>
      <c r="AG45" s="166"/>
      <c r="AH45" s="166"/>
      <c r="AI45" s="183">
        <v>6.82</v>
      </c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84"/>
      <c r="AY45" s="185"/>
      <c r="AZ45" s="166"/>
      <c r="BA45" s="166"/>
      <c r="BB45" s="166"/>
      <c r="BC45" s="166"/>
      <c r="BD45" s="166"/>
      <c r="BE45" s="166"/>
      <c r="BF45" s="166"/>
      <c r="BG45" s="183">
        <v>7.11</v>
      </c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91" t="s">
        <v>95</v>
      </c>
      <c r="BT45" s="166"/>
      <c r="BU45" s="166"/>
      <c r="BV45" s="166"/>
      <c r="BW45" s="185"/>
      <c r="BX45" s="184"/>
      <c r="BY45" s="166"/>
      <c r="BZ45" s="166"/>
    </row>
    <row r="46" spans="1:78" ht="12.75" x14ac:dyDescent="0.2">
      <c r="A46" s="856"/>
      <c r="B46" s="192" t="s">
        <v>94</v>
      </c>
      <c r="C46" s="193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91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84"/>
      <c r="AE46" s="185"/>
      <c r="AF46" s="166"/>
      <c r="AG46" s="166"/>
      <c r="AH46" s="166"/>
      <c r="AI46" s="191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84"/>
      <c r="AY46" s="185"/>
      <c r="AZ46" s="166"/>
      <c r="BA46" s="166"/>
      <c r="BB46" s="166"/>
      <c r="BC46" s="166"/>
      <c r="BD46" s="166"/>
      <c r="BE46" s="166"/>
      <c r="BF46" s="166"/>
      <c r="BG46" s="191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91"/>
      <c r="BT46" s="166"/>
      <c r="BU46" s="166"/>
      <c r="BV46" s="166"/>
      <c r="BW46" s="185"/>
      <c r="BX46" s="184"/>
      <c r="BY46" s="166"/>
      <c r="BZ46" s="166"/>
    </row>
    <row r="47" spans="1:78" ht="12.75" x14ac:dyDescent="0.2">
      <c r="A47" s="194" t="s">
        <v>96</v>
      </c>
      <c r="B47" s="195" t="s">
        <v>97</v>
      </c>
      <c r="C47" s="180">
        <v>62.7</v>
      </c>
      <c r="D47" s="166"/>
      <c r="E47" s="166"/>
      <c r="F47" s="166"/>
      <c r="G47" s="87" t="s">
        <v>104</v>
      </c>
      <c r="H47" s="166"/>
      <c r="I47" s="166"/>
      <c r="J47" s="166"/>
      <c r="K47" s="166"/>
      <c r="L47" s="166"/>
      <c r="M47" s="166"/>
      <c r="N47" s="166"/>
      <c r="O47" s="183">
        <v>92.4</v>
      </c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84"/>
      <c r="AE47" s="185"/>
      <c r="AF47" s="166"/>
      <c r="AG47" s="166"/>
      <c r="AH47" s="166"/>
      <c r="AI47" s="183">
        <v>139.4</v>
      </c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84"/>
      <c r="AY47" s="185"/>
      <c r="AZ47" s="166"/>
      <c r="BA47" s="166"/>
      <c r="BB47" s="166"/>
      <c r="BC47" s="166"/>
      <c r="BD47" s="166"/>
      <c r="BE47" s="166"/>
      <c r="BF47" s="166"/>
      <c r="BG47" s="183">
        <v>372</v>
      </c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91" t="s">
        <v>95</v>
      </c>
      <c r="BT47" s="166"/>
      <c r="BU47" s="166"/>
      <c r="BV47" s="166"/>
      <c r="BW47" s="185"/>
      <c r="BX47" s="184"/>
      <c r="BY47" s="166"/>
      <c r="BZ47" s="166"/>
    </row>
    <row r="48" spans="1:78" ht="12.75" x14ac:dyDescent="0.2">
      <c r="A48" s="194" t="s">
        <v>57</v>
      </c>
      <c r="B48" s="195" t="s">
        <v>58</v>
      </c>
      <c r="C48" s="180">
        <v>0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83">
        <v>0</v>
      </c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84"/>
      <c r="AE48" s="185"/>
      <c r="AF48" s="166"/>
      <c r="AG48" s="166"/>
      <c r="AH48" s="166"/>
      <c r="AI48" s="183">
        <v>0</v>
      </c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84"/>
      <c r="AY48" s="185"/>
      <c r="AZ48" s="166"/>
      <c r="BA48" s="166"/>
      <c r="BB48" s="166"/>
      <c r="BC48" s="166"/>
      <c r="BD48" s="166"/>
      <c r="BE48" s="166"/>
      <c r="BF48" s="166"/>
      <c r="BG48" s="183">
        <v>0</v>
      </c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83">
        <v>0</v>
      </c>
      <c r="BT48" s="166"/>
      <c r="BU48" s="166"/>
      <c r="BV48" s="166"/>
      <c r="BW48" s="185"/>
      <c r="BX48" s="184"/>
      <c r="BY48" s="166"/>
      <c r="BZ48" s="166"/>
    </row>
    <row r="49" spans="1:78" ht="12.75" x14ac:dyDescent="0.2">
      <c r="A49" s="196" t="s">
        <v>59</v>
      </c>
      <c r="B49" s="197" t="s">
        <v>60</v>
      </c>
      <c r="C49" s="180">
        <v>17.399999999999999</v>
      </c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83">
        <v>19</v>
      </c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84"/>
      <c r="AE49" s="185"/>
      <c r="AF49" s="166"/>
      <c r="AG49" s="166"/>
      <c r="AH49" s="166"/>
      <c r="AI49" s="183">
        <v>18.600000000000001</v>
      </c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84"/>
      <c r="AY49" s="185"/>
      <c r="AZ49" s="166"/>
      <c r="BA49" s="166"/>
      <c r="BB49" s="166"/>
      <c r="BC49" s="166"/>
      <c r="BD49" s="166"/>
      <c r="BE49" s="166"/>
      <c r="BF49" s="166"/>
      <c r="BG49" s="183">
        <v>15.4</v>
      </c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91" t="s">
        <v>95</v>
      </c>
      <c r="BT49" s="166"/>
      <c r="BU49" s="166"/>
      <c r="BV49" s="166"/>
      <c r="BW49" s="185"/>
      <c r="BX49" s="184"/>
      <c r="BY49" s="166"/>
      <c r="BZ49" s="166"/>
    </row>
    <row r="50" spans="1:78" ht="12.75" x14ac:dyDescent="0.2">
      <c r="A50" s="890" t="s">
        <v>98</v>
      </c>
      <c r="B50" s="862"/>
      <c r="C50" s="198"/>
      <c r="D50" s="198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198"/>
      <c r="AX50" s="198"/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198"/>
      <c r="BN50" s="198"/>
      <c r="BO50" s="198"/>
      <c r="BP50" s="198"/>
      <c r="BQ50" s="198"/>
      <c r="BR50" s="199"/>
      <c r="BS50" s="198"/>
      <c r="BT50" s="198"/>
      <c r="BU50" s="198"/>
      <c r="BV50" s="198"/>
      <c r="BW50" s="200"/>
      <c r="BX50" s="199"/>
      <c r="BY50" s="166"/>
      <c r="BZ50" s="166"/>
    </row>
    <row r="51" spans="1:78" ht="12.75" x14ac:dyDescent="0.2">
      <c r="A51" s="123"/>
      <c r="B51" s="124"/>
      <c r="C51" s="27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7"/>
      <c r="L51" s="27"/>
      <c r="M51" s="27"/>
      <c r="N51" s="27"/>
      <c r="O51" s="23" t="s">
        <v>99</v>
      </c>
      <c r="P51" s="27" t="s">
        <v>100</v>
      </c>
      <c r="Q51" s="27" t="s">
        <v>24</v>
      </c>
      <c r="R51" s="27" t="s">
        <v>25</v>
      </c>
      <c r="S51" s="27" t="s">
        <v>101</v>
      </c>
      <c r="T51" s="27" t="s">
        <v>102</v>
      </c>
      <c r="U51" s="27" t="s">
        <v>24</v>
      </c>
      <c r="V51" s="25" t="s">
        <v>25</v>
      </c>
      <c r="W51" s="27"/>
      <c r="X51" s="27"/>
      <c r="Y51" s="27"/>
      <c r="Z51" s="25"/>
      <c r="AA51" s="27"/>
      <c r="AB51" s="27"/>
      <c r="AC51" s="27"/>
      <c r="AD51" s="27"/>
      <c r="AE51" s="27"/>
      <c r="AF51" s="27"/>
      <c r="AG51" s="27"/>
      <c r="AH51" s="25"/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/>
      <c r="AR51" s="27"/>
      <c r="AS51" s="27"/>
      <c r="AT51" s="27"/>
      <c r="AU51" s="27"/>
      <c r="AV51" s="27"/>
      <c r="AW51" s="27"/>
      <c r="AX51" s="25"/>
      <c r="AY51" s="27"/>
      <c r="AZ51" s="27"/>
      <c r="BA51" s="27"/>
      <c r="BB51" s="27"/>
      <c r="BC51" s="27"/>
      <c r="BD51" s="27"/>
      <c r="BE51" s="27"/>
      <c r="BF51" s="25"/>
      <c r="BG51" s="27" t="s">
        <v>99</v>
      </c>
      <c r="BH51" s="27" t="s">
        <v>100</v>
      </c>
      <c r="BI51" s="27" t="s">
        <v>24</v>
      </c>
      <c r="BJ51" s="27" t="s">
        <v>25</v>
      </c>
      <c r="BK51" s="27" t="s">
        <v>101</v>
      </c>
      <c r="BL51" s="27" t="s">
        <v>102</v>
      </c>
      <c r="BM51" s="27" t="s">
        <v>24</v>
      </c>
      <c r="BN51" s="25" t="s">
        <v>25</v>
      </c>
      <c r="BO51" s="166"/>
      <c r="BP51" s="166"/>
      <c r="BQ51" s="166"/>
      <c r="BR51" s="184"/>
      <c r="BS51" s="27"/>
      <c r="BT51" s="27"/>
      <c r="BU51" s="27"/>
      <c r="BV51" s="27"/>
      <c r="BW51" s="27"/>
      <c r="BX51" s="27"/>
      <c r="BY51" s="27"/>
      <c r="BZ51" s="25"/>
    </row>
    <row r="52" spans="1:78" ht="14.25" x14ac:dyDescent="0.2">
      <c r="A52" s="113" t="s">
        <v>103</v>
      </c>
      <c r="B52" s="201"/>
      <c r="C52" s="202">
        <v>2.4350000000000001</v>
      </c>
      <c r="D52" s="202">
        <v>2.35</v>
      </c>
      <c r="E52" s="203">
        <f>AVERAGE(C52:D52)</f>
        <v>2.3925000000000001</v>
      </c>
      <c r="F52" s="204">
        <f>STDEV(C52:D52)</f>
        <v>6.0104076400856514E-2</v>
      </c>
      <c r="G52" s="202">
        <v>2.2589999999999999</v>
      </c>
      <c r="H52" s="202">
        <v>2.3290000000000002</v>
      </c>
      <c r="I52" s="203">
        <f>AVERAGE(G52:H52)</f>
        <v>2.294</v>
      </c>
      <c r="J52" s="204">
        <f>STDEV(G52:H52)</f>
        <v>4.9497474683058526E-2</v>
      </c>
      <c r="K52" s="172"/>
      <c r="L52" s="172"/>
      <c r="M52" s="172"/>
      <c r="N52" s="174"/>
      <c r="O52" s="202">
        <v>2.4060000000000001</v>
      </c>
      <c r="P52" s="202">
        <v>2.4119999999999999</v>
      </c>
      <c r="Q52" s="203">
        <f>AVERAGE(O52:P52)</f>
        <v>2.4089999999999998</v>
      </c>
      <c r="R52" s="204">
        <f>STDEV(O52:P52)</f>
        <v>4.2426406871191322E-3</v>
      </c>
      <c r="S52" s="202">
        <v>2.339</v>
      </c>
      <c r="T52" s="202">
        <v>2.5139999999999998</v>
      </c>
      <c r="U52" s="203">
        <f>AVERAGE(S52:T52)</f>
        <v>2.4264999999999999</v>
      </c>
      <c r="V52" s="204">
        <f>STDEV(S52:T52)</f>
        <v>0.12374368670764568</v>
      </c>
      <c r="W52" s="172"/>
      <c r="X52" s="172"/>
      <c r="Y52" s="172"/>
      <c r="Z52" s="172"/>
      <c r="AA52" s="172"/>
      <c r="AB52" s="172"/>
      <c r="AC52" s="172"/>
      <c r="AD52" s="174"/>
      <c r="AE52" s="175"/>
      <c r="AF52" s="172"/>
      <c r="AG52" s="172"/>
      <c r="AH52" s="174"/>
      <c r="AI52" s="202">
        <v>2.2050000000000001</v>
      </c>
      <c r="AJ52" s="202">
        <v>2.2559999999999998</v>
      </c>
      <c r="AK52" s="203">
        <f>AVERAGE(AI52:AJ52)</f>
        <v>2.2305000000000001</v>
      </c>
      <c r="AL52" s="204">
        <f>STDEV(AI52:AJ52)</f>
        <v>3.606244584051372E-2</v>
      </c>
      <c r="AM52" s="202">
        <v>2.2759999999999998</v>
      </c>
      <c r="AN52" s="202">
        <v>2.3069999999999999</v>
      </c>
      <c r="AO52" s="203">
        <f>AVERAGE(AM52:AN52)</f>
        <v>2.2915000000000001</v>
      </c>
      <c r="AP52" s="204">
        <f>STDEV(AM52:AN52)</f>
        <v>2.1920310216783073E-2</v>
      </c>
      <c r="AQ52" s="172"/>
      <c r="AR52" s="172"/>
      <c r="AS52" s="172"/>
      <c r="AT52" s="172"/>
      <c r="AU52" s="172"/>
      <c r="AV52" s="172"/>
      <c r="AW52" s="172"/>
      <c r="AX52" s="174"/>
      <c r="AY52" s="175"/>
      <c r="AZ52" s="172"/>
      <c r="BA52" s="172"/>
      <c r="BB52" s="172"/>
      <c r="BC52" s="172"/>
      <c r="BD52" s="172"/>
      <c r="BE52" s="172"/>
      <c r="BF52" s="174"/>
      <c r="BG52" s="202">
        <v>1.913</v>
      </c>
      <c r="BH52" s="202">
        <v>2.0579999999999998</v>
      </c>
      <c r="BI52" s="203">
        <f>AVERAGE(BG52:BH52)</f>
        <v>1.9855</v>
      </c>
      <c r="BJ52" s="204">
        <f>STDEV(BG52:BH52)</f>
        <v>0.10253048327204925</v>
      </c>
      <c r="BK52" s="202">
        <v>2.1360000000000001</v>
      </c>
      <c r="BL52" s="202">
        <v>2.0609999999999999</v>
      </c>
      <c r="BM52" s="203">
        <f>AVERAGE(BK52:BL52)</f>
        <v>2.0985</v>
      </c>
      <c r="BN52" s="204">
        <f>STDEV(BK52:BL52)</f>
        <v>5.3033008588991189E-2</v>
      </c>
      <c r="BO52" s="172"/>
      <c r="BP52" s="172"/>
      <c r="BQ52" s="172"/>
      <c r="BR52" s="174"/>
      <c r="BS52" s="172"/>
      <c r="BT52" s="172"/>
      <c r="BU52" s="172"/>
      <c r="BV52" s="172"/>
      <c r="BW52" s="175"/>
      <c r="BX52" s="174"/>
      <c r="BY52" s="166"/>
      <c r="BZ52" s="166"/>
    </row>
    <row r="53" spans="1:78" ht="12.75" x14ac:dyDescent="0.2">
      <c r="A53" s="205"/>
      <c r="B53" s="192"/>
      <c r="C53" s="185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84"/>
      <c r="O53" s="185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84"/>
      <c r="AE53" s="185"/>
      <c r="AF53" s="166"/>
      <c r="AG53" s="166"/>
      <c r="AH53" s="184"/>
      <c r="AI53" s="185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84"/>
      <c r="AY53" s="185"/>
      <c r="AZ53" s="166"/>
      <c r="BA53" s="166"/>
      <c r="BB53" s="166"/>
      <c r="BC53" s="166"/>
      <c r="BD53" s="166"/>
      <c r="BE53" s="166"/>
      <c r="BF53" s="184"/>
      <c r="BG53" s="185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84"/>
      <c r="BS53" s="166"/>
      <c r="BT53" s="166"/>
      <c r="BU53" s="166"/>
      <c r="BV53" s="166"/>
      <c r="BW53" s="185"/>
      <c r="BX53" s="184"/>
      <c r="BY53" s="166"/>
      <c r="BZ53" s="166"/>
    </row>
    <row r="54" spans="1:78" ht="12.75" x14ac:dyDescent="0.2">
      <c r="A54" s="205"/>
      <c r="B54" s="192"/>
      <c r="C54" s="185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84"/>
      <c r="O54" s="185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84"/>
      <c r="AE54" s="185"/>
      <c r="AF54" s="166"/>
      <c r="AG54" s="166"/>
      <c r="AH54" s="184"/>
      <c r="AI54" s="185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84"/>
      <c r="AY54" s="185"/>
      <c r="AZ54" s="166"/>
      <c r="BA54" s="166"/>
      <c r="BB54" s="166"/>
      <c r="BC54" s="166"/>
      <c r="BD54" s="166"/>
      <c r="BE54" s="166"/>
      <c r="BF54" s="184"/>
      <c r="BG54" s="185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84"/>
      <c r="BS54" s="166"/>
      <c r="BT54" s="166"/>
      <c r="BU54" s="166"/>
      <c r="BV54" s="166"/>
      <c r="BW54" s="185"/>
      <c r="BX54" s="184"/>
      <c r="BY54" s="166"/>
      <c r="BZ54" s="166"/>
    </row>
    <row r="55" spans="1:78" ht="12.75" x14ac:dyDescent="0.2">
      <c r="A55" s="205"/>
      <c r="B55" s="192"/>
      <c r="C55" s="185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84"/>
      <c r="O55" s="185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84"/>
      <c r="AE55" s="185"/>
      <c r="AF55" s="166"/>
      <c r="AG55" s="166"/>
      <c r="AH55" s="184"/>
      <c r="AI55" s="185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84"/>
      <c r="AY55" s="185"/>
      <c r="AZ55" s="166"/>
      <c r="BA55" s="166"/>
      <c r="BB55" s="166"/>
      <c r="BC55" s="166"/>
      <c r="BD55" s="166"/>
      <c r="BE55" s="166"/>
      <c r="BF55" s="184"/>
      <c r="BG55" s="185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84"/>
      <c r="BS55" s="166"/>
      <c r="BT55" s="166"/>
      <c r="BU55" s="166"/>
      <c r="BV55" s="166"/>
      <c r="BW55" s="185"/>
      <c r="BX55" s="184"/>
      <c r="BY55" s="166"/>
      <c r="BZ55" s="166"/>
    </row>
    <row r="56" spans="1:78" ht="12.75" x14ac:dyDescent="0.2">
      <c r="A56" s="205"/>
      <c r="B56" s="192"/>
      <c r="C56" s="185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84"/>
      <c r="O56" s="185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84"/>
      <c r="AE56" s="185"/>
      <c r="AF56" s="166"/>
      <c r="AG56" s="166"/>
      <c r="AH56" s="184"/>
      <c r="AI56" s="185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84"/>
      <c r="AY56" s="185"/>
      <c r="AZ56" s="166"/>
      <c r="BA56" s="166"/>
      <c r="BB56" s="166"/>
      <c r="BC56" s="166"/>
      <c r="BD56" s="166"/>
      <c r="BE56" s="166"/>
      <c r="BF56" s="184"/>
      <c r="BG56" s="185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84"/>
      <c r="BS56" s="166"/>
      <c r="BT56" s="166"/>
      <c r="BU56" s="166"/>
      <c r="BV56" s="166"/>
      <c r="BW56" s="185"/>
      <c r="BX56" s="184"/>
      <c r="BY56" s="166"/>
      <c r="BZ56" s="166"/>
    </row>
    <row r="57" spans="1:78" ht="12.75" x14ac:dyDescent="0.2">
      <c r="A57" s="205"/>
      <c r="B57" s="192"/>
      <c r="C57" s="185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84"/>
      <c r="O57" s="185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84"/>
      <c r="AE57" s="185"/>
      <c r="AF57" s="166"/>
      <c r="AG57" s="166"/>
      <c r="AH57" s="184"/>
      <c r="AI57" s="185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84"/>
      <c r="AY57" s="185"/>
      <c r="AZ57" s="166"/>
      <c r="BA57" s="166"/>
      <c r="BB57" s="166"/>
      <c r="BC57" s="166"/>
      <c r="BD57" s="166"/>
      <c r="BE57" s="166"/>
      <c r="BF57" s="184"/>
      <c r="BG57" s="185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84"/>
      <c r="BS57" s="166"/>
      <c r="BT57" s="166"/>
      <c r="BU57" s="166"/>
      <c r="BV57" s="166"/>
      <c r="BW57" s="185"/>
      <c r="BX57" s="184"/>
      <c r="BY57" s="166"/>
      <c r="BZ57" s="166"/>
    </row>
    <row r="58" spans="1:78" ht="12.75" x14ac:dyDescent="0.2">
      <c r="A58" s="205"/>
      <c r="B58" s="192"/>
      <c r="C58" s="185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84"/>
      <c r="O58" s="185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84"/>
      <c r="AE58" s="185"/>
      <c r="AF58" s="166"/>
      <c r="AG58" s="166"/>
      <c r="AH58" s="184"/>
      <c r="AI58" s="185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84"/>
      <c r="AY58" s="185"/>
      <c r="AZ58" s="166"/>
      <c r="BA58" s="166"/>
      <c r="BB58" s="166"/>
      <c r="BC58" s="166"/>
      <c r="BD58" s="166"/>
      <c r="BE58" s="166"/>
      <c r="BF58" s="184"/>
      <c r="BG58" s="185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84"/>
      <c r="BS58" s="166"/>
      <c r="BT58" s="166"/>
      <c r="BU58" s="166"/>
      <c r="BV58" s="166"/>
      <c r="BW58" s="185"/>
      <c r="BX58" s="184"/>
      <c r="BY58" s="166"/>
      <c r="BZ58" s="166"/>
    </row>
    <row r="59" spans="1:78" ht="12.75" x14ac:dyDescent="0.2">
      <c r="A59" s="205"/>
      <c r="B59" s="192"/>
      <c r="C59" s="185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84"/>
      <c r="O59" s="185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84"/>
      <c r="AE59" s="185"/>
      <c r="AF59" s="166"/>
      <c r="AG59" s="166"/>
      <c r="AH59" s="184"/>
      <c r="AI59" s="185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84"/>
      <c r="AY59" s="185"/>
      <c r="AZ59" s="166"/>
      <c r="BA59" s="166"/>
      <c r="BB59" s="166"/>
      <c r="BC59" s="166"/>
      <c r="BD59" s="166"/>
      <c r="BE59" s="166"/>
      <c r="BF59" s="184"/>
      <c r="BG59" s="185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84"/>
      <c r="BS59" s="166"/>
      <c r="BT59" s="166"/>
      <c r="BU59" s="166"/>
      <c r="BV59" s="166"/>
      <c r="BW59" s="185"/>
      <c r="BX59" s="184"/>
      <c r="BY59" s="166"/>
      <c r="BZ59" s="166"/>
    </row>
    <row r="60" spans="1:78" ht="12.75" x14ac:dyDescent="0.2">
      <c r="A60" s="205"/>
      <c r="B60" s="192"/>
      <c r="C60" s="185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84"/>
      <c r="O60" s="185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84"/>
      <c r="AE60" s="185"/>
      <c r="AF60" s="166"/>
      <c r="AG60" s="166"/>
      <c r="AH60" s="184"/>
      <c r="AI60" s="185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84"/>
      <c r="AY60" s="185"/>
      <c r="AZ60" s="166"/>
      <c r="BA60" s="166"/>
      <c r="BB60" s="166"/>
      <c r="BC60" s="166"/>
      <c r="BD60" s="166"/>
      <c r="BE60" s="166"/>
      <c r="BF60" s="184"/>
      <c r="BG60" s="185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84"/>
      <c r="BS60" s="166"/>
      <c r="BT60" s="166"/>
      <c r="BU60" s="166"/>
      <c r="BV60" s="166"/>
      <c r="BW60" s="185"/>
      <c r="BX60" s="184"/>
      <c r="BY60" s="166"/>
      <c r="BZ60" s="166"/>
    </row>
    <row r="61" spans="1:78" ht="12.75" x14ac:dyDescent="0.2">
      <c r="A61" s="205"/>
      <c r="B61" s="192"/>
      <c r="C61" s="185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84"/>
      <c r="O61" s="185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  <c r="AA61" s="166"/>
      <c r="AB61" s="166"/>
      <c r="AC61" s="166"/>
      <c r="AD61" s="184"/>
      <c r="AE61" s="185"/>
      <c r="AF61" s="166"/>
      <c r="AG61" s="166"/>
      <c r="AH61" s="184"/>
      <c r="AI61" s="185"/>
      <c r="AJ61" s="166"/>
      <c r="AK61" s="166"/>
      <c r="AL61" s="166"/>
      <c r="AM61" s="166"/>
      <c r="AN61" s="166"/>
      <c r="AO61" s="166"/>
      <c r="AP61" s="166"/>
      <c r="AQ61" s="166"/>
      <c r="AR61" s="166"/>
      <c r="AS61" s="166"/>
      <c r="AT61" s="166"/>
      <c r="AU61" s="166"/>
      <c r="AV61" s="166"/>
      <c r="AW61" s="166"/>
      <c r="AX61" s="184"/>
      <c r="AY61" s="185"/>
      <c r="AZ61" s="166"/>
      <c r="BA61" s="166"/>
      <c r="BB61" s="166"/>
      <c r="BC61" s="166"/>
      <c r="BD61" s="166"/>
      <c r="BE61" s="166"/>
      <c r="BF61" s="184"/>
      <c r="BG61" s="185"/>
      <c r="BH61" s="166"/>
      <c r="BI61" s="166"/>
      <c r="BJ61" s="166"/>
      <c r="BK61" s="166"/>
      <c r="BL61" s="166"/>
      <c r="BM61" s="166"/>
      <c r="BN61" s="166"/>
      <c r="BO61" s="166"/>
      <c r="BP61" s="166"/>
      <c r="BQ61" s="166"/>
      <c r="BR61" s="184"/>
      <c r="BS61" s="166"/>
      <c r="BT61" s="166"/>
      <c r="BU61" s="166"/>
      <c r="BV61" s="166"/>
      <c r="BW61" s="185"/>
      <c r="BX61" s="184"/>
      <c r="BY61" s="166"/>
      <c r="BZ61" s="166"/>
    </row>
    <row r="62" spans="1:78" ht="12.75" x14ac:dyDescent="0.2">
      <c r="A62" s="205"/>
      <c r="B62" s="192"/>
      <c r="C62" s="185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84"/>
      <c r="O62" s="185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84"/>
      <c r="AE62" s="185"/>
      <c r="AF62" s="166"/>
      <c r="AG62" s="166"/>
      <c r="AH62" s="184"/>
      <c r="AI62" s="185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84"/>
      <c r="AY62" s="185"/>
      <c r="AZ62" s="166"/>
      <c r="BA62" s="166"/>
      <c r="BB62" s="166"/>
      <c r="BC62" s="166"/>
      <c r="BD62" s="166"/>
      <c r="BE62" s="166"/>
      <c r="BF62" s="184"/>
      <c r="BG62" s="185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84"/>
      <c r="BS62" s="166"/>
      <c r="BT62" s="166"/>
      <c r="BU62" s="166"/>
      <c r="BV62" s="166"/>
      <c r="BW62" s="185"/>
      <c r="BX62" s="184"/>
      <c r="BY62" s="166"/>
      <c r="BZ62" s="166"/>
    </row>
    <row r="63" spans="1:78" ht="12.75" x14ac:dyDescent="0.2">
      <c r="A63" s="205"/>
      <c r="B63" s="192"/>
      <c r="C63" s="185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84"/>
      <c r="O63" s="185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66"/>
      <c r="AC63" s="166"/>
      <c r="AD63" s="184"/>
      <c r="AE63" s="185"/>
      <c r="AF63" s="166"/>
      <c r="AG63" s="166"/>
      <c r="AH63" s="184"/>
      <c r="AI63" s="185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84"/>
      <c r="AY63" s="185"/>
      <c r="AZ63" s="166"/>
      <c r="BA63" s="166"/>
      <c r="BB63" s="166"/>
      <c r="BC63" s="166"/>
      <c r="BD63" s="166"/>
      <c r="BE63" s="166"/>
      <c r="BF63" s="184"/>
      <c r="BG63" s="185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84"/>
      <c r="BS63" s="166"/>
      <c r="BT63" s="166"/>
      <c r="BU63" s="166"/>
      <c r="BV63" s="166"/>
      <c r="BW63" s="185"/>
      <c r="BX63" s="184"/>
      <c r="BY63" s="166"/>
      <c r="BZ63" s="166"/>
    </row>
    <row r="64" spans="1:78" ht="12.75" x14ac:dyDescent="0.2">
      <c r="A64" s="205"/>
      <c r="B64" s="192"/>
      <c r="C64" s="185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84"/>
      <c r="O64" s="185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84"/>
      <c r="AE64" s="185"/>
      <c r="AF64" s="166"/>
      <c r="AG64" s="166"/>
      <c r="AH64" s="184"/>
      <c r="AI64" s="185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84"/>
      <c r="AY64" s="185"/>
      <c r="AZ64" s="166"/>
      <c r="BA64" s="166"/>
      <c r="BB64" s="166"/>
      <c r="BC64" s="166"/>
      <c r="BD64" s="166"/>
      <c r="BE64" s="166"/>
      <c r="BF64" s="184"/>
      <c r="BG64" s="185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84"/>
      <c r="BS64" s="166"/>
      <c r="BT64" s="166"/>
      <c r="BU64" s="166"/>
      <c r="BV64" s="166"/>
      <c r="BW64" s="185"/>
      <c r="BX64" s="184"/>
      <c r="BY64" s="166"/>
      <c r="BZ64" s="166"/>
    </row>
    <row r="65" spans="1:78" ht="12.75" x14ac:dyDescent="0.2">
      <c r="A65" s="205"/>
      <c r="B65" s="206"/>
      <c r="C65" s="185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84"/>
      <c r="O65" s="185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84"/>
      <c r="AE65" s="185"/>
      <c r="AF65" s="166"/>
      <c r="AG65" s="166"/>
      <c r="AH65" s="184"/>
      <c r="AI65" s="185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  <c r="AT65" s="166"/>
      <c r="AU65" s="166"/>
      <c r="AV65" s="166"/>
      <c r="AW65" s="166"/>
      <c r="AX65" s="184"/>
      <c r="AY65" s="185"/>
      <c r="AZ65" s="166"/>
      <c r="BA65" s="166"/>
      <c r="BB65" s="166"/>
      <c r="BC65" s="166"/>
      <c r="BD65" s="166"/>
      <c r="BE65" s="166"/>
      <c r="BF65" s="184"/>
      <c r="BG65" s="185"/>
      <c r="BH65" s="166"/>
      <c r="BI65" s="166"/>
      <c r="BJ65" s="166"/>
      <c r="BK65" s="166"/>
      <c r="BL65" s="166"/>
      <c r="BM65" s="166"/>
      <c r="BN65" s="166"/>
      <c r="BO65" s="166"/>
      <c r="BP65" s="166"/>
      <c r="BQ65" s="166"/>
      <c r="BR65" s="184"/>
      <c r="BS65" s="166"/>
      <c r="BT65" s="166"/>
      <c r="BU65" s="166"/>
      <c r="BV65" s="166"/>
      <c r="BW65" s="185"/>
      <c r="BX65" s="184"/>
      <c r="BY65" s="166"/>
      <c r="BZ65" s="166"/>
    </row>
    <row r="66" spans="1:78" ht="12.75" x14ac:dyDescent="0.2">
      <c r="A66" s="205"/>
      <c r="B66" s="206"/>
      <c r="C66" s="185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84"/>
      <c r="O66" s="185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166"/>
      <c r="AC66" s="166"/>
      <c r="AD66" s="184"/>
      <c r="AE66" s="185"/>
      <c r="AF66" s="166"/>
      <c r="AG66" s="166"/>
      <c r="AH66" s="184"/>
      <c r="AI66" s="185"/>
      <c r="AJ66" s="166"/>
      <c r="AK66" s="166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W66" s="166"/>
      <c r="AX66" s="184"/>
      <c r="AY66" s="185"/>
      <c r="AZ66" s="166"/>
      <c r="BA66" s="166"/>
      <c r="BB66" s="166"/>
      <c r="BC66" s="166"/>
      <c r="BD66" s="166"/>
      <c r="BE66" s="166"/>
      <c r="BF66" s="184"/>
      <c r="BG66" s="185"/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84"/>
      <c r="BS66" s="166"/>
      <c r="BT66" s="166"/>
      <c r="BU66" s="166"/>
      <c r="BV66" s="166"/>
      <c r="BW66" s="185"/>
      <c r="BX66" s="184"/>
      <c r="BY66" s="166"/>
      <c r="BZ66" s="166"/>
    </row>
    <row r="67" spans="1:78" ht="12.75" x14ac:dyDescent="0.2">
      <c r="A67" s="205"/>
      <c r="B67" s="206"/>
      <c r="C67" s="185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84"/>
      <c r="O67" s="185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6"/>
      <c r="AB67" s="166"/>
      <c r="AC67" s="166"/>
      <c r="AD67" s="184"/>
      <c r="AE67" s="185"/>
      <c r="AF67" s="166"/>
      <c r="AG67" s="166"/>
      <c r="AH67" s="184"/>
      <c r="AI67" s="185"/>
      <c r="AJ67" s="166"/>
      <c r="AK67" s="166"/>
      <c r="AL67" s="166"/>
      <c r="AM67" s="166"/>
      <c r="AN67" s="166"/>
      <c r="AO67" s="166"/>
      <c r="AP67" s="166"/>
      <c r="AQ67" s="166"/>
      <c r="AR67" s="166"/>
      <c r="AS67" s="166"/>
      <c r="AT67" s="166"/>
      <c r="AU67" s="166"/>
      <c r="AV67" s="166"/>
      <c r="AW67" s="166"/>
      <c r="AX67" s="184"/>
      <c r="AY67" s="185"/>
      <c r="AZ67" s="166"/>
      <c r="BA67" s="166"/>
      <c r="BB67" s="166"/>
      <c r="BC67" s="166"/>
      <c r="BD67" s="166"/>
      <c r="BE67" s="166"/>
      <c r="BF67" s="184"/>
      <c r="BG67" s="185"/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84"/>
      <c r="BS67" s="166"/>
      <c r="BT67" s="166"/>
      <c r="BU67" s="166"/>
      <c r="BV67" s="166"/>
      <c r="BW67" s="185"/>
      <c r="BX67" s="184"/>
      <c r="BY67" s="166"/>
      <c r="BZ67" s="166"/>
    </row>
    <row r="68" spans="1:78" ht="12.75" x14ac:dyDescent="0.2">
      <c r="A68" s="205"/>
      <c r="B68" s="206"/>
      <c r="C68" s="185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84"/>
      <c r="O68" s="185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  <c r="AA68" s="166"/>
      <c r="AB68" s="166"/>
      <c r="AC68" s="166"/>
      <c r="AD68" s="184"/>
      <c r="AE68" s="185"/>
      <c r="AF68" s="166"/>
      <c r="AG68" s="166"/>
      <c r="AH68" s="184"/>
      <c r="AI68" s="185"/>
      <c r="AJ68" s="166"/>
      <c r="AK68" s="166"/>
      <c r="AL68" s="166"/>
      <c r="AM68" s="166"/>
      <c r="AN68" s="166"/>
      <c r="AO68" s="166"/>
      <c r="AP68" s="166"/>
      <c r="AQ68" s="166"/>
      <c r="AR68" s="166"/>
      <c r="AS68" s="166"/>
      <c r="AT68" s="166"/>
      <c r="AU68" s="166"/>
      <c r="AV68" s="166"/>
      <c r="AW68" s="166"/>
      <c r="AX68" s="184"/>
      <c r="AY68" s="185"/>
      <c r="AZ68" s="166"/>
      <c r="BA68" s="166"/>
      <c r="BB68" s="166"/>
      <c r="BC68" s="166"/>
      <c r="BD68" s="166"/>
      <c r="BE68" s="166"/>
      <c r="BF68" s="184"/>
      <c r="BG68" s="185"/>
      <c r="BH68" s="166"/>
      <c r="BI68" s="166"/>
      <c r="BJ68" s="166"/>
      <c r="BK68" s="166"/>
      <c r="BL68" s="166"/>
      <c r="BM68" s="166"/>
      <c r="BN68" s="166"/>
      <c r="BO68" s="166"/>
      <c r="BP68" s="166"/>
      <c r="BQ68" s="166"/>
      <c r="BR68" s="184"/>
      <c r="BS68" s="166"/>
      <c r="BT68" s="166"/>
      <c r="BU68" s="166"/>
      <c r="BV68" s="166"/>
      <c r="BW68" s="185"/>
      <c r="BX68" s="184"/>
      <c r="BY68" s="166"/>
      <c r="BZ68" s="166"/>
    </row>
    <row r="69" spans="1:78" ht="12.75" x14ac:dyDescent="0.2">
      <c r="A69" s="205"/>
      <c r="B69" s="206"/>
      <c r="C69" s="185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84"/>
      <c r="O69" s="185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  <c r="AA69" s="166"/>
      <c r="AB69" s="166"/>
      <c r="AC69" s="166"/>
      <c r="AD69" s="184"/>
      <c r="AE69" s="185"/>
      <c r="AF69" s="166"/>
      <c r="AG69" s="166"/>
      <c r="AH69" s="184"/>
      <c r="AI69" s="185"/>
      <c r="AJ69" s="166"/>
      <c r="AK69" s="166"/>
      <c r="AL69" s="166"/>
      <c r="AM69" s="166"/>
      <c r="AN69" s="166"/>
      <c r="AO69" s="166"/>
      <c r="AP69" s="166"/>
      <c r="AQ69" s="166"/>
      <c r="AR69" s="166"/>
      <c r="AS69" s="166"/>
      <c r="AT69" s="166"/>
      <c r="AU69" s="166"/>
      <c r="AV69" s="166"/>
      <c r="AW69" s="166"/>
      <c r="AX69" s="184"/>
      <c r="AY69" s="185"/>
      <c r="AZ69" s="166"/>
      <c r="BA69" s="166"/>
      <c r="BB69" s="166"/>
      <c r="BC69" s="166"/>
      <c r="BD69" s="166"/>
      <c r="BE69" s="166"/>
      <c r="BF69" s="184"/>
      <c r="BG69" s="185"/>
      <c r="BH69" s="166"/>
      <c r="BI69" s="166"/>
      <c r="BJ69" s="166"/>
      <c r="BK69" s="166"/>
      <c r="BL69" s="166"/>
      <c r="BM69" s="166"/>
      <c r="BN69" s="166"/>
      <c r="BO69" s="166"/>
      <c r="BP69" s="166"/>
      <c r="BQ69" s="166"/>
      <c r="BR69" s="184"/>
      <c r="BS69" s="166"/>
      <c r="BT69" s="166"/>
      <c r="BU69" s="166"/>
      <c r="BV69" s="166"/>
      <c r="BW69" s="185"/>
      <c r="BX69" s="184"/>
      <c r="BY69" s="166"/>
      <c r="BZ69" s="166"/>
    </row>
    <row r="70" spans="1:78" ht="12.75" x14ac:dyDescent="0.2">
      <c r="A70" s="205"/>
      <c r="B70" s="206"/>
      <c r="C70" s="185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84"/>
      <c r="O70" s="185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84"/>
      <c r="AE70" s="185"/>
      <c r="AF70" s="166"/>
      <c r="AG70" s="166"/>
      <c r="AH70" s="184"/>
      <c r="AI70" s="185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84"/>
      <c r="AY70" s="185"/>
      <c r="AZ70" s="166"/>
      <c r="BA70" s="166"/>
      <c r="BB70" s="166"/>
      <c r="BC70" s="166"/>
      <c r="BD70" s="166"/>
      <c r="BE70" s="166"/>
      <c r="BF70" s="184"/>
      <c r="BG70" s="185"/>
      <c r="BH70" s="166"/>
      <c r="BI70" s="166"/>
      <c r="BJ70" s="166"/>
      <c r="BK70" s="166"/>
      <c r="BL70" s="166"/>
      <c r="BM70" s="166"/>
      <c r="BN70" s="166"/>
      <c r="BO70" s="166"/>
      <c r="BP70" s="166"/>
      <c r="BQ70" s="166"/>
      <c r="BR70" s="184"/>
      <c r="BS70" s="166"/>
      <c r="BT70" s="166"/>
      <c r="BU70" s="166"/>
      <c r="BV70" s="166"/>
      <c r="BW70" s="185"/>
      <c r="BX70" s="184"/>
      <c r="BY70" s="166"/>
      <c r="BZ70" s="166"/>
    </row>
    <row r="71" spans="1:78" ht="12.75" x14ac:dyDescent="0.2">
      <c r="A71" s="205"/>
      <c r="B71" s="206"/>
      <c r="C71" s="185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84"/>
      <c r="O71" s="185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84"/>
      <c r="AE71" s="185"/>
      <c r="AF71" s="166"/>
      <c r="AG71" s="166"/>
      <c r="AH71" s="184"/>
      <c r="AI71" s="185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  <c r="AX71" s="184"/>
      <c r="AY71" s="185"/>
      <c r="AZ71" s="166"/>
      <c r="BA71" s="166"/>
      <c r="BB71" s="166"/>
      <c r="BC71" s="166"/>
      <c r="BD71" s="166"/>
      <c r="BE71" s="166"/>
      <c r="BF71" s="184"/>
      <c r="BG71" s="185"/>
      <c r="BH71" s="166"/>
      <c r="BI71" s="166"/>
      <c r="BJ71" s="166"/>
      <c r="BK71" s="166"/>
      <c r="BL71" s="166"/>
      <c r="BM71" s="166"/>
      <c r="BN71" s="166"/>
      <c r="BO71" s="166"/>
      <c r="BP71" s="166"/>
      <c r="BQ71" s="166"/>
      <c r="BR71" s="184"/>
      <c r="BS71" s="166"/>
      <c r="BT71" s="166"/>
      <c r="BU71" s="166"/>
      <c r="BV71" s="166"/>
      <c r="BW71" s="185"/>
      <c r="BX71" s="184"/>
      <c r="BY71" s="166"/>
      <c r="BZ71" s="166"/>
    </row>
    <row r="72" spans="1:78" ht="12.75" x14ac:dyDescent="0.2">
      <c r="A72" s="205"/>
      <c r="B72" s="206"/>
      <c r="C72" s="185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84"/>
      <c r="O72" s="185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  <c r="AA72" s="166"/>
      <c r="AB72" s="166"/>
      <c r="AC72" s="166"/>
      <c r="AD72" s="184"/>
      <c r="AE72" s="185"/>
      <c r="AF72" s="166"/>
      <c r="AG72" s="166"/>
      <c r="AH72" s="184"/>
      <c r="AI72" s="185"/>
      <c r="AJ72" s="166"/>
      <c r="AK72" s="166"/>
      <c r="AL72" s="166"/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84"/>
      <c r="AY72" s="185"/>
      <c r="AZ72" s="166"/>
      <c r="BA72" s="166"/>
      <c r="BB72" s="166"/>
      <c r="BC72" s="166"/>
      <c r="BD72" s="166"/>
      <c r="BE72" s="166"/>
      <c r="BF72" s="184"/>
      <c r="BG72" s="185"/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184"/>
      <c r="BS72" s="166"/>
      <c r="BT72" s="166"/>
      <c r="BU72" s="166"/>
      <c r="BV72" s="166"/>
      <c r="BW72" s="185"/>
      <c r="BX72" s="184"/>
      <c r="BY72" s="166"/>
      <c r="BZ72" s="166"/>
    </row>
    <row r="73" spans="1:78" ht="12.75" x14ac:dyDescent="0.2">
      <c r="A73" s="205"/>
      <c r="B73" s="206"/>
      <c r="C73" s="185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84"/>
      <c r="O73" s="185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84"/>
      <c r="AE73" s="185"/>
      <c r="AF73" s="166"/>
      <c r="AG73" s="166"/>
      <c r="AH73" s="184"/>
      <c r="AI73" s="185"/>
      <c r="AJ73" s="166"/>
      <c r="AK73" s="166"/>
      <c r="AL73" s="166"/>
      <c r="AM73" s="166"/>
      <c r="AN73" s="166"/>
      <c r="AO73" s="166"/>
      <c r="AP73" s="166"/>
      <c r="AQ73" s="166"/>
      <c r="AR73" s="166"/>
      <c r="AS73" s="166"/>
      <c r="AT73" s="166"/>
      <c r="AU73" s="166"/>
      <c r="AV73" s="166"/>
      <c r="AW73" s="166"/>
      <c r="AX73" s="184"/>
      <c r="AY73" s="185"/>
      <c r="AZ73" s="166"/>
      <c r="BA73" s="166"/>
      <c r="BB73" s="166"/>
      <c r="BC73" s="166"/>
      <c r="BD73" s="166"/>
      <c r="BE73" s="166"/>
      <c r="BF73" s="184"/>
      <c r="BG73" s="185"/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84"/>
      <c r="BS73" s="166"/>
      <c r="BT73" s="166"/>
      <c r="BU73" s="166"/>
      <c r="BV73" s="166"/>
      <c r="BW73" s="185"/>
      <c r="BX73" s="184"/>
      <c r="BY73" s="166"/>
      <c r="BZ73" s="166"/>
    </row>
    <row r="74" spans="1:78" ht="12.75" x14ac:dyDescent="0.2">
      <c r="A74" s="205"/>
      <c r="B74" s="206"/>
      <c r="C74" s="185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84"/>
      <c r="O74" s="185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84"/>
      <c r="AE74" s="185"/>
      <c r="AF74" s="166"/>
      <c r="AG74" s="166"/>
      <c r="AH74" s="184"/>
      <c r="AI74" s="185"/>
      <c r="AJ74" s="166"/>
      <c r="AK74" s="166"/>
      <c r="AL74" s="166"/>
      <c r="AM74" s="166"/>
      <c r="AN74" s="166"/>
      <c r="AO74" s="166"/>
      <c r="AP74" s="166"/>
      <c r="AQ74" s="166"/>
      <c r="AR74" s="166"/>
      <c r="AS74" s="166"/>
      <c r="AT74" s="166"/>
      <c r="AU74" s="166"/>
      <c r="AV74" s="166"/>
      <c r="AW74" s="166"/>
      <c r="AX74" s="184"/>
      <c r="AY74" s="185"/>
      <c r="AZ74" s="166"/>
      <c r="BA74" s="166"/>
      <c r="BB74" s="166"/>
      <c r="BC74" s="166"/>
      <c r="BD74" s="166"/>
      <c r="BE74" s="166"/>
      <c r="BF74" s="184"/>
      <c r="BG74" s="185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84"/>
      <c r="BS74" s="166"/>
      <c r="BT74" s="166"/>
      <c r="BU74" s="166"/>
      <c r="BV74" s="166"/>
      <c r="BW74" s="185"/>
      <c r="BX74" s="184"/>
      <c r="BY74" s="166"/>
      <c r="BZ74" s="166"/>
    </row>
    <row r="75" spans="1:78" ht="12.75" x14ac:dyDescent="0.2">
      <c r="A75" s="205"/>
      <c r="B75" s="206"/>
      <c r="C75" s="185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84"/>
      <c r="O75" s="185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84"/>
      <c r="AE75" s="185"/>
      <c r="AF75" s="166"/>
      <c r="AG75" s="166"/>
      <c r="AH75" s="184"/>
      <c r="AI75" s="185"/>
      <c r="AJ75" s="166"/>
      <c r="AK75" s="166"/>
      <c r="AL75" s="166"/>
      <c r="AM75" s="166"/>
      <c r="AN75" s="166"/>
      <c r="AO75" s="166"/>
      <c r="AP75" s="166"/>
      <c r="AQ75" s="166"/>
      <c r="AR75" s="166"/>
      <c r="AS75" s="166"/>
      <c r="AT75" s="166"/>
      <c r="AU75" s="166"/>
      <c r="AV75" s="166"/>
      <c r="AW75" s="166"/>
      <c r="AX75" s="184"/>
      <c r="AY75" s="185"/>
      <c r="AZ75" s="166"/>
      <c r="BA75" s="166"/>
      <c r="BB75" s="166"/>
      <c r="BC75" s="166"/>
      <c r="BD75" s="166"/>
      <c r="BE75" s="166"/>
      <c r="BF75" s="184"/>
      <c r="BG75" s="185"/>
      <c r="BH75" s="166"/>
      <c r="BI75" s="166"/>
      <c r="BJ75" s="166"/>
      <c r="BK75" s="166"/>
      <c r="BL75" s="166"/>
      <c r="BM75" s="166"/>
      <c r="BN75" s="166"/>
      <c r="BO75" s="166"/>
      <c r="BP75" s="166"/>
      <c r="BQ75" s="166"/>
      <c r="BR75" s="184"/>
      <c r="BS75" s="166"/>
      <c r="BT75" s="166"/>
      <c r="BU75" s="166"/>
      <c r="BV75" s="166"/>
      <c r="BW75" s="185"/>
      <c r="BX75" s="184"/>
      <c r="BY75" s="166"/>
      <c r="BZ75" s="166"/>
    </row>
    <row r="76" spans="1:78" ht="12.75" x14ac:dyDescent="0.2">
      <c r="A76" s="205"/>
      <c r="B76" s="206"/>
      <c r="C76" s="185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84"/>
      <c r="O76" s="185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84"/>
      <c r="AE76" s="185"/>
      <c r="AF76" s="166"/>
      <c r="AG76" s="166"/>
      <c r="AH76" s="184"/>
      <c r="AI76" s="185"/>
      <c r="AJ76" s="166"/>
      <c r="AK76" s="166"/>
      <c r="AL76" s="166"/>
      <c r="AM76" s="166"/>
      <c r="AN76" s="166"/>
      <c r="AO76" s="166"/>
      <c r="AP76" s="166"/>
      <c r="AQ76" s="166"/>
      <c r="AR76" s="166"/>
      <c r="AS76" s="166"/>
      <c r="AT76" s="166"/>
      <c r="AU76" s="166"/>
      <c r="AV76" s="166"/>
      <c r="AW76" s="166"/>
      <c r="AX76" s="184"/>
      <c r="AY76" s="185"/>
      <c r="AZ76" s="166"/>
      <c r="BA76" s="166"/>
      <c r="BB76" s="166"/>
      <c r="BC76" s="166"/>
      <c r="BD76" s="166"/>
      <c r="BE76" s="166"/>
      <c r="BF76" s="184"/>
      <c r="BG76" s="185"/>
      <c r="BH76" s="166"/>
      <c r="BI76" s="166"/>
      <c r="BJ76" s="166"/>
      <c r="BK76" s="166"/>
      <c r="BL76" s="166"/>
      <c r="BM76" s="166"/>
      <c r="BN76" s="166"/>
      <c r="BO76" s="166"/>
      <c r="BP76" s="166"/>
      <c r="BQ76" s="166"/>
      <c r="BR76" s="184"/>
      <c r="BS76" s="166"/>
      <c r="BT76" s="166"/>
      <c r="BU76" s="166"/>
      <c r="BV76" s="166"/>
      <c r="BW76" s="185"/>
      <c r="BX76" s="184"/>
      <c r="BY76" s="166"/>
      <c r="BZ76" s="166"/>
    </row>
    <row r="77" spans="1:78" ht="12.75" x14ac:dyDescent="0.2">
      <c r="A77" s="205"/>
      <c r="B77" s="206"/>
      <c r="C77" s="185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84"/>
      <c r="O77" s="185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  <c r="AA77" s="166"/>
      <c r="AB77" s="166"/>
      <c r="AC77" s="166"/>
      <c r="AD77" s="184"/>
      <c r="AE77" s="185"/>
      <c r="AF77" s="166"/>
      <c r="AG77" s="166"/>
      <c r="AH77" s="184"/>
      <c r="AI77" s="185"/>
      <c r="AJ77" s="166"/>
      <c r="AK77" s="166"/>
      <c r="AL77" s="166"/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184"/>
      <c r="AY77" s="185"/>
      <c r="AZ77" s="166"/>
      <c r="BA77" s="166"/>
      <c r="BB77" s="166"/>
      <c r="BC77" s="166"/>
      <c r="BD77" s="166"/>
      <c r="BE77" s="166"/>
      <c r="BF77" s="184"/>
      <c r="BG77" s="185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84"/>
      <c r="BS77" s="166"/>
      <c r="BT77" s="166"/>
      <c r="BU77" s="166"/>
      <c r="BV77" s="166"/>
      <c r="BW77" s="185"/>
      <c r="BX77" s="184"/>
      <c r="BY77" s="166"/>
      <c r="BZ77" s="166"/>
    </row>
    <row r="78" spans="1:78" ht="12.75" x14ac:dyDescent="0.2">
      <c r="A78" s="205"/>
      <c r="B78" s="206"/>
      <c r="C78" s="185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84"/>
      <c r="O78" s="185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  <c r="AA78" s="166"/>
      <c r="AB78" s="166"/>
      <c r="AC78" s="166"/>
      <c r="AD78" s="184"/>
      <c r="AE78" s="185"/>
      <c r="AF78" s="166"/>
      <c r="AG78" s="166"/>
      <c r="AH78" s="184"/>
      <c r="AI78" s="185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84"/>
      <c r="AY78" s="185"/>
      <c r="AZ78" s="166"/>
      <c r="BA78" s="166"/>
      <c r="BB78" s="166"/>
      <c r="BC78" s="166"/>
      <c r="BD78" s="166"/>
      <c r="BE78" s="166"/>
      <c r="BF78" s="184"/>
      <c r="BG78" s="185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84"/>
      <c r="BS78" s="166"/>
      <c r="BT78" s="166"/>
      <c r="BU78" s="166"/>
      <c r="BV78" s="166"/>
      <c r="BW78" s="185"/>
      <c r="BX78" s="184"/>
      <c r="BY78" s="166"/>
      <c r="BZ78" s="166"/>
    </row>
    <row r="79" spans="1:78" ht="12.75" x14ac:dyDescent="0.2">
      <c r="A79" s="205"/>
      <c r="B79" s="206"/>
      <c r="C79" s="185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84"/>
      <c r="O79" s="185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  <c r="AA79" s="166"/>
      <c r="AB79" s="166"/>
      <c r="AC79" s="166"/>
      <c r="AD79" s="184"/>
      <c r="AE79" s="185"/>
      <c r="AF79" s="166"/>
      <c r="AG79" s="166"/>
      <c r="AH79" s="184"/>
      <c r="AI79" s="185"/>
      <c r="AJ79" s="166"/>
      <c r="AK79" s="166"/>
      <c r="AL79" s="166"/>
      <c r="AM79" s="166"/>
      <c r="AN79" s="166"/>
      <c r="AO79" s="166"/>
      <c r="AP79" s="166"/>
      <c r="AQ79" s="166"/>
      <c r="AR79" s="166"/>
      <c r="AS79" s="166"/>
      <c r="AT79" s="166"/>
      <c r="AU79" s="166"/>
      <c r="AV79" s="166"/>
      <c r="AW79" s="166"/>
      <c r="AX79" s="184"/>
      <c r="AY79" s="185"/>
      <c r="AZ79" s="166"/>
      <c r="BA79" s="166"/>
      <c r="BB79" s="166"/>
      <c r="BC79" s="166"/>
      <c r="BD79" s="166"/>
      <c r="BE79" s="166"/>
      <c r="BF79" s="184"/>
      <c r="BG79" s="185"/>
      <c r="BH79" s="166"/>
      <c r="BI79" s="166"/>
      <c r="BJ79" s="166"/>
      <c r="BK79" s="166"/>
      <c r="BL79" s="166"/>
      <c r="BM79" s="166"/>
      <c r="BN79" s="166"/>
      <c r="BO79" s="166"/>
      <c r="BP79" s="166"/>
      <c r="BQ79" s="166"/>
      <c r="BR79" s="184"/>
      <c r="BS79" s="166"/>
      <c r="BT79" s="166"/>
      <c r="BU79" s="166"/>
      <c r="BV79" s="166"/>
      <c r="BW79" s="185"/>
      <c r="BX79" s="184"/>
      <c r="BY79" s="166"/>
      <c r="BZ79" s="166"/>
    </row>
    <row r="80" spans="1:78" ht="12.75" x14ac:dyDescent="0.2">
      <c r="A80" s="205"/>
      <c r="B80" s="206"/>
      <c r="C80" s="185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84"/>
      <c r="O80" s="185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  <c r="AA80" s="166"/>
      <c r="AB80" s="166"/>
      <c r="AC80" s="166"/>
      <c r="AD80" s="184"/>
      <c r="AE80" s="185"/>
      <c r="AF80" s="166"/>
      <c r="AG80" s="166"/>
      <c r="AH80" s="184"/>
      <c r="AI80" s="185"/>
      <c r="AJ80" s="166"/>
      <c r="AK80" s="166"/>
      <c r="AL80" s="166"/>
      <c r="AM80" s="166"/>
      <c r="AN80" s="166"/>
      <c r="AO80" s="166"/>
      <c r="AP80" s="166"/>
      <c r="AQ80" s="166"/>
      <c r="AR80" s="166"/>
      <c r="AS80" s="166"/>
      <c r="AT80" s="166"/>
      <c r="AU80" s="166"/>
      <c r="AV80" s="166"/>
      <c r="AW80" s="166"/>
      <c r="AX80" s="184"/>
      <c r="AY80" s="185"/>
      <c r="AZ80" s="166"/>
      <c r="BA80" s="166"/>
      <c r="BB80" s="166"/>
      <c r="BC80" s="166"/>
      <c r="BD80" s="166"/>
      <c r="BE80" s="166"/>
      <c r="BF80" s="184"/>
      <c r="BG80" s="185"/>
      <c r="BH80" s="166"/>
      <c r="BI80" s="166"/>
      <c r="BJ80" s="166"/>
      <c r="BK80" s="166"/>
      <c r="BL80" s="166"/>
      <c r="BM80" s="166"/>
      <c r="BN80" s="166"/>
      <c r="BO80" s="166"/>
      <c r="BP80" s="166"/>
      <c r="BQ80" s="166"/>
      <c r="BR80" s="184"/>
      <c r="BS80" s="166"/>
      <c r="BT80" s="166"/>
      <c r="BU80" s="166"/>
      <c r="BV80" s="166"/>
      <c r="BW80" s="185"/>
      <c r="BX80" s="184"/>
      <c r="BY80" s="166"/>
      <c r="BZ80" s="166"/>
    </row>
    <row r="81" spans="1:78" ht="12.75" x14ac:dyDescent="0.2">
      <c r="A81" s="205"/>
      <c r="B81" s="206"/>
      <c r="C81" s="185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84"/>
      <c r="O81" s="185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  <c r="AA81" s="166"/>
      <c r="AB81" s="166"/>
      <c r="AC81" s="166"/>
      <c r="AD81" s="184"/>
      <c r="AE81" s="185"/>
      <c r="AF81" s="166"/>
      <c r="AG81" s="166"/>
      <c r="AH81" s="184"/>
      <c r="AI81" s="185"/>
      <c r="AJ81" s="166"/>
      <c r="AK81" s="166"/>
      <c r="AL81" s="166"/>
      <c r="AM81" s="166"/>
      <c r="AN81" s="166"/>
      <c r="AO81" s="166"/>
      <c r="AP81" s="166"/>
      <c r="AQ81" s="166"/>
      <c r="AR81" s="166"/>
      <c r="AS81" s="166"/>
      <c r="AT81" s="166"/>
      <c r="AU81" s="166"/>
      <c r="AV81" s="166"/>
      <c r="AW81" s="166"/>
      <c r="AX81" s="184"/>
      <c r="AY81" s="185"/>
      <c r="AZ81" s="166"/>
      <c r="BA81" s="166"/>
      <c r="BB81" s="166"/>
      <c r="BC81" s="166"/>
      <c r="BD81" s="166"/>
      <c r="BE81" s="166"/>
      <c r="BF81" s="184"/>
      <c r="BG81" s="185"/>
      <c r="BH81" s="166"/>
      <c r="BI81" s="166"/>
      <c r="BJ81" s="166"/>
      <c r="BK81" s="166"/>
      <c r="BL81" s="166"/>
      <c r="BM81" s="166"/>
      <c r="BN81" s="166"/>
      <c r="BO81" s="166"/>
      <c r="BP81" s="166"/>
      <c r="BQ81" s="166"/>
      <c r="BR81" s="184"/>
      <c r="BS81" s="166"/>
      <c r="BT81" s="166"/>
      <c r="BU81" s="166"/>
      <c r="BV81" s="166"/>
      <c r="BW81" s="185"/>
      <c r="BX81" s="184"/>
      <c r="BY81" s="166"/>
      <c r="BZ81" s="166"/>
    </row>
    <row r="82" spans="1:78" ht="12.75" x14ac:dyDescent="0.2">
      <c r="A82" s="205"/>
      <c r="B82" s="206"/>
      <c r="C82" s="185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84"/>
      <c r="O82" s="185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  <c r="AA82" s="166"/>
      <c r="AB82" s="166"/>
      <c r="AC82" s="166"/>
      <c r="AD82" s="184"/>
      <c r="AE82" s="185"/>
      <c r="AF82" s="166"/>
      <c r="AG82" s="166"/>
      <c r="AH82" s="184"/>
      <c r="AI82" s="185"/>
      <c r="AJ82" s="166"/>
      <c r="AK82" s="166"/>
      <c r="AL82" s="166"/>
      <c r="AM82" s="166"/>
      <c r="AN82" s="166"/>
      <c r="AO82" s="166"/>
      <c r="AP82" s="166"/>
      <c r="AQ82" s="166"/>
      <c r="AR82" s="166"/>
      <c r="AS82" s="166"/>
      <c r="AT82" s="166"/>
      <c r="AU82" s="166"/>
      <c r="AV82" s="166"/>
      <c r="AW82" s="166"/>
      <c r="AX82" s="184"/>
      <c r="AY82" s="185"/>
      <c r="AZ82" s="166"/>
      <c r="BA82" s="166"/>
      <c r="BB82" s="166"/>
      <c r="BC82" s="166"/>
      <c r="BD82" s="166"/>
      <c r="BE82" s="166"/>
      <c r="BF82" s="184"/>
      <c r="BG82" s="185"/>
      <c r="BH82" s="166"/>
      <c r="BI82" s="166"/>
      <c r="BJ82" s="166"/>
      <c r="BK82" s="166"/>
      <c r="BL82" s="166"/>
      <c r="BM82" s="166"/>
      <c r="BN82" s="166"/>
      <c r="BO82" s="166"/>
      <c r="BP82" s="166"/>
      <c r="BQ82" s="166"/>
      <c r="BR82" s="184"/>
      <c r="BS82" s="166"/>
      <c r="BT82" s="166"/>
      <c r="BU82" s="166"/>
      <c r="BV82" s="166"/>
      <c r="BW82" s="185"/>
      <c r="BX82" s="184"/>
      <c r="BY82" s="166"/>
      <c r="BZ82" s="166"/>
    </row>
    <row r="83" spans="1:78" ht="12.75" x14ac:dyDescent="0.2">
      <c r="A83" s="205"/>
      <c r="B83" s="206"/>
      <c r="C83" s="185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84"/>
      <c r="O83" s="185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  <c r="AA83" s="166"/>
      <c r="AB83" s="166"/>
      <c r="AC83" s="166"/>
      <c r="AD83" s="184"/>
      <c r="AE83" s="185"/>
      <c r="AF83" s="166"/>
      <c r="AG83" s="166"/>
      <c r="AH83" s="184"/>
      <c r="AI83" s="185"/>
      <c r="AJ83" s="166"/>
      <c r="AK83" s="166"/>
      <c r="AL83" s="166"/>
      <c r="AM83" s="166"/>
      <c r="AN83" s="166"/>
      <c r="AO83" s="166"/>
      <c r="AP83" s="166"/>
      <c r="AQ83" s="166"/>
      <c r="AR83" s="166"/>
      <c r="AS83" s="166"/>
      <c r="AT83" s="166"/>
      <c r="AU83" s="166"/>
      <c r="AV83" s="166"/>
      <c r="AW83" s="166"/>
      <c r="AX83" s="184"/>
      <c r="AY83" s="185"/>
      <c r="AZ83" s="166"/>
      <c r="BA83" s="166"/>
      <c r="BB83" s="166"/>
      <c r="BC83" s="166"/>
      <c r="BD83" s="166"/>
      <c r="BE83" s="166"/>
      <c r="BF83" s="184"/>
      <c r="BG83" s="185"/>
      <c r="BH83" s="166"/>
      <c r="BI83" s="166"/>
      <c r="BJ83" s="166"/>
      <c r="BK83" s="166"/>
      <c r="BL83" s="166"/>
      <c r="BM83" s="166"/>
      <c r="BN83" s="166"/>
      <c r="BO83" s="166"/>
      <c r="BP83" s="166"/>
      <c r="BQ83" s="166"/>
      <c r="BR83" s="184"/>
      <c r="BS83" s="166"/>
      <c r="BT83" s="166"/>
      <c r="BU83" s="166"/>
      <c r="BV83" s="166"/>
      <c r="BW83" s="185"/>
      <c r="BX83" s="184"/>
      <c r="BY83" s="166"/>
      <c r="BZ83" s="166"/>
    </row>
    <row r="84" spans="1:78" ht="12.75" x14ac:dyDescent="0.2">
      <c r="A84" s="205"/>
      <c r="B84" s="206"/>
      <c r="C84" s="185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84"/>
      <c r="O84" s="185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  <c r="AA84" s="166"/>
      <c r="AB84" s="166"/>
      <c r="AC84" s="166"/>
      <c r="AD84" s="184"/>
      <c r="AE84" s="185"/>
      <c r="AF84" s="166"/>
      <c r="AG84" s="166"/>
      <c r="AH84" s="184"/>
      <c r="AI84" s="185"/>
      <c r="AJ84" s="166"/>
      <c r="AK84" s="166"/>
      <c r="AL84" s="166"/>
      <c r="AM84" s="166"/>
      <c r="AN84" s="166"/>
      <c r="AO84" s="166"/>
      <c r="AP84" s="166"/>
      <c r="AQ84" s="166"/>
      <c r="AR84" s="166"/>
      <c r="AS84" s="166"/>
      <c r="AT84" s="166"/>
      <c r="AU84" s="166"/>
      <c r="AV84" s="166"/>
      <c r="AW84" s="166"/>
      <c r="AX84" s="184"/>
      <c r="AY84" s="185"/>
      <c r="AZ84" s="166"/>
      <c r="BA84" s="166"/>
      <c r="BB84" s="166"/>
      <c r="BC84" s="166"/>
      <c r="BD84" s="166"/>
      <c r="BE84" s="166"/>
      <c r="BF84" s="184"/>
      <c r="BG84" s="185"/>
      <c r="BH84" s="166"/>
      <c r="BI84" s="166"/>
      <c r="BJ84" s="166"/>
      <c r="BK84" s="166"/>
      <c r="BL84" s="166"/>
      <c r="BM84" s="166"/>
      <c r="BN84" s="166"/>
      <c r="BO84" s="166"/>
      <c r="BP84" s="166"/>
      <c r="BQ84" s="166"/>
      <c r="BR84" s="184"/>
      <c r="BS84" s="166"/>
      <c r="BT84" s="166"/>
      <c r="BU84" s="166"/>
      <c r="BV84" s="166"/>
      <c r="BW84" s="185"/>
      <c r="BX84" s="184"/>
      <c r="BY84" s="166"/>
      <c r="BZ84" s="166"/>
    </row>
    <row r="85" spans="1:78" ht="12.75" x14ac:dyDescent="0.2">
      <c r="A85" s="205"/>
      <c r="B85" s="206"/>
      <c r="C85" s="185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84"/>
      <c r="O85" s="185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  <c r="AA85" s="166"/>
      <c r="AB85" s="166"/>
      <c r="AC85" s="166"/>
      <c r="AD85" s="184"/>
      <c r="AE85" s="185"/>
      <c r="AF85" s="166"/>
      <c r="AG85" s="166"/>
      <c r="AH85" s="184"/>
      <c r="AI85" s="185"/>
      <c r="AJ85" s="166"/>
      <c r="AK85" s="166"/>
      <c r="AL85" s="166"/>
      <c r="AM85" s="166"/>
      <c r="AN85" s="166"/>
      <c r="AO85" s="166"/>
      <c r="AP85" s="166"/>
      <c r="AQ85" s="166"/>
      <c r="AR85" s="166"/>
      <c r="AS85" s="166"/>
      <c r="AT85" s="166"/>
      <c r="AU85" s="166"/>
      <c r="AV85" s="166"/>
      <c r="AW85" s="166"/>
      <c r="AX85" s="184"/>
      <c r="AY85" s="185"/>
      <c r="AZ85" s="166"/>
      <c r="BA85" s="166"/>
      <c r="BB85" s="166"/>
      <c r="BC85" s="166"/>
      <c r="BD85" s="166"/>
      <c r="BE85" s="166"/>
      <c r="BF85" s="184"/>
      <c r="BG85" s="185"/>
      <c r="BH85" s="166"/>
      <c r="BI85" s="166"/>
      <c r="BJ85" s="166"/>
      <c r="BK85" s="166"/>
      <c r="BL85" s="166"/>
      <c r="BM85" s="166"/>
      <c r="BN85" s="166"/>
      <c r="BO85" s="166"/>
      <c r="BP85" s="166"/>
      <c r="BQ85" s="166"/>
      <c r="BR85" s="184"/>
      <c r="BS85" s="166"/>
      <c r="BT85" s="166"/>
      <c r="BU85" s="166"/>
      <c r="BV85" s="166"/>
      <c r="BW85" s="185"/>
      <c r="BX85" s="184"/>
      <c r="BY85" s="166"/>
      <c r="BZ85" s="166"/>
    </row>
    <row r="86" spans="1:78" ht="12.75" x14ac:dyDescent="0.2">
      <c r="A86" s="205"/>
      <c r="B86" s="206"/>
      <c r="C86" s="185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84"/>
      <c r="O86" s="185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  <c r="AA86" s="166"/>
      <c r="AB86" s="166"/>
      <c r="AC86" s="166"/>
      <c r="AD86" s="184"/>
      <c r="AE86" s="185"/>
      <c r="AF86" s="166"/>
      <c r="AG86" s="166"/>
      <c r="AH86" s="184"/>
      <c r="AI86" s="185"/>
      <c r="AJ86" s="166"/>
      <c r="AK86" s="166"/>
      <c r="AL86" s="166"/>
      <c r="AM86" s="166"/>
      <c r="AN86" s="166"/>
      <c r="AO86" s="166"/>
      <c r="AP86" s="166"/>
      <c r="AQ86" s="166"/>
      <c r="AR86" s="166"/>
      <c r="AS86" s="166"/>
      <c r="AT86" s="166"/>
      <c r="AU86" s="166"/>
      <c r="AV86" s="166"/>
      <c r="AW86" s="166"/>
      <c r="AX86" s="184"/>
      <c r="AY86" s="185"/>
      <c r="AZ86" s="166"/>
      <c r="BA86" s="166"/>
      <c r="BB86" s="166"/>
      <c r="BC86" s="166"/>
      <c r="BD86" s="166"/>
      <c r="BE86" s="166"/>
      <c r="BF86" s="184"/>
      <c r="BG86" s="185"/>
      <c r="BH86" s="166"/>
      <c r="BI86" s="166"/>
      <c r="BJ86" s="166"/>
      <c r="BK86" s="166"/>
      <c r="BL86" s="166"/>
      <c r="BM86" s="166"/>
      <c r="BN86" s="166"/>
      <c r="BO86" s="166"/>
      <c r="BP86" s="166"/>
      <c r="BQ86" s="166"/>
      <c r="BR86" s="184"/>
      <c r="BS86" s="166"/>
      <c r="BT86" s="166"/>
      <c r="BU86" s="166"/>
      <c r="BV86" s="166"/>
      <c r="BW86" s="185"/>
      <c r="BX86" s="184"/>
      <c r="BY86" s="166"/>
      <c r="BZ86" s="166"/>
    </row>
    <row r="87" spans="1:78" ht="12.75" x14ac:dyDescent="0.2">
      <c r="A87" s="205"/>
      <c r="B87" s="206"/>
      <c r="C87" s="185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84"/>
      <c r="O87" s="185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  <c r="AA87" s="166"/>
      <c r="AB87" s="166"/>
      <c r="AC87" s="166"/>
      <c r="AD87" s="184"/>
      <c r="AE87" s="185"/>
      <c r="AF87" s="166"/>
      <c r="AG87" s="166"/>
      <c r="AH87" s="184"/>
      <c r="AI87" s="185"/>
      <c r="AJ87" s="166"/>
      <c r="AK87" s="166"/>
      <c r="AL87" s="166"/>
      <c r="AM87" s="166"/>
      <c r="AN87" s="166"/>
      <c r="AO87" s="166"/>
      <c r="AP87" s="166"/>
      <c r="AQ87" s="166"/>
      <c r="AR87" s="166"/>
      <c r="AS87" s="166"/>
      <c r="AT87" s="166"/>
      <c r="AU87" s="166"/>
      <c r="AV87" s="166"/>
      <c r="AW87" s="166"/>
      <c r="AX87" s="184"/>
      <c r="AY87" s="185"/>
      <c r="AZ87" s="166"/>
      <c r="BA87" s="166"/>
      <c r="BB87" s="166"/>
      <c r="BC87" s="166"/>
      <c r="BD87" s="166"/>
      <c r="BE87" s="166"/>
      <c r="BF87" s="184"/>
      <c r="BG87" s="185"/>
      <c r="BH87" s="166"/>
      <c r="BI87" s="166"/>
      <c r="BJ87" s="166"/>
      <c r="BK87" s="166"/>
      <c r="BL87" s="166"/>
      <c r="BM87" s="166"/>
      <c r="BN87" s="166"/>
      <c r="BO87" s="166"/>
      <c r="BP87" s="166"/>
      <c r="BQ87" s="166"/>
      <c r="BR87" s="184"/>
      <c r="BS87" s="166"/>
      <c r="BT87" s="166"/>
      <c r="BU87" s="166"/>
      <c r="BV87" s="166"/>
      <c r="BW87" s="185"/>
      <c r="BX87" s="184"/>
      <c r="BY87" s="166"/>
      <c r="BZ87" s="166"/>
    </row>
    <row r="88" spans="1:78" ht="12.75" x14ac:dyDescent="0.2">
      <c r="A88" s="205"/>
      <c r="B88" s="206"/>
      <c r="C88" s="185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84"/>
      <c r="O88" s="185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  <c r="AA88" s="166"/>
      <c r="AB88" s="166"/>
      <c r="AC88" s="166"/>
      <c r="AD88" s="184"/>
      <c r="AE88" s="185"/>
      <c r="AF88" s="166"/>
      <c r="AG88" s="166"/>
      <c r="AH88" s="184"/>
      <c r="AI88" s="185"/>
      <c r="AJ88" s="166"/>
      <c r="AK88" s="166"/>
      <c r="AL88" s="166"/>
      <c r="AM88" s="166"/>
      <c r="AN88" s="166"/>
      <c r="AO88" s="166"/>
      <c r="AP88" s="166"/>
      <c r="AQ88" s="166"/>
      <c r="AR88" s="166"/>
      <c r="AS88" s="166"/>
      <c r="AT88" s="166"/>
      <c r="AU88" s="166"/>
      <c r="AV88" s="166"/>
      <c r="AW88" s="166"/>
      <c r="AX88" s="184"/>
      <c r="AY88" s="185"/>
      <c r="AZ88" s="166"/>
      <c r="BA88" s="166"/>
      <c r="BB88" s="166"/>
      <c r="BC88" s="166"/>
      <c r="BD88" s="166"/>
      <c r="BE88" s="166"/>
      <c r="BF88" s="184"/>
      <c r="BG88" s="185"/>
      <c r="BH88" s="166"/>
      <c r="BI88" s="166"/>
      <c r="BJ88" s="166"/>
      <c r="BK88" s="166"/>
      <c r="BL88" s="166"/>
      <c r="BM88" s="166"/>
      <c r="BN88" s="166"/>
      <c r="BO88" s="166"/>
      <c r="BP88" s="166"/>
      <c r="BQ88" s="166"/>
      <c r="BR88" s="184"/>
      <c r="BS88" s="166"/>
      <c r="BT88" s="166"/>
      <c r="BU88" s="166"/>
      <c r="BV88" s="166"/>
      <c r="BW88" s="185"/>
      <c r="BX88" s="184"/>
      <c r="BY88" s="166"/>
      <c r="BZ88" s="166"/>
    </row>
    <row r="89" spans="1:78" ht="12.75" x14ac:dyDescent="0.2">
      <c r="A89" s="205"/>
      <c r="B89" s="206"/>
      <c r="C89" s="185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84"/>
      <c r="O89" s="185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  <c r="AA89" s="166"/>
      <c r="AB89" s="166"/>
      <c r="AC89" s="166"/>
      <c r="AD89" s="184"/>
      <c r="AE89" s="185"/>
      <c r="AF89" s="166"/>
      <c r="AG89" s="166"/>
      <c r="AH89" s="184"/>
      <c r="AI89" s="185"/>
      <c r="AJ89" s="166"/>
      <c r="AK89" s="166"/>
      <c r="AL89" s="166"/>
      <c r="AM89" s="166"/>
      <c r="AN89" s="166"/>
      <c r="AO89" s="166"/>
      <c r="AP89" s="166"/>
      <c r="AQ89" s="166"/>
      <c r="AR89" s="166"/>
      <c r="AS89" s="166"/>
      <c r="AT89" s="166"/>
      <c r="AU89" s="166"/>
      <c r="AV89" s="166"/>
      <c r="AW89" s="166"/>
      <c r="AX89" s="184"/>
      <c r="AY89" s="185"/>
      <c r="AZ89" s="166"/>
      <c r="BA89" s="166"/>
      <c r="BB89" s="166"/>
      <c r="BC89" s="166"/>
      <c r="BD89" s="166"/>
      <c r="BE89" s="166"/>
      <c r="BF89" s="184"/>
      <c r="BG89" s="185"/>
      <c r="BH89" s="166"/>
      <c r="BI89" s="166"/>
      <c r="BJ89" s="166"/>
      <c r="BK89" s="166"/>
      <c r="BL89" s="166"/>
      <c r="BM89" s="166"/>
      <c r="BN89" s="166"/>
      <c r="BO89" s="166"/>
      <c r="BP89" s="166"/>
      <c r="BQ89" s="166"/>
      <c r="BR89" s="184"/>
      <c r="BS89" s="166"/>
      <c r="BT89" s="166"/>
      <c r="BU89" s="166"/>
      <c r="BV89" s="166"/>
      <c r="BW89" s="185"/>
      <c r="BX89" s="184"/>
      <c r="BY89" s="166"/>
      <c r="BZ89" s="166"/>
    </row>
    <row r="90" spans="1:78" ht="12.75" x14ac:dyDescent="0.2">
      <c r="A90" s="205"/>
      <c r="B90" s="206"/>
      <c r="C90" s="185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84"/>
      <c r="O90" s="185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  <c r="AA90" s="166"/>
      <c r="AB90" s="166"/>
      <c r="AC90" s="166"/>
      <c r="AD90" s="184"/>
      <c r="AE90" s="185"/>
      <c r="AF90" s="166"/>
      <c r="AG90" s="166"/>
      <c r="AH90" s="184"/>
      <c r="AI90" s="185"/>
      <c r="AJ90" s="166"/>
      <c r="AK90" s="166"/>
      <c r="AL90" s="166"/>
      <c r="AM90" s="166"/>
      <c r="AN90" s="166"/>
      <c r="AO90" s="166"/>
      <c r="AP90" s="166"/>
      <c r="AQ90" s="166"/>
      <c r="AR90" s="166"/>
      <c r="AS90" s="166"/>
      <c r="AT90" s="166"/>
      <c r="AU90" s="166"/>
      <c r="AV90" s="166"/>
      <c r="AW90" s="166"/>
      <c r="AX90" s="184"/>
      <c r="AY90" s="185"/>
      <c r="AZ90" s="166"/>
      <c r="BA90" s="166"/>
      <c r="BB90" s="166"/>
      <c r="BC90" s="166"/>
      <c r="BD90" s="166"/>
      <c r="BE90" s="166"/>
      <c r="BF90" s="184"/>
      <c r="BG90" s="185"/>
      <c r="BH90" s="166"/>
      <c r="BI90" s="166"/>
      <c r="BJ90" s="166"/>
      <c r="BK90" s="166"/>
      <c r="BL90" s="166"/>
      <c r="BM90" s="166"/>
      <c r="BN90" s="166"/>
      <c r="BO90" s="166"/>
      <c r="BP90" s="166"/>
      <c r="BQ90" s="166"/>
      <c r="BR90" s="184"/>
      <c r="BS90" s="166"/>
      <c r="BT90" s="166"/>
      <c r="BU90" s="166"/>
      <c r="BV90" s="166"/>
      <c r="BW90" s="185"/>
      <c r="BX90" s="184"/>
      <c r="BY90" s="166"/>
      <c r="BZ90" s="166"/>
    </row>
    <row r="91" spans="1:78" ht="12.75" x14ac:dyDescent="0.2">
      <c r="A91" s="205"/>
      <c r="B91" s="206"/>
      <c r="C91" s="185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84"/>
      <c r="O91" s="185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84"/>
      <c r="AE91" s="185"/>
      <c r="AF91" s="166"/>
      <c r="AG91" s="166"/>
      <c r="AH91" s="184"/>
      <c r="AI91" s="185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84"/>
      <c r="AY91" s="185"/>
      <c r="AZ91" s="166"/>
      <c r="BA91" s="166"/>
      <c r="BB91" s="166"/>
      <c r="BC91" s="166"/>
      <c r="BD91" s="166"/>
      <c r="BE91" s="166"/>
      <c r="BF91" s="184"/>
      <c r="BG91" s="185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84"/>
      <c r="BS91" s="166"/>
      <c r="BT91" s="166"/>
      <c r="BU91" s="166"/>
      <c r="BV91" s="166"/>
      <c r="BW91" s="185"/>
      <c r="BX91" s="184"/>
      <c r="BY91" s="166"/>
      <c r="BZ91" s="166"/>
    </row>
    <row r="92" spans="1:78" ht="12.75" x14ac:dyDescent="0.2">
      <c r="A92" s="205"/>
      <c r="B92" s="206"/>
      <c r="C92" s="185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84"/>
      <c r="O92" s="185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  <c r="AA92" s="166"/>
      <c r="AB92" s="166"/>
      <c r="AC92" s="166"/>
      <c r="AD92" s="184"/>
      <c r="AE92" s="185"/>
      <c r="AF92" s="166"/>
      <c r="AG92" s="166"/>
      <c r="AH92" s="184"/>
      <c r="AI92" s="185"/>
      <c r="AJ92" s="166"/>
      <c r="AK92" s="166"/>
      <c r="AL92" s="166"/>
      <c r="AM92" s="166"/>
      <c r="AN92" s="166"/>
      <c r="AO92" s="166"/>
      <c r="AP92" s="166"/>
      <c r="AQ92" s="166"/>
      <c r="AR92" s="166"/>
      <c r="AS92" s="166"/>
      <c r="AT92" s="166"/>
      <c r="AU92" s="166"/>
      <c r="AV92" s="166"/>
      <c r="AW92" s="166"/>
      <c r="AX92" s="184"/>
      <c r="AY92" s="185"/>
      <c r="AZ92" s="166"/>
      <c r="BA92" s="166"/>
      <c r="BB92" s="166"/>
      <c r="BC92" s="166"/>
      <c r="BD92" s="166"/>
      <c r="BE92" s="166"/>
      <c r="BF92" s="184"/>
      <c r="BG92" s="185"/>
      <c r="BH92" s="166"/>
      <c r="BI92" s="166"/>
      <c r="BJ92" s="166"/>
      <c r="BK92" s="166"/>
      <c r="BL92" s="166"/>
      <c r="BM92" s="166"/>
      <c r="BN92" s="166"/>
      <c r="BO92" s="166"/>
      <c r="BP92" s="166"/>
      <c r="BQ92" s="166"/>
      <c r="BR92" s="184"/>
      <c r="BS92" s="166"/>
      <c r="BT92" s="166"/>
      <c r="BU92" s="166"/>
      <c r="BV92" s="166"/>
      <c r="BW92" s="185"/>
      <c r="BX92" s="184"/>
      <c r="BY92" s="166"/>
      <c r="BZ92" s="166"/>
    </row>
    <row r="93" spans="1:78" ht="12.75" x14ac:dyDescent="0.2">
      <c r="A93" s="205"/>
      <c r="B93" s="206"/>
      <c r="C93" s="185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84"/>
      <c r="O93" s="185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  <c r="AA93" s="166"/>
      <c r="AB93" s="166"/>
      <c r="AC93" s="166"/>
      <c r="AD93" s="184"/>
      <c r="AE93" s="185"/>
      <c r="AF93" s="166"/>
      <c r="AG93" s="166"/>
      <c r="AH93" s="184"/>
      <c r="AI93" s="185"/>
      <c r="AJ93" s="166"/>
      <c r="AK93" s="166"/>
      <c r="AL93" s="166"/>
      <c r="AM93" s="166"/>
      <c r="AN93" s="166"/>
      <c r="AO93" s="166"/>
      <c r="AP93" s="166"/>
      <c r="AQ93" s="166"/>
      <c r="AR93" s="166"/>
      <c r="AS93" s="166"/>
      <c r="AT93" s="166"/>
      <c r="AU93" s="166"/>
      <c r="AV93" s="166"/>
      <c r="AW93" s="166"/>
      <c r="AX93" s="184"/>
      <c r="AY93" s="185"/>
      <c r="AZ93" s="166"/>
      <c r="BA93" s="166"/>
      <c r="BB93" s="166"/>
      <c r="BC93" s="166"/>
      <c r="BD93" s="166"/>
      <c r="BE93" s="166"/>
      <c r="BF93" s="184"/>
      <c r="BG93" s="185"/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184"/>
      <c r="BS93" s="166"/>
      <c r="BT93" s="166"/>
      <c r="BU93" s="166"/>
      <c r="BV93" s="166"/>
      <c r="BW93" s="185"/>
      <c r="BX93" s="184"/>
      <c r="BY93" s="166"/>
      <c r="BZ93" s="166"/>
    </row>
    <row r="94" spans="1:78" ht="12.75" x14ac:dyDescent="0.2">
      <c r="A94" s="205"/>
      <c r="B94" s="206"/>
      <c r="C94" s="185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84"/>
      <c r="O94" s="185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84"/>
      <c r="AE94" s="185"/>
      <c r="AF94" s="166"/>
      <c r="AG94" s="166"/>
      <c r="AH94" s="184"/>
      <c r="AI94" s="185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84"/>
      <c r="AY94" s="185"/>
      <c r="AZ94" s="166"/>
      <c r="BA94" s="166"/>
      <c r="BB94" s="166"/>
      <c r="BC94" s="166"/>
      <c r="BD94" s="166"/>
      <c r="BE94" s="166"/>
      <c r="BF94" s="184"/>
      <c r="BG94" s="185"/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84"/>
      <c r="BS94" s="166"/>
      <c r="BT94" s="166"/>
      <c r="BU94" s="166"/>
      <c r="BV94" s="166"/>
      <c r="BW94" s="185"/>
      <c r="BX94" s="184"/>
      <c r="BY94" s="166"/>
      <c r="BZ94" s="166"/>
    </row>
    <row r="95" spans="1:78" ht="12.75" x14ac:dyDescent="0.2">
      <c r="A95" s="205"/>
      <c r="B95" s="206"/>
      <c r="C95" s="185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84"/>
      <c r="O95" s="185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  <c r="AB95" s="166"/>
      <c r="AC95" s="166"/>
      <c r="AD95" s="184"/>
      <c r="AE95" s="185"/>
      <c r="AF95" s="166"/>
      <c r="AG95" s="166"/>
      <c r="AH95" s="184"/>
      <c r="AI95" s="185"/>
      <c r="AJ95" s="166"/>
      <c r="AK95" s="166"/>
      <c r="AL95" s="166"/>
      <c r="AM95" s="166"/>
      <c r="AN95" s="166"/>
      <c r="AO95" s="166"/>
      <c r="AP95" s="166"/>
      <c r="AQ95" s="166"/>
      <c r="AR95" s="166"/>
      <c r="AS95" s="166"/>
      <c r="AT95" s="166"/>
      <c r="AU95" s="166"/>
      <c r="AV95" s="166"/>
      <c r="AW95" s="166"/>
      <c r="AX95" s="184"/>
      <c r="AY95" s="185"/>
      <c r="AZ95" s="166"/>
      <c r="BA95" s="166"/>
      <c r="BB95" s="166"/>
      <c r="BC95" s="166"/>
      <c r="BD95" s="166"/>
      <c r="BE95" s="166"/>
      <c r="BF95" s="184"/>
      <c r="BG95" s="185"/>
      <c r="BH95" s="166"/>
      <c r="BI95" s="166"/>
      <c r="BJ95" s="166"/>
      <c r="BK95" s="166"/>
      <c r="BL95" s="166"/>
      <c r="BM95" s="166"/>
      <c r="BN95" s="166"/>
      <c r="BO95" s="166"/>
      <c r="BP95" s="166"/>
      <c r="BQ95" s="166"/>
      <c r="BR95" s="184"/>
      <c r="BS95" s="166"/>
      <c r="BT95" s="166"/>
      <c r="BU95" s="166"/>
      <c r="BV95" s="166"/>
      <c r="BW95" s="185"/>
      <c r="BX95" s="184"/>
      <c r="BY95" s="166"/>
      <c r="BZ95" s="166"/>
    </row>
    <row r="96" spans="1:78" ht="12.75" x14ac:dyDescent="0.2">
      <c r="A96" s="205"/>
      <c r="B96" s="206"/>
      <c r="C96" s="185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84"/>
      <c r="O96" s="185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  <c r="AA96" s="166"/>
      <c r="AB96" s="166"/>
      <c r="AC96" s="166"/>
      <c r="AD96" s="184"/>
      <c r="AE96" s="185"/>
      <c r="AF96" s="166"/>
      <c r="AG96" s="166"/>
      <c r="AH96" s="184"/>
      <c r="AI96" s="185"/>
      <c r="AJ96" s="166"/>
      <c r="AK96" s="166"/>
      <c r="AL96" s="166"/>
      <c r="AM96" s="166"/>
      <c r="AN96" s="166"/>
      <c r="AO96" s="166"/>
      <c r="AP96" s="166"/>
      <c r="AQ96" s="166"/>
      <c r="AR96" s="166"/>
      <c r="AS96" s="166"/>
      <c r="AT96" s="166"/>
      <c r="AU96" s="166"/>
      <c r="AV96" s="166"/>
      <c r="AW96" s="166"/>
      <c r="AX96" s="184"/>
      <c r="AY96" s="185"/>
      <c r="AZ96" s="166"/>
      <c r="BA96" s="166"/>
      <c r="BB96" s="166"/>
      <c r="BC96" s="166"/>
      <c r="BD96" s="166"/>
      <c r="BE96" s="166"/>
      <c r="BF96" s="184"/>
      <c r="BG96" s="185"/>
      <c r="BH96" s="166"/>
      <c r="BI96" s="166"/>
      <c r="BJ96" s="166"/>
      <c r="BK96" s="166"/>
      <c r="BL96" s="166"/>
      <c r="BM96" s="166"/>
      <c r="BN96" s="166"/>
      <c r="BO96" s="166"/>
      <c r="BP96" s="166"/>
      <c r="BQ96" s="166"/>
      <c r="BR96" s="184"/>
      <c r="BS96" s="166"/>
      <c r="BT96" s="166"/>
      <c r="BU96" s="166"/>
      <c r="BV96" s="166"/>
      <c r="BW96" s="185"/>
      <c r="BX96" s="184"/>
      <c r="BY96" s="166"/>
      <c r="BZ96" s="166"/>
    </row>
    <row r="97" spans="1:78" ht="12.75" x14ac:dyDescent="0.2">
      <c r="A97" s="205"/>
      <c r="B97" s="206"/>
      <c r="C97" s="185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84"/>
      <c r="O97" s="185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  <c r="AA97" s="166"/>
      <c r="AB97" s="166"/>
      <c r="AC97" s="166"/>
      <c r="AD97" s="184"/>
      <c r="AE97" s="185"/>
      <c r="AF97" s="166"/>
      <c r="AG97" s="166"/>
      <c r="AH97" s="184"/>
      <c r="AI97" s="185"/>
      <c r="AJ97" s="166"/>
      <c r="AK97" s="166"/>
      <c r="AL97" s="166"/>
      <c r="AM97" s="166"/>
      <c r="AN97" s="166"/>
      <c r="AO97" s="166"/>
      <c r="AP97" s="166"/>
      <c r="AQ97" s="166"/>
      <c r="AR97" s="166"/>
      <c r="AS97" s="166"/>
      <c r="AT97" s="166"/>
      <c r="AU97" s="166"/>
      <c r="AV97" s="166"/>
      <c r="AW97" s="166"/>
      <c r="AX97" s="184"/>
      <c r="AY97" s="185"/>
      <c r="AZ97" s="166"/>
      <c r="BA97" s="166"/>
      <c r="BB97" s="166"/>
      <c r="BC97" s="166"/>
      <c r="BD97" s="166"/>
      <c r="BE97" s="166"/>
      <c r="BF97" s="184"/>
      <c r="BG97" s="185"/>
      <c r="BH97" s="166"/>
      <c r="BI97" s="166"/>
      <c r="BJ97" s="166"/>
      <c r="BK97" s="166"/>
      <c r="BL97" s="166"/>
      <c r="BM97" s="166"/>
      <c r="BN97" s="166"/>
      <c r="BO97" s="166"/>
      <c r="BP97" s="166"/>
      <c r="BQ97" s="166"/>
      <c r="BR97" s="184"/>
      <c r="BS97" s="166"/>
      <c r="BT97" s="166"/>
      <c r="BU97" s="166"/>
      <c r="BV97" s="166"/>
      <c r="BW97" s="185"/>
      <c r="BX97" s="184"/>
      <c r="BY97" s="166"/>
      <c r="BZ97" s="166"/>
    </row>
    <row r="98" spans="1:78" ht="12.75" x14ac:dyDescent="0.2">
      <c r="A98" s="205"/>
      <c r="B98" s="206"/>
      <c r="C98" s="185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84"/>
      <c r="O98" s="185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  <c r="AA98" s="166"/>
      <c r="AB98" s="166"/>
      <c r="AC98" s="166"/>
      <c r="AD98" s="184"/>
      <c r="AE98" s="185"/>
      <c r="AF98" s="166"/>
      <c r="AG98" s="166"/>
      <c r="AH98" s="184"/>
      <c r="AI98" s="185"/>
      <c r="AJ98" s="166"/>
      <c r="AK98" s="166"/>
      <c r="AL98" s="166"/>
      <c r="AM98" s="166"/>
      <c r="AN98" s="166"/>
      <c r="AO98" s="166"/>
      <c r="AP98" s="166"/>
      <c r="AQ98" s="166"/>
      <c r="AR98" s="166"/>
      <c r="AS98" s="166"/>
      <c r="AT98" s="166"/>
      <c r="AU98" s="166"/>
      <c r="AV98" s="166"/>
      <c r="AW98" s="166"/>
      <c r="AX98" s="184"/>
      <c r="AY98" s="185"/>
      <c r="AZ98" s="166"/>
      <c r="BA98" s="166"/>
      <c r="BB98" s="166"/>
      <c r="BC98" s="166"/>
      <c r="BD98" s="166"/>
      <c r="BE98" s="166"/>
      <c r="BF98" s="184"/>
      <c r="BG98" s="185"/>
      <c r="BH98" s="166"/>
      <c r="BI98" s="166"/>
      <c r="BJ98" s="166"/>
      <c r="BK98" s="166"/>
      <c r="BL98" s="166"/>
      <c r="BM98" s="166"/>
      <c r="BN98" s="166"/>
      <c r="BO98" s="166"/>
      <c r="BP98" s="166"/>
      <c r="BQ98" s="166"/>
      <c r="BR98" s="184"/>
      <c r="BS98" s="166"/>
      <c r="BT98" s="166"/>
      <c r="BU98" s="166"/>
      <c r="BV98" s="166"/>
      <c r="BW98" s="185"/>
      <c r="BX98" s="184"/>
      <c r="BY98" s="166"/>
      <c r="BZ98" s="166"/>
    </row>
    <row r="99" spans="1:78" ht="12.75" x14ac:dyDescent="0.2">
      <c r="A99" s="205"/>
      <c r="B99" s="206"/>
      <c r="C99" s="185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84"/>
      <c r="O99" s="185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  <c r="AA99" s="166"/>
      <c r="AB99" s="166"/>
      <c r="AC99" s="166"/>
      <c r="AD99" s="184"/>
      <c r="AE99" s="185"/>
      <c r="AF99" s="166"/>
      <c r="AG99" s="166"/>
      <c r="AH99" s="184"/>
      <c r="AI99" s="185"/>
      <c r="AJ99" s="166"/>
      <c r="AK99" s="166"/>
      <c r="AL99" s="166"/>
      <c r="AM99" s="166"/>
      <c r="AN99" s="166"/>
      <c r="AO99" s="166"/>
      <c r="AP99" s="166"/>
      <c r="AQ99" s="166"/>
      <c r="AR99" s="166"/>
      <c r="AS99" s="166"/>
      <c r="AT99" s="166"/>
      <c r="AU99" s="166"/>
      <c r="AV99" s="166"/>
      <c r="AW99" s="166"/>
      <c r="AX99" s="184"/>
      <c r="AY99" s="185"/>
      <c r="AZ99" s="166"/>
      <c r="BA99" s="166"/>
      <c r="BB99" s="166"/>
      <c r="BC99" s="166"/>
      <c r="BD99" s="166"/>
      <c r="BE99" s="166"/>
      <c r="BF99" s="184"/>
      <c r="BG99" s="185"/>
      <c r="BH99" s="166"/>
      <c r="BI99" s="166"/>
      <c r="BJ99" s="166"/>
      <c r="BK99" s="166"/>
      <c r="BL99" s="166"/>
      <c r="BM99" s="166"/>
      <c r="BN99" s="166"/>
      <c r="BO99" s="166"/>
      <c r="BP99" s="166"/>
      <c r="BQ99" s="166"/>
      <c r="BR99" s="184"/>
      <c r="BS99" s="166"/>
      <c r="BT99" s="166"/>
      <c r="BU99" s="166"/>
      <c r="BV99" s="166"/>
      <c r="BW99" s="185"/>
      <c r="BX99" s="184"/>
      <c r="BY99" s="166"/>
      <c r="BZ99" s="166"/>
    </row>
    <row r="100" spans="1:78" ht="12.75" x14ac:dyDescent="0.2">
      <c r="A100" s="205"/>
      <c r="B100" s="206"/>
      <c r="C100" s="185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84"/>
      <c r="O100" s="185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  <c r="AA100" s="166"/>
      <c r="AB100" s="166"/>
      <c r="AC100" s="166"/>
      <c r="AD100" s="184"/>
      <c r="AE100" s="185"/>
      <c r="AF100" s="166"/>
      <c r="AG100" s="166"/>
      <c r="AH100" s="184"/>
      <c r="AI100" s="185"/>
      <c r="AJ100" s="166"/>
      <c r="AK100" s="166"/>
      <c r="AL100" s="166"/>
      <c r="AM100" s="166"/>
      <c r="AN100" s="166"/>
      <c r="AO100" s="166"/>
      <c r="AP100" s="166"/>
      <c r="AQ100" s="166"/>
      <c r="AR100" s="166"/>
      <c r="AS100" s="166"/>
      <c r="AT100" s="166"/>
      <c r="AU100" s="166"/>
      <c r="AV100" s="166"/>
      <c r="AW100" s="166"/>
      <c r="AX100" s="184"/>
      <c r="AY100" s="185"/>
      <c r="AZ100" s="166"/>
      <c r="BA100" s="166"/>
      <c r="BB100" s="166"/>
      <c r="BC100" s="166"/>
      <c r="BD100" s="166"/>
      <c r="BE100" s="166"/>
      <c r="BF100" s="184"/>
      <c r="BG100" s="185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166"/>
      <c r="BR100" s="184"/>
      <c r="BS100" s="166"/>
      <c r="BT100" s="166"/>
      <c r="BU100" s="166"/>
      <c r="BV100" s="166"/>
      <c r="BW100" s="185"/>
      <c r="BX100" s="184"/>
      <c r="BY100" s="166"/>
      <c r="BZ100" s="166"/>
    </row>
    <row r="101" spans="1:78" ht="12.75" x14ac:dyDescent="0.2">
      <c r="A101" s="205"/>
      <c r="B101" s="206"/>
      <c r="C101" s="185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84"/>
      <c r="O101" s="185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  <c r="AA101" s="166"/>
      <c r="AB101" s="166"/>
      <c r="AC101" s="166"/>
      <c r="AD101" s="184"/>
      <c r="AE101" s="185"/>
      <c r="AF101" s="166"/>
      <c r="AG101" s="166"/>
      <c r="AH101" s="184"/>
      <c r="AI101" s="185"/>
      <c r="AJ101" s="166"/>
      <c r="AK101" s="166"/>
      <c r="AL101" s="166"/>
      <c r="AM101" s="166"/>
      <c r="AN101" s="166"/>
      <c r="AO101" s="166"/>
      <c r="AP101" s="166"/>
      <c r="AQ101" s="166"/>
      <c r="AR101" s="166"/>
      <c r="AS101" s="166"/>
      <c r="AT101" s="166"/>
      <c r="AU101" s="166"/>
      <c r="AV101" s="166"/>
      <c r="AW101" s="166"/>
      <c r="AX101" s="184"/>
      <c r="AY101" s="185"/>
      <c r="AZ101" s="166"/>
      <c r="BA101" s="166"/>
      <c r="BB101" s="166"/>
      <c r="BC101" s="166"/>
      <c r="BD101" s="166"/>
      <c r="BE101" s="166"/>
      <c r="BF101" s="184"/>
      <c r="BG101" s="185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166"/>
      <c r="BR101" s="184"/>
      <c r="BS101" s="166"/>
      <c r="BT101" s="166"/>
      <c r="BU101" s="166"/>
      <c r="BV101" s="166"/>
      <c r="BW101" s="185"/>
      <c r="BX101" s="184"/>
      <c r="BY101" s="166"/>
      <c r="BZ101" s="166"/>
    </row>
    <row r="102" spans="1:78" ht="12.75" x14ac:dyDescent="0.2">
      <c r="A102" s="205"/>
      <c r="B102" s="206"/>
      <c r="C102" s="185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84"/>
      <c r="O102" s="185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  <c r="AA102" s="166"/>
      <c r="AB102" s="166"/>
      <c r="AC102" s="166"/>
      <c r="AD102" s="184"/>
      <c r="AE102" s="185"/>
      <c r="AF102" s="166"/>
      <c r="AG102" s="166"/>
      <c r="AH102" s="184"/>
      <c r="AI102" s="185"/>
      <c r="AJ102" s="166"/>
      <c r="AK102" s="166"/>
      <c r="AL102" s="166"/>
      <c r="AM102" s="166"/>
      <c r="AN102" s="166"/>
      <c r="AO102" s="166"/>
      <c r="AP102" s="166"/>
      <c r="AQ102" s="166"/>
      <c r="AR102" s="166"/>
      <c r="AS102" s="166"/>
      <c r="AT102" s="166"/>
      <c r="AU102" s="166"/>
      <c r="AV102" s="166"/>
      <c r="AW102" s="166"/>
      <c r="AX102" s="184"/>
      <c r="AY102" s="185"/>
      <c r="AZ102" s="166"/>
      <c r="BA102" s="166"/>
      <c r="BB102" s="166"/>
      <c r="BC102" s="166"/>
      <c r="BD102" s="166"/>
      <c r="BE102" s="166"/>
      <c r="BF102" s="184"/>
      <c r="BG102" s="185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166"/>
      <c r="BR102" s="184"/>
      <c r="BS102" s="166"/>
      <c r="BT102" s="166"/>
      <c r="BU102" s="166"/>
      <c r="BV102" s="166"/>
      <c r="BW102" s="185"/>
      <c r="BX102" s="184"/>
      <c r="BY102" s="166"/>
      <c r="BZ102" s="166"/>
    </row>
    <row r="103" spans="1:78" ht="12.75" x14ac:dyDescent="0.2">
      <c r="A103" s="205"/>
      <c r="B103" s="206"/>
      <c r="C103" s="185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84"/>
      <c r="O103" s="185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  <c r="AA103" s="166"/>
      <c r="AB103" s="166"/>
      <c r="AC103" s="166"/>
      <c r="AD103" s="184"/>
      <c r="AE103" s="185"/>
      <c r="AF103" s="166"/>
      <c r="AG103" s="166"/>
      <c r="AH103" s="184"/>
      <c r="AI103" s="185"/>
      <c r="AJ103" s="166"/>
      <c r="AK103" s="166"/>
      <c r="AL103" s="166"/>
      <c r="AM103" s="166"/>
      <c r="AN103" s="166"/>
      <c r="AO103" s="166"/>
      <c r="AP103" s="166"/>
      <c r="AQ103" s="166"/>
      <c r="AR103" s="166"/>
      <c r="AS103" s="166"/>
      <c r="AT103" s="166"/>
      <c r="AU103" s="166"/>
      <c r="AV103" s="166"/>
      <c r="AW103" s="166"/>
      <c r="AX103" s="184"/>
      <c r="AY103" s="185"/>
      <c r="AZ103" s="166"/>
      <c r="BA103" s="166"/>
      <c r="BB103" s="166"/>
      <c r="BC103" s="166"/>
      <c r="BD103" s="166"/>
      <c r="BE103" s="166"/>
      <c r="BF103" s="184"/>
      <c r="BG103" s="185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184"/>
      <c r="BS103" s="166"/>
      <c r="BT103" s="166"/>
      <c r="BU103" s="166"/>
      <c r="BV103" s="166"/>
      <c r="BW103" s="185"/>
      <c r="BX103" s="184"/>
      <c r="BY103" s="166"/>
      <c r="BZ103" s="166"/>
    </row>
    <row r="104" spans="1:78" ht="12.75" x14ac:dyDescent="0.2">
      <c r="A104" s="205"/>
      <c r="B104" s="206"/>
      <c r="C104" s="185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84"/>
      <c r="O104" s="185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84"/>
      <c r="AE104" s="185"/>
      <c r="AF104" s="166"/>
      <c r="AG104" s="166"/>
      <c r="AH104" s="184"/>
      <c r="AI104" s="185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84"/>
      <c r="AY104" s="185"/>
      <c r="AZ104" s="166"/>
      <c r="BA104" s="166"/>
      <c r="BB104" s="166"/>
      <c r="BC104" s="166"/>
      <c r="BD104" s="166"/>
      <c r="BE104" s="166"/>
      <c r="BF104" s="184"/>
      <c r="BG104" s="185"/>
      <c r="BH104" s="166"/>
      <c r="BI104" s="166"/>
      <c r="BJ104" s="166"/>
      <c r="BK104" s="166"/>
      <c r="BL104" s="166"/>
      <c r="BM104" s="166"/>
      <c r="BN104" s="166"/>
      <c r="BO104" s="166"/>
      <c r="BP104" s="166"/>
      <c r="BQ104" s="166"/>
      <c r="BR104" s="184"/>
      <c r="BS104" s="166"/>
      <c r="BT104" s="166"/>
      <c r="BU104" s="166"/>
      <c r="BV104" s="166"/>
      <c r="BW104" s="185"/>
      <c r="BX104" s="184"/>
      <c r="BY104" s="166"/>
      <c r="BZ104" s="166"/>
    </row>
    <row r="105" spans="1:78" ht="12.75" x14ac:dyDescent="0.2">
      <c r="A105" s="205"/>
      <c r="B105" s="206"/>
      <c r="C105" s="185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84"/>
      <c r="O105" s="185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84"/>
      <c r="AE105" s="185"/>
      <c r="AF105" s="166"/>
      <c r="AG105" s="166"/>
      <c r="AH105" s="184"/>
      <c r="AI105" s="185"/>
      <c r="AJ105" s="166"/>
      <c r="AK105" s="166"/>
      <c r="AL105" s="166"/>
      <c r="AM105" s="166"/>
      <c r="AN105" s="166"/>
      <c r="AO105" s="166"/>
      <c r="AP105" s="166"/>
      <c r="AQ105" s="166"/>
      <c r="AR105" s="166"/>
      <c r="AS105" s="166"/>
      <c r="AT105" s="166"/>
      <c r="AU105" s="166"/>
      <c r="AV105" s="166"/>
      <c r="AW105" s="166"/>
      <c r="AX105" s="184"/>
      <c r="AY105" s="185"/>
      <c r="AZ105" s="166"/>
      <c r="BA105" s="166"/>
      <c r="BB105" s="166"/>
      <c r="BC105" s="166"/>
      <c r="BD105" s="166"/>
      <c r="BE105" s="166"/>
      <c r="BF105" s="184"/>
      <c r="BG105" s="185"/>
      <c r="BH105" s="166"/>
      <c r="BI105" s="166"/>
      <c r="BJ105" s="166"/>
      <c r="BK105" s="166"/>
      <c r="BL105" s="166"/>
      <c r="BM105" s="166"/>
      <c r="BN105" s="166"/>
      <c r="BO105" s="166"/>
      <c r="BP105" s="166"/>
      <c r="BQ105" s="166"/>
      <c r="BR105" s="184"/>
      <c r="BS105" s="166"/>
      <c r="BT105" s="166"/>
      <c r="BU105" s="166"/>
      <c r="BV105" s="166"/>
      <c r="BW105" s="185"/>
      <c r="BX105" s="184"/>
      <c r="BY105" s="166"/>
      <c r="BZ105" s="166"/>
    </row>
    <row r="106" spans="1:78" ht="12.75" x14ac:dyDescent="0.2">
      <c r="A106" s="205"/>
      <c r="B106" s="206"/>
      <c r="C106" s="185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84"/>
      <c r="O106" s="185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84"/>
      <c r="AE106" s="185"/>
      <c r="AF106" s="166"/>
      <c r="AG106" s="166"/>
      <c r="AH106" s="184"/>
      <c r="AI106" s="185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84"/>
      <c r="AY106" s="185"/>
      <c r="AZ106" s="166"/>
      <c r="BA106" s="166"/>
      <c r="BB106" s="166"/>
      <c r="BC106" s="166"/>
      <c r="BD106" s="166"/>
      <c r="BE106" s="166"/>
      <c r="BF106" s="184"/>
      <c r="BG106" s="185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184"/>
      <c r="BS106" s="166"/>
      <c r="BT106" s="166"/>
      <c r="BU106" s="166"/>
      <c r="BV106" s="166"/>
      <c r="BW106" s="185"/>
      <c r="BX106" s="184"/>
      <c r="BY106" s="166"/>
      <c r="BZ106" s="166"/>
    </row>
    <row r="107" spans="1:78" ht="12.75" x14ac:dyDescent="0.2">
      <c r="A107" s="205"/>
      <c r="B107" s="206"/>
      <c r="C107" s="185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84"/>
      <c r="O107" s="185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  <c r="AA107" s="166"/>
      <c r="AB107" s="166"/>
      <c r="AC107" s="166"/>
      <c r="AD107" s="184"/>
      <c r="AE107" s="185"/>
      <c r="AF107" s="166"/>
      <c r="AG107" s="166"/>
      <c r="AH107" s="184"/>
      <c r="AI107" s="185"/>
      <c r="AJ107" s="166"/>
      <c r="AK107" s="166"/>
      <c r="AL107" s="166"/>
      <c r="AM107" s="166"/>
      <c r="AN107" s="166"/>
      <c r="AO107" s="166"/>
      <c r="AP107" s="166"/>
      <c r="AQ107" s="166"/>
      <c r="AR107" s="166"/>
      <c r="AS107" s="166"/>
      <c r="AT107" s="166"/>
      <c r="AU107" s="166"/>
      <c r="AV107" s="166"/>
      <c r="AW107" s="166"/>
      <c r="AX107" s="184"/>
      <c r="AY107" s="185"/>
      <c r="AZ107" s="166"/>
      <c r="BA107" s="166"/>
      <c r="BB107" s="166"/>
      <c r="BC107" s="166"/>
      <c r="BD107" s="166"/>
      <c r="BE107" s="166"/>
      <c r="BF107" s="184"/>
      <c r="BG107" s="185"/>
      <c r="BH107" s="166"/>
      <c r="BI107" s="166"/>
      <c r="BJ107" s="166"/>
      <c r="BK107" s="166"/>
      <c r="BL107" s="166"/>
      <c r="BM107" s="166"/>
      <c r="BN107" s="166"/>
      <c r="BO107" s="166"/>
      <c r="BP107" s="166"/>
      <c r="BQ107" s="166"/>
      <c r="BR107" s="184"/>
      <c r="BS107" s="166"/>
      <c r="BT107" s="166"/>
      <c r="BU107" s="166"/>
      <c r="BV107" s="166"/>
      <c r="BW107" s="185"/>
      <c r="BX107" s="184"/>
      <c r="BY107" s="166"/>
      <c r="BZ107" s="166"/>
    </row>
    <row r="108" spans="1:78" ht="12.75" x14ac:dyDescent="0.2">
      <c r="A108" s="205"/>
      <c r="B108" s="206"/>
      <c r="C108" s="185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84"/>
      <c r="O108" s="185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  <c r="AA108" s="166"/>
      <c r="AB108" s="166"/>
      <c r="AC108" s="166"/>
      <c r="AD108" s="184"/>
      <c r="AE108" s="185"/>
      <c r="AF108" s="166"/>
      <c r="AG108" s="166"/>
      <c r="AH108" s="184"/>
      <c r="AI108" s="185"/>
      <c r="AJ108" s="166"/>
      <c r="AK108" s="166"/>
      <c r="AL108" s="166"/>
      <c r="AM108" s="166"/>
      <c r="AN108" s="166"/>
      <c r="AO108" s="166"/>
      <c r="AP108" s="166"/>
      <c r="AQ108" s="166"/>
      <c r="AR108" s="166"/>
      <c r="AS108" s="166"/>
      <c r="AT108" s="166"/>
      <c r="AU108" s="166"/>
      <c r="AV108" s="166"/>
      <c r="AW108" s="166"/>
      <c r="AX108" s="184"/>
      <c r="AY108" s="185"/>
      <c r="AZ108" s="166"/>
      <c r="BA108" s="166"/>
      <c r="BB108" s="166"/>
      <c r="BC108" s="166"/>
      <c r="BD108" s="166"/>
      <c r="BE108" s="166"/>
      <c r="BF108" s="184"/>
      <c r="BG108" s="185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84"/>
      <c r="BS108" s="166"/>
      <c r="BT108" s="166"/>
      <c r="BU108" s="166"/>
      <c r="BV108" s="166"/>
      <c r="BW108" s="185"/>
      <c r="BX108" s="184"/>
      <c r="BY108" s="166"/>
      <c r="BZ108" s="166"/>
    </row>
    <row r="109" spans="1:78" ht="12.75" x14ac:dyDescent="0.2">
      <c r="A109" s="205"/>
      <c r="B109" s="206"/>
      <c r="C109" s="185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84"/>
      <c r="O109" s="185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  <c r="AA109" s="166"/>
      <c r="AB109" s="166"/>
      <c r="AC109" s="166"/>
      <c r="AD109" s="184"/>
      <c r="AE109" s="185"/>
      <c r="AF109" s="166"/>
      <c r="AG109" s="166"/>
      <c r="AH109" s="184"/>
      <c r="AI109" s="185"/>
      <c r="AJ109" s="166"/>
      <c r="AK109" s="166"/>
      <c r="AL109" s="166"/>
      <c r="AM109" s="166"/>
      <c r="AN109" s="166"/>
      <c r="AO109" s="166"/>
      <c r="AP109" s="166"/>
      <c r="AQ109" s="166"/>
      <c r="AR109" s="166"/>
      <c r="AS109" s="166"/>
      <c r="AT109" s="166"/>
      <c r="AU109" s="166"/>
      <c r="AV109" s="166"/>
      <c r="AW109" s="166"/>
      <c r="AX109" s="184"/>
      <c r="AY109" s="185"/>
      <c r="AZ109" s="166"/>
      <c r="BA109" s="166"/>
      <c r="BB109" s="166"/>
      <c r="BC109" s="166"/>
      <c r="BD109" s="166"/>
      <c r="BE109" s="166"/>
      <c r="BF109" s="184"/>
      <c r="BG109" s="185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84"/>
      <c r="BS109" s="166"/>
      <c r="BT109" s="166"/>
      <c r="BU109" s="166"/>
      <c r="BV109" s="166"/>
      <c r="BW109" s="185"/>
      <c r="BX109" s="184"/>
      <c r="BY109" s="166"/>
      <c r="BZ109" s="166"/>
    </row>
    <row r="110" spans="1:78" ht="12.75" x14ac:dyDescent="0.2">
      <c r="A110" s="205"/>
      <c r="B110" s="206"/>
      <c r="C110" s="185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84"/>
      <c r="O110" s="185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  <c r="AA110" s="166"/>
      <c r="AB110" s="166"/>
      <c r="AC110" s="166"/>
      <c r="AD110" s="184"/>
      <c r="AE110" s="185"/>
      <c r="AF110" s="166"/>
      <c r="AG110" s="166"/>
      <c r="AH110" s="184"/>
      <c r="AI110" s="185"/>
      <c r="AJ110" s="166"/>
      <c r="AK110" s="166"/>
      <c r="AL110" s="166"/>
      <c r="AM110" s="166"/>
      <c r="AN110" s="166"/>
      <c r="AO110" s="166"/>
      <c r="AP110" s="166"/>
      <c r="AQ110" s="166"/>
      <c r="AR110" s="166"/>
      <c r="AS110" s="166"/>
      <c r="AT110" s="166"/>
      <c r="AU110" s="166"/>
      <c r="AV110" s="166"/>
      <c r="AW110" s="166"/>
      <c r="AX110" s="184"/>
      <c r="AY110" s="185"/>
      <c r="AZ110" s="166"/>
      <c r="BA110" s="166"/>
      <c r="BB110" s="166"/>
      <c r="BC110" s="166"/>
      <c r="BD110" s="166"/>
      <c r="BE110" s="166"/>
      <c r="BF110" s="184"/>
      <c r="BG110" s="185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184"/>
      <c r="BS110" s="166"/>
      <c r="BT110" s="166"/>
      <c r="BU110" s="166"/>
      <c r="BV110" s="166"/>
      <c r="BW110" s="185"/>
      <c r="BX110" s="184"/>
      <c r="BY110" s="166"/>
      <c r="BZ110" s="166"/>
    </row>
    <row r="111" spans="1:78" ht="12.75" x14ac:dyDescent="0.2">
      <c r="A111" s="205"/>
      <c r="B111" s="206"/>
      <c r="C111" s="185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84"/>
      <c r="O111" s="185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  <c r="AA111" s="166"/>
      <c r="AB111" s="166"/>
      <c r="AC111" s="166"/>
      <c r="AD111" s="184"/>
      <c r="AE111" s="185"/>
      <c r="AF111" s="166"/>
      <c r="AG111" s="166"/>
      <c r="AH111" s="184"/>
      <c r="AI111" s="185"/>
      <c r="AJ111" s="166"/>
      <c r="AK111" s="166"/>
      <c r="AL111" s="166"/>
      <c r="AM111" s="166"/>
      <c r="AN111" s="166"/>
      <c r="AO111" s="166"/>
      <c r="AP111" s="166"/>
      <c r="AQ111" s="166"/>
      <c r="AR111" s="166"/>
      <c r="AS111" s="166"/>
      <c r="AT111" s="166"/>
      <c r="AU111" s="166"/>
      <c r="AV111" s="166"/>
      <c r="AW111" s="166"/>
      <c r="AX111" s="184"/>
      <c r="AY111" s="185"/>
      <c r="AZ111" s="166"/>
      <c r="BA111" s="166"/>
      <c r="BB111" s="166"/>
      <c r="BC111" s="166"/>
      <c r="BD111" s="166"/>
      <c r="BE111" s="166"/>
      <c r="BF111" s="184"/>
      <c r="BG111" s="185"/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84"/>
      <c r="BS111" s="166"/>
      <c r="BT111" s="166"/>
      <c r="BU111" s="166"/>
      <c r="BV111" s="166"/>
      <c r="BW111" s="185"/>
      <c r="BX111" s="184"/>
      <c r="BY111" s="166"/>
      <c r="BZ111" s="166"/>
    </row>
    <row r="112" spans="1:78" ht="12.75" x14ac:dyDescent="0.2">
      <c r="A112" s="205"/>
      <c r="B112" s="206"/>
      <c r="C112" s="185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84"/>
      <c r="O112" s="185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  <c r="AA112" s="166"/>
      <c r="AB112" s="166"/>
      <c r="AC112" s="166"/>
      <c r="AD112" s="184"/>
      <c r="AE112" s="185"/>
      <c r="AF112" s="166"/>
      <c r="AG112" s="166"/>
      <c r="AH112" s="184"/>
      <c r="AI112" s="185"/>
      <c r="AJ112" s="166"/>
      <c r="AK112" s="166"/>
      <c r="AL112" s="166"/>
      <c r="AM112" s="166"/>
      <c r="AN112" s="166"/>
      <c r="AO112" s="166"/>
      <c r="AP112" s="166"/>
      <c r="AQ112" s="166"/>
      <c r="AR112" s="166"/>
      <c r="AS112" s="166"/>
      <c r="AT112" s="166"/>
      <c r="AU112" s="166"/>
      <c r="AV112" s="166"/>
      <c r="AW112" s="166"/>
      <c r="AX112" s="184"/>
      <c r="AY112" s="185"/>
      <c r="AZ112" s="166"/>
      <c r="BA112" s="166"/>
      <c r="BB112" s="166"/>
      <c r="BC112" s="166"/>
      <c r="BD112" s="166"/>
      <c r="BE112" s="166"/>
      <c r="BF112" s="184"/>
      <c r="BG112" s="185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84"/>
      <c r="BS112" s="166"/>
      <c r="BT112" s="166"/>
      <c r="BU112" s="166"/>
      <c r="BV112" s="166"/>
      <c r="BW112" s="185"/>
      <c r="BX112" s="184"/>
      <c r="BY112" s="166"/>
      <c r="BZ112" s="166"/>
    </row>
    <row r="113" spans="1:78" ht="12.75" x14ac:dyDescent="0.2">
      <c r="A113" s="205"/>
      <c r="B113" s="206"/>
      <c r="C113" s="185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84"/>
      <c r="O113" s="185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  <c r="AA113" s="166"/>
      <c r="AB113" s="166"/>
      <c r="AC113" s="166"/>
      <c r="AD113" s="184"/>
      <c r="AE113" s="185"/>
      <c r="AF113" s="166"/>
      <c r="AG113" s="166"/>
      <c r="AH113" s="184"/>
      <c r="AI113" s="185"/>
      <c r="AJ113" s="166"/>
      <c r="AK113" s="166"/>
      <c r="AL113" s="166"/>
      <c r="AM113" s="166"/>
      <c r="AN113" s="166"/>
      <c r="AO113" s="166"/>
      <c r="AP113" s="166"/>
      <c r="AQ113" s="166"/>
      <c r="AR113" s="166"/>
      <c r="AS113" s="166"/>
      <c r="AT113" s="166"/>
      <c r="AU113" s="166"/>
      <c r="AV113" s="166"/>
      <c r="AW113" s="166"/>
      <c r="AX113" s="184"/>
      <c r="AY113" s="185"/>
      <c r="AZ113" s="166"/>
      <c r="BA113" s="166"/>
      <c r="BB113" s="166"/>
      <c r="BC113" s="166"/>
      <c r="BD113" s="166"/>
      <c r="BE113" s="166"/>
      <c r="BF113" s="184"/>
      <c r="BG113" s="185"/>
      <c r="BH113" s="166"/>
      <c r="BI113" s="166"/>
      <c r="BJ113" s="166"/>
      <c r="BK113" s="166"/>
      <c r="BL113" s="166"/>
      <c r="BM113" s="166"/>
      <c r="BN113" s="166"/>
      <c r="BO113" s="166"/>
      <c r="BP113" s="166"/>
      <c r="BQ113" s="166"/>
      <c r="BR113" s="184"/>
      <c r="BS113" s="166"/>
      <c r="BT113" s="166"/>
      <c r="BU113" s="166"/>
      <c r="BV113" s="166"/>
      <c r="BW113" s="185"/>
      <c r="BX113" s="184"/>
      <c r="BY113" s="166"/>
      <c r="BZ113" s="166"/>
    </row>
    <row r="114" spans="1:78" ht="12.75" x14ac:dyDescent="0.2">
      <c r="A114" s="205"/>
      <c r="B114" s="206"/>
      <c r="C114" s="185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84"/>
      <c r="O114" s="185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  <c r="AA114" s="166"/>
      <c r="AB114" s="166"/>
      <c r="AC114" s="166"/>
      <c r="AD114" s="184"/>
      <c r="AE114" s="185"/>
      <c r="AF114" s="166"/>
      <c r="AG114" s="166"/>
      <c r="AH114" s="184"/>
      <c r="AI114" s="185"/>
      <c r="AJ114" s="166"/>
      <c r="AK114" s="166"/>
      <c r="AL114" s="166"/>
      <c r="AM114" s="166"/>
      <c r="AN114" s="166"/>
      <c r="AO114" s="166"/>
      <c r="AP114" s="166"/>
      <c r="AQ114" s="166"/>
      <c r="AR114" s="166"/>
      <c r="AS114" s="166"/>
      <c r="AT114" s="166"/>
      <c r="AU114" s="166"/>
      <c r="AV114" s="166"/>
      <c r="AW114" s="166"/>
      <c r="AX114" s="184"/>
      <c r="AY114" s="185"/>
      <c r="AZ114" s="166"/>
      <c r="BA114" s="166"/>
      <c r="BB114" s="166"/>
      <c r="BC114" s="166"/>
      <c r="BD114" s="166"/>
      <c r="BE114" s="166"/>
      <c r="BF114" s="184"/>
      <c r="BG114" s="185"/>
      <c r="BH114" s="166"/>
      <c r="BI114" s="166"/>
      <c r="BJ114" s="166"/>
      <c r="BK114" s="166"/>
      <c r="BL114" s="166"/>
      <c r="BM114" s="166"/>
      <c r="BN114" s="166"/>
      <c r="BO114" s="166"/>
      <c r="BP114" s="166"/>
      <c r="BQ114" s="166"/>
      <c r="BR114" s="184"/>
      <c r="BS114" s="166"/>
      <c r="BT114" s="166"/>
      <c r="BU114" s="166"/>
      <c r="BV114" s="166"/>
      <c r="BW114" s="185"/>
      <c r="BX114" s="184"/>
      <c r="BY114" s="166"/>
      <c r="BZ114" s="166"/>
    </row>
    <row r="115" spans="1:78" ht="12.75" x14ac:dyDescent="0.2">
      <c r="A115" s="205"/>
      <c r="B115" s="206"/>
      <c r="C115" s="185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84"/>
      <c r="O115" s="185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84"/>
      <c r="AE115" s="185"/>
      <c r="AF115" s="166"/>
      <c r="AG115" s="166"/>
      <c r="AH115" s="184"/>
      <c r="AI115" s="185"/>
      <c r="AJ115" s="166"/>
      <c r="AK115" s="166"/>
      <c r="AL115" s="166"/>
      <c r="AM115" s="166"/>
      <c r="AN115" s="166"/>
      <c r="AO115" s="166"/>
      <c r="AP115" s="166"/>
      <c r="AQ115" s="166"/>
      <c r="AR115" s="166"/>
      <c r="AS115" s="166"/>
      <c r="AT115" s="166"/>
      <c r="AU115" s="166"/>
      <c r="AV115" s="166"/>
      <c r="AW115" s="166"/>
      <c r="AX115" s="184"/>
      <c r="AY115" s="185"/>
      <c r="AZ115" s="166"/>
      <c r="BA115" s="166"/>
      <c r="BB115" s="166"/>
      <c r="BC115" s="166"/>
      <c r="BD115" s="166"/>
      <c r="BE115" s="166"/>
      <c r="BF115" s="184"/>
      <c r="BG115" s="185"/>
      <c r="BH115" s="166"/>
      <c r="BI115" s="166"/>
      <c r="BJ115" s="166"/>
      <c r="BK115" s="166"/>
      <c r="BL115" s="166"/>
      <c r="BM115" s="166"/>
      <c r="BN115" s="166"/>
      <c r="BO115" s="166"/>
      <c r="BP115" s="166"/>
      <c r="BQ115" s="166"/>
      <c r="BR115" s="184"/>
      <c r="BS115" s="166"/>
      <c r="BT115" s="166"/>
      <c r="BU115" s="166"/>
      <c r="BV115" s="166"/>
      <c r="BW115" s="185"/>
      <c r="BX115" s="184"/>
      <c r="BY115" s="166"/>
      <c r="BZ115" s="166"/>
    </row>
    <row r="116" spans="1:78" ht="12.75" x14ac:dyDescent="0.2">
      <c r="A116" s="205"/>
      <c r="B116" s="206"/>
      <c r="C116" s="185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84"/>
      <c r="O116" s="185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  <c r="AA116" s="166"/>
      <c r="AB116" s="166"/>
      <c r="AC116" s="166"/>
      <c r="AD116" s="184"/>
      <c r="AE116" s="185"/>
      <c r="AF116" s="166"/>
      <c r="AG116" s="166"/>
      <c r="AH116" s="184"/>
      <c r="AI116" s="185"/>
      <c r="AJ116" s="166"/>
      <c r="AK116" s="166"/>
      <c r="AL116" s="166"/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84"/>
      <c r="AY116" s="185"/>
      <c r="AZ116" s="166"/>
      <c r="BA116" s="166"/>
      <c r="BB116" s="166"/>
      <c r="BC116" s="166"/>
      <c r="BD116" s="166"/>
      <c r="BE116" s="166"/>
      <c r="BF116" s="184"/>
      <c r="BG116" s="185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84"/>
      <c r="BS116" s="166"/>
      <c r="BT116" s="166"/>
      <c r="BU116" s="166"/>
      <c r="BV116" s="166"/>
      <c r="BW116" s="185"/>
      <c r="BX116" s="184"/>
      <c r="BY116" s="166"/>
      <c r="BZ116" s="166"/>
    </row>
    <row r="117" spans="1:78" ht="12.75" x14ac:dyDescent="0.2">
      <c r="A117" s="205"/>
      <c r="B117" s="206"/>
      <c r="C117" s="185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84"/>
      <c r="O117" s="185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  <c r="AA117" s="166"/>
      <c r="AB117" s="166"/>
      <c r="AC117" s="166"/>
      <c r="AD117" s="184"/>
      <c r="AE117" s="185"/>
      <c r="AF117" s="166"/>
      <c r="AG117" s="166"/>
      <c r="AH117" s="184"/>
      <c r="AI117" s="185"/>
      <c r="AJ117" s="166"/>
      <c r="AK117" s="166"/>
      <c r="AL117" s="166"/>
      <c r="AM117" s="166"/>
      <c r="AN117" s="166"/>
      <c r="AO117" s="166"/>
      <c r="AP117" s="166"/>
      <c r="AQ117" s="166"/>
      <c r="AR117" s="166"/>
      <c r="AS117" s="166"/>
      <c r="AT117" s="166"/>
      <c r="AU117" s="166"/>
      <c r="AV117" s="166"/>
      <c r="AW117" s="166"/>
      <c r="AX117" s="184"/>
      <c r="AY117" s="185"/>
      <c r="AZ117" s="166"/>
      <c r="BA117" s="166"/>
      <c r="BB117" s="166"/>
      <c r="BC117" s="166"/>
      <c r="BD117" s="166"/>
      <c r="BE117" s="166"/>
      <c r="BF117" s="184"/>
      <c r="BG117" s="185"/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166"/>
      <c r="BR117" s="184"/>
      <c r="BS117" s="166"/>
      <c r="BT117" s="166"/>
      <c r="BU117" s="166"/>
      <c r="BV117" s="166"/>
      <c r="BW117" s="185"/>
      <c r="BX117" s="184"/>
      <c r="BY117" s="166"/>
      <c r="BZ117" s="166"/>
    </row>
    <row r="118" spans="1:78" ht="12.75" x14ac:dyDescent="0.2">
      <c r="A118" s="205"/>
      <c r="B118" s="206"/>
      <c r="C118" s="185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84"/>
      <c r="O118" s="185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  <c r="AA118" s="166"/>
      <c r="AB118" s="166"/>
      <c r="AC118" s="166"/>
      <c r="AD118" s="184"/>
      <c r="AE118" s="185"/>
      <c r="AF118" s="166"/>
      <c r="AG118" s="166"/>
      <c r="AH118" s="184"/>
      <c r="AI118" s="185"/>
      <c r="AJ118" s="166"/>
      <c r="AK118" s="166"/>
      <c r="AL118" s="166"/>
      <c r="AM118" s="166"/>
      <c r="AN118" s="166"/>
      <c r="AO118" s="166"/>
      <c r="AP118" s="166"/>
      <c r="AQ118" s="166"/>
      <c r="AR118" s="166"/>
      <c r="AS118" s="166"/>
      <c r="AT118" s="166"/>
      <c r="AU118" s="166"/>
      <c r="AV118" s="166"/>
      <c r="AW118" s="166"/>
      <c r="AX118" s="184"/>
      <c r="AY118" s="185"/>
      <c r="AZ118" s="166"/>
      <c r="BA118" s="166"/>
      <c r="BB118" s="166"/>
      <c r="BC118" s="166"/>
      <c r="BD118" s="166"/>
      <c r="BE118" s="166"/>
      <c r="BF118" s="184"/>
      <c r="BG118" s="185"/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166"/>
      <c r="BR118" s="184"/>
      <c r="BS118" s="166"/>
      <c r="BT118" s="166"/>
      <c r="BU118" s="166"/>
      <c r="BV118" s="166"/>
      <c r="BW118" s="185"/>
      <c r="BX118" s="184"/>
      <c r="BY118" s="166"/>
      <c r="BZ118" s="166"/>
    </row>
    <row r="119" spans="1:78" ht="12.75" x14ac:dyDescent="0.2">
      <c r="A119" s="205"/>
      <c r="B119" s="206"/>
      <c r="C119" s="185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84"/>
      <c r="O119" s="185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  <c r="AA119" s="166"/>
      <c r="AB119" s="166"/>
      <c r="AC119" s="166"/>
      <c r="AD119" s="184"/>
      <c r="AE119" s="185"/>
      <c r="AF119" s="166"/>
      <c r="AG119" s="166"/>
      <c r="AH119" s="184"/>
      <c r="AI119" s="185"/>
      <c r="AJ119" s="166"/>
      <c r="AK119" s="166"/>
      <c r="AL119" s="166"/>
      <c r="AM119" s="166"/>
      <c r="AN119" s="166"/>
      <c r="AO119" s="166"/>
      <c r="AP119" s="166"/>
      <c r="AQ119" s="166"/>
      <c r="AR119" s="166"/>
      <c r="AS119" s="166"/>
      <c r="AT119" s="166"/>
      <c r="AU119" s="166"/>
      <c r="AV119" s="166"/>
      <c r="AW119" s="166"/>
      <c r="AX119" s="184"/>
      <c r="AY119" s="185"/>
      <c r="AZ119" s="166"/>
      <c r="BA119" s="166"/>
      <c r="BB119" s="166"/>
      <c r="BC119" s="166"/>
      <c r="BD119" s="166"/>
      <c r="BE119" s="166"/>
      <c r="BF119" s="184"/>
      <c r="BG119" s="185"/>
      <c r="BH119" s="166"/>
      <c r="BI119" s="166"/>
      <c r="BJ119" s="166"/>
      <c r="BK119" s="166"/>
      <c r="BL119" s="166"/>
      <c r="BM119" s="166"/>
      <c r="BN119" s="166"/>
      <c r="BO119" s="166"/>
      <c r="BP119" s="166"/>
      <c r="BQ119" s="166"/>
      <c r="BR119" s="184"/>
      <c r="BS119" s="166"/>
      <c r="BT119" s="166"/>
      <c r="BU119" s="166"/>
      <c r="BV119" s="166"/>
      <c r="BW119" s="185"/>
      <c r="BX119" s="184"/>
      <c r="BY119" s="166"/>
      <c r="BZ119" s="166"/>
    </row>
    <row r="120" spans="1:78" ht="12.75" x14ac:dyDescent="0.2">
      <c r="A120" s="205"/>
      <c r="B120" s="206"/>
      <c r="C120" s="185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84"/>
      <c r="O120" s="185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  <c r="AA120" s="166"/>
      <c r="AB120" s="166"/>
      <c r="AC120" s="166"/>
      <c r="AD120" s="184"/>
      <c r="AE120" s="185"/>
      <c r="AF120" s="166"/>
      <c r="AG120" s="166"/>
      <c r="AH120" s="184"/>
      <c r="AI120" s="185"/>
      <c r="AJ120" s="166"/>
      <c r="AK120" s="166"/>
      <c r="AL120" s="166"/>
      <c r="AM120" s="166"/>
      <c r="AN120" s="166"/>
      <c r="AO120" s="166"/>
      <c r="AP120" s="166"/>
      <c r="AQ120" s="166"/>
      <c r="AR120" s="166"/>
      <c r="AS120" s="166"/>
      <c r="AT120" s="166"/>
      <c r="AU120" s="166"/>
      <c r="AV120" s="166"/>
      <c r="AW120" s="166"/>
      <c r="AX120" s="184"/>
      <c r="AY120" s="185"/>
      <c r="AZ120" s="166"/>
      <c r="BA120" s="166"/>
      <c r="BB120" s="166"/>
      <c r="BC120" s="166"/>
      <c r="BD120" s="166"/>
      <c r="BE120" s="166"/>
      <c r="BF120" s="184"/>
      <c r="BG120" s="185"/>
      <c r="BH120" s="166"/>
      <c r="BI120" s="166"/>
      <c r="BJ120" s="166"/>
      <c r="BK120" s="166"/>
      <c r="BL120" s="166"/>
      <c r="BM120" s="166"/>
      <c r="BN120" s="166"/>
      <c r="BO120" s="166"/>
      <c r="BP120" s="166"/>
      <c r="BQ120" s="166"/>
      <c r="BR120" s="184"/>
      <c r="BS120" s="166"/>
      <c r="BT120" s="166"/>
      <c r="BU120" s="166"/>
      <c r="BV120" s="166"/>
      <c r="BW120" s="185"/>
      <c r="BX120" s="184"/>
      <c r="BY120" s="166"/>
      <c r="BZ120" s="166"/>
    </row>
    <row r="121" spans="1:78" ht="12.75" x14ac:dyDescent="0.2">
      <c r="A121" s="205"/>
      <c r="B121" s="206"/>
      <c r="C121" s="185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84"/>
      <c r="O121" s="185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  <c r="AA121" s="166"/>
      <c r="AB121" s="166"/>
      <c r="AC121" s="166"/>
      <c r="AD121" s="184"/>
      <c r="AE121" s="185"/>
      <c r="AF121" s="166"/>
      <c r="AG121" s="166"/>
      <c r="AH121" s="184"/>
      <c r="AI121" s="185"/>
      <c r="AJ121" s="166"/>
      <c r="AK121" s="166"/>
      <c r="AL121" s="166"/>
      <c r="AM121" s="166"/>
      <c r="AN121" s="166"/>
      <c r="AO121" s="166"/>
      <c r="AP121" s="166"/>
      <c r="AQ121" s="166"/>
      <c r="AR121" s="166"/>
      <c r="AS121" s="166"/>
      <c r="AT121" s="166"/>
      <c r="AU121" s="166"/>
      <c r="AV121" s="166"/>
      <c r="AW121" s="166"/>
      <c r="AX121" s="184"/>
      <c r="AY121" s="185"/>
      <c r="AZ121" s="166"/>
      <c r="BA121" s="166"/>
      <c r="BB121" s="166"/>
      <c r="BC121" s="166"/>
      <c r="BD121" s="166"/>
      <c r="BE121" s="166"/>
      <c r="BF121" s="184"/>
      <c r="BG121" s="185"/>
      <c r="BH121" s="166"/>
      <c r="BI121" s="166"/>
      <c r="BJ121" s="166"/>
      <c r="BK121" s="166"/>
      <c r="BL121" s="166"/>
      <c r="BM121" s="166"/>
      <c r="BN121" s="166"/>
      <c r="BO121" s="166"/>
      <c r="BP121" s="166"/>
      <c r="BQ121" s="166"/>
      <c r="BR121" s="184"/>
      <c r="BS121" s="166"/>
      <c r="BT121" s="166"/>
      <c r="BU121" s="166"/>
      <c r="BV121" s="166"/>
      <c r="BW121" s="185"/>
      <c r="BX121" s="184"/>
      <c r="BY121" s="166"/>
      <c r="BZ121" s="166"/>
    </row>
    <row r="122" spans="1:78" ht="12.75" x14ac:dyDescent="0.2">
      <c r="A122" s="205"/>
      <c r="B122" s="206"/>
      <c r="C122" s="185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84"/>
      <c r="O122" s="185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  <c r="AA122" s="166"/>
      <c r="AB122" s="166"/>
      <c r="AC122" s="166"/>
      <c r="AD122" s="184"/>
      <c r="AE122" s="185"/>
      <c r="AF122" s="166"/>
      <c r="AG122" s="166"/>
      <c r="AH122" s="184"/>
      <c r="AI122" s="185"/>
      <c r="AJ122" s="166"/>
      <c r="AK122" s="166"/>
      <c r="AL122" s="166"/>
      <c r="AM122" s="166"/>
      <c r="AN122" s="166"/>
      <c r="AO122" s="166"/>
      <c r="AP122" s="166"/>
      <c r="AQ122" s="166"/>
      <c r="AR122" s="166"/>
      <c r="AS122" s="166"/>
      <c r="AT122" s="166"/>
      <c r="AU122" s="166"/>
      <c r="AV122" s="166"/>
      <c r="AW122" s="166"/>
      <c r="AX122" s="184"/>
      <c r="AY122" s="185"/>
      <c r="AZ122" s="166"/>
      <c r="BA122" s="166"/>
      <c r="BB122" s="166"/>
      <c r="BC122" s="166"/>
      <c r="BD122" s="166"/>
      <c r="BE122" s="166"/>
      <c r="BF122" s="184"/>
      <c r="BG122" s="185"/>
      <c r="BH122" s="166"/>
      <c r="BI122" s="166"/>
      <c r="BJ122" s="166"/>
      <c r="BK122" s="166"/>
      <c r="BL122" s="166"/>
      <c r="BM122" s="166"/>
      <c r="BN122" s="166"/>
      <c r="BO122" s="166"/>
      <c r="BP122" s="166"/>
      <c r="BQ122" s="166"/>
      <c r="BR122" s="184"/>
      <c r="BS122" s="166"/>
      <c r="BT122" s="166"/>
      <c r="BU122" s="166"/>
      <c r="BV122" s="166"/>
      <c r="BW122" s="185"/>
      <c r="BX122" s="184"/>
      <c r="BY122" s="166"/>
      <c r="BZ122" s="166"/>
    </row>
    <row r="123" spans="1:78" ht="12.75" x14ac:dyDescent="0.2">
      <c r="A123" s="205"/>
      <c r="B123" s="206"/>
      <c r="C123" s="185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84"/>
      <c r="O123" s="185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  <c r="AA123" s="166"/>
      <c r="AB123" s="166"/>
      <c r="AC123" s="166"/>
      <c r="AD123" s="184"/>
      <c r="AE123" s="185"/>
      <c r="AF123" s="166"/>
      <c r="AG123" s="166"/>
      <c r="AH123" s="184"/>
      <c r="AI123" s="185"/>
      <c r="AJ123" s="166"/>
      <c r="AK123" s="166"/>
      <c r="AL123" s="166"/>
      <c r="AM123" s="166"/>
      <c r="AN123" s="166"/>
      <c r="AO123" s="166"/>
      <c r="AP123" s="166"/>
      <c r="AQ123" s="166"/>
      <c r="AR123" s="166"/>
      <c r="AS123" s="166"/>
      <c r="AT123" s="166"/>
      <c r="AU123" s="166"/>
      <c r="AV123" s="166"/>
      <c r="AW123" s="166"/>
      <c r="AX123" s="184"/>
      <c r="AY123" s="185"/>
      <c r="AZ123" s="166"/>
      <c r="BA123" s="166"/>
      <c r="BB123" s="166"/>
      <c r="BC123" s="166"/>
      <c r="BD123" s="166"/>
      <c r="BE123" s="166"/>
      <c r="BF123" s="184"/>
      <c r="BG123" s="185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84"/>
      <c r="BS123" s="166"/>
      <c r="BT123" s="166"/>
      <c r="BU123" s="166"/>
      <c r="BV123" s="166"/>
      <c r="BW123" s="185"/>
      <c r="BX123" s="184"/>
      <c r="BY123" s="166"/>
      <c r="BZ123" s="166"/>
    </row>
    <row r="124" spans="1:78" ht="12.75" x14ac:dyDescent="0.2">
      <c r="A124" s="205"/>
      <c r="B124" s="206"/>
      <c r="C124" s="185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84"/>
      <c r="O124" s="185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  <c r="AA124" s="166"/>
      <c r="AB124" s="166"/>
      <c r="AC124" s="166"/>
      <c r="AD124" s="184"/>
      <c r="AE124" s="185"/>
      <c r="AF124" s="166"/>
      <c r="AG124" s="166"/>
      <c r="AH124" s="184"/>
      <c r="AI124" s="185"/>
      <c r="AJ124" s="166"/>
      <c r="AK124" s="166"/>
      <c r="AL124" s="166"/>
      <c r="AM124" s="166"/>
      <c r="AN124" s="166"/>
      <c r="AO124" s="166"/>
      <c r="AP124" s="166"/>
      <c r="AQ124" s="166"/>
      <c r="AR124" s="166"/>
      <c r="AS124" s="166"/>
      <c r="AT124" s="166"/>
      <c r="AU124" s="166"/>
      <c r="AV124" s="166"/>
      <c r="AW124" s="166"/>
      <c r="AX124" s="184"/>
      <c r="AY124" s="185"/>
      <c r="AZ124" s="166"/>
      <c r="BA124" s="166"/>
      <c r="BB124" s="166"/>
      <c r="BC124" s="166"/>
      <c r="BD124" s="166"/>
      <c r="BE124" s="166"/>
      <c r="BF124" s="184"/>
      <c r="BG124" s="185"/>
      <c r="BH124" s="166"/>
      <c r="BI124" s="166"/>
      <c r="BJ124" s="166"/>
      <c r="BK124" s="166"/>
      <c r="BL124" s="166"/>
      <c r="BM124" s="166"/>
      <c r="BN124" s="166"/>
      <c r="BO124" s="166"/>
      <c r="BP124" s="166"/>
      <c r="BQ124" s="166"/>
      <c r="BR124" s="184"/>
      <c r="BS124" s="166"/>
      <c r="BT124" s="166"/>
      <c r="BU124" s="166"/>
      <c r="BV124" s="166"/>
      <c r="BW124" s="185"/>
      <c r="BX124" s="184"/>
      <c r="BY124" s="166"/>
      <c r="BZ124" s="166"/>
    </row>
    <row r="125" spans="1:78" ht="12.75" x14ac:dyDescent="0.2">
      <c r="A125" s="205"/>
      <c r="B125" s="206"/>
      <c r="C125" s="185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84"/>
      <c r="O125" s="185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  <c r="AA125" s="166"/>
      <c r="AB125" s="166"/>
      <c r="AC125" s="166"/>
      <c r="AD125" s="184"/>
      <c r="AE125" s="185"/>
      <c r="AF125" s="166"/>
      <c r="AG125" s="166"/>
      <c r="AH125" s="184"/>
      <c r="AI125" s="185"/>
      <c r="AJ125" s="166"/>
      <c r="AK125" s="166"/>
      <c r="AL125" s="166"/>
      <c r="AM125" s="166"/>
      <c r="AN125" s="166"/>
      <c r="AO125" s="166"/>
      <c r="AP125" s="166"/>
      <c r="AQ125" s="166"/>
      <c r="AR125" s="166"/>
      <c r="AS125" s="166"/>
      <c r="AT125" s="166"/>
      <c r="AU125" s="166"/>
      <c r="AV125" s="166"/>
      <c r="AW125" s="166"/>
      <c r="AX125" s="184"/>
      <c r="AY125" s="185"/>
      <c r="AZ125" s="166"/>
      <c r="BA125" s="166"/>
      <c r="BB125" s="166"/>
      <c r="BC125" s="166"/>
      <c r="BD125" s="166"/>
      <c r="BE125" s="166"/>
      <c r="BF125" s="184"/>
      <c r="BG125" s="185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184"/>
      <c r="BS125" s="166"/>
      <c r="BT125" s="166"/>
      <c r="BU125" s="166"/>
      <c r="BV125" s="166"/>
      <c r="BW125" s="185"/>
      <c r="BX125" s="184"/>
      <c r="BY125" s="166"/>
      <c r="BZ125" s="166"/>
    </row>
    <row r="126" spans="1:78" ht="12.75" x14ac:dyDescent="0.2">
      <c r="A126" s="205"/>
      <c r="B126" s="206"/>
      <c r="C126" s="185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84"/>
      <c r="O126" s="185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  <c r="AA126" s="166"/>
      <c r="AB126" s="166"/>
      <c r="AC126" s="166"/>
      <c r="AD126" s="184"/>
      <c r="AE126" s="185"/>
      <c r="AF126" s="166"/>
      <c r="AG126" s="166"/>
      <c r="AH126" s="184"/>
      <c r="AI126" s="185"/>
      <c r="AJ126" s="166"/>
      <c r="AK126" s="166"/>
      <c r="AL126" s="166"/>
      <c r="AM126" s="166"/>
      <c r="AN126" s="166"/>
      <c r="AO126" s="166"/>
      <c r="AP126" s="166"/>
      <c r="AQ126" s="166"/>
      <c r="AR126" s="166"/>
      <c r="AS126" s="166"/>
      <c r="AT126" s="166"/>
      <c r="AU126" s="166"/>
      <c r="AV126" s="166"/>
      <c r="AW126" s="166"/>
      <c r="AX126" s="184"/>
      <c r="AY126" s="185"/>
      <c r="AZ126" s="166"/>
      <c r="BA126" s="166"/>
      <c r="BB126" s="166"/>
      <c r="BC126" s="166"/>
      <c r="BD126" s="166"/>
      <c r="BE126" s="166"/>
      <c r="BF126" s="184"/>
      <c r="BG126" s="185"/>
      <c r="BH126" s="166"/>
      <c r="BI126" s="166"/>
      <c r="BJ126" s="166"/>
      <c r="BK126" s="166"/>
      <c r="BL126" s="166"/>
      <c r="BM126" s="166"/>
      <c r="BN126" s="166"/>
      <c r="BO126" s="166"/>
      <c r="BP126" s="166"/>
      <c r="BQ126" s="166"/>
      <c r="BR126" s="184"/>
      <c r="BS126" s="166"/>
      <c r="BT126" s="166"/>
      <c r="BU126" s="166"/>
      <c r="BV126" s="166"/>
      <c r="BW126" s="185"/>
      <c r="BX126" s="184"/>
      <c r="BY126" s="166"/>
      <c r="BZ126" s="166"/>
    </row>
    <row r="127" spans="1:78" ht="12.75" x14ac:dyDescent="0.2">
      <c r="A127" s="205"/>
      <c r="B127" s="206"/>
      <c r="C127" s="185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84"/>
      <c r="O127" s="185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  <c r="AA127" s="166"/>
      <c r="AB127" s="166"/>
      <c r="AC127" s="166"/>
      <c r="AD127" s="184"/>
      <c r="AE127" s="185"/>
      <c r="AF127" s="166"/>
      <c r="AG127" s="166"/>
      <c r="AH127" s="184"/>
      <c r="AI127" s="185"/>
      <c r="AJ127" s="166"/>
      <c r="AK127" s="166"/>
      <c r="AL127" s="166"/>
      <c r="AM127" s="166"/>
      <c r="AN127" s="166"/>
      <c r="AO127" s="166"/>
      <c r="AP127" s="166"/>
      <c r="AQ127" s="166"/>
      <c r="AR127" s="166"/>
      <c r="AS127" s="166"/>
      <c r="AT127" s="166"/>
      <c r="AU127" s="166"/>
      <c r="AV127" s="166"/>
      <c r="AW127" s="166"/>
      <c r="AX127" s="184"/>
      <c r="AY127" s="185"/>
      <c r="AZ127" s="166"/>
      <c r="BA127" s="166"/>
      <c r="BB127" s="166"/>
      <c r="BC127" s="166"/>
      <c r="BD127" s="166"/>
      <c r="BE127" s="166"/>
      <c r="BF127" s="184"/>
      <c r="BG127" s="185"/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166"/>
      <c r="BR127" s="184"/>
      <c r="BS127" s="166"/>
      <c r="BT127" s="166"/>
      <c r="BU127" s="166"/>
      <c r="BV127" s="166"/>
      <c r="BW127" s="185"/>
      <c r="BX127" s="184"/>
      <c r="BY127" s="166"/>
      <c r="BZ127" s="166"/>
    </row>
    <row r="128" spans="1:78" ht="12.75" x14ac:dyDescent="0.2">
      <c r="A128" s="205"/>
      <c r="B128" s="206"/>
      <c r="C128" s="185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84"/>
      <c r="O128" s="185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  <c r="AA128" s="166"/>
      <c r="AB128" s="166"/>
      <c r="AC128" s="166"/>
      <c r="AD128" s="184"/>
      <c r="AE128" s="185"/>
      <c r="AF128" s="166"/>
      <c r="AG128" s="166"/>
      <c r="AH128" s="184"/>
      <c r="AI128" s="185"/>
      <c r="AJ128" s="166"/>
      <c r="AK128" s="166"/>
      <c r="AL128" s="166"/>
      <c r="AM128" s="166"/>
      <c r="AN128" s="166"/>
      <c r="AO128" s="166"/>
      <c r="AP128" s="166"/>
      <c r="AQ128" s="166"/>
      <c r="AR128" s="166"/>
      <c r="AS128" s="166"/>
      <c r="AT128" s="166"/>
      <c r="AU128" s="166"/>
      <c r="AV128" s="166"/>
      <c r="AW128" s="166"/>
      <c r="AX128" s="184"/>
      <c r="AY128" s="185"/>
      <c r="AZ128" s="166"/>
      <c r="BA128" s="166"/>
      <c r="BB128" s="166"/>
      <c r="BC128" s="166"/>
      <c r="BD128" s="166"/>
      <c r="BE128" s="166"/>
      <c r="BF128" s="184"/>
      <c r="BG128" s="185"/>
      <c r="BH128" s="166"/>
      <c r="BI128" s="166"/>
      <c r="BJ128" s="166"/>
      <c r="BK128" s="166"/>
      <c r="BL128" s="166"/>
      <c r="BM128" s="166"/>
      <c r="BN128" s="166"/>
      <c r="BO128" s="166"/>
      <c r="BP128" s="166"/>
      <c r="BQ128" s="166"/>
      <c r="BR128" s="184"/>
      <c r="BS128" s="166"/>
      <c r="BT128" s="166"/>
      <c r="BU128" s="166"/>
      <c r="BV128" s="166"/>
      <c r="BW128" s="185"/>
      <c r="BX128" s="184"/>
      <c r="BY128" s="166"/>
      <c r="BZ128" s="166"/>
    </row>
    <row r="129" spans="1:78" ht="12.75" x14ac:dyDescent="0.2">
      <c r="A129" s="205"/>
      <c r="B129" s="206"/>
      <c r="C129" s="185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84"/>
      <c r="O129" s="185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  <c r="AA129" s="166"/>
      <c r="AB129" s="166"/>
      <c r="AC129" s="166"/>
      <c r="AD129" s="184"/>
      <c r="AE129" s="185"/>
      <c r="AF129" s="166"/>
      <c r="AG129" s="166"/>
      <c r="AH129" s="184"/>
      <c r="AI129" s="185"/>
      <c r="AJ129" s="166"/>
      <c r="AK129" s="166"/>
      <c r="AL129" s="166"/>
      <c r="AM129" s="166"/>
      <c r="AN129" s="166"/>
      <c r="AO129" s="166"/>
      <c r="AP129" s="166"/>
      <c r="AQ129" s="166"/>
      <c r="AR129" s="166"/>
      <c r="AS129" s="166"/>
      <c r="AT129" s="166"/>
      <c r="AU129" s="166"/>
      <c r="AV129" s="166"/>
      <c r="AW129" s="166"/>
      <c r="AX129" s="184"/>
      <c r="AY129" s="185"/>
      <c r="AZ129" s="166"/>
      <c r="BA129" s="166"/>
      <c r="BB129" s="166"/>
      <c r="BC129" s="166"/>
      <c r="BD129" s="166"/>
      <c r="BE129" s="166"/>
      <c r="BF129" s="184"/>
      <c r="BG129" s="185"/>
      <c r="BH129" s="166"/>
      <c r="BI129" s="166"/>
      <c r="BJ129" s="166"/>
      <c r="BK129" s="166"/>
      <c r="BL129" s="166"/>
      <c r="BM129" s="166"/>
      <c r="BN129" s="166"/>
      <c r="BO129" s="166"/>
      <c r="BP129" s="166"/>
      <c r="BQ129" s="166"/>
      <c r="BR129" s="184"/>
      <c r="BS129" s="166"/>
      <c r="BT129" s="166"/>
      <c r="BU129" s="166"/>
      <c r="BV129" s="166"/>
      <c r="BW129" s="185"/>
      <c r="BX129" s="184"/>
      <c r="BY129" s="166"/>
      <c r="BZ129" s="166"/>
    </row>
    <row r="130" spans="1:78" ht="12.75" x14ac:dyDescent="0.2">
      <c r="A130" s="205"/>
      <c r="B130" s="206"/>
      <c r="C130" s="185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84"/>
      <c r="O130" s="185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  <c r="AA130" s="166"/>
      <c r="AB130" s="166"/>
      <c r="AC130" s="166"/>
      <c r="AD130" s="184"/>
      <c r="AE130" s="185"/>
      <c r="AF130" s="166"/>
      <c r="AG130" s="166"/>
      <c r="AH130" s="184"/>
      <c r="AI130" s="185"/>
      <c r="AJ130" s="166"/>
      <c r="AK130" s="166"/>
      <c r="AL130" s="166"/>
      <c r="AM130" s="166"/>
      <c r="AN130" s="166"/>
      <c r="AO130" s="166"/>
      <c r="AP130" s="166"/>
      <c r="AQ130" s="166"/>
      <c r="AR130" s="166"/>
      <c r="AS130" s="166"/>
      <c r="AT130" s="166"/>
      <c r="AU130" s="166"/>
      <c r="AV130" s="166"/>
      <c r="AW130" s="166"/>
      <c r="AX130" s="184"/>
      <c r="AY130" s="185"/>
      <c r="AZ130" s="166"/>
      <c r="BA130" s="166"/>
      <c r="BB130" s="166"/>
      <c r="BC130" s="166"/>
      <c r="BD130" s="166"/>
      <c r="BE130" s="166"/>
      <c r="BF130" s="184"/>
      <c r="BG130" s="185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166"/>
      <c r="BR130" s="184"/>
      <c r="BS130" s="166"/>
      <c r="BT130" s="166"/>
      <c r="BU130" s="166"/>
      <c r="BV130" s="166"/>
      <c r="BW130" s="185"/>
      <c r="BX130" s="184"/>
      <c r="BY130" s="166"/>
      <c r="BZ130" s="166"/>
    </row>
    <row r="131" spans="1:78" ht="12.75" x14ac:dyDescent="0.2">
      <c r="A131" s="205"/>
      <c r="B131" s="206"/>
      <c r="C131" s="185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84"/>
      <c r="O131" s="185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  <c r="AA131" s="166"/>
      <c r="AB131" s="166"/>
      <c r="AC131" s="166"/>
      <c r="AD131" s="184"/>
      <c r="AE131" s="185"/>
      <c r="AF131" s="166"/>
      <c r="AG131" s="166"/>
      <c r="AH131" s="184"/>
      <c r="AI131" s="185"/>
      <c r="AJ131" s="166"/>
      <c r="AK131" s="166"/>
      <c r="AL131" s="166"/>
      <c r="AM131" s="166"/>
      <c r="AN131" s="166"/>
      <c r="AO131" s="166"/>
      <c r="AP131" s="166"/>
      <c r="AQ131" s="166"/>
      <c r="AR131" s="166"/>
      <c r="AS131" s="166"/>
      <c r="AT131" s="166"/>
      <c r="AU131" s="166"/>
      <c r="AV131" s="166"/>
      <c r="AW131" s="166"/>
      <c r="AX131" s="184"/>
      <c r="AY131" s="185"/>
      <c r="AZ131" s="166"/>
      <c r="BA131" s="166"/>
      <c r="BB131" s="166"/>
      <c r="BC131" s="166"/>
      <c r="BD131" s="166"/>
      <c r="BE131" s="166"/>
      <c r="BF131" s="184"/>
      <c r="BG131" s="185"/>
      <c r="BH131" s="166"/>
      <c r="BI131" s="166"/>
      <c r="BJ131" s="166"/>
      <c r="BK131" s="166"/>
      <c r="BL131" s="166"/>
      <c r="BM131" s="166"/>
      <c r="BN131" s="166"/>
      <c r="BO131" s="166"/>
      <c r="BP131" s="166"/>
      <c r="BQ131" s="166"/>
      <c r="BR131" s="184"/>
      <c r="BS131" s="166"/>
      <c r="BT131" s="166"/>
      <c r="BU131" s="166"/>
      <c r="BV131" s="166"/>
      <c r="BW131" s="185"/>
      <c r="BX131" s="184"/>
      <c r="BY131" s="166"/>
      <c r="BZ131" s="166"/>
    </row>
    <row r="132" spans="1:78" ht="12.75" x14ac:dyDescent="0.2">
      <c r="A132" s="205"/>
      <c r="B132" s="206"/>
      <c r="C132" s="185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84"/>
      <c r="O132" s="185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  <c r="AA132" s="166"/>
      <c r="AB132" s="166"/>
      <c r="AC132" s="166"/>
      <c r="AD132" s="184"/>
      <c r="AE132" s="185"/>
      <c r="AF132" s="166"/>
      <c r="AG132" s="166"/>
      <c r="AH132" s="184"/>
      <c r="AI132" s="185"/>
      <c r="AJ132" s="166"/>
      <c r="AK132" s="166"/>
      <c r="AL132" s="166"/>
      <c r="AM132" s="166"/>
      <c r="AN132" s="166"/>
      <c r="AO132" s="166"/>
      <c r="AP132" s="166"/>
      <c r="AQ132" s="166"/>
      <c r="AR132" s="166"/>
      <c r="AS132" s="166"/>
      <c r="AT132" s="166"/>
      <c r="AU132" s="166"/>
      <c r="AV132" s="166"/>
      <c r="AW132" s="166"/>
      <c r="AX132" s="184"/>
      <c r="AY132" s="185"/>
      <c r="AZ132" s="166"/>
      <c r="BA132" s="166"/>
      <c r="BB132" s="166"/>
      <c r="BC132" s="166"/>
      <c r="BD132" s="166"/>
      <c r="BE132" s="166"/>
      <c r="BF132" s="184"/>
      <c r="BG132" s="185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166"/>
      <c r="BR132" s="184"/>
      <c r="BS132" s="166"/>
      <c r="BT132" s="166"/>
      <c r="BU132" s="166"/>
      <c r="BV132" s="166"/>
      <c r="BW132" s="185"/>
      <c r="BX132" s="184"/>
      <c r="BY132" s="166"/>
      <c r="BZ132" s="166"/>
    </row>
    <row r="133" spans="1:78" ht="12.75" x14ac:dyDescent="0.2">
      <c r="A133" s="205"/>
      <c r="B133" s="206"/>
      <c r="C133" s="185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84"/>
      <c r="O133" s="185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  <c r="AA133" s="166"/>
      <c r="AB133" s="166"/>
      <c r="AC133" s="166"/>
      <c r="AD133" s="184"/>
      <c r="AE133" s="185"/>
      <c r="AF133" s="166"/>
      <c r="AG133" s="166"/>
      <c r="AH133" s="184"/>
      <c r="AI133" s="185"/>
      <c r="AJ133" s="166"/>
      <c r="AK133" s="166"/>
      <c r="AL133" s="166"/>
      <c r="AM133" s="166"/>
      <c r="AN133" s="166"/>
      <c r="AO133" s="166"/>
      <c r="AP133" s="166"/>
      <c r="AQ133" s="166"/>
      <c r="AR133" s="166"/>
      <c r="AS133" s="166"/>
      <c r="AT133" s="166"/>
      <c r="AU133" s="166"/>
      <c r="AV133" s="166"/>
      <c r="AW133" s="166"/>
      <c r="AX133" s="184"/>
      <c r="AY133" s="185"/>
      <c r="AZ133" s="166"/>
      <c r="BA133" s="166"/>
      <c r="BB133" s="166"/>
      <c r="BC133" s="166"/>
      <c r="BD133" s="166"/>
      <c r="BE133" s="166"/>
      <c r="BF133" s="184"/>
      <c r="BG133" s="185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166"/>
      <c r="BR133" s="184"/>
      <c r="BS133" s="166"/>
      <c r="BT133" s="166"/>
      <c r="BU133" s="166"/>
      <c r="BV133" s="166"/>
      <c r="BW133" s="185"/>
      <c r="BX133" s="184"/>
      <c r="BY133" s="166"/>
      <c r="BZ133" s="166"/>
    </row>
    <row r="134" spans="1:78" ht="12.75" x14ac:dyDescent="0.2">
      <c r="A134" s="205"/>
      <c r="B134" s="206"/>
      <c r="C134" s="185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84"/>
      <c r="O134" s="185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  <c r="AA134" s="166"/>
      <c r="AB134" s="166"/>
      <c r="AC134" s="166"/>
      <c r="AD134" s="184"/>
      <c r="AE134" s="185"/>
      <c r="AF134" s="166"/>
      <c r="AG134" s="166"/>
      <c r="AH134" s="184"/>
      <c r="AI134" s="185"/>
      <c r="AJ134" s="166"/>
      <c r="AK134" s="166"/>
      <c r="AL134" s="166"/>
      <c r="AM134" s="166"/>
      <c r="AN134" s="166"/>
      <c r="AO134" s="166"/>
      <c r="AP134" s="166"/>
      <c r="AQ134" s="166"/>
      <c r="AR134" s="166"/>
      <c r="AS134" s="166"/>
      <c r="AT134" s="166"/>
      <c r="AU134" s="166"/>
      <c r="AV134" s="166"/>
      <c r="AW134" s="166"/>
      <c r="AX134" s="184"/>
      <c r="AY134" s="185"/>
      <c r="AZ134" s="166"/>
      <c r="BA134" s="166"/>
      <c r="BB134" s="166"/>
      <c r="BC134" s="166"/>
      <c r="BD134" s="166"/>
      <c r="BE134" s="166"/>
      <c r="BF134" s="184"/>
      <c r="BG134" s="185"/>
      <c r="BH134" s="166"/>
      <c r="BI134" s="166"/>
      <c r="BJ134" s="166"/>
      <c r="BK134" s="166"/>
      <c r="BL134" s="166"/>
      <c r="BM134" s="166"/>
      <c r="BN134" s="166"/>
      <c r="BO134" s="166"/>
      <c r="BP134" s="166"/>
      <c r="BQ134" s="166"/>
      <c r="BR134" s="184"/>
      <c r="BS134" s="166"/>
      <c r="BT134" s="166"/>
      <c r="BU134" s="166"/>
      <c r="BV134" s="166"/>
      <c r="BW134" s="185"/>
      <c r="BX134" s="184"/>
      <c r="BY134" s="166"/>
      <c r="BZ134" s="166"/>
    </row>
    <row r="135" spans="1:78" ht="12.75" x14ac:dyDescent="0.2">
      <c r="A135" s="205"/>
      <c r="B135" s="206"/>
      <c r="C135" s="185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84"/>
      <c r="O135" s="185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  <c r="AA135" s="166"/>
      <c r="AB135" s="166"/>
      <c r="AC135" s="166"/>
      <c r="AD135" s="184"/>
      <c r="AE135" s="185"/>
      <c r="AF135" s="166"/>
      <c r="AG135" s="166"/>
      <c r="AH135" s="184"/>
      <c r="AI135" s="185"/>
      <c r="AJ135" s="166"/>
      <c r="AK135" s="166"/>
      <c r="AL135" s="166"/>
      <c r="AM135" s="166"/>
      <c r="AN135" s="166"/>
      <c r="AO135" s="166"/>
      <c r="AP135" s="166"/>
      <c r="AQ135" s="166"/>
      <c r="AR135" s="166"/>
      <c r="AS135" s="166"/>
      <c r="AT135" s="166"/>
      <c r="AU135" s="166"/>
      <c r="AV135" s="166"/>
      <c r="AW135" s="166"/>
      <c r="AX135" s="184"/>
      <c r="AY135" s="185"/>
      <c r="AZ135" s="166"/>
      <c r="BA135" s="166"/>
      <c r="BB135" s="166"/>
      <c r="BC135" s="166"/>
      <c r="BD135" s="166"/>
      <c r="BE135" s="166"/>
      <c r="BF135" s="184"/>
      <c r="BG135" s="185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166"/>
      <c r="BR135" s="184"/>
      <c r="BS135" s="166"/>
      <c r="BT135" s="166"/>
      <c r="BU135" s="166"/>
      <c r="BV135" s="166"/>
      <c r="BW135" s="185"/>
      <c r="BX135" s="184"/>
      <c r="BY135" s="166"/>
      <c r="BZ135" s="166"/>
    </row>
    <row r="136" spans="1:78" ht="12.75" x14ac:dyDescent="0.2">
      <c r="A136" s="205"/>
      <c r="B136" s="206"/>
      <c r="C136" s="185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84"/>
      <c r="O136" s="185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  <c r="AA136" s="166"/>
      <c r="AB136" s="166"/>
      <c r="AC136" s="166"/>
      <c r="AD136" s="184"/>
      <c r="AE136" s="185"/>
      <c r="AF136" s="166"/>
      <c r="AG136" s="166"/>
      <c r="AH136" s="184"/>
      <c r="AI136" s="185"/>
      <c r="AJ136" s="166"/>
      <c r="AK136" s="166"/>
      <c r="AL136" s="166"/>
      <c r="AM136" s="166"/>
      <c r="AN136" s="166"/>
      <c r="AO136" s="166"/>
      <c r="AP136" s="166"/>
      <c r="AQ136" s="166"/>
      <c r="AR136" s="166"/>
      <c r="AS136" s="166"/>
      <c r="AT136" s="166"/>
      <c r="AU136" s="166"/>
      <c r="AV136" s="166"/>
      <c r="AW136" s="166"/>
      <c r="AX136" s="184"/>
      <c r="AY136" s="185"/>
      <c r="AZ136" s="166"/>
      <c r="BA136" s="166"/>
      <c r="BB136" s="166"/>
      <c r="BC136" s="166"/>
      <c r="BD136" s="166"/>
      <c r="BE136" s="166"/>
      <c r="BF136" s="184"/>
      <c r="BG136" s="185"/>
      <c r="BH136" s="166"/>
      <c r="BI136" s="166"/>
      <c r="BJ136" s="166"/>
      <c r="BK136" s="166"/>
      <c r="BL136" s="166"/>
      <c r="BM136" s="166"/>
      <c r="BN136" s="166"/>
      <c r="BO136" s="166"/>
      <c r="BP136" s="166"/>
      <c r="BQ136" s="166"/>
      <c r="BR136" s="184"/>
      <c r="BS136" s="166"/>
      <c r="BT136" s="166"/>
      <c r="BU136" s="166"/>
      <c r="BV136" s="166"/>
      <c r="BW136" s="185"/>
      <c r="BX136" s="184"/>
      <c r="BY136" s="166"/>
      <c r="BZ136" s="166"/>
    </row>
    <row r="137" spans="1:78" ht="12.75" x14ac:dyDescent="0.2">
      <c r="A137" s="205"/>
      <c r="B137" s="206"/>
      <c r="C137" s="185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84"/>
      <c r="O137" s="185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  <c r="AA137" s="166"/>
      <c r="AB137" s="166"/>
      <c r="AC137" s="166"/>
      <c r="AD137" s="184"/>
      <c r="AE137" s="185"/>
      <c r="AF137" s="166"/>
      <c r="AG137" s="166"/>
      <c r="AH137" s="184"/>
      <c r="AI137" s="185"/>
      <c r="AJ137" s="166"/>
      <c r="AK137" s="166"/>
      <c r="AL137" s="166"/>
      <c r="AM137" s="166"/>
      <c r="AN137" s="166"/>
      <c r="AO137" s="166"/>
      <c r="AP137" s="166"/>
      <c r="AQ137" s="166"/>
      <c r="AR137" s="166"/>
      <c r="AS137" s="166"/>
      <c r="AT137" s="166"/>
      <c r="AU137" s="166"/>
      <c r="AV137" s="166"/>
      <c r="AW137" s="166"/>
      <c r="AX137" s="184"/>
      <c r="AY137" s="185"/>
      <c r="AZ137" s="166"/>
      <c r="BA137" s="166"/>
      <c r="BB137" s="166"/>
      <c r="BC137" s="166"/>
      <c r="BD137" s="166"/>
      <c r="BE137" s="166"/>
      <c r="BF137" s="184"/>
      <c r="BG137" s="185"/>
      <c r="BH137" s="166"/>
      <c r="BI137" s="166"/>
      <c r="BJ137" s="166"/>
      <c r="BK137" s="166"/>
      <c r="BL137" s="166"/>
      <c r="BM137" s="166"/>
      <c r="BN137" s="166"/>
      <c r="BO137" s="166"/>
      <c r="BP137" s="166"/>
      <c r="BQ137" s="166"/>
      <c r="BR137" s="184"/>
      <c r="BS137" s="166"/>
      <c r="BT137" s="166"/>
      <c r="BU137" s="166"/>
      <c r="BV137" s="166"/>
      <c r="BW137" s="185"/>
      <c r="BX137" s="184"/>
      <c r="BY137" s="166"/>
      <c r="BZ137" s="166"/>
    </row>
    <row r="138" spans="1:78" ht="12.75" x14ac:dyDescent="0.2">
      <c r="A138" s="205"/>
      <c r="B138" s="206"/>
      <c r="C138" s="185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84"/>
      <c r="O138" s="185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84"/>
      <c r="AE138" s="185"/>
      <c r="AF138" s="166"/>
      <c r="AG138" s="166"/>
      <c r="AH138" s="184"/>
      <c r="AI138" s="185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84"/>
      <c r="AY138" s="185"/>
      <c r="AZ138" s="166"/>
      <c r="BA138" s="166"/>
      <c r="BB138" s="166"/>
      <c r="BC138" s="166"/>
      <c r="BD138" s="166"/>
      <c r="BE138" s="166"/>
      <c r="BF138" s="184"/>
      <c r="BG138" s="185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84"/>
      <c r="BS138" s="166"/>
      <c r="BT138" s="166"/>
      <c r="BU138" s="166"/>
      <c r="BV138" s="166"/>
      <c r="BW138" s="185"/>
      <c r="BX138" s="184"/>
      <c r="BY138" s="166"/>
      <c r="BZ138" s="166"/>
    </row>
    <row r="139" spans="1:78" ht="12.75" x14ac:dyDescent="0.2">
      <c r="A139" s="205"/>
      <c r="B139" s="206"/>
      <c r="C139" s="185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84"/>
      <c r="O139" s="185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  <c r="AA139" s="166"/>
      <c r="AB139" s="166"/>
      <c r="AC139" s="166"/>
      <c r="AD139" s="184"/>
      <c r="AE139" s="185"/>
      <c r="AF139" s="166"/>
      <c r="AG139" s="166"/>
      <c r="AH139" s="184"/>
      <c r="AI139" s="185"/>
      <c r="AJ139" s="166"/>
      <c r="AK139" s="166"/>
      <c r="AL139" s="166"/>
      <c r="AM139" s="166"/>
      <c r="AN139" s="166"/>
      <c r="AO139" s="166"/>
      <c r="AP139" s="166"/>
      <c r="AQ139" s="166"/>
      <c r="AR139" s="166"/>
      <c r="AS139" s="166"/>
      <c r="AT139" s="166"/>
      <c r="AU139" s="166"/>
      <c r="AV139" s="166"/>
      <c r="AW139" s="166"/>
      <c r="AX139" s="184"/>
      <c r="AY139" s="185"/>
      <c r="AZ139" s="166"/>
      <c r="BA139" s="166"/>
      <c r="BB139" s="166"/>
      <c r="BC139" s="166"/>
      <c r="BD139" s="166"/>
      <c r="BE139" s="166"/>
      <c r="BF139" s="184"/>
      <c r="BG139" s="185"/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166"/>
      <c r="BR139" s="184"/>
      <c r="BS139" s="166"/>
      <c r="BT139" s="166"/>
      <c r="BU139" s="166"/>
      <c r="BV139" s="166"/>
      <c r="BW139" s="185"/>
      <c r="BX139" s="184"/>
      <c r="BY139" s="166"/>
      <c r="BZ139" s="166"/>
    </row>
    <row r="140" spans="1:78" ht="12.75" x14ac:dyDescent="0.2">
      <c r="A140" s="205"/>
      <c r="B140" s="206"/>
      <c r="C140" s="185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84"/>
      <c r="O140" s="185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  <c r="AA140" s="166"/>
      <c r="AB140" s="166"/>
      <c r="AC140" s="166"/>
      <c r="AD140" s="184"/>
      <c r="AE140" s="185"/>
      <c r="AF140" s="166"/>
      <c r="AG140" s="166"/>
      <c r="AH140" s="184"/>
      <c r="AI140" s="185"/>
      <c r="AJ140" s="166"/>
      <c r="AK140" s="166"/>
      <c r="AL140" s="166"/>
      <c r="AM140" s="166"/>
      <c r="AN140" s="166"/>
      <c r="AO140" s="166"/>
      <c r="AP140" s="166"/>
      <c r="AQ140" s="166"/>
      <c r="AR140" s="166"/>
      <c r="AS140" s="166"/>
      <c r="AT140" s="166"/>
      <c r="AU140" s="166"/>
      <c r="AV140" s="166"/>
      <c r="AW140" s="166"/>
      <c r="AX140" s="184"/>
      <c r="AY140" s="185"/>
      <c r="AZ140" s="166"/>
      <c r="BA140" s="166"/>
      <c r="BB140" s="166"/>
      <c r="BC140" s="166"/>
      <c r="BD140" s="166"/>
      <c r="BE140" s="166"/>
      <c r="BF140" s="184"/>
      <c r="BG140" s="185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166"/>
      <c r="BR140" s="184"/>
      <c r="BS140" s="166"/>
      <c r="BT140" s="166"/>
      <c r="BU140" s="166"/>
      <c r="BV140" s="166"/>
      <c r="BW140" s="185"/>
      <c r="BX140" s="184"/>
      <c r="BY140" s="166"/>
      <c r="BZ140" s="166"/>
    </row>
    <row r="141" spans="1:78" ht="12.75" x14ac:dyDescent="0.2">
      <c r="A141" s="205"/>
      <c r="B141" s="206"/>
      <c r="C141" s="185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84"/>
      <c r="O141" s="185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  <c r="AA141" s="166"/>
      <c r="AB141" s="166"/>
      <c r="AC141" s="166"/>
      <c r="AD141" s="184"/>
      <c r="AE141" s="185"/>
      <c r="AF141" s="166"/>
      <c r="AG141" s="166"/>
      <c r="AH141" s="184"/>
      <c r="AI141" s="185"/>
      <c r="AJ141" s="166"/>
      <c r="AK141" s="166"/>
      <c r="AL141" s="166"/>
      <c r="AM141" s="166"/>
      <c r="AN141" s="166"/>
      <c r="AO141" s="166"/>
      <c r="AP141" s="166"/>
      <c r="AQ141" s="166"/>
      <c r="AR141" s="166"/>
      <c r="AS141" s="166"/>
      <c r="AT141" s="166"/>
      <c r="AU141" s="166"/>
      <c r="AV141" s="166"/>
      <c r="AW141" s="166"/>
      <c r="AX141" s="184"/>
      <c r="AY141" s="185"/>
      <c r="AZ141" s="166"/>
      <c r="BA141" s="166"/>
      <c r="BB141" s="166"/>
      <c r="BC141" s="166"/>
      <c r="BD141" s="166"/>
      <c r="BE141" s="166"/>
      <c r="BF141" s="184"/>
      <c r="BG141" s="185"/>
      <c r="BH141" s="166"/>
      <c r="BI141" s="166"/>
      <c r="BJ141" s="166"/>
      <c r="BK141" s="166"/>
      <c r="BL141" s="166"/>
      <c r="BM141" s="166"/>
      <c r="BN141" s="166"/>
      <c r="BO141" s="166"/>
      <c r="BP141" s="166"/>
      <c r="BQ141" s="166"/>
      <c r="BR141" s="184"/>
      <c r="BS141" s="166"/>
      <c r="BT141" s="166"/>
      <c r="BU141" s="166"/>
      <c r="BV141" s="166"/>
      <c r="BW141" s="185"/>
      <c r="BX141" s="184"/>
      <c r="BY141" s="166"/>
      <c r="BZ141" s="166"/>
    </row>
    <row r="142" spans="1:78" ht="12.75" x14ac:dyDescent="0.2">
      <c r="A142" s="205"/>
      <c r="B142" s="206"/>
      <c r="C142" s="185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84"/>
      <c r="O142" s="185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84"/>
      <c r="AE142" s="185"/>
      <c r="AF142" s="166"/>
      <c r="AG142" s="166"/>
      <c r="AH142" s="184"/>
      <c r="AI142" s="185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84"/>
      <c r="AY142" s="185"/>
      <c r="AZ142" s="166"/>
      <c r="BA142" s="166"/>
      <c r="BB142" s="166"/>
      <c r="BC142" s="166"/>
      <c r="BD142" s="166"/>
      <c r="BE142" s="166"/>
      <c r="BF142" s="184"/>
      <c r="BG142" s="185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84"/>
      <c r="BS142" s="166"/>
      <c r="BT142" s="166"/>
      <c r="BU142" s="166"/>
      <c r="BV142" s="166"/>
      <c r="BW142" s="185"/>
      <c r="BX142" s="184"/>
      <c r="BY142" s="166"/>
      <c r="BZ142" s="166"/>
    </row>
    <row r="143" spans="1:78" ht="12.75" x14ac:dyDescent="0.2">
      <c r="A143" s="205"/>
      <c r="B143" s="206"/>
      <c r="C143" s="185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84"/>
      <c r="O143" s="185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  <c r="AA143" s="166"/>
      <c r="AB143" s="166"/>
      <c r="AC143" s="166"/>
      <c r="AD143" s="184"/>
      <c r="AE143" s="185"/>
      <c r="AF143" s="166"/>
      <c r="AG143" s="166"/>
      <c r="AH143" s="184"/>
      <c r="AI143" s="185"/>
      <c r="AJ143" s="166"/>
      <c r="AK143" s="166"/>
      <c r="AL143" s="166"/>
      <c r="AM143" s="166"/>
      <c r="AN143" s="166"/>
      <c r="AO143" s="166"/>
      <c r="AP143" s="166"/>
      <c r="AQ143" s="166"/>
      <c r="AR143" s="166"/>
      <c r="AS143" s="166"/>
      <c r="AT143" s="166"/>
      <c r="AU143" s="166"/>
      <c r="AV143" s="166"/>
      <c r="AW143" s="166"/>
      <c r="AX143" s="184"/>
      <c r="AY143" s="185"/>
      <c r="AZ143" s="166"/>
      <c r="BA143" s="166"/>
      <c r="BB143" s="166"/>
      <c r="BC143" s="166"/>
      <c r="BD143" s="166"/>
      <c r="BE143" s="166"/>
      <c r="BF143" s="184"/>
      <c r="BG143" s="185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84"/>
      <c r="BS143" s="166"/>
      <c r="BT143" s="166"/>
      <c r="BU143" s="166"/>
      <c r="BV143" s="166"/>
      <c r="BW143" s="185"/>
      <c r="BX143" s="184"/>
      <c r="BY143" s="166"/>
      <c r="BZ143" s="166"/>
    </row>
    <row r="144" spans="1:78" ht="12.75" x14ac:dyDescent="0.2">
      <c r="A144" s="205"/>
      <c r="B144" s="206"/>
      <c r="C144" s="185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84"/>
      <c r="O144" s="185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84"/>
      <c r="AE144" s="185"/>
      <c r="AF144" s="166"/>
      <c r="AG144" s="166"/>
      <c r="AH144" s="184"/>
      <c r="AI144" s="185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84"/>
      <c r="AY144" s="185"/>
      <c r="AZ144" s="166"/>
      <c r="BA144" s="166"/>
      <c r="BB144" s="166"/>
      <c r="BC144" s="166"/>
      <c r="BD144" s="166"/>
      <c r="BE144" s="166"/>
      <c r="BF144" s="184"/>
      <c r="BG144" s="185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84"/>
      <c r="BS144" s="166"/>
      <c r="BT144" s="166"/>
      <c r="BU144" s="166"/>
      <c r="BV144" s="166"/>
      <c r="BW144" s="185"/>
      <c r="BX144" s="184"/>
      <c r="BY144" s="166"/>
      <c r="BZ144" s="166"/>
    </row>
    <row r="145" spans="1:78" ht="12.75" x14ac:dyDescent="0.2">
      <c r="A145" s="205"/>
      <c r="B145" s="206"/>
      <c r="C145" s="185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84"/>
      <c r="O145" s="185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  <c r="AA145" s="166"/>
      <c r="AB145" s="166"/>
      <c r="AC145" s="166"/>
      <c r="AD145" s="184"/>
      <c r="AE145" s="185"/>
      <c r="AF145" s="166"/>
      <c r="AG145" s="166"/>
      <c r="AH145" s="184"/>
      <c r="AI145" s="185"/>
      <c r="AJ145" s="166"/>
      <c r="AK145" s="166"/>
      <c r="AL145" s="166"/>
      <c r="AM145" s="166"/>
      <c r="AN145" s="166"/>
      <c r="AO145" s="166"/>
      <c r="AP145" s="166"/>
      <c r="AQ145" s="166"/>
      <c r="AR145" s="166"/>
      <c r="AS145" s="166"/>
      <c r="AT145" s="166"/>
      <c r="AU145" s="166"/>
      <c r="AV145" s="166"/>
      <c r="AW145" s="166"/>
      <c r="AX145" s="184"/>
      <c r="AY145" s="185"/>
      <c r="AZ145" s="166"/>
      <c r="BA145" s="166"/>
      <c r="BB145" s="166"/>
      <c r="BC145" s="166"/>
      <c r="BD145" s="166"/>
      <c r="BE145" s="166"/>
      <c r="BF145" s="184"/>
      <c r="BG145" s="185"/>
      <c r="BH145" s="166"/>
      <c r="BI145" s="166"/>
      <c r="BJ145" s="166"/>
      <c r="BK145" s="166"/>
      <c r="BL145" s="166"/>
      <c r="BM145" s="166"/>
      <c r="BN145" s="166"/>
      <c r="BO145" s="166"/>
      <c r="BP145" s="166"/>
      <c r="BQ145" s="166"/>
      <c r="BR145" s="184"/>
      <c r="BS145" s="166"/>
      <c r="BT145" s="166"/>
      <c r="BU145" s="166"/>
      <c r="BV145" s="166"/>
      <c r="BW145" s="185"/>
      <c r="BX145" s="184"/>
      <c r="BY145" s="166"/>
      <c r="BZ145" s="166"/>
    </row>
    <row r="146" spans="1:78" ht="12.75" x14ac:dyDescent="0.2">
      <c r="A146" s="205"/>
      <c r="B146" s="206"/>
      <c r="C146" s="185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84"/>
      <c r="O146" s="185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  <c r="AA146" s="166"/>
      <c r="AB146" s="166"/>
      <c r="AC146" s="166"/>
      <c r="AD146" s="184"/>
      <c r="AE146" s="185"/>
      <c r="AF146" s="166"/>
      <c r="AG146" s="166"/>
      <c r="AH146" s="184"/>
      <c r="AI146" s="185"/>
      <c r="AJ146" s="166"/>
      <c r="AK146" s="166"/>
      <c r="AL146" s="166"/>
      <c r="AM146" s="166"/>
      <c r="AN146" s="166"/>
      <c r="AO146" s="166"/>
      <c r="AP146" s="166"/>
      <c r="AQ146" s="166"/>
      <c r="AR146" s="166"/>
      <c r="AS146" s="166"/>
      <c r="AT146" s="166"/>
      <c r="AU146" s="166"/>
      <c r="AV146" s="166"/>
      <c r="AW146" s="166"/>
      <c r="AX146" s="184"/>
      <c r="AY146" s="185"/>
      <c r="AZ146" s="166"/>
      <c r="BA146" s="166"/>
      <c r="BB146" s="166"/>
      <c r="BC146" s="166"/>
      <c r="BD146" s="166"/>
      <c r="BE146" s="166"/>
      <c r="BF146" s="184"/>
      <c r="BG146" s="185"/>
      <c r="BH146" s="166"/>
      <c r="BI146" s="166"/>
      <c r="BJ146" s="166"/>
      <c r="BK146" s="166"/>
      <c r="BL146" s="166"/>
      <c r="BM146" s="166"/>
      <c r="BN146" s="166"/>
      <c r="BO146" s="166"/>
      <c r="BP146" s="166"/>
      <c r="BQ146" s="166"/>
      <c r="BR146" s="184"/>
      <c r="BS146" s="166"/>
      <c r="BT146" s="166"/>
      <c r="BU146" s="166"/>
      <c r="BV146" s="166"/>
      <c r="BW146" s="185"/>
      <c r="BX146" s="184"/>
      <c r="BY146" s="166"/>
      <c r="BZ146" s="166"/>
    </row>
    <row r="147" spans="1:78" ht="12.75" x14ac:dyDescent="0.2">
      <c r="A147" s="205"/>
      <c r="B147" s="206"/>
      <c r="C147" s="185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84"/>
      <c r="O147" s="185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  <c r="AA147" s="166"/>
      <c r="AB147" s="166"/>
      <c r="AC147" s="166"/>
      <c r="AD147" s="184"/>
      <c r="AE147" s="185"/>
      <c r="AF147" s="166"/>
      <c r="AG147" s="166"/>
      <c r="AH147" s="184"/>
      <c r="AI147" s="185"/>
      <c r="AJ147" s="166"/>
      <c r="AK147" s="166"/>
      <c r="AL147" s="166"/>
      <c r="AM147" s="166"/>
      <c r="AN147" s="166"/>
      <c r="AO147" s="166"/>
      <c r="AP147" s="166"/>
      <c r="AQ147" s="166"/>
      <c r="AR147" s="166"/>
      <c r="AS147" s="166"/>
      <c r="AT147" s="166"/>
      <c r="AU147" s="166"/>
      <c r="AV147" s="166"/>
      <c r="AW147" s="166"/>
      <c r="AX147" s="184"/>
      <c r="AY147" s="185"/>
      <c r="AZ147" s="166"/>
      <c r="BA147" s="166"/>
      <c r="BB147" s="166"/>
      <c r="BC147" s="166"/>
      <c r="BD147" s="166"/>
      <c r="BE147" s="166"/>
      <c r="BF147" s="184"/>
      <c r="BG147" s="185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166"/>
      <c r="BR147" s="184"/>
      <c r="BS147" s="166"/>
      <c r="BT147" s="166"/>
      <c r="BU147" s="166"/>
      <c r="BV147" s="166"/>
      <c r="BW147" s="185"/>
      <c r="BX147" s="184"/>
      <c r="BY147" s="166"/>
      <c r="BZ147" s="166"/>
    </row>
    <row r="148" spans="1:78" ht="12.75" x14ac:dyDescent="0.2">
      <c r="A148" s="205"/>
      <c r="B148" s="206"/>
      <c r="C148" s="185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84"/>
      <c r="O148" s="185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  <c r="AB148" s="166"/>
      <c r="AC148" s="166"/>
      <c r="AD148" s="184"/>
      <c r="AE148" s="185"/>
      <c r="AF148" s="166"/>
      <c r="AG148" s="166"/>
      <c r="AH148" s="184"/>
      <c r="AI148" s="185"/>
      <c r="AJ148" s="166"/>
      <c r="AK148" s="166"/>
      <c r="AL148" s="166"/>
      <c r="AM148" s="166"/>
      <c r="AN148" s="166"/>
      <c r="AO148" s="166"/>
      <c r="AP148" s="166"/>
      <c r="AQ148" s="166"/>
      <c r="AR148" s="166"/>
      <c r="AS148" s="166"/>
      <c r="AT148" s="166"/>
      <c r="AU148" s="166"/>
      <c r="AV148" s="166"/>
      <c r="AW148" s="166"/>
      <c r="AX148" s="184"/>
      <c r="AY148" s="185"/>
      <c r="AZ148" s="166"/>
      <c r="BA148" s="166"/>
      <c r="BB148" s="166"/>
      <c r="BC148" s="166"/>
      <c r="BD148" s="166"/>
      <c r="BE148" s="166"/>
      <c r="BF148" s="184"/>
      <c r="BG148" s="185"/>
      <c r="BH148" s="166"/>
      <c r="BI148" s="166"/>
      <c r="BJ148" s="166"/>
      <c r="BK148" s="166"/>
      <c r="BL148" s="166"/>
      <c r="BM148" s="166"/>
      <c r="BN148" s="166"/>
      <c r="BO148" s="166"/>
      <c r="BP148" s="166"/>
      <c r="BQ148" s="166"/>
      <c r="BR148" s="184"/>
      <c r="BS148" s="166"/>
      <c r="BT148" s="166"/>
      <c r="BU148" s="166"/>
      <c r="BV148" s="166"/>
      <c r="BW148" s="185"/>
      <c r="BX148" s="184"/>
      <c r="BY148" s="166"/>
      <c r="BZ148" s="166"/>
    </row>
    <row r="149" spans="1:78" ht="12.75" x14ac:dyDescent="0.2">
      <c r="A149" s="205"/>
      <c r="B149" s="206"/>
      <c r="C149" s="185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84"/>
      <c r="O149" s="185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  <c r="AA149" s="166"/>
      <c r="AB149" s="166"/>
      <c r="AC149" s="166"/>
      <c r="AD149" s="184"/>
      <c r="AE149" s="185"/>
      <c r="AF149" s="166"/>
      <c r="AG149" s="166"/>
      <c r="AH149" s="184"/>
      <c r="AI149" s="185"/>
      <c r="AJ149" s="166"/>
      <c r="AK149" s="166"/>
      <c r="AL149" s="166"/>
      <c r="AM149" s="166"/>
      <c r="AN149" s="166"/>
      <c r="AO149" s="166"/>
      <c r="AP149" s="166"/>
      <c r="AQ149" s="166"/>
      <c r="AR149" s="166"/>
      <c r="AS149" s="166"/>
      <c r="AT149" s="166"/>
      <c r="AU149" s="166"/>
      <c r="AV149" s="166"/>
      <c r="AW149" s="166"/>
      <c r="AX149" s="184"/>
      <c r="AY149" s="185"/>
      <c r="AZ149" s="166"/>
      <c r="BA149" s="166"/>
      <c r="BB149" s="166"/>
      <c r="BC149" s="166"/>
      <c r="BD149" s="166"/>
      <c r="BE149" s="166"/>
      <c r="BF149" s="184"/>
      <c r="BG149" s="185"/>
      <c r="BH149" s="166"/>
      <c r="BI149" s="166"/>
      <c r="BJ149" s="166"/>
      <c r="BK149" s="166"/>
      <c r="BL149" s="166"/>
      <c r="BM149" s="166"/>
      <c r="BN149" s="166"/>
      <c r="BO149" s="166"/>
      <c r="BP149" s="166"/>
      <c r="BQ149" s="166"/>
      <c r="BR149" s="184"/>
      <c r="BS149" s="166"/>
      <c r="BT149" s="166"/>
      <c r="BU149" s="166"/>
      <c r="BV149" s="166"/>
      <c r="BW149" s="185"/>
      <c r="BX149" s="184"/>
      <c r="BY149" s="166"/>
      <c r="BZ149" s="166"/>
    </row>
    <row r="150" spans="1:78" ht="12.75" x14ac:dyDescent="0.2">
      <c r="A150" s="205"/>
      <c r="B150" s="206"/>
      <c r="C150" s="185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84"/>
      <c r="O150" s="185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  <c r="AA150" s="166"/>
      <c r="AB150" s="166"/>
      <c r="AC150" s="166"/>
      <c r="AD150" s="184"/>
      <c r="AE150" s="185"/>
      <c r="AF150" s="166"/>
      <c r="AG150" s="166"/>
      <c r="AH150" s="184"/>
      <c r="AI150" s="185"/>
      <c r="AJ150" s="166"/>
      <c r="AK150" s="166"/>
      <c r="AL150" s="166"/>
      <c r="AM150" s="166"/>
      <c r="AN150" s="166"/>
      <c r="AO150" s="166"/>
      <c r="AP150" s="166"/>
      <c r="AQ150" s="166"/>
      <c r="AR150" s="166"/>
      <c r="AS150" s="166"/>
      <c r="AT150" s="166"/>
      <c r="AU150" s="166"/>
      <c r="AV150" s="166"/>
      <c r="AW150" s="166"/>
      <c r="AX150" s="184"/>
      <c r="AY150" s="185"/>
      <c r="AZ150" s="166"/>
      <c r="BA150" s="166"/>
      <c r="BB150" s="166"/>
      <c r="BC150" s="166"/>
      <c r="BD150" s="166"/>
      <c r="BE150" s="166"/>
      <c r="BF150" s="184"/>
      <c r="BG150" s="185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166"/>
      <c r="BR150" s="184"/>
      <c r="BS150" s="166"/>
      <c r="BT150" s="166"/>
      <c r="BU150" s="166"/>
      <c r="BV150" s="166"/>
      <c r="BW150" s="185"/>
      <c r="BX150" s="184"/>
      <c r="BY150" s="166"/>
      <c r="BZ150" s="166"/>
    </row>
    <row r="151" spans="1:78" ht="12.75" x14ac:dyDescent="0.2">
      <c r="A151" s="205"/>
      <c r="B151" s="206"/>
      <c r="C151" s="185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84"/>
      <c r="O151" s="185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  <c r="AA151" s="166"/>
      <c r="AB151" s="166"/>
      <c r="AC151" s="166"/>
      <c r="AD151" s="184"/>
      <c r="AE151" s="185"/>
      <c r="AF151" s="166"/>
      <c r="AG151" s="166"/>
      <c r="AH151" s="184"/>
      <c r="AI151" s="185"/>
      <c r="AJ151" s="166"/>
      <c r="AK151" s="166"/>
      <c r="AL151" s="166"/>
      <c r="AM151" s="166"/>
      <c r="AN151" s="166"/>
      <c r="AO151" s="166"/>
      <c r="AP151" s="166"/>
      <c r="AQ151" s="166"/>
      <c r="AR151" s="166"/>
      <c r="AS151" s="166"/>
      <c r="AT151" s="166"/>
      <c r="AU151" s="166"/>
      <c r="AV151" s="166"/>
      <c r="AW151" s="166"/>
      <c r="AX151" s="184"/>
      <c r="AY151" s="185"/>
      <c r="AZ151" s="166"/>
      <c r="BA151" s="166"/>
      <c r="BB151" s="166"/>
      <c r="BC151" s="166"/>
      <c r="BD151" s="166"/>
      <c r="BE151" s="166"/>
      <c r="BF151" s="184"/>
      <c r="BG151" s="185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84"/>
      <c r="BS151" s="166"/>
      <c r="BT151" s="166"/>
      <c r="BU151" s="166"/>
      <c r="BV151" s="166"/>
      <c r="BW151" s="185"/>
      <c r="BX151" s="184"/>
      <c r="BY151" s="166"/>
      <c r="BZ151" s="166"/>
    </row>
    <row r="152" spans="1:78" ht="12.75" x14ac:dyDescent="0.2">
      <c r="A152" s="205"/>
      <c r="B152" s="206"/>
      <c r="C152" s="185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84"/>
      <c r="O152" s="185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84"/>
      <c r="AE152" s="185"/>
      <c r="AF152" s="166"/>
      <c r="AG152" s="166"/>
      <c r="AH152" s="184"/>
      <c r="AI152" s="185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84"/>
      <c r="AY152" s="185"/>
      <c r="AZ152" s="166"/>
      <c r="BA152" s="166"/>
      <c r="BB152" s="166"/>
      <c r="BC152" s="166"/>
      <c r="BD152" s="166"/>
      <c r="BE152" s="166"/>
      <c r="BF152" s="184"/>
      <c r="BG152" s="185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84"/>
      <c r="BS152" s="166"/>
      <c r="BT152" s="166"/>
      <c r="BU152" s="166"/>
      <c r="BV152" s="166"/>
      <c r="BW152" s="185"/>
      <c r="BX152" s="184"/>
      <c r="BY152" s="166"/>
      <c r="BZ152" s="166"/>
    </row>
    <row r="153" spans="1:78" ht="12.75" x14ac:dyDescent="0.2">
      <c r="A153" s="205"/>
      <c r="B153" s="206"/>
      <c r="C153" s="185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84"/>
      <c r="O153" s="185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  <c r="AA153" s="166"/>
      <c r="AB153" s="166"/>
      <c r="AC153" s="166"/>
      <c r="AD153" s="184"/>
      <c r="AE153" s="185"/>
      <c r="AF153" s="166"/>
      <c r="AG153" s="166"/>
      <c r="AH153" s="184"/>
      <c r="AI153" s="185"/>
      <c r="AJ153" s="166"/>
      <c r="AK153" s="166"/>
      <c r="AL153" s="166"/>
      <c r="AM153" s="166"/>
      <c r="AN153" s="166"/>
      <c r="AO153" s="166"/>
      <c r="AP153" s="166"/>
      <c r="AQ153" s="166"/>
      <c r="AR153" s="166"/>
      <c r="AS153" s="166"/>
      <c r="AT153" s="166"/>
      <c r="AU153" s="166"/>
      <c r="AV153" s="166"/>
      <c r="AW153" s="166"/>
      <c r="AX153" s="184"/>
      <c r="AY153" s="185"/>
      <c r="AZ153" s="166"/>
      <c r="BA153" s="166"/>
      <c r="BB153" s="166"/>
      <c r="BC153" s="166"/>
      <c r="BD153" s="166"/>
      <c r="BE153" s="166"/>
      <c r="BF153" s="184"/>
      <c r="BG153" s="185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166"/>
      <c r="BR153" s="184"/>
      <c r="BS153" s="166"/>
      <c r="BT153" s="166"/>
      <c r="BU153" s="166"/>
      <c r="BV153" s="166"/>
      <c r="BW153" s="185"/>
      <c r="BX153" s="184"/>
      <c r="BY153" s="166"/>
      <c r="BZ153" s="166"/>
    </row>
    <row r="154" spans="1:78" ht="12.75" x14ac:dyDescent="0.2">
      <c r="A154" s="205"/>
      <c r="B154" s="206"/>
      <c r="C154" s="185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84"/>
      <c r="O154" s="185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84"/>
      <c r="AE154" s="185"/>
      <c r="AF154" s="166"/>
      <c r="AG154" s="166"/>
      <c r="AH154" s="184"/>
      <c r="AI154" s="185"/>
      <c r="AJ154" s="166"/>
      <c r="AK154" s="166"/>
      <c r="AL154" s="166"/>
      <c r="AM154" s="166"/>
      <c r="AN154" s="166"/>
      <c r="AO154" s="166"/>
      <c r="AP154" s="166"/>
      <c r="AQ154" s="166"/>
      <c r="AR154" s="166"/>
      <c r="AS154" s="166"/>
      <c r="AT154" s="166"/>
      <c r="AU154" s="166"/>
      <c r="AV154" s="166"/>
      <c r="AW154" s="166"/>
      <c r="AX154" s="184"/>
      <c r="AY154" s="185"/>
      <c r="AZ154" s="166"/>
      <c r="BA154" s="166"/>
      <c r="BB154" s="166"/>
      <c r="BC154" s="166"/>
      <c r="BD154" s="166"/>
      <c r="BE154" s="166"/>
      <c r="BF154" s="184"/>
      <c r="BG154" s="185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184"/>
      <c r="BS154" s="166"/>
      <c r="BT154" s="166"/>
      <c r="BU154" s="166"/>
      <c r="BV154" s="166"/>
      <c r="BW154" s="185"/>
      <c r="BX154" s="184"/>
      <c r="BY154" s="166"/>
      <c r="BZ154" s="166"/>
    </row>
    <row r="155" spans="1:78" ht="12.75" x14ac:dyDescent="0.2">
      <c r="A155" s="205"/>
      <c r="B155" s="206"/>
      <c r="C155" s="185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84"/>
      <c r="O155" s="185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  <c r="AA155" s="166"/>
      <c r="AB155" s="166"/>
      <c r="AC155" s="166"/>
      <c r="AD155" s="184"/>
      <c r="AE155" s="185"/>
      <c r="AF155" s="166"/>
      <c r="AG155" s="166"/>
      <c r="AH155" s="184"/>
      <c r="AI155" s="185"/>
      <c r="AJ155" s="166"/>
      <c r="AK155" s="166"/>
      <c r="AL155" s="166"/>
      <c r="AM155" s="166"/>
      <c r="AN155" s="166"/>
      <c r="AO155" s="166"/>
      <c r="AP155" s="166"/>
      <c r="AQ155" s="166"/>
      <c r="AR155" s="166"/>
      <c r="AS155" s="166"/>
      <c r="AT155" s="166"/>
      <c r="AU155" s="166"/>
      <c r="AV155" s="166"/>
      <c r="AW155" s="166"/>
      <c r="AX155" s="184"/>
      <c r="AY155" s="185"/>
      <c r="AZ155" s="166"/>
      <c r="BA155" s="166"/>
      <c r="BB155" s="166"/>
      <c r="BC155" s="166"/>
      <c r="BD155" s="166"/>
      <c r="BE155" s="166"/>
      <c r="BF155" s="184"/>
      <c r="BG155" s="185"/>
      <c r="BH155" s="166"/>
      <c r="BI155" s="166"/>
      <c r="BJ155" s="166"/>
      <c r="BK155" s="166"/>
      <c r="BL155" s="166"/>
      <c r="BM155" s="166"/>
      <c r="BN155" s="166"/>
      <c r="BO155" s="166"/>
      <c r="BP155" s="166"/>
      <c r="BQ155" s="166"/>
      <c r="BR155" s="184"/>
      <c r="BS155" s="166"/>
      <c r="BT155" s="166"/>
      <c r="BU155" s="166"/>
      <c r="BV155" s="166"/>
      <c r="BW155" s="185"/>
      <c r="BX155" s="184"/>
      <c r="BY155" s="166"/>
      <c r="BZ155" s="166"/>
    </row>
    <row r="156" spans="1:78" ht="12.75" x14ac:dyDescent="0.2">
      <c r="A156" s="205"/>
      <c r="B156" s="206"/>
      <c r="C156" s="185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84"/>
      <c r="O156" s="185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  <c r="AA156" s="166"/>
      <c r="AB156" s="166"/>
      <c r="AC156" s="166"/>
      <c r="AD156" s="184"/>
      <c r="AE156" s="185"/>
      <c r="AF156" s="166"/>
      <c r="AG156" s="166"/>
      <c r="AH156" s="184"/>
      <c r="AI156" s="185"/>
      <c r="AJ156" s="166"/>
      <c r="AK156" s="166"/>
      <c r="AL156" s="166"/>
      <c r="AM156" s="166"/>
      <c r="AN156" s="166"/>
      <c r="AO156" s="166"/>
      <c r="AP156" s="166"/>
      <c r="AQ156" s="166"/>
      <c r="AR156" s="166"/>
      <c r="AS156" s="166"/>
      <c r="AT156" s="166"/>
      <c r="AU156" s="166"/>
      <c r="AV156" s="166"/>
      <c r="AW156" s="166"/>
      <c r="AX156" s="184"/>
      <c r="AY156" s="185"/>
      <c r="AZ156" s="166"/>
      <c r="BA156" s="166"/>
      <c r="BB156" s="166"/>
      <c r="BC156" s="166"/>
      <c r="BD156" s="166"/>
      <c r="BE156" s="166"/>
      <c r="BF156" s="184"/>
      <c r="BG156" s="185"/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166"/>
      <c r="BR156" s="184"/>
      <c r="BS156" s="166"/>
      <c r="BT156" s="166"/>
      <c r="BU156" s="166"/>
      <c r="BV156" s="166"/>
      <c r="BW156" s="185"/>
      <c r="BX156" s="184"/>
      <c r="BY156" s="166"/>
      <c r="BZ156" s="166"/>
    </row>
    <row r="157" spans="1:78" ht="12.75" x14ac:dyDescent="0.2">
      <c r="A157" s="205"/>
      <c r="B157" s="206"/>
      <c r="C157" s="185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84"/>
      <c r="O157" s="185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66"/>
      <c r="AC157" s="166"/>
      <c r="AD157" s="184"/>
      <c r="AE157" s="185"/>
      <c r="AF157" s="166"/>
      <c r="AG157" s="166"/>
      <c r="AH157" s="184"/>
      <c r="AI157" s="185"/>
      <c r="AJ157" s="166"/>
      <c r="AK157" s="166"/>
      <c r="AL157" s="166"/>
      <c r="AM157" s="166"/>
      <c r="AN157" s="166"/>
      <c r="AO157" s="166"/>
      <c r="AP157" s="166"/>
      <c r="AQ157" s="166"/>
      <c r="AR157" s="166"/>
      <c r="AS157" s="166"/>
      <c r="AT157" s="166"/>
      <c r="AU157" s="166"/>
      <c r="AV157" s="166"/>
      <c r="AW157" s="166"/>
      <c r="AX157" s="184"/>
      <c r="AY157" s="185"/>
      <c r="AZ157" s="166"/>
      <c r="BA157" s="166"/>
      <c r="BB157" s="166"/>
      <c r="BC157" s="166"/>
      <c r="BD157" s="166"/>
      <c r="BE157" s="166"/>
      <c r="BF157" s="184"/>
      <c r="BG157" s="185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84"/>
      <c r="BS157" s="166"/>
      <c r="BT157" s="166"/>
      <c r="BU157" s="166"/>
      <c r="BV157" s="166"/>
      <c r="BW157" s="185"/>
      <c r="BX157" s="184"/>
      <c r="BY157" s="166"/>
      <c r="BZ157" s="166"/>
    </row>
    <row r="158" spans="1:78" ht="12.75" x14ac:dyDescent="0.2">
      <c r="A158" s="205"/>
      <c r="B158" s="206"/>
      <c r="C158" s="185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84"/>
      <c r="O158" s="185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84"/>
      <c r="AE158" s="185"/>
      <c r="AF158" s="166"/>
      <c r="AG158" s="166"/>
      <c r="AH158" s="184"/>
      <c r="AI158" s="185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84"/>
      <c r="AY158" s="185"/>
      <c r="AZ158" s="166"/>
      <c r="BA158" s="166"/>
      <c r="BB158" s="166"/>
      <c r="BC158" s="166"/>
      <c r="BD158" s="166"/>
      <c r="BE158" s="166"/>
      <c r="BF158" s="184"/>
      <c r="BG158" s="185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84"/>
      <c r="BS158" s="166"/>
      <c r="BT158" s="166"/>
      <c r="BU158" s="166"/>
      <c r="BV158" s="166"/>
      <c r="BW158" s="185"/>
      <c r="BX158" s="184"/>
      <c r="BY158" s="166"/>
      <c r="BZ158" s="166"/>
    </row>
    <row r="159" spans="1:78" ht="12.75" x14ac:dyDescent="0.2">
      <c r="A159" s="205"/>
      <c r="B159" s="206"/>
      <c r="C159" s="185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84"/>
      <c r="O159" s="185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84"/>
      <c r="AE159" s="185"/>
      <c r="AF159" s="166"/>
      <c r="AG159" s="166"/>
      <c r="AH159" s="184"/>
      <c r="AI159" s="185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84"/>
      <c r="AY159" s="185"/>
      <c r="AZ159" s="166"/>
      <c r="BA159" s="166"/>
      <c r="BB159" s="166"/>
      <c r="BC159" s="166"/>
      <c r="BD159" s="166"/>
      <c r="BE159" s="166"/>
      <c r="BF159" s="184"/>
      <c r="BG159" s="185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84"/>
      <c r="BS159" s="166"/>
      <c r="BT159" s="166"/>
      <c r="BU159" s="166"/>
      <c r="BV159" s="166"/>
      <c r="BW159" s="185"/>
      <c r="BX159" s="184"/>
      <c r="BY159" s="166"/>
      <c r="BZ159" s="166"/>
    </row>
    <row r="160" spans="1:78" ht="12.75" x14ac:dyDescent="0.2">
      <c r="A160" s="205"/>
      <c r="B160" s="206"/>
      <c r="C160" s="185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84"/>
      <c r="O160" s="185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  <c r="AA160" s="166"/>
      <c r="AB160" s="166"/>
      <c r="AC160" s="166"/>
      <c r="AD160" s="184"/>
      <c r="AE160" s="185"/>
      <c r="AF160" s="166"/>
      <c r="AG160" s="166"/>
      <c r="AH160" s="184"/>
      <c r="AI160" s="185"/>
      <c r="AJ160" s="166"/>
      <c r="AK160" s="166"/>
      <c r="AL160" s="166"/>
      <c r="AM160" s="166"/>
      <c r="AN160" s="166"/>
      <c r="AO160" s="166"/>
      <c r="AP160" s="166"/>
      <c r="AQ160" s="166"/>
      <c r="AR160" s="166"/>
      <c r="AS160" s="166"/>
      <c r="AT160" s="166"/>
      <c r="AU160" s="166"/>
      <c r="AV160" s="166"/>
      <c r="AW160" s="166"/>
      <c r="AX160" s="184"/>
      <c r="AY160" s="185"/>
      <c r="AZ160" s="166"/>
      <c r="BA160" s="166"/>
      <c r="BB160" s="166"/>
      <c r="BC160" s="166"/>
      <c r="BD160" s="166"/>
      <c r="BE160" s="166"/>
      <c r="BF160" s="184"/>
      <c r="BG160" s="185"/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84"/>
      <c r="BS160" s="166"/>
      <c r="BT160" s="166"/>
      <c r="BU160" s="166"/>
      <c r="BV160" s="166"/>
      <c r="BW160" s="185"/>
      <c r="BX160" s="184"/>
      <c r="BY160" s="166"/>
      <c r="BZ160" s="166"/>
    </row>
    <row r="161" spans="1:78" ht="12.75" x14ac:dyDescent="0.2">
      <c r="A161" s="205"/>
      <c r="B161" s="206"/>
      <c r="C161" s="185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84"/>
      <c r="O161" s="185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  <c r="AA161" s="166"/>
      <c r="AB161" s="166"/>
      <c r="AC161" s="166"/>
      <c r="AD161" s="184"/>
      <c r="AE161" s="185"/>
      <c r="AF161" s="166"/>
      <c r="AG161" s="166"/>
      <c r="AH161" s="184"/>
      <c r="AI161" s="185"/>
      <c r="AJ161" s="166"/>
      <c r="AK161" s="166"/>
      <c r="AL161" s="166"/>
      <c r="AM161" s="166"/>
      <c r="AN161" s="166"/>
      <c r="AO161" s="166"/>
      <c r="AP161" s="166"/>
      <c r="AQ161" s="166"/>
      <c r="AR161" s="166"/>
      <c r="AS161" s="166"/>
      <c r="AT161" s="166"/>
      <c r="AU161" s="166"/>
      <c r="AV161" s="166"/>
      <c r="AW161" s="166"/>
      <c r="AX161" s="184"/>
      <c r="AY161" s="185"/>
      <c r="AZ161" s="166"/>
      <c r="BA161" s="166"/>
      <c r="BB161" s="166"/>
      <c r="BC161" s="166"/>
      <c r="BD161" s="166"/>
      <c r="BE161" s="166"/>
      <c r="BF161" s="184"/>
      <c r="BG161" s="185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184"/>
      <c r="BS161" s="166"/>
      <c r="BT161" s="166"/>
      <c r="BU161" s="166"/>
      <c r="BV161" s="166"/>
      <c r="BW161" s="185"/>
      <c r="BX161" s="184"/>
      <c r="BY161" s="166"/>
      <c r="BZ161" s="166"/>
    </row>
    <row r="162" spans="1:78" ht="12.75" x14ac:dyDescent="0.2">
      <c r="A162" s="205"/>
      <c r="B162" s="206"/>
      <c r="C162" s="185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84"/>
      <c r="O162" s="185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  <c r="AA162" s="166"/>
      <c r="AB162" s="166"/>
      <c r="AC162" s="166"/>
      <c r="AD162" s="184"/>
      <c r="AE162" s="185"/>
      <c r="AF162" s="166"/>
      <c r="AG162" s="166"/>
      <c r="AH162" s="184"/>
      <c r="AI162" s="185"/>
      <c r="AJ162" s="166"/>
      <c r="AK162" s="166"/>
      <c r="AL162" s="166"/>
      <c r="AM162" s="166"/>
      <c r="AN162" s="166"/>
      <c r="AO162" s="166"/>
      <c r="AP162" s="166"/>
      <c r="AQ162" s="166"/>
      <c r="AR162" s="166"/>
      <c r="AS162" s="166"/>
      <c r="AT162" s="166"/>
      <c r="AU162" s="166"/>
      <c r="AV162" s="166"/>
      <c r="AW162" s="166"/>
      <c r="AX162" s="184"/>
      <c r="AY162" s="185"/>
      <c r="AZ162" s="166"/>
      <c r="BA162" s="166"/>
      <c r="BB162" s="166"/>
      <c r="BC162" s="166"/>
      <c r="BD162" s="166"/>
      <c r="BE162" s="166"/>
      <c r="BF162" s="184"/>
      <c r="BG162" s="185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184"/>
      <c r="BS162" s="166"/>
      <c r="BT162" s="166"/>
      <c r="BU162" s="166"/>
      <c r="BV162" s="166"/>
      <c r="BW162" s="185"/>
      <c r="BX162" s="184"/>
      <c r="BY162" s="166"/>
      <c r="BZ162" s="166"/>
    </row>
    <row r="163" spans="1:78" ht="12.75" x14ac:dyDescent="0.2">
      <c r="A163" s="205"/>
      <c r="B163" s="206"/>
      <c r="C163" s="185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84"/>
      <c r="O163" s="185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  <c r="AA163" s="166"/>
      <c r="AB163" s="166"/>
      <c r="AC163" s="166"/>
      <c r="AD163" s="184"/>
      <c r="AE163" s="185"/>
      <c r="AF163" s="166"/>
      <c r="AG163" s="166"/>
      <c r="AH163" s="184"/>
      <c r="AI163" s="185"/>
      <c r="AJ163" s="166"/>
      <c r="AK163" s="166"/>
      <c r="AL163" s="166"/>
      <c r="AM163" s="166"/>
      <c r="AN163" s="166"/>
      <c r="AO163" s="166"/>
      <c r="AP163" s="166"/>
      <c r="AQ163" s="166"/>
      <c r="AR163" s="166"/>
      <c r="AS163" s="166"/>
      <c r="AT163" s="166"/>
      <c r="AU163" s="166"/>
      <c r="AV163" s="166"/>
      <c r="AW163" s="166"/>
      <c r="AX163" s="184"/>
      <c r="AY163" s="185"/>
      <c r="AZ163" s="166"/>
      <c r="BA163" s="166"/>
      <c r="BB163" s="166"/>
      <c r="BC163" s="166"/>
      <c r="BD163" s="166"/>
      <c r="BE163" s="166"/>
      <c r="BF163" s="184"/>
      <c r="BG163" s="185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166"/>
      <c r="BR163" s="184"/>
      <c r="BS163" s="166"/>
      <c r="BT163" s="166"/>
      <c r="BU163" s="166"/>
      <c r="BV163" s="166"/>
      <c r="BW163" s="185"/>
      <c r="BX163" s="184"/>
      <c r="BY163" s="166"/>
      <c r="BZ163" s="166"/>
    </row>
    <row r="164" spans="1:78" ht="12.75" x14ac:dyDescent="0.2">
      <c r="A164" s="205"/>
      <c r="B164" s="206"/>
      <c r="C164" s="185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84"/>
      <c r="O164" s="185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  <c r="AA164" s="166"/>
      <c r="AB164" s="166"/>
      <c r="AC164" s="166"/>
      <c r="AD164" s="184"/>
      <c r="AE164" s="185"/>
      <c r="AF164" s="166"/>
      <c r="AG164" s="166"/>
      <c r="AH164" s="184"/>
      <c r="AI164" s="185"/>
      <c r="AJ164" s="166"/>
      <c r="AK164" s="166"/>
      <c r="AL164" s="166"/>
      <c r="AM164" s="166"/>
      <c r="AN164" s="166"/>
      <c r="AO164" s="166"/>
      <c r="AP164" s="166"/>
      <c r="AQ164" s="166"/>
      <c r="AR164" s="166"/>
      <c r="AS164" s="166"/>
      <c r="AT164" s="166"/>
      <c r="AU164" s="166"/>
      <c r="AV164" s="166"/>
      <c r="AW164" s="166"/>
      <c r="AX164" s="184"/>
      <c r="AY164" s="185"/>
      <c r="AZ164" s="166"/>
      <c r="BA164" s="166"/>
      <c r="BB164" s="166"/>
      <c r="BC164" s="166"/>
      <c r="BD164" s="166"/>
      <c r="BE164" s="166"/>
      <c r="BF164" s="184"/>
      <c r="BG164" s="185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166"/>
      <c r="BR164" s="184"/>
      <c r="BS164" s="166"/>
      <c r="BT164" s="166"/>
      <c r="BU164" s="166"/>
      <c r="BV164" s="166"/>
      <c r="BW164" s="185"/>
      <c r="BX164" s="184"/>
      <c r="BY164" s="166"/>
      <c r="BZ164" s="166"/>
    </row>
    <row r="165" spans="1:78" ht="12.75" x14ac:dyDescent="0.2">
      <c r="A165" s="205"/>
      <c r="B165" s="206"/>
      <c r="C165" s="185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84"/>
      <c r="O165" s="185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84"/>
      <c r="AE165" s="185"/>
      <c r="AF165" s="166"/>
      <c r="AG165" s="166"/>
      <c r="AH165" s="184"/>
      <c r="AI165" s="185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84"/>
      <c r="AY165" s="185"/>
      <c r="AZ165" s="166"/>
      <c r="BA165" s="166"/>
      <c r="BB165" s="166"/>
      <c r="BC165" s="166"/>
      <c r="BD165" s="166"/>
      <c r="BE165" s="166"/>
      <c r="BF165" s="184"/>
      <c r="BG165" s="185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84"/>
      <c r="BS165" s="166"/>
      <c r="BT165" s="166"/>
      <c r="BU165" s="166"/>
      <c r="BV165" s="166"/>
      <c r="BW165" s="185"/>
      <c r="BX165" s="184"/>
      <c r="BY165" s="166"/>
      <c r="BZ165" s="166"/>
    </row>
    <row r="166" spans="1:78" ht="12.75" x14ac:dyDescent="0.2">
      <c r="A166" s="205"/>
      <c r="B166" s="206"/>
      <c r="C166" s="185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84"/>
      <c r="O166" s="185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  <c r="AA166" s="166"/>
      <c r="AB166" s="166"/>
      <c r="AC166" s="166"/>
      <c r="AD166" s="184"/>
      <c r="AE166" s="185"/>
      <c r="AF166" s="166"/>
      <c r="AG166" s="166"/>
      <c r="AH166" s="184"/>
      <c r="AI166" s="185"/>
      <c r="AJ166" s="166"/>
      <c r="AK166" s="166"/>
      <c r="AL166" s="166"/>
      <c r="AM166" s="166"/>
      <c r="AN166" s="166"/>
      <c r="AO166" s="166"/>
      <c r="AP166" s="166"/>
      <c r="AQ166" s="166"/>
      <c r="AR166" s="166"/>
      <c r="AS166" s="166"/>
      <c r="AT166" s="166"/>
      <c r="AU166" s="166"/>
      <c r="AV166" s="166"/>
      <c r="AW166" s="166"/>
      <c r="AX166" s="184"/>
      <c r="AY166" s="185"/>
      <c r="AZ166" s="166"/>
      <c r="BA166" s="166"/>
      <c r="BB166" s="166"/>
      <c r="BC166" s="166"/>
      <c r="BD166" s="166"/>
      <c r="BE166" s="166"/>
      <c r="BF166" s="184"/>
      <c r="BG166" s="185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166"/>
      <c r="BR166" s="184"/>
      <c r="BS166" s="166"/>
      <c r="BT166" s="166"/>
      <c r="BU166" s="166"/>
      <c r="BV166" s="166"/>
      <c r="BW166" s="185"/>
      <c r="BX166" s="184"/>
      <c r="BY166" s="166"/>
      <c r="BZ166" s="166"/>
    </row>
    <row r="167" spans="1:78" ht="12.75" x14ac:dyDescent="0.2">
      <c r="A167" s="205"/>
      <c r="B167" s="206"/>
      <c r="C167" s="185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84"/>
      <c r="O167" s="185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84"/>
      <c r="AE167" s="185"/>
      <c r="AF167" s="166"/>
      <c r="AG167" s="166"/>
      <c r="AH167" s="184"/>
      <c r="AI167" s="185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84"/>
      <c r="AY167" s="185"/>
      <c r="AZ167" s="166"/>
      <c r="BA167" s="166"/>
      <c r="BB167" s="166"/>
      <c r="BC167" s="166"/>
      <c r="BD167" s="166"/>
      <c r="BE167" s="166"/>
      <c r="BF167" s="184"/>
      <c r="BG167" s="185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84"/>
      <c r="BS167" s="166"/>
      <c r="BT167" s="166"/>
      <c r="BU167" s="166"/>
      <c r="BV167" s="166"/>
      <c r="BW167" s="185"/>
      <c r="BX167" s="184"/>
      <c r="BY167" s="166"/>
      <c r="BZ167" s="166"/>
    </row>
    <row r="168" spans="1:78" ht="12.75" x14ac:dyDescent="0.2">
      <c r="A168" s="205"/>
      <c r="B168" s="206"/>
      <c r="C168" s="185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84"/>
      <c r="O168" s="185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  <c r="AA168" s="166"/>
      <c r="AB168" s="166"/>
      <c r="AC168" s="166"/>
      <c r="AD168" s="184"/>
      <c r="AE168" s="185"/>
      <c r="AF168" s="166"/>
      <c r="AG168" s="166"/>
      <c r="AH168" s="184"/>
      <c r="AI168" s="185"/>
      <c r="AJ168" s="166"/>
      <c r="AK168" s="166"/>
      <c r="AL168" s="166"/>
      <c r="AM168" s="166"/>
      <c r="AN168" s="166"/>
      <c r="AO168" s="166"/>
      <c r="AP168" s="166"/>
      <c r="AQ168" s="166"/>
      <c r="AR168" s="166"/>
      <c r="AS168" s="166"/>
      <c r="AT168" s="166"/>
      <c r="AU168" s="166"/>
      <c r="AV168" s="166"/>
      <c r="AW168" s="166"/>
      <c r="AX168" s="184"/>
      <c r="AY168" s="185"/>
      <c r="AZ168" s="166"/>
      <c r="BA168" s="166"/>
      <c r="BB168" s="166"/>
      <c r="BC168" s="166"/>
      <c r="BD168" s="166"/>
      <c r="BE168" s="166"/>
      <c r="BF168" s="184"/>
      <c r="BG168" s="185"/>
      <c r="BH168" s="166"/>
      <c r="BI168" s="166"/>
      <c r="BJ168" s="166"/>
      <c r="BK168" s="166"/>
      <c r="BL168" s="166"/>
      <c r="BM168" s="166"/>
      <c r="BN168" s="166"/>
      <c r="BO168" s="166"/>
      <c r="BP168" s="166"/>
      <c r="BQ168" s="166"/>
      <c r="BR168" s="184"/>
      <c r="BS168" s="166"/>
      <c r="BT168" s="166"/>
      <c r="BU168" s="166"/>
      <c r="BV168" s="166"/>
      <c r="BW168" s="185"/>
      <c r="BX168" s="184"/>
      <c r="BY168" s="166"/>
      <c r="BZ168" s="166"/>
    </row>
    <row r="169" spans="1:78" ht="12.75" x14ac:dyDescent="0.2">
      <c r="A169" s="205"/>
      <c r="B169" s="206"/>
      <c r="C169" s="185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84"/>
      <c r="O169" s="185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  <c r="AA169" s="166"/>
      <c r="AB169" s="166"/>
      <c r="AC169" s="166"/>
      <c r="AD169" s="184"/>
      <c r="AE169" s="185"/>
      <c r="AF169" s="166"/>
      <c r="AG169" s="166"/>
      <c r="AH169" s="184"/>
      <c r="AI169" s="185"/>
      <c r="AJ169" s="166"/>
      <c r="AK169" s="166"/>
      <c r="AL169" s="166"/>
      <c r="AM169" s="166"/>
      <c r="AN169" s="166"/>
      <c r="AO169" s="166"/>
      <c r="AP169" s="166"/>
      <c r="AQ169" s="166"/>
      <c r="AR169" s="166"/>
      <c r="AS169" s="166"/>
      <c r="AT169" s="166"/>
      <c r="AU169" s="166"/>
      <c r="AV169" s="166"/>
      <c r="AW169" s="166"/>
      <c r="AX169" s="184"/>
      <c r="AY169" s="185"/>
      <c r="AZ169" s="166"/>
      <c r="BA169" s="166"/>
      <c r="BB169" s="166"/>
      <c r="BC169" s="166"/>
      <c r="BD169" s="166"/>
      <c r="BE169" s="166"/>
      <c r="BF169" s="184"/>
      <c r="BG169" s="185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166"/>
      <c r="BR169" s="184"/>
      <c r="BS169" s="166"/>
      <c r="BT169" s="166"/>
      <c r="BU169" s="166"/>
      <c r="BV169" s="166"/>
      <c r="BW169" s="185"/>
      <c r="BX169" s="184"/>
      <c r="BY169" s="166"/>
      <c r="BZ169" s="166"/>
    </row>
    <row r="170" spans="1:78" ht="12.75" x14ac:dyDescent="0.2">
      <c r="A170" s="205"/>
      <c r="B170" s="206"/>
      <c r="C170" s="185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84"/>
      <c r="O170" s="185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  <c r="AA170" s="166"/>
      <c r="AB170" s="166"/>
      <c r="AC170" s="166"/>
      <c r="AD170" s="184"/>
      <c r="AE170" s="185"/>
      <c r="AF170" s="166"/>
      <c r="AG170" s="166"/>
      <c r="AH170" s="184"/>
      <c r="AI170" s="185"/>
      <c r="AJ170" s="166"/>
      <c r="AK170" s="166"/>
      <c r="AL170" s="166"/>
      <c r="AM170" s="166"/>
      <c r="AN170" s="166"/>
      <c r="AO170" s="166"/>
      <c r="AP170" s="166"/>
      <c r="AQ170" s="166"/>
      <c r="AR170" s="166"/>
      <c r="AS170" s="166"/>
      <c r="AT170" s="166"/>
      <c r="AU170" s="166"/>
      <c r="AV170" s="166"/>
      <c r="AW170" s="166"/>
      <c r="AX170" s="184"/>
      <c r="AY170" s="185"/>
      <c r="AZ170" s="166"/>
      <c r="BA170" s="166"/>
      <c r="BB170" s="166"/>
      <c r="BC170" s="166"/>
      <c r="BD170" s="166"/>
      <c r="BE170" s="166"/>
      <c r="BF170" s="184"/>
      <c r="BG170" s="185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166"/>
      <c r="BR170" s="184"/>
      <c r="BS170" s="166"/>
      <c r="BT170" s="166"/>
      <c r="BU170" s="166"/>
      <c r="BV170" s="166"/>
      <c r="BW170" s="185"/>
      <c r="BX170" s="184"/>
      <c r="BY170" s="166"/>
      <c r="BZ170" s="166"/>
    </row>
    <row r="171" spans="1:78" ht="12.75" x14ac:dyDescent="0.2">
      <c r="A171" s="205"/>
      <c r="B171" s="206"/>
      <c r="C171" s="185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84"/>
      <c r="O171" s="185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  <c r="AA171" s="166"/>
      <c r="AB171" s="166"/>
      <c r="AC171" s="166"/>
      <c r="AD171" s="184"/>
      <c r="AE171" s="185"/>
      <c r="AF171" s="166"/>
      <c r="AG171" s="166"/>
      <c r="AH171" s="184"/>
      <c r="AI171" s="185"/>
      <c r="AJ171" s="166"/>
      <c r="AK171" s="166"/>
      <c r="AL171" s="166"/>
      <c r="AM171" s="166"/>
      <c r="AN171" s="166"/>
      <c r="AO171" s="166"/>
      <c r="AP171" s="166"/>
      <c r="AQ171" s="166"/>
      <c r="AR171" s="166"/>
      <c r="AS171" s="166"/>
      <c r="AT171" s="166"/>
      <c r="AU171" s="166"/>
      <c r="AV171" s="166"/>
      <c r="AW171" s="166"/>
      <c r="AX171" s="184"/>
      <c r="AY171" s="185"/>
      <c r="AZ171" s="166"/>
      <c r="BA171" s="166"/>
      <c r="BB171" s="166"/>
      <c r="BC171" s="166"/>
      <c r="BD171" s="166"/>
      <c r="BE171" s="166"/>
      <c r="BF171" s="184"/>
      <c r="BG171" s="185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166"/>
      <c r="BR171" s="184"/>
      <c r="BS171" s="166"/>
      <c r="BT171" s="166"/>
      <c r="BU171" s="166"/>
      <c r="BV171" s="166"/>
      <c r="BW171" s="185"/>
      <c r="BX171" s="184"/>
      <c r="BY171" s="166"/>
      <c r="BZ171" s="166"/>
    </row>
    <row r="172" spans="1:78" ht="12.75" x14ac:dyDescent="0.2">
      <c r="A172" s="205"/>
      <c r="B172" s="206"/>
      <c r="C172" s="185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84"/>
      <c r="O172" s="185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  <c r="AA172" s="166"/>
      <c r="AB172" s="166"/>
      <c r="AC172" s="166"/>
      <c r="AD172" s="184"/>
      <c r="AE172" s="185"/>
      <c r="AF172" s="166"/>
      <c r="AG172" s="166"/>
      <c r="AH172" s="184"/>
      <c r="AI172" s="185"/>
      <c r="AJ172" s="166"/>
      <c r="AK172" s="166"/>
      <c r="AL172" s="166"/>
      <c r="AM172" s="166"/>
      <c r="AN172" s="166"/>
      <c r="AO172" s="166"/>
      <c r="AP172" s="166"/>
      <c r="AQ172" s="166"/>
      <c r="AR172" s="166"/>
      <c r="AS172" s="166"/>
      <c r="AT172" s="166"/>
      <c r="AU172" s="166"/>
      <c r="AV172" s="166"/>
      <c r="AW172" s="166"/>
      <c r="AX172" s="184"/>
      <c r="AY172" s="185"/>
      <c r="AZ172" s="166"/>
      <c r="BA172" s="166"/>
      <c r="BB172" s="166"/>
      <c r="BC172" s="166"/>
      <c r="BD172" s="166"/>
      <c r="BE172" s="166"/>
      <c r="BF172" s="184"/>
      <c r="BG172" s="185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166"/>
      <c r="BR172" s="184"/>
      <c r="BS172" s="166"/>
      <c r="BT172" s="166"/>
      <c r="BU172" s="166"/>
      <c r="BV172" s="166"/>
      <c r="BW172" s="185"/>
      <c r="BX172" s="184"/>
      <c r="BY172" s="166"/>
      <c r="BZ172" s="166"/>
    </row>
    <row r="173" spans="1:78" ht="12.75" x14ac:dyDescent="0.2">
      <c r="A173" s="205"/>
      <c r="B173" s="206"/>
      <c r="C173" s="185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84"/>
      <c r="O173" s="185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  <c r="AA173" s="166"/>
      <c r="AB173" s="166"/>
      <c r="AC173" s="166"/>
      <c r="AD173" s="184"/>
      <c r="AE173" s="185"/>
      <c r="AF173" s="166"/>
      <c r="AG173" s="166"/>
      <c r="AH173" s="184"/>
      <c r="AI173" s="185"/>
      <c r="AJ173" s="166"/>
      <c r="AK173" s="166"/>
      <c r="AL173" s="166"/>
      <c r="AM173" s="166"/>
      <c r="AN173" s="166"/>
      <c r="AO173" s="166"/>
      <c r="AP173" s="166"/>
      <c r="AQ173" s="166"/>
      <c r="AR173" s="166"/>
      <c r="AS173" s="166"/>
      <c r="AT173" s="166"/>
      <c r="AU173" s="166"/>
      <c r="AV173" s="166"/>
      <c r="AW173" s="166"/>
      <c r="AX173" s="184"/>
      <c r="AY173" s="185"/>
      <c r="AZ173" s="166"/>
      <c r="BA173" s="166"/>
      <c r="BB173" s="166"/>
      <c r="BC173" s="166"/>
      <c r="BD173" s="166"/>
      <c r="BE173" s="166"/>
      <c r="BF173" s="184"/>
      <c r="BG173" s="185"/>
      <c r="BH173" s="166"/>
      <c r="BI173" s="166"/>
      <c r="BJ173" s="166"/>
      <c r="BK173" s="166"/>
      <c r="BL173" s="166"/>
      <c r="BM173" s="166"/>
      <c r="BN173" s="166"/>
      <c r="BO173" s="166"/>
      <c r="BP173" s="166"/>
      <c r="BQ173" s="166"/>
      <c r="BR173" s="184"/>
      <c r="BS173" s="166"/>
      <c r="BT173" s="166"/>
      <c r="BU173" s="166"/>
      <c r="BV173" s="166"/>
      <c r="BW173" s="185"/>
      <c r="BX173" s="184"/>
      <c r="BY173" s="166"/>
      <c r="BZ173" s="166"/>
    </row>
    <row r="174" spans="1:78" ht="12.75" x14ac:dyDescent="0.2">
      <c r="A174" s="205"/>
      <c r="B174" s="206"/>
      <c r="C174" s="185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84"/>
      <c r="O174" s="185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  <c r="AA174" s="166"/>
      <c r="AB174" s="166"/>
      <c r="AC174" s="166"/>
      <c r="AD174" s="184"/>
      <c r="AE174" s="185"/>
      <c r="AF174" s="166"/>
      <c r="AG174" s="166"/>
      <c r="AH174" s="184"/>
      <c r="AI174" s="185"/>
      <c r="AJ174" s="166"/>
      <c r="AK174" s="166"/>
      <c r="AL174" s="166"/>
      <c r="AM174" s="166"/>
      <c r="AN174" s="166"/>
      <c r="AO174" s="166"/>
      <c r="AP174" s="166"/>
      <c r="AQ174" s="166"/>
      <c r="AR174" s="166"/>
      <c r="AS174" s="166"/>
      <c r="AT174" s="166"/>
      <c r="AU174" s="166"/>
      <c r="AV174" s="166"/>
      <c r="AW174" s="166"/>
      <c r="AX174" s="184"/>
      <c r="AY174" s="185"/>
      <c r="AZ174" s="166"/>
      <c r="BA174" s="166"/>
      <c r="BB174" s="166"/>
      <c r="BC174" s="166"/>
      <c r="BD174" s="166"/>
      <c r="BE174" s="166"/>
      <c r="BF174" s="184"/>
      <c r="BG174" s="185"/>
      <c r="BH174" s="166"/>
      <c r="BI174" s="166"/>
      <c r="BJ174" s="166"/>
      <c r="BK174" s="166"/>
      <c r="BL174" s="166"/>
      <c r="BM174" s="166"/>
      <c r="BN174" s="166"/>
      <c r="BO174" s="166"/>
      <c r="BP174" s="166"/>
      <c r="BQ174" s="166"/>
      <c r="BR174" s="184"/>
      <c r="BS174" s="166"/>
      <c r="BT174" s="166"/>
      <c r="BU174" s="166"/>
      <c r="BV174" s="166"/>
      <c r="BW174" s="185"/>
      <c r="BX174" s="184"/>
      <c r="BY174" s="166"/>
      <c r="BZ174" s="166"/>
    </row>
    <row r="175" spans="1:78" ht="12.75" x14ac:dyDescent="0.2">
      <c r="A175" s="205"/>
      <c r="B175" s="206"/>
      <c r="C175" s="185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84"/>
      <c r="O175" s="185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  <c r="AA175" s="166"/>
      <c r="AB175" s="166"/>
      <c r="AC175" s="166"/>
      <c r="AD175" s="184"/>
      <c r="AE175" s="185"/>
      <c r="AF175" s="166"/>
      <c r="AG175" s="166"/>
      <c r="AH175" s="184"/>
      <c r="AI175" s="185"/>
      <c r="AJ175" s="166"/>
      <c r="AK175" s="166"/>
      <c r="AL175" s="166"/>
      <c r="AM175" s="166"/>
      <c r="AN175" s="166"/>
      <c r="AO175" s="166"/>
      <c r="AP175" s="166"/>
      <c r="AQ175" s="166"/>
      <c r="AR175" s="166"/>
      <c r="AS175" s="166"/>
      <c r="AT175" s="166"/>
      <c r="AU175" s="166"/>
      <c r="AV175" s="166"/>
      <c r="AW175" s="166"/>
      <c r="AX175" s="184"/>
      <c r="AY175" s="185"/>
      <c r="AZ175" s="166"/>
      <c r="BA175" s="166"/>
      <c r="BB175" s="166"/>
      <c r="BC175" s="166"/>
      <c r="BD175" s="166"/>
      <c r="BE175" s="166"/>
      <c r="BF175" s="184"/>
      <c r="BG175" s="185"/>
      <c r="BH175" s="166"/>
      <c r="BI175" s="166"/>
      <c r="BJ175" s="166"/>
      <c r="BK175" s="166"/>
      <c r="BL175" s="166"/>
      <c r="BM175" s="166"/>
      <c r="BN175" s="166"/>
      <c r="BO175" s="166"/>
      <c r="BP175" s="166"/>
      <c r="BQ175" s="166"/>
      <c r="BR175" s="184"/>
      <c r="BS175" s="166"/>
      <c r="BT175" s="166"/>
      <c r="BU175" s="166"/>
      <c r="BV175" s="166"/>
      <c r="BW175" s="185"/>
      <c r="BX175" s="184"/>
      <c r="BY175" s="166"/>
      <c r="BZ175" s="166"/>
    </row>
    <row r="176" spans="1:78" ht="12.75" x14ac:dyDescent="0.2">
      <c r="A176" s="205"/>
      <c r="B176" s="206"/>
      <c r="C176" s="185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84"/>
      <c r="O176" s="185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  <c r="AA176" s="166"/>
      <c r="AB176" s="166"/>
      <c r="AC176" s="166"/>
      <c r="AD176" s="184"/>
      <c r="AE176" s="185"/>
      <c r="AF176" s="166"/>
      <c r="AG176" s="166"/>
      <c r="AH176" s="184"/>
      <c r="AI176" s="185"/>
      <c r="AJ176" s="166"/>
      <c r="AK176" s="166"/>
      <c r="AL176" s="166"/>
      <c r="AM176" s="166"/>
      <c r="AN176" s="166"/>
      <c r="AO176" s="166"/>
      <c r="AP176" s="166"/>
      <c r="AQ176" s="166"/>
      <c r="AR176" s="166"/>
      <c r="AS176" s="166"/>
      <c r="AT176" s="166"/>
      <c r="AU176" s="166"/>
      <c r="AV176" s="166"/>
      <c r="AW176" s="166"/>
      <c r="AX176" s="184"/>
      <c r="AY176" s="185"/>
      <c r="AZ176" s="166"/>
      <c r="BA176" s="166"/>
      <c r="BB176" s="166"/>
      <c r="BC176" s="166"/>
      <c r="BD176" s="166"/>
      <c r="BE176" s="166"/>
      <c r="BF176" s="184"/>
      <c r="BG176" s="185"/>
      <c r="BH176" s="166"/>
      <c r="BI176" s="166"/>
      <c r="BJ176" s="166"/>
      <c r="BK176" s="166"/>
      <c r="BL176" s="166"/>
      <c r="BM176" s="166"/>
      <c r="BN176" s="166"/>
      <c r="BO176" s="166"/>
      <c r="BP176" s="166"/>
      <c r="BQ176" s="166"/>
      <c r="BR176" s="184"/>
      <c r="BS176" s="166"/>
      <c r="BT176" s="166"/>
      <c r="BU176" s="166"/>
      <c r="BV176" s="166"/>
      <c r="BW176" s="185"/>
      <c r="BX176" s="184"/>
      <c r="BY176" s="166"/>
      <c r="BZ176" s="166"/>
    </row>
    <row r="177" spans="1:78" ht="12.75" x14ac:dyDescent="0.2">
      <c r="A177" s="205"/>
      <c r="B177" s="206"/>
      <c r="C177" s="185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84"/>
      <c r="O177" s="185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  <c r="AA177" s="166"/>
      <c r="AB177" s="166"/>
      <c r="AC177" s="166"/>
      <c r="AD177" s="184"/>
      <c r="AE177" s="185"/>
      <c r="AF177" s="166"/>
      <c r="AG177" s="166"/>
      <c r="AH177" s="184"/>
      <c r="AI177" s="185"/>
      <c r="AJ177" s="166"/>
      <c r="AK177" s="166"/>
      <c r="AL177" s="166"/>
      <c r="AM177" s="166"/>
      <c r="AN177" s="166"/>
      <c r="AO177" s="166"/>
      <c r="AP177" s="166"/>
      <c r="AQ177" s="166"/>
      <c r="AR177" s="166"/>
      <c r="AS177" s="166"/>
      <c r="AT177" s="166"/>
      <c r="AU177" s="166"/>
      <c r="AV177" s="166"/>
      <c r="AW177" s="166"/>
      <c r="AX177" s="184"/>
      <c r="AY177" s="185"/>
      <c r="AZ177" s="166"/>
      <c r="BA177" s="166"/>
      <c r="BB177" s="166"/>
      <c r="BC177" s="166"/>
      <c r="BD177" s="166"/>
      <c r="BE177" s="166"/>
      <c r="BF177" s="184"/>
      <c r="BG177" s="185"/>
      <c r="BH177" s="166"/>
      <c r="BI177" s="166"/>
      <c r="BJ177" s="166"/>
      <c r="BK177" s="166"/>
      <c r="BL177" s="166"/>
      <c r="BM177" s="166"/>
      <c r="BN177" s="166"/>
      <c r="BO177" s="166"/>
      <c r="BP177" s="166"/>
      <c r="BQ177" s="166"/>
      <c r="BR177" s="184"/>
      <c r="BS177" s="166"/>
      <c r="BT177" s="166"/>
      <c r="BU177" s="166"/>
      <c r="BV177" s="166"/>
      <c r="BW177" s="185"/>
      <c r="BX177" s="184"/>
      <c r="BY177" s="166"/>
      <c r="BZ177" s="166"/>
    </row>
    <row r="178" spans="1:78" ht="12.75" x14ac:dyDescent="0.2">
      <c r="A178" s="205"/>
      <c r="B178" s="206"/>
      <c r="C178" s="185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84"/>
      <c r="O178" s="185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  <c r="AA178" s="166"/>
      <c r="AB178" s="166"/>
      <c r="AC178" s="166"/>
      <c r="AD178" s="184"/>
      <c r="AE178" s="185"/>
      <c r="AF178" s="166"/>
      <c r="AG178" s="166"/>
      <c r="AH178" s="184"/>
      <c r="AI178" s="185"/>
      <c r="AJ178" s="166"/>
      <c r="AK178" s="166"/>
      <c r="AL178" s="166"/>
      <c r="AM178" s="166"/>
      <c r="AN178" s="166"/>
      <c r="AO178" s="166"/>
      <c r="AP178" s="166"/>
      <c r="AQ178" s="166"/>
      <c r="AR178" s="166"/>
      <c r="AS178" s="166"/>
      <c r="AT178" s="166"/>
      <c r="AU178" s="166"/>
      <c r="AV178" s="166"/>
      <c r="AW178" s="166"/>
      <c r="AX178" s="184"/>
      <c r="AY178" s="185"/>
      <c r="AZ178" s="166"/>
      <c r="BA178" s="166"/>
      <c r="BB178" s="166"/>
      <c r="BC178" s="166"/>
      <c r="BD178" s="166"/>
      <c r="BE178" s="166"/>
      <c r="BF178" s="184"/>
      <c r="BG178" s="185"/>
      <c r="BH178" s="166"/>
      <c r="BI178" s="166"/>
      <c r="BJ178" s="166"/>
      <c r="BK178" s="166"/>
      <c r="BL178" s="166"/>
      <c r="BM178" s="166"/>
      <c r="BN178" s="166"/>
      <c r="BO178" s="166"/>
      <c r="BP178" s="166"/>
      <c r="BQ178" s="166"/>
      <c r="BR178" s="184"/>
      <c r="BS178" s="166"/>
      <c r="BT178" s="166"/>
      <c r="BU178" s="166"/>
      <c r="BV178" s="166"/>
      <c r="BW178" s="185"/>
      <c r="BX178" s="184"/>
      <c r="BY178" s="166"/>
      <c r="BZ178" s="166"/>
    </row>
    <row r="179" spans="1:78" ht="12.75" x14ac:dyDescent="0.2">
      <c r="A179" s="205"/>
      <c r="B179" s="206"/>
      <c r="C179" s="185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84"/>
      <c r="O179" s="185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  <c r="AA179" s="166"/>
      <c r="AB179" s="166"/>
      <c r="AC179" s="166"/>
      <c r="AD179" s="184"/>
      <c r="AE179" s="185"/>
      <c r="AF179" s="166"/>
      <c r="AG179" s="166"/>
      <c r="AH179" s="184"/>
      <c r="AI179" s="185"/>
      <c r="AJ179" s="166"/>
      <c r="AK179" s="166"/>
      <c r="AL179" s="166"/>
      <c r="AM179" s="166"/>
      <c r="AN179" s="166"/>
      <c r="AO179" s="166"/>
      <c r="AP179" s="166"/>
      <c r="AQ179" s="166"/>
      <c r="AR179" s="166"/>
      <c r="AS179" s="166"/>
      <c r="AT179" s="166"/>
      <c r="AU179" s="166"/>
      <c r="AV179" s="166"/>
      <c r="AW179" s="166"/>
      <c r="AX179" s="184"/>
      <c r="AY179" s="185"/>
      <c r="AZ179" s="166"/>
      <c r="BA179" s="166"/>
      <c r="BB179" s="166"/>
      <c r="BC179" s="166"/>
      <c r="BD179" s="166"/>
      <c r="BE179" s="166"/>
      <c r="BF179" s="184"/>
      <c r="BG179" s="185"/>
      <c r="BH179" s="166"/>
      <c r="BI179" s="166"/>
      <c r="BJ179" s="166"/>
      <c r="BK179" s="166"/>
      <c r="BL179" s="166"/>
      <c r="BM179" s="166"/>
      <c r="BN179" s="166"/>
      <c r="BO179" s="166"/>
      <c r="BP179" s="166"/>
      <c r="BQ179" s="166"/>
      <c r="BR179" s="184"/>
      <c r="BS179" s="166"/>
      <c r="BT179" s="166"/>
      <c r="BU179" s="166"/>
      <c r="BV179" s="166"/>
      <c r="BW179" s="185"/>
      <c r="BX179" s="184"/>
      <c r="BY179" s="166"/>
      <c r="BZ179" s="166"/>
    </row>
    <row r="180" spans="1:78" ht="12.75" x14ac:dyDescent="0.2">
      <c r="A180" s="205"/>
      <c r="B180" s="206"/>
      <c r="C180" s="185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84"/>
      <c r="O180" s="185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  <c r="AA180" s="166"/>
      <c r="AB180" s="166"/>
      <c r="AC180" s="166"/>
      <c r="AD180" s="184"/>
      <c r="AE180" s="185"/>
      <c r="AF180" s="166"/>
      <c r="AG180" s="166"/>
      <c r="AH180" s="184"/>
      <c r="AI180" s="185"/>
      <c r="AJ180" s="166"/>
      <c r="AK180" s="166"/>
      <c r="AL180" s="166"/>
      <c r="AM180" s="166"/>
      <c r="AN180" s="166"/>
      <c r="AO180" s="166"/>
      <c r="AP180" s="166"/>
      <c r="AQ180" s="166"/>
      <c r="AR180" s="166"/>
      <c r="AS180" s="166"/>
      <c r="AT180" s="166"/>
      <c r="AU180" s="166"/>
      <c r="AV180" s="166"/>
      <c r="AW180" s="166"/>
      <c r="AX180" s="184"/>
      <c r="AY180" s="185"/>
      <c r="AZ180" s="166"/>
      <c r="BA180" s="166"/>
      <c r="BB180" s="166"/>
      <c r="BC180" s="166"/>
      <c r="BD180" s="166"/>
      <c r="BE180" s="166"/>
      <c r="BF180" s="184"/>
      <c r="BG180" s="185"/>
      <c r="BH180" s="166"/>
      <c r="BI180" s="166"/>
      <c r="BJ180" s="166"/>
      <c r="BK180" s="166"/>
      <c r="BL180" s="166"/>
      <c r="BM180" s="166"/>
      <c r="BN180" s="166"/>
      <c r="BO180" s="166"/>
      <c r="BP180" s="166"/>
      <c r="BQ180" s="166"/>
      <c r="BR180" s="184"/>
      <c r="BS180" s="166"/>
      <c r="BT180" s="166"/>
      <c r="BU180" s="166"/>
      <c r="BV180" s="166"/>
      <c r="BW180" s="185"/>
      <c r="BX180" s="184"/>
      <c r="BY180" s="166"/>
      <c r="BZ180" s="166"/>
    </row>
    <row r="181" spans="1:78" ht="12.75" x14ac:dyDescent="0.2">
      <c r="A181" s="205"/>
      <c r="B181" s="206"/>
      <c r="C181" s="185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84"/>
      <c r="O181" s="185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  <c r="AA181" s="166"/>
      <c r="AB181" s="166"/>
      <c r="AC181" s="166"/>
      <c r="AD181" s="184"/>
      <c r="AE181" s="185"/>
      <c r="AF181" s="166"/>
      <c r="AG181" s="166"/>
      <c r="AH181" s="184"/>
      <c r="AI181" s="185"/>
      <c r="AJ181" s="166"/>
      <c r="AK181" s="166"/>
      <c r="AL181" s="166"/>
      <c r="AM181" s="166"/>
      <c r="AN181" s="166"/>
      <c r="AO181" s="166"/>
      <c r="AP181" s="166"/>
      <c r="AQ181" s="166"/>
      <c r="AR181" s="166"/>
      <c r="AS181" s="166"/>
      <c r="AT181" s="166"/>
      <c r="AU181" s="166"/>
      <c r="AV181" s="166"/>
      <c r="AW181" s="166"/>
      <c r="AX181" s="184"/>
      <c r="AY181" s="185"/>
      <c r="AZ181" s="166"/>
      <c r="BA181" s="166"/>
      <c r="BB181" s="166"/>
      <c r="BC181" s="166"/>
      <c r="BD181" s="166"/>
      <c r="BE181" s="166"/>
      <c r="BF181" s="184"/>
      <c r="BG181" s="185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84"/>
      <c r="BS181" s="166"/>
      <c r="BT181" s="166"/>
      <c r="BU181" s="166"/>
      <c r="BV181" s="166"/>
      <c r="BW181" s="185"/>
      <c r="BX181" s="184"/>
      <c r="BY181" s="166"/>
      <c r="BZ181" s="166"/>
    </row>
    <row r="182" spans="1:78" ht="12.75" x14ac:dyDescent="0.2">
      <c r="A182" s="205"/>
      <c r="B182" s="206"/>
      <c r="C182" s="185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84"/>
      <c r="O182" s="185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  <c r="AA182" s="166"/>
      <c r="AB182" s="166"/>
      <c r="AC182" s="166"/>
      <c r="AD182" s="184"/>
      <c r="AE182" s="185"/>
      <c r="AF182" s="166"/>
      <c r="AG182" s="166"/>
      <c r="AH182" s="184"/>
      <c r="AI182" s="185"/>
      <c r="AJ182" s="166"/>
      <c r="AK182" s="166"/>
      <c r="AL182" s="166"/>
      <c r="AM182" s="166"/>
      <c r="AN182" s="166"/>
      <c r="AO182" s="166"/>
      <c r="AP182" s="166"/>
      <c r="AQ182" s="166"/>
      <c r="AR182" s="166"/>
      <c r="AS182" s="166"/>
      <c r="AT182" s="166"/>
      <c r="AU182" s="166"/>
      <c r="AV182" s="166"/>
      <c r="AW182" s="166"/>
      <c r="AX182" s="184"/>
      <c r="AY182" s="185"/>
      <c r="AZ182" s="166"/>
      <c r="BA182" s="166"/>
      <c r="BB182" s="166"/>
      <c r="BC182" s="166"/>
      <c r="BD182" s="166"/>
      <c r="BE182" s="166"/>
      <c r="BF182" s="184"/>
      <c r="BG182" s="185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184"/>
      <c r="BS182" s="166"/>
      <c r="BT182" s="166"/>
      <c r="BU182" s="166"/>
      <c r="BV182" s="166"/>
      <c r="BW182" s="185"/>
      <c r="BX182" s="184"/>
      <c r="BY182" s="166"/>
      <c r="BZ182" s="166"/>
    </row>
    <row r="183" spans="1:78" ht="12.75" x14ac:dyDescent="0.2">
      <c r="A183" s="205"/>
      <c r="B183" s="206"/>
      <c r="C183" s="185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84"/>
      <c r="O183" s="185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  <c r="AA183" s="166"/>
      <c r="AB183" s="166"/>
      <c r="AC183" s="166"/>
      <c r="AD183" s="184"/>
      <c r="AE183" s="185"/>
      <c r="AF183" s="166"/>
      <c r="AG183" s="166"/>
      <c r="AH183" s="184"/>
      <c r="AI183" s="185"/>
      <c r="AJ183" s="166"/>
      <c r="AK183" s="166"/>
      <c r="AL183" s="166"/>
      <c r="AM183" s="166"/>
      <c r="AN183" s="166"/>
      <c r="AO183" s="166"/>
      <c r="AP183" s="166"/>
      <c r="AQ183" s="166"/>
      <c r="AR183" s="166"/>
      <c r="AS183" s="166"/>
      <c r="AT183" s="166"/>
      <c r="AU183" s="166"/>
      <c r="AV183" s="166"/>
      <c r="AW183" s="166"/>
      <c r="AX183" s="184"/>
      <c r="AY183" s="185"/>
      <c r="AZ183" s="166"/>
      <c r="BA183" s="166"/>
      <c r="BB183" s="166"/>
      <c r="BC183" s="166"/>
      <c r="BD183" s="166"/>
      <c r="BE183" s="166"/>
      <c r="BF183" s="184"/>
      <c r="BG183" s="185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166"/>
      <c r="BR183" s="184"/>
      <c r="BS183" s="166"/>
      <c r="BT183" s="166"/>
      <c r="BU183" s="166"/>
      <c r="BV183" s="166"/>
      <c r="BW183" s="185"/>
      <c r="BX183" s="184"/>
      <c r="BY183" s="166"/>
      <c r="BZ183" s="166"/>
    </row>
    <row r="184" spans="1:78" ht="12.75" x14ac:dyDescent="0.2">
      <c r="A184" s="205"/>
      <c r="B184" s="206"/>
      <c r="C184" s="185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84"/>
      <c r="O184" s="185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  <c r="AA184" s="166"/>
      <c r="AB184" s="166"/>
      <c r="AC184" s="166"/>
      <c r="AD184" s="184"/>
      <c r="AE184" s="185"/>
      <c r="AF184" s="166"/>
      <c r="AG184" s="166"/>
      <c r="AH184" s="184"/>
      <c r="AI184" s="185"/>
      <c r="AJ184" s="166"/>
      <c r="AK184" s="166"/>
      <c r="AL184" s="166"/>
      <c r="AM184" s="166"/>
      <c r="AN184" s="166"/>
      <c r="AO184" s="166"/>
      <c r="AP184" s="166"/>
      <c r="AQ184" s="166"/>
      <c r="AR184" s="166"/>
      <c r="AS184" s="166"/>
      <c r="AT184" s="166"/>
      <c r="AU184" s="166"/>
      <c r="AV184" s="166"/>
      <c r="AW184" s="166"/>
      <c r="AX184" s="184"/>
      <c r="AY184" s="185"/>
      <c r="AZ184" s="166"/>
      <c r="BA184" s="166"/>
      <c r="BB184" s="166"/>
      <c r="BC184" s="166"/>
      <c r="BD184" s="166"/>
      <c r="BE184" s="166"/>
      <c r="BF184" s="184"/>
      <c r="BG184" s="185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84"/>
      <c r="BS184" s="166"/>
      <c r="BT184" s="166"/>
      <c r="BU184" s="166"/>
      <c r="BV184" s="166"/>
      <c r="BW184" s="185"/>
      <c r="BX184" s="184"/>
      <c r="BY184" s="166"/>
      <c r="BZ184" s="166"/>
    </row>
    <row r="185" spans="1:78" ht="12.75" x14ac:dyDescent="0.2">
      <c r="A185" s="205"/>
      <c r="B185" s="206"/>
      <c r="C185" s="185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84"/>
      <c r="O185" s="185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  <c r="AA185" s="166"/>
      <c r="AB185" s="166"/>
      <c r="AC185" s="166"/>
      <c r="AD185" s="184"/>
      <c r="AE185" s="185"/>
      <c r="AF185" s="166"/>
      <c r="AG185" s="166"/>
      <c r="AH185" s="184"/>
      <c r="AI185" s="185"/>
      <c r="AJ185" s="166"/>
      <c r="AK185" s="166"/>
      <c r="AL185" s="166"/>
      <c r="AM185" s="166"/>
      <c r="AN185" s="166"/>
      <c r="AO185" s="166"/>
      <c r="AP185" s="166"/>
      <c r="AQ185" s="166"/>
      <c r="AR185" s="166"/>
      <c r="AS185" s="166"/>
      <c r="AT185" s="166"/>
      <c r="AU185" s="166"/>
      <c r="AV185" s="166"/>
      <c r="AW185" s="166"/>
      <c r="AX185" s="184"/>
      <c r="AY185" s="185"/>
      <c r="AZ185" s="166"/>
      <c r="BA185" s="166"/>
      <c r="BB185" s="166"/>
      <c r="BC185" s="166"/>
      <c r="BD185" s="166"/>
      <c r="BE185" s="166"/>
      <c r="BF185" s="184"/>
      <c r="BG185" s="185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84"/>
      <c r="BS185" s="166"/>
      <c r="BT185" s="166"/>
      <c r="BU185" s="166"/>
      <c r="BV185" s="166"/>
      <c r="BW185" s="185"/>
      <c r="BX185" s="184"/>
      <c r="BY185" s="166"/>
      <c r="BZ185" s="166"/>
    </row>
    <row r="186" spans="1:78" ht="12.75" x14ac:dyDescent="0.2">
      <c r="A186" s="205"/>
      <c r="B186" s="206"/>
      <c r="C186" s="185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84"/>
      <c r="O186" s="185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  <c r="AA186" s="166"/>
      <c r="AB186" s="166"/>
      <c r="AC186" s="166"/>
      <c r="AD186" s="184"/>
      <c r="AE186" s="185"/>
      <c r="AF186" s="166"/>
      <c r="AG186" s="166"/>
      <c r="AH186" s="184"/>
      <c r="AI186" s="185"/>
      <c r="AJ186" s="166"/>
      <c r="AK186" s="166"/>
      <c r="AL186" s="166"/>
      <c r="AM186" s="166"/>
      <c r="AN186" s="166"/>
      <c r="AO186" s="166"/>
      <c r="AP186" s="166"/>
      <c r="AQ186" s="166"/>
      <c r="AR186" s="166"/>
      <c r="AS186" s="166"/>
      <c r="AT186" s="166"/>
      <c r="AU186" s="166"/>
      <c r="AV186" s="166"/>
      <c r="AW186" s="166"/>
      <c r="AX186" s="184"/>
      <c r="AY186" s="185"/>
      <c r="AZ186" s="166"/>
      <c r="BA186" s="166"/>
      <c r="BB186" s="166"/>
      <c r="BC186" s="166"/>
      <c r="BD186" s="166"/>
      <c r="BE186" s="166"/>
      <c r="BF186" s="184"/>
      <c r="BG186" s="185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184"/>
      <c r="BS186" s="166"/>
      <c r="BT186" s="166"/>
      <c r="BU186" s="166"/>
      <c r="BV186" s="166"/>
      <c r="BW186" s="185"/>
      <c r="BX186" s="184"/>
      <c r="BY186" s="166"/>
      <c r="BZ186" s="166"/>
    </row>
    <row r="187" spans="1:78" ht="12.75" x14ac:dyDescent="0.2">
      <c r="A187" s="205"/>
      <c r="B187" s="206"/>
      <c r="C187" s="185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84"/>
      <c r="O187" s="185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  <c r="AA187" s="166"/>
      <c r="AB187" s="166"/>
      <c r="AC187" s="166"/>
      <c r="AD187" s="184"/>
      <c r="AE187" s="185"/>
      <c r="AF187" s="166"/>
      <c r="AG187" s="166"/>
      <c r="AH187" s="184"/>
      <c r="AI187" s="185"/>
      <c r="AJ187" s="166"/>
      <c r="AK187" s="166"/>
      <c r="AL187" s="166"/>
      <c r="AM187" s="166"/>
      <c r="AN187" s="166"/>
      <c r="AO187" s="166"/>
      <c r="AP187" s="166"/>
      <c r="AQ187" s="166"/>
      <c r="AR187" s="166"/>
      <c r="AS187" s="166"/>
      <c r="AT187" s="166"/>
      <c r="AU187" s="166"/>
      <c r="AV187" s="166"/>
      <c r="AW187" s="166"/>
      <c r="AX187" s="184"/>
      <c r="AY187" s="185"/>
      <c r="AZ187" s="166"/>
      <c r="BA187" s="166"/>
      <c r="BB187" s="166"/>
      <c r="BC187" s="166"/>
      <c r="BD187" s="166"/>
      <c r="BE187" s="166"/>
      <c r="BF187" s="184"/>
      <c r="BG187" s="185"/>
      <c r="BH187" s="166"/>
      <c r="BI187" s="166"/>
      <c r="BJ187" s="166"/>
      <c r="BK187" s="166"/>
      <c r="BL187" s="166"/>
      <c r="BM187" s="166"/>
      <c r="BN187" s="166"/>
      <c r="BO187" s="166"/>
      <c r="BP187" s="166"/>
      <c r="BQ187" s="166"/>
      <c r="BR187" s="184"/>
      <c r="BS187" s="166"/>
      <c r="BT187" s="166"/>
      <c r="BU187" s="166"/>
      <c r="BV187" s="166"/>
      <c r="BW187" s="185"/>
      <c r="BX187" s="184"/>
      <c r="BY187" s="166"/>
      <c r="BZ187" s="166"/>
    </row>
    <row r="188" spans="1:78" ht="12.75" x14ac:dyDescent="0.2">
      <c r="A188" s="205"/>
      <c r="B188" s="206"/>
      <c r="C188" s="185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84"/>
      <c r="O188" s="185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66"/>
      <c r="AC188" s="166"/>
      <c r="AD188" s="184"/>
      <c r="AE188" s="185"/>
      <c r="AF188" s="166"/>
      <c r="AG188" s="166"/>
      <c r="AH188" s="184"/>
      <c r="AI188" s="185"/>
      <c r="AJ188" s="166"/>
      <c r="AK188" s="166"/>
      <c r="AL188" s="166"/>
      <c r="AM188" s="166"/>
      <c r="AN188" s="166"/>
      <c r="AO188" s="166"/>
      <c r="AP188" s="166"/>
      <c r="AQ188" s="166"/>
      <c r="AR188" s="166"/>
      <c r="AS188" s="166"/>
      <c r="AT188" s="166"/>
      <c r="AU188" s="166"/>
      <c r="AV188" s="166"/>
      <c r="AW188" s="166"/>
      <c r="AX188" s="184"/>
      <c r="AY188" s="185"/>
      <c r="AZ188" s="166"/>
      <c r="BA188" s="166"/>
      <c r="BB188" s="166"/>
      <c r="BC188" s="166"/>
      <c r="BD188" s="166"/>
      <c r="BE188" s="166"/>
      <c r="BF188" s="184"/>
      <c r="BG188" s="185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184"/>
      <c r="BS188" s="166"/>
      <c r="BT188" s="166"/>
      <c r="BU188" s="166"/>
      <c r="BV188" s="166"/>
      <c r="BW188" s="185"/>
      <c r="BX188" s="184"/>
      <c r="BY188" s="166"/>
      <c r="BZ188" s="166"/>
    </row>
    <row r="189" spans="1:78" ht="12.75" x14ac:dyDescent="0.2">
      <c r="A189" s="205"/>
      <c r="B189" s="206"/>
      <c r="C189" s="185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84"/>
      <c r="O189" s="185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  <c r="AA189" s="166"/>
      <c r="AB189" s="166"/>
      <c r="AC189" s="166"/>
      <c r="AD189" s="184"/>
      <c r="AE189" s="185"/>
      <c r="AF189" s="166"/>
      <c r="AG189" s="166"/>
      <c r="AH189" s="184"/>
      <c r="AI189" s="185"/>
      <c r="AJ189" s="166"/>
      <c r="AK189" s="166"/>
      <c r="AL189" s="166"/>
      <c r="AM189" s="166"/>
      <c r="AN189" s="166"/>
      <c r="AO189" s="166"/>
      <c r="AP189" s="166"/>
      <c r="AQ189" s="166"/>
      <c r="AR189" s="166"/>
      <c r="AS189" s="166"/>
      <c r="AT189" s="166"/>
      <c r="AU189" s="166"/>
      <c r="AV189" s="166"/>
      <c r="AW189" s="166"/>
      <c r="AX189" s="184"/>
      <c r="AY189" s="185"/>
      <c r="AZ189" s="166"/>
      <c r="BA189" s="166"/>
      <c r="BB189" s="166"/>
      <c r="BC189" s="166"/>
      <c r="BD189" s="166"/>
      <c r="BE189" s="166"/>
      <c r="BF189" s="184"/>
      <c r="BG189" s="185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166"/>
      <c r="BR189" s="184"/>
      <c r="BS189" s="166"/>
      <c r="BT189" s="166"/>
      <c r="BU189" s="166"/>
      <c r="BV189" s="166"/>
      <c r="BW189" s="185"/>
      <c r="BX189" s="184"/>
      <c r="BY189" s="166"/>
      <c r="BZ189" s="166"/>
    </row>
    <row r="190" spans="1:78" ht="12.75" x14ac:dyDescent="0.2">
      <c r="A190" s="205"/>
      <c r="B190" s="206"/>
      <c r="C190" s="185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84"/>
      <c r="O190" s="185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  <c r="AA190" s="166"/>
      <c r="AB190" s="166"/>
      <c r="AC190" s="166"/>
      <c r="AD190" s="184"/>
      <c r="AE190" s="185"/>
      <c r="AF190" s="166"/>
      <c r="AG190" s="166"/>
      <c r="AH190" s="184"/>
      <c r="AI190" s="185"/>
      <c r="AJ190" s="166"/>
      <c r="AK190" s="166"/>
      <c r="AL190" s="166"/>
      <c r="AM190" s="166"/>
      <c r="AN190" s="166"/>
      <c r="AO190" s="166"/>
      <c r="AP190" s="166"/>
      <c r="AQ190" s="166"/>
      <c r="AR190" s="166"/>
      <c r="AS190" s="166"/>
      <c r="AT190" s="166"/>
      <c r="AU190" s="166"/>
      <c r="AV190" s="166"/>
      <c r="AW190" s="166"/>
      <c r="AX190" s="184"/>
      <c r="AY190" s="185"/>
      <c r="AZ190" s="166"/>
      <c r="BA190" s="166"/>
      <c r="BB190" s="166"/>
      <c r="BC190" s="166"/>
      <c r="BD190" s="166"/>
      <c r="BE190" s="166"/>
      <c r="BF190" s="184"/>
      <c r="BG190" s="185"/>
      <c r="BH190" s="166"/>
      <c r="BI190" s="166"/>
      <c r="BJ190" s="166"/>
      <c r="BK190" s="166"/>
      <c r="BL190" s="166"/>
      <c r="BM190" s="166"/>
      <c r="BN190" s="166"/>
      <c r="BO190" s="166"/>
      <c r="BP190" s="166"/>
      <c r="BQ190" s="166"/>
      <c r="BR190" s="184"/>
      <c r="BS190" s="166"/>
      <c r="BT190" s="166"/>
      <c r="BU190" s="166"/>
      <c r="BV190" s="166"/>
      <c r="BW190" s="185"/>
      <c r="BX190" s="184"/>
      <c r="BY190" s="166"/>
      <c r="BZ190" s="166"/>
    </row>
    <row r="191" spans="1:78" ht="12.75" x14ac:dyDescent="0.2">
      <c r="A191" s="205"/>
      <c r="B191" s="206"/>
      <c r="C191" s="185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84"/>
      <c r="O191" s="185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  <c r="AA191" s="166"/>
      <c r="AB191" s="166"/>
      <c r="AC191" s="166"/>
      <c r="AD191" s="184"/>
      <c r="AE191" s="185"/>
      <c r="AF191" s="166"/>
      <c r="AG191" s="166"/>
      <c r="AH191" s="184"/>
      <c r="AI191" s="185"/>
      <c r="AJ191" s="166"/>
      <c r="AK191" s="166"/>
      <c r="AL191" s="166"/>
      <c r="AM191" s="166"/>
      <c r="AN191" s="166"/>
      <c r="AO191" s="166"/>
      <c r="AP191" s="166"/>
      <c r="AQ191" s="166"/>
      <c r="AR191" s="166"/>
      <c r="AS191" s="166"/>
      <c r="AT191" s="166"/>
      <c r="AU191" s="166"/>
      <c r="AV191" s="166"/>
      <c r="AW191" s="166"/>
      <c r="AX191" s="184"/>
      <c r="AY191" s="185"/>
      <c r="AZ191" s="166"/>
      <c r="BA191" s="166"/>
      <c r="BB191" s="166"/>
      <c r="BC191" s="166"/>
      <c r="BD191" s="166"/>
      <c r="BE191" s="166"/>
      <c r="BF191" s="184"/>
      <c r="BG191" s="185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166"/>
      <c r="BR191" s="184"/>
      <c r="BS191" s="166"/>
      <c r="BT191" s="166"/>
      <c r="BU191" s="166"/>
      <c r="BV191" s="166"/>
      <c r="BW191" s="185"/>
      <c r="BX191" s="184"/>
      <c r="BY191" s="166"/>
      <c r="BZ191" s="166"/>
    </row>
    <row r="192" spans="1:78" ht="12.75" x14ac:dyDescent="0.2">
      <c r="A192" s="205"/>
      <c r="B192" s="206"/>
      <c r="C192" s="185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84"/>
      <c r="O192" s="185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  <c r="AA192" s="166"/>
      <c r="AB192" s="166"/>
      <c r="AC192" s="166"/>
      <c r="AD192" s="184"/>
      <c r="AE192" s="185"/>
      <c r="AF192" s="166"/>
      <c r="AG192" s="166"/>
      <c r="AH192" s="184"/>
      <c r="AI192" s="185"/>
      <c r="AJ192" s="166"/>
      <c r="AK192" s="166"/>
      <c r="AL192" s="166"/>
      <c r="AM192" s="166"/>
      <c r="AN192" s="166"/>
      <c r="AO192" s="166"/>
      <c r="AP192" s="166"/>
      <c r="AQ192" s="166"/>
      <c r="AR192" s="166"/>
      <c r="AS192" s="166"/>
      <c r="AT192" s="166"/>
      <c r="AU192" s="166"/>
      <c r="AV192" s="166"/>
      <c r="AW192" s="166"/>
      <c r="AX192" s="184"/>
      <c r="AY192" s="185"/>
      <c r="AZ192" s="166"/>
      <c r="BA192" s="166"/>
      <c r="BB192" s="166"/>
      <c r="BC192" s="166"/>
      <c r="BD192" s="166"/>
      <c r="BE192" s="166"/>
      <c r="BF192" s="184"/>
      <c r="BG192" s="185"/>
      <c r="BH192" s="166"/>
      <c r="BI192" s="166"/>
      <c r="BJ192" s="166"/>
      <c r="BK192" s="166"/>
      <c r="BL192" s="166"/>
      <c r="BM192" s="166"/>
      <c r="BN192" s="166"/>
      <c r="BO192" s="166"/>
      <c r="BP192" s="166"/>
      <c r="BQ192" s="166"/>
      <c r="BR192" s="184"/>
      <c r="BS192" s="166"/>
      <c r="BT192" s="166"/>
      <c r="BU192" s="166"/>
      <c r="BV192" s="166"/>
      <c r="BW192" s="185"/>
      <c r="BX192" s="184"/>
      <c r="BY192" s="166"/>
      <c r="BZ192" s="166"/>
    </row>
    <row r="193" spans="1:78" ht="12.75" x14ac:dyDescent="0.2">
      <c r="A193" s="205"/>
      <c r="B193" s="206"/>
      <c r="C193" s="185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84"/>
      <c r="O193" s="185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66"/>
      <c r="AC193" s="166"/>
      <c r="AD193" s="184"/>
      <c r="AE193" s="185"/>
      <c r="AF193" s="166"/>
      <c r="AG193" s="166"/>
      <c r="AH193" s="184"/>
      <c r="AI193" s="185"/>
      <c r="AJ193" s="166"/>
      <c r="AK193" s="166"/>
      <c r="AL193" s="166"/>
      <c r="AM193" s="166"/>
      <c r="AN193" s="166"/>
      <c r="AO193" s="166"/>
      <c r="AP193" s="166"/>
      <c r="AQ193" s="166"/>
      <c r="AR193" s="166"/>
      <c r="AS193" s="166"/>
      <c r="AT193" s="166"/>
      <c r="AU193" s="166"/>
      <c r="AV193" s="166"/>
      <c r="AW193" s="166"/>
      <c r="AX193" s="184"/>
      <c r="AY193" s="185"/>
      <c r="AZ193" s="166"/>
      <c r="BA193" s="166"/>
      <c r="BB193" s="166"/>
      <c r="BC193" s="166"/>
      <c r="BD193" s="166"/>
      <c r="BE193" s="166"/>
      <c r="BF193" s="184"/>
      <c r="BG193" s="185"/>
      <c r="BH193" s="166"/>
      <c r="BI193" s="166"/>
      <c r="BJ193" s="166"/>
      <c r="BK193" s="166"/>
      <c r="BL193" s="166"/>
      <c r="BM193" s="166"/>
      <c r="BN193" s="166"/>
      <c r="BO193" s="166"/>
      <c r="BP193" s="166"/>
      <c r="BQ193" s="166"/>
      <c r="BR193" s="184"/>
      <c r="BS193" s="166"/>
      <c r="BT193" s="166"/>
      <c r="BU193" s="166"/>
      <c r="BV193" s="166"/>
      <c r="BW193" s="185"/>
      <c r="BX193" s="184"/>
      <c r="BY193" s="166"/>
      <c r="BZ193" s="166"/>
    </row>
    <row r="194" spans="1:78" ht="12.75" x14ac:dyDescent="0.2">
      <c r="A194" s="205"/>
      <c r="B194" s="206"/>
      <c r="C194" s="185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84"/>
      <c r="O194" s="185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  <c r="AA194" s="166"/>
      <c r="AB194" s="166"/>
      <c r="AC194" s="166"/>
      <c r="AD194" s="184"/>
      <c r="AE194" s="185"/>
      <c r="AF194" s="166"/>
      <c r="AG194" s="166"/>
      <c r="AH194" s="184"/>
      <c r="AI194" s="185"/>
      <c r="AJ194" s="166"/>
      <c r="AK194" s="166"/>
      <c r="AL194" s="166"/>
      <c r="AM194" s="166"/>
      <c r="AN194" s="166"/>
      <c r="AO194" s="166"/>
      <c r="AP194" s="166"/>
      <c r="AQ194" s="166"/>
      <c r="AR194" s="166"/>
      <c r="AS194" s="166"/>
      <c r="AT194" s="166"/>
      <c r="AU194" s="166"/>
      <c r="AV194" s="166"/>
      <c r="AW194" s="166"/>
      <c r="AX194" s="184"/>
      <c r="AY194" s="185"/>
      <c r="AZ194" s="166"/>
      <c r="BA194" s="166"/>
      <c r="BB194" s="166"/>
      <c r="BC194" s="166"/>
      <c r="BD194" s="166"/>
      <c r="BE194" s="166"/>
      <c r="BF194" s="184"/>
      <c r="BG194" s="185"/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166"/>
      <c r="BR194" s="184"/>
      <c r="BS194" s="166"/>
      <c r="BT194" s="166"/>
      <c r="BU194" s="166"/>
      <c r="BV194" s="166"/>
      <c r="BW194" s="185"/>
      <c r="BX194" s="184"/>
      <c r="BY194" s="166"/>
      <c r="BZ194" s="166"/>
    </row>
    <row r="195" spans="1:78" ht="12.75" x14ac:dyDescent="0.2">
      <c r="A195" s="205"/>
      <c r="B195" s="206"/>
      <c r="C195" s="185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84"/>
      <c r="O195" s="185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  <c r="AA195" s="166"/>
      <c r="AB195" s="166"/>
      <c r="AC195" s="166"/>
      <c r="AD195" s="184"/>
      <c r="AE195" s="185"/>
      <c r="AF195" s="166"/>
      <c r="AG195" s="166"/>
      <c r="AH195" s="184"/>
      <c r="AI195" s="185"/>
      <c r="AJ195" s="166"/>
      <c r="AK195" s="166"/>
      <c r="AL195" s="166"/>
      <c r="AM195" s="166"/>
      <c r="AN195" s="166"/>
      <c r="AO195" s="166"/>
      <c r="AP195" s="166"/>
      <c r="AQ195" s="166"/>
      <c r="AR195" s="166"/>
      <c r="AS195" s="166"/>
      <c r="AT195" s="166"/>
      <c r="AU195" s="166"/>
      <c r="AV195" s="166"/>
      <c r="AW195" s="166"/>
      <c r="AX195" s="184"/>
      <c r="AY195" s="185"/>
      <c r="AZ195" s="166"/>
      <c r="BA195" s="166"/>
      <c r="BB195" s="166"/>
      <c r="BC195" s="166"/>
      <c r="BD195" s="166"/>
      <c r="BE195" s="166"/>
      <c r="BF195" s="184"/>
      <c r="BG195" s="185"/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166"/>
      <c r="BR195" s="184"/>
      <c r="BS195" s="166"/>
      <c r="BT195" s="166"/>
      <c r="BU195" s="166"/>
      <c r="BV195" s="166"/>
      <c r="BW195" s="185"/>
      <c r="BX195" s="184"/>
      <c r="BY195" s="166"/>
      <c r="BZ195" s="166"/>
    </row>
    <row r="196" spans="1:78" ht="12.75" x14ac:dyDescent="0.2">
      <c r="A196" s="205"/>
      <c r="B196" s="206"/>
      <c r="C196" s="185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84"/>
      <c r="O196" s="185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  <c r="AA196" s="166"/>
      <c r="AB196" s="166"/>
      <c r="AC196" s="166"/>
      <c r="AD196" s="184"/>
      <c r="AE196" s="185"/>
      <c r="AF196" s="166"/>
      <c r="AG196" s="166"/>
      <c r="AH196" s="184"/>
      <c r="AI196" s="185"/>
      <c r="AJ196" s="166"/>
      <c r="AK196" s="166"/>
      <c r="AL196" s="166"/>
      <c r="AM196" s="166"/>
      <c r="AN196" s="166"/>
      <c r="AO196" s="166"/>
      <c r="AP196" s="166"/>
      <c r="AQ196" s="166"/>
      <c r="AR196" s="166"/>
      <c r="AS196" s="166"/>
      <c r="AT196" s="166"/>
      <c r="AU196" s="166"/>
      <c r="AV196" s="166"/>
      <c r="AW196" s="166"/>
      <c r="AX196" s="184"/>
      <c r="AY196" s="185"/>
      <c r="AZ196" s="166"/>
      <c r="BA196" s="166"/>
      <c r="BB196" s="166"/>
      <c r="BC196" s="166"/>
      <c r="BD196" s="166"/>
      <c r="BE196" s="166"/>
      <c r="BF196" s="184"/>
      <c r="BG196" s="185"/>
      <c r="BH196" s="166"/>
      <c r="BI196" s="166"/>
      <c r="BJ196" s="166"/>
      <c r="BK196" s="166"/>
      <c r="BL196" s="166"/>
      <c r="BM196" s="166"/>
      <c r="BN196" s="166"/>
      <c r="BO196" s="166"/>
      <c r="BP196" s="166"/>
      <c r="BQ196" s="166"/>
      <c r="BR196" s="184"/>
      <c r="BS196" s="166"/>
      <c r="BT196" s="166"/>
      <c r="BU196" s="166"/>
      <c r="BV196" s="166"/>
      <c r="BW196" s="185"/>
      <c r="BX196" s="184"/>
      <c r="BY196" s="166"/>
      <c r="BZ196" s="166"/>
    </row>
    <row r="197" spans="1:78" ht="12.75" x14ac:dyDescent="0.2">
      <c r="A197" s="205"/>
      <c r="B197" s="206"/>
      <c r="C197" s="185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84"/>
      <c r="O197" s="185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  <c r="AA197" s="166"/>
      <c r="AB197" s="166"/>
      <c r="AC197" s="166"/>
      <c r="AD197" s="184"/>
      <c r="AE197" s="185"/>
      <c r="AF197" s="166"/>
      <c r="AG197" s="166"/>
      <c r="AH197" s="184"/>
      <c r="AI197" s="185"/>
      <c r="AJ197" s="166"/>
      <c r="AK197" s="166"/>
      <c r="AL197" s="166"/>
      <c r="AM197" s="166"/>
      <c r="AN197" s="166"/>
      <c r="AO197" s="166"/>
      <c r="AP197" s="166"/>
      <c r="AQ197" s="166"/>
      <c r="AR197" s="166"/>
      <c r="AS197" s="166"/>
      <c r="AT197" s="166"/>
      <c r="AU197" s="166"/>
      <c r="AV197" s="166"/>
      <c r="AW197" s="166"/>
      <c r="AX197" s="184"/>
      <c r="AY197" s="185"/>
      <c r="AZ197" s="166"/>
      <c r="BA197" s="166"/>
      <c r="BB197" s="166"/>
      <c r="BC197" s="166"/>
      <c r="BD197" s="166"/>
      <c r="BE197" s="166"/>
      <c r="BF197" s="184"/>
      <c r="BG197" s="185"/>
      <c r="BH197" s="166"/>
      <c r="BI197" s="166"/>
      <c r="BJ197" s="166"/>
      <c r="BK197" s="166"/>
      <c r="BL197" s="166"/>
      <c r="BM197" s="166"/>
      <c r="BN197" s="166"/>
      <c r="BO197" s="166"/>
      <c r="BP197" s="166"/>
      <c r="BQ197" s="166"/>
      <c r="BR197" s="184"/>
      <c r="BS197" s="166"/>
      <c r="BT197" s="166"/>
      <c r="BU197" s="166"/>
      <c r="BV197" s="166"/>
      <c r="BW197" s="185"/>
      <c r="BX197" s="184"/>
      <c r="BY197" s="166"/>
      <c r="BZ197" s="166"/>
    </row>
    <row r="198" spans="1:78" ht="12.75" x14ac:dyDescent="0.2">
      <c r="A198" s="205"/>
      <c r="B198" s="206"/>
      <c r="C198" s="185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84"/>
      <c r="O198" s="185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84"/>
      <c r="AE198" s="185"/>
      <c r="AF198" s="166"/>
      <c r="AG198" s="166"/>
      <c r="AH198" s="184"/>
      <c r="AI198" s="185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84"/>
      <c r="AY198" s="185"/>
      <c r="AZ198" s="166"/>
      <c r="BA198" s="166"/>
      <c r="BB198" s="166"/>
      <c r="BC198" s="166"/>
      <c r="BD198" s="166"/>
      <c r="BE198" s="166"/>
      <c r="BF198" s="184"/>
      <c r="BG198" s="185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166"/>
      <c r="BR198" s="184"/>
      <c r="BS198" s="166"/>
      <c r="BT198" s="166"/>
      <c r="BU198" s="166"/>
      <c r="BV198" s="166"/>
      <c r="BW198" s="185"/>
      <c r="BX198" s="184"/>
      <c r="BY198" s="166"/>
      <c r="BZ198" s="166"/>
    </row>
    <row r="199" spans="1:78" ht="12.75" x14ac:dyDescent="0.2">
      <c r="A199" s="205"/>
      <c r="B199" s="206"/>
      <c r="C199" s="185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84"/>
      <c r="O199" s="185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84"/>
      <c r="AE199" s="185"/>
      <c r="AF199" s="166"/>
      <c r="AG199" s="166"/>
      <c r="AH199" s="184"/>
      <c r="AI199" s="185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84"/>
      <c r="AY199" s="185"/>
      <c r="AZ199" s="166"/>
      <c r="BA199" s="166"/>
      <c r="BB199" s="166"/>
      <c r="BC199" s="166"/>
      <c r="BD199" s="166"/>
      <c r="BE199" s="166"/>
      <c r="BF199" s="184"/>
      <c r="BG199" s="185"/>
      <c r="BH199" s="166"/>
      <c r="BI199" s="166"/>
      <c r="BJ199" s="166"/>
      <c r="BK199" s="166"/>
      <c r="BL199" s="166"/>
      <c r="BM199" s="166"/>
      <c r="BN199" s="166"/>
      <c r="BO199" s="166"/>
      <c r="BP199" s="166"/>
      <c r="BQ199" s="166"/>
      <c r="BR199" s="184"/>
      <c r="BS199" s="166"/>
      <c r="BT199" s="166"/>
      <c r="BU199" s="166"/>
      <c r="BV199" s="166"/>
      <c r="BW199" s="185"/>
      <c r="BX199" s="184"/>
      <c r="BY199" s="166"/>
      <c r="BZ199" s="166"/>
    </row>
    <row r="200" spans="1:78" ht="12.75" x14ac:dyDescent="0.2">
      <c r="A200" s="205"/>
      <c r="B200" s="206"/>
      <c r="C200" s="185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84"/>
      <c r="O200" s="185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  <c r="AA200" s="166"/>
      <c r="AB200" s="166"/>
      <c r="AC200" s="166"/>
      <c r="AD200" s="184"/>
      <c r="AE200" s="185"/>
      <c r="AF200" s="166"/>
      <c r="AG200" s="166"/>
      <c r="AH200" s="184"/>
      <c r="AI200" s="185"/>
      <c r="AJ200" s="166"/>
      <c r="AK200" s="166"/>
      <c r="AL200" s="166"/>
      <c r="AM200" s="166"/>
      <c r="AN200" s="166"/>
      <c r="AO200" s="166"/>
      <c r="AP200" s="166"/>
      <c r="AQ200" s="166"/>
      <c r="AR200" s="166"/>
      <c r="AS200" s="166"/>
      <c r="AT200" s="166"/>
      <c r="AU200" s="166"/>
      <c r="AV200" s="166"/>
      <c r="AW200" s="166"/>
      <c r="AX200" s="184"/>
      <c r="AY200" s="185"/>
      <c r="AZ200" s="166"/>
      <c r="BA200" s="166"/>
      <c r="BB200" s="166"/>
      <c r="BC200" s="166"/>
      <c r="BD200" s="166"/>
      <c r="BE200" s="166"/>
      <c r="BF200" s="184"/>
      <c r="BG200" s="185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166"/>
      <c r="BR200" s="184"/>
      <c r="BS200" s="166"/>
      <c r="BT200" s="166"/>
      <c r="BU200" s="166"/>
      <c r="BV200" s="166"/>
      <c r="BW200" s="185"/>
      <c r="BX200" s="184"/>
      <c r="BY200" s="166"/>
      <c r="BZ200" s="166"/>
    </row>
    <row r="201" spans="1:78" ht="12.75" x14ac:dyDescent="0.2">
      <c r="A201" s="205"/>
      <c r="B201" s="206"/>
      <c r="C201" s="185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84"/>
      <c r="O201" s="185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  <c r="AA201" s="166"/>
      <c r="AB201" s="166"/>
      <c r="AC201" s="166"/>
      <c r="AD201" s="184"/>
      <c r="AE201" s="185"/>
      <c r="AF201" s="166"/>
      <c r="AG201" s="166"/>
      <c r="AH201" s="184"/>
      <c r="AI201" s="185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84"/>
      <c r="AY201" s="185"/>
      <c r="AZ201" s="166"/>
      <c r="BA201" s="166"/>
      <c r="BB201" s="166"/>
      <c r="BC201" s="166"/>
      <c r="BD201" s="166"/>
      <c r="BE201" s="166"/>
      <c r="BF201" s="184"/>
      <c r="BG201" s="185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84"/>
      <c r="BS201" s="166"/>
      <c r="BT201" s="166"/>
      <c r="BU201" s="166"/>
      <c r="BV201" s="166"/>
      <c r="BW201" s="185"/>
      <c r="BX201" s="184"/>
      <c r="BY201" s="166"/>
      <c r="BZ201" s="166"/>
    </row>
    <row r="202" spans="1:78" ht="12.75" x14ac:dyDescent="0.2">
      <c r="A202" s="205"/>
      <c r="B202" s="206"/>
      <c r="C202" s="185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84"/>
      <c r="O202" s="185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84"/>
      <c r="AE202" s="185"/>
      <c r="AF202" s="166"/>
      <c r="AG202" s="166"/>
      <c r="AH202" s="184"/>
      <c r="AI202" s="185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84"/>
      <c r="AY202" s="185"/>
      <c r="AZ202" s="166"/>
      <c r="BA202" s="166"/>
      <c r="BB202" s="166"/>
      <c r="BC202" s="166"/>
      <c r="BD202" s="166"/>
      <c r="BE202" s="166"/>
      <c r="BF202" s="184"/>
      <c r="BG202" s="185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84"/>
      <c r="BS202" s="166"/>
      <c r="BT202" s="166"/>
      <c r="BU202" s="166"/>
      <c r="BV202" s="166"/>
      <c r="BW202" s="185"/>
      <c r="BX202" s="184"/>
      <c r="BY202" s="166"/>
      <c r="BZ202" s="166"/>
    </row>
    <row r="203" spans="1:78" ht="12.75" x14ac:dyDescent="0.2">
      <c r="A203" s="205"/>
      <c r="B203" s="206"/>
      <c r="C203" s="185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84"/>
      <c r="O203" s="185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  <c r="AA203" s="166"/>
      <c r="AB203" s="166"/>
      <c r="AC203" s="166"/>
      <c r="AD203" s="184"/>
      <c r="AE203" s="185"/>
      <c r="AF203" s="166"/>
      <c r="AG203" s="166"/>
      <c r="AH203" s="184"/>
      <c r="AI203" s="185"/>
      <c r="AJ203" s="166"/>
      <c r="AK203" s="166"/>
      <c r="AL203" s="166"/>
      <c r="AM203" s="166"/>
      <c r="AN203" s="166"/>
      <c r="AO203" s="166"/>
      <c r="AP203" s="166"/>
      <c r="AQ203" s="166"/>
      <c r="AR203" s="166"/>
      <c r="AS203" s="166"/>
      <c r="AT203" s="166"/>
      <c r="AU203" s="166"/>
      <c r="AV203" s="166"/>
      <c r="AW203" s="166"/>
      <c r="AX203" s="184"/>
      <c r="AY203" s="185"/>
      <c r="AZ203" s="166"/>
      <c r="BA203" s="166"/>
      <c r="BB203" s="166"/>
      <c r="BC203" s="166"/>
      <c r="BD203" s="166"/>
      <c r="BE203" s="166"/>
      <c r="BF203" s="184"/>
      <c r="BG203" s="185"/>
      <c r="BH203" s="166"/>
      <c r="BI203" s="166"/>
      <c r="BJ203" s="166"/>
      <c r="BK203" s="166"/>
      <c r="BL203" s="166"/>
      <c r="BM203" s="166"/>
      <c r="BN203" s="166"/>
      <c r="BO203" s="166"/>
      <c r="BP203" s="166"/>
      <c r="BQ203" s="166"/>
      <c r="BR203" s="184"/>
      <c r="BS203" s="166"/>
      <c r="BT203" s="166"/>
      <c r="BU203" s="166"/>
      <c r="BV203" s="166"/>
      <c r="BW203" s="185"/>
      <c r="BX203" s="184"/>
      <c r="BY203" s="166"/>
      <c r="BZ203" s="166"/>
    </row>
    <row r="204" spans="1:78" ht="12.75" x14ac:dyDescent="0.2">
      <c r="A204" s="205"/>
      <c r="B204" s="206"/>
      <c r="C204" s="185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84"/>
      <c r="O204" s="185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84"/>
      <c r="AE204" s="185"/>
      <c r="AF204" s="166"/>
      <c r="AG204" s="166"/>
      <c r="AH204" s="184"/>
      <c r="AI204" s="185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84"/>
      <c r="AY204" s="185"/>
      <c r="AZ204" s="166"/>
      <c r="BA204" s="166"/>
      <c r="BB204" s="166"/>
      <c r="BC204" s="166"/>
      <c r="BD204" s="166"/>
      <c r="BE204" s="166"/>
      <c r="BF204" s="184"/>
      <c r="BG204" s="185"/>
      <c r="BH204" s="166"/>
      <c r="BI204" s="166"/>
      <c r="BJ204" s="166"/>
      <c r="BK204" s="166"/>
      <c r="BL204" s="166"/>
      <c r="BM204" s="166"/>
      <c r="BN204" s="166"/>
      <c r="BO204" s="166"/>
      <c r="BP204" s="166"/>
      <c r="BQ204" s="166"/>
      <c r="BR204" s="184"/>
      <c r="BS204" s="166"/>
      <c r="BT204" s="166"/>
      <c r="BU204" s="166"/>
      <c r="BV204" s="166"/>
      <c r="BW204" s="185"/>
      <c r="BX204" s="184"/>
      <c r="BY204" s="166"/>
      <c r="BZ204" s="166"/>
    </row>
    <row r="205" spans="1:78" ht="12.75" x14ac:dyDescent="0.2">
      <c r="A205" s="205"/>
      <c r="B205" s="206"/>
      <c r="C205" s="185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84"/>
      <c r="O205" s="185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  <c r="AA205" s="166"/>
      <c r="AB205" s="166"/>
      <c r="AC205" s="166"/>
      <c r="AD205" s="184"/>
      <c r="AE205" s="185"/>
      <c r="AF205" s="166"/>
      <c r="AG205" s="166"/>
      <c r="AH205" s="184"/>
      <c r="AI205" s="185"/>
      <c r="AJ205" s="166"/>
      <c r="AK205" s="166"/>
      <c r="AL205" s="166"/>
      <c r="AM205" s="166"/>
      <c r="AN205" s="166"/>
      <c r="AO205" s="166"/>
      <c r="AP205" s="166"/>
      <c r="AQ205" s="166"/>
      <c r="AR205" s="166"/>
      <c r="AS205" s="166"/>
      <c r="AT205" s="166"/>
      <c r="AU205" s="166"/>
      <c r="AV205" s="166"/>
      <c r="AW205" s="166"/>
      <c r="AX205" s="184"/>
      <c r="AY205" s="185"/>
      <c r="AZ205" s="166"/>
      <c r="BA205" s="166"/>
      <c r="BB205" s="166"/>
      <c r="BC205" s="166"/>
      <c r="BD205" s="166"/>
      <c r="BE205" s="166"/>
      <c r="BF205" s="184"/>
      <c r="BG205" s="185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184"/>
      <c r="BS205" s="166"/>
      <c r="BT205" s="166"/>
      <c r="BU205" s="166"/>
      <c r="BV205" s="166"/>
      <c r="BW205" s="185"/>
      <c r="BX205" s="184"/>
      <c r="BY205" s="166"/>
      <c r="BZ205" s="166"/>
    </row>
    <row r="206" spans="1:78" ht="12.75" x14ac:dyDescent="0.2">
      <c r="A206" s="205"/>
      <c r="B206" s="206"/>
      <c r="C206" s="185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84"/>
      <c r="O206" s="185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  <c r="AA206" s="166"/>
      <c r="AB206" s="166"/>
      <c r="AC206" s="166"/>
      <c r="AD206" s="184"/>
      <c r="AE206" s="185"/>
      <c r="AF206" s="166"/>
      <c r="AG206" s="166"/>
      <c r="AH206" s="184"/>
      <c r="AI206" s="185"/>
      <c r="AJ206" s="166"/>
      <c r="AK206" s="166"/>
      <c r="AL206" s="166"/>
      <c r="AM206" s="166"/>
      <c r="AN206" s="166"/>
      <c r="AO206" s="166"/>
      <c r="AP206" s="166"/>
      <c r="AQ206" s="166"/>
      <c r="AR206" s="166"/>
      <c r="AS206" s="166"/>
      <c r="AT206" s="166"/>
      <c r="AU206" s="166"/>
      <c r="AV206" s="166"/>
      <c r="AW206" s="166"/>
      <c r="AX206" s="184"/>
      <c r="AY206" s="185"/>
      <c r="AZ206" s="166"/>
      <c r="BA206" s="166"/>
      <c r="BB206" s="166"/>
      <c r="BC206" s="166"/>
      <c r="BD206" s="166"/>
      <c r="BE206" s="166"/>
      <c r="BF206" s="184"/>
      <c r="BG206" s="185"/>
      <c r="BH206" s="166"/>
      <c r="BI206" s="166"/>
      <c r="BJ206" s="166"/>
      <c r="BK206" s="166"/>
      <c r="BL206" s="166"/>
      <c r="BM206" s="166"/>
      <c r="BN206" s="166"/>
      <c r="BO206" s="166"/>
      <c r="BP206" s="166"/>
      <c r="BQ206" s="166"/>
      <c r="BR206" s="184"/>
      <c r="BS206" s="166"/>
      <c r="BT206" s="166"/>
      <c r="BU206" s="166"/>
      <c r="BV206" s="166"/>
      <c r="BW206" s="185"/>
      <c r="BX206" s="184"/>
      <c r="BY206" s="166"/>
      <c r="BZ206" s="166"/>
    </row>
    <row r="207" spans="1:78" ht="12.75" x14ac:dyDescent="0.2">
      <c r="A207" s="205"/>
      <c r="B207" s="206"/>
      <c r="C207" s="185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84"/>
      <c r="O207" s="185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  <c r="AA207" s="166"/>
      <c r="AB207" s="166"/>
      <c r="AC207" s="166"/>
      <c r="AD207" s="184"/>
      <c r="AE207" s="185"/>
      <c r="AF207" s="166"/>
      <c r="AG207" s="166"/>
      <c r="AH207" s="184"/>
      <c r="AI207" s="185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84"/>
      <c r="AY207" s="185"/>
      <c r="AZ207" s="166"/>
      <c r="BA207" s="166"/>
      <c r="BB207" s="166"/>
      <c r="BC207" s="166"/>
      <c r="BD207" s="166"/>
      <c r="BE207" s="166"/>
      <c r="BF207" s="184"/>
      <c r="BG207" s="185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84"/>
      <c r="BS207" s="166"/>
      <c r="BT207" s="166"/>
      <c r="BU207" s="166"/>
      <c r="BV207" s="166"/>
      <c r="BW207" s="185"/>
      <c r="BX207" s="184"/>
      <c r="BY207" s="166"/>
      <c r="BZ207" s="166"/>
    </row>
    <row r="208" spans="1:78" ht="12.75" x14ac:dyDescent="0.2">
      <c r="A208" s="205"/>
      <c r="B208" s="206"/>
      <c r="C208" s="185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84"/>
      <c r="O208" s="185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  <c r="AA208" s="166"/>
      <c r="AB208" s="166"/>
      <c r="AC208" s="166"/>
      <c r="AD208" s="184"/>
      <c r="AE208" s="185"/>
      <c r="AF208" s="166"/>
      <c r="AG208" s="166"/>
      <c r="AH208" s="184"/>
      <c r="AI208" s="185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84"/>
      <c r="AY208" s="185"/>
      <c r="AZ208" s="166"/>
      <c r="BA208" s="166"/>
      <c r="BB208" s="166"/>
      <c r="BC208" s="166"/>
      <c r="BD208" s="166"/>
      <c r="BE208" s="166"/>
      <c r="BF208" s="184"/>
      <c r="BG208" s="185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84"/>
      <c r="BS208" s="166"/>
      <c r="BT208" s="166"/>
      <c r="BU208" s="166"/>
      <c r="BV208" s="166"/>
      <c r="BW208" s="185"/>
      <c r="BX208" s="184"/>
      <c r="BY208" s="166"/>
      <c r="BZ208" s="166"/>
    </row>
    <row r="209" spans="1:78" ht="12.75" x14ac:dyDescent="0.2">
      <c r="A209" s="205"/>
      <c r="B209" s="206"/>
      <c r="C209" s="185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84"/>
      <c r="O209" s="185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  <c r="AA209" s="166"/>
      <c r="AB209" s="166"/>
      <c r="AC209" s="166"/>
      <c r="AD209" s="184"/>
      <c r="AE209" s="185"/>
      <c r="AF209" s="166"/>
      <c r="AG209" s="166"/>
      <c r="AH209" s="184"/>
      <c r="AI209" s="185"/>
      <c r="AJ209" s="166"/>
      <c r="AK209" s="166"/>
      <c r="AL209" s="166"/>
      <c r="AM209" s="166"/>
      <c r="AN209" s="166"/>
      <c r="AO209" s="166"/>
      <c r="AP209" s="166"/>
      <c r="AQ209" s="166"/>
      <c r="AR209" s="166"/>
      <c r="AS209" s="166"/>
      <c r="AT209" s="166"/>
      <c r="AU209" s="166"/>
      <c r="AV209" s="166"/>
      <c r="AW209" s="166"/>
      <c r="AX209" s="184"/>
      <c r="AY209" s="185"/>
      <c r="AZ209" s="166"/>
      <c r="BA209" s="166"/>
      <c r="BB209" s="166"/>
      <c r="BC209" s="166"/>
      <c r="BD209" s="166"/>
      <c r="BE209" s="166"/>
      <c r="BF209" s="184"/>
      <c r="BG209" s="185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84"/>
      <c r="BS209" s="166"/>
      <c r="BT209" s="166"/>
      <c r="BU209" s="166"/>
      <c r="BV209" s="166"/>
      <c r="BW209" s="185"/>
      <c r="BX209" s="184"/>
      <c r="BY209" s="166"/>
      <c r="BZ209" s="166"/>
    </row>
    <row r="210" spans="1:78" ht="12.75" x14ac:dyDescent="0.2">
      <c r="A210" s="205"/>
      <c r="B210" s="206"/>
      <c r="C210" s="185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84"/>
      <c r="O210" s="185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  <c r="AA210" s="166"/>
      <c r="AB210" s="166"/>
      <c r="AC210" s="166"/>
      <c r="AD210" s="184"/>
      <c r="AE210" s="185"/>
      <c r="AF210" s="166"/>
      <c r="AG210" s="166"/>
      <c r="AH210" s="184"/>
      <c r="AI210" s="185"/>
      <c r="AJ210" s="166"/>
      <c r="AK210" s="166"/>
      <c r="AL210" s="166"/>
      <c r="AM210" s="166"/>
      <c r="AN210" s="166"/>
      <c r="AO210" s="166"/>
      <c r="AP210" s="166"/>
      <c r="AQ210" s="166"/>
      <c r="AR210" s="166"/>
      <c r="AS210" s="166"/>
      <c r="AT210" s="166"/>
      <c r="AU210" s="166"/>
      <c r="AV210" s="166"/>
      <c r="AW210" s="166"/>
      <c r="AX210" s="184"/>
      <c r="AY210" s="185"/>
      <c r="AZ210" s="166"/>
      <c r="BA210" s="166"/>
      <c r="BB210" s="166"/>
      <c r="BC210" s="166"/>
      <c r="BD210" s="166"/>
      <c r="BE210" s="166"/>
      <c r="BF210" s="184"/>
      <c r="BG210" s="185"/>
      <c r="BH210" s="166"/>
      <c r="BI210" s="166"/>
      <c r="BJ210" s="166"/>
      <c r="BK210" s="166"/>
      <c r="BL210" s="166"/>
      <c r="BM210" s="166"/>
      <c r="BN210" s="166"/>
      <c r="BO210" s="166"/>
      <c r="BP210" s="166"/>
      <c r="BQ210" s="166"/>
      <c r="BR210" s="184"/>
      <c r="BS210" s="166"/>
      <c r="BT210" s="166"/>
      <c r="BU210" s="166"/>
      <c r="BV210" s="166"/>
      <c r="BW210" s="185"/>
      <c r="BX210" s="184"/>
      <c r="BY210" s="166"/>
      <c r="BZ210" s="166"/>
    </row>
    <row r="211" spans="1:78" ht="12.75" x14ac:dyDescent="0.2">
      <c r="A211" s="205"/>
      <c r="B211" s="206"/>
      <c r="C211" s="185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84"/>
      <c r="O211" s="185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  <c r="AA211" s="166"/>
      <c r="AB211" s="166"/>
      <c r="AC211" s="166"/>
      <c r="AD211" s="184"/>
      <c r="AE211" s="185"/>
      <c r="AF211" s="166"/>
      <c r="AG211" s="166"/>
      <c r="AH211" s="184"/>
      <c r="AI211" s="185"/>
      <c r="AJ211" s="166"/>
      <c r="AK211" s="166"/>
      <c r="AL211" s="166"/>
      <c r="AM211" s="166"/>
      <c r="AN211" s="166"/>
      <c r="AO211" s="166"/>
      <c r="AP211" s="166"/>
      <c r="AQ211" s="166"/>
      <c r="AR211" s="166"/>
      <c r="AS211" s="166"/>
      <c r="AT211" s="166"/>
      <c r="AU211" s="166"/>
      <c r="AV211" s="166"/>
      <c r="AW211" s="166"/>
      <c r="AX211" s="184"/>
      <c r="AY211" s="185"/>
      <c r="AZ211" s="166"/>
      <c r="BA211" s="166"/>
      <c r="BB211" s="166"/>
      <c r="BC211" s="166"/>
      <c r="BD211" s="166"/>
      <c r="BE211" s="166"/>
      <c r="BF211" s="184"/>
      <c r="BG211" s="185"/>
      <c r="BH211" s="166"/>
      <c r="BI211" s="166"/>
      <c r="BJ211" s="166"/>
      <c r="BK211" s="166"/>
      <c r="BL211" s="166"/>
      <c r="BM211" s="166"/>
      <c r="BN211" s="166"/>
      <c r="BO211" s="166"/>
      <c r="BP211" s="166"/>
      <c r="BQ211" s="166"/>
      <c r="BR211" s="184"/>
      <c r="BS211" s="166"/>
      <c r="BT211" s="166"/>
      <c r="BU211" s="166"/>
      <c r="BV211" s="166"/>
      <c r="BW211" s="185"/>
      <c r="BX211" s="184"/>
      <c r="BY211" s="166"/>
      <c r="BZ211" s="166"/>
    </row>
    <row r="212" spans="1:78" ht="12.75" x14ac:dyDescent="0.2">
      <c r="A212" s="205"/>
      <c r="B212" s="206"/>
      <c r="C212" s="185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84"/>
      <c r="O212" s="185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  <c r="AA212" s="166"/>
      <c r="AB212" s="166"/>
      <c r="AC212" s="166"/>
      <c r="AD212" s="184"/>
      <c r="AE212" s="185"/>
      <c r="AF212" s="166"/>
      <c r="AG212" s="166"/>
      <c r="AH212" s="184"/>
      <c r="AI212" s="185"/>
      <c r="AJ212" s="166"/>
      <c r="AK212" s="166"/>
      <c r="AL212" s="166"/>
      <c r="AM212" s="166"/>
      <c r="AN212" s="166"/>
      <c r="AO212" s="166"/>
      <c r="AP212" s="166"/>
      <c r="AQ212" s="166"/>
      <c r="AR212" s="166"/>
      <c r="AS212" s="166"/>
      <c r="AT212" s="166"/>
      <c r="AU212" s="166"/>
      <c r="AV212" s="166"/>
      <c r="AW212" s="166"/>
      <c r="AX212" s="184"/>
      <c r="AY212" s="185"/>
      <c r="AZ212" s="166"/>
      <c r="BA212" s="166"/>
      <c r="BB212" s="166"/>
      <c r="BC212" s="166"/>
      <c r="BD212" s="166"/>
      <c r="BE212" s="166"/>
      <c r="BF212" s="184"/>
      <c r="BG212" s="185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166"/>
      <c r="BR212" s="184"/>
      <c r="BS212" s="166"/>
      <c r="BT212" s="166"/>
      <c r="BU212" s="166"/>
      <c r="BV212" s="166"/>
      <c r="BW212" s="185"/>
      <c r="BX212" s="184"/>
      <c r="BY212" s="166"/>
      <c r="BZ212" s="166"/>
    </row>
    <row r="213" spans="1:78" ht="12.75" x14ac:dyDescent="0.2">
      <c r="A213" s="205"/>
      <c r="B213" s="206"/>
      <c r="C213" s="185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84"/>
      <c r="O213" s="185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  <c r="AA213" s="166"/>
      <c r="AB213" s="166"/>
      <c r="AC213" s="166"/>
      <c r="AD213" s="184"/>
      <c r="AE213" s="185"/>
      <c r="AF213" s="166"/>
      <c r="AG213" s="166"/>
      <c r="AH213" s="184"/>
      <c r="AI213" s="185"/>
      <c r="AJ213" s="166"/>
      <c r="AK213" s="166"/>
      <c r="AL213" s="166"/>
      <c r="AM213" s="166"/>
      <c r="AN213" s="166"/>
      <c r="AO213" s="166"/>
      <c r="AP213" s="166"/>
      <c r="AQ213" s="166"/>
      <c r="AR213" s="166"/>
      <c r="AS213" s="166"/>
      <c r="AT213" s="166"/>
      <c r="AU213" s="166"/>
      <c r="AV213" s="166"/>
      <c r="AW213" s="166"/>
      <c r="AX213" s="184"/>
      <c r="AY213" s="185"/>
      <c r="AZ213" s="166"/>
      <c r="BA213" s="166"/>
      <c r="BB213" s="166"/>
      <c r="BC213" s="166"/>
      <c r="BD213" s="166"/>
      <c r="BE213" s="166"/>
      <c r="BF213" s="184"/>
      <c r="BG213" s="185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166"/>
      <c r="BR213" s="184"/>
      <c r="BS213" s="166"/>
      <c r="BT213" s="166"/>
      <c r="BU213" s="166"/>
      <c r="BV213" s="166"/>
      <c r="BW213" s="185"/>
      <c r="BX213" s="184"/>
      <c r="BY213" s="166"/>
      <c r="BZ213" s="166"/>
    </row>
    <row r="214" spans="1:78" ht="12.75" x14ac:dyDescent="0.2">
      <c r="A214" s="205"/>
      <c r="B214" s="206"/>
      <c r="C214" s="185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84"/>
      <c r="O214" s="185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  <c r="AA214" s="166"/>
      <c r="AB214" s="166"/>
      <c r="AC214" s="166"/>
      <c r="AD214" s="184"/>
      <c r="AE214" s="185"/>
      <c r="AF214" s="166"/>
      <c r="AG214" s="166"/>
      <c r="AH214" s="184"/>
      <c r="AI214" s="185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84"/>
      <c r="AY214" s="185"/>
      <c r="AZ214" s="166"/>
      <c r="BA214" s="166"/>
      <c r="BB214" s="166"/>
      <c r="BC214" s="166"/>
      <c r="BD214" s="166"/>
      <c r="BE214" s="166"/>
      <c r="BF214" s="184"/>
      <c r="BG214" s="185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84"/>
      <c r="BS214" s="166"/>
      <c r="BT214" s="166"/>
      <c r="BU214" s="166"/>
      <c r="BV214" s="166"/>
      <c r="BW214" s="185"/>
      <c r="BX214" s="184"/>
      <c r="BY214" s="166"/>
      <c r="BZ214" s="166"/>
    </row>
    <row r="215" spans="1:78" ht="12.75" x14ac:dyDescent="0.2">
      <c r="A215" s="205"/>
      <c r="B215" s="206"/>
      <c r="C215" s="185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84"/>
      <c r="O215" s="185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  <c r="AA215" s="166"/>
      <c r="AB215" s="166"/>
      <c r="AC215" s="166"/>
      <c r="AD215" s="184"/>
      <c r="AE215" s="185"/>
      <c r="AF215" s="166"/>
      <c r="AG215" s="166"/>
      <c r="AH215" s="184"/>
      <c r="AI215" s="185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184"/>
      <c r="AY215" s="185"/>
      <c r="AZ215" s="166"/>
      <c r="BA215" s="166"/>
      <c r="BB215" s="166"/>
      <c r="BC215" s="166"/>
      <c r="BD215" s="166"/>
      <c r="BE215" s="166"/>
      <c r="BF215" s="184"/>
      <c r="BG215" s="185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84"/>
      <c r="BS215" s="166"/>
      <c r="BT215" s="166"/>
      <c r="BU215" s="166"/>
      <c r="BV215" s="166"/>
      <c r="BW215" s="185"/>
      <c r="BX215" s="184"/>
      <c r="BY215" s="166"/>
      <c r="BZ215" s="166"/>
    </row>
    <row r="216" spans="1:78" ht="12.75" x14ac:dyDescent="0.2">
      <c r="A216" s="205"/>
      <c r="B216" s="206"/>
      <c r="C216" s="185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84"/>
      <c r="O216" s="185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  <c r="AA216" s="166"/>
      <c r="AB216" s="166"/>
      <c r="AC216" s="166"/>
      <c r="AD216" s="184"/>
      <c r="AE216" s="185"/>
      <c r="AF216" s="166"/>
      <c r="AG216" s="166"/>
      <c r="AH216" s="184"/>
      <c r="AI216" s="185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84"/>
      <c r="AY216" s="185"/>
      <c r="AZ216" s="166"/>
      <c r="BA216" s="166"/>
      <c r="BB216" s="166"/>
      <c r="BC216" s="166"/>
      <c r="BD216" s="166"/>
      <c r="BE216" s="166"/>
      <c r="BF216" s="184"/>
      <c r="BG216" s="185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84"/>
      <c r="BS216" s="166"/>
      <c r="BT216" s="166"/>
      <c r="BU216" s="166"/>
      <c r="BV216" s="166"/>
      <c r="BW216" s="185"/>
      <c r="BX216" s="184"/>
      <c r="BY216" s="166"/>
      <c r="BZ216" s="166"/>
    </row>
    <row r="217" spans="1:78" ht="12.75" x14ac:dyDescent="0.2">
      <c r="A217" s="205"/>
      <c r="B217" s="206"/>
      <c r="C217" s="185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84"/>
      <c r="O217" s="185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  <c r="AA217" s="166"/>
      <c r="AB217" s="166"/>
      <c r="AC217" s="166"/>
      <c r="AD217" s="184"/>
      <c r="AE217" s="185"/>
      <c r="AF217" s="166"/>
      <c r="AG217" s="166"/>
      <c r="AH217" s="184"/>
      <c r="AI217" s="185"/>
      <c r="AJ217" s="166"/>
      <c r="AK217" s="166"/>
      <c r="AL217" s="166"/>
      <c r="AM217" s="166"/>
      <c r="AN217" s="166"/>
      <c r="AO217" s="166"/>
      <c r="AP217" s="166"/>
      <c r="AQ217" s="166"/>
      <c r="AR217" s="166"/>
      <c r="AS217" s="166"/>
      <c r="AT217" s="166"/>
      <c r="AU217" s="166"/>
      <c r="AV217" s="166"/>
      <c r="AW217" s="166"/>
      <c r="AX217" s="184"/>
      <c r="AY217" s="185"/>
      <c r="AZ217" s="166"/>
      <c r="BA217" s="166"/>
      <c r="BB217" s="166"/>
      <c r="BC217" s="166"/>
      <c r="BD217" s="166"/>
      <c r="BE217" s="166"/>
      <c r="BF217" s="184"/>
      <c r="BG217" s="185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84"/>
      <c r="BS217" s="166"/>
      <c r="BT217" s="166"/>
      <c r="BU217" s="166"/>
      <c r="BV217" s="166"/>
      <c r="BW217" s="185"/>
      <c r="BX217" s="184"/>
      <c r="BY217" s="166"/>
      <c r="BZ217" s="166"/>
    </row>
    <row r="218" spans="1:78" ht="12.75" x14ac:dyDescent="0.2">
      <c r="A218" s="205"/>
      <c r="B218" s="206"/>
      <c r="C218" s="185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84"/>
      <c r="O218" s="185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  <c r="AA218" s="166"/>
      <c r="AB218" s="166"/>
      <c r="AC218" s="166"/>
      <c r="AD218" s="184"/>
      <c r="AE218" s="185"/>
      <c r="AF218" s="166"/>
      <c r="AG218" s="166"/>
      <c r="AH218" s="184"/>
      <c r="AI218" s="185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84"/>
      <c r="AY218" s="185"/>
      <c r="AZ218" s="166"/>
      <c r="BA218" s="166"/>
      <c r="BB218" s="166"/>
      <c r="BC218" s="166"/>
      <c r="BD218" s="166"/>
      <c r="BE218" s="166"/>
      <c r="BF218" s="184"/>
      <c r="BG218" s="185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84"/>
      <c r="BS218" s="166"/>
      <c r="BT218" s="166"/>
      <c r="BU218" s="166"/>
      <c r="BV218" s="166"/>
      <c r="BW218" s="185"/>
      <c r="BX218" s="184"/>
      <c r="BY218" s="166"/>
      <c r="BZ218" s="166"/>
    </row>
    <row r="219" spans="1:78" ht="12.75" x14ac:dyDescent="0.2">
      <c r="A219" s="205"/>
      <c r="B219" s="206"/>
      <c r="C219" s="185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84"/>
      <c r="O219" s="185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  <c r="AA219" s="166"/>
      <c r="AB219" s="166"/>
      <c r="AC219" s="166"/>
      <c r="AD219" s="184"/>
      <c r="AE219" s="185"/>
      <c r="AF219" s="166"/>
      <c r="AG219" s="166"/>
      <c r="AH219" s="184"/>
      <c r="AI219" s="185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84"/>
      <c r="AY219" s="185"/>
      <c r="AZ219" s="166"/>
      <c r="BA219" s="166"/>
      <c r="BB219" s="166"/>
      <c r="BC219" s="166"/>
      <c r="BD219" s="166"/>
      <c r="BE219" s="166"/>
      <c r="BF219" s="184"/>
      <c r="BG219" s="185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84"/>
      <c r="BS219" s="166"/>
      <c r="BT219" s="166"/>
      <c r="BU219" s="166"/>
      <c r="BV219" s="166"/>
      <c r="BW219" s="185"/>
      <c r="BX219" s="184"/>
      <c r="BY219" s="166"/>
      <c r="BZ219" s="166"/>
    </row>
    <row r="220" spans="1:78" ht="12.75" x14ac:dyDescent="0.2">
      <c r="A220" s="205"/>
      <c r="B220" s="206"/>
      <c r="C220" s="185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84"/>
      <c r="O220" s="185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  <c r="AA220" s="166"/>
      <c r="AB220" s="166"/>
      <c r="AC220" s="166"/>
      <c r="AD220" s="184"/>
      <c r="AE220" s="185"/>
      <c r="AF220" s="166"/>
      <c r="AG220" s="166"/>
      <c r="AH220" s="184"/>
      <c r="AI220" s="185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84"/>
      <c r="AY220" s="185"/>
      <c r="AZ220" s="166"/>
      <c r="BA220" s="166"/>
      <c r="BB220" s="166"/>
      <c r="BC220" s="166"/>
      <c r="BD220" s="166"/>
      <c r="BE220" s="166"/>
      <c r="BF220" s="184"/>
      <c r="BG220" s="185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84"/>
      <c r="BS220" s="166"/>
      <c r="BT220" s="166"/>
      <c r="BU220" s="166"/>
      <c r="BV220" s="166"/>
      <c r="BW220" s="185"/>
      <c r="BX220" s="184"/>
      <c r="BY220" s="166"/>
      <c r="BZ220" s="166"/>
    </row>
    <row r="221" spans="1:78" ht="12.75" x14ac:dyDescent="0.2">
      <c r="A221" s="205"/>
      <c r="B221" s="206"/>
      <c r="C221" s="185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84"/>
      <c r="O221" s="185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  <c r="AA221" s="166"/>
      <c r="AB221" s="166"/>
      <c r="AC221" s="166"/>
      <c r="AD221" s="184"/>
      <c r="AE221" s="185"/>
      <c r="AF221" s="166"/>
      <c r="AG221" s="166"/>
      <c r="AH221" s="184"/>
      <c r="AI221" s="185"/>
      <c r="AJ221" s="166"/>
      <c r="AK221" s="166"/>
      <c r="AL221" s="166"/>
      <c r="AM221" s="166"/>
      <c r="AN221" s="166"/>
      <c r="AO221" s="166"/>
      <c r="AP221" s="166"/>
      <c r="AQ221" s="166"/>
      <c r="AR221" s="166"/>
      <c r="AS221" s="166"/>
      <c r="AT221" s="166"/>
      <c r="AU221" s="166"/>
      <c r="AV221" s="166"/>
      <c r="AW221" s="166"/>
      <c r="AX221" s="184"/>
      <c r="AY221" s="185"/>
      <c r="AZ221" s="166"/>
      <c r="BA221" s="166"/>
      <c r="BB221" s="166"/>
      <c r="BC221" s="166"/>
      <c r="BD221" s="166"/>
      <c r="BE221" s="166"/>
      <c r="BF221" s="184"/>
      <c r="BG221" s="185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84"/>
      <c r="BS221" s="166"/>
      <c r="BT221" s="166"/>
      <c r="BU221" s="166"/>
      <c r="BV221" s="166"/>
      <c r="BW221" s="185"/>
      <c r="BX221" s="184"/>
      <c r="BY221" s="166"/>
      <c r="BZ221" s="166"/>
    </row>
    <row r="222" spans="1:78" ht="12.75" x14ac:dyDescent="0.2">
      <c r="A222" s="205"/>
      <c r="B222" s="206"/>
      <c r="C222" s="185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84"/>
      <c r="O222" s="185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84"/>
      <c r="AE222" s="185"/>
      <c r="AF222" s="166"/>
      <c r="AG222" s="166"/>
      <c r="AH222" s="184"/>
      <c r="AI222" s="185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  <c r="AX222" s="184"/>
      <c r="AY222" s="185"/>
      <c r="AZ222" s="166"/>
      <c r="BA222" s="166"/>
      <c r="BB222" s="166"/>
      <c r="BC222" s="166"/>
      <c r="BD222" s="166"/>
      <c r="BE222" s="166"/>
      <c r="BF222" s="184"/>
      <c r="BG222" s="185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184"/>
      <c r="BS222" s="166"/>
      <c r="BT222" s="166"/>
      <c r="BU222" s="166"/>
      <c r="BV222" s="166"/>
      <c r="BW222" s="185"/>
      <c r="BX222" s="184"/>
      <c r="BY222" s="166"/>
      <c r="BZ222" s="166"/>
    </row>
    <row r="223" spans="1:78" ht="12.75" x14ac:dyDescent="0.2">
      <c r="A223" s="205"/>
      <c r="B223" s="206"/>
      <c r="C223" s="185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84"/>
      <c r="O223" s="185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  <c r="AA223" s="166"/>
      <c r="AB223" s="166"/>
      <c r="AC223" s="166"/>
      <c r="AD223" s="184"/>
      <c r="AE223" s="185"/>
      <c r="AF223" s="166"/>
      <c r="AG223" s="166"/>
      <c r="AH223" s="184"/>
      <c r="AI223" s="185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84"/>
      <c r="AY223" s="185"/>
      <c r="AZ223" s="166"/>
      <c r="BA223" s="166"/>
      <c r="BB223" s="166"/>
      <c r="BC223" s="166"/>
      <c r="BD223" s="166"/>
      <c r="BE223" s="166"/>
      <c r="BF223" s="184"/>
      <c r="BG223" s="185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84"/>
      <c r="BS223" s="166"/>
      <c r="BT223" s="166"/>
      <c r="BU223" s="166"/>
      <c r="BV223" s="166"/>
      <c r="BW223" s="185"/>
      <c r="BX223" s="184"/>
      <c r="BY223" s="166"/>
      <c r="BZ223" s="166"/>
    </row>
    <row r="224" spans="1:78" ht="12.75" x14ac:dyDescent="0.2">
      <c r="A224" s="205"/>
      <c r="B224" s="206"/>
      <c r="C224" s="185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84"/>
      <c r="O224" s="185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  <c r="AA224" s="166"/>
      <c r="AB224" s="166"/>
      <c r="AC224" s="166"/>
      <c r="AD224" s="184"/>
      <c r="AE224" s="185"/>
      <c r="AF224" s="166"/>
      <c r="AG224" s="166"/>
      <c r="AH224" s="184"/>
      <c r="AI224" s="185"/>
      <c r="AJ224" s="166"/>
      <c r="AK224" s="166"/>
      <c r="AL224" s="166"/>
      <c r="AM224" s="166"/>
      <c r="AN224" s="166"/>
      <c r="AO224" s="166"/>
      <c r="AP224" s="166"/>
      <c r="AQ224" s="166"/>
      <c r="AR224" s="166"/>
      <c r="AS224" s="166"/>
      <c r="AT224" s="166"/>
      <c r="AU224" s="166"/>
      <c r="AV224" s="166"/>
      <c r="AW224" s="166"/>
      <c r="AX224" s="184"/>
      <c r="AY224" s="185"/>
      <c r="AZ224" s="166"/>
      <c r="BA224" s="166"/>
      <c r="BB224" s="166"/>
      <c r="BC224" s="166"/>
      <c r="BD224" s="166"/>
      <c r="BE224" s="166"/>
      <c r="BF224" s="184"/>
      <c r="BG224" s="185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84"/>
      <c r="BS224" s="166"/>
      <c r="BT224" s="166"/>
      <c r="BU224" s="166"/>
      <c r="BV224" s="166"/>
      <c r="BW224" s="185"/>
      <c r="BX224" s="184"/>
      <c r="BY224" s="166"/>
      <c r="BZ224" s="166"/>
    </row>
    <row r="225" spans="1:78" ht="12.75" x14ac:dyDescent="0.2">
      <c r="A225" s="205"/>
      <c r="B225" s="206"/>
      <c r="C225" s="185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84"/>
      <c r="O225" s="185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  <c r="AA225" s="166"/>
      <c r="AB225" s="166"/>
      <c r="AC225" s="166"/>
      <c r="AD225" s="184"/>
      <c r="AE225" s="185"/>
      <c r="AF225" s="166"/>
      <c r="AG225" s="166"/>
      <c r="AH225" s="184"/>
      <c r="AI225" s="185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84"/>
      <c r="AY225" s="185"/>
      <c r="AZ225" s="166"/>
      <c r="BA225" s="166"/>
      <c r="BB225" s="166"/>
      <c r="BC225" s="166"/>
      <c r="BD225" s="166"/>
      <c r="BE225" s="166"/>
      <c r="BF225" s="184"/>
      <c r="BG225" s="185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84"/>
      <c r="BS225" s="166"/>
      <c r="BT225" s="166"/>
      <c r="BU225" s="166"/>
      <c r="BV225" s="166"/>
      <c r="BW225" s="185"/>
      <c r="BX225" s="184"/>
      <c r="BY225" s="166"/>
      <c r="BZ225" s="166"/>
    </row>
    <row r="226" spans="1:78" ht="12.75" x14ac:dyDescent="0.2">
      <c r="A226" s="205"/>
      <c r="B226" s="206"/>
      <c r="C226" s="185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84"/>
      <c r="O226" s="185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  <c r="AA226" s="166"/>
      <c r="AB226" s="166"/>
      <c r="AC226" s="166"/>
      <c r="AD226" s="184"/>
      <c r="AE226" s="185"/>
      <c r="AF226" s="166"/>
      <c r="AG226" s="166"/>
      <c r="AH226" s="184"/>
      <c r="AI226" s="185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84"/>
      <c r="AY226" s="185"/>
      <c r="AZ226" s="166"/>
      <c r="BA226" s="166"/>
      <c r="BB226" s="166"/>
      <c r="BC226" s="166"/>
      <c r="BD226" s="166"/>
      <c r="BE226" s="166"/>
      <c r="BF226" s="184"/>
      <c r="BG226" s="185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84"/>
      <c r="BS226" s="166"/>
      <c r="BT226" s="166"/>
      <c r="BU226" s="166"/>
      <c r="BV226" s="166"/>
      <c r="BW226" s="185"/>
      <c r="BX226" s="184"/>
      <c r="BY226" s="166"/>
      <c r="BZ226" s="166"/>
    </row>
    <row r="227" spans="1:78" ht="12.75" x14ac:dyDescent="0.2">
      <c r="A227" s="205"/>
      <c r="B227" s="206"/>
      <c r="C227" s="185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84"/>
      <c r="O227" s="185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  <c r="AA227" s="166"/>
      <c r="AB227" s="166"/>
      <c r="AC227" s="166"/>
      <c r="AD227" s="184"/>
      <c r="AE227" s="185"/>
      <c r="AF227" s="166"/>
      <c r="AG227" s="166"/>
      <c r="AH227" s="184"/>
      <c r="AI227" s="185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84"/>
      <c r="AY227" s="185"/>
      <c r="AZ227" s="166"/>
      <c r="BA227" s="166"/>
      <c r="BB227" s="166"/>
      <c r="BC227" s="166"/>
      <c r="BD227" s="166"/>
      <c r="BE227" s="166"/>
      <c r="BF227" s="184"/>
      <c r="BG227" s="185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84"/>
      <c r="BS227" s="166"/>
      <c r="BT227" s="166"/>
      <c r="BU227" s="166"/>
      <c r="BV227" s="166"/>
      <c r="BW227" s="185"/>
      <c r="BX227" s="184"/>
      <c r="BY227" s="166"/>
      <c r="BZ227" s="166"/>
    </row>
    <row r="228" spans="1:78" ht="12.75" x14ac:dyDescent="0.2">
      <c r="A228" s="205"/>
      <c r="B228" s="206"/>
      <c r="C228" s="185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84"/>
      <c r="O228" s="185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  <c r="AA228" s="166"/>
      <c r="AB228" s="166"/>
      <c r="AC228" s="166"/>
      <c r="AD228" s="184"/>
      <c r="AE228" s="185"/>
      <c r="AF228" s="166"/>
      <c r="AG228" s="166"/>
      <c r="AH228" s="184"/>
      <c r="AI228" s="185"/>
      <c r="AJ228" s="166"/>
      <c r="AK228" s="166"/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184"/>
      <c r="AY228" s="185"/>
      <c r="AZ228" s="166"/>
      <c r="BA228" s="166"/>
      <c r="BB228" s="166"/>
      <c r="BC228" s="166"/>
      <c r="BD228" s="166"/>
      <c r="BE228" s="166"/>
      <c r="BF228" s="184"/>
      <c r="BG228" s="185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166"/>
      <c r="BR228" s="184"/>
      <c r="BS228" s="166"/>
      <c r="BT228" s="166"/>
      <c r="BU228" s="166"/>
      <c r="BV228" s="166"/>
      <c r="BW228" s="185"/>
      <c r="BX228" s="184"/>
      <c r="BY228" s="166"/>
      <c r="BZ228" s="166"/>
    </row>
    <row r="229" spans="1:78" ht="12.75" x14ac:dyDescent="0.2">
      <c r="A229" s="205"/>
      <c r="B229" s="206"/>
      <c r="C229" s="185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84"/>
      <c r="O229" s="185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  <c r="AA229" s="166"/>
      <c r="AB229" s="166"/>
      <c r="AC229" s="166"/>
      <c r="AD229" s="184"/>
      <c r="AE229" s="185"/>
      <c r="AF229" s="166"/>
      <c r="AG229" s="166"/>
      <c r="AH229" s="184"/>
      <c r="AI229" s="185"/>
      <c r="AJ229" s="166"/>
      <c r="AK229" s="166"/>
      <c r="AL229" s="166"/>
      <c r="AM229" s="166"/>
      <c r="AN229" s="166"/>
      <c r="AO229" s="166"/>
      <c r="AP229" s="166"/>
      <c r="AQ229" s="166"/>
      <c r="AR229" s="166"/>
      <c r="AS229" s="166"/>
      <c r="AT229" s="166"/>
      <c r="AU229" s="166"/>
      <c r="AV229" s="166"/>
      <c r="AW229" s="166"/>
      <c r="AX229" s="184"/>
      <c r="AY229" s="185"/>
      <c r="AZ229" s="166"/>
      <c r="BA229" s="166"/>
      <c r="BB229" s="166"/>
      <c r="BC229" s="166"/>
      <c r="BD229" s="166"/>
      <c r="BE229" s="166"/>
      <c r="BF229" s="184"/>
      <c r="BG229" s="185"/>
      <c r="BH229" s="166"/>
      <c r="BI229" s="166"/>
      <c r="BJ229" s="166"/>
      <c r="BK229" s="166"/>
      <c r="BL229" s="166"/>
      <c r="BM229" s="166"/>
      <c r="BN229" s="166"/>
      <c r="BO229" s="166"/>
      <c r="BP229" s="166"/>
      <c r="BQ229" s="166"/>
      <c r="BR229" s="184"/>
      <c r="BS229" s="166"/>
      <c r="BT229" s="166"/>
      <c r="BU229" s="166"/>
      <c r="BV229" s="166"/>
      <c r="BW229" s="185"/>
      <c r="BX229" s="184"/>
      <c r="BY229" s="166"/>
      <c r="BZ229" s="166"/>
    </row>
    <row r="230" spans="1:78" ht="12.75" x14ac:dyDescent="0.2">
      <c r="A230" s="205"/>
      <c r="B230" s="206"/>
      <c r="C230" s="185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84"/>
      <c r="O230" s="185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  <c r="AA230" s="166"/>
      <c r="AB230" s="166"/>
      <c r="AC230" s="166"/>
      <c r="AD230" s="184"/>
      <c r="AE230" s="185"/>
      <c r="AF230" s="166"/>
      <c r="AG230" s="166"/>
      <c r="AH230" s="184"/>
      <c r="AI230" s="185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84"/>
      <c r="AY230" s="185"/>
      <c r="AZ230" s="166"/>
      <c r="BA230" s="166"/>
      <c r="BB230" s="166"/>
      <c r="BC230" s="166"/>
      <c r="BD230" s="166"/>
      <c r="BE230" s="166"/>
      <c r="BF230" s="184"/>
      <c r="BG230" s="185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84"/>
      <c r="BS230" s="166"/>
      <c r="BT230" s="166"/>
      <c r="BU230" s="166"/>
      <c r="BV230" s="166"/>
      <c r="BW230" s="185"/>
      <c r="BX230" s="184"/>
      <c r="BY230" s="166"/>
      <c r="BZ230" s="166"/>
    </row>
    <row r="231" spans="1:78" ht="12.75" x14ac:dyDescent="0.2">
      <c r="A231" s="205"/>
      <c r="B231" s="206"/>
      <c r="C231" s="185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84"/>
      <c r="O231" s="185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  <c r="AA231" s="166"/>
      <c r="AB231" s="166"/>
      <c r="AC231" s="166"/>
      <c r="AD231" s="184"/>
      <c r="AE231" s="185"/>
      <c r="AF231" s="166"/>
      <c r="AG231" s="166"/>
      <c r="AH231" s="184"/>
      <c r="AI231" s="185"/>
      <c r="AJ231" s="166"/>
      <c r="AK231" s="166"/>
      <c r="AL231" s="166"/>
      <c r="AM231" s="166"/>
      <c r="AN231" s="166"/>
      <c r="AO231" s="166"/>
      <c r="AP231" s="166"/>
      <c r="AQ231" s="166"/>
      <c r="AR231" s="166"/>
      <c r="AS231" s="166"/>
      <c r="AT231" s="166"/>
      <c r="AU231" s="166"/>
      <c r="AV231" s="166"/>
      <c r="AW231" s="166"/>
      <c r="AX231" s="184"/>
      <c r="AY231" s="185"/>
      <c r="AZ231" s="166"/>
      <c r="BA231" s="166"/>
      <c r="BB231" s="166"/>
      <c r="BC231" s="166"/>
      <c r="BD231" s="166"/>
      <c r="BE231" s="166"/>
      <c r="BF231" s="184"/>
      <c r="BG231" s="185"/>
      <c r="BH231" s="166"/>
      <c r="BI231" s="166"/>
      <c r="BJ231" s="166"/>
      <c r="BK231" s="166"/>
      <c r="BL231" s="166"/>
      <c r="BM231" s="166"/>
      <c r="BN231" s="166"/>
      <c r="BO231" s="166"/>
      <c r="BP231" s="166"/>
      <c r="BQ231" s="166"/>
      <c r="BR231" s="184"/>
      <c r="BS231" s="166"/>
      <c r="BT231" s="166"/>
      <c r="BU231" s="166"/>
      <c r="BV231" s="166"/>
      <c r="BW231" s="185"/>
      <c r="BX231" s="184"/>
      <c r="BY231" s="166"/>
      <c r="BZ231" s="166"/>
    </row>
    <row r="232" spans="1:78" ht="12.75" x14ac:dyDescent="0.2">
      <c r="A232" s="205"/>
      <c r="B232" s="206"/>
      <c r="C232" s="185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84"/>
      <c r="O232" s="185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D232" s="184"/>
      <c r="AE232" s="185"/>
      <c r="AF232" s="166"/>
      <c r="AG232" s="166"/>
      <c r="AH232" s="184"/>
      <c r="AI232" s="185"/>
      <c r="AJ232" s="166"/>
      <c r="AK232" s="166"/>
      <c r="AL232" s="166"/>
      <c r="AM232" s="166"/>
      <c r="AN232" s="166"/>
      <c r="AO232" s="166"/>
      <c r="AP232" s="166"/>
      <c r="AQ232" s="166"/>
      <c r="AR232" s="166"/>
      <c r="AS232" s="166"/>
      <c r="AT232" s="166"/>
      <c r="AU232" s="166"/>
      <c r="AV232" s="166"/>
      <c r="AW232" s="166"/>
      <c r="AX232" s="184"/>
      <c r="AY232" s="185"/>
      <c r="AZ232" s="166"/>
      <c r="BA232" s="166"/>
      <c r="BB232" s="166"/>
      <c r="BC232" s="166"/>
      <c r="BD232" s="166"/>
      <c r="BE232" s="166"/>
      <c r="BF232" s="184"/>
      <c r="BG232" s="185"/>
      <c r="BH232" s="166"/>
      <c r="BI232" s="166"/>
      <c r="BJ232" s="166"/>
      <c r="BK232" s="166"/>
      <c r="BL232" s="166"/>
      <c r="BM232" s="166"/>
      <c r="BN232" s="166"/>
      <c r="BO232" s="166"/>
      <c r="BP232" s="166"/>
      <c r="BQ232" s="166"/>
      <c r="BR232" s="184"/>
      <c r="BS232" s="166"/>
      <c r="BT232" s="166"/>
      <c r="BU232" s="166"/>
      <c r="BV232" s="166"/>
      <c r="BW232" s="185"/>
      <c r="BX232" s="184"/>
      <c r="BY232" s="166"/>
      <c r="BZ232" s="166"/>
    </row>
    <row r="233" spans="1:78" ht="12.75" x14ac:dyDescent="0.2">
      <c r="A233" s="205"/>
      <c r="B233" s="206"/>
      <c r="C233" s="185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84"/>
      <c r="O233" s="185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  <c r="AA233" s="166"/>
      <c r="AB233" s="166"/>
      <c r="AC233" s="166"/>
      <c r="AD233" s="184"/>
      <c r="AE233" s="185"/>
      <c r="AF233" s="166"/>
      <c r="AG233" s="166"/>
      <c r="AH233" s="184"/>
      <c r="AI233" s="185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84"/>
      <c r="AY233" s="185"/>
      <c r="AZ233" s="166"/>
      <c r="BA233" s="166"/>
      <c r="BB233" s="166"/>
      <c r="BC233" s="166"/>
      <c r="BD233" s="166"/>
      <c r="BE233" s="166"/>
      <c r="BF233" s="184"/>
      <c r="BG233" s="185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84"/>
      <c r="BS233" s="166"/>
      <c r="BT233" s="166"/>
      <c r="BU233" s="166"/>
      <c r="BV233" s="166"/>
      <c r="BW233" s="185"/>
      <c r="BX233" s="184"/>
      <c r="BY233" s="166"/>
      <c r="BZ233" s="166"/>
    </row>
    <row r="234" spans="1:78" ht="12.75" x14ac:dyDescent="0.2">
      <c r="A234" s="205"/>
      <c r="B234" s="206"/>
      <c r="C234" s="185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84"/>
      <c r="O234" s="185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  <c r="AA234" s="166"/>
      <c r="AB234" s="166"/>
      <c r="AC234" s="166"/>
      <c r="AD234" s="184"/>
      <c r="AE234" s="185"/>
      <c r="AF234" s="166"/>
      <c r="AG234" s="166"/>
      <c r="AH234" s="184"/>
      <c r="AI234" s="185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84"/>
      <c r="AY234" s="185"/>
      <c r="AZ234" s="166"/>
      <c r="BA234" s="166"/>
      <c r="BB234" s="166"/>
      <c r="BC234" s="166"/>
      <c r="BD234" s="166"/>
      <c r="BE234" s="166"/>
      <c r="BF234" s="184"/>
      <c r="BG234" s="185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84"/>
      <c r="BS234" s="166"/>
      <c r="BT234" s="166"/>
      <c r="BU234" s="166"/>
      <c r="BV234" s="166"/>
      <c r="BW234" s="185"/>
      <c r="BX234" s="184"/>
      <c r="BY234" s="166"/>
      <c r="BZ234" s="166"/>
    </row>
    <row r="235" spans="1:78" ht="12.75" x14ac:dyDescent="0.2">
      <c r="A235" s="205"/>
      <c r="B235" s="206"/>
      <c r="C235" s="185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84"/>
      <c r="O235" s="185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  <c r="AA235" s="166"/>
      <c r="AB235" s="166"/>
      <c r="AC235" s="166"/>
      <c r="AD235" s="184"/>
      <c r="AE235" s="185"/>
      <c r="AF235" s="166"/>
      <c r="AG235" s="166"/>
      <c r="AH235" s="184"/>
      <c r="AI235" s="185"/>
      <c r="AJ235" s="166"/>
      <c r="AK235" s="166"/>
      <c r="AL235" s="166"/>
      <c r="AM235" s="166"/>
      <c r="AN235" s="166"/>
      <c r="AO235" s="166"/>
      <c r="AP235" s="166"/>
      <c r="AQ235" s="166"/>
      <c r="AR235" s="166"/>
      <c r="AS235" s="166"/>
      <c r="AT235" s="166"/>
      <c r="AU235" s="166"/>
      <c r="AV235" s="166"/>
      <c r="AW235" s="166"/>
      <c r="AX235" s="184"/>
      <c r="AY235" s="185"/>
      <c r="AZ235" s="166"/>
      <c r="BA235" s="166"/>
      <c r="BB235" s="166"/>
      <c r="BC235" s="166"/>
      <c r="BD235" s="166"/>
      <c r="BE235" s="166"/>
      <c r="BF235" s="184"/>
      <c r="BG235" s="185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166"/>
      <c r="BR235" s="184"/>
      <c r="BS235" s="166"/>
      <c r="BT235" s="166"/>
      <c r="BU235" s="166"/>
      <c r="BV235" s="166"/>
      <c r="BW235" s="185"/>
      <c r="BX235" s="184"/>
      <c r="BY235" s="166"/>
      <c r="BZ235" s="166"/>
    </row>
    <row r="236" spans="1:78" ht="12.75" x14ac:dyDescent="0.2">
      <c r="A236" s="205"/>
      <c r="B236" s="206"/>
      <c r="C236" s="185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84"/>
      <c r="O236" s="185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  <c r="AA236" s="166"/>
      <c r="AB236" s="166"/>
      <c r="AC236" s="166"/>
      <c r="AD236" s="184"/>
      <c r="AE236" s="185"/>
      <c r="AF236" s="166"/>
      <c r="AG236" s="166"/>
      <c r="AH236" s="184"/>
      <c r="AI236" s="185"/>
      <c r="AJ236" s="166"/>
      <c r="AK236" s="166"/>
      <c r="AL236" s="166"/>
      <c r="AM236" s="166"/>
      <c r="AN236" s="166"/>
      <c r="AO236" s="166"/>
      <c r="AP236" s="166"/>
      <c r="AQ236" s="166"/>
      <c r="AR236" s="166"/>
      <c r="AS236" s="166"/>
      <c r="AT236" s="166"/>
      <c r="AU236" s="166"/>
      <c r="AV236" s="166"/>
      <c r="AW236" s="166"/>
      <c r="AX236" s="184"/>
      <c r="AY236" s="185"/>
      <c r="AZ236" s="166"/>
      <c r="BA236" s="166"/>
      <c r="BB236" s="166"/>
      <c r="BC236" s="166"/>
      <c r="BD236" s="166"/>
      <c r="BE236" s="166"/>
      <c r="BF236" s="184"/>
      <c r="BG236" s="185"/>
      <c r="BH236" s="166"/>
      <c r="BI236" s="166"/>
      <c r="BJ236" s="166"/>
      <c r="BK236" s="166"/>
      <c r="BL236" s="166"/>
      <c r="BM236" s="166"/>
      <c r="BN236" s="166"/>
      <c r="BO236" s="166"/>
      <c r="BP236" s="166"/>
      <c r="BQ236" s="166"/>
      <c r="BR236" s="184"/>
      <c r="BS236" s="166"/>
      <c r="BT236" s="166"/>
      <c r="BU236" s="166"/>
      <c r="BV236" s="166"/>
      <c r="BW236" s="185"/>
      <c r="BX236" s="184"/>
      <c r="BY236" s="166"/>
      <c r="BZ236" s="166"/>
    </row>
    <row r="237" spans="1:78" ht="12.75" x14ac:dyDescent="0.2">
      <c r="A237" s="205"/>
      <c r="B237" s="206"/>
      <c r="C237" s="185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84"/>
      <c r="O237" s="185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  <c r="AA237" s="166"/>
      <c r="AB237" s="166"/>
      <c r="AC237" s="166"/>
      <c r="AD237" s="184"/>
      <c r="AE237" s="185"/>
      <c r="AF237" s="166"/>
      <c r="AG237" s="166"/>
      <c r="AH237" s="184"/>
      <c r="AI237" s="185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84"/>
      <c r="AY237" s="185"/>
      <c r="AZ237" s="166"/>
      <c r="BA237" s="166"/>
      <c r="BB237" s="166"/>
      <c r="BC237" s="166"/>
      <c r="BD237" s="166"/>
      <c r="BE237" s="166"/>
      <c r="BF237" s="184"/>
      <c r="BG237" s="185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84"/>
      <c r="BS237" s="166"/>
      <c r="BT237" s="166"/>
      <c r="BU237" s="166"/>
      <c r="BV237" s="166"/>
      <c r="BW237" s="185"/>
      <c r="BX237" s="184"/>
      <c r="BY237" s="166"/>
      <c r="BZ237" s="166"/>
    </row>
    <row r="238" spans="1:78" ht="12.75" x14ac:dyDescent="0.2">
      <c r="A238" s="205"/>
      <c r="B238" s="206"/>
      <c r="C238" s="185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84"/>
      <c r="O238" s="185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  <c r="AA238" s="166"/>
      <c r="AB238" s="166"/>
      <c r="AC238" s="166"/>
      <c r="AD238" s="184"/>
      <c r="AE238" s="185"/>
      <c r="AF238" s="166"/>
      <c r="AG238" s="166"/>
      <c r="AH238" s="184"/>
      <c r="AI238" s="185"/>
      <c r="AJ238" s="166"/>
      <c r="AK238" s="166"/>
      <c r="AL238" s="166"/>
      <c r="AM238" s="166"/>
      <c r="AN238" s="166"/>
      <c r="AO238" s="166"/>
      <c r="AP238" s="166"/>
      <c r="AQ238" s="166"/>
      <c r="AR238" s="166"/>
      <c r="AS238" s="166"/>
      <c r="AT238" s="166"/>
      <c r="AU238" s="166"/>
      <c r="AV238" s="166"/>
      <c r="AW238" s="166"/>
      <c r="AX238" s="184"/>
      <c r="AY238" s="185"/>
      <c r="AZ238" s="166"/>
      <c r="BA238" s="166"/>
      <c r="BB238" s="166"/>
      <c r="BC238" s="166"/>
      <c r="BD238" s="166"/>
      <c r="BE238" s="166"/>
      <c r="BF238" s="184"/>
      <c r="BG238" s="185"/>
      <c r="BH238" s="166"/>
      <c r="BI238" s="166"/>
      <c r="BJ238" s="166"/>
      <c r="BK238" s="166"/>
      <c r="BL238" s="166"/>
      <c r="BM238" s="166"/>
      <c r="BN238" s="166"/>
      <c r="BO238" s="166"/>
      <c r="BP238" s="166"/>
      <c r="BQ238" s="166"/>
      <c r="BR238" s="184"/>
      <c r="BS238" s="166"/>
      <c r="BT238" s="166"/>
      <c r="BU238" s="166"/>
      <c r="BV238" s="166"/>
      <c r="BW238" s="185"/>
      <c r="BX238" s="184"/>
      <c r="BY238" s="166"/>
      <c r="BZ238" s="166"/>
    </row>
    <row r="239" spans="1:78" ht="12.75" x14ac:dyDescent="0.2">
      <c r="A239" s="205"/>
      <c r="B239" s="206"/>
      <c r="C239" s="185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84"/>
      <c r="O239" s="185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  <c r="AA239" s="166"/>
      <c r="AB239" s="166"/>
      <c r="AC239" s="166"/>
      <c r="AD239" s="184"/>
      <c r="AE239" s="185"/>
      <c r="AF239" s="166"/>
      <c r="AG239" s="166"/>
      <c r="AH239" s="184"/>
      <c r="AI239" s="185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84"/>
      <c r="AY239" s="185"/>
      <c r="AZ239" s="166"/>
      <c r="BA239" s="166"/>
      <c r="BB239" s="166"/>
      <c r="BC239" s="166"/>
      <c r="BD239" s="166"/>
      <c r="BE239" s="166"/>
      <c r="BF239" s="184"/>
      <c r="BG239" s="185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84"/>
      <c r="BS239" s="166"/>
      <c r="BT239" s="166"/>
      <c r="BU239" s="166"/>
      <c r="BV239" s="166"/>
      <c r="BW239" s="185"/>
      <c r="BX239" s="184"/>
      <c r="BY239" s="166"/>
      <c r="BZ239" s="166"/>
    </row>
    <row r="240" spans="1:78" ht="12.75" x14ac:dyDescent="0.2">
      <c r="A240" s="205"/>
      <c r="B240" s="206"/>
      <c r="C240" s="185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84"/>
      <c r="O240" s="185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  <c r="AA240" s="166"/>
      <c r="AB240" s="166"/>
      <c r="AC240" s="166"/>
      <c r="AD240" s="184"/>
      <c r="AE240" s="185"/>
      <c r="AF240" s="166"/>
      <c r="AG240" s="166"/>
      <c r="AH240" s="184"/>
      <c r="AI240" s="185"/>
      <c r="AJ240" s="166"/>
      <c r="AK240" s="166"/>
      <c r="AL240" s="166"/>
      <c r="AM240" s="166"/>
      <c r="AN240" s="166"/>
      <c r="AO240" s="166"/>
      <c r="AP240" s="166"/>
      <c r="AQ240" s="166"/>
      <c r="AR240" s="166"/>
      <c r="AS240" s="166"/>
      <c r="AT240" s="166"/>
      <c r="AU240" s="166"/>
      <c r="AV240" s="166"/>
      <c r="AW240" s="166"/>
      <c r="AX240" s="184"/>
      <c r="AY240" s="185"/>
      <c r="AZ240" s="166"/>
      <c r="BA240" s="166"/>
      <c r="BB240" s="166"/>
      <c r="BC240" s="166"/>
      <c r="BD240" s="166"/>
      <c r="BE240" s="166"/>
      <c r="BF240" s="184"/>
      <c r="BG240" s="185"/>
      <c r="BH240" s="166"/>
      <c r="BI240" s="166"/>
      <c r="BJ240" s="166"/>
      <c r="BK240" s="166"/>
      <c r="BL240" s="166"/>
      <c r="BM240" s="166"/>
      <c r="BN240" s="166"/>
      <c r="BO240" s="166"/>
      <c r="BP240" s="166"/>
      <c r="BQ240" s="166"/>
      <c r="BR240" s="184"/>
      <c r="BS240" s="166"/>
      <c r="BT240" s="166"/>
      <c r="BU240" s="166"/>
      <c r="BV240" s="166"/>
      <c r="BW240" s="185"/>
      <c r="BX240" s="184"/>
      <c r="BY240" s="166"/>
      <c r="BZ240" s="166"/>
    </row>
    <row r="241" spans="1:78" ht="12.75" x14ac:dyDescent="0.2">
      <c r="A241" s="205"/>
      <c r="B241" s="206"/>
      <c r="C241" s="185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84"/>
      <c r="O241" s="185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  <c r="AA241" s="166"/>
      <c r="AB241" s="166"/>
      <c r="AC241" s="166"/>
      <c r="AD241" s="184"/>
      <c r="AE241" s="185"/>
      <c r="AF241" s="166"/>
      <c r="AG241" s="166"/>
      <c r="AH241" s="184"/>
      <c r="AI241" s="185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84"/>
      <c r="AY241" s="185"/>
      <c r="AZ241" s="166"/>
      <c r="BA241" s="166"/>
      <c r="BB241" s="166"/>
      <c r="BC241" s="166"/>
      <c r="BD241" s="166"/>
      <c r="BE241" s="166"/>
      <c r="BF241" s="184"/>
      <c r="BG241" s="185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84"/>
      <c r="BS241" s="166"/>
      <c r="BT241" s="166"/>
      <c r="BU241" s="166"/>
      <c r="BV241" s="166"/>
      <c r="BW241" s="185"/>
      <c r="BX241" s="184"/>
      <c r="BY241" s="166"/>
      <c r="BZ241" s="166"/>
    </row>
    <row r="242" spans="1:78" ht="12.75" x14ac:dyDescent="0.2">
      <c r="A242" s="205"/>
      <c r="B242" s="206"/>
      <c r="C242" s="185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84"/>
      <c r="O242" s="185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  <c r="AA242" s="166"/>
      <c r="AB242" s="166"/>
      <c r="AC242" s="166"/>
      <c r="AD242" s="184"/>
      <c r="AE242" s="185"/>
      <c r="AF242" s="166"/>
      <c r="AG242" s="166"/>
      <c r="AH242" s="184"/>
      <c r="AI242" s="185"/>
      <c r="AJ242" s="166"/>
      <c r="AK242" s="166"/>
      <c r="AL242" s="166"/>
      <c r="AM242" s="166"/>
      <c r="AN242" s="166"/>
      <c r="AO242" s="166"/>
      <c r="AP242" s="166"/>
      <c r="AQ242" s="166"/>
      <c r="AR242" s="166"/>
      <c r="AS242" s="166"/>
      <c r="AT242" s="166"/>
      <c r="AU242" s="166"/>
      <c r="AV242" s="166"/>
      <c r="AW242" s="166"/>
      <c r="AX242" s="184"/>
      <c r="AY242" s="185"/>
      <c r="AZ242" s="166"/>
      <c r="BA242" s="166"/>
      <c r="BB242" s="166"/>
      <c r="BC242" s="166"/>
      <c r="BD242" s="166"/>
      <c r="BE242" s="166"/>
      <c r="BF242" s="184"/>
      <c r="BG242" s="185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166"/>
      <c r="BR242" s="184"/>
      <c r="BS242" s="166"/>
      <c r="BT242" s="166"/>
      <c r="BU242" s="166"/>
      <c r="BV242" s="166"/>
      <c r="BW242" s="185"/>
      <c r="BX242" s="184"/>
      <c r="BY242" s="166"/>
      <c r="BZ242" s="166"/>
    </row>
    <row r="243" spans="1:78" ht="12.75" x14ac:dyDescent="0.2">
      <c r="A243" s="205"/>
      <c r="B243" s="206"/>
      <c r="C243" s="185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84"/>
      <c r="O243" s="185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  <c r="AA243" s="166"/>
      <c r="AB243" s="166"/>
      <c r="AC243" s="166"/>
      <c r="AD243" s="184"/>
      <c r="AE243" s="185"/>
      <c r="AF243" s="166"/>
      <c r="AG243" s="166"/>
      <c r="AH243" s="184"/>
      <c r="AI243" s="185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84"/>
      <c r="AY243" s="185"/>
      <c r="AZ243" s="166"/>
      <c r="BA243" s="166"/>
      <c r="BB243" s="166"/>
      <c r="BC243" s="166"/>
      <c r="BD243" s="166"/>
      <c r="BE243" s="166"/>
      <c r="BF243" s="184"/>
      <c r="BG243" s="185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84"/>
      <c r="BS243" s="166"/>
      <c r="BT243" s="166"/>
      <c r="BU243" s="166"/>
      <c r="BV243" s="166"/>
      <c r="BW243" s="185"/>
      <c r="BX243" s="184"/>
      <c r="BY243" s="166"/>
      <c r="BZ243" s="166"/>
    </row>
    <row r="244" spans="1:78" ht="12.75" x14ac:dyDescent="0.2">
      <c r="A244" s="205"/>
      <c r="B244" s="206"/>
      <c r="C244" s="185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84"/>
      <c r="O244" s="185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  <c r="AA244" s="166"/>
      <c r="AB244" s="166"/>
      <c r="AC244" s="166"/>
      <c r="AD244" s="184"/>
      <c r="AE244" s="185"/>
      <c r="AF244" s="166"/>
      <c r="AG244" s="166"/>
      <c r="AH244" s="184"/>
      <c r="AI244" s="185"/>
      <c r="AJ244" s="166"/>
      <c r="AK244" s="166"/>
      <c r="AL244" s="166"/>
      <c r="AM244" s="166"/>
      <c r="AN244" s="166"/>
      <c r="AO244" s="166"/>
      <c r="AP244" s="166"/>
      <c r="AQ244" s="166"/>
      <c r="AR244" s="166"/>
      <c r="AS244" s="166"/>
      <c r="AT244" s="166"/>
      <c r="AU244" s="166"/>
      <c r="AV244" s="166"/>
      <c r="AW244" s="166"/>
      <c r="AX244" s="184"/>
      <c r="AY244" s="185"/>
      <c r="AZ244" s="166"/>
      <c r="BA244" s="166"/>
      <c r="BB244" s="166"/>
      <c r="BC244" s="166"/>
      <c r="BD244" s="166"/>
      <c r="BE244" s="166"/>
      <c r="BF244" s="184"/>
      <c r="BG244" s="185"/>
      <c r="BH244" s="166"/>
      <c r="BI244" s="166"/>
      <c r="BJ244" s="166"/>
      <c r="BK244" s="166"/>
      <c r="BL244" s="166"/>
      <c r="BM244" s="166"/>
      <c r="BN244" s="166"/>
      <c r="BO244" s="166"/>
      <c r="BP244" s="166"/>
      <c r="BQ244" s="166"/>
      <c r="BR244" s="184"/>
      <c r="BS244" s="166"/>
      <c r="BT244" s="166"/>
      <c r="BU244" s="166"/>
      <c r="BV244" s="166"/>
      <c r="BW244" s="185"/>
      <c r="BX244" s="184"/>
      <c r="BY244" s="166"/>
      <c r="BZ244" s="166"/>
    </row>
    <row r="245" spans="1:78" ht="12.75" x14ac:dyDescent="0.2">
      <c r="A245" s="205"/>
      <c r="B245" s="206"/>
      <c r="C245" s="185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84"/>
      <c r="O245" s="185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  <c r="AA245" s="166"/>
      <c r="AB245" s="166"/>
      <c r="AC245" s="166"/>
      <c r="AD245" s="184"/>
      <c r="AE245" s="185"/>
      <c r="AF245" s="166"/>
      <c r="AG245" s="166"/>
      <c r="AH245" s="184"/>
      <c r="AI245" s="185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84"/>
      <c r="AY245" s="185"/>
      <c r="AZ245" s="166"/>
      <c r="BA245" s="166"/>
      <c r="BB245" s="166"/>
      <c r="BC245" s="166"/>
      <c r="BD245" s="166"/>
      <c r="BE245" s="166"/>
      <c r="BF245" s="184"/>
      <c r="BG245" s="185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84"/>
      <c r="BS245" s="166"/>
      <c r="BT245" s="166"/>
      <c r="BU245" s="166"/>
      <c r="BV245" s="166"/>
      <c r="BW245" s="185"/>
      <c r="BX245" s="184"/>
      <c r="BY245" s="166"/>
      <c r="BZ245" s="166"/>
    </row>
    <row r="246" spans="1:78" ht="12.75" x14ac:dyDescent="0.2">
      <c r="A246" s="205"/>
      <c r="B246" s="206"/>
      <c r="C246" s="185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84"/>
      <c r="O246" s="185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  <c r="AA246" s="166"/>
      <c r="AB246" s="166"/>
      <c r="AC246" s="166"/>
      <c r="AD246" s="184"/>
      <c r="AE246" s="185"/>
      <c r="AF246" s="166"/>
      <c r="AG246" s="166"/>
      <c r="AH246" s="184"/>
      <c r="AI246" s="185"/>
      <c r="AJ246" s="166"/>
      <c r="AK246" s="166"/>
      <c r="AL246" s="166"/>
      <c r="AM246" s="166"/>
      <c r="AN246" s="166"/>
      <c r="AO246" s="166"/>
      <c r="AP246" s="166"/>
      <c r="AQ246" s="166"/>
      <c r="AR246" s="166"/>
      <c r="AS246" s="166"/>
      <c r="AT246" s="166"/>
      <c r="AU246" s="166"/>
      <c r="AV246" s="166"/>
      <c r="AW246" s="166"/>
      <c r="AX246" s="184"/>
      <c r="AY246" s="185"/>
      <c r="AZ246" s="166"/>
      <c r="BA246" s="166"/>
      <c r="BB246" s="166"/>
      <c r="BC246" s="166"/>
      <c r="BD246" s="166"/>
      <c r="BE246" s="166"/>
      <c r="BF246" s="184"/>
      <c r="BG246" s="185"/>
      <c r="BH246" s="166"/>
      <c r="BI246" s="166"/>
      <c r="BJ246" s="166"/>
      <c r="BK246" s="166"/>
      <c r="BL246" s="166"/>
      <c r="BM246" s="166"/>
      <c r="BN246" s="166"/>
      <c r="BO246" s="166"/>
      <c r="BP246" s="166"/>
      <c r="BQ246" s="166"/>
      <c r="BR246" s="184"/>
      <c r="BS246" s="166"/>
      <c r="BT246" s="166"/>
      <c r="BU246" s="166"/>
      <c r="BV246" s="166"/>
      <c r="BW246" s="185"/>
      <c r="BX246" s="184"/>
      <c r="BY246" s="166"/>
      <c r="BZ246" s="166"/>
    </row>
    <row r="247" spans="1:78" ht="12.75" x14ac:dyDescent="0.2">
      <c r="A247" s="205"/>
      <c r="B247" s="206"/>
      <c r="C247" s="185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84"/>
      <c r="O247" s="185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  <c r="AA247" s="166"/>
      <c r="AB247" s="166"/>
      <c r="AC247" s="166"/>
      <c r="AD247" s="184"/>
      <c r="AE247" s="185"/>
      <c r="AF247" s="166"/>
      <c r="AG247" s="166"/>
      <c r="AH247" s="184"/>
      <c r="AI247" s="185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84"/>
      <c r="AY247" s="185"/>
      <c r="AZ247" s="166"/>
      <c r="BA247" s="166"/>
      <c r="BB247" s="166"/>
      <c r="BC247" s="166"/>
      <c r="BD247" s="166"/>
      <c r="BE247" s="166"/>
      <c r="BF247" s="184"/>
      <c r="BG247" s="185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84"/>
      <c r="BS247" s="166"/>
      <c r="BT247" s="166"/>
      <c r="BU247" s="166"/>
      <c r="BV247" s="166"/>
      <c r="BW247" s="185"/>
      <c r="BX247" s="184"/>
      <c r="BY247" s="166"/>
      <c r="BZ247" s="166"/>
    </row>
    <row r="248" spans="1:78" ht="12.75" x14ac:dyDescent="0.2">
      <c r="A248" s="205"/>
      <c r="B248" s="206"/>
      <c r="C248" s="185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84"/>
      <c r="O248" s="185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  <c r="AA248" s="166"/>
      <c r="AB248" s="166"/>
      <c r="AC248" s="166"/>
      <c r="AD248" s="184"/>
      <c r="AE248" s="185"/>
      <c r="AF248" s="166"/>
      <c r="AG248" s="166"/>
      <c r="AH248" s="184"/>
      <c r="AI248" s="185"/>
      <c r="AJ248" s="166"/>
      <c r="AK248" s="166"/>
      <c r="AL248" s="166"/>
      <c r="AM248" s="166"/>
      <c r="AN248" s="166"/>
      <c r="AO248" s="166"/>
      <c r="AP248" s="166"/>
      <c r="AQ248" s="166"/>
      <c r="AR248" s="166"/>
      <c r="AS248" s="166"/>
      <c r="AT248" s="166"/>
      <c r="AU248" s="166"/>
      <c r="AV248" s="166"/>
      <c r="AW248" s="166"/>
      <c r="AX248" s="184"/>
      <c r="AY248" s="185"/>
      <c r="AZ248" s="166"/>
      <c r="BA248" s="166"/>
      <c r="BB248" s="166"/>
      <c r="BC248" s="166"/>
      <c r="BD248" s="166"/>
      <c r="BE248" s="166"/>
      <c r="BF248" s="184"/>
      <c r="BG248" s="185"/>
      <c r="BH248" s="166"/>
      <c r="BI248" s="166"/>
      <c r="BJ248" s="166"/>
      <c r="BK248" s="166"/>
      <c r="BL248" s="166"/>
      <c r="BM248" s="166"/>
      <c r="BN248" s="166"/>
      <c r="BO248" s="166"/>
      <c r="BP248" s="166"/>
      <c r="BQ248" s="166"/>
      <c r="BR248" s="184"/>
      <c r="BS248" s="166"/>
      <c r="BT248" s="166"/>
      <c r="BU248" s="166"/>
      <c r="BV248" s="166"/>
      <c r="BW248" s="185"/>
      <c r="BX248" s="184"/>
      <c r="BY248" s="166"/>
      <c r="BZ248" s="166"/>
    </row>
    <row r="249" spans="1:78" ht="12.75" x14ac:dyDescent="0.2">
      <c r="A249" s="205"/>
      <c r="B249" s="206"/>
      <c r="C249" s="185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84"/>
      <c r="O249" s="185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  <c r="AA249" s="166"/>
      <c r="AB249" s="166"/>
      <c r="AC249" s="166"/>
      <c r="AD249" s="184"/>
      <c r="AE249" s="185"/>
      <c r="AF249" s="166"/>
      <c r="AG249" s="166"/>
      <c r="AH249" s="184"/>
      <c r="AI249" s="185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84"/>
      <c r="AY249" s="185"/>
      <c r="AZ249" s="166"/>
      <c r="BA249" s="166"/>
      <c r="BB249" s="166"/>
      <c r="BC249" s="166"/>
      <c r="BD249" s="166"/>
      <c r="BE249" s="166"/>
      <c r="BF249" s="184"/>
      <c r="BG249" s="185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84"/>
      <c r="BS249" s="166"/>
      <c r="BT249" s="166"/>
      <c r="BU249" s="166"/>
      <c r="BV249" s="166"/>
      <c r="BW249" s="185"/>
      <c r="BX249" s="184"/>
      <c r="BY249" s="166"/>
      <c r="BZ249" s="166"/>
    </row>
    <row r="250" spans="1:78" ht="12.75" x14ac:dyDescent="0.2">
      <c r="A250" s="205"/>
      <c r="B250" s="206"/>
      <c r="C250" s="185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84"/>
      <c r="O250" s="185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  <c r="AA250" s="166"/>
      <c r="AB250" s="166"/>
      <c r="AC250" s="166"/>
      <c r="AD250" s="184"/>
      <c r="AE250" s="185"/>
      <c r="AF250" s="166"/>
      <c r="AG250" s="166"/>
      <c r="AH250" s="184"/>
      <c r="AI250" s="185"/>
      <c r="AJ250" s="166"/>
      <c r="AK250" s="166"/>
      <c r="AL250" s="166"/>
      <c r="AM250" s="166"/>
      <c r="AN250" s="166"/>
      <c r="AO250" s="166"/>
      <c r="AP250" s="166"/>
      <c r="AQ250" s="166"/>
      <c r="AR250" s="166"/>
      <c r="AS250" s="166"/>
      <c r="AT250" s="166"/>
      <c r="AU250" s="166"/>
      <c r="AV250" s="166"/>
      <c r="AW250" s="166"/>
      <c r="AX250" s="184"/>
      <c r="AY250" s="185"/>
      <c r="AZ250" s="166"/>
      <c r="BA250" s="166"/>
      <c r="BB250" s="166"/>
      <c r="BC250" s="166"/>
      <c r="BD250" s="166"/>
      <c r="BE250" s="166"/>
      <c r="BF250" s="184"/>
      <c r="BG250" s="185"/>
      <c r="BH250" s="166"/>
      <c r="BI250" s="166"/>
      <c r="BJ250" s="166"/>
      <c r="BK250" s="166"/>
      <c r="BL250" s="166"/>
      <c r="BM250" s="166"/>
      <c r="BN250" s="166"/>
      <c r="BO250" s="166"/>
      <c r="BP250" s="166"/>
      <c r="BQ250" s="166"/>
      <c r="BR250" s="184"/>
      <c r="BS250" s="166"/>
      <c r="BT250" s="166"/>
      <c r="BU250" s="166"/>
      <c r="BV250" s="166"/>
      <c r="BW250" s="185"/>
      <c r="BX250" s="184"/>
      <c r="BY250" s="166"/>
      <c r="BZ250" s="166"/>
    </row>
    <row r="251" spans="1:78" ht="12.75" x14ac:dyDescent="0.2">
      <c r="A251" s="205"/>
      <c r="B251" s="206"/>
      <c r="C251" s="185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84"/>
      <c r="O251" s="185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  <c r="AA251" s="166"/>
      <c r="AB251" s="166"/>
      <c r="AC251" s="166"/>
      <c r="AD251" s="184"/>
      <c r="AE251" s="185"/>
      <c r="AF251" s="166"/>
      <c r="AG251" s="166"/>
      <c r="AH251" s="184"/>
      <c r="AI251" s="185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84"/>
      <c r="AY251" s="185"/>
      <c r="AZ251" s="166"/>
      <c r="BA251" s="166"/>
      <c r="BB251" s="166"/>
      <c r="BC251" s="166"/>
      <c r="BD251" s="166"/>
      <c r="BE251" s="166"/>
      <c r="BF251" s="184"/>
      <c r="BG251" s="185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84"/>
      <c r="BS251" s="166"/>
      <c r="BT251" s="166"/>
      <c r="BU251" s="166"/>
      <c r="BV251" s="166"/>
      <c r="BW251" s="185"/>
      <c r="BX251" s="184"/>
      <c r="BY251" s="166"/>
      <c r="BZ251" s="166"/>
    </row>
    <row r="252" spans="1:78" ht="12.75" x14ac:dyDescent="0.2">
      <c r="A252" s="205"/>
      <c r="B252" s="206"/>
      <c r="C252" s="185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84"/>
      <c r="O252" s="185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  <c r="AA252" s="166"/>
      <c r="AB252" s="166"/>
      <c r="AC252" s="166"/>
      <c r="AD252" s="184"/>
      <c r="AE252" s="185"/>
      <c r="AF252" s="166"/>
      <c r="AG252" s="166"/>
      <c r="AH252" s="184"/>
      <c r="AI252" s="185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84"/>
      <c r="AY252" s="185"/>
      <c r="AZ252" s="166"/>
      <c r="BA252" s="166"/>
      <c r="BB252" s="166"/>
      <c r="BC252" s="166"/>
      <c r="BD252" s="166"/>
      <c r="BE252" s="166"/>
      <c r="BF252" s="184"/>
      <c r="BG252" s="185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84"/>
      <c r="BS252" s="166"/>
      <c r="BT252" s="166"/>
      <c r="BU252" s="166"/>
      <c r="BV252" s="166"/>
      <c r="BW252" s="185"/>
      <c r="BX252" s="184"/>
      <c r="BY252" s="166"/>
      <c r="BZ252" s="166"/>
    </row>
    <row r="253" spans="1:78" ht="12.75" x14ac:dyDescent="0.2">
      <c r="A253" s="205"/>
      <c r="B253" s="206"/>
      <c r="C253" s="185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84"/>
      <c r="O253" s="185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  <c r="AA253" s="166"/>
      <c r="AB253" s="166"/>
      <c r="AC253" s="166"/>
      <c r="AD253" s="184"/>
      <c r="AE253" s="185"/>
      <c r="AF253" s="166"/>
      <c r="AG253" s="166"/>
      <c r="AH253" s="184"/>
      <c r="AI253" s="185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  <c r="AX253" s="184"/>
      <c r="AY253" s="185"/>
      <c r="AZ253" s="166"/>
      <c r="BA253" s="166"/>
      <c r="BB253" s="166"/>
      <c r="BC253" s="166"/>
      <c r="BD253" s="166"/>
      <c r="BE253" s="166"/>
      <c r="BF253" s="184"/>
      <c r="BG253" s="185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166"/>
      <c r="BR253" s="184"/>
      <c r="BS253" s="166"/>
      <c r="BT253" s="166"/>
      <c r="BU253" s="166"/>
      <c r="BV253" s="166"/>
      <c r="BW253" s="185"/>
      <c r="BX253" s="184"/>
      <c r="BY253" s="166"/>
      <c r="BZ253" s="166"/>
    </row>
    <row r="254" spans="1:78" ht="12.75" x14ac:dyDescent="0.2">
      <c r="A254" s="205"/>
      <c r="B254" s="206"/>
      <c r="C254" s="185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84"/>
      <c r="O254" s="185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  <c r="AA254" s="166"/>
      <c r="AB254" s="166"/>
      <c r="AC254" s="166"/>
      <c r="AD254" s="184"/>
      <c r="AE254" s="185"/>
      <c r="AF254" s="166"/>
      <c r="AG254" s="166"/>
      <c r="AH254" s="184"/>
      <c r="AI254" s="185"/>
      <c r="AJ254" s="166"/>
      <c r="AK254" s="166"/>
      <c r="AL254" s="166"/>
      <c r="AM254" s="166"/>
      <c r="AN254" s="166"/>
      <c r="AO254" s="166"/>
      <c r="AP254" s="166"/>
      <c r="AQ254" s="166"/>
      <c r="AR254" s="166"/>
      <c r="AS254" s="166"/>
      <c r="AT254" s="166"/>
      <c r="AU254" s="166"/>
      <c r="AV254" s="166"/>
      <c r="AW254" s="166"/>
      <c r="AX254" s="184"/>
      <c r="AY254" s="185"/>
      <c r="AZ254" s="166"/>
      <c r="BA254" s="166"/>
      <c r="BB254" s="166"/>
      <c r="BC254" s="166"/>
      <c r="BD254" s="166"/>
      <c r="BE254" s="166"/>
      <c r="BF254" s="184"/>
      <c r="BG254" s="185"/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166"/>
      <c r="BR254" s="184"/>
      <c r="BS254" s="166"/>
      <c r="BT254" s="166"/>
      <c r="BU254" s="166"/>
      <c r="BV254" s="166"/>
      <c r="BW254" s="185"/>
      <c r="BX254" s="184"/>
      <c r="BY254" s="166"/>
      <c r="BZ254" s="166"/>
    </row>
    <row r="255" spans="1:78" ht="12.75" x14ac:dyDescent="0.2">
      <c r="A255" s="205"/>
      <c r="B255" s="206"/>
      <c r="C255" s="185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84"/>
      <c r="O255" s="185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  <c r="AA255" s="166"/>
      <c r="AB255" s="166"/>
      <c r="AC255" s="166"/>
      <c r="AD255" s="184"/>
      <c r="AE255" s="185"/>
      <c r="AF255" s="166"/>
      <c r="AG255" s="166"/>
      <c r="AH255" s="184"/>
      <c r="AI255" s="185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84"/>
      <c r="AY255" s="185"/>
      <c r="AZ255" s="166"/>
      <c r="BA255" s="166"/>
      <c r="BB255" s="166"/>
      <c r="BC255" s="166"/>
      <c r="BD255" s="166"/>
      <c r="BE255" s="166"/>
      <c r="BF255" s="184"/>
      <c r="BG255" s="185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84"/>
      <c r="BS255" s="166"/>
      <c r="BT255" s="166"/>
      <c r="BU255" s="166"/>
      <c r="BV255" s="166"/>
      <c r="BW255" s="185"/>
      <c r="BX255" s="184"/>
      <c r="BY255" s="166"/>
      <c r="BZ255" s="166"/>
    </row>
    <row r="256" spans="1:78" ht="12.75" x14ac:dyDescent="0.2">
      <c r="A256" s="205"/>
      <c r="B256" s="206"/>
      <c r="C256" s="185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84"/>
      <c r="O256" s="185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  <c r="AA256" s="166"/>
      <c r="AB256" s="166"/>
      <c r="AC256" s="166"/>
      <c r="AD256" s="184"/>
      <c r="AE256" s="185"/>
      <c r="AF256" s="166"/>
      <c r="AG256" s="166"/>
      <c r="AH256" s="184"/>
      <c r="AI256" s="185"/>
      <c r="AJ256" s="166"/>
      <c r="AK256" s="166"/>
      <c r="AL256" s="166"/>
      <c r="AM256" s="166"/>
      <c r="AN256" s="166"/>
      <c r="AO256" s="166"/>
      <c r="AP256" s="166"/>
      <c r="AQ256" s="166"/>
      <c r="AR256" s="166"/>
      <c r="AS256" s="166"/>
      <c r="AT256" s="166"/>
      <c r="AU256" s="166"/>
      <c r="AV256" s="166"/>
      <c r="AW256" s="166"/>
      <c r="AX256" s="184"/>
      <c r="AY256" s="185"/>
      <c r="AZ256" s="166"/>
      <c r="BA256" s="166"/>
      <c r="BB256" s="166"/>
      <c r="BC256" s="166"/>
      <c r="BD256" s="166"/>
      <c r="BE256" s="166"/>
      <c r="BF256" s="184"/>
      <c r="BG256" s="185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184"/>
      <c r="BS256" s="166"/>
      <c r="BT256" s="166"/>
      <c r="BU256" s="166"/>
      <c r="BV256" s="166"/>
      <c r="BW256" s="185"/>
      <c r="BX256" s="184"/>
      <c r="BY256" s="166"/>
      <c r="BZ256" s="166"/>
    </row>
    <row r="257" spans="1:78" ht="12.75" x14ac:dyDescent="0.2">
      <c r="A257" s="205"/>
      <c r="B257" s="206"/>
      <c r="C257" s="185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84"/>
      <c r="O257" s="185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  <c r="AA257" s="166"/>
      <c r="AB257" s="166"/>
      <c r="AC257" s="166"/>
      <c r="AD257" s="184"/>
      <c r="AE257" s="185"/>
      <c r="AF257" s="166"/>
      <c r="AG257" s="166"/>
      <c r="AH257" s="184"/>
      <c r="AI257" s="185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84"/>
      <c r="AY257" s="185"/>
      <c r="AZ257" s="166"/>
      <c r="BA257" s="166"/>
      <c r="BB257" s="166"/>
      <c r="BC257" s="166"/>
      <c r="BD257" s="166"/>
      <c r="BE257" s="166"/>
      <c r="BF257" s="184"/>
      <c r="BG257" s="185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84"/>
      <c r="BS257" s="166"/>
      <c r="BT257" s="166"/>
      <c r="BU257" s="166"/>
      <c r="BV257" s="166"/>
      <c r="BW257" s="185"/>
      <c r="BX257" s="184"/>
      <c r="BY257" s="166"/>
      <c r="BZ257" s="166"/>
    </row>
    <row r="258" spans="1:78" ht="12.75" x14ac:dyDescent="0.2">
      <c r="A258" s="205"/>
      <c r="B258" s="206"/>
      <c r="C258" s="185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84"/>
      <c r="O258" s="185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  <c r="AA258" s="166"/>
      <c r="AB258" s="166"/>
      <c r="AC258" s="166"/>
      <c r="AD258" s="184"/>
      <c r="AE258" s="185"/>
      <c r="AF258" s="166"/>
      <c r="AG258" s="166"/>
      <c r="AH258" s="184"/>
      <c r="AI258" s="185"/>
      <c r="AJ258" s="166"/>
      <c r="AK258" s="166"/>
      <c r="AL258" s="166"/>
      <c r="AM258" s="166"/>
      <c r="AN258" s="166"/>
      <c r="AO258" s="166"/>
      <c r="AP258" s="166"/>
      <c r="AQ258" s="166"/>
      <c r="AR258" s="166"/>
      <c r="AS258" s="166"/>
      <c r="AT258" s="166"/>
      <c r="AU258" s="166"/>
      <c r="AV258" s="166"/>
      <c r="AW258" s="166"/>
      <c r="AX258" s="184"/>
      <c r="AY258" s="185"/>
      <c r="AZ258" s="166"/>
      <c r="BA258" s="166"/>
      <c r="BB258" s="166"/>
      <c r="BC258" s="166"/>
      <c r="BD258" s="166"/>
      <c r="BE258" s="166"/>
      <c r="BF258" s="184"/>
      <c r="BG258" s="185"/>
      <c r="BH258" s="166"/>
      <c r="BI258" s="166"/>
      <c r="BJ258" s="166"/>
      <c r="BK258" s="166"/>
      <c r="BL258" s="166"/>
      <c r="BM258" s="166"/>
      <c r="BN258" s="166"/>
      <c r="BO258" s="166"/>
      <c r="BP258" s="166"/>
      <c r="BQ258" s="166"/>
      <c r="BR258" s="184"/>
      <c r="BS258" s="166"/>
      <c r="BT258" s="166"/>
      <c r="BU258" s="166"/>
      <c r="BV258" s="166"/>
      <c r="BW258" s="185"/>
      <c r="BX258" s="184"/>
      <c r="BY258" s="166"/>
      <c r="BZ258" s="166"/>
    </row>
    <row r="259" spans="1:78" ht="12.75" x14ac:dyDescent="0.2">
      <c r="A259" s="205"/>
      <c r="B259" s="206"/>
      <c r="C259" s="185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84"/>
      <c r="O259" s="185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  <c r="AA259" s="166"/>
      <c r="AB259" s="166"/>
      <c r="AC259" s="166"/>
      <c r="AD259" s="184"/>
      <c r="AE259" s="185"/>
      <c r="AF259" s="166"/>
      <c r="AG259" s="166"/>
      <c r="AH259" s="184"/>
      <c r="AI259" s="185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84"/>
      <c r="AY259" s="185"/>
      <c r="AZ259" s="166"/>
      <c r="BA259" s="166"/>
      <c r="BB259" s="166"/>
      <c r="BC259" s="166"/>
      <c r="BD259" s="166"/>
      <c r="BE259" s="166"/>
      <c r="BF259" s="184"/>
      <c r="BG259" s="185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84"/>
      <c r="BS259" s="166"/>
      <c r="BT259" s="166"/>
      <c r="BU259" s="166"/>
      <c r="BV259" s="166"/>
      <c r="BW259" s="185"/>
      <c r="BX259" s="184"/>
      <c r="BY259" s="166"/>
      <c r="BZ259" s="166"/>
    </row>
    <row r="260" spans="1:78" ht="12.75" x14ac:dyDescent="0.2">
      <c r="A260" s="205"/>
      <c r="B260" s="206"/>
      <c r="C260" s="185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84"/>
      <c r="O260" s="185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  <c r="AA260" s="166"/>
      <c r="AB260" s="166"/>
      <c r="AC260" s="166"/>
      <c r="AD260" s="184"/>
      <c r="AE260" s="185"/>
      <c r="AF260" s="166"/>
      <c r="AG260" s="166"/>
      <c r="AH260" s="184"/>
      <c r="AI260" s="185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84"/>
      <c r="AY260" s="185"/>
      <c r="AZ260" s="166"/>
      <c r="BA260" s="166"/>
      <c r="BB260" s="166"/>
      <c r="BC260" s="166"/>
      <c r="BD260" s="166"/>
      <c r="BE260" s="166"/>
      <c r="BF260" s="184"/>
      <c r="BG260" s="185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84"/>
      <c r="BS260" s="166"/>
      <c r="BT260" s="166"/>
      <c r="BU260" s="166"/>
      <c r="BV260" s="166"/>
      <c r="BW260" s="185"/>
      <c r="BX260" s="184"/>
      <c r="BY260" s="166"/>
      <c r="BZ260" s="166"/>
    </row>
    <row r="261" spans="1:78" ht="12.75" x14ac:dyDescent="0.2">
      <c r="A261" s="205"/>
      <c r="B261" s="206"/>
      <c r="C261" s="185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84"/>
      <c r="O261" s="185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  <c r="AA261" s="166"/>
      <c r="AB261" s="166"/>
      <c r="AC261" s="166"/>
      <c r="AD261" s="184"/>
      <c r="AE261" s="185"/>
      <c r="AF261" s="166"/>
      <c r="AG261" s="166"/>
      <c r="AH261" s="184"/>
      <c r="AI261" s="185"/>
      <c r="AJ261" s="166"/>
      <c r="AK261" s="166"/>
      <c r="AL261" s="166"/>
      <c r="AM261" s="166"/>
      <c r="AN261" s="166"/>
      <c r="AO261" s="166"/>
      <c r="AP261" s="166"/>
      <c r="AQ261" s="166"/>
      <c r="AR261" s="166"/>
      <c r="AS261" s="166"/>
      <c r="AT261" s="166"/>
      <c r="AU261" s="166"/>
      <c r="AV261" s="166"/>
      <c r="AW261" s="166"/>
      <c r="AX261" s="184"/>
      <c r="AY261" s="185"/>
      <c r="AZ261" s="166"/>
      <c r="BA261" s="166"/>
      <c r="BB261" s="166"/>
      <c r="BC261" s="166"/>
      <c r="BD261" s="166"/>
      <c r="BE261" s="166"/>
      <c r="BF261" s="184"/>
      <c r="BG261" s="185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166"/>
      <c r="BR261" s="184"/>
      <c r="BS261" s="166"/>
      <c r="BT261" s="166"/>
      <c r="BU261" s="166"/>
      <c r="BV261" s="166"/>
      <c r="BW261" s="185"/>
      <c r="BX261" s="184"/>
      <c r="BY261" s="166"/>
      <c r="BZ261" s="166"/>
    </row>
    <row r="262" spans="1:78" ht="12.75" x14ac:dyDescent="0.2">
      <c r="A262" s="205"/>
      <c r="B262" s="206"/>
      <c r="C262" s="185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84"/>
      <c r="O262" s="185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  <c r="AA262" s="166"/>
      <c r="AB262" s="166"/>
      <c r="AC262" s="166"/>
      <c r="AD262" s="184"/>
      <c r="AE262" s="185"/>
      <c r="AF262" s="166"/>
      <c r="AG262" s="166"/>
      <c r="AH262" s="184"/>
      <c r="AI262" s="185"/>
      <c r="AJ262" s="166"/>
      <c r="AK262" s="166"/>
      <c r="AL262" s="166"/>
      <c r="AM262" s="166"/>
      <c r="AN262" s="166"/>
      <c r="AO262" s="166"/>
      <c r="AP262" s="166"/>
      <c r="AQ262" s="166"/>
      <c r="AR262" s="166"/>
      <c r="AS262" s="166"/>
      <c r="AT262" s="166"/>
      <c r="AU262" s="166"/>
      <c r="AV262" s="166"/>
      <c r="AW262" s="166"/>
      <c r="AX262" s="184"/>
      <c r="AY262" s="185"/>
      <c r="AZ262" s="166"/>
      <c r="BA262" s="166"/>
      <c r="BB262" s="166"/>
      <c r="BC262" s="166"/>
      <c r="BD262" s="166"/>
      <c r="BE262" s="166"/>
      <c r="BF262" s="184"/>
      <c r="BG262" s="185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184"/>
      <c r="BS262" s="166"/>
      <c r="BT262" s="166"/>
      <c r="BU262" s="166"/>
      <c r="BV262" s="166"/>
      <c r="BW262" s="185"/>
      <c r="BX262" s="184"/>
      <c r="BY262" s="166"/>
      <c r="BZ262" s="166"/>
    </row>
    <row r="263" spans="1:78" ht="12.75" x14ac:dyDescent="0.2">
      <c r="A263" s="205"/>
      <c r="B263" s="206"/>
      <c r="C263" s="185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84"/>
      <c r="O263" s="185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  <c r="AA263" s="166"/>
      <c r="AB263" s="166"/>
      <c r="AC263" s="166"/>
      <c r="AD263" s="184"/>
      <c r="AE263" s="185"/>
      <c r="AF263" s="166"/>
      <c r="AG263" s="166"/>
      <c r="AH263" s="184"/>
      <c r="AI263" s="185"/>
      <c r="AJ263" s="166"/>
      <c r="AK263" s="166"/>
      <c r="AL263" s="166"/>
      <c r="AM263" s="166"/>
      <c r="AN263" s="166"/>
      <c r="AO263" s="166"/>
      <c r="AP263" s="166"/>
      <c r="AQ263" s="166"/>
      <c r="AR263" s="166"/>
      <c r="AS263" s="166"/>
      <c r="AT263" s="166"/>
      <c r="AU263" s="166"/>
      <c r="AV263" s="166"/>
      <c r="AW263" s="166"/>
      <c r="AX263" s="184"/>
      <c r="AY263" s="185"/>
      <c r="AZ263" s="166"/>
      <c r="BA263" s="166"/>
      <c r="BB263" s="166"/>
      <c r="BC263" s="166"/>
      <c r="BD263" s="166"/>
      <c r="BE263" s="166"/>
      <c r="BF263" s="184"/>
      <c r="BG263" s="185"/>
      <c r="BH263" s="166"/>
      <c r="BI263" s="166"/>
      <c r="BJ263" s="166"/>
      <c r="BK263" s="166"/>
      <c r="BL263" s="166"/>
      <c r="BM263" s="166"/>
      <c r="BN263" s="166"/>
      <c r="BO263" s="166"/>
      <c r="BP263" s="166"/>
      <c r="BQ263" s="166"/>
      <c r="BR263" s="184"/>
      <c r="BS263" s="166"/>
      <c r="BT263" s="166"/>
      <c r="BU263" s="166"/>
      <c r="BV263" s="166"/>
      <c r="BW263" s="185"/>
      <c r="BX263" s="184"/>
      <c r="BY263" s="166"/>
      <c r="BZ263" s="166"/>
    </row>
    <row r="264" spans="1:78" ht="12.75" x14ac:dyDescent="0.2">
      <c r="A264" s="205"/>
      <c r="B264" s="206"/>
      <c r="C264" s="185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84"/>
      <c r="O264" s="185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  <c r="AA264" s="166"/>
      <c r="AB264" s="166"/>
      <c r="AC264" s="166"/>
      <c r="AD264" s="184"/>
      <c r="AE264" s="185"/>
      <c r="AF264" s="166"/>
      <c r="AG264" s="166"/>
      <c r="AH264" s="184"/>
      <c r="AI264" s="185"/>
      <c r="AJ264" s="166"/>
      <c r="AK264" s="166"/>
      <c r="AL264" s="166"/>
      <c r="AM264" s="166"/>
      <c r="AN264" s="166"/>
      <c r="AO264" s="166"/>
      <c r="AP264" s="166"/>
      <c r="AQ264" s="166"/>
      <c r="AR264" s="166"/>
      <c r="AS264" s="166"/>
      <c r="AT264" s="166"/>
      <c r="AU264" s="166"/>
      <c r="AV264" s="166"/>
      <c r="AW264" s="166"/>
      <c r="AX264" s="184"/>
      <c r="AY264" s="185"/>
      <c r="AZ264" s="166"/>
      <c r="BA264" s="166"/>
      <c r="BB264" s="166"/>
      <c r="BC264" s="166"/>
      <c r="BD264" s="166"/>
      <c r="BE264" s="166"/>
      <c r="BF264" s="184"/>
      <c r="BG264" s="185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184"/>
      <c r="BS264" s="166"/>
      <c r="BT264" s="166"/>
      <c r="BU264" s="166"/>
      <c r="BV264" s="166"/>
      <c r="BW264" s="185"/>
      <c r="BX264" s="184"/>
      <c r="BY264" s="166"/>
      <c r="BZ264" s="166"/>
    </row>
    <row r="265" spans="1:78" ht="12.75" x14ac:dyDescent="0.2">
      <c r="A265" s="205"/>
      <c r="B265" s="206"/>
      <c r="C265" s="185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84"/>
      <c r="O265" s="185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  <c r="AA265" s="166"/>
      <c r="AB265" s="166"/>
      <c r="AC265" s="166"/>
      <c r="AD265" s="184"/>
      <c r="AE265" s="185"/>
      <c r="AF265" s="166"/>
      <c r="AG265" s="166"/>
      <c r="AH265" s="184"/>
      <c r="AI265" s="185"/>
      <c r="AJ265" s="166"/>
      <c r="AK265" s="166"/>
      <c r="AL265" s="166"/>
      <c r="AM265" s="166"/>
      <c r="AN265" s="166"/>
      <c r="AO265" s="166"/>
      <c r="AP265" s="166"/>
      <c r="AQ265" s="166"/>
      <c r="AR265" s="166"/>
      <c r="AS265" s="166"/>
      <c r="AT265" s="166"/>
      <c r="AU265" s="166"/>
      <c r="AV265" s="166"/>
      <c r="AW265" s="166"/>
      <c r="AX265" s="184"/>
      <c r="AY265" s="185"/>
      <c r="AZ265" s="166"/>
      <c r="BA265" s="166"/>
      <c r="BB265" s="166"/>
      <c r="BC265" s="166"/>
      <c r="BD265" s="166"/>
      <c r="BE265" s="166"/>
      <c r="BF265" s="184"/>
      <c r="BG265" s="185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184"/>
      <c r="BS265" s="166"/>
      <c r="BT265" s="166"/>
      <c r="BU265" s="166"/>
      <c r="BV265" s="166"/>
      <c r="BW265" s="185"/>
      <c r="BX265" s="184"/>
      <c r="BY265" s="166"/>
      <c r="BZ265" s="166"/>
    </row>
    <row r="266" spans="1:78" ht="12.75" x14ac:dyDescent="0.2">
      <c r="A266" s="205"/>
      <c r="B266" s="206"/>
      <c r="C266" s="185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84"/>
      <c r="O266" s="185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  <c r="AA266" s="166"/>
      <c r="AB266" s="166"/>
      <c r="AC266" s="166"/>
      <c r="AD266" s="184"/>
      <c r="AE266" s="185"/>
      <c r="AF266" s="166"/>
      <c r="AG266" s="166"/>
      <c r="AH266" s="184"/>
      <c r="AI266" s="185"/>
      <c r="AJ266" s="166"/>
      <c r="AK266" s="166"/>
      <c r="AL266" s="166"/>
      <c r="AM266" s="166"/>
      <c r="AN266" s="166"/>
      <c r="AO266" s="166"/>
      <c r="AP266" s="166"/>
      <c r="AQ266" s="166"/>
      <c r="AR266" s="166"/>
      <c r="AS266" s="166"/>
      <c r="AT266" s="166"/>
      <c r="AU266" s="166"/>
      <c r="AV266" s="166"/>
      <c r="AW266" s="166"/>
      <c r="AX266" s="184"/>
      <c r="AY266" s="185"/>
      <c r="AZ266" s="166"/>
      <c r="BA266" s="166"/>
      <c r="BB266" s="166"/>
      <c r="BC266" s="166"/>
      <c r="BD266" s="166"/>
      <c r="BE266" s="166"/>
      <c r="BF266" s="184"/>
      <c r="BG266" s="185"/>
      <c r="BH266" s="166"/>
      <c r="BI266" s="166"/>
      <c r="BJ266" s="166"/>
      <c r="BK266" s="166"/>
      <c r="BL266" s="166"/>
      <c r="BM266" s="166"/>
      <c r="BN266" s="166"/>
      <c r="BO266" s="166"/>
      <c r="BP266" s="166"/>
      <c r="BQ266" s="166"/>
      <c r="BR266" s="184"/>
      <c r="BS266" s="166"/>
      <c r="BT266" s="166"/>
      <c r="BU266" s="166"/>
      <c r="BV266" s="166"/>
      <c r="BW266" s="185"/>
      <c r="BX266" s="184"/>
      <c r="BY266" s="166"/>
      <c r="BZ266" s="166"/>
    </row>
    <row r="267" spans="1:78" ht="12.75" x14ac:dyDescent="0.2">
      <c r="A267" s="205"/>
      <c r="B267" s="206"/>
      <c r="C267" s="185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84"/>
      <c r="O267" s="185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  <c r="AA267" s="166"/>
      <c r="AB267" s="166"/>
      <c r="AC267" s="166"/>
      <c r="AD267" s="184"/>
      <c r="AE267" s="185"/>
      <c r="AF267" s="166"/>
      <c r="AG267" s="166"/>
      <c r="AH267" s="184"/>
      <c r="AI267" s="185"/>
      <c r="AJ267" s="166"/>
      <c r="AK267" s="166"/>
      <c r="AL267" s="166"/>
      <c r="AM267" s="166"/>
      <c r="AN267" s="166"/>
      <c r="AO267" s="166"/>
      <c r="AP267" s="166"/>
      <c r="AQ267" s="166"/>
      <c r="AR267" s="166"/>
      <c r="AS267" s="166"/>
      <c r="AT267" s="166"/>
      <c r="AU267" s="166"/>
      <c r="AV267" s="166"/>
      <c r="AW267" s="166"/>
      <c r="AX267" s="184"/>
      <c r="AY267" s="185"/>
      <c r="AZ267" s="166"/>
      <c r="BA267" s="166"/>
      <c r="BB267" s="166"/>
      <c r="BC267" s="166"/>
      <c r="BD267" s="166"/>
      <c r="BE267" s="166"/>
      <c r="BF267" s="184"/>
      <c r="BG267" s="185"/>
      <c r="BH267" s="166"/>
      <c r="BI267" s="166"/>
      <c r="BJ267" s="166"/>
      <c r="BK267" s="166"/>
      <c r="BL267" s="166"/>
      <c r="BM267" s="166"/>
      <c r="BN267" s="166"/>
      <c r="BO267" s="166"/>
      <c r="BP267" s="166"/>
      <c r="BQ267" s="166"/>
      <c r="BR267" s="184"/>
      <c r="BS267" s="166"/>
      <c r="BT267" s="166"/>
      <c r="BU267" s="166"/>
      <c r="BV267" s="166"/>
      <c r="BW267" s="185"/>
      <c r="BX267" s="184"/>
      <c r="BY267" s="166"/>
      <c r="BZ267" s="166"/>
    </row>
    <row r="268" spans="1:78" ht="12.75" x14ac:dyDescent="0.2">
      <c r="A268" s="205"/>
      <c r="B268" s="206"/>
      <c r="C268" s="185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84"/>
      <c r="O268" s="185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  <c r="AA268" s="166"/>
      <c r="AB268" s="166"/>
      <c r="AC268" s="166"/>
      <c r="AD268" s="184"/>
      <c r="AE268" s="185"/>
      <c r="AF268" s="166"/>
      <c r="AG268" s="166"/>
      <c r="AH268" s="184"/>
      <c r="AI268" s="185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84"/>
      <c r="AY268" s="185"/>
      <c r="AZ268" s="166"/>
      <c r="BA268" s="166"/>
      <c r="BB268" s="166"/>
      <c r="BC268" s="166"/>
      <c r="BD268" s="166"/>
      <c r="BE268" s="166"/>
      <c r="BF268" s="184"/>
      <c r="BG268" s="185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84"/>
      <c r="BS268" s="166"/>
      <c r="BT268" s="166"/>
      <c r="BU268" s="166"/>
      <c r="BV268" s="166"/>
      <c r="BW268" s="185"/>
      <c r="BX268" s="184"/>
      <c r="BY268" s="166"/>
      <c r="BZ268" s="166"/>
    </row>
    <row r="269" spans="1:78" ht="12.75" x14ac:dyDescent="0.2">
      <c r="A269" s="205"/>
      <c r="B269" s="206"/>
      <c r="C269" s="185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84"/>
      <c r="O269" s="185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  <c r="AA269" s="166"/>
      <c r="AB269" s="166"/>
      <c r="AC269" s="166"/>
      <c r="AD269" s="184"/>
      <c r="AE269" s="185"/>
      <c r="AF269" s="166"/>
      <c r="AG269" s="166"/>
      <c r="AH269" s="184"/>
      <c r="AI269" s="185"/>
      <c r="AJ269" s="166"/>
      <c r="AK269" s="166"/>
      <c r="AL269" s="166"/>
      <c r="AM269" s="166"/>
      <c r="AN269" s="166"/>
      <c r="AO269" s="166"/>
      <c r="AP269" s="166"/>
      <c r="AQ269" s="166"/>
      <c r="AR269" s="166"/>
      <c r="AS269" s="166"/>
      <c r="AT269" s="166"/>
      <c r="AU269" s="166"/>
      <c r="AV269" s="166"/>
      <c r="AW269" s="166"/>
      <c r="AX269" s="184"/>
      <c r="AY269" s="185"/>
      <c r="AZ269" s="166"/>
      <c r="BA269" s="166"/>
      <c r="BB269" s="166"/>
      <c r="BC269" s="166"/>
      <c r="BD269" s="166"/>
      <c r="BE269" s="166"/>
      <c r="BF269" s="184"/>
      <c r="BG269" s="185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166"/>
      <c r="BR269" s="184"/>
      <c r="BS269" s="166"/>
      <c r="BT269" s="166"/>
      <c r="BU269" s="166"/>
      <c r="BV269" s="166"/>
      <c r="BW269" s="185"/>
      <c r="BX269" s="184"/>
      <c r="BY269" s="166"/>
      <c r="BZ269" s="166"/>
    </row>
    <row r="270" spans="1:78" ht="12.75" x14ac:dyDescent="0.2">
      <c r="A270" s="205"/>
      <c r="B270" s="206"/>
      <c r="C270" s="185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84"/>
      <c r="O270" s="185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  <c r="AA270" s="166"/>
      <c r="AB270" s="166"/>
      <c r="AC270" s="166"/>
      <c r="AD270" s="184"/>
      <c r="AE270" s="185"/>
      <c r="AF270" s="166"/>
      <c r="AG270" s="166"/>
      <c r="AH270" s="184"/>
      <c r="AI270" s="185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84"/>
      <c r="AY270" s="185"/>
      <c r="AZ270" s="166"/>
      <c r="BA270" s="166"/>
      <c r="BB270" s="166"/>
      <c r="BC270" s="166"/>
      <c r="BD270" s="166"/>
      <c r="BE270" s="166"/>
      <c r="BF270" s="184"/>
      <c r="BG270" s="185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84"/>
      <c r="BS270" s="166"/>
      <c r="BT270" s="166"/>
      <c r="BU270" s="166"/>
      <c r="BV270" s="166"/>
      <c r="BW270" s="185"/>
      <c r="BX270" s="184"/>
      <c r="BY270" s="166"/>
      <c r="BZ270" s="166"/>
    </row>
    <row r="271" spans="1:78" ht="12.75" x14ac:dyDescent="0.2">
      <c r="A271" s="205"/>
      <c r="B271" s="206"/>
      <c r="C271" s="185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84"/>
      <c r="O271" s="185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84"/>
      <c r="AE271" s="185"/>
      <c r="AF271" s="166"/>
      <c r="AG271" s="166"/>
      <c r="AH271" s="184"/>
      <c r="AI271" s="185"/>
      <c r="AJ271" s="166"/>
      <c r="AK271" s="166"/>
      <c r="AL271" s="166"/>
      <c r="AM271" s="166"/>
      <c r="AN271" s="166"/>
      <c r="AO271" s="166"/>
      <c r="AP271" s="166"/>
      <c r="AQ271" s="166"/>
      <c r="AR271" s="166"/>
      <c r="AS271" s="166"/>
      <c r="AT271" s="166"/>
      <c r="AU271" s="166"/>
      <c r="AV271" s="166"/>
      <c r="AW271" s="166"/>
      <c r="AX271" s="184"/>
      <c r="AY271" s="185"/>
      <c r="AZ271" s="166"/>
      <c r="BA271" s="166"/>
      <c r="BB271" s="166"/>
      <c r="BC271" s="166"/>
      <c r="BD271" s="166"/>
      <c r="BE271" s="166"/>
      <c r="BF271" s="184"/>
      <c r="BG271" s="185"/>
      <c r="BH271" s="166"/>
      <c r="BI271" s="166"/>
      <c r="BJ271" s="166"/>
      <c r="BK271" s="166"/>
      <c r="BL271" s="166"/>
      <c r="BM271" s="166"/>
      <c r="BN271" s="166"/>
      <c r="BO271" s="166"/>
      <c r="BP271" s="166"/>
      <c r="BQ271" s="166"/>
      <c r="BR271" s="184"/>
      <c r="BS271" s="166"/>
      <c r="BT271" s="166"/>
      <c r="BU271" s="166"/>
      <c r="BV271" s="166"/>
      <c r="BW271" s="185"/>
      <c r="BX271" s="184"/>
      <c r="BY271" s="166"/>
      <c r="BZ271" s="166"/>
    </row>
    <row r="272" spans="1:78" ht="12.75" x14ac:dyDescent="0.2">
      <c r="A272" s="205"/>
      <c r="B272" s="206"/>
      <c r="C272" s="185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84"/>
      <c r="O272" s="185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  <c r="AA272" s="166"/>
      <c r="AB272" s="166"/>
      <c r="AC272" s="166"/>
      <c r="AD272" s="184"/>
      <c r="AE272" s="185"/>
      <c r="AF272" s="166"/>
      <c r="AG272" s="166"/>
      <c r="AH272" s="184"/>
      <c r="AI272" s="185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84"/>
      <c r="AY272" s="185"/>
      <c r="AZ272" s="166"/>
      <c r="BA272" s="166"/>
      <c r="BB272" s="166"/>
      <c r="BC272" s="166"/>
      <c r="BD272" s="166"/>
      <c r="BE272" s="166"/>
      <c r="BF272" s="184"/>
      <c r="BG272" s="185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84"/>
      <c r="BS272" s="166"/>
      <c r="BT272" s="166"/>
      <c r="BU272" s="166"/>
      <c r="BV272" s="166"/>
      <c r="BW272" s="185"/>
      <c r="BX272" s="184"/>
      <c r="BY272" s="166"/>
      <c r="BZ272" s="166"/>
    </row>
    <row r="273" spans="1:78" ht="12.75" x14ac:dyDescent="0.2">
      <c r="A273" s="205"/>
      <c r="B273" s="206"/>
      <c r="C273" s="185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84"/>
      <c r="O273" s="185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  <c r="AA273" s="166"/>
      <c r="AB273" s="166"/>
      <c r="AC273" s="166"/>
      <c r="AD273" s="184"/>
      <c r="AE273" s="185"/>
      <c r="AF273" s="166"/>
      <c r="AG273" s="166"/>
      <c r="AH273" s="184"/>
      <c r="AI273" s="185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84"/>
      <c r="AY273" s="185"/>
      <c r="AZ273" s="166"/>
      <c r="BA273" s="166"/>
      <c r="BB273" s="166"/>
      <c r="BC273" s="166"/>
      <c r="BD273" s="166"/>
      <c r="BE273" s="166"/>
      <c r="BF273" s="184"/>
      <c r="BG273" s="185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84"/>
      <c r="BS273" s="166"/>
      <c r="BT273" s="166"/>
      <c r="BU273" s="166"/>
      <c r="BV273" s="166"/>
      <c r="BW273" s="185"/>
      <c r="BX273" s="184"/>
      <c r="BY273" s="166"/>
      <c r="BZ273" s="166"/>
    </row>
    <row r="274" spans="1:78" ht="12.75" x14ac:dyDescent="0.2">
      <c r="A274" s="205"/>
      <c r="B274" s="206"/>
      <c r="C274" s="185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84"/>
      <c r="O274" s="185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  <c r="AA274" s="166"/>
      <c r="AB274" s="166"/>
      <c r="AC274" s="166"/>
      <c r="AD274" s="184"/>
      <c r="AE274" s="185"/>
      <c r="AF274" s="166"/>
      <c r="AG274" s="166"/>
      <c r="AH274" s="184"/>
      <c r="AI274" s="185"/>
      <c r="AJ274" s="166"/>
      <c r="AK274" s="166"/>
      <c r="AL274" s="166"/>
      <c r="AM274" s="166"/>
      <c r="AN274" s="166"/>
      <c r="AO274" s="166"/>
      <c r="AP274" s="166"/>
      <c r="AQ274" s="166"/>
      <c r="AR274" s="166"/>
      <c r="AS274" s="166"/>
      <c r="AT274" s="166"/>
      <c r="AU274" s="166"/>
      <c r="AV274" s="166"/>
      <c r="AW274" s="166"/>
      <c r="AX274" s="184"/>
      <c r="AY274" s="185"/>
      <c r="AZ274" s="166"/>
      <c r="BA274" s="166"/>
      <c r="BB274" s="166"/>
      <c r="BC274" s="166"/>
      <c r="BD274" s="166"/>
      <c r="BE274" s="166"/>
      <c r="BF274" s="184"/>
      <c r="BG274" s="185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84"/>
      <c r="BS274" s="166"/>
      <c r="BT274" s="166"/>
      <c r="BU274" s="166"/>
      <c r="BV274" s="166"/>
      <c r="BW274" s="185"/>
      <c r="BX274" s="184"/>
      <c r="BY274" s="166"/>
      <c r="BZ274" s="166"/>
    </row>
    <row r="275" spans="1:78" ht="12.75" x14ac:dyDescent="0.2">
      <c r="A275" s="205"/>
      <c r="B275" s="206"/>
      <c r="C275" s="185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84"/>
      <c r="O275" s="185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  <c r="AA275" s="166"/>
      <c r="AB275" s="166"/>
      <c r="AC275" s="166"/>
      <c r="AD275" s="184"/>
      <c r="AE275" s="185"/>
      <c r="AF275" s="166"/>
      <c r="AG275" s="166"/>
      <c r="AH275" s="184"/>
      <c r="AI275" s="185"/>
      <c r="AJ275" s="166"/>
      <c r="AK275" s="166"/>
      <c r="AL275" s="166"/>
      <c r="AM275" s="166"/>
      <c r="AN275" s="166"/>
      <c r="AO275" s="166"/>
      <c r="AP275" s="166"/>
      <c r="AQ275" s="166"/>
      <c r="AR275" s="166"/>
      <c r="AS275" s="166"/>
      <c r="AT275" s="166"/>
      <c r="AU275" s="166"/>
      <c r="AV275" s="166"/>
      <c r="AW275" s="166"/>
      <c r="AX275" s="184"/>
      <c r="AY275" s="185"/>
      <c r="AZ275" s="166"/>
      <c r="BA275" s="166"/>
      <c r="BB275" s="166"/>
      <c r="BC275" s="166"/>
      <c r="BD275" s="166"/>
      <c r="BE275" s="166"/>
      <c r="BF275" s="184"/>
      <c r="BG275" s="185"/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84"/>
      <c r="BS275" s="166"/>
      <c r="BT275" s="166"/>
      <c r="BU275" s="166"/>
      <c r="BV275" s="166"/>
      <c r="BW275" s="185"/>
      <c r="BX275" s="184"/>
      <c r="BY275" s="166"/>
      <c r="BZ275" s="166"/>
    </row>
    <row r="276" spans="1:78" ht="12.75" x14ac:dyDescent="0.2">
      <c r="A276" s="205"/>
      <c r="B276" s="206"/>
      <c r="C276" s="185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84"/>
      <c r="O276" s="185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84"/>
      <c r="AE276" s="185"/>
      <c r="AF276" s="166"/>
      <c r="AG276" s="166"/>
      <c r="AH276" s="184"/>
      <c r="AI276" s="185"/>
      <c r="AJ276" s="166"/>
      <c r="AK276" s="166"/>
      <c r="AL276" s="166"/>
      <c r="AM276" s="166"/>
      <c r="AN276" s="166"/>
      <c r="AO276" s="166"/>
      <c r="AP276" s="166"/>
      <c r="AQ276" s="166"/>
      <c r="AR276" s="166"/>
      <c r="AS276" s="166"/>
      <c r="AT276" s="166"/>
      <c r="AU276" s="166"/>
      <c r="AV276" s="166"/>
      <c r="AW276" s="166"/>
      <c r="AX276" s="184"/>
      <c r="AY276" s="185"/>
      <c r="AZ276" s="166"/>
      <c r="BA276" s="166"/>
      <c r="BB276" s="166"/>
      <c r="BC276" s="166"/>
      <c r="BD276" s="166"/>
      <c r="BE276" s="166"/>
      <c r="BF276" s="184"/>
      <c r="BG276" s="185"/>
      <c r="BH276" s="166"/>
      <c r="BI276" s="166"/>
      <c r="BJ276" s="166"/>
      <c r="BK276" s="166"/>
      <c r="BL276" s="166"/>
      <c r="BM276" s="166"/>
      <c r="BN276" s="166"/>
      <c r="BO276" s="166"/>
      <c r="BP276" s="166"/>
      <c r="BQ276" s="166"/>
      <c r="BR276" s="184"/>
      <c r="BS276" s="166"/>
      <c r="BT276" s="166"/>
      <c r="BU276" s="166"/>
      <c r="BV276" s="166"/>
      <c r="BW276" s="185"/>
      <c r="BX276" s="184"/>
      <c r="BY276" s="166"/>
      <c r="BZ276" s="166"/>
    </row>
    <row r="277" spans="1:78" ht="12.75" x14ac:dyDescent="0.2">
      <c r="A277" s="205"/>
      <c r="B277" s="206"/>
      <c r="C277" s="185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84"/>
      <c r="O277" s="185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84"/>
      <c r="AE277" s="185"/>
      <c r="AF277" s="166"/>
      <c r="AG277" s="166"/>
      <c r="AH277" s="184"/>
      <c r="AI277" s="185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84"/>
      <c r="AY277" s="185"/>
      <c r="AZ277" s="166"/>
      <c r="BA277" s="166"/>
      <c r="BB277" s="166"/>
      <c r="BC277" s="166"/>
      <c r="BD277" s="166"/>
      <c r="BE277" s="166"/>
      <c r="BF277" s="184"/>
      <c r="BG277" s="185"/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84"/>
      <c r="BS277" s="166"/>
      <c r="BT277" s="166"/>
      <c r="BU277" s="166"/>
      <c r="BV277" s="166"/>
      <c r="BW277" s="185"/>
      <c r="BX277" s="184"/>
      <c r="BY277" s="166"/>
      <c r="BZ277" s="166"/>
    </row>
    <row r="278" spans="1:78" ht="12.75" x14ac:dyDescent="0.2">
      <c r="A278" s="205"/>
      <c r="B278" s="206"/>
      <c r="C278" s="185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84"/>
      <c r="O278" s="185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84"/>
      <c r="AE278" s="185"/>
      <c r="AF278" s="166"/>
      <c r="AG278" s="166"/>
      <c r="AH278" s="184"/>
      <c r="AI278" s="185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  <c r="AX278" s="184"/>
      <c r="AY278" s="185"/>
      <c r="AZ278" s="166"/>
      <c r="BA278" s="166"/>
      <c r="BB278" s="166"/>
      <c r="BC278" s="166"/>
      <c r="BD278" s="166"/>
      <c r="BE278" s="166"/>
      <c r="BF278" s="184"/>
      <c r="BG278" s="185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166"/>
      <c r="BR278" s="184"/>
      <c r="BS278" s="166"/>
      <c r="BT278" s="166"/>
      <c r="BU278" s="166"/>
      <c r="BV278" s="166"/>
      <c r="BW278" s="185"/>
      <c r="BX278" s="184"/>
      <c r="BY278" s="166"/>
      <c r="BZ278" s="166"/>
    </row>
    <row r="279" spans="1:78" ht="12.75" x14ac:dyDescent="0.2">
      <c r="A279" s="205"/>
      <c r="B279" s="206"/>
      <c r="C279" s="185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84"/>
      <c r="O279" s="185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  <c r="AA279" s="166"/>
      <c r="AB279" s="166"/>
      <c r="AC279" s="166"/>
      <c r="AD279" s="184"/>
      <c r="AE279" s="185"/>
      <c r="AF279" s="166"/>
      <c r="AG279" s="166"/>
      <c r="AH279" s="184"/>
      <c r="AI279" s="185"/>
      <c r="AJ279" s="166"/>
      <c r="AK279" s="166"/>
      <c r="AL279" s="166"/>
      <c r="AM279" s="166"/>
      <c r="AN279" s="166"/>
      <c r="AO279" s="166"/>
      <c r="AP279" s="166"/>
      <c r="AQ279" s="166"/>
      <c r="AR279" s="166"/>
      <c r="AS279" s="166"/>
      <c r="AT279" s="166"/>
      <c r="AU279" s="166"/>
      <c r="AV279" s="166"/>
      <c r="AW279" s="166"/>
      <c r="AX279" s="184"/>
      <c r="AY279" s="185"/>
      <c r="AZ279" s="166"/>
      <c r="BA279" s="166"/>
      <c r="BB279" s="166"/>
      <c r="BC279" s="166"/>
      <c r="BD279" s="166"/>
      <c r="BE279" s="166"/>
      <c r="BF279" s="184"/>
      <c r="BG279" s="185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84"/>
      <c r="BS279" s="166"/>
      <c r="BT279" s="166"/>
      <c r="BU279" s="166"/>
      <c r="BV279" s="166"/>
      <c r="BW279" s="185"/>
      <c r="BX279" s="184"/>
      <c r="BY279" s="166"/>
      <c r="BZ279" s="166"/>
    </row>
    <row r="280" spans="1:78" ht="12.75" x14ac:dyDescent="0.2">
      <c r="A280" s="205"/>
      <c r="B280" s="206"/>
      <c r="C280" s="185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84"/>
      <c r="O280" s="185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  <c r="AA280" s="166"/>
      <c r="AB280" s="166"/>
      <c r="AC280" s="166"/>
      <c r="AD280" s="184"/>
      <c r="AE280" s="185"/>
      <c r="AF280" s="166"/>
      <c r="AG280" s="166"/>
      <c r="AH280" s="184"/>
      <c r="AI280" s="185"/>
      <c r="AJ280" s="166"/>
      <c r="AK280" s="166"/>
      <c r="AL280" s="166"/>
      <c r="AM280" s="166"/>
      <c r="AN280" s="166"/>
      <c r="AO280" s="166"/>
      <c r="AP280" s="166"/>
      <c r="AQ280" s="166"/>
      <c r="AR280" s="166"/>
      <c r="AS280" s="166"/>
      <c r="AT280" s="166"/>
      <c r="AU280" s="166"/>
      <c r="AV280" s="166"/>
      <c r="AW280" s="166"/>
      <c r="AX280" s="184"/>
      <c r="AY280" s="185"/>
      <c r="AZ280" s="166"/>
      <c r="BA280" s="166"/>
      <c r="BB280" s="166"/>
      <c r="BC280" s="166"/>
      <c r="BD280" s="166"/>
      <c r="BE280" s="166"/>
      <c r="BF280" s="184"/>
      <c r="BG280" s="185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184"/>
      <c r="BS280" s="166"/>
      <c r="BT280" s="166"/>
      <c r="BU280" s="166"/>
      <c r="BV280" s="166"/>
      <c r="BW280" s="185"/>
      <c r="BX280" s="184"/>
      <c r="BY280" s="166"/>
      <c r="BZ280" s="166"/>
    </row>
    <row r="281" spans="1:78" ht="12.75" x14ac:dyDescent="0.2">
      <c r="A281" s="205"/>
      <c r="B281" s="206"/>
      <c r="C281" s="185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84"/>
      <c r="O281" s="185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  <c r="AA281" s="166"/>
      <c r="AB281" s="166"/>
      <c r="AC281" s="166"/>
      <c r="AD281" s="184"/>
      <c r="AE281" s="185"/>
      <c r="AF281" s="166"/>
      <c r="AG281" s="166"/>
      <c r="AH281" s="184"/>
      <c r="AI281" s="185"/>
      <c r="AJ281" s="166"/>
      <c r="AK281" s="166"/>
      <c r="AL281" s="166"/>
      <c r="AM281" s="166"/>
      <c r="AN281" s="166"/>
      <c r="AO281" s="166"/>
      <c r="AP281" s="166"/>
      <c r="AQ281" s="166"/>
      <c r="AR281" s="166"/>
      <c r="AS281" s="166"/>
      <c r="AT281" s="166"/>
      <c r="AU281" s="166"/>
      <c r="AV281" s="166"/>
      <c r="AW281" s="166"/>
      <c r="AX281" s="184"/>
      <c r="AY281" s="185"/>
      <c r="AZ281" s="166"/>
      <c r="BA281" s="166"/>
      <c r="BB281" s="166"/>
      <c r="BC281" s="166"/>
      <c r="BD281" s="166"/>
      <c r="BE281" s="166"/>
      <c r="BF281" s="184"/>
      <c r="BG281" s="185"/>
      <c r="BH281" s="166"/>
      <c r="BI281" s="166"/>
      <c r="BJ281" s="166"/>
      <c r="BK281" s="166"/>
      <c r="BL281" s="166"/>
      <c r="BM281" s="166"/>
      <c r="BN281" s="166"/>
      <c r="BO281" s="166"/>
      <c r="BP281" s="166"/>
      <c r="BQ281" s="166"/>
      <c r="BR281" s="184"/>
      <c r="BS281" s="166"/>
      <c r="BT281" s="166"/>
      <c r="BU281" s="166"/>
      <c r="BV281" s="166"/>
      <c r="BW281" s="185"/>
      <c r="BX281" s="184"/>
      <c r="BY281" s="166"/>
      <c r="BZ281" s="166"/>
    </row>
    <row r="282" spans="1:78" ht="12.75" x14ac:dyDescent="0.2">
      <c r="A282" s="205"/>
      <c r="B282" s="206"/>
      <c r="C282" s="185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84"/>
      <c r="O282" s="185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  <c r="AA282" s="166"/>
      <c r="AB282" s="166"/>
      <c r="AC282" s="166"/>
      <c r="AD282" s="184"/>
      <c r="AE282" s="185"/>
      <c r="AF282" s="166"/>
      <c r="AG282" s="166"/>
      <c r="AH282" s="184"/>
      <c r="AI282" s="185"/>
      <c r="AJ282" s="166"/>
      <c r="AK282" s="166"/>
      <c r="AL282" s="166"/>
      <c r="AM282" s="166"/>
      <c r="AN282" s="166"/>
      <c r="AO282" s="166"/>
      <c r="AP282" s="166"/>
      <c r="AQ282" s="166"/>
      <c r="AR282" s="166"/>
      <c r="AS282" s="166"/>
      <c r="AT282" s="166"/>
      <c r="AU282" s="166"/>
      <c r="AV282" s="166"/>
      <c r="AW282" s="166"/>
      <c r="AX282" s="184"/>
      <c r="AY282" s="185"/>
      <c r="AZ282" s="166"/>
      <c r="BA282" s="166"/>
      <c r="BB282" s="166"/>
      <c r="BC282" s="166"/>
      <c r="BD282" s="166"/>
      <c r="BE282" s="166"/>
      <c r="BF282" s="184"/>
      <c r="BG282" s="185"/>
      <c r="BH282" s="166"/>
      <c r="BI282" s="166"/>
      <c r="BJ282" s="166"/>
      <c r="BK282" s="166"/>
      <c r="BL282" s="166"/>
      <c r="BM282" s="166"/>
      <c r="BN282" s="166"/>
      <c r="BO282" s="166"/>
      <c r="BP282" s="166"/>
      <c r="BQ282" s="166"/>
      <c r="BR282" s="184"/>
      <c r="BS282" s="166"/>
      <c r="BT282" s="166"/>
      <c r="BU282" s="166"/>
      <c r="BV282" s="166"/>
      <c r="BW282" s="185"/>
      <c r="BX282" s="184"/>
      <c r="BY282" s="166"/>
      <c r="BZ282" s="166"/>
    </row>
    <row r="283" spans="1:78" ht="12.75" x14ac:dyDescent="0.2">
      <c r="A283" s="205"/>
      <c r="B283" s="206"/>
      <c r="C283" s="185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84"/>
      <c r="O283" s="185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  <c r="AA283" s="166"/>
      <c r="AB283" s="166"/>
      <c r="AC283" s="166"/>
      <c r="AD283" s="184"/>
      <c r="AE283" s="185"/>
      <c r="AF283" s="166"/>
      <c r="AG283" s="166"/>
      <c r="AH283" s="184"/>
      <c r="AI283" s="185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84"/>
      <c r="AY283" s="185"/>
      <c r="AZ283" s="166"/>
      <c r="BA283" s="166"/>
      <c r="BB283" s="166"/>
      <c r="BC283" s="166"/>
      <c r="BD283" s="166"/>
      <c r="BE283" s="166"/>
      <c r="BF283" s="184"/>
      <c r="BG283" s="185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166"/>
      <c r="BR283" s="184"/>
      <c r="BS283" s="166"/>
      <c r="BT283" s="166"/>
      <c r="BU283" s="166"/>
      <c r="BV283" s="166"/>
      <c r="BW283" s="185"/>
      <c r="BX283" s="184"/>
      <c r="BY283" s="166"/>
      <c r="BZ283" s="166"/>
    </row>
    <row r="284" spans="1:78" ht="12.75" x14ac:dyDescent="0.2">
      <c r="A284" s="205"/>
      <c r="B284" s="206"/>
      <c r="C284" s="185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84"/>
      <c r="O284" s="185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  <c r="AA284" s="166"/>
      <c r="AB284" s="166"/>
      <c r="AC284" s="166"/>
      <c r="AD284" s="184"/>
      <c r="AE284" s="185"/>
      <c r="AF284" s="166"/>
      <c r="AG284" s="166"/>
      <c r="AH284" s="184"/>
      <c r="AI284" s="185"/>
      <c r="AJ284" s="166"/>
      <c r="AK284" s="166"/>
      <c r="AL284" s="166"/>
      <c r="AM284" s="166"/>
      <c r="AN284" s="166"/>
      <c r="AO284" s="166"/>
      <c r="AP284" s="166"/>
      <c r="AQ284" s="166"/>
      <c r="AR284" s="166"/>
      <c r="AS284" s="166"/>
      <c r="AT284" s="166"/>
      <c r="AU284" s="166"/>
      <c r="AV284" s="166"/>
      <c r="AW284" s="166"/>
      <c r="AX284" s="184"/>
      <c r="AY284" s="185"/>
      <c r="AZ284" s="166"/>
      <c r="BA284" s="166"/>
      <c r="BB284" s="166"/>
      <c r="BC284" s="166"/>
      <c r="BD284" s="166"/>
      <c r="BE284" s="166"/>
      <c r="BF284" s="184"/>
      <c r="BG284" s="185"/>
      <c r="BH284" s="166"/>
      <c r="BI284" s="166"/>
      <c r="BJ284" s="166"/>
      <c r="BK284" s="166"/>
      <c r="BL284" s="166"/>
      <c r="BM284" s="166"/>
      <c r="BN284" s="166"/>
      <c r="BO284" s="166"/>
      <c r="BP284" s="166"/>
      <c r="BQ284" s="166"/>
      <c r="BR284" s="184"/>
      <c r="BS284" s="166"/>
      <c r="BT284" s="166"/>
      <c r="BU284" s="166"/>
      <c r="BV284" s="166"/>
      <c r="BW284" s="185"/>
      <c r="BX284" s="184"/>
      <c r="BY284" s="166"/>
      <c r="BZ284" s="166"/>
    </row>
    <row r="285" spans="1:78" ht="12.75" x14ac:dyDescent="0.2">
      <c r="A285" s="205"/>
      <c r="B285" s="206"/>
      <c r="C285" s="185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84"/>
      <c r="O285" s="185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  <c r="AA285" s="166"/>
      <c r="AB285" s="166"/>
      <c r="AC285" s="166"/>
      <c r="AD285" s="184"/>
      <c r="AE285" s="185"/>
      <c r="AF285" s="166"/>
      <c r="AG285" s="166"/>
      <c r="AH285" s="184"/>
      <c r="AI285" s="185"/>
      <c r="AJ285" s="166"/>
      <c r="AK285" s="166"/>
      <c r="AL285" s="166"/>
      <c r="AM285" s="166"/>
      <c r="AN285" s="166"/>
      <c r="AO285" s="166"/>
      <c r="AP285" s="166"/>
      <c r="AQ285" s="166"/>
      <c r="AR285" s="166"/>
      <c r="AS285" s="166"/>
      <c r="AT285" s="166"/>
      <c r="AU285" s="166"/>
      <c r="AV285" s="166"/>
      <c r="AW285" s="166"/>
      <c r="AX285" s="184"/>
      <c r="AY285" s="185"/>
      <c r="AZ285" s="166"/>
      <c r="BA285" s="166"/>
      <c r="BB285" s="166"/>
      <c r="BC285" s="166"/>
      <c r="BD285" s="166"/>
      <c r="BE285" s="166"/>
      <c r="BF285" s="184"/>
      <c r="BG285" s="185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184"/>
      <c r="BS285" s="166"/>
      <c r="BT285" s="166"/>
      <c r="BU285" s="166"/>
      <c r="BV285" s="166"/>
      <c r="BW285" s="185"/>
      <c r="BX285" s="184"/>
      <c r="BY285" s="166"/>
      <c r="BZ285" s="166"/>
    </row>
    <row r="286" spans="1:78" ht="12.75" x14ac:dyDescent="0.2">
      <c r="A286" s="205"/>
      <c r="B286" s="206"/>
      <c r="C286" s="185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84"/>
      <c r="O286" s="185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  <c r="AA286" s="166"/>
      <c r="AB286" s="166"/>
      <c r="AC286" s="166"/>
      <c r="AD286" s="184"/>
      <c r="AE286" s="185"/>
      <c r="AF286" s="166"/>
      <c r="AG286" s="166"/>
      <c r="AH286" s="184"/>
      <c r="AI286" s="185"/>
      <c r="AJ286" s="166"/>
      <c r="AK286" s="166"/>
      <c r="AL286" s="166"/>
      <c r="AM286" s="166"/>
      <c r="AN286" s="166"/>
      <c r="AO286" s="166"/>
      <c r="AP286" s="166"/>
      <c r="AQ286" s="166"/>
      <c r="AR286" s="166"/>
      <c r="AS286" s="166"/>
      <c r="AT286" s="166"/>
      <c r="AU286" s="166"/>
      <c r="AV286" s="166"/>
      <c r="AW286" s="166"/>
      <c r="AX286" s="184"/>
      <c r="AY286" s="185"/>
      <c r="AZ286" s="166"/>
      <c r="BA286" s="166"/>
      <c r="BB286" s="166"/>
      <c r="BC286" s="166"/>
      <c r="BD286" s="166"/>
      <c r="BE286" s="166"/>
      <c r="BF286" s="184"/>
      <c r="BG286" s="185"/>
      <c r="BH286" s="166"/>
      <c r="BI286" s="166"/>
      <c r="BJ286" s="166"/>
      <c r="BK286" s="166"/>
      <c r="BL286" s="166"/>
      <c r="BM286" s="166"/>
      <c r="BN286" s="166"/>
      <c r="BO286" s="166"/>
      <c r="BP286" s="166"/>
      <c r="BQ286" s="166"/>
      <c r="BR286" s="184"/>
      <c r="BS286" s="166"/>
      <c r="BT286" s="166"/>
      <c r="BU286" s="166"/>
      <c r="BV286" s="166"/>
      <c r="BW286" s="185"/>
      <c r="BX286" s="184"/>
      <c r="BY286" s="166"/>
      <c r="BZ286" s="166"/>
    </row>
    <row r="287" spans="1:78" ht="12.75" x14ac:dyDescent="0.2">
      <c r="A287" s="205"/>
      <c r="B287" s="206"/>
      <c r="C287" s="185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84"/>
      <c r="O287" s="185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84"/>
      <c r="AE287" s="185"/>
      <c r="AF287" s="166"/>
      <c r="AG287" s="166"/>
      <c r="AH287" s="184"/>
      <c r="AI287" s="185"/>
      <c r="AJ287" s="166"/>
      <c r="AK287" s="166"/>
      <c r="AL287" s="166"/>
      <c r="AM287" s="166"/>
      <c r="AN287" s="166"/>
      <c r="AO287" s="166"/>
      <c r="AP287" s="166"/>
      <c r="AQ287" s="166"/>
      <c r="AR287" s="166"/>
      <c r="AS287" s="166"/>
      <c r="AT287" s="166"/>
      <c r="AU287" s="166"/>
      <c r="AV287" s="166"/>
      <c r="AW287" s="166"/>
      <c r="AX287" s="184"/>
      <c r="AY287" s="185"/>
      <c r="AZ287" s="166"/>
      <c r="BA287" s="166"/>
      <c r="BB287" s="166"/>
      <c r="BC287" s="166"/>
      <c r="BD287" s="166"/>
      <c r="BE287" s="166"/>
      <c r="BF287" s="184"/>
      <c r="BG287" s="185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166"/>
      <c r="BR287" s="184"/>
      <c r="BS287" s="166"/>
      <c r="BT287" s="166"/>
      <c r="BU287" s="166"/>
      <c r="BV287" s="166"/>
      <c r="BW287" s="185"/>
      <c r="BX287" s="184"/>
      <c r="BY287" s="166"/>
      <c r="BZ287" s="166"/>
    </row>
    <row r="288" spans="1:78" ht="12.75" x14ac:dyDescent="0.2">
      <c r="A288" s="205"/>
      <c r="B288" s="206"/>
      <c r="C288" s="185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84"/>
      <c r="O288" s="185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  <c r="AA288" s="166"/>
      <c r="AB288" s="166"/>
      <c r="AC288" s="166"/>
      <c r="AD288" s="184"/>
      <c r="AE288" s="185"/>
      <c r="AF288" s="166"/>
      <c r="AG288" s="166"/>
      <c r="AH288" s="184"/>
      <c r="AI288" s="185"/>
      <c r="AJ288" s="166"/>
      <c r="AK288" s="166"/>
      <c r="AL288" s="166"/>
      <c r="AM288" s="166"/>
      <c r="AN288" s="166"/>
      <c r="AO288" s="166"/>
      <c r="AP288" s="166"/>
      <c r="AQ288" s="166"/>
      <c r="AR288" s="166"/>
      <c r="AS288" s="166"/>
      <c r="AT288" s="166"/>
      <c r="AU288" s="166"/>
      <c r="AV288" s="166"/>
      <c r="AW288" s="166"/>
      <c r="AX288" s="184"/>
      <c r="AY288" s="185"/>
      <c r="AZ288" s="166"/>
      <c r="BA288" s="166"/>
      <c r="BB288" s="166"/>
      <c r="BC288" s="166"/>
      <c r="BD288" s="166"/>
      <c r="BE288" s="166"/>
      <c r="BF288" s="184"/>
      <c r="BG288" s="185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166"/>
      <c r="BR288" s="184"/>
      <c r="BS288" s="166"/>
      <c r="BT288" s="166"/>
      <c r="BU288" s="166"/>
      <c r="BV288" s="166"/>
      <c r="BW288" s="185"/>
      <c r="BX288" s="184"/>
      <c r="BY288" s="166"/>
      <c r="BZ288" s="166"/>
    </row>
    <row r="289" spans="1:78" ht="12.75" x14ac:dyDescent="0.2">
      <c r="A289" s="205"/>
      <c r="B289" s="206"/>
      <c r="C289" s="185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84"/>
      <c r="O289" s="185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  <c r="AA289" s="166"/>
      <c r="AB289" s="166"/>
      <c r="AC289" s="166"/>
      <c r="AD289" s="184"/>
      <c r="AE289" s="185"/>
      <c r="AF289" s="166"/>
      <c r="AG289" s="166"/>
      <c r="AH289" s="184"/>
      <c r="AI289" s="185"/>
      <c r="AJ289" s="166"/>
      <c r="AK289" s="166"/>
      <c r="AL289" s="166"/>
      <c r="AM289" s="166"/>
      <c r="AN289" s="166"/>
      <c r="AO289" s="166"/>
      <c r="AP289" s="166"/>
      <c r="AQ289" s="166"/>
      <c r="AR289" s="166"/>
      <c r="AS289" s="166"/>
      <c r="AT289" s="166"/>
      <c r="AU289" s="166"/>
      <c r="AV289" s="166"/>
      <c r="AW289" s="166"/>
      <c r="AX289" s="184"/>
      <c r="AY289" s="185"/>
      <c r="AZ289" s="166"/>
      <c r="BA289" s="166"/>
      <c r="BB289" s="166"/>
      <c r="BC289" s="166"/>
      <c r="BD289" s="166"/>
      <c r="BE289" s="166"/>
      <c r="BF289" s="184"/>
      <c r="BG289" s="185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184"/>
      <c r="BS289" s="166"/>
      <c r="BT289" s="166"/>
      <c r="BU289" s="166"/>
      <c r="BV289" s="166"/>
      <c r="BW289" s="185"/>
      <c r="BX289" s="184"/>
      <c r="BY289" s="166"/>
      <c r="BZ289" s="166"/>
    </row>
    <row r="290" spans="1:78" ht="12.75" x14ac:dyDescent="0.2">
      <c r="A290" s="205"/>
      <c r="B290" s="206"/>
      <c r="C290" s="185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84"/>
      <c r="O290" s="185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  <c r="AA290" s="166"/>
      <c r="AB290" s="166"/>
      <c r="AC290" s="166"/>
      <c r="AD290" s="184"/>
      <c r="AE290" s="185"/>
      <c r="AF290" s="166"/>
      <c r="AG290" s="166"/>
      <c r="AH290" s="184"/>
      <c r="AI290" s="185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84"/>
      <c r="AY290" s="185"/>
      <c r="AZ290" s="166"/>
      <c r="BA290" s="166"/>
      <c r="BB290" s="166"/>
      <c r="BC290" s="166"/>
      <c r="BD290" s="166"/>
      <c r="BE290" s="166"/>
      <c r="BF290" s="184"/>
      <c r="BG290" s="185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166"/>
      <c r="BR290" s="184"/>
      <c r="BS290" s="166"/>
      <c r="BT290" s="166"/>
      <c r="BU290" s="166"/>
      <c r="BV290" s="166"/>
      <c r="BW290" s="185"/>
      <c r="BX290" s="184"/>
      <c r="BY290" s="166"/>
      <c r="BZ290" s="166"/>
    </row>
    <row r="291" spans="1:78" ht="12.75" x14ac:dyDescent="0.2">
      <c r="A291" s="205"/>
      <c r="B291" s="206"/>
      <c r="C291" s="185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84"/>
      <c r="O291" s="185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  <c r="AA291" s="166"/>
      <c r="AB291" s="166"/>
      <c r="AC291" s="166"/>
      <c r="AD291" s="184"/>
      <c r="AE291" s="185"/>
      <c r="AF291" s="166"/>
      <c r="AG291" s="166"/>
      <c r="AH291" s="184"/>
      <c r="AI291" s="185"/>
      <c r="AJ291" s="166"/>
      <c r="AK291" s="166"/>
      <c r="AL291" s="166"/>
      <c r="AM291" s="166"/>
      <c r="AN291" s="166"/>
      <c r="AO291" s="166"/>
      <c r="AP291" s="166"/>
      <c r="AQ291" s="166"/>
      <c r="AR291" s="166"/>
      <c r="AS291" s="166"/>
      <c r="AT291" s="166"/>
      <c r="AU291" s="166"/>
      <c r="AV291" s="166"/>
      <c r="AW291" s="166"/>
      <c r="AX291" s="184"/>
      <c r="AY291" s="185"/>
      <c r="AZ291" s="166"/>
      <c r="BA291" s="166"/>
      <c r="BB291" s="166"/>
      <c r="BC291" s="166"/>
      <c r="BD291" s="166"/>
      <c r="BE291" s="166"/>
      <c r="BF291" s="184"/>
      <c r="BG291" s="185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184"/>
      <c r="BS291" s="166"/>
      <c r="BT291" s="166"/>
      <c r="BU291" s="166"/>
      <c r="BV291" s="166"/>
      <c r="BW291" s="185"/>
      <c r="BX291" s="184"/>
      <c r="BY291" s="166"/>
      <c r="BZ291" s="166"/>
    </row>
    <row r="292" spans="1:78" ht="12.75" x14ac:dyDescent="0.2">
      <c r="A292" s="205"/>
      <c r="B292" s="206"/>
      <c r="C292" s="185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84"/>
      <c r="O292" s="185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  <c r="AA292" s="166"/>
      <c r="AB292" s="166"/>
      <c r="AC292" s="166"/>
      <c r="AD292" s="184"/>
      <c r="AE292" s="185"/>
      <c r="AF292" s="166"/>
      <c r="AG292" s="166"/>
      <c r="AH292" s="184"/>
      <c r="AI292" s="185"/>
      <c r="AJ292" s="166"/>
      <c r="AK292" s="166"/>
      <c r="AL292" s="166"/>
      <c r="AM292" s="166"/>
      <c r="AN292" s="166"/>
      <c r="AO292" s="166"/>
      <c r="AP292" s="166"/>
      <c r="AQ292" s="166"/>
      <c r="AR292" s="166"/>
      <c r="AS292" s="166"/>
      <c r="AT292" s="166"/>
      <c r="AU292" s="166"/>
      <c r="AV292" s="166"/>
      <c r="AW292" s="166"/>
      <c r="AX292" s="184"/>
      <c r="AY292" s="185"/>
      <c r="AZ292" s="166"/>
      <c r="BA292" s="166"/>
      <c r="BB292" s="166"/>
      <c r="BC292" s="166"/>
      <c r="BD292" s="166"/>
      <c r="BE292" s="166"/>
      <c r="BF292" s="184"/>
      <c r="BG292" s="185"/>
      <c r="BH292" s="166"/>
      <c r="BI292" s="166"/>
      <c r="BJ292" s="166"/>
      <c r="BK292" s="166"/>
      <c r="BL292" s="166"/>
      <c r="BM292" s="166"/>
      <c r="BN292" s="166"/>
      <c r="BO292" s="166"/>
      <c r="BP292" s="166"/>
      <c r="BQ292" s="166"/>
      <c r="BR292" s="184"/>
      <c r="BS292" s="166"/>
      <c r="BT292" s="166"/>
      <c r="BU292" s="166"/>
      <c r="BV292" s="166"/>
      <c r="BW292" s="185"/>
      <c r="BX292" s="184"/>
      <c r="BY292" s="166"/>
      <c r="BZ292" s="166"/>
    </row>
    <row r="293" spans="1:78" ht="12.75" x14ac:dyDescent="0.2">
      <c r="A293" s="205"/>
      <c r="B293" s="206"/>
      <c r="C293" s="185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84"/>
      <c r="O293" s="185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  <c r="AA293" s="166"/>
      <c r="AB293" s="166"/>
      <c r="AC293" s="166"/>
      <c r="AD293" s="184"/>
      <c r="AE293" s="185"/>
      <c r="AF293" s="166"/>
      <c r="AG293" s="166"/>
      <c r="AH293" s="184"/>
      <c r="AI293" s="185"/>
      <c r="AJ293" s="166"/>
      <c r="AK293" s="166"/>
      <c r="AL293" s="166"/>
      <c r="AM293" s="166"/>
      <c r="AN293" s="166"/>
      <c r="AO293" s="166"/>
      <c r="AP293" s="166"/>
      <c r="AQ293" s="166"/>
      <c r="AR293" s="166"/>
      <c r="AS293" s="166"/>
      <c r="AT293" s="166"/>
      <c r="AU293" s="166"/>
      <c r="AV293" s="166"/>
      <c r="AW293" s="166"/>
      <c r="AX293" s="184"/>
      <c r="AY293" s="185"/>
      <c r="AZ293" s="166"/>
      <c r="BA293" s="166"/>
      <c r="BB293" s="166"/>
      <c r="BC293" s="166"/>
      <c r="BD293" s="166"/>
      <c r="BE293" s="166"/>
      <c r="BF293" s="184"/>
      <c r="BG293" s="185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166"/>
      <c r="BR293" s="184"/>
      <c r="BS293" s="166"/>
      <c r="BT293" s="166"/>
      <c r="BU293" s="166"/>
      <c r="BV293" s="166"/>
      <c r="BW293" s="185"/>
      <c r="BX293" s="184"/>
      <c r="BY293" s="166"/>
      <c r="BZ293" s="166"/>
    </row>
    <row r="294" spans="1:78" ht="12.75" x14ac:dyDescent="0.2">
      <c r="A294" s="205"/>
      <c r="B294" s="206"/>
      <c r="C294" s="185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84"/>
      <c r="O294" s="185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  <c r="AA294" s="166"/>
      <c r="AB294" s="166"/>
      <c r="AC294" s="166"/>
      <c r="AD294" s="184"/>
      <c r="AE294" s="185"/>
      <c r="AF294" s="166"/>
      <c r="AG294" s="166"/>
      <c r="AH294" s="184"/>
      <c r="AI294" s="185"/>
      <c r="AJ294" s="166"/>
      <c r="AK294" s="166"/>
      <c r="AL294" s="166"/>
      <c r="AM294" s="166"/>
      <c r="AN294" s="166"/>
      <c r="AO294" s="166"/>
      <c r="AP294" s="166"/>
      <c r="AQ294" s="166"/>
      <c r="AR294" s="166"/>
      <c r="AS294" s="166"/>
      <c r="AT294" s="166"/>
      <c r="AU294" s="166"/>
      <c r="AV294" s="166"/>
      <c r="AW294" s="166"/>
      <c r="AX294" s="184"/>
      <c r="AY294" s="185"/>
      <c r="AZ294" s="166"/>
      <c r="BA294" s="166"/>
      <c r="BB294" s="166"/>
      <c r="BC294" s="166"/>
      <c r="BD294" s="166"/>
      <c r="BE294" s="166"/>
      <c r="BF294" s="184"/>
      <c r="BG294" s="185"/>
      <c r="BH294" s="166"/>
      <c r="BI294" s="166"/>
      <c r="BJ294" s="166"/>
      <c r="BK294" s="166"/>
      <c r="BL294" s="166"/>
      <c r="BM294" s="166"/>
      <c r="BN294" s="166"/>
      <c r="BO294" s="166"/>
      <c r="BP294" s="166"/>
      <c r="BQ294" s="166"/>
      <c r="BR294" s="184"/>
      <c r="BS294" s="166"/>
      <c r="BT294" s="166"/>
      <c r="BU294" s="166"/>
      <c r="BV294" s="166"/>
      <c r="BW294" s="185"/>
      <c r="BX294" s="184"/>
      <c r="BY294" s="166"/>
      <c r="BZ294" s="166"/>
    </row>
    <row r="295" spans="1:78" ht="12.75" x14ac:dyDescent="0.2">
      <c r="A295" s="205"/>
      <c r="B295" s="206"/>
      <c r="C295" s="185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84"/>
      <c r="O295" s="185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  <c r="AA295" s="166"/>
      <c r="AB295" s="166"/>
      <c r="AC295" s="166"/>
      <c r="AD295" s="184"/>
      <c r="AE295" s="185"/>
      <c r="AF295" s="166"/>
      <c r="AG295" s="166"/>
      <c r="AH295" s="184"/>
      <c r="AI295" s="185"/>
      <c r="AJ295" s="166"/>
      <c r="AK295" s="166"/>
      <c r="AL295" s="166"/>
      <c r="AM295" s="166"/>
      <c r="AN295" s="166"/>
      <c r="AO295" s="166"/>
      <c r="AP295" s="166"/>
      <c r="AQ295" s="166"/>
      <c r="AR295" s="166"/>
      <c r="AS295" s="166"/>
      <c r="AT295" s="166"/>
      <c r="AU295" s="166"/>
      <c r="AV295" s="166"/>
      <c r="AW295" s="166"/>
      <c r="AX295" s="184"/>
      <c r="AY295" s="185"/>
      <c r="AZ295" s="166"/>
      <c r="BA295" s="166"/>
      <c r="BB295" s="166"/>
      <c r="BC295" s="166"/>
      <c r="BD295" s="166"/>
      <c r="BE295" s="166"/>
      <c r="BF295" s="184"/>
      <c r="BG295" s="185"/>
      <c r="BH295" s="166"/>
      <c r="BI295" s="166"/>
      <c r="BJ295" s="166"/>
      <c r="BK295" s="166"/>
      <c r="BL295" s="166"/>
      <c r="BM295" s="166"/>
      <c r="BN295" s="166"/>
      <c r="BO295" s="166"/>
      <c r="BP295" s="166"/>
      <c r="BQ295" s="166"/>
      <c r="BR295" s="184"/>
      <c r="BS295" s="166"/>
      <c r="BT295" s="166"/>
      <c r="BU295" s="166"/>
      <c r="BV295" s="166"/>
      <c r="BW295" s="185"/>
      <c r="BX295" s="184"/>
      <c r="BY295" s="166"/>
      <c r="BZ295" s="166"/>
    </row>
    <row r="296" spans="1:78" ht="12.75" x14ac:dyDescent="0.2">
      <c r="A296" s="205"/>
      <c r="B296" s="206"/>
      <c r="C296" s="185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84"/>
      <c r="O296" s="185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  <c r="AA296" s="166"/>
      <c r="AB296" s="166"/>
      <c r="AC296" s="166"/>
      <c r="AD296" s="184"/>
      <c r="AE296" s="185"/>
      <c r="AF296" s="166"/>
      <c r="AG296" s="166"/>
      <c r="AH296" s="184"/>
      <c r="AI296" s="185"/>
      <c r="AJ296" s="166"/>
      <c r="AK296" s="166"/>
      <c r="AL296" s="166"/>
      <c r="AM296" s="166"/>
      <c r="AN296" s="166"/>
      <c r="AO296" s="166"/>
      <c r="AP296" s="166"/>
      <c r="AQ296" s="166"/>
      <c r="AR296" s="166"/>
      <c r="AS296" s="166"/>
      <c r="AT296" s="166"/>
      <c r="AU296" s="166"/>
      <c r="AV296" s="166"/>
      <c r="AW296" s="166"/>
      <c r="AX296" s="184"/>
      <c r="AY296" s="185"/>
      <c r="AZ296" s="166"/>
      <c r="BA296" s="166"/>
      <c r="BB296" s="166"/>
      <c r="BC296" s="166"/>
      <c r="BD296" s="166"/>
      <c r="BE296" s="166"/>
      <c r="BF296" s="184"/>
      <c r="BG296" s="185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166"/>
      <c r="BR296" s="184"/>
      <c r="BS296" s="166"/>
      <c r="BT296" s="166"/>
      <c r="BU296" s="166"/>
      <c r="BV296" s="166"/>
      <c r="BW296" s="185"/>
      <c r="BX296" s="184"/>
      <c r="BY296" s="166"/>
      <c r="BZ296" s="166"/>
    </row>
    <row r="297" spans="1:78" ht="12.75" x14ac:dyDescent="0.2">
      <c r="A297" s="205"/>
      <c r="B297" s="206"/>
      <c r="C297" s="185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84"/>
      <c r="O297" s="185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  <c r="AA297" s="166"/>
      <c r="AB297" s="166"/>
      <c r="AC297" s="166"/>
      <c r="AD297" s="184"/>
      <c r="AE297" s="185"/>
      <c r="AF297" s="166"/>
      <c r="AG297" s="166"/>
      <c r="AH297" s="184"/>
      <c r="AI297" s="185"/>
      <c r="AJ297" s="166"/>
      <c r="AK297" s="166"/>
      <c r="AL297" s="166"/>
      <c r="AM297" s="166"/>
      <c r="AN297" s="166"/>
      <c r="AO297" s="166"/>
      <c r="AP297" s="166"/>
      <c r="AQ297" s="166"/>
      <c r="AR297" s="166"/>
      <c r="AS297" s="166"/>
      <c r="AT297" s="166"/>
      <c r="AU297" s="166"/>
      <c r="AV297" s="166"/>
      <c r="AW297" s="166"/>
      <c r="AX297" s="184"/>
      <c r="AY297" s="185"/>
      <c r="AZ297" s="166"/>
      <c r="BA297" s="166"/>
      <c r="BB297" s="166"/>
      <c r="BC297" s="166"/>
      <c r="BD297" s="166"/>
      <c r="BE297" s="166"/>
      <c r="BF297" s="184"/>
      <c r="BG297" s="185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166"/>
      <c r="BR297" s="184"/>
      <c r="BS297" s="166"/>
      <c r="BT297" s="166"/>
      <c r="BU297" s="166"/>
      <c r="BV297" s="166"/>
      <c r="BW297" s="185"/>
      <c r="BX297" s="184"/>
      <c r="BY297" s="166"/>
      <c r="BZ297" s="166"/>
    </row>
    <row r="298" spans="1:78" ht="12.75" x14ac:dyDescent="0.2">
      <c r="A298" s="205"/>
      <c r="B298" s="206"/>
      <c r="C298" s="185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84"/>
      <c r="O298" s="185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  <c r="AA298" s="166"/>
      <c r="AB298" s="166"/>
      <c r="AC298" s="166"/>
      <c r="AD298" s="184"/>
      <c r="AE298" s="185"/>
      <c r="AF298" s="166"/>
      <c r="AG298" s="166"/>
      <c r="AH298" s="184"/>
      <c r="AI298" s="185"/>
      <c r="AJ298" s="166"/>
      <c r="AK298" s="166"/>
      <c r="AL298" s="166"/>
      <c r="AM298" s="166"/>
      <c r="AN298" s="166"/>
      <c r="AO298" s="166"/>
      <c r="AP298" s="166"/>
      <c r="AQ298" s="166"/>
      <c r="AR298" s="166"/>
      <c r="AS298" s="166"/>
      <c r="AT298" s="166"/>
      <c r="AU298" s="166"/>
      <c r="AV298" s="166"/>
      <c r="AW298" s="166"/>
      <c r="AX298" s="184"/>
      <c r="AY298" s="185"/>
      <c r="AZ298" s="166"/>
      <c r="BA298" s="166"/>
      <c r="BB298" s="166"/>
      <c r="BC298" s="166"/>
      <c r="BD298" s="166"/>
      <c r="BE298" s="166"/>
      <c r="BF298" s="184"/>
      <c r="BG298" s="185"/>
      <c r="BH298" s="166"/>
      <c r="BI298" s="166"/>
      <c r="BJ298" s="166"/>
      <c r="BK298" s="166"/>
      <c r="BL298" s="166"/>
      <c r="BM298" s="166"/>
      <c r="BN298" s="166"/>
      <c r="BO298" s="166"/>
      <c r="BP298" s="166"/>
      <c r="BQ298" s="166"/>
      <c r="BR298" s="184"/>
      <c r="BS298" s="166"/>
      <c r="BT298" s="166"/>
      <c r="BU298" s="166"/>
      <c r="BV298" s="166"/>
      <c r="BW298" s="185"/>
      <c r="BX298" s="184"/>
      <c r="BY298" s="166"/>
      <c r="BZ298" s="166"/>
    </row>
    <row r="299" spans="1:78" ht="12.75" x14ac:dyDescent="0.2">
      <c r="A299" s="205"/>
      <c r="B299" s="206"/>
      <c r="C299" s="185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84"/>
      <c r="O299" s="185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  <c r="AA299" s="166"/>
      <c r="AB299" s="166"/>
      <c r="AC299" s="166"/>
      <c r="AD299" s="184"/>
      <c r="AE299" s="185"/>
      <c r="AF299" s="166"/>
      <c r="AG299" s="166"/>
      <c r="AH299" s="184"/>
      <c r="AI299" s="185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84"/>
      <c r="AY299" s="185"/>
      <c r="AZ299" s="166"/>
      <c r="BA299" s="166"/>
      <c r="BB299" s="166"/>
      <c r="BC299" s="166"/>
      <c r="BD299" s="166"/>
      <c r="BE299" s="166"/>
      <c r="BF299" s="184"/>
      <c r="BG299" s="185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84"/>
      <c r="BS299" s="166"/>
      <c r="BT299" s="166"/>
      <c r="BU299" s="166"/>
      <c r="BV299" s="166"/>
      <c r="BW299" s="185"/>
      <c r="BX299" s="184"/>
      <c r="BY299" s="166"/>
      <c r="BZ299" s="166"/>
    </row>
    <row r="300" spans="1:78" ht="12.75" x14ac:dyDescent="0.2">
      <c r="A300" s="205"/>
      <c r="B300" s="206"/>
      <c r="C300" s="185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84"/>
      <c r="O300" s="185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  <c r="AA300" s="166"/>
      <c r="AB300" s="166"/>
      <c r="AC300" s="166"/>
      <c r="AD300" s="184"/>
      <c r="AE300" s="185"/>
      <c r="AF300" s="166"/>
      <c r="AG300" s="166"/>
      <c r="AH300" s="184"/>
      <c r="AI300" s="185"/>
      <c r="AJ300" s="166"/>
      <c r="AK300" s="166"/>
      <c r="AL300" s="166"/>
      <c r="AM300" s="166"/>
      <c r="AN300" s="166"/>
      <c r="AO300" s="166"/>
      <c r="AP300" s="166"/>
      <c r="AQ300" s="166"/>
      <c r="AR300" s="166"/>
      <c r="AS300" s="166"/>
      <c r="AT300" s="166"/>
      <c r="AU300" s="166"/>
      <c r="AV300" s="166"/>
      <c r="AW300" s="166"/>
      <c r="AX300" s="184"/>
      <c r="AY300" s="185"/>
      <c r="AZ300" s="166"/>
      <c r="BA300" s="166"/>
      <c r="BB300" s="166"/>
      <c r="BC300" s="166"/>
      <c r="BD300" s="166"/>
      <c r="BE300" s="166"/>
      <c r="BF300" s="184"/>
      <c r="BG300" s="185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184"/>
      <c r="BS300" s="166"/>
      <c r="BT300" s="166"/>
      <c r="BU300" s="166"/>
      <c r="BV300" s="166"/>
      <c r="BW300" s="185"/>
      <c r="BX300" s="184"/>
      <c r="BY300" s="166"/>
      <c r="BZ300" s="166"/>
    </row>
    <row r="301" spans="1:78" ht="12.75" x14ac:dyDescent="0.2">
      <c r="A301" s="205"/>
      <c r="B301" s="206"/>
      <c r="C301" s="185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84"/>
      <c r="O301" s="185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  <c r="AA301" s="166"/>
      <c r="AB301" s="166"/>
      <c r="AC301" s="166"/>
      <c r="AD301" s="184"/>
      <c r="AE301" s="185"/>
      <c r="AF301" s="166"/>
      <c r="AG301" s="166"/>
      <c r="AH301" s="184"/>
      <c r="AI301" s="185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84"/>
      <c r="AY301" s="185"/>
      <c r="AZ301" s="166"/>
      <c r="BA301" s="166"/>
      <c r="BB301" s="166"/>
      <c r="BC301" s="166"/>
      <c r="BD301" s="166"/>
      <c r="BE301" s="166"/>
      <c r="BF301" s="184"/>
      <c r="BG301" s="185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84"/>
      <c r="BS301" s="166"/>
      <c r="BT301" s="166"/>
      <c r="BU301" s="166"/>
      <c r="BV301" s="166"/>
      <c r="BW301" s="185"/>
      <c r="BX301" s="184"/>
      <c r="BY301" s="166"/>
      <c r="BZ301" s="166"/>
    </row>
    <row r="302" spans="1:78" ht="12.75" x14ac:dyDescent="0.2">
      <c r="A302" s="205"/>
      <c r="B302" s="206"/>
      <c r="C302" s="185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84"/>
      <c r="O302" s="185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  <c r="AA302" s="166"/>
      <c r="AB302" s="166"/>
      <c r="AC302" s="166"/>
      <c r="AD302" s="184"/>
      <c r="AE302" s="185"/>
      <c r="AF302" s="166"/>
      <c r="AG302" s="166"/>
      <c r="AH302" s="184"/>
      <c r="AI302" s="185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84"/>
      <c r="AY302" s="185"/>
      <c r="AZ302" s="166"/>
      <c r="BA302" s="166"/>
      <c r="BB302" s="166"/>
      <c r="BC302" s="166"/>
      <c r="BD302" s="166"/>
      <c r="BE302" s="166"/>
      <c r="BF302" s="184"/>
      <c r="BG302" s="185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84"/>
      <c r="BS302" s="166"/>
      <c r="BT302" s="166"/>
      <c r="BU302" s="166"/>
      <c r="BV302" s="166"/>
      <c r="BW302" s="185"/>
      <c r="BX302" s="184"/>
      <c r="BY302" s="166"/>
      <c r="BZ302" s="166"/>
    </row>
    <row r="303" spans="1:78" ht="12.75" x14ac:dyDescent="0.2">
      <c r="A303" s="205"/>
      <c r="B303" s="206"/>
      <c r="C303" s="185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84"/>
      <c r="O303" s="185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  <c r="AA303" s="166"/>
      <c r="AB303" s="166"/>
      <c r="AC303" s="166"/>
      <c r="AD303" s="184"/>
      <c r="AE303" s="185"/>
      <c r="AF303" s="166"/>
      <c r="AG303" s="166"/>
      <c r="AH303" s="184"/>
      <c r="AI303" s="185"/>
      <c r="AJ303" s="166"/>
      <c r="AK303" s="166"/>
      <c r="AL303" s="166"/>
      <c r="AM303" s="166"/>
      <c r="AN303" s="166"/>
      <c r="AO303" s="166"/>
      <c r="AP303" s="166"/>
      <c r="AQ303" s="166"/>
      <c r="AR303" s="166"/>
      <c r="AS303" s="166"/>
      <c r="AT303" s="166"/>
      <c r="AU303" s="166"/>
      <c r="AV303" s="166"/>
      <c r="AW303" s="166"/>
      <c r="AX303" s="184"/>
      <c r="AY303" s="185"/>
      <c r="AZ303" s="166"/>
      <c r="BA303" s="166"/>
      <c r="BB303" s="166"/>
      <c r="BC303" s="166"/>
      <c r="BD303" s="166"/>
      <c r="BE303" s="166"/>
      <c r="BF303" s="184"/>
      <c r="BG303" s="185"/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166"/>
      <c r="BR303" s="184"/>
      <c r="BS303" s="166"/>
      <c r="BT303" s="166"/>
      <c r="BU303" s="166"/>
      <c r="BV303" s="166"/>
      <c r="BW303" s="185"/>
      <c r="BX303" s="184"/>
      <c r="BY303" s="166"/>
      <c r="BZ303" s="166"/>
    </row>
    <row r="304" spans="1:78" ht="12.75" x14ac:dyDescent="0.2">
      <c r="A304" s="205"/>
      <c r="B304" s="206"/>
      <c r="C304" s="185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84"/>
      <c r="O304" s="185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  <c r="AA304" s="166"/>
      <c r="AB304" s="166"/>
      <c r="AC304" s="166"/>
      <c r="AD304" s="184"/>
      <c r="AE304" s="185"/>
      <c r="AF304" s="166"/>
      <c r="AG304" s="166"/>
      <c r="AH304" s="184"/>
      <c r="AI304" s="185"/>
      <c r="AJ304" s="166"/>
      <c r="AK304" s="166"/>
      <c r="AL304" s="166"/>
      <c r="AM304" s="166"/>
      <c r="AN304" s="166"/>
      <c r="AO304" s="166"/>
      <c r="AP304" s="166"/>
      <c r="AQ304" s="166"/>
      <c r="AR304" s="166"/>
      <c r="AS304" s="166"/>
      <c r="AT304" s="166"/>
      <c r="AU304" s="166"/>
      <c r="AV304" s="166"/>
      <c r="AW304" s="166"/>
      <c r="AX304" s="184"/>
      <c r="AY304" s="185"/>
      <c r="AZ304" s="166"/>
      <c r="BA304" s="166"/>
      <c r="BB304" s="166"/>
      <c r="BC304" s="166"/>
      <c r="BD304" s="166"/>
      <c r="BE304" s="166"/>
      <c r="BF304" s="184"/>
      <c r="BG304" s="185"/>
      <c r="BH304" s="166"/>
      <c r="BI304" s="166"/>
      <c r="BJ304" s="166"/>
      <c r="BK304" s="166"/>
      <c r="BL304" s="166"/>
      <c r="BM304" s="166"/>
      <c r="BN304" s="166"/>
      <c r="BO304" s="166"/>
      <c r="BP304" s="166"/>
      <c r="BQ304" s="166"/>
      <c r="BR304" s="184"/>
      <c r="BS304" s="166"/>
      <c r="BT304" s="166"/>
      <c r="BU304" s="166"/>
      <c r="BV304" s="166"/>
      <c r="BW304" s="185"/>
      <c r="BX304" s="184"/>
      <c r="BY304" s="166"/>
      <c r="BZ304" s="166"/>
    </row>
    <row r="305" spans="1:78" ht="12.75" x14ac:dyDescent="0.2">
      <c r="A305" s="205"/>
      <c r="B305" s="206"/>
      <c r="C305" s="185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84"/>
      <c r="O305" s="185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  <c r="AA305" s="166"/>
      <c r="AB305" s="166"/>
      <c r="AC305" s="166"/>
      <c r="AD305" s="184"/>
      <c r="AE305" s="185"/>
      <c r="AF305" s="166"/>
      <c r="AG305" s="166"/>
      <c r="AH305" s="184"/>
      <c r="AI305" s="185"/>
      <c r="AJ305" s="166"/>
      <c r="AK305" s="166"/>
      <c r="AL305" s="166"/>
      <c r="AM305" s="166"/>
      <c r="AN305" s="166"/>
      <c r="AO305" s="166"/>
      <c r="AP305" s="166"/>
      <c r="AQ305" s="166"/>
      <c r="AR305" s="166"/>
      <c r="AS305" s="166"/>
      <c r="AT305" s="166"/>
      <c r="AU305" s="166"/>
      <c r="AV305" s="166"/>
      <c r="AW305" s="166"/>
      <c r="AX305" s="184"/>
      <c r="AY305" s="185"/>
      <c r="AZ305" s="166"/>
      <c r="BA305" s="166"/>
      <c r="BB305" s="166"/>
      <c r="BC305" s="166"/>
      <c r="BD305" s="166"/>
      <c r="BE305" s="166"/>
      <c r="BF305" s="184"/>
      <c r="BG305" s="185"/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166"/>
      <c r="BR305" s="184"/>
      <c r="BS305" s="166"/>
      <c r="BT305" s="166"/>
      <c r="BU305" s="166"/>
      <c r="BV305" s="166"/>
      <c r="BW305" s="185"/>
      <c r="BX305" s="184"/>
      <c r="BY305" s="166"/>
      <c r="BZ305" s="166"/>
    </row>
    <row r="306" spans="1:78" ht="12.75" x14ac:dyDescent="0.2">
      <c r="A306" s="205"/>
      <c r="B306" s="206"/>
      <c r="C306" s="185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84"/>
      <c r="O306" s="185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  <c r="AA306" s="166"/>
      <c r="AB306" s="166"/>
      <c r="AC306" s="166"/>
      <c r="AD306" s="184"/>
      <c r="AE306" s="185"/>
      <c r="AF306" s="166"/>
      <c r="AG306" s="166"/>
      <c r="AH306" s="184"/>
      <c r="AI306" s="185"/>
      <c r="AJ306" s="166"/>
      <c r="AK306" s="166"/>
      <c r="AL306" s="166"/>
      <c r="AM306" s="166"/>
      <c r="AN306" s="166"/>
      <c r="AO306" s="166"/>
      <c r="AP306" s="166"/>
      <c r="AQ306" s="166"/>
      <c r="AR306" s="166"/>
      <c r="AS306" s="166"/>
      <c r="AT306" s="166"/>
      <c r="AU306" s="166"/>
      <c r="AV306" s="166"/>
      <c r="AW306" s="166"/>
      <c r="AX306" s="184"/>
      <c r="AY306" s="185"/>
      <c r="AZ306" s="166"/>
      <c r="BA306" s="166"/>
      <c r="BB306" s="166"/>
      <c r="BC306" s="166"/>
      <c r="BD306" s="166"/>
      <c r="BE306" s="166"/>
      <c r="BF306" s="184"/>
      <c r="BG306" s="185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166"/>
      <c r="BR306" s="184"/>
      <c r="BS306" s="166"/>
      <c r="BT306" s="166"/>
      <c r="BU306" s="166"/>
      <c r="BV306" s="166"/>
      <c r="BW306" s="185"/>
      <c r="BX306" s="184"/>
      <c r="BY306" s="166"/>
      <c r="BZ306" s="166"/>
    </row>
    <row r="307" spans="1:78" ht="12.75" x14ac:dyDescent="0.2">
      <c r="A307" s="205"/>
      <c r="B307" s="206"/>
      <c r="C307" s="185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84"/>
      <c r="O307" s="185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  <c r="AA307" s="166"/>
      <c r="AB307" s="166"/>
      <c r="AC307" s="166"/>
      <c r="AD307" s="184"/>
      <c r="AE307" s="185"/>
      <c r="AF307" s="166"/>
      <c r="AG307" s="166"/>
      <c r="AH307" s="184"/>
      <c r="AI307" s="185"/>
      <c r="AJ307" s="166"/>
      <c r="AK307" s="166"/>
      <c r="AL307" s="166"/>
      <c r="AM307" s="166"/>
      <c r="AN307" s="166"/>
      <c r="AO307" s="166"/>
      <c r="AP307" s="166"/>
      <c r="AQ307" s="166"/>
      <c r="AR307" s="166"/>
      <c r="AS307" s="166"/>
      <c r="AT307" s="166"/>
      <c r="AU307" s="166"/>
      <c r="AV307" s="166"/>
      <c r="AW307" s="166"/>
      <c r="AX307" s="184"/>
      <c r="AY307" s="185"/>
      <c r="AZ307" s="166"/>
      <c r="BA307" s="166"/>
      <c r="BB307" s="166"/>
      <c r="BC307" s="166"/>
      <c r="BD307" s="166"/>
      <c r="BE307" s="166"/>
      <c r="BF307" s="184"/>
      <c r="BG307" s="185"/>
      <c r="BH307" s="166"/>
      <c r="BI307" s="166"/>
      <c r="BJ307" s="166"/>
      <c r="BK307" s="166"/>
      <c r="BL307" s="166"/>
      <c r="BM307" s="166"/>
      <c r="BN307" s="166"/>
      <c r="BO307" s="166"/>
      <c r="BP307" s="166"/>
      <c r="BQ307" s="166"/>
      <c r="BR307" s="184"/>
      <c r="BS307" s="166"/>
      <c r="BT307" s="166"/>
      <c r="BU307" s="166"/>
      <c r="BV307" s="166"/>
      <c r="BW307" s="185"/>
      <c r="BX307" s="184"/>
      <c r="BY307" s="166"/>
      <c r="BZ307" s="166"/>
    </row>
    <row r="308" spans="1:78" ht="12.75" x14ac:dyDescent="0.2">
      <c r="A308" s="205"/>
      <c r="B308" s="206"/>
      <c r="C308" s="185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84"/>
      <c r="O308" s="185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  <c r="AA308" s="166"/>
      <c r="AB308" s="166"/>
      <c r="AC308" s="166"/>
      <c r="AD308" s="184"/>
      <c r="AE308" s="185"/>
      <c r="AF308" s="166"/>
      <c r="AG308" s="166"/>
      <c r="AH308" s="184"/>
      <c r="AI308" s="185"/>
      <c r="AJ308" s="166"/>
      <c r="AK308" s="166"/>
      <c r="AL308" s="166"/>
      <c r="AM308" s="166"/>
      <c r="AN308" s="166"/>
      <c r="AO308" s="166"/>
      <c r="AP308" s="166"/>
      <c r="AQ308" s="166"/>
      <c r="AR308" s="166"/>
      <c r="AS308" s="166"/>
      <c r="AT308" s="166"/>
      <c r="AU308" s="166"/>
      <c r="AV308" s="166"/>
      <c r="AW308" s="166"/>
      <c r="AX308" s="184"/>
      <c r="AY308" s="185"/>
      <c r="AZ308" s="166"/>
      <c r="BA308" s="166"/>
      <c r="BB308" s="166"/>
      <c r="BC308" s="166"/>
      <c r="BD308" s="166"/>
      <c r="BE308" s="166"/>
      <c r="BF308" s="184"/>
      <c r="BG308" s="185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166"/>
      <c r="BR308" s="184"/>
      <c r="BS308" s="166"/>
      <c r="BT308" s="166"/>
      <c r="BU308" s="166"/>
      <c r="BV308" s="166"/>
      <c r="BW308" s="185"/>
      <c r="BX308" s="184"/>
      <c r="BY308" s="166"/>
      <c r="BZ308" s="166"/>
    </row>
    <row r="309" spans="1:78" ht="12.75" x14ac:dyDescent="0.2">
      <c r="A309" s="205"/>
      <c r="B309" s="206"/>
      <c r="C309" s="185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84"/>
      <c r="O309" s="185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  <c r="AA309" s="166"/>
      <c r="AB309" s="166"/>
      <c r="AC309" s="166"/>
      <c r="AD309" s="184"/>
      <c r="AE309" s="185"/>
      <c r="AF309" s="166"/>
      <c r="AG309" s="166"/>
      <c r="AH309" s="184"/>
      <c r="AI309" s="185"/>
      <c r="AJ309" s="166"/>
      <c r="AK309" s="166"/>
      <c r="AL309" s="166"/>
      <c r="AM309" s="166"/>
      <c r="AN309" s="166"/>
      <c r="AO309" s="166"/>
      <c r="AP309" s="166"/>
      <c r="AQ309" s="166"/>
      <c r="AR309" s="166"/>
      <c r="AS309" s="166"/>
      <c r="AT309" s="166"/>
      <c r="AU309" s="166"/>
      <c r="AV309" s="166"/>
      <c r="AW309" s="166"/>
      <c r="AX309" s="184"/>
      <c r="AY309" s="185"/>
      <c r="AZ309" s="166"/>
      <c r="BA309" s="166"/>
      <c r="BB309" s="166"/>
      <c r="BC309" s="166"/>
      <c r="BD309" s="166"/>
      <c r="BE309" s="166"/>
      <c r="BF309" s="184"/>
      <c r="BG309" s="185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166"/>
      <c r="BR309" s="184"/>
      <c r="BS309" s="166"/>
      <c r="BT309" s="166"/>
      <c r="BU309" s="166"/>
      <c r="BV309" s="166"/>
      <c r="BW309" s="185"/>
      <c r="BX309" s="184"/>
      <c r="BY309" s="166"/>
      <c r="BZ309" s="166"/>
    </row>
    <row r="310" spans="1:78" ht="12.75" x14ac:dyDescent="0.2">
      <c r="A310" s="205"/>
      <c r="B310" s="206"/>
      <c r="C310" s="185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84"/>
      <c r="O310" s="185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84"/>
      <c r="AE310" s="185"/>
      <c r="AF310" s="166"/>
      <c r="AG310" s="166"/>
      <c r="AH310" s="184"/>
      <c r="AI310" s="185"/>
      <c r="AJ310" s="166"/>
      <c r="AK310" s="166"/>
      <c r="AL310" s="166"/>
      <c r="AM310" s="166"/>
      <c r="AN310" s="166"/>
      <c r="AO310" s="166"/>
      <c r="AP310" s="166"/>
      <c r="AQ310" s="166"/>
      <c r="AR310" s="166"/>
      <c r="AS310" s="166"/>
      <c r="AT310" s="166"/>
      <c r="AU310" s="166"/>
      <c r="AV310" s="166"/>
      <c r="AW310" s="166"/>
      <c r="AX310" s="184"/>
      <c r="AY310" s="185"/>
      <c r="AZ310" s="166"/>
      <c r="BA310" s="166"/>
      <c r="BB310" s="166"/>
      <c r="BC310" s="166"/>
      <c r="BD310" s="166"/>
      <c r="BE310" s="166"/>
      <c r="BF310" s="184"/>
      <c r="BG310" s="185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166"/>
      <c r="BR310" s="184"/>
      <c r="BS310" s="166"/>
      <c r="BT310" s="166"/>
      <c r="BU310" s="166"/>
      <c r="BV310" s="166"/>
      <c r="BW310" s="185"/>
      <c r="BX310" s="184"/>
      <c r="BY310" s="166"/>
      <c r="BZ310" s="166"/>
    </row>
    <row r="311" spans="1:78" ht="12.75" x14ac:dyDescent="0.2">
      <c r="A311" s="205"/>
      <c r="B311" s="206"/>
      <c r="C311" s="185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84"/>
      <c r="O311" s="185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  <c r="AA311" s="166"/>
      <c r="AB311" s="166"/>
      <c r="AC311" s="166"/>
      <c r="AD311" s="184"/>
      <c r="AE311" s="185"/>
      <c r="AF311" s="166"/>
      <c r="AG311" s="166"/>
      <c r="AH311" s="184"/>
      <c r="AI311" s="185"/>
      <c r="AJ311" s="166"/>
      <c r="AK311" s="166"/>
      <c r="AL311" s="166"/>
      <c r="AM311" s="166"/>
      <c r="AN311" s="166"/>
      <c r="AO311" s="166"/>
      <c r="AP311" s="166"/>
      <c r="AQ311" s="166"/>
      <c r="AR311" s="166"/>
      <c r="AS311" s="166"/>
      <c r="AT311" s="166"/>
      <c r="AU311" s="166"/>
      <c r="AV311" s="166"/>
      <c r="AW311" s="166"/>
      <c r="AX311" s="184"/>
      <c r="AY311" s="185"/>
      <c r="AZ311" s="166"/>
      <c r="BA311" s="166"/>
      <c r="BB311" s="166"/>
      <c r="BC311" s="166"/>
      <c r="BD311" s="166"/>
      <c r="BE311" s="166"/>
      <c r="BF311" s="184"/>
      <c r="BG311" s="185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166"/>
      <c r="BR311" s="184"/>
      <c r="BS311" s="166"/>
      <c r="BT311" s="166"/>
      <c r="BU311" s="166"/>
      <c r="BV311" s="166"/>
      <c r="BW311" s="185"/>
      <c r="BX311" s="184"/>
      <c r="BY311" s="166"/>
      <c r="BZ311" s="166"/>
    </row>
    <row r="312" spans="1:78" ht="12.75" x14ac:dyDescent="0.2">
      <c r="A312" s="205"/>
      <c r="B312" s="206"/>
      <c r="C312" s="185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84"/>
      <c r="O312" s="185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  <c r="AA312" s="166"/>
      <c r="AB312" s="166"/>
      <c r="AC312" s="166"/>
      <c r="AD312" s="184"/>
      <c r="AE312" s="185"/>
      <c r="AF312" s="166"/>
      <c r="AG312" s="166"/>
      <c r="AH312" s="184"/>
      <c r="AI312" s="185"/>
      <c r="AJ312" s="166"/>
      <c r="AK312" s="166"/>
      <c r="AL312" s="166"/>
      <c r="AM312" s="166"/>
      <c r="AN312" s="166"/>
      <c r="AO312" s="166"/>
      <c r="AP312" s="166"/>
      <c r="AQ312" s="166"/>
      <c r="AR312" s="166"/>
      <c r="AS312" s="166"/>
      <c r="AT312" s="166"/>
      <c r="AU312" s="166"/>
      <c r="AV312" s="166"/>
      <c r="AW312" s="166"/>
      <c r="AX312" s="184"/>
      <c r="AY312" s="185"/>
      <c r="AZ312" s="166"/>
      <c r="BA312" s="166"/>
      <c r="BB312" s="166"/>
      <c r="BC312" s="166"/>
      <c r="BD312" s="166"/>
      <c r="BE312" s="166"/>
      <c r="BF312" s="184"/>
      <c r="BG312" s="185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166"/>
      <c r="BR312" s="184"/>
      <c r="BS312" s="166"/>
      <c r="BT312" s="166"/>
      <c r="BU312" s="166"/>
      <c r="BV312" s="166"/>
      <c r="BW312" s="185"/>
      <c r="BX312" s="184"/>
      <c r="BY312" s="166"/>
      <c r="BZ312" s="166"/>
    </row>
    <row r="313" spans="1:78" ht="12.75" x14ac:dyDescent="0.2">
      <c r="A313" s="205"/>
      <c r="B313" s="206"/>
      <c r="C313" s="185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84"/>
      <c r="O313" s="185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  <c r="AA313" s="166"/>
      <c r="AB313" s="166"/>
      <c r="AC313" s="166"/>
      <c r="AD313" s="184"/>
      <c r="AE313" s="185"/>
      <c r="AF313" s="166"/>
      <c r="AG313" s="166"/>
      <c r="AH313" s="184"/>
      <c r="AI313" s="185"/>
      <c r="AJ313" s="166"/>
      <c r="AK313" s="166"/>
      <c r="AL313" s="166"/>
      <c r="AM313" s="166"/>
      <c r="AN313" s="166"/>
      <c r="AO313" s="166"/>
      <c r="AP313" s="166"/>
      <c r="AQ313" s="166"/>
      <c r="AR313" s="166"/>
      <c r="AS313" s="166"/>
      <c r="AT313" s="166"/>
      <c r="AU313" s="166"/>
      <c r="AV313" s="166"/>
      <c r="AW313" s="166"/>
      <c r="AX313" s="184"/>
      <c r="AY313" s="185"/>
      <c r="AZ313" s="166"/>
      <c r="BA313" s="166"/>
      <c r="BB313" s="166"/>
      <c r="BC313" s="166"/>
      <c r="BD313" s="166"/>
      <c r="BE313" s="166"/>
      <c r="BF313" s="184"/>
      <c r="BG313" s="185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166"/>
      <c r="BR313" s="184"/>
      <c r="BS313" s="166"/>
      <c r="BT313" s="166"/>
      <c r="BU313" s="166"/>
      <c r="BV313" s="166"/>
      <c r="BW313" s="185"/>
      <c r="BX313" s="184"/>
      <c r="BY313" s="166"/>
      <c r="BZ313" s="166"/>
    </row>
    <row r="314" spans="1:78" ht="12.75" x14ac:dyDescent="0.2">
      <c r="A314" s="205"/>
      <c r="B314" s="206"/>
      <c r="C314" s="185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84"/>
      <c r="O314" s="185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  <c r="AA314" s="166"/>
      <c r="AB314" s="166"/>
      <c r="AC314" s="166"/>
      <c r="AD314" s="184"/>
      <c r="AE314" s="185"/>
      <c r="AF314" s="166"/>
      <c r="AG314" s="166"/>
      <c r="AH314" s="184"/>
      <c r="AI314" s="185"/>
      <c r="AJ314" s="166"/>
      <c r="AK314" s="166"/>
      <c r="AL314" s="166"/>
      <c r="AM314" s="166"/>
      <c r="AN314" s="166"/>
      <c r="AO314" s="166"/>
      <c r="AP314" s="166"/>
      <c r="AQ314" s="166"/>
      <c r="AR314" s="166"/>
      <c r="AS314" s="166"/>
      <c r="AT314" s="166"/>
      <c r="AU314" s="166"/>
      <c r="AV314" s="166"/>
      <c r="AW314" s="166"/>
      <c r="AX314" s="184"/>
      <c r="AY314" s="185"/>
      <c r="AZ314" s="166"/>
      <c r="BA314" s="166"/>
      <c r="BB314" s="166"/>
      <c r="BC314" s="166"/>
      <c r="BD314" s="166"/>
      <c r="BE314" s="166"/>
      <c r="BF314" s="184"/>
      <c r="BG314" s="185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R314" s="184"/>
      <c r="BS314" s="166"/>
      <c r="BT314" s="166"/>
      <c r="BU314" s="166"/>
      <c r="BV314" s="166"/>
      <c r="BW314" s="185"/>
      <c r="BX314" s="184"/>
      <c r="BY314" s="166"/>
      <c r="BZ314" s="166"/>
    </row>
    <row r="315" spans="1:78" ht="12.75" x14ac:dyDescent="0.2">
      <c r="A315" s="205"/>
      <c r="B315" s="206"/>
      <c r="C315" s="185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84"/>
      <c r="O315" s="185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  <c r="AA315" s="166"/>
      <c r="AB315" s="166"/>
      <c r="AC315" s="166"/>
      <c r="AD315" s="184"/>
      <c r="AE315" s="185"/>
      <c r="AF315" s="166"/>
      <c r="AG315" s="166"/>
      <c r="AH315" s="184"/>
      <c r="AI315" s="185"/>
      <c r="AJ315" s="166"/>
      <c r="AK315" s="166"/>
      <c r="AL315" s="166"/>
      <c r="AM315" s="166"/>
      <c r="AN315" s="166"/>
      <c r="AO315" s="166"/>
      <c r="AP315" s="166"/>
      <c r="AQ315" s="166"/>
      <c r="AR315" s="166"/>
      <c r="AS315" s="166"/>
      <c r="AT315" s="166"/>
      <c r="AU315" s="166"/>
      <c r="AV315" s="166"/>
      <c r="AW315" s="166"/>
      <c r="AX315" s="184"/>
      <c r="AY315" s="185"/>
      <c r="AZ315" s="166"/>
      <c r="BA315" s="166"/>
      <c r="BB315" s="166"/>
      <c r="BC315" s="166"/>
      <c r="BD315" s="166"/>
      <c r="BE315" s="166"/>
      <c r="BF315" s="184"/>
      <c r="BG315" s="185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R315" s="184"/>
      <c r="BS315" s="166"/>
      <c r="BT315" s="166"/>
      <c r="BU315" s="166"/>
      <c r="BV315" s="166"/>
      <c r="BW315" s="185"/>
      <c r="BX315" s="184"/>
      <c r="BY315" s="166"/>
      <c r="BZ315" s="166"/>
    </row>
    <row r="316" spans="1:78" ht="12.75" x14ac:dyDescent="0.2">
      <c r="A316" s="205"/>
      <c r="B316" s="206"/>
      <c r="C316" s="185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84"/>
      <c r="O316" s="185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  <c r="AA316" s="166"/>
      <c r="AB316" s="166"/>
      <c r="AC316" s="166"/>
      <c r="AD316" s="184"/>
      <c r="AE316" s="185"/>
      <c r="AF316" s="166"/>
      <c r="AG316" s="166"/>
      <c r="AH316" s="184"/>
      <c r="AI316" s="185"/>
      <c r="AJ316" s="166"/>
      <c r="AK316" s="166"/>
      <c r="AL316" s="166"/>
      <c r="AM316" s="166"/>
      <c r="AN316" s="166"/>
      <c r="AO316" s="166"/>
      <c r="AP316" s="166"/>
      <c r="AQ316" s="166"/>
      <c r="AR316" s="166"/>
      <c r="AS316" s="166"/>
      <c r="AT316" s="166"/>
      <c r="AU316" s="166"/>
      <c r="AV316" s="166"/>
      <c r="AW316" s="166"/>
      <c r="AX316" s="184"/>
      <c r="AY316" s="185"/>
      <c r="AZ316" s="166"/>
      <c r="BA316" s="166"/>
      <c r="BB316" s="166"/>
      <c r="BC316" s="166"/>
      <c r="BD316" s="166"/>
      <c r="BE316" s="166"/>
      <c r="BF316" s="184"/>
      <c r="BG316" s="185"/>
      <c r="BH316" s="166"/>
      <c r="BI316" s="166"/>
      <c r="BJ316" s="166"/>
      <c r="BK316" s="166"/>
      <c r="BL316" s="166"/>
      <c r="BM316" s="166"/>
      <c r="BN316" s="166"/>
      <c r="BO316" s="166"/>
      <c r="BP316" s="166"/>
      <c r="BQ316" s="166"/>
      <c r="BR316" s="184"/>
      <c r="BS316" s="166"/>
      <c r="BT316" s="166"/>
      <c r="BU316" s="166"/>
      <c r="BV316" s="166"/>
      <c r="BW316" s="185"/>
      <c r="BX316" s="184"/>
      <c r="BY316" s="166"/>
      <c r="BZ316" s="166"/>
    </row>
    <row r="317" spans="1:78" ht="12.75" x14ac:dyDescent="0.2">
      <c r="A317" s="205"/>
      <c r="B317" s="206"/>
      <c r="C317" s="185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84"/>
      <c r="O317" s="185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  <c r="AA317" s="166"/>
      <c r="AB317" s="166"/>
      <c r="AC317" s="166"/>
      <c r="AD317" s="184"/>
      <c r="AE317" s="185"/>
      <c r="AF317" s="166"/>
      <c r="AG317" s="166"/>
      <c r="AH317" s="184"/>
      <c r="AI317" s="185"/>
      <c r="AJ317" s="166"/>
      <c r="AK317" s="166"/>
      <c r="AL317" s="166"/>
      <c r="AM317" s="166"/>
      <c r="AN317" s="166"/>
      <c r="AO317" s="166"/>
      <c r="AP317" s="166"/>
      <c r="AQ317" s="166"/>
      <c r="AR317" s="166"/>
      <c r="AS317" s="166"/>
      <c r="AT317" s="166"/>
      <c r="AU317" s="166"/>
      <c r="AV317" s="166"/>
      <c r="AW317" s="166"/>
      <c r="AX317" s="184"/>
      <c r="AY317" s="185"/>
      <c r="AZ317" s="166"/>
      <c r="BA317" s="166"/>
      <c r="BB317" s="166"/>
      <c r="BC317" s="166"/>
      <c r="BD317" s="166"/>
      <c r="BE317" s="166"/>
      <c r="BF317" s="184"/>
      <c r="BG317" s="185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166"/>
      <c r="BR317" s="184"/>
      <c r="BS317" s="166"/>
      <c r="BT317" s="166"/>
      <c r="BU317" s="166"/>
      <c r="BV317" s="166"/>
      <c r="BW317" s="185"/>
      <c r="BX317" s="184"/>
      <c r="BY317" s="166"/>
      <c r="BZ317" s="166"/>
    </row>
    <row r="318" spans="1:78" ht="12.75" x14ac:dyDescent="0.2">
      <c r="A318" s="205"/>
      <c r="B318" s="206"/>
      <c r="C318" s="185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84"/>
      <c r="O318" s="185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  <c r="AA318" s="166"/>
      <c r="AB318" s="166"/>
      <c r="AC318" s="166"/>
      <c r="AD318" s="184"/>
      <c r="AE318" s="185"/>
      <c r="AF318" s="166"/>
      <c r="AG318" s="166"/>
      <c r="AH318" s="184"/>
      <c r="AI318" s="185"/>
      <c r="AJ318" s="166"/>
      <c r="AK318" s="166"/>
      <c r="AL318" s="166"/>
      <c r="AM318" s="166"/>
      <c r="AN318" s="166"/>
      <c r="AO318" s="166"/>
      <c r="AP318" s="166"/>
      <c r="AQ318" s="166"/>
      <c r="AR318" s="166"/>
      <c r="AS318" s="166"/>
      <c r="AT318" s="166"/>
      <c r="AU318" s="166"/>
      <c r="AV318" s="166"/>
      <c r="AW318" s="166"/>
      <c r="AX318" s="184"/>
      <c r="AY318" s="185"/>
      <c r="AZ318" s="166"/>
      <c r="BA318" s="166"/>
      <c r="BB318" s="166"/>
      <c r="BC318" s="166"/>
      <c r="BD318" s="166"/>
      <c r="BE318" s="166"/>
      <c r="BF318" s="184"/>
      <c r="BG318" s="185"/>
      <c r="BH318" s="166"/>
      <c r="BI318" s="166"/>
      <c r="BJ318" s="166"/>
      <c r="BK318" s="166"/>
      <c r="BL318" s="166"/>
      <c r="BM318" s="166"/>
      <c r="BN318" s="166"/>
      <c r="BO318" s="166"/>
      <c r="BP318" s="166"/>
      <c r="BQ318" s="166"/>
      <c r="BR318" s="184"/>
      <c r="BS318" s="166"/>
      <c r="BT318" s="166"/>
      <c r="BU318" s="166"/>
      <c r="BV318" s="166"/>
      <c r="BW318" s="185"/>
      <c r="BX318" s="184"/>
      <c r="BY318" s="166"/>
      <c r="BZ318" s="166"/>
    </row>
    <row r="319" spans="1:78" ht="12.75" x14ac:dyDescent="0.2">
      <c r="A319" s="205"/>
      <c r="B319" s="206"/>
      <c r="C319" s="185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84"/>
      <c r="O319" s="185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  <c r="AA319" s="166"/>
      <c r="AB319" s="166"/>
      <c r="AC319" s="166"/>
      <c r="AD319" s="184"/>
      <c r="AE319" s="185"/>
      <c r="AF319" s="166"/>
      <c r="AG319" s="166"/>
      <c r="AH319" s="184"/>
      <c r="AI319" s="185"/>
      <c r="AJ319" s="166"/>
      <c r="AK319" s="166"/>
      <c r="AL319" s="166"/>
      <c r="AM319" s="166"/>
      <c r="AN319" s="166"/>
      <c r="AO319" s="166"/>
      <c r="AP319" s="166"/>
      <c r="AQ319" s="166"/>
      <c r="AR319" s="166"/>
      <c r="AS319" s="166"/>
      <c r="AT319" s="166"/>
      <c r="AU319" s="166"/>
      <c r="AV319" s="166"/>
      <c r="AW319" s="166"/>
      <c r="AX319" s="184"/>
      <c r="AY319" s="185"/>
      <c r="AZ319" s="166"/>
      <c r="BA319" s="166"/>
      <c r="BB319" s="166"/>
      <c r="BC319" s="166"/>
      <c r="BD319" s="166"/>
      <c r="BE319" s="166"/>
      <c r="BF319" s="184"/>
      <c r="BG319" s="185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166"/>
      <c r="BR319" s="184"/>
      <c r="BS319" s="166"/>
      <c r="BT319" s="166"/>
      <c r="BU319" s="166"/>
      <c r="BV319" s="166"/>
      <c r="BW319" s="185"/>
      <c r="BX319" s="184"/>
      <c r="BY319" s="166"/>
      <c r="BZ319" s="166"/>
    </row>
    <row r="320" spans="1:78" ht="12.75" x14ac:dyDescent="0.2">
      <c r="A320" s="205"/>
      <c r="B320" s="206"/>
      <c r="C320" s="185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84"/>
      <c r="O320" s="185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  <c r="AA320" s="166"/>
      <c r="AB320" s="166"/>
      <c r="AC320" s="166"/>
      <c r="AD320" s="184"/>
      <c r="AE320" s="185"/>
      <c r="AF320" s="166"/>
      <c r="AG320" s="166"/>
      <c r="AH320" s="184"/>
      <c r="AI320" s="185"/>
      <c r="AJ320" s="166"/>
      <c r="AK320" s="166"/>
      <c r="AL320" s="166"/>
      <c r="AM320" s="166"/>
      <c r="AN320" s="166"/>
      <c r="AO320" s="166"/>
      <c r="AP320" s="166"/>
      <c r="AQ320" s="166"/>
      <c r="AR320" s="166"/>
      <c r="AS320" s="166"/>
      <c r="AT320" s="166"/>
      <c r="AU320" s="166"/>
      <c r="AV320" s="166"/>
      <c r="AW320" s="166"/>
      <c r="AX320" s="184"/>
      <c r="AY320" s="185"/>
      <c r="AZ320" s="166"/>
      <c r="BA320" s="166"/>
      <c r="BB320" s="166"/>
      <c r="BC320" s="166"/>
      <c r="BD320" s="166"/>
      <c r="BE320" s="166"/>
      <c r="BF320" s="184"/>
      <c r="BG320" s="185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R320" s="184"/>
      <c r="BS320" s="166"/>
      <c r="BT320" s="166"/>
      <c r="BU320" s="166"/>
      <c r="BV320" s="166"/>
      <c r="BW320" s="185"/>
      <c r="BX320" s="184"/>
      <c r="BY320" s="166"/>
      <c r="BZ320" s="166"/>
    </row>
    <row r="321" spans="1:78" ht="12.75" x14ac:dyDescent="0.2">
      <c r="A321" s="205"/>
      <c r="B321" s="206"/>
      <c r="C321" s="185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84"/>
      <c r="O321" s="185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  <c r="AA321" s="166"/>
      <c r="AB321" s="166"/>
      <c r="AC321" s="166"/>
      <c r="AD321" s="184"/>
      <c r="AE321" s="185"/>
      <c r="AF321" s="166"/>
      <c r="AG321" s="166"/>
      <c r="AH321" s="184"/>
      <c r="AI321" s="185"/>
      <c r="AJ321" s="166"/>
      <c r="AK321" s="166"/>
      <c r="AL321" s="166"/>
      <c r="AM321" s="166"/>
      <c r="AN321" s="166"/>
      <c r="AO321" s="166"/>
      <c r="AP321" s="166"/>
      <c r="AQ321" s="166"/>
      <c r="AR321" s="166"/>
      <c r="AS321" s="166"/>
      <c r="AT321" s="166"/>
      <c r="AU321" s="166"/>
      <c r="AV321" s="166"/>
      <c r="AW321" s="166"/>
      <c r="AX321" s="184"/>
      <c r="AY321" s="185"/>
      <c r="AZ321" s="166"/>
      <c r="BA321" s="166"/>
      <c r="BB321" s="166"/>
      <c r="BC321" s="166"/>
      <c r="BD321" s="166"/>
      <c r="BE321" s="166"/>
      <c r="BF321" s="184"/>
      <c r="BG321" s="185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R321" s="184"/>
      <c r="BS321" s="166"/>
      <c r="BT321" s="166"/>
      <c r="BU321" s="166"/>
      <c r="BV321" s="166"/>
      <c r="BW321" s="185"/>
      <c r="BX321" s="184"/>
      <c r="BY321" s="166"/>
      <c r="BZ321" s="166"/>
    </row>
    <row r="322" spans="1:78" ht="12.75" x14ac:dyDescent="0.2">
      <c r="A322" s="205"/>
      <c r="B322" s="206"/>
      <c r="C322" s="185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84"/>
      <c r="O322" s="185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  <c r="AA322" s="166"/>
      <c r="AB322" s="166"/>
      <c r="AC322" s="166"/>
      <c r="AD322" s="184"/>
      <c r="AE322" s="185"/>
      <c r="AF322" s="166"/>
      <c r="AG322" s="166"/>
      <c r="AH322" s="184"/>
      <c r="AI322" s="185"/>
      <c r="AJ322" s="166"/>
      <c r="AK322" s="166"/>
      <c r="AL322" s="166"/>
      <c r="AM322" s="166"/>
      <c r="AN322" s="166"/>
      <c r="AO322" s="166"/>
      <c r="AP322" s="166"/>
      <c r="AQ322" s="166"/>
      <c r="AR322" s="166"/>
      <c r="AS322" s="166"/>
      <c r="AT322" s="166"/>
      <c r="AU322" s="166"/>
      <c r="AV322" s="166"/>
      <c r="AW322" s="166"/>
      <c r="AX322" s="184"/>
      <c r="AY322" s="185"/>
      <c r="AZ322" s="166"/>
      <c r="BA322" s="166"/>
      <c r="BB322" s="166"/>
      <c r="BC322" s="166"/>
      <c r="BD322" s="166"/>
      <c r="BE322" s="166"/>
      <c r="BF322" s="184"/>
      <c r="BG322" s="185"/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166"/>
      <c r="BR322" s="184"/>
      <c r="BS322" s="166"/>
      <c r="BT322" s="166"/>
      <c r="BU322" s="166"/>
      <c r="BV322" s="166"/>
      <c r="BW322" s="185"/>
      <c r="BX322" s="184"/>
      <c r="BY322" s="166"/>
      <c r="BZ322" s="166"/>
    </row>
    <row r="323" spans="1:78" ht="12.75" x14ac:dyDescent="0.2">
      <c r="A323" s="205"/>
      <c r="B323" s="206"/>
      <c r="C323" s="185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84"/>
      <c r="O323" s="185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  <c r="AA323" s="166"/>
      <c r="AB323" s="166"/>
      <c r="AC323" s="166"/>
      <c r="AD323" s="184"/>
      <c r="AE323" s="185"/>
      <c r="AF323" s="166"/>
      <c r="AG323" s="166"/>
      <c r="AH323" s="184"/>
      <c r="AI323" s="185"/>
      <c r="AJ323" s="166"/>
      <c r="AK323" s="166"/>
      <c r="AL323" s="166"/>
      <c r="AM323" s="166"/>
      <c r="AN323" s="166"/>
      <c r="AO323" s="166"/>
      <c r="AP323" s="166"/>
      <c r="AQ323" s="166"/>
      <c r="AR323" s="166"/>
      <c r="AS323" s="166"/>
      <c r="AT323" s="166"/>
      <c r="AU323" s="166"/>
      <c r="AV323" s="166"/>
      <c r="AW323" s="166"/>
      <c r="AX323" s="184"/>
      <c r="AY323" s="185"/>
      <c r="AZ323" s="166"/>
      <c r="BA323" s="166"/>
      <c r="BB323" s="166"/>
      <c r="BC323" s="166"/>
      <c r="BD323" s="166"/>
      <c r="BE323" s="166"/>
      <c r="BF323" s="184"/>
      <c r="BG323" s="185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166"/>
      <c r="BR323" s="184"/>
      <c r="BS323" s="166"/>
      <c r="BT323" s="166"/>
      <c r="BU323" s="166"/>
      <c r="BV323" s="166"/>
      <c r="BW323" s="185"/>
      <c r="BX323" s="184"/>
      <c r="BY323" s="166"/>
      <c r="BZ323" s="166"/>
    </row>
    <row r="324" spans="1:78" ht="12.75" x14ac:dyDescent="0.2">
      <c r="A324" s="205"/>
      <c r="B324" s="206"/>
      <c r="C324" s="185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84"/>
      <c r="O324" s="185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  <c r="AA324" s="166"/>
      <c r="AB324" s="166"/>
      <c r="AC324" s="166"/>
      <c r="AD324" s="184"/>
      <c r="AE324" s="185"/>
      <c r="AF324" s="166"/>
      <c r="AG324" s="166"/>
      <c r="AH324" s="184"/>
      <c r="AI324" s="185"/>
      <c r="AJ324" s="166"/>
      <c r="AK324" s="166"/>
      <c r="AL324" s="166"/>
      <c r="AM324" s="166"/>
      <c r="AN324" s="166"/>
      <c r="AO324" s="166"/>
      <c r="AP324" s="166"/>
      <c r="AQ324" s="166"/>
      <c r="AR324" s="166"/>
      <c r="AS324" s="166"/>
      <c r="AT324" s="166"/>
      <c r="AU324" s="166"/>
      <c r="AV324" s="166"/>
      <c r="AW324" s="166"/>
      <c r="AX324" s="184"/>
      <c r="AY324" s="185"/>
      <c r="AZ324" s="166"/>
      <c r="BA324" s="166"/>
      <c r="BB324" s="166"/>
      <c r="BC324" s="166"/>
      <c r="BD324" s="166"/>
      <c r="BE324" s="166"/>
      <c r="BF324" s="184"/>
      <c r="BG324" s="185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166"/>
      <c r="BR324" s="184"/>
      <c r="BS324" s="166"/>
      <c r="BT324" s="166"/>
      <c r="BU324" s="166"/>
      <c r="BV324" s="166"/>
      <c r="BW324" s="185"/>
      <c r="BX324" s="184"/>
      <c r="BY324" s="166"/>
      <c r="BZ324" s="166"/>
    </row>
    <row r="325" spans="1:78" ht="12.75" x14ac:dyDescent="0.2">
      <c r="A325" s="205"/>
      <c r="B325" s="206"/>
      <c r="C325" s="185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84"/>
      <c r="O325" s="185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  <c r="AA325" s="166"/>
      <c r="AB325" s="166"/>
      <c r="AC325" s="166"/>
      <c r="AD325" s="184"/>
      <c r="AE325" s="185"/>
      <c r="AF325" s="166"/>
      <c r="AG325" s="166"/>
      <c r="AH325" s="184"/>
      <c r="AI325" s="185"/>
      <c r="AJ325" s="166"/>
      <c r="AK325" s="166"/>
      <c r="AL325" s="166"/>
      <c r="AM325" s="166"/>
      <c r="AN325" s="166"/>
      <c r="AO325" s="166"/>
      <c r="AP325" s="166"/>
      <c r="AQ325" s="166"/>
      <c r="AR325" s="166"/>
      <c r="AS325" s="166"/>
      <c r="AT325" s="166"/>
      <c r="AU325" s="166"/>
      <c r="AV325" s="166"/>
      <c r="AW325" s="166"/>
      <c r="AX325" s="184"/>
      <c r="AY325" s="185"/>
      <c r="AZ325" s="166"/>
      <c r="BA325" s="166"/>
      <c r="BB325" s="166"/>
      <c r="BC325" s="166"/>
      <c r="BD325" s="166"/>
      <c r="BE325" s="166"/>
      <c r="BF325" s="184"/>
      <c r="BG325" s="185"/>
      <c r="BH325" s="166"/>
      <c r="BI325" s="166"/>
      <c r="BJ325" s="166"/>
      <c r="BK325" s="166"/>
      <c r="BL325" s="166"/>
      <c r="BM325" s="166"/>
      <c r="BN325" s="166"/>
      <c r="BO325" s="166"/>
      <c r="BP325" s="166"/>
      <c r="BQ325" s="166"/>
      <c r="BR325" s="184"/>
      <c r="BS325" s="166"/>
      <c r="BT325" s="166"/>
      <c r="BU325" s="166"/>
      <c r="BV325" s="166"/>
      <c r="BW325" s="185"/>
      <c r="BX325" s="184"/>
      <c r="BY325" s="166"/>
      <c r="BZ325" s="166"/>
    </row>
    <row r="326" spans="1:78" ht="12.75" x14ac:dyDescent="0.2">
      <c r="A326" s="205"/>
      <c r="B326" s="206"/>
      <c r="C326" s="185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84"/>
      <c r="O326" s="185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  <c r="AA326" s="166"/>
      <c r="AB326" s="166"/>
      <c r="AC326" s="166"/>
      <c r="AD326" s="184"/>
      <c r="AE326" s="185"/>
      <c r="AF326" s="166"/>
      <c r="AG326" s="166"/>
      <c r="AH326" s="184"/>
      <c r="AI326" s="185"/>
      <c r="AJ326" s="166"/>
      <c r="AK326" s="166"/>
      <c r="AL326" s="166"/>
      <c r="AM326" s="166"/>
      <c r="AN326" s="166"/>
      <c r="AO326" s="166"/>
      <c r="AP326" s="166"/>
      <c r="AQ326" s="166"/>
      <c r="AR326" s="166"/>
      <c r="AS326" s="166"/>
      <c r="AT326" s="166"/>
      <c r="AU326" s="166"/>
      <c r="AV326" s="166"/>
      <c r="AW326" s="166"/>
      <c r="AX326" s="184"/>
      <c r="AY326" s="185"/>
      <c r="AZ326" s="166"/>
      <c r="BA326" s="166"/>
      <c r="BB326" s="166"/>
      <c r="BC326" s="166"/>
      <c r="BD326" s="166"/>
      <c r="BE326" s="166"/>
      <c r="BF326" s="184"/>
      <c r="BG326" s="185"/>
      <c r="BH326" s="166"/>
      <c r="BI326" s="166"/>
      <c r="BJ326" s="166"/>
      <c r="BK326" s="166"/>
      <c r="BL326" s="166"/>
      <c r="BM326" s="166"/>
      <c r="BN326" s="166"/>
      <c r="BO326" s="166"/>
      <c r="BP326" s="166"/>
      <c r="BQ326" s="166"/>
      <c r="BR326" s="184"/>
      <c r="BS326" s="166"/>
      <c r="BT326" s="166"/>
      <c r="BU326" s="166"/>
      <c r="BV326" s="166"/>
      <c r="BW326" s="185"/>
      <c r="BX326" s="184"/>
      <c r="BY326" s="166"/>
      <c r="BZ326" s="166"/>
    </row>
    <row r="327" spans="1:78" ht="12.75" x14ac:dyDescent="0.2">
      <c r="A327" s="205"/>
      <c r="B327" s="206"/>
      <c r="C327" s="185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84"/>
      <c r="O327" s="185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  <c r="AA327" s="166"/>
      <c r="AB327" s="166"/>
      <c r="AC327" s="166"/>
      <c r="AD327" s="184"/>
      <c r="AE327" s="185"/>
      <c r="AF327" s="166"/>
      <c r="AG327" s="166"/>
      <c r="AH327" s="184"/>
      <c r="AI327" s="185"/>
      <c r="AJ327" s="166"/>
      <c r="AK327" s="166"/>
      <c r="AL327" s="166"/>
      <c r="AM327" s="166"/>
      <c r="AN327" s="166"/>
      <c r="AO327" s="166"/>
      <c r="AP327" s="166"/>
      <c r="AQ327" s="166"/>
      <c r="AR327" s="166"/>
      <c r="AS327" s="166"/>
      <c r="AT327" s="166"/>
      <c r="AU327" s="166"/>
      <c r="AV327" s="166"/>
      <c r="AW327" s="166"/>
      <c r="AX327" s="184"/>
      <c r="AY327" s="185"/>
      <c r="AZ327" s="166"/>
      <c r="BA327" s="166"/>
      <c r="BB327" s="166"/>
      <c r="BC327" s="166"/>
      <c r="BD327" s="166"/>
      <c r="BE327" s="166"/>
      <c r="BF327" s="184"/>
      <c r="BG327" s="185"/>
      <c r="BH327" s="166"/>
      <c r="BI327" s="166"/>
      <c r="BJ327" s="166"/>
      <c r="BK327" s="166"/>
      <c r="BL327" s="166"/>
      <c r="BM327" s="166"/>
      <c r="BN327" s="166"/>
      <c r="BO327" s="166"/>
      <c r="BP327" s="166"/>
      <c r="BQ327" s="166"/>
      <c r="BR327" s="184"/>
      <c r="BS327" s="166"/>
      <c r="BT327" s="166"/>
      <c r="BU327" s="166"/>
      <c r="BV327" s="166"/>
      <c r="BW327" s="185"/>
      <c r="BX327" s="184"/>
      <c r="BY327" s="166"/>
      <c r="BZ327" s="166"/>
    </row>
    <row r="328" spans="1:78" ht="12.75" x14ac:dyDescent="0.2">
      <c r="A328" s="205"/>
      <c r="B328" s="206"/>
      <c r="C328" s="185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84"/>
      <c r="O328" s="185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  <c r="AA328" s="166"/>
      <c r="AB328" s="166"/>
      <c r="AC328" s="166"/>
      <c r="AD328" s="184"/>
      <c r="AE328" s="185"/>
      <c r="AF328" s="166"/>
      <c r="AG328" s="166"/>
      <c r="AH328" s="184"/>
      <c r="AI328" s="185"/>
      <c r="AJ328" s="166"/>
      <c r="AK328" s="166"/>
      <c r="AL328" s="166"/>
      <c r="AM328" s="166"/>
      <c r="AN328" s="166"/>
      <c r="AO328" s="166"/>
      <c r="AP328" s="166"/>
      <c r="AQ328" s="166"/>
      <c r="AR328" s="166"/>
      <c r="AS328" s="166"/>
      <c r="AT328" s="166"/>
      <c r="AU328" s="166"/>
      <c r="AV328" s="166"/>
      <c r="AW328" s="166"/>
      <c r="AX328" s="184"/>
      <c r="AY328" s="185"/>
      <c r="AZ328" s="166"/>
      <c r="BA328" s="166"/>
      <c r="BB328" s="166"/>
      <c r="BC328" s="166"/>
      <c r="BD328" s="166"/>
      <c r="BE328" s="166"/>
      <c r="BF328" s="184"/>
      <c r="BG328" s="185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166"/>
      <c r="BR328" s="184"/>
      <c r="BS328" s="166"/>
      <c r="BT328" s="166"/>
      <c r="BU328" s="166"/>
      <c r="BV328" s="166"/>
      <c r="BW328" s="185"/>
      <c r="BX328" s="184"/>
      <c r="BY328" s="166"/>
      <c r="BZ328" s="166"/>
    </row>
    <row r="329" spans="1:78" ht="12.75" x14ac:dyDescent="0.2">
      <c r="A329" s="205"/>
      <c r="B329" s="206"/>
      <c r="C329" s="185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84"/>
      <c r="O329" s="185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  <c r="AA329" s="166"/>
      <c r="AB329" s="166"/>
      <c r="AC329" s="166"/>
      <c r="AD329" s="184"/>
      <c r="AE329" s="185"/>
      <c r="AF329" s="166"/>
      <c r="AG329" s="166"/>
      <c r="AH329" s="184"/>
      <c r="AI329" s="185"/>
      <c r="AJ329" s="166"/>
      <c r="AK329" s="166"/>
      <c r="AL329" s="166"/>
      <c r="AM329" s="166"/>
      <c r="AN329" s="166"/>
      <c r="AO329" s="166"/>
      <c r="AP329" s="166"/>
      <c r="AQ329" s="166"/>
      <c r="AR329" s="166"/>
      <c r="AS329" s="166"/>
      <c r="AT329" s="166"/>
      <c r="AU329" s="166"/>
      <c r="AV329" s="166"/>
      <c r="AW329" s="166"/>
      <c r="AX329" s="184"/>
      <c r="AY329" s="185"/>
      <c r="AZ329" s="166"/>
      <c r="BA329" s="166"/>
      <c r="BB329" s="166"/>
      <c r="BC329" s="166"/>
      <c r="BD329" s="166"/>
      <c r="BE329" s="166"/>
      <c r="BF329" s="184"/>
      <c r="BG329" s="185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166"/>
      <c r="BR329" s="184"/>
      <c r="BS329" s="166"/>
      <c r="BT329" s="166"/>
      <c r="BU329" s="166"/>
      <c r="BV329" s="166"/>
      <c r="BW329" s="185"/>
      <c r="BX329" s="184"/>
      <c r="BY329" s="166"/>
      <c r="BZ329" s="166"/>
    </row>
    <row r="330" spans="1:78" ht="12.75" x14ac:dyDescent="0.2">
      <c r="A330" s="205"/>
      <c r="B330" s="206"/>
      <c r="C330" s="185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84"/>
      <c r="O330" s="185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  <c r="AA330" s="166"/>
      <c r="AB330" s="166"/>
      <c r="AC330" s="166"/>
      <c r="AD330" s="184"/>
      <c r="AE330" s="185"/>
      <c r="AF330" s="166"/>
      <c r="AG330" s="166"/>
      <c r="AH330" s="184"/>
      <c r="AI330" s="185"/>
      <c r="AJ330" s="166"/>
      <c r="AK330" s="166"/>
      <c r="AL330" s="166"/>
      <c r="AM330" s="166"/>
      <c r="AN330" s="166"/>
      <c r="AO330" s="166"/>
      <c r="AP330" s="166"/>
      <c r="AQ330" s="166"/>
      <c r="AR330" s="166"/>
      <c r="AS330" s="166"/>
      <c r="AT330" s="166"/>
      <c r="AU330" s="166"/>
      <c r="AV330" s="166"/>
      <c r="AW330" s="166"/>
      <c r="AX330" s="184"/>
      <c r="AY330" s="185"/>
      <c r="AZ330" s="166"/>
      <c r="BA330" s="166"/>
      <c r="BB330" s="166"/>
      <c r="BC330" s="166"/>
      <c r="BD330" s="166"/>
      <c r="BE330" s="166"/>
      <c r="BF330" s="184"/>
      <c r="BG330" s="185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166"/>
      <c r="BR330" s="184"/>
      <c r="BS330" s="166"/>
      <c r="BT330" s="166"/>
      <c r="BU330" s="166"/>
      <c r="BV330" s="166"/>
      <c r="BW330" s="185"/>
      <c r="BX330" s="184"/>
      <c r="BY330" s="166"/>
      <c r="BZ330" s="166"/>
    </row>
    <row r="331" spans="1:78" ht="12.75" x14ac:dyDescent="0.2">
      <c r="A331" s="205"/>
      <c r="B331" s="206"/>
      <c r="C331" s="185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84"/>
      <c r="O331" s="185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  <c r="AA331" s="166"/>
      <c r="AB331" s="166"/>
      <c r="AC331" s="166"/>
      <c r="AD331" s="184"/>
      <c r="AE331" s="185"/>
      <c r="AF331" s="166"/>
      <c r="AG331" s="166"/>
      <c r="AH331" s="184"/>
      <c r="AI331" s="185"/>
      <c r="AJ331" s="166"/>
      <c r="AK331" s="166"/>
      <c r="AL331" s="166"/>
      <c r="AM331" s="166"/>
      <c r="AN331" s="166"/>
      <c r="AO331" s="166"/>
      <c r="AP331" s="166"/>
      <c r="AQ331" s="166"/>
      <c r="AR331" s="166"/>
      <c r="AS331" s="166"/>
      <c r="AT331" s="166"/>
      <c r="AU331" s="166"/>
      <c r="AV331" s="166"/>
      <c r="AW331" s="166"/>
      <c r="AX331" s="184"/>
      <c r="AY331" s="185"/>
      <c r="AZ331" s="166"/>
      <c r="BA331" s="166"/>
      <c r="BB331" s="166"/>
      <c r="BC331" s="166"/>
      <c r="BD331" s="166"/>
      <c r="BE331" s="166"/>
      <c r="BF331" s="184"/>
      <c r="BG331" s="185"/>
      <c r="BH331" s="166"/>
      <c r="BI331" s="166"/>
      <c r="BJ331" s="166"/>
      <c r="BK331" s="166"/>
      <c r="BL331" s="166"/>
      <c r="BM331" s="166"/>
      <c r="BN331" s="166"/>
      <c r="BO331" s="166"/>
      <c r="BP331" s="166"/>
      <c r="BQ331" s="166"/>
      <c r="BR331" s="184"/>
      <c r="BS331" s="166"/>
      <c r="BT331" s="166"/>
      <c r="BU331" s="166"/>
      <c r="BV331" s="166"/>
      <c r="BW331" s="185"/>
      <c r="BX331" s="184"/>
      <c r="BY331" s="166"/>
      <c r="BZ331" s="166"/>
    </row>
    <row r="332" spans="1:78" ht="12.75" x14ac:dyDescent="0.2">
      <c r="A332" s="205"/>
      <c r="B332" s="206"/>
      <c r="C332" s="185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84"/>
      <c r="O332" s="185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/>
      <c r="AB332" s="166"/>
      <c r="AC332" s="166"/>
      <c r="AD332" s="184"/>
      <c r="AE332" s="185"/>
      <c r="AF332" s="166"/>
      <c r="AG332" s="166"/>
      <c r="AH332" s="184"/>
      <c r="AI332" s="185"/>
      <c r="AJ332" s="166"/>
      <c r="AK332" s="166"/>
      <c r="AL332" s="166"/>
      <c r="AM332" s="166"/>
      <c r="AN332" s="166"/>
      <c r="AO332" s="166"/>
      <c r="AP332" s="166"/>
      <c r="AQ332" s="166"/>
      <c r="AR332" s="166"/>
      <c r="AS332" s="166"/>
      <c r="AT332" s="166"/>
      <c r="AU332" s="166"/>
      <c r="AV332" s="166"/>
      <c r="AW332" s="166"/>
      <c r="AX332" s="184"/>
      <c r="AY332" s="185"/>
      <c r="AZ332" s="166"/>
      <c r="BA332" s="166"/>
      <c r="BB332" s="166"/>
      <c r="BC332" s="166"/>
      <c r="BD332" s="166"/>
      <c r="BE332" s="166"/>
      <c r="BF332" s="184"/>
      <c r="BG332" s="185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166"/>
      <c r="BR332" s="184"/>
      <c r="BS332" s="166"/>
      <c r="BT332" s="166"/>
      <c r="BU332" s="166"/>
      <c r="BV332" s="166"/>
      <c r="BW332" s="185"/>
      <c r="BX332" s="184"/>
      <c r="BY332" s="166"/>
      <c r="BZ332" s="166"/>
    </row>
    <row r="333" spans="1:78" ht="12.75" x14ac:dyDescent="0.2">
      <c r="A333" s="205"/>
      <c r="B333" s="206"/>
      <c r="C333" s="185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84"/>
      <c r="O333" s="185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66"/>
      <c r="AC333" s="166"/>
      <c r="AD333" s="184"/>
      <c r="AE333" s="185"/>
      <c r="AF333" s="166"/>
      <c r="AG333" s="166"/>
      <c r="AH333" s="184"/>
      <c r="AI333" s="185"/>
      <c r="AJ333" s="166"/>
      <c r="AK333" s="166"/>
      <c r="AL333" s="166"/>
      <c r="AM333" s="166"/>
      <c r="AN333" s="166"/>
      <c r="AO333" s="166"/>
      <c r="AP333" s="166"/>
      <c r="AQ333" s="166"/>
      <c r="AR333" s="166"/>
      <c r="AS333" s="166"/>
      <c r="AT333" s="166"/>
      <c r="AU333" s="166"/>
      <c r="AV333" s="166"/>
      <c r="AW333" s="166"/>
      <c r="AX333" s="184"/>
      <c r="AY333" s="185"/>
      <c r="AZ333" s="166"/>
      <c r="BA333" s="166"/>
      <c r="BB333" s="166"/>
      <c r="BC333" s="166"/>
      <c r="BD333" s="166"/>
      <c r="BE333" s="166"/>
      <c r="BF333" s="184"/>
      <c r="BG333" s="185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166"/>
      <c r="BR333" s="184"/>
      <c r="BS333" s="166"/>
      <c r="BT333" s="166"/>
      <c r="BU333" s="166"/>
      <c r="BV333" s="166"/>
      <c r="BW333" s="185"/>
      <c r="BX333" s="184"/>
      <c r="BY333" s="166"/>
      <c r="BZ333" s="166"/>
    </row>
    <row r="334" spans="1:78" ht="12.75" x14ac:dyDescent="0.2">
      <c r="A334" s="205"/>
      <c r="B334" s="206"/>
      <c r="C334" s="185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84"/>
      <c r="O334" s="185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  <c r="AA334" s="166"/>
      <c r="AB334" s="166"/>
      <c r="AC334" s="166"/>
      <c r="AD334" s="184"/>
      <c r="AE334" s="185"/>
      <c r="AF334" s="166"/>
      <c r="AG334" s="166"/>
      <c r="AH334" s="184"/>
      <c r="AI334" s="185"/>
      <c r="AJ334" s="166"/>
      <c r="AK334" s="166"/>
      <c r="AL334" s="166"/>
      <c r="AM334" s="166"/>
      <c r="AN334" s="166"/>
      <c r="AO334" s="166"/>
      <c r="AP334" s="166"/>
      <c r="AQ334" s="166"/>
      <c r="AR334" s="166"/>
      <c r="AS334" s="166"/>
      <c r="AT334" s="166"/>
      <c r="AU334" s="166"/>
      <c r="AV334" s="166"/>
      <c r="AW334" s="166"/>
      <c r="AX334" s="184"/>
      <c r="AY334" s="185"/>
      <c r="AZ334" s="166"/>
      <c r="BA334" s="166"/>
      <c r="BB334" s="166"/>
      <c r="BC334" s="166"/>
      <c r="BD334" s="166"/>
      <c r="BE334" s="166"/>
      <c r="BF334" s="184"/>
      <c r="BG334" s="185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166"/>
      <c r="BR334" s="184"/>
      <c r="BS334" s="166"/>
      <c r="BT334" s="166"/>
      <c r="BU334" s="166"/>
      <c r="BV334" s="166"/>
      <c r="BW334" s="185"/>
      <c r="BX334" s="184"/>
      <c r="BY334" s="166"/>
      <c r="BZ334" s="166"/>
    </row>
    <row r="335" spans="1:78" ht="12.75" x14ac:dyDescent="0.2">
      <c r="A335" s="205"/>
      <c r="B335" s="206"/>
      <c r="C335" s="185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84"/>
      <c r="O335" s="185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  <c r="AA335" s="166"/>
      <c r="AB335" s="166"/>
      <c r="AC335" s="166"/>
      <c r="AD335" s="184"/>
      <c r="AE335" s="185"/>
      <c r="AF335" s="166"/>
      <c r="AG335" s="166"/>
      <c r="AH335" s="184"/>
      <c r="AI335" s="185"/>
      <c r="AJ335" s="166"/>
      <c r="AK335" s="166"/>
      <c r="AL335" s="166"/>
      <c r="AM335" s="166"/>
      <c r="AN335" s="166"/>
      <c r="AO335" s="166"/>
      <c r="AP335" s="166"/>
      <c r="AQ335" s="166"/>
      <c r="AR335" s="166"/>
      <c r="AS335" s="166"/>
      <c r="AT335" s="166"/>
      <c r="AU335" s="166"/>
      <c r="AV335" s="166"/>
      <c r="AW335" s="166"/>
      <c r="AX335" s="184"/>
      <c r="AY335" s="185"/>
      <c r="AZ335" s="166"/>
      <c r="BA335" s="166"/>
      <c r="BB335" s="166"/>
      <c r="BC335" s="166"/>
      <c r="BD335" s="166"/>
      <c r="BE335" s="166"/>
      <c r="BF335" s="184"/>
      <c r="BG335" s="185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166"/>
      <c r="BR335" s="184"/>
      <c r="BS335" s="166"/>
      <c r="BT335" s="166"/>
      <c r="BU335" s="166"/>
      <c r="BV335" s="166"/>
      <c r="BW335" s="185"/>
      <c r="BX335" s="184"/>
      <c r="BY335" s="166"/>
      <c r="BZ335" s="166"/>
    </row>
    <row r="336" spans="1:78" ht="12.75" x14ac:dyDescent="0.2">
      <c r="A336" s="205"/>
      <c r="B336" s="206"/>
      <c r="C336" s="185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84"/>
      <c r="O336" s="185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  <c r="AA336" s="166"/>
      <c r="AB336" s="166"/>
      <c r="AC336" s="166"/>
      <c r="AD336" s="184"/>
      <c r="AE336" s="185"/>
      <c r="AF336" s="166"/>
      <c r="AG336" s="166"/>
      <c r="AH336" s="184"/>
      <c r="AI336" s="185"/>
      <c r="AJ336" s="166"/>
      <c r="AK336" s="166"/>
      <c r="AL336" s="166"/>
      <c r="AM336" s="166"/>
      <c r="AN336" s="166"/>
      <c r="AO336" s="166"/>
      <c r="AP336" s="166"/>
      <c r="AQ336" s="166"/>
      <c r="AR336" s="166"/>
      <c r="AS336" s="166"/>
      <c r="AT336" s="166"/>
      <c r="AU336" s="166"/>
      <c r="AV336" s="166"/>
      <c r="AW336" s="166"/>
      <c r="AX336" s="184"/>
      <c r="AY336" s="185"/>
      <c r="AZ336" s="166"/>
      <c r="BA336" s="166"/>
      <c r="BB336" s="166"/>
      <c r="BC336" s="166"/>
      <c r="BD336" s="166"/>
      <c r="BE336" s="166"/>
      <c r="BF336" s="184"/>
      <c r="BG336" s="185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166"/>
      <c r="BR336" s="184"/>
      <c r="BS336" s="166"/>
      <c r="BT336" s="166"/>
      <c r="BU336" s="166"/>
      <c r="BV336" s="166"/>
      <c r="BW336" s="185"/>
      <c r="BX336" s="184"/>
      <c r="BY336" s="166"/>
      <c r="BZ336" s="166"/>
    </row>
    <row r="337" spans="1:78" ht="12.75" x14ac:dyDescent="0.2">
      <c r="A337" s="205"/>
      <c r="B337" s="206"/>
      <c r="C337" s="185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84"/>
      <c r="O337" s="185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  <c r="AA337" s="166"/>
      <c r="AB337" s="166"/>
      <c r="AC337" s="166"/>
      <c r="AD337" s="184"/>
      <c r="AE337" s="185"/>
      <c r="AF337" s="166"/>
      <c r="AG337" s="166"/>
      <c r="AH337" s="184"/>
      <c r="AI337" s="185"/>
      <c r="AJ337" s="166"/>
      <c r="AK337" s="166"/>
      <c r="AL337" s="166"/>
      <c r="AM337" s="166"/>
      <c r="AN337" s="166"/>
      <c r="AO337" s="166"/>
      <c r="AP337" s="166"/>
      <c r="AQ337" s="166"/>
      <c r="AR337" s="166"/>
      <c r="AS337" s="166"/>
      <c r="AT337" s="166"/>
      <c r="AU337" s="166"/>
      <c r="AV337" s="166"/>
      <c r="AW337" s="166"/>
      <c r="AX337" s="184"/>
      <c r="AY337" s="185"/>
      <c r="AZ337" s="166"/>
      <c r="BA337" s="166"/>
      <c r="BB337" s="166"/>
      <c r="BC337" s="166"/>
      <c r="BD337" s="166"/>
      <c r="BE337" s="166"/>
      <c r="BF337" s="184"/>
      <c r="BG337" s="185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166"/>
      <c r="BR337" s="184"/>
      <c r="BS337" s="166"/>
      <c r="BT337" s="166"/>
      <c r="BU337" s="166"/>
      <c r="BV337" s="166"/>
      <c r="BW337" s="185"/>
      <c r="BX337" s="184"/>
      <c r="BY337" s="166"/>
      <c r="BZ337" s="166"/>
    </row>
    <row r="338" spans="1:78" ht="12.75" x14ac:dyDescent="0.2">
      <c r="A338" s="205"/>
      <c r="B338" s="206"/>
      <c r="C338" s="185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84"/>
      <c r="O338" s="185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  <c r="AA338" s="166"/>
      <c r="AB338" s="166"/>
      <c r="AC338" s="166"/>
      <c r="AD338" s="184"/>
      <c r="AE338" s="185"/>
      <c r="AF338" s="166"/>
      <c r="AG338" s="166"/>
      <c r="AH338" s="184"/>
      <c r="AI338" s="185"/>
      <c r="AJ338" s="166"/>
      <c r="AK338" s="166"/>
      <c r="AL338" s="166"/>
      <c r="AM338" s="166"/>
      <c r="AN338" s="166"/>
      <c r="AO338" s="166"/>
      <c r="AP338" s="166"/>
      <c r="AQ338" s="166"/>
      <c r="AR338" s="166"/>
      <c r="AS338" s="166"/>
      <c r="AT338" s="166"/>
      <c r="AU338" s="166"/>
      <c r="AV338" s="166"/>
      <c r="AW338" s="166"/>
      <c r="AX338" s="184"/>
      <c r="AY338" s="185"/>
      <c r="AZ338" s="166"/>
      <c r="BA338" s="166"/>
      <c r="BB338" s="166"/>
      <c r="BC338" s="166"/>
      <c r="BD338" s="166"/>
      <c r="BE338" s="166"/>
      <c r="BF338" s="184"/>
      <c r="BG338" s="185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166"/>
      <c r="BR338" s="184"/>
      <c r="BS338" s="166"/>
      <c r="BT338" s="166"/>
      <c r="BU338" s="166"/>
      <c r="BV338" s="166"/>
      <c r="BW338" s="185"/>
      <c r="BX338" s="184"/>
      <c r="BY338" s="166"/>
      <c r="BZ338" s="166"/>
    </row>
    <row r="339" spans="1:78" ht="12.75" x14ac:dyDescent="0.2">
      <c r="A339" s="205"/>
      <c r="B339" s="206"/>
      <c r="C339" s="185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84"/>
      <c r="O339" s="185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  <c r="AA339" s="166"/>
      <c r="AB339" s="166"/>
      <c r="AC339" s="166"/>
      <c r="AD339" s="184"/>
      <c r="AE339" s="185"/>
      <c r="AF339" s="166"/>
      <c r="AG339" s="166"/>
      <c r="AH339" s="184"/>
      <c r="AI339" s="185"/>
      <c r="AJ339" s="166"/>
      <c r="AK339" s="166"/>
      <c r="AL339" s="166"/>
      <c r="AM339" s="166"/>
      <c r="AN339" s="166"/>
      <c r="AO339" s="166"/>
      <c r="AP339" s="166"/>
      <c r="AQ339" s="166"/>
      <c r="AR339" s="166"/>
      <c r="AS339" s="166"/>
      <c r="AT339" s="166"/>
      <c r="AU339" s="166"/>
      <c r="AV339" s="166"/>
      <c r="AW339" s="166"/>
      <c r="AX339" s="184"/>
      <c r="AY339" s="185"/>
      <c r="AZ339" s="166"/>
      <c r="BA339" s="166"/>
      <c r="BB339" s="166"/>
      <c r="BC339" s="166"/>
      <c r="BD339" s="166"/>
      <c r="BE339" s="166"/>
      <c r="BF339" s="184"/>
      <c r="BG339" s="185"/>
      <c r="BH339" s="166"/>
      <c r="BI339" s="166"/>
      <c r="BJ339" s="166"/>
      <c r="BK339" s="166"/>
      <c r="BL339" s="166"/>
      <c r="BM339" s="166"/>
      <c r="BN339" s="166"/>
      <c r="BO339" s="166"/>
      <c r="BP339" s="166"/>
      <c r="BQ339" s="166"/>
      <c r="BR339" s="184"/>
      <c r="BS339" s="166"/>
      <c r="BT339" s="166"/>
      <c r="BU339" s="166"/>
      <c r="BV339" s="166"/>
      <c r="BW339" s="185"/>
      <c r="BX339" s="184"/>
      <c r="BY339" s="166"/>
      <c r="BZ339" s="166"/>
    </row>
    <row r="340" spans="1:78" ht="12.75" x14ac:dyDescent="0.2">
      <c r="A340" s="205"/>
      <c r="B340" s="206"/>
      <c r="C340" s="185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84"/>
      <c r="O340" s="185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  <c r="AA340" s="166"/>
      <c r="AB340" s="166"/>
      <c r="AC340" s="166"/>
      <c r="AD340" s="184"/>
      <c r="AE340" s="185"/>
      <c r="AF340" s="166"/>
      <c r="AG340" s="166"/>
      <c r="AH340" s="184"/>
      <c r="AI340" s="185"/>
      <c r="AJ340" s="166"/>
      <c r="AK340" s="166"/>
      <c r="AL340" s="166"/>
      <c r="AM340" s="166"/>
      <c r="AN340" s="166"/>
      <c r="AO340" s="166"/>
      <c r="AP340" s="166"/>
      <c r="AQ340" s="166"/>
      <c r="AR340" s="166"/>
      <c r="AS340" s="166"/>
      <c r="AT340" s="166"/>
      <c r="AU340" s="166"/>
      <c r="AV340" s="166"/>
      <c r="AW340" s="166"/>
      <c r="AX340" s="184"/>
      <c r="AY340" s="185"/>
      <c r="AZ340" s="166"/>
      <c r="BA340" s="166"/>
      <c r="BB340" s="166"/>
      <c r="BC340" s="166"/>
      <c r="BD340" s="166"/>
      <c r="BE340" s="166"/>
      <c r="BF340" s="184"/>
      <c r="BG340" s="185"/>
      <c r="BH340" s="166"/>
      <c r="BI340" s="166"/>
      <c r="BJ340" s="166"/>
      <c r="BK340" s="166"/>
      <c r="BL340" s="166"/>
      <c r="BM340" s="166"/>
      <c r="BN340" s="166"/>
      <c r="BO340" s="166"/>
      <c r="BP340" s="166"/>
      <c r="BQ340" s="166"/>
      <c r="BR340" s="184"/>
      <c r="BS340" s="166"/>
      <c r="BT340" s="166"/>
      <c r="BU340" s="166"/>
      <c r="BV340" s="166"/>
      <c r="BW340" s="185"/>
      <c r="BX340" s="184"/>
      <c r="BY340" s="166"/>
      <c r="BZ340" s="166"/>
    </row>
    <row r="341" spans="1:78" ht="12.75" x14ac:dyDescent="0.2">
      <c r="A341" s="205"/>
      <c r="B341" s="206"/>
      <c r="C341" s="185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84"/>
      <c r="O341" s="185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  <c r="AA341" s="166"/>
      <c r="AB341" s="166"/>
      <c r="AC341" s="166"/>
      <c r="AD341" s="184"/>
      <c r="AE341" s="185"/>
      <c r="AF341" s="166"/>
      <c r="AG341" s="166"/>
      <c r="AH341" s="184"/>
      <c r="AI341" s="185"/>
      <c r="AJ341" s="166"/>
      <c r="AK341" s="166"/>
      <c r="AL341" s="166"/>
      <c r="AM341" s="166"/>
      <c r="AN341" s="166"/>
      <c r="AO341" s="166"/>
      <c r="AP341" s="166"/>
      <c r="AQ341" s="166"/>
      <c r="AR341" s="166"/>
      <c r="AS341" s="166"/>
      <c r="AT341" s="166"/>
      <c r="AU341" s="166"/>
      <c r="AV341" s="166"/>
      <c r="AW341" s="166"/>
      <c r="AX341" s="184"/>
      <c r="AY341" s="185"/>
      <c r="AZ341" s="166"/>
      <c r="BA341" s="166"/>
      <c r="BB341" s="166"/>
      <c r="BC341" s="166"/>
      <c r="BD341" s="166"/>
      <c r="BE341" s="166"/>
      <c r="BF341" s="184"/>
      <c r="BG341" s="185"/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166"/>
      <c r="BR341" s="184"/>
      <c r="BS341" s="166"/>
      <c r="BT341" s="166"/>
      <c r="BU341" s="166"/>
      <c r="BV341" s="166"/>
      <c r="BW341" s="185"/>
      <c r="BX341" s="184"/>
      <c r="BY341" s="166"/>
      <c r="BZ341" s="166"/>
    </row>
    <row r="342" spans="1:78" ht="12.75" x14ac:dyDescent="0.2">
      <c r="A342" s="205"/>
      <c r="B342" s="206"/>
      <c r="C342" s="185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84"/>
      <c r="O342" s="185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  <c r="AA342" s="166"/>
      <c r="AB342" s="166"/>
      <c r="AC342" s="166"/>
      <c r="AD342" s="184"/>
      <c r="AE342" s="185"/>
      <c r="AF342" s="166"/>
      <c r="AG342" s="166"/>
      <c r="AH342" s="184"/>
      <c r="AI342" s="185"/>
      <c r="AJ342" s="166"/>
      <c r="AK342" s="166"/>
      <c r="AL342" s="166"/>
      <c r="AM342" s="166"/>
      <c r="AN342" s="166"/>
      <c r="AO342" s="166"/>
      <c r="AP342" s="166"/>
      <c r="AQ342" s="166"/>
      <c r="AR342" s="166"/>
      <c r="AS342" s="166"/>
      <c r="AT342" s="166"/>
      <c r="AU342" s="166"/>
      <c r="AV342" s="166"/>
      <c r="AW342" s="166"/>
      <c r="AX342" s="184"/>
      <c r="AY342" s="185"/>
      <c r="AZ342" s="166"/>
      <c r="BA342" s="166"/>
      <c r="BB342" s="166"/>
      <c r="BC342" s="166"/>
      <c r="BD342" s="166"/>
      <c r="BE342" s="166"/>
      <c r="BF342" s="184"/>
      <c r="BG342" s="185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166"/>
      <c r="BR342" s="184"/>
      <c r="BS342" s="166"/>
      <c r="BT342" s="166"/>
      <c r="BU342" s="166"/>
      <c r="BV342" s="166"/>
      <c r="BW342" s="185"/>
      <c r="BX342" s="184"/>
      <c r="BY342" s="166"/>
      <c r="BZ342" s="166"/>
    </row>
    <row r="343" spans="1:78" ht="12.75" x14ac:dyDescent="0.2">
      <c r="A343" s="205"/>
      <c r="B343" s="206"/>
      <c r="C343" s="185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84"/>
      <c r="O343" s="185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  <c r="AA343" s="166"/>
      <c r="AB343" s="166"/>
      <c r="AC343" s="166"/>
      <c r="AD343" s="184"/>
      <c r="AE343" s="185"/>
      <c r="AF343" s="166"/>
      <c r="AG343" s="166"/>
      <c r="AH343" s="184"/>
      <c r="AI343" s="185"/>
      <c r="AJ343" s="166"/>
      <c r="AK343" s="166"/>
      <c r="AL343" s="166"/>
      <c r="AM343" s="166"/>
      <c r="AN343" s="166"/>
      <c r="AO343" s="166"/>
      <c r="AP343" s="166"/>
      <c r="AQ343" s="166"/>
      <c r="AR343" s="166"/>
      <c r="AS343" s="166"/>
      <c r="AT343" s="166"/>
      <c r="AU343" s="166"/>
      <c r="AV343" s="166"/>
      <c r="AW343" s="166"/>
      <c r="AX343" s="184"/>
      <c r="AY343" s="185"/>
      <c r="AZ343" s="166"/>
      <c r="BA343" s="166"/>
      <c r="BB343" s="166"/>
      <c r="BC343" s="166"/>
      <c r="BD343" s="166"/>
      <c r="BE343" s="166"/>
      <c r="BF343" s="184"/>
      <c r="BG343" s="185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166"/>
      <c r="BR343" s="184"/>
      <c r="BS343" s="166"/>
      <c r="BT343" s="166"/>
      <c r="BU343" s="166"/>
      <c r="BV343" s="166"/>
      <c r="BW343" s="185"/>
      <c r="BX343" s="184"/>
      <c r="BY343" s="166"/>
      <c r="BZ343" s="166"/>
    </row>
    <row r="344" spans="1:78" ht="12.75" x14ac:dyDescent="0.2">
      <c r="A344" s="205"/>
      <c r="B344" s="206"/>
      <c r="C344" s="185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84"/>
      <c r="O344" s="185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  <c r="AA344" s="166"/>
      <c r="AB344" s="166"/>
      <c r="AC344" s="166"/>
      <c r="AD344" s="184"/>
      <c r="AE344" s="185"/>
      <c r="AF344" s="166"/>
      <c r="AG344" s="166"/>
      <c r="AH344" s="184"/>
      <c r="AI344" s="185"/>
      <c r="AJ344" s="166"/>
      <c r="AK344" s="166"/>
      <c r="AL344" s="166"/>
      <c r="AM344" s="166"/>
      <c r="AN344" s="166"/>
      <c r="AO344" s="166"/>
      <c r="AP344" s="166"/>
      <c r="AQ344" s="166"/>
      <c r="AR344" s="166"/>
      <c r="AS344" s="166"/>
      <c r="AT344" s="166"/>
      <c r="AU344" s="166"/>
      <c r="AV344" s="166"/>
      <c r="AW344" s="166"/>
      <c r="AX344" s="184"/>
      <c r="AY344" s="185"/>
      <c r="AZ344" s="166"/>
      <c r="BA344" s="166"/>
      <c r="BB344" s="166"/>
      <c r="BC344" s="166"/>
      <c r="BD344" s="166"/>
      <c r="BE344" s="166"/>
      <c r="BF344" s="184"/>
      <c r="BG344" s="185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166"/>
      <c r="BR344" s="184"/>
      <c r="BS344" s="166"/>
      <c r="BT344" s="166"/>
      <c r="BU344" s="166"/>
      <c r="BV344" s="166"/>
      <c r="BW344" s="185"/>
      <c r="BX344" s="184"/>
      <c r="BY344" s="166"/>
      <c r="BZ344" s="166"/>
    </row>
    <row r="345" spans="1:78" ht="12.75" x14ac:dyDescent="0.2">
      <c r="A345" s="205"/>
      <c r="B345" s="206"/>
      <c r="C345" s="185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84"/>
      <c r="O345" s="185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  <c r="AA345" s="166"/>
      <c r="AB345" s="166"/>
      <c r="AC345" s="166"/>
      <c r="AD345" s="184"/>
      <c r="AE345" s="185"/>
      <c r="AF345" s="166"/>
      <c r="AG345" s="166"/>
      <c r="AH345" s="184"/>
      <c r="AI345" s="185"/>
      <c r="AJ345" s="166"/>
      <c r="AK345" s="166"/>
      <c r="AL345" s="166"/>
      <c r="AM345" s="166"/>
      <c r="AN345" s="166"/>
      <c r="AO345" s="166"/>
      <c r="AP345" s="166"/>
      <c r="AQ345" s="166"/>
      <c r="AR345" s="166"/>
      <c r="AS345" s="166"/>
      <c r="AT345" s="166"/>
      <c r="AU345" s="166"/>
      <c r="AV345" s="166"/>
      <c r="AW345" s="166"/>
      <c r="AX345" s="184"/>
      <c r="AY345" s="185"/>
      <c r="AZ345" s="166"/>
      <c r="BA345" s="166"/>
      <c r="BB345" s="166"/>
      <c r="BC345" s="166"/>
      <c r="BD345" s="166"/>
      <c r="BE345" s="166"/>
      <c r="BF345" s="184"/>
      <c r="BG345" s="185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166"/>
      <c r="BR345" s="184"/>
      <c r="BS345" s="166"/>
      <c r="BT345" s="166"/>
      <c r="BU345" s="166"/>
      <c r="BV345" s="166"/>
      <c r="BW345" s="185"/>
      <c r="BX345" s="184"/>
      <c r="BY345" s="166"/>
      <c r="BZ345" s="166"/>
    </row>
    <row r="346" spans="1:78" ht="12.75" x14ac:dyDescent="0.2">
      <c r="A346" s="205"/>
      <c r="B346" s="206"/>
      <c r="C346" s="185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84"/>
      <c r="O346" s="185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84"/>
      <c r="AE346" s="185"/>
      <c r="AF346" s="166"/>
      <c r="AG346" s="166"/>
      <c r="AH346" s="184"/>
      <c r="AI346" s="185"/>
      <c r="AJ346" s="166"/>
      <c r="AK346" s="166"/>
      <c r="AL346" s="166"/>
      <c r="AM346" s="166"/>
      <c r="AN346" s="166"/>
      <c r="AO346" s="166"/>
      <c r="AP346" s="166"/>
      <c r="AQ346" s="166"/>
      <c r="AR346" s="166"/>
      <c r="AS346" s="166"/>
      <c r="AT346" s="166"/>
      <c r="AU346" s="166"/>
      <c r="AV346" s="166"/>
      <c r="AW346" s="166"/>
      <c r="AX346" s="184"/>
      <c r="AY346" s="185"/>
      <c r="AZ346" s="166"/>
      <c r="BA346" s="166"/>
      <c r="BB346" s="166"/>
      <c r="BC346" s="166"/>
      <c r="BD346" s="166"/>
      <c r="BE346" s="166"/>
      <c r="BF346" s="184"/>
      <c r="BG346" s="185"/>
      <c r="BH346" s="166"/>
      <c r="BI346" s="166"/>
      <c r="BJ346" s="166"/>
      <c r="BK346" s="166"/>
      <c r="BL346" s="166"/>
      <c r="BM346" s="166"/>
      <c r="BN346" s="166"/>
      <c r="BO346" s="166"/>
      <c r="BP346" s="166"/>
      <c r="BQ346" s="166"/>
      <c r="BR346" s="184"/>
      <c r="BS346" s="166"/>
      <c r="BT346" s="166"/>
      <c r="BU346" s="166"/>
      <c r="BV346" s="166"/>
      <c r="BW346" s="185"/>
      <c r="BX346" s="184"/>
      <c r="BY346" s="166"/>
      <c r="BZ346" s="166"/>
    </row>
    <row r="347" spans="1:78" ht="12.75" x14ac:dyDescent="0.2">
      <c r="A347" s="205"/>
      <c r="B347" s="206"/>
      <c r="C347" s="185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84"/>
      <c r="O347" s="185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  <c r="AA347" s="166"/>
      <c r="AB347" s="166"/>
      <c r="AC347" s="166"/>
      <c r="AD347" s="184"/>
      <c r="AE347" s="185"/>
      <c r="AF347" s="166"/>
      <c r="AG347" s="166"/>
      <c r="AH347" s="184"/>
      <c r="AI347" s="185"/>
      <c r="AJ347" s="166"/>
      <c r="AK347" s="166"/>
      <c r="AL347" s="166"/>
      <c r="AM347" s="166"/>
      <c r="AN347" s="166"/>
      <c r="AO347" s="166"/>
      <c r="AP347" s="166"/>
      <c r="AQ347" s="166"/>
      <c r="AR347" s="166"/>
      <c r="AS347" s="166"/>
      <c r="AT347" s="166"/>
      <c r="AU347" s="166"/>
      <c r="AV347" s="166"/>
      <c r="AW347" s="166"/>
      <c r="AX347" s="184"/>
      <c r="AY347" s="185"/>
      <c r="AZ347" s="166"/>
      <c r="BA347" s="166"/>
      <c r="BB347" s="166"/>
      <c r="BC347" s="166"/>
      <c r="BD347" s="166"/>
      <c r="BE347" s="166"/>
      <c r="BF347" s="184"/>
      <c r="BG347" s="185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166"/>
      <c r="BR347" s="184"/>
      <c r="BS347" s="166"/>
      <c r="BT347" s="166"/>
      <c r="BU347" s="166"/>
      <c r="BV347" s="166"/>
      <c r="BW347" s="185"/>
      <c r="BX347" s="184"/>
      <c r="BY347" s="166"/>
      <c r="BZ347" s="166"/>
    </row>
    <row r="348" spans="1:78" ht="12.75" x14ac:dyDescent="0.2">
      <c r="A348" s="205"/>
      <c r="B348" s="206"/>
      <c r="C348" s="185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84"/>
      <c r="O348" s="185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84"/>
      <c r="AE348" s="185"/>
      <c r="AF348" s="166"/>
      <c r="AG348" s="166"/>
      <c r="AH348" s="184"/>
      <c r="AI348" s="185"/>
      <c r="AJ348" s="166"/>
      <c r="AK348" s="166"/>
      <c r="AL348" s="166"/>
      <c r="AM348" s="166"/>
      <c r="AN348" s="166"/>
      <c r="AO348" s="166"/>
      <c r="AP348" s="166"/>
      <c r="AQ348" s="166"/>
      <c r="AR348" s="166"/>
      <c r="AS348" s="166"/>
      <c r="AT348" s="166"/>
      <c r="AU348" s="166"/>
      <c r="AV348" s="166"/>
      <c r="AW348" s="166"/>
      <c r="AX348" s="184"/>
      <c r="AY348" s="185"/>
      <c r="AZ348" s="166"/>
      <c r="BA348" s="166"/>
      <c r="BB348" s="166"/>
      <c r="BC348" s="166"/>
      <c r="BD348" s="166"/>
      <c r="BE348" s="166"/>
      <c r="BF348" s="184"/>
      <c r="BG348" s="185"/>
      <c r="BH348" s="166"/>
      <c r="BI348" s="166"/>
      <c r="BJ348" s="166"/>
      <c r="BK348" s="166"/>
      <c r="BL348" s="166"/>
      <c r="BM348" s="166"/>
      <c r="BN348" s="166"/>
      <c r="BO348" s="166"/>
      <c r="BP348" s="166"/>
      <c r="BQ348" s="166"/>
      <c r="BR348" s="184"/>
      <c r="BS348" s="166"/>
      <c r="BT348" s="166"/>
      <c r="BU348" s="166"/>
      <c r="BV348" s="166"/>
      <c r="BW348" s="185"/>
      <c r="BX348" s="184"/>
      <c r="BY348" s="166"/>
      <c r="BZ348" s="166"/>
    </row>
    <row r="349" spans="1:78" ht="12.75" x14ac:dyDescent="0.2">
      <c r="A349" s="205"/>
      <c r="B349" s="206"/>
      <c r="C349" s="185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84"/>
      <c r="O349" s="185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84"/>
      <c r="AE349" s="185"/>
      <c r="AF349" s="166"/>
      <c r="AG349" s="166"/>
      <c r="AH349" s="184"/>
      <c r="AI349" s="185"/>
      <c r="AJ349" s="166"/>
      <c r="AK349" s="166"/>
      <c r="AL349" s="166"/>
      <c r="AM349" s="166"/>
      <c r="AN349" s="166"/>
      <c r="AO349" s="166"/>
      <c r="AP349" s="166"/>
      <c r="AQ349" s="166"/>
      <c r="AR349" s="166"/>
      <c r="AS349" s="166"/>
      <c r="AT349" s="166"/>
      <c r="AU349" s="166"/>
      <c r="AV349" s="166"/>
      <c r="AW349" s="166"/>
      <c r="AX349" s="184"/>
      <c r="AY349" s="185"/>
      <c r="AZ349" s="166"/>
      <c r="BA349" s="166"/>
      <c r="BB349" s="166"/>
      <c r="BC349" s="166"/>
      <c r="BD349" s="166"/>
      <c r="BE349" s="166"/>
      <c r="BF349" s="184"/>
      <c r="BG349" s="185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166"/>
      <c r="BR349" s="184"/>
      <c r="BS349" s="166"/>
      <c r="BT349" s="166"/>
      <c r="BU349" s="166"/>
      <c r="BV349" s="166"/>
      <c r="BW349" s="185"/>
      <c r="BX349" s="184"/>
      <c r="BY349" s="166"/>
      <c r="BZ349" s="166"/>
    </row>
    <row r="350" spans="1:78" ht="12.75" x14ac:dyDescent="0.2">
      <c r="A350" s="205"/>
      <c r="B350" s="206"/>
      <c r="C350" s="185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84"/>
      <c r="O350" s="185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  <c r="AA350" s="166"/>
      <c r="AB350" s="166"/>
      <c r="AC350" s="166"/>
      <c r="AD350" s="184"/>
      <c r="AE350" s="185"/>
      <c r="AF350" s="166"/>
      <c r="AG350" s="166"/>
      <c r="AH350" s="184"/>
      <c r="AI350" s="185"/>
      <c r="AJ350" s="166"/>
      <c r="AK350" s="166"/>
      <c r="AL350" s="166"/>
      <c r="AM350" s="166"/>
      <c r="AN350" s="166"/>
      <c r="AO350" s="166"/>
      <c r="AP350" s="166"/>
      <c r="AQ350" s="166"/>
      <c r="AR350" s="166"/>
      <c r="AS350" s="166"/>
      <c r="AT350" s="166"/>
      <c r="AU350" s="166"/>
      <c r="AV350" s="166"/>
      <c r="AW350" s="166"/>
      <c r="AX350" s="184"/>
      <c r="AY350" s="185"/>
      <c r="AZ350" s="166"/>
      <c r="BA350" s="166"/>
      <c r="BB350" s="166"/>
      <c r="BC350" s="166"/>
      <c r="BD350" s="166"/>
      <c r="BE350" s="166"/>
      <c r="BF350" s="184"/>
      <c r="BG350" s="185"/>
      <c r="BH350" s="166"/>
      <c r="BI350" s="166"/>
      <c r="BJ350" s="166"/>
      <c r="BK350" s="166"/>
      <c r="BL350" s="166"/>
      <c r="BM350" s="166"/>
      <c r="BN350" s="166"/>
      <c r="BO350" s="166"/>
      <c r="BP350" s="166"/>
      <c r="BQ350" s="166"/>
      <c r="BR350" s="184"/>
      <c r="BS350" s="166"/>
      <c r="BT350" s="166"/>
      <c r="BU350" s="166"/>
      <c r="BV350" s="166"/>
      <c r="BW350" s="185"/>
      <c r="BX350" s="184"/>
      <c r="BY350" s="166"/>
      <c r="BZ350" s="166"/>
    </row>
    <row r="351" spans="1:78" ht="12.75" x14ac:dyDescent="0.2">
      <c r="A351" s="205"/>
      <c r="B351" s="206"/>
      <c r="C351" s="185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84"/>
      <c r="O351" s="185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84"/>
      <c r="AE351" s="185"/>
      <c r="AF351" s="166"/>
      <c r="AG351" s="166"/>
      <c r="AH351" s="184"/>
      <c r="AI351" s="185"/>
      <c r="AJ351" s="166"/>
      <c r="AK351" s="166"/>
      <c r="AL351" s="166"/>
      <c r="AM351" s="166"/>
      <c r="AN351" s="166"/>
      <c r="AO351" s="166"/>
      <c r="AP351" s="166"/>
      <c r="AQ351" s="166"/>
      <c r="AR351" s="166"/>
      <c r="AS351" s="166"/>
      <c r="AT351" s="166"/>
      <c r="AU351" s="166"/>
      <c r="AV351" s="166"/>
      <c r="AW351" s="166"/>
      <c r="AX351" s="184"/>
      <c r="AY351" s="185"/>
      <c r="AZ351" s="166"/>
      <c r="BA351" s="166"/>
      <c r="BB351" s="166"/>
      <c r="BC351" s="166"/>
      <c r="BD351" s="166"/>
      <c r="BE351" s="166"/>
      <c r="BF351" s="184"/>
      <c r="BG351" s="185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166"/>
      <c r="BR351" s="184"/>
      <c r="BS351" s="166"/>
      <c r="BT351" s="166"/>
      <c r="BU351" s="166"/>
      <c r="BV351" s="166"/>
      <c r="BW351" s="185"/>
      <c r="BX351" s="184"/>
      <c r="BY351" s="166"/>
      <c r="BZ351" s="166"/>
    </row>
    <row r="352" spans="1:78" ht="12.75" x14ac:dyDescent="0.2">
      <c r="A352" s="205"/>
      <c r="B352" s="206"/>
      <c r="C352" s="185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84"/>
      <c r="O352" s="185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84"/>
      <c r="AE352" s="185"/>
      <c r="AF352" s="166"/>
      <c r="AG352" s="166"/>
      <c r="AH352" s="184"/>
      <c r="AI352" s="185"/>
      <c r="AJ352" s="166"/>
      <c r="AK352" s="166"/>
      <c r="AL352" s="166"/>
      <c r="AM352" s="166"/>
      <c r="AN352" s="166"/>
      <c r="AO352" s="166"/>
      <c r="AP352" s="166"/>
      <c r="AQ352" s="166"/>
      <c r="AR352" s="166"/>
      <c r="AS352" s="166"/>
      <c r="AT352" s="166"/>
      <c r="AU352" s="166"/>
      <c r="AV352" s="166"/>
      <c r="AW352" s="166"/>
      <c r="AX352" s="184"/>
      <c r="AY352" s="185"/>
      <c r="AZ352" s="166"/>
      <c r="BA352" s="166"/>
      <c r="BB352" s="166"/>
      <c r="BC352" s="166"/>
      <c r="BD352" s="166"/>
      <c r="BE352" s="166"/>
      <c r="BF352" s="184"/>
      <c r="BG352" s="185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166"/>
      <c r="BR352" s="184"/>
      <c r="BS352" s="166"/>
      <c r="BT352" s="166"/>
      <c r="BU352" s="166"/>
      <c r="BV352" s="166"/>
      <c r="BW352" s="185"/>
      <c r="BX352" s="184"/>
      <c r="BY352" s="166"/>
      <c r="BZ352" s="166"/>
    </row>
    <row r="353" spans="1:78" ht="12.75" x14ac:dyDescent="0.2">
      <c r="A353" s="205"/>
      <c r="B353" s="206"/>
      <c r="C353" s="185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84"/>
      <c r="O353" s="185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84"/>
      <c r="AE353" s="185"/>
      <c r="AF353" s="166"/>
      <c r="AG353" s="166"/>
      <c r="AH353" s="184"/>
      <c r="AI353" s="185"/>
      <c r="AJ353" s="166"/>
      <c r="AK353" s="166"/>
      <c r="AL353" s="166"/>
      <c r="AM353" s="166"/>
      <c r="AN353" s="166"/>
      <c r="AO353" s="166"/>
      <c r="AP353" s="166"/>
      <c r="AQ353" s="166"/>
      <c r="AR353" s="166"/>
      <c r="AS353" s="166"/>
      <c r="AT353" s="166"/>
      <c r="AU353" s="166"/>
      <c r="AV353" s="166"/>
      <c r="AW353" s="166"/>
      <c r="AX353" s="184"/>
      <c r="AY353" s="185"/>
      <c r="AZ353" s="166"/>
      <c r="BA353" s="166"/>
      <c r="BB353" s="166"/>
      <c r="BC353" s="166"/>
      <c r="BD353" s="166"/>
      <c r="BE353" s="166"/>
      <c r="BF353" s="184"/>
      <c r="BG353" s="185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166"/>
      <c r="BR353" s="184"/>
      <c r="BS353" s="166"/>
      <c r="BT353" s="166"/>
      <c r="BU353" s="166"/>
      <c r="BV353" s="166"/>
      <c r="BW353" s="185"/>
      <c r="BX353" s="184"/>
      <c r="BY353" s="166"/>
      <c r="BZ353" s="166"/>
    </row>
    <row r="354" spans="1:78" ht="12.75" x14ac:dyDescent="0.2">
      <c r="A354" s="205"/>
      <c r="B354" s="206"/>
      <c r="C354" s="185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84"/>
      <c r="O354" s="185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84"/>
      <c r="AE354" s="185"/>
      <c r="AF354" s="166"/>
      <c r="AG354" s="166"/>
      <c r="AH354" s="184"/>
      <c r="AI354" s="185"/>
      <c r="AJ354" s="166"/>
      <c r="AK354" s="166"/>
      <c r="AL354" s="166"/>
      <c r="AM354" s="166"/>
      <c r="AN354" s="166"/>
      <c r="AO354" s="166"/>
      <c r="AP354" s="166"/>
      <c r="AQ354" s="166"/>
      <c r="AR354" s="166"/>
      <c r="AS354" s="166"/>
      <c r="AT354" s="166"/>
      <c r="AU354" s="166"/>
      <c r="AV354" s="166"/>
      <c r="AW354" s="166"/>
      <c r="AX354" s="184"/>
      <c r="AY354" s="185"/>
      <c r="AZ354" s="166"/>
      <c r="BA354" s="166"/>
      <c r="BB354" s="166"/>
      <c r="BC354" s="166"/>
      <c r="BD354" s="166"/>
      <c r="BE354" s="166"/>
      <c r="BF354" s="184"/>
      <c r="BG354" s="185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166"/>
      <c r="BR354" s="184"/>
      <c r="BS354" s="166"/>
      <c r="BT354" s="166"/>
      <c r="BU354" s="166"/>
      <c r="BV354" s="166"/>
      <c r="BW354" s="185"/>
      <c r="BX354" s="184"/>
      <c r="BY354" s="166"/>
      <c r="BZ354" s="166"/>
    </row>
    <row r="355" spans="1:78" ht="12.75" x14ac:dyDescent="0.2">
      <c r="A355" s="205"/>
      <c r="B355" s="206"/>
      <c r="C355" s="185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84"/>
      <c r="O355" s="185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84"/>
      <c r="AE355" s="185"/>
      <c r="AF355" s="166"/>
      <c r="AG355" s="166"/>
      <c r="AH355" s="184"/>
      <c r="AI355" s="185"/>
      <c r="AJ355" s="166"/>
      <c r="AK355" s="166"/>
      <c r="AL355" s="166"/>
      <c r="AM355" s="166"/>
      <c r="AN355" s="166"/>
      <c r="AO355" s="166"/>
      <c r="AP355" s="166"/>
      <c r="AQ355" s="166"/>
      <c r="AR355" s="166"/>
      <c r="AS355" s="166"/>
      <c r="AT355" s="166"/>
      <c r="AU355" s="166"/>
      <c r="AV355" s="166"/>
      <c r="AW355" s="166"/>
      <c r="AX355" s="184"/>
      <c r="AY355" s="185"/>
      <c r="AZ355" s="166"/>
      <c r="BA355" s="166"/>
      <c r="BB355" s="166"/>
      <c r="BC355" s="166"/>
      <c r="BD355" s="166"/>
      <c r="BE355" s="166"/>
      <c r="BF355" s="184"/>
      <c r="BG355" s="185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166"/>
      <c r="BR355" s="184"/>
      <c r="BS355" s="166"/>
      <c r="BT355" s="166"/>
      <c r="BU355" s="166"/>
      <c r="BV355" s="166"/>
      <c r="BW355" s="185"/>
      <c r="BX355" s="184"/>
      <c r="BY355" s="166"/>
      <c r="BZ355" s="166"/>
    </row>
    <row r="356" spans="1:78" ht="12.75" x14ac:dyDescent="0.2">
      <c r="A356" s="205"/>
      <c r="B356" s="206"/>
      <c r="C356" s="185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84"/>
      <c r="O356" s="185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66"/>
      <c r="AC356" s="166"/>
      <c r="AD356" s="184"/>
      <c r="AE356" s="185"/>
      <c r="AF356" s="166"/>
      <c r="AG356" s="166"/>
      <c r="AH356" s="184"/>
      <c r="AI356" s="185"/>
      <c r="AJ356" s="166"/>
      <c r="AK356" s="166"/>
      <c r="AL356" s="166"/>
      <c r="AM356" s="166"/>
      <c r="AN356" s="166"/>
      <c r="AO356" s="166"/>
      <c r="AP356" s="166"/>
      <c r="AQ356" s="166"/>
      <c r="AR356" s="166"/>
      <c r="AS356" s="166"/>
      <c r="AT356" s="166"/>
      <c r="AU356" s="166"/>
      <c r="AV356" s="166"/>
      <c r="AW356" s="166"/>
      <c r="AX356" s="184"/>
      <c r="AY356" s="185"/>
      <c r="AZ356" s="166"/>
      <c r="BA356" s="166"/>
      <c r="BB356" s="166"/>
      <c r="BC356" s="166"/>
      <c r="BD356" s="166"/>
      <c r="BE356" s="166"/>
      <c r="BF356" s="184"/>
      <c r="BG356" s="185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166"/>
      <c r="BR356" s="184"/>
      <c r="BS356" s="166"/>
      <c r="BT356" s="166"/>
      <c r="BU356" s="166"/>
      <c r="BV356" s="166"/>
      <c r="BW356" s="185"/>
      <c r="BX356" s="184"/>
      <c r="BY356" s="166"/>
      <c r="BZ356" s="166"/>
    </row>
    <row r="357" spans="1:78" ht="12.75" x14ac:dyDescent="0.2">
      <c r="A357" s="205"/>
      <c r="B357" s="206"/>
      <c r="C357" s="185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84"/>
      <c r="O357" s="185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84"/>
      <c r="AE357" s="185"/>
      <c r="AF357" s="166"/>
      <c r="AG357" s="166"/>
      <c r="AH357" s="184"/>
      <c r="AI357" s="185"/>
      <c r="AJ357" s="166"/>
      <c r="AK357" s="166"/>
      <c r="AL357" s="166"/>
      <c r="AM357" s="166"/>
      <c r="AN357" s="166"/>
      <c r="AO357" s="166"/>
      <c r="AP357" s="166"/>
      <c r="AQ357" s="166"/>
      <c r="AR357" s="166"/>
      <c r="AS357" s="166"/>
      <c r="AT357" s="166"/>
      <c r="AU357" s="166"/>
      <c r="AV357" s="166"/>
      <c r="AW357" s="166"/>
      <c r="AX357" s="184"/>
      <c r="AY357" s="185"/>
      <c r="AZ357" s="166"/>
      <c r="BA357" s="166"/>
      <c r="BB357" s="166"/>
      <c r="BC357" s="166"/>
      <c r="BD357" s="166"/>
      <c r="BE357" s="166"/>
      <c r="BF357" s="184"/>
      <c r="BG357" s="185"/>
      <c r="BH357" s="166"/>
      <c r="BI357" s="166"/>
      <c r="BJ357" s="166"/>
      <c r="BK357" s="166"/>
      <c r="BL357" s="166"/>
      <c r="BM357" s="166"/>
      <c r="BN357" s="166"/>
      <c r="BO357" s="166"/>
      <c r="BP357" s="166"/>
      <c r="BQ357" s="166"/>
      <c r="BR357" s="184"/>
      <c r="BS357" s="166"/>
      <c r="BT357" s="166"/>
      <c r="BU357" s="166"/>
      <c r="BV357" s="166"/>
      <c r="BW357" s="185"/>
      <c r="BX357" s="184"/>
      <c r="BY357" s="166"/>
      <c r="BZ357" s="166"/>
    </row>
    <row r="358" spans="1:78" ht="12.75" x14ac:dyDescent="0.2">
      <c r="A358" s="205"/>
      <c r="B358" s="206"/>
      <c r="C358" s="185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84"/>
      <c r="O358" s="185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84"/>
      <c r="AE358" s="185"/>
      <c r="AF358" s="166"/>
      <c r="AG358" s="166"/>
      <c r="AH358" s="184"/>
      <c r="AI358" s="185"/>
      <c r="AJ358" s="166"/>
      <c r="AK358" s="166"/>
      <c r="AL358" s="166"/>
      <c r="AM358" s="166"/>
      <c r="AN358" s="166"/>
      <c r="AO358" s="166"/>
      <c r="AP358" s="166"/>
      <c r="AQ358" s="166"/>
      <c r="AR358" s="166"/>
      <c r="AS358" s="166"/>
      <c r="AT358" s="166"/>
      <c r="AU358" s="166"/>
      <c r="AV358" s="166"/>
      <c r="AW358" s="166"/>
      <c r="AX358" s="184"/>
      <c r="AY358" s="185"/>
      <c r="AZ358" s="166"/>
      <c r="BA358" s="166"/>
      <c r="BB358" s="166"/>
      <c r="BC358" s="166"/>
      <c r="BD358" s="166"/>
      <c r="BE358" s="166"/>
      <c r="BF358" s="184"/>
      <c r="BG358" s="185"/>
      <c r="BH358" s="166"/>
      <c r="BI358" s="166"/>
      <c r="BJ358" s="166"/>
      <c r="BK358" s="166"/>
      <c r="BL358" s="166"/>
      <c r="BM358" s="166"/>
      <c r="BN358" s="166"/>
      <c r="BO358" s="166"/>
      <c r="BP358" s="166"/>
      <c r="BQ358" s="166"/>
      <c r="BR358" s="184"/>
      <c r="BS358" s="166"/>
      <c r="BT358" s="166"/>
      <c r="BU358" s="166"/>
      <c r="BV358" s="166"/>
      <c r="BW358" s="185"/>
      <c r="BX358" s="184"/>
      <c r="BY358" s="166"/>
      <c r="BZ358" s="166"/>
    </row>
    <row r="359" spans="1:78" ht="12.75" x14ac:dyDescent="0.2">
      <c r="A359" s="205"/>
      <c r="B359" s="206"/>
      <c r="C359" s="185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84"/>
      <c r="O359" s="185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84"/>
      <c r="AE359" s="185"/>
      <c r="AF359" s="166"/>
      <c r="AG359" s="166"/>
      <c r="AH359" s="184"/>
      <c r="AI359" s="185"/>
      <c r="AJ359" s="166"/>
      <c r="AK359" s="166"/>
      <c r="AL359" s="166"/>
      <c r="AM359" s="166"/>
      <c r="AN359" s="166"/>
      <c r="AO359" s="166"/>
      <c r="AP359" s="166"/>
      <c r="AQ359" s="166"/>
      <c r="AR359" s="166"/>
      <c r="AS359" s="166"/>
      <c r="AT359" s="166"/>
      <c r="AU359" s="166"/>
      <c r="AV359" s="166"/>
      <c r="AW359" s="166"/>
      <c r="AX359" s="184"/>
      <c r="AY359" s="185"/>
      <c r="AZ359" s="166"/>
      <c r="BA359" s="166"/>
      <c r="BB359" s="166"/>
      <c r="BC359" s="166"/>
      <c r="BD359" s="166"/>
      <c r="BE359" s="166"/>
      <c r="BF359" s="184"/>
      <c r="BG359" s="185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166"/>
      <c r="BR359" s="184"/>
      <c r="BS359" s="166"/>
      <c r="BT359" s="166"/>
      <c r="BU359" s="166"/>
      <c r="BV359" s="166"/>
      <c r="BW359" s="185"/>
      <c r="BX359" s="184"/>
      <c r="BY359" s="166"/>
      <c r="BZ359" s="166"/>
    </row>
    <row r="360" spans="1:78" ht="12.75" x14ac:dyDescent="0.2">
      <c r="A360" s="205"/>
      <c r="B360" s="206"/>
      <c r="C360" s="185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84"/>
      <c r="O360" s="185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84"/>
      <c r="AE360" s="185"/>
      <c r="AF360" s="166"/>
      <c r="AG360" s="166"/>
      <c r="AH360" s="184"/>
      <c r="AI360" s="185"/>
      <c r="AJ360" s="166"/>
      <c r="AK360" s="166"/>
      <c r="AL360" s="166"/>
      <c r="AM360" s="166"/>
      <c r="AN360" s="166"/>
      <c r="AO360" s="166"/>
      <c r="AP360" s="166"/>
      <c r="AQ360" s="166"/>
      <c r="AR360" s="166"/>
      <c r="AS360" s="166"/>
      <c r="AT360" s="166"/>
      <c r="AU360" s="166"/>
      <c r="AV360" s="166"/>
      <c r="AW360" s="166"/>
      <c r="AX360" s="184"/>
      <c r="AY360" s="185"/>
      <c r="AZ360" s="166"/>
      <c r="BA360" s="166"/>
      <c r="BB360" s="166"/>
      <c r="BC360" s="166"/>
      <c r="BD360" s="166"/>
      <c r="BE360" s="166"/>
      <c r="BF360" s="184"/>
      <c r="BG360" s="185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166"/>
      <c r="BR360" s="184"/>
      <c r="BS360" s="166"/>
      <c r="BT360" s="166"/>
      <c r="BU360" s="166"/>
      <c r="BV360" s="166"/>
      <c r="BW360" s="185"/>
      <c r="BX360" s="184"/>
      <c r="BY360" s="166"/>
      <c r="BZ360" s="166"/>
    </row>
    <row r="361" spans="1:78" ht="12.75" x14ac:dyDescent="0.2">
      <c r="A361" s="205"/>
      <c r="B361" s="206"/>
      <c r="C361" s="185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84"/>
      <c r="O361" s="185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84"/>
      <c r="AE361" s="185"/>
      <c r="AF361" s="166"/>
      <c r="AG361" s="166"/>
      <c r="AH361" s="184"/>
      <c r="AI361" s="185"/>
      <c r="AJ361" s="166"/>
      <c r="AK361" s="166"/>
      <c r="AL361" s="166"/>
      <c r="AM361" s="166"/>
      <c r="AN361" s="166"/>
      <c r="AO361" s="166"/>
      <c r="AP361" s="166"/>
      <c r="AQ361" s="166"/>
      <c r="AR361" s="166"/>
      <c r="AS361" s="166"/>
      <c r="AT361" s="166"/>
      <c r="AU361" s="166"/>
      <c r="AV361" s="166"/>
      <c r="AW361" s="166"/>
      <c r="AX361" s="184"/>
      <c r="AY361" s="185"/>
      <c r="AZ361" s="166"/>
      <c r="BA361" s="166"/>
      <c r="BB361" s="166"/>
      <c r="BC361" s="166"/>
      <c r="BD361" s="166"/>
      <c r="BE361" s="166"/>
      <c r="BF361" s="184"/>
      <c r="BG361" s="185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166"/>
      <c r="BR361" s="184"/>
      <c r="BS361" s="166"/>
      <c r="BT361" s="166"/>
      <c r="BU361" s="166"/>
      <c r="BV361" s="166"/>
      <c r="BW361" s="185"/>
      <c r="BX361" s="184"/>
      <c r="BY361" s="166"/>
      <c r="BZ361" s="166"/>
    </row>
    <row r="362" spans="1:78" ht="12.75" x14ac:dyDescent="0.2">
      <c r="A362" s="205"/>
      <c r="B362" s="206"/>
      <c r="C362" s="185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84"/>
      <c r="O362" s="185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84"/>
      <c r="AE362" s="185"/>
      <c r="AF362" s="166"/>
      <c r="AG362" s="166"/>
      <c r="AH362" s="184"/>
      <c r="AI362" s="185"/>
      <c r="AJ362" s="166"/>
      <c r="AK362" s="166"/>
      <c r="AL362" s="166"/>
      <c r="AM362" s="166"/>
      <c r="AN362" s="166"/>
      <c r="AO362" s="166"/>
      <c r="AP362" s="166"/>
      <c r="AQ362" s="166"/>
      <c r="AR362" s="166"/>
      <c r="AS362" s="166"/>
      <c r="AT362" s="166"/>
      <c r="AU362" s="166"/>
      <c r="AV362" s="166"/>
      <c r="AW362" s="166"/>
      <c r="AX362" s="184"/>
      <c r="AY362" s="185"/>
      <c r="AZ362" s="166"/>
      <c r="BA362" s="166"/>
      <c r="BB362" s="166"/>
      <c r="BC362" s="166"/>
      <c r="BD362" s="166"/>
      <c r="BE362" s="166"/>
      <c r="BF362" s="184"/>
      <c r="BG362" s="185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166"/>
      <c r="BR362" s="184"/>
      <c r="BS362" s="166"/>
      <c r="BT362" s="166"/>
      <c r="BU362" s="166"/>
      <c r="BV362" s="166"/>
      <c r="BW362" s="185"/>
      <c r="BX362" s="184"/>
      <c r="BY362" s="166"/>
      <c r="BZ362" s="166"/>
    </row>
    <row r="363" spans="1:78" ht="12.75" x14ac:dyDescent="0.2">
      <c r="A363" s="205"/>
      <c r="B363" s="206"/>
      <c r="C363" s="185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84"/>
      <c r="O363" s="185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84"/>
      <c r="AE363" s="185"/>
      <c r="AF363" s="166"/>
      <c r="AG363" s="166"/>
      <c r="AH363" s="184"/>
      <c r="AI363" s="185"/>
      <c r="AJ363" s="166"/>
      <c r="AK363" s="166"/>
      <c r="AL363" s="166"/>
      <c r="AM363" s="166"/>
      <c r="AN363" s="166"/>
      <c r="AO363" s="166"/>
      <c r="AP363" s="166"/>
      <c r="AQ363" s="166"/>
      <c r="AR363" s="166"/>
      <c r="AS363" s="166"/>
      <c r="AT363" s="166"/>
      <c r="AU363" s="166"/>
      <c r="AV363" s="166"/>
      <c r="AW363" s="166"/>
      <c r="AX363" s="184"/>
      <c r="AY363" s="185"/>
      <c r="AZ363" s="166"/>
      <c r="BA363" s="166"/>
      <c r="BB363" s="166"/>
      <c r="BC363" s="166"/>
      <c r="BD363" s="166"/>
      <c r="BE363" s="166"/>
      <c r="BF363" s="184"/>
      <c r="BG363" s="185"/>
      <c r="BH363" s="166"/>
      <c r="BI363" s="166"/>
      <c r="BJ363" s="166"/>
      <c r="BK363" s="166"/>
      <c r="BL363" s="166"/>
      <c r="BM363" s="166"/>
      <c r="BN363" s="166"/>
      <c r="BO363" s="166"/>
      <c r="BP363" s="166"/>
      <c r="BQ363" s="166"/>
      <c r="BR363" s="184"/>
      <c r="BS363" s="166"/>
      <c r="BT363" s="166"/>
      <c r="BU363" s="166"/>
      <c r="BV363" s="166"/>
      <c r="BW363" s="185"/>
      <c r="BX363" s="184"/>
      <c r="BY363" s="166"/>
      <c r="BZ363" s="166"/>
    </row>
    <row r="364" spans="1:78" ht="12.75" x14ac:dyDescent="0.2">
      <c r="A364" s="205"/>
      <c r="B364" s="206"/>
      <c r="C364" s="185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84"/>
      <c r="O364" s="185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84"/>
      <c r="AE364" s="185"/>
      <c r="AF364" s="166"/>
      <c r="AG364" s="166"/>
      <c r="AH364" s="184"/>
      <c r="AI364" s="185"/>
      <c r="AJ364" s="166"/>
      <c r="AK364" s="166"/>
      <c r="AL364" s="166"/>
      <c r="AM364" s="166"/>
      <c r="AN364" s="166"/>
      <c r="AO364" s="166"/>
      <c r="AP364" s="166"/>
      <c r="AQ364" s="166"/>
      <c r="AR364" s="166"/>
      <c r="AS364" s="166"/>
      <c r="AT364" s="166"/>
      <c r="AU364" s="166"/>
      <c r="AV364" s="166"/>
      <c r="AW364" s="166"/>
      <c r="AX364" s="184"/>
      <c r="AY364" s="185"/>
      <c r="AZ364" s="166"/>
      <c r="BA364" s="166"/>
      <c r="BB364" s="166"/>
      <c r="BC364" s="166"/>
      <c r="BD364" s="166"/>
      <c r="BE364" s="166"/>
      <c r="BF364" s="184"/>
      <c r="BG364" s="185"/>
      <c r="BH364" s="166"/>
      <c r="BI364" s="166"/>
      <c r="BJ364" s="166"/>
      <c r="BK364" s="166"/>
      <c r="BL364" s="166"/>
      <c r="BM364" s="166"/>
      <c r="BN364" s="166"/>
      <c r="BO364" s="166"/>
      <c r="BP364" s="166"/>
      <c r="BQ364" s="166"/>
      <c r="BR364" s="184"/>
      <c r="BS364" s="166"/>
      <c r="BT364" s="166"/>
      <c r="BU364" s="166"/>
      <c r="BV364" s="166"/>
      <c r="BW364" s="185"/>
      <c r="BX364" s="184"/>
      <c r="BY364" s="166"/>
      <c r="BZ364" s="166"/>
    </row>
    <row r="365" spans="1:78" ht="12.75" x14ac:dyDescent="0.2">
      <c r="A365" s="205"/>
      <c r="B365" s="206"/>
      <c r="C365" s="185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84"/>
      <c r="O365" s="185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84"/>
      <c r="AE365" s="185"/>
      <c r="AF365" s="166"/>
      <c r="AG365" s="166"/>
      <c r="AH365" s="184"/>
      <c r="AI365" s="185"/>
      <c r="AJ365" s="166"/>
      <c r="AK365" s="166"/>
      <c r="AL365" s="166"/>
      <c r="AM365" s="166"/>
      <c r="AN365" s="166"/>
      <c r="AO365" s="166"/>
      <c r="AP365" s="166"/>
      <c r="AQ365" s="166"/>
      <c r="AR365" s="166"/>
      <c r="AS365" s="166"/>
      <c r="AT365" s="166"/>
      <c r="AU365" s="166"/>
      <c r="AV365" s="166"/>
      <c r="AW365" s="166"/>
      <c r="AX365" s="184"/>
      <c r="AY365" s="185"/>
      <c r="AZ365" s="166"/>
      <c r="BA365" s="166"/>
      <c r="BB365" s="166"/>
      <c r="BC365" s="166"/>
      <c r="BD365" s="166"/>
      <c r="BE365" s="166"/>
      <c r="BF365" s="184"/>
      <c r="BG365" s="185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166"/>
      <c r="BR365" s="184"/>
      <c r="BS365" s="166"/>
      <c r="BT365" s="166"/>
      <c r="BU365" s="166"/>
      <c r="BV365" s="166"/>
      <c r="BW365" s="185"/>
      <c r="BX365" s="184"/>
      <c r="BY365" s="166"/>
      <c r="BZ365" s="166"/>
    </row>
    <row r="366" spans="1:78" ht="12.75" x14ac:dyDescent="0.2">
      <c r="A366" s="205"/>
      <c r="B366" s="206"/>
      <c r="C366" s="185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84"/>
      <c r="O366" s="185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84"/>
      <c r="AE366" s="185"/>
      <c r="AF366" s="166"/>
      <c r="AG366" s="166"/>
      <c r="AH366" s="184"/>
      <c r="AI366" s="185"/>
      <c r="AJ366" s="166"/>
      <c r="AK366" s="166"/>
      <c r="AL366" s="166"/>
      <c r="AM366" s="166"/>
      <c r="AN366" s="166"/>
      <c r="AO366" s="166"/>
      <c r="AP366" s="166"/>
      <c r="AQ366" s="166"/>
      <c r="AR366" s="166"/>
      <c r="AS366" s="166"/>
      <c r="AT366" s="166"/>
      <c r="AU366" s="166"/>
      <c r="AV366" s="166"/>
      <c r="AW366" s="166"/>
      <c r="AX366" s="184"/>
      <c r="AY366" s="185"/>
      <c r="AZ366" s="166"/>
      <c r="BA366" s="166"/>
      <c r="BB366" s="166"/>
      <c r="BC366" s="166"/>
      <c r="BD366" s="166"/>
      <c r="BE366" s="166"/>
      <c r="BF366" s="184"/>
      <c r="BG366" s="185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166"/>
      <c r="BR366" s="184"/>
      <c r="BS366" s="166"/>
      <c r="BT366" s="166"/>
      <c r="BU366" s="166"/>
      <c r="BV366" s="166"/>
      <c r="BW366" s="185"/>
      <c r="BX366" s="184"/>
      <c r="BY366" s="166"/>
      <c r="BZ366" s="166"/>
    </row>
    <row r="367" spans="1:78" ht="12.75" x14ac:dyDescent="0.2">
      <c r="A367" s="205"/>
      <c r="B367" s="206"/>
      <c r="C367" s="185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84"/>
      <c r="O367" s="185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84"/>
      <c r="AE367" s="185"/>
      <c r="AF367" s="166"/>
      <c r="AG367" s="166"/>
      <c r="AH367" s="184"/>
      <c r="AI367" s="185"/>
      <c r="AJ367" s="166"/>
      <c r="AK367" s="166"/>
      <c r="AL367" s="166"/>
      <c r="AM367" s="166"/>
      <c r="AN367" s="166"/>
      <c r="AO367" s="166"/>
      <c r="AP367" s="166"/>
      <c r="AQ367" s="166"/>
      <c r="AR367" s="166"/>
      <c r="AS367" s="166"/>
      <c r="AT367" s="166"/>
      <c r="AU367" s="166"/>
      <c r="AV367" s="166"/>
      <c r="AW367" s="166"/>
      <c r="AX367" s="184"/>
      <c r="AY367" s="185"/>
      <c r="AZ367" s="166"/>
      <c r="BA367" s="166"/>
      <c r="BB367" s="166"/>
      <c r="BC367" s="166"/>
      <c r="BD367" s="166"/>
      <c r="BE367" s="166"/>
      <c r="BF367" s="184"/>
      <c r="BG367" s="185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166"/>
      <c r="BR367" s="184"/>
      <c r="BS367" s="166"/>
      <c r="BT367" s="166"/>
      <c r="BU367" s="166"/>
      <c r="BV367" s="166"/>
      <c r="BW367" s="185"/>
      <c r="BX367" s="184"/>
      <c r="BY367" s="166"/>
      <c r="BZ367" s="166"/>
    </row>
    <row r="368" spans="1:78" ht="12.75" x14ac:dyDescent="0.2">
      <c r="A368" s="205"/>
      <c r="B368" s="206"/>
      <c r="C368" s="185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84"/>
      <c r="O368" s="185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66"/>
      <c r="AC368" s="166"/>
      <c r="AD368" s="184"/>
      <c r="AE368" s="185"/>
      <c r="AF368" s="166"/>
      <c r="AG368" s="166"/>
      <c r="AH368" s="184"/>
      <c r="AI368" s="185"/>
      <c r="AJ368" s="166"/>
      <c r="AK368" s="166"/>
      <c r="AL368" s="166"/>
      <c r="AM368" s="166"/>
      <c r="AN368" s="166"/>
      <c r="AO368" s="166"/>
      <c r="AP368" s="166"/>
      <c r="AQ368" s="166"/>
      <c r="AR368" s="166"/>
      <c r="AS368" s="166"/>
      <c r="AT368" s="166"/>
      <c r="AU368" s="166"/>
      <c r="AV368" s="166"/>
      <c r="AW368" s="166"/>
      <c r="AX368" s="184"/>
      <c r="AY368" s="185"/>
      <c r="AZ368" s="166"/>
      <c r="BA368" s="166"/>
      <c r="BB368" s="166"/>
      <c r="BC368" s="166"/>
      <c r="BD368" s="166"/>
      <c r="BE368" s="166"/>
      <c r="BF368" s="184"/>
      <c r="BG368" s="185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166"/>
      <c r="BR368" s="184"/>
      <c r="BS368" s="166"/>
      <c r="BT368" s="166"/>
      <c r="BU368" s="166"/>
      <c r="BV368" s="166"/>
      <c r="BW368" s="185"/>
      <c r="BX368" s="184"/>
      <c r="BY368" s="166"/>
      <c r="BZ368" s="166"/>
    </row>
    <row r="369" spans="1:78" ht="12.75" x14ac:dyDescent="0.2">
      <c r="A369" s="205"/>
      <c r="B369" s="206"/>
      <c r="C369" s="185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84"/>
      <c r="O369" s="185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  <c r="AA369" s="166"/>
      <c r="AB369" s="166"/>
      <c r="AC369" s="166"/>
      <c r="AD369" s="184"/>
      <c r="AE369" s="185"/>
      <c r="AF369" s="166"/>
      <c r="AG369" s="166"/>
      <c r="AH369" s="184"/>
      <c r="AI369" s="185"/>
      <c r="AJ369" s="166"/>
      <c r="AK369" s="166"/>
      <c r="AL369" s="166"/>
      <c r="AM369" s="166"/>
      <c r="AN369" s="166"/>
      <c r="AO369" s="166"/>
      <c r="AP369" s="166"/>
      <c r="AQ369" s="166"/>
      <c r="AR369" s="166"/>
      <c r="AS369" s="166"/>
      <c r="AT369" s="166"/>
      <c r="AU369" s="166"/>
      <c r="AV369" s="166"/>
      <c r="AW369" s="166"/>
      <c r="AX369" s="184"/>
      <c r="AY369" s="185"/>
      <c r="AZ369" s="166"/>
      <c r="BA369" s="166"/>
      <c r="BB369" s="166"/>
      <c r="BC369" s="166"/>
      <c r="BD369" s="166"/>
      <c r="BE369" s="166"/>
      <c r="BF369" s="184"/>
      <c r="BG369" s="185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166"/>
      <c r="BR369" s="184"/>
      <c r="BS369" s="166"/>
      <c r="BT369" s="166"/>
      <c r="BU369" s="166"/>
      <c r="BV369" s="166"/>
      <c r="BW369" s="185"/>
      <c r="BX369" s="184"/>
      <c r="BY369" s="166"/>
      <c r="BZ369" s="166"/>
    </row>
    <row r="370" spans="1:78" ht="12.75" x14ac:dyDescent="0.2">
      <c r="A370" s="205"/>
      <c r="B370" s="206"/>
      <c r="C370" s="185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84"/>
      <c r="O370" s="185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  <c r="AA370" s="166"/>
      <c r="AB370" s="166"/>
      <c r="AC370" s="166"/>
      <c r="AD370" s="184"/>
      <c r="AE370" s="185"/>
      <c r="AF370" s="166"/>
      <c r="AG370" s="166"/>
      <c r="AH370" s="184"/>
      <c r="AI370" s="185"/>
      <c r="AJ370" s="166"/>
      <c r="AK370" s="166"/>
      <c r="AL370" s="166"/>
      <c r="AM370" s="166"/>
      <c r="AN370" s="166"/>
      <c r="AO370" s="166"/>
      <c r="AP370" s="166"/>
      <c r="AQ370" s="166"/>
      <c r="AR370" s="166"/>
      <c r="AS370" s="166"/>
      <c r="AT370" s="166"/>
      <c r="AU370" s="166"/>
      <c r="AV370" s="166"/>
      <c r="AW370" s="166"/>
      <c r="AX370" s="184"/>
      <c r="AY370" s="185"/>
      <c r="AZ370" s="166"/>
      <c r="BA370" s="166"/>
      <c r="BB370" s="166"/>
      <c r="BC370" s="166"/>
      <c r="BD370" s="166"/>
      <c r="BE370" s="166"/>
      <c r="BF370" s="184"/>
      <c r="BG370" s="185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166"/>
      <c r="BR370" s="184"/>
      <c r="BS370" s="166"/>
      <c r="BT370" s="166"/>
      <c r="BU370" s="166"/>
      <c r="BV370" s="166"/>
      <c r="BW370" s="185"/>
      <c r="BX370" s="184"/>
      <c r="BY370" s="166"/>
      <c r="BZ370" s="166"/>
    </row>
    <row r="371" spans="1:78" ht="12.75" x14ac:dyDescent="0.2">
      <c r="A371" s="205"/>
      <c r="B371" s="206"/>
      <c r="C371" s="185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84"/>
      <c r="O371" s="185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  <c r="AA371" s="166"/>
      <c r="AB371" s="166"/>
      <c r="AC371" s="166"/>
      <c r="AD371" s="184"/>
      <c r="AE371" s="185"/>
      <c r="AF371" s="166"/>
      <c r="AG371" s="166"/>
      <c r="AH371" s="184"/>
      <c r="AI371" s="185"/>
      <c r="AJ371" s="166"/>
      <c r="AK371" s="166"/>
      <c r="AL371" s="166"/>
      <c r="AM371" s="166"/>
      <c r="AN371" s="166"/>
      <c r="AO371" s="166"/>
      <c r="AP371" s="166"/>
      <c r="AQ371" s="166"/>
      <c r="AR371" s="166"/>
      <c r="AS371" s="166"/>
      <c r="AT371" s="166"/>
      <c r="AU371" s="166"/>
      <c r="AV371" s="166"/>
      <c r="AW371" s="166"/>
      <c r="AX371" s="184"/>
      <c r="AY371" s="185"/>
      <c r="AZ371" s="166"/>
      <c r="BA371" s="166"/>
      <c r="BB371" s="166"/>
      <c r="BC371" s="166"/>
      <c r="BD371" s="166"/>
      <c r="BE371" s="166"/>
      <c r="BF371" s="184"/>
      <c r="BG371" s="185"/>
      <c r="BH371" s="166"/>
      <c r="BI371" s="166"/>
      <c r="BJ371" s="166"/>
      <c r="BK371" s="166"/>
      <c r="BL371" s="166"/>
      <c r="BM371" s="166"/>
      <c r="BN371" s="166"/>
      <c r="BO371" s="166"/>
      <c r="BP371" s="166"/>
      <c r="BQ371" s="166"/>
      <c r="BR371" s="184"/>
      <c r="BS371" s="166"/>
      <c r="BT371" s="166"/>
      <c r="BU371" s="166"/>
      <c r="BV371" s="166"/>
      <c r="BW371" s="185"/>
      <c r="BX371" s="184"/>
      <c r="BY371" s="166"/>
      <c r="BZ371" s="166"/>
    </row>
    <row r="372" spans="1:78" ht="12.75" x14ac:dyDescent="0.2">
      <c r="A372" s="205"/>
      <c r="B372" s="206"/>
      <c r="C372" s="185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84"/>
      <c r="O372" s="185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  <c r="AA372" s="166"/>
      <c r="AB372" s="166"/>
      <c r="AC372" s="166"/>
      <c r="AD372" s="184"/>
      <c r="AE372" s="185"/>
      <c r="AF372" s="166"/>
      <c r="AG372" s="166"/>
      <c r="AH372" s="184"/>
      <c r="AI372" s="185"/>
      <c r="AJ372" s="166"/>
      <c r="AK372" s="166"/>
      <c r="AL372" s="166"/>
      <c r="AM372" s="166"/>
      <c r="AN372" s="166"/>
      <c r="AO372" s="166"/>
      <c r="AP372" s="166"/>
      <c r="AQ372" s="166"/>
      <c r="AR372" s="166"/>
      <c r="AS372" s="166"/>
      <c r="AT372" s="166"/>
      <c r="AU372" s="166"/>
      <c r="AV372" s="166"/>
      <c r="AW372" s="166"/>
      <c r="AX372" s="184"/>
      <c r="AY372" s="185"/>
      <c r="AZ372" s="166"/>
      <c r="BA372" s="166"/>
      <c r="BB372" s="166"/>
      <c r="BC372" s="166"/>
      <c r="BD372" s="166"/>
      <c r="BE372" s="166"/>
      <c r="BF372" s="184"/>
      <c r="BG372" s="185"/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166"/>
      <c r="BR372" s="184"/>
      <c r="BS372" s="166"/>
      <c r="BT372" s="166"/>
      <c r="BU372" s="166"/>
      <c r="BV372" s="166"/>
      <c r="BW372" s="185"/>
      <c r="BX372" s="184"/>
      <c r="BY372" s="166"/>
      <c r="BZ372" s="166"/>
    </row>
    <row r="373" spans="1:78" ht="12.75" x14ac:dyDescent="0.2">
      <c r="A373" s="205"/>
      <c r="B373" s="206"/>
      <c r="C373" s="185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84"/>
      <c r="O373" s="185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  <c r="AA373" s="166"/>
      <c r="AB373" s="166"/>
      <c r="AC373" s="166"/>
      <c r="AD373" s="184"/>
      <c r="AE373" s="185"/>
      <c r="AF373" s="166"/>
      <c r="AG373" s="166"/>
      <c r="AH373" s="184"/>
      <c r="AI373" s="185"/>
      <c r="AJ373" s="166"/>
      <c r="AK373" s="166"/>
      <c r="AL373" s="166"/>
      <c r="AM373" s="166"/>
      <c r="AN373" s="166"/>
      <c r="AO373" s="166"/>
      <c r="AP373" s="166"/>
      <c r="AQ373" s="166"/>
      <c r="AR373" s="166"/>
      <c r="AS373" s="166"/>
      <c r="AT373" s="166"/>
      <c r="AU373" s="166"/>
      <c r="AV373" s="166"/>
      <c r="AW373" s="166"/>
      <c r="AX373" s="184"/>
      <c r="AY373" s="185"/>
      <c r="AZ373" s="166"/>
      <c r="BA373" s="166"/>
      <c r="BB373" s="166"/>
      <c r="BC373" s="166"/>
      <c r="BD373" s="166"/>
      <c r="BE373" s="166"/>
      <c r="BF373" s="184"/>
      <c r="BG373" s="185"/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166"/>
      <c r="BR373" s="184"/>
      <c r="BS373" s="166"/>
      <c r="BT373" s="166"/>
      <c r="BU373" s="166"/>
      <c r="BV373" s="166"/>
      <c r="BW373" s="185"/>
      <c r="BX373" s="184"/>
      <c r="BY373" s="166"/>
      <c r="BZ373" s="166"/>
    </row>
    <row r="374" spans="1:78" ht="12.75" x14ac:dyDescent="0.2">
      <c r="A374" s="205"/>
      <c r="B374" s="206"/>
      <c r="C374" s="185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84"/>
      <c r="O374" s="185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  <c r="AA374" s="166"/>
      <c r="AB374" s="166"/>
      <c r="AC374" s="166"/>
      <c r="AD374" s="184"/>
      <c r="AE374" s="185"/>
      <c r="AF374" s="166"/>
      <c r="AG374" s="166"/>
      <c r="AH374" s="184"/>
      <c r="AI374" s="185"/>
      <c r="AJ374" s="166"/>
      <c r="AK374" s="166"/>
      <c r="AL374" s="166"/>
      <c r="AM374" s="166"/>
      <c r="AN374" s="166"/>
      <c r="AO374" s="166"/>
      <c r="AP374" s="166"/>
      <c r="AQ374" s="166"/>
      <c r="AR374" s="166"/>
      <c r="AS374" s="166"/>
      <c r="AT374" s="166"/>
      <c r="AU374" s="166"/>
      <c r="AV374" s="166"/>
      <c r="AW374" s="166"/>
      <c r="AX374" s="184"/>
      <c r="AY374" s="185"/>
      <c r="AZ374" s="166"/>
      <c r="BA374" s="166"/>
      <c r="BB374" s="166"/>
      <c r="BC374" s="166"/>
      <c r="BD374" s="166"/>
      <c r="BE374" s="166"/>
      <c r="BF374" s="184"/>
      <c r="BG374" s="185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166"/>
      <c r="BR374" s="184"/>
      <c r="BS374" s="166"/>
      <c r="BT374" s="166"/>
      <c r="BU374" s="166"/>
      <c r="BV374" s="166"/>
      <c r="BW374" s="185"/>
      <c r="BX374" s="184"/>
      <c r="BY374" s="166"/>
      <c r="BZ374" s="166"/>
    </row>
    <row r="375" spans="1:78" ht="12.75" x14ac:dyDescent="0.2">
      <c r="A375" s="205"/>
      <c r="B375" s="206"/>
      <c r="C375" s="185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84"/>
      <c r="O375" s="185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166"/>
      <c r="AD375" s="184"/>
      <c r="AE375" s="185"/>
      <c r="AF375" s="166"/>
      <c r="AG375" s="166"/>
      <c r="AH375" s="184"/>
      <c r="AI375" s="185"/>
      <c r="AJ375" s="166"/>
      <c r="AK375" s="166"/>
      <c r="AL375" s="166"/>
      <c r="AM375" s="166"/>
      <c r="AN375" s="166"/>
      <c r="AO375" s="166"/>
      <c r="AP375" s="166"/>
      <c r="AQ375" s="166"/>
      <c r="AR375" s="166"/>
      <c r="AS375" s="166"/>
      <c r="AT375" s="166"/>
      <c r="AU375" s="166"/>
      <c r="AV375" s="166"/>
      <c r="AW375" s="166"/>
      <c r="AX375" s="184"/>
      <c r="AY375" s="185"/>
      <c r="AZ375" s="166"/>
      <c r="BA375" s="166"/>
      <c r="BB375" s="166"/>
      <c r="BC375" s="166"/>
      <c r="BD375" s="166"/>
      <c r="BE375" s="166"/>
      <c r="BF375" s="184"/>
      <c r="BG375" s="185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166"/>
      <c r="BR375" s="184"/>
      <c r="BS375" s="166"/>
      <c r="BT375" s="166"/>
      <c r="BU375" s="166"/>
      <c r="BV375" s="166"/>
      <c r="BW375" s="185"/>
      <c r="BX375" s="184"/>
      <c r="BY375" s="166"/>
      <c r="BZ375" s="166"/>
    </row>
    <row r="376" spans="1:78" ht="12.75" x14ac:dyDescent="0.2">
      <c r="A376" s="205"/>
      <c r="B376" s="206"/>
      <c r="C376" s="185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84"/>
      <c r="O376" s="185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66"/>
      <c r="AC376" s="166"/>
      <c r="AD376" s="184"/>
      <c r="AE376" s="185"/>
      <c r="AF376" s="166"/>
      <c r="AG376" s="166"/>
      <c r="AH376" s="184"/>
      <c r="AI376" s="185"/>
      <c r="AJ376" s="166"/>
      <c r="AK376" s="166"/>
      <c r="AL376" s="166"/>
      <c r="AM376" s="166"/>
      <c r="AN376" s="166"/>
      <c r="AO376" s="166"/>
      <c r="AP376" s="166"/>
      <c r="AQ376" s="166"/>
      <c r="AR376" s="166"/>
      <c r="AS376" s="166"/>
      <c r="AT376" s="166"/>
      <c r="AU376" s="166"/>
      <c r="AV376" s="166"/>
      <c r="AW376" s="166"/>
      <c r="AX376" s="184"/>
      <c r="AY376" s="185"/>
      <c r="AZ376" s="166"/>
      <c r="BA376" s="166"/>
      <c r="BB376" s="166"/>
      <c r="BC376" s="166"/>
      <c r="BD376" s="166"/>
      <c r="BE376" s="166"/>
      <c r="BF376" s="184"/>
      <c r="BG376" s="185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166"/>
      <c r="BR376" s="184"/>
      <c r="BS376" s="166"/>
      <c r="BT376" s="166"/>
      <c r="BU376" s="166"/>
      <c r="BV376" s="166"/>
      <c r="BW376" s="185"/>
      <c r="BX376" s="184"/>
      <c r="BY376" s="166"/>
      <c r="BZ376" s="166"/>
    </row>
    <row r="377" spans="1:78" ht="12.75" x14ac:dyDescent="0.2">
      <c r="A377" s="205"/>
      <c r="B377" s="206"/>
      <c r="C377" s="185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84"/>
      <c r="O377" s="185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166"/>
      <c r="AD377" s="184"/>
      <c r="AE377" s="185"/>
      <c r="AF377" s="166"/>
      <c r="AG377" s="166"/>
      <c r="AH377" s="184"/>
      <c r="AI377" s="185"/>
      <c r="AJ377" s="166"/>
      <c r="AK377" s="166"/>
      <c r="AL377" s="166"/>
      <c r="AM377" s="166"/>
      <c r="AN377" s="166"/>
      <c r="AO377" s="166"/>
      <c r="AP377" s="166"/>
      <c r="AQ377" s="166"/>
      <c r="AR377" s="166"/>
      <c r="AS377" s="166"/>
      <c r="AT377" s="166"/>
      <c r="AU377" s="166"/>
      <c r="AV377" s="166"/>
      <c r="AW377" s="166"/>
      <c r="AX377" s="184"/>
      <c r="AY377" s="185"/>
      <c r="AZ377" s="166"/>
      <c r="BA377" s="166"/>
      <c r="BB377" s="166"/>
      <c r="BC377" s="166"/>
      <c r="BD377" s="166"/>
      <c r="BE377" s="166"/>
      <c r="BF377" s="184"/>
      <c r="BG377" s="185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166"/>
      <c r="BR377" s="184"/>
      <c r="BS377" s="166"/>
      <c r="BT377" s="166"/>
      <c r="BU377" s="166"/>
      <c r="BV377" s="166"/>
      <c r="BW377" s="185"/>
      <c r="BX377" s="184"/>
      <c r="BY377" s="166"/>
      <c r="BZ377" s="166"/>
    </row>
    <row r="378" spans="1:78" ht="12.75" x14ac:dyDescent="0.2">
      <c r="A378" s="205"/>
      <c r="B378" s="206"/>
      <c r="C378" s="185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84"/>
      <c r="O378" s="185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66"/>
      <c r="AC378" s="166"/>
      <c r="AD378" s="184"/>
      <c r="AE378" s="185"/>
      <c r="AF378" s="166"/>
      <c r="AG378" s="166"/>
      <c r="AH378" s="184"/>
      <c r="AI378" s="185"/>
      <c r="AJ378" s="166"/>
      <c r="AK378" s="166"/>
      <c r="AL378" s="166"/>
      <c r="AM378" s="166"/>
      <c r="AN378" s="166"/>
      <c r="AO378" s="166"/>
      <c r="AP378" s="166"/>
      <c r="AQ378" s="166"/>
      <c r="AR378" s="166"/>
      <c r="AS378" s="166"/>
      <c r="AT378" s="166"/>
      <c r="AU378" s="166"/>
      <c r="AV378" s="166"/>
      <c r="AW378" s="166"/>
      <c r="AX378" s="184"/>
      <c r="AY378" s="185"/>
      <c r="AZ378" s="166"/>
      <c r="BA378" s="166"/>
      <c r="BB378" s="166"/>
      <c r="BC378" s="166"/>
      <c r="BD378" s="166"/>
      <c r="BE378" s="166"/>
      <c r="BF378" s="184"/>
      <c r="BG378" s="185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166"/>
      <c r="BR378" s="184"/>
      <c r="BS378" s="166"/>
      <c r="BT378" s="166"/>
      <c r="BU378" s="166"/>
      <c r="BV378" s="166"/>
      <c r="BW378" s="185"/>
      <c r="BX378" s="184"/>
      <c r="BY378" s="166"/>
      <c r="BZ378" s="166"/>
    </row>
    <row r="379" spans="1:78" ht="12.75" x14ac:dyDescent="0.2">
      <c r="A379" s="205"/>
      <c r="B379" s="206"/>
      <c r="C379" s="185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84"/>
      <c r="O379" s="185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  <c r="AA379" s="166"/>
      <c r="AB379" s="166"/>
      <c r="AC379" s="166"/>
      <c r="AD379" s="184"/>
      <c r="AE379" s="185"/>
      <c r="AF379" s="166"/>
      <c r="AG379" s="166"/>
      <c r="AH379" s="184"/>
      <c r="AI379" s="185"/>
      <c r="AJ379" s="166"/>
      <c r="AK379" s="166"/>
      <c r="AL379" s="166"/>
      <c r="AM379" s="166"/>
      <c r="AN379" s="166"/>
      <c r="AO379" s="166"/>
      <c r="AP379" s="166"/>
      <c r="AQ379" s="166"/>
      <c r="AR379" s="166"/>
      <c r="AS379" s="166"/>
      <c r="AT379" s="166"/>
      <c r="AU379" s="166"/>
      <c r="AV379" s="166"/>
      <c r="AW379" s="166"/>
      <c r="AX379" s="184"/>
      <c r="AY379" s="185"/>
      <c r="AZ379" s="166"/>
      <c r="BA379" s="166"/>
      <c r="BB379" s="166"/>
      <c r="BC379" s="166"/>
      <c r="BD379" s="166"/>
      <c r="BE379" s="166"/>
      <c r="BF379" s="184"/>
      <c r="BG379" s="185"/>
      <c r="BH379" s="166"/>
      <c r="BI379" s="166"/>
      <c r="BJ379" s="166"/>
      <c r="BK379" s="166"/>
      <c r="BL379" s="166"/>
      <c r="BM379" s="166"/>
      <c r="BN379" s="166"/>
      <c r="BO379" s="166"/>
      <c r="BP379" s="166"/>
      <c r="BQ379" s="166"/>
      <c r="BR379" s="184"/>
      <c r="BS379" s="166"/>
      <c r="BT379" s="166"/>
      <c r="BU379" s="166"/>
      <c r="BV379" s="166"/>
      <c r="BW379" s="185"/>
      <c r="BX379" s="184"/>
      <c r="BY379" s="166"/>
      <c r="BZ379" s="166"/>
    </row>
    <row r="380" spans="1:78" ht="12.75" x14ac:dyDescent="0.2">
      <c r="A380" s="205"/>
      <c r="B380" s="206"/>
      <c r="C380" s="185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84"/>
      <c r="O380" s="185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66"/>
      <c r="AC380" s="166"/>
      <c r="AD380" s="184"/>
      <c r="AE380" s="185"/>
      <c r="AF380" s="166"/>
      <c r="AG380" s="166"/>
      <c r="AH380" s="184"/>
      <c r="AI380" s="185"/>
      <c r="AJ380" s="166"/>
      <c r="AK380" s="166"/>
      <c r="AL380" s="166"/>
      <c r="AM380" s="166"/>
      <c r="AN380" s="166"/>
      <c r="AO380" s="166"/>
      <c r="AP380" s="166"/>
      <c r="AQ380" s="166"/>
      <c r="AR380" s="166"/>
      <c r="AS380" s="166"/>
      <c r="AT380" s="166"/>
      <c r="AU380" s="166"/>
      <c r="AV380" s="166"/>
      <c r="AW380" s="166"/>
      <c r="AX380" s="184"/>
      <c r="AY380" s="185"/>
      <c r="AZ380" s="166"/>
      <c r="BA380" s="166"/>
      <c r="BB380" s="166"/>
      <c r="BC380" s="166"/>
      <c r="BD380" s="166"/>
      <c r="BE380" s="166"/>
      <c r="BF380" s="184"/>
      <c r="BG380" s="185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166"/>
      <c r="BR380" s="184"/>
      <c r="BS380" s="166"/>
      <c r="BT380" s="166"/>
      <c r="BU380" s="166"/>
      <c r="BV380" s="166"/>
      <c r="BW380" s="185"/>
      <c r="BX380" s="184"/>
      <c r="BY380" s="166"/>
      <c r="BZ380" s="166"/>
    </row>
    <row r="381" spans="1:78" ht="12.75" x14ac:dyDescent="0.2">
      <c r="A381" s="205"/>
      <c r="B381" s="206"/>
      <c r="C381" s="185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84"/>
      <c r="O381" s="185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66"/>
      <c r="AC381" s="166"/>
      <c r="AD381" s="184"/>
      <c r="AE381" s="185"/>
      <c r="AF381" s="166"/>
      <c r="AG381" s="166"/>
      <c r="AH381" s="184"/>
      <c r="AI381" s="185"/>
      <c r="AJ381" s="166"/>
      <c r="AK381" s="166"/>
      <c r="AL381" s="166"/>
      <c r="AM381" s="166"/>
      <c r="AN381" s="166"/>
      <c r="AO381" s="166"/>
      <c r="AP381" s="166"/>
      <c r="AQ381" s="166"/>
      <c r="AR381" s="166"/>
      <c r="AS381" s="166"/>
      <c r="AT381" s="166"/>
      <c r="AU381" s="166"/>
      <c r="AV381" s="166"/>
      <c r="AW381" s="166"/>
      <c r="AX381" s="184"/>
      <c r="AY381" s="185"/>
      <c r="AZ381" s="166"/>
      <c r="BA381" s="166"/>
      <c r="BB381" s="166"/>
      <c r="BC381" s="166"/>
      <c r="BD381" s="166"/>
      <c r="BE381" s="166"/>
      <c r="BF381" s="184"/>
      <c r="BG381" s="185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166"/>
      <c r="BR381" s="184"/>
      <c r="BS381" s="166"/>
      <c r="BT381" s="166"/>
      <c r="BU381" s="166"/>
      <c r="BV381" s="166"/>
      <c r="BW381" s="185"/>
      <c r="BX381" s="184"/>
      <c r="BY381" s="166"/>
      <c r="BZ381" s="166"/>
    </row>
    <row r="382" spans="1:78" ht="12.75" x14ac:dyDescent="0.2">
      <c r="A382" s="205"/>
      <c r="B382" s="206"/>
      <c r="C382" s="185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84"/>
      <c r="O382" s="185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66"/>
      <c r="AC382" s="166"/>
      <c r="AD382" s="184"/>
      <c r="AE382" s="185"/>
      <c r="AF382" s="166"/>
      <c r="AG382" s="166"/>
      <c r="AH382" s="184"/>
      <c r="AI382" s="185"/>
      <c r="AJ382" s="166"/>
      <c r="AK382" s="166"/>
      <c r="AL382" s="166"/>
      <c r="AM382" s="166"/>
      <c r="AN382" s="166"/>
      <c r="AO382" s="166"/>
      <c r="AP382" s="166"/>
      <c r="AQ382" s="166"/>
      <c r="AR382" s="166"/>
      <c r="AS382" s="166"/>
      <c r="AT382" s="166"/>
      <c r="AU382" s="166"/>
      <c r="AV382" s="166"/>
      <c r="AW382" s="166"/>
      <c r="AX382" s="184"/>
      <c r="AY382" s="185"/>
      <c r="AZ382" s="166"/>
      <c r="BA382" s="166"/>
      <c r="BB382" s="166"/>
      <c r="BC382" s="166"/>
      <c r="BD382" s="166"/>
      <c r="BE382" s="166"/>
      <c r="BF382" s="184"/>
      <c r="BG382" s="185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166"/>
      <c r="BR382" s="184"/>
      <c r="BS382" s="166"/>
      <c r="BT382" s="166"/>
      <c r="BU382" s="166"/>
      <c r="BV382" s="166"/>
      <c r="BW382" s="185"/>
      <c r="BX382" s="184"/>
      <c r="BY382" s="166"/>
      <c r="BZ382" s="166"/>
    </row>
    <row r="383" spans="1:78" ht="12.75" x14ac:dyDescent="0.2">
      <c r="A383" s="205"/>
      <c r="B383" s="206"/>
      <c r="C383" s="185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84"/>
      <c r="O383" s="185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66"/>
      <c r="AC383" s="166"/>
      <c r="AD383" s="184"/>
      <c r="AE383" s="185"/>
      <c r="AF383" s="166"/>
      <c r="AG383" s="166"/>
      <c r="AH383" s="184"/>
      <c r="AI383" s="185"/>
      <c r="AJ383" s="166"/>
      <c r="AK383" s="166"/>
      <c r="AL383" s="166"/>
      <c r="AM383" s="166"/>
      <c r="AN383" s="166"/>
      <c r="AO383" s="166"/>
      <c r="AP383" s="166"/>
      <c r="AQ383" s="166"/>
      <c r="AR383" s="166"/>
      <c r="AS383" s="166"/>
      <c r="AT383" s="166"/>
      <c r="AU383" s="166"/>
      <c r="AV383" s="166"/>
      <c r="AW383" s="166"/>
      <c r="AX383" s="184"/>
      <c r="AY383" s="185"/>
      <c r="AZ383" s="166"/>
      <c r="BA383" s="166"/>
      <c r="BB383" s="166"/>
      <c r="BC383" s="166"/>
      <c r="BD383" s="166"/>
      <c r="BE383" s="166"/>
      <c r="BF383" s="184"/>
      <c r="BG383" s="185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166"/>
      <c r="BR383" s="184"/>
      <c r="BS383" s="166"/>
      <c r="BT383" s="166"/>
      <c r="BU383" s="166"/>
      <c r="BV383" s="166"/>
      <c r="BW383" s="185"/>
      <c r="BX383" s="184"/>
      <c r="BY383" s="166"/>
      <c r="BZ383" s="166"/>
    </row>
    <row r="384" spans="1:78" ht="12.75" x14ac:dyDescent="0.2">
      <c r="A384" s="205"/>
      <c r="B384" s="206"/>
      <c r="C384" s="185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84"/>
      <c r="O384" s="185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66"/>
      <c r="AC384" s="166"/>
      <c r="AD384" s="184"/>
      <c r="AE384" s="185"/>
      <c r="AF384" s="166"/>
      <c r="AG384" s="166"/>
      <c r="AH384" s="184"/>
      <c r="AI384" s="185"/>
      <c r="AJ384" s="166"/>
      <c r="AK384" s="166"/>
      <c r="AL384" s="166"/>
      <c r="AM384" s="166"/>
      <c r="AN384" s="166"/>
      <c r="AO384" s="166"/>
      <c r="AP384" s="166"/>
      <c r="AQ384" s="166"/>
      <c r="AR384" s="166"/>
      <c r="AS384" s="166"/>
      <c r="AT384" s="166"/>
      <c r="AU384" s="166"/>
      <c r="AV384" s="166"/>
      <c r="AW384" s="166"/>
      <c r="AX384" s="184"/>
      <c r="AY384" s="185"/>
      <c r="AZ384" s="166"/>
      <c r="BA384" s="166"/>
      <c r="BB384" s="166"/>
      <c r="BC384" s="166"/>
      <c r="BD384" s="166"/>
      <c r="BE384" s="166"/>
      <c r="BF384" s="184"/>
      <c r="BG384" s="185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166"/>
      <c r="BR384" s="184"/>
      <c r="BS384" s="166"/>
      <c r="BT384" s="166"/>
      <c r="BU384" s="166"/>
      <c r="BV384" s="166"/>
      <c r="BW384" s="185"/>
      <c r="BX384" s="184"/>
      <c r="BY384" s="166"/>
      <c r="BZ384" s="166"/>
    </row>
    <row r="385" spans="1:78" ht="12.75" x14ac:dyDescent="0.2">
      <c r="A385" s="205"/>
      <c r="B385" s="206"/>
      <c r="C385" s="185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84"/>
      <c r="O385" s="185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66"/>
      <c r="AC385" s="166"/>
      <c r="AD385" s="184"/>
      <c r="AE385" s="185"/>
      <c r="AF385" s="166"/>
      <c r="AG385" s="166"/>
      <c r="AH385" s="184"/>
      <c r="AI385" s="185"/>
      <c r="AJ385" s="166"/>
      <c r="AK385" s="166"/>
      <c r="AL385" s="166"/>
      <c r="AM385" s="166"/>
      <c r="AN385" s="166"/>
      <c r="AO385" s="166"/>
      <c r="AP385" s="166"/>
      <c r="AQ385" s="166"/>
      <c r="AR385" s="166"/>
      <c r="AS385" s="166"/>
      <c r="AT385" s="166"/>
      <c r="AU385" s="166"/>
      <c r="AV385" s="166"/>
      <c r="AW385" s="166"/>
      <c r="AX385" s="184"/>
      <c r="AY385" s="185"/>
      <c r="AZ385" s="166"/>
      <c r="BA385" s="166"/>
      <c r="BB385" s="166"/>
      <c r="BC385" s="166"/>
      <c r="BD385" s="166"/>
      <c r="BE385" s="166"/>
      <c r="BF385" s="184"/>
      <c r="BG385" s="185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166"/>
      <c r="BR385" s="184"/>
      <c r="BS385" s="166"/>
      <c r="BT385" s="166"/>
      <c r="BU385" s="166"/>
      <c r="BV385" s="166"/>
      <c r="BW385" s="185"/>
      <c r="BX385" s="184"/>
      <c r="BY385" s="166"/>
      <c r="BZ385" s="166"/>
    </row>
    <row r="386" spans="1:78" ht="12.75" x14ac:dyDescent="0.2">
      <c r="A386" s="205"/>
      <c r="B386" s="206"/>
      <c r="C386" s="185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84"/>
      <c r="O386" s="185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  <c r="AA386" s="166"/>
      <c r="AB386" s="166"/>
      <c r="AC386" s="166"/>
      <c r="AD386" s="184"/>
      <c r="AE386" s="185"/>
      <c r="AF386" s="166"/>
      <c r="AG386" s="166"/>
      <c r="AH386" s="184"/>
      <c r="AI386" s="185"/>
      <c r="AJ386" s="166"/>
      <c r="AK386" s="166"/>
      <c r="AL386" s="166"/>
      <c r="AM386" s="166"/>
      <c r="AN386" s="166"/>
      <c r="AO386" s="166"/>
      <c r="AP386" s="166"/>
      <c r="AQ386" s="166"/>
      <c r="AR386" s="166"/>
      <c r="AS386" s="166"/>
      <c r="AT386" s="166"/>
      <c r="AU386" s="166"/>
      <c r="AV386" s="166"/>
      <c r="AW386" s="166"/>
      <c r="AX386" s="184"/>
      <c r="AY386" s="185"/>
      <c r="AZ386" s="166"/>
      <c r="BA386" s="166"/>
      <c r="BB386" s="166"/>
      <c r="BC386" s="166"/>
      <c r="BD386" s="166"/>
      <c r="BE386" s="166"/>
      <c r="BF386" s="184"/>
      <c r="BG386" s="185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166"/>
      <c r="BR386" s="184"/>
      <c r="BS386" s="166"/>
      <c r="BT386" s="166"/>
      <c r="BU386" s="166"/>
      <c r="BV386" s="166"/>
      <c r="BW386" s="185"/>
      <c r="BX386" s="184"/>
      <c r="BY386" s="166"/>
      <c r="BZ386" s="166"/>
    </row>
    <row r="387" spans="1:78" ht="12.75" x14ac:dyDescent="0.2">
      <c r="A387" s="205"/>
      <c r="B387" s="206"/>
      <c r="C387" s="185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84"/>
      <c r="O387" s="185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  <c r="AA387" s="166"/>
      <c r="AB387" s="166"/>
      <c r="AC387" s="166"/>
      <c r="AD387" s="184"/>
      <c r="AE387" s="185"/>
      <c r="AF387" s="166"/>
      <c r="AG387" s="166"/>
      <c r="AH387" s="184"/>
      <c r="AI387" s="185"/>
      <c r="AJ387" s="166"/>
      <c r="AK387" s="166"/>
      <c r="AL387" s="166"/>
      <c r="AM387" s="166"/>
      <c r="AN387" s="166"/>
      <c r="AO387" s="166"/>
      <c r="AP387" s="166"/>
      <c r="AQ387" s="166"/>
      <c r="AR387" s="166"/>
      <c r="AS387" s="166"/>
      <c r="AT387" s="166"/>
      <c r="AU387" s="166"/>
      <c r="AV387" s="166"/>
      <c r="AW387" s="166"/>
      <c r="AX387" s="184"/>
      <c r="AY387" s="185"/>
      <c r="AZ387" s="166"/>
      <c r="BA387" s="166"/>
      <c r="BB387" s="166"/>
      <c r="BC387" s="166"/>
      <c r="BD387" s="166"/>
      <c r="BE387" s="166"/>
      <c r="BF387" s="184"/>
      <c r="BG387" s="185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166"/>
      <c r="BR387" s="184"/>
      <c r="BS387" s="166"/>
      <c r="BT387" s="166"/>
      <c r="BU387" s="166"/>
      <c r="BV387" s="166"/>
      <c r="BW387" s="185"/>
      <c r="BX387" s="184"/>
      <c r="BY387" s="166"/>
      <c r="BZ387" s="166"/>
    </row>
    <row r="388" spans="1:78" ht="12.75" x14ac:dyDescent="0.2">
      <c r="A388" s="205"/>
      <c r="B388" s="206"/>
      <c r="C388" s="185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84"/>
      <c r="O388" s="185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84"/>
      <c r="AE388" s="185"/>
      <c r="AF388" s="166"/>
      <c r="AG388" s="166"/>
      <c r="AH388" s="184"/>
      <c r="AI388" s="185"/>
      <c r="AJ388" s="166"/>
      <c r="AK388" s="166"/>
      <c r="AL388" s="166"/>
      <c r="AM388" s="166"/>
      <c r="AN388" s="166"/>
      <c r="AO388" s="166"/>
      <c r="AP388" s="166"/>
      <c r="AQ388" s="166"/>
      <c r="AR388" s="166"/>
      <c r="AS388" s="166"/>
      <c r="AT388" s="166"/>
      <c r="AU388" s="166"/>
      <c r="AV388" s="166"/>
      <c r="AW388" s="166"/>
      <c r="AX388" s="184"/>
      <c r="AY388" s="185"/>
      <c r="AZ388" s="166"/>
      <c r="BA388" s="166"/>
      <c r="BB388" s="166"/>
      <c r="BC388" s="166"/>
      <c r="BD388" s="166"/>
      <c r="BE388" s="166"/>
      <c r="BF388" s="184"/>
      <c r="BG388" s="185"/>
      <c r="BH388" s="166"/>
      <c r="BI388" s="166"/>
      <c r="BJ388" s="166"/>
      <c r="BK388" s="166"/>
      <c r="BL388" s="166"/>
      <c r="BM388" s="166"/>
      <c r="BN388" s="166"/>
      <c r="BO388" s="166"/>
      <c r="BP388" s="166"/>
      <c r="BQ388" s="166"/>
      <c r="BR388" s="184"/>
      <c r="BS388" s="166"/>
      <c r="BT388" s="166"/>
      <c r="BU388" s="166"/>
      <c r="BV388" s="166"/>
      <c r="BW388" s="185"/>
      <c r="BX388" s="184"/>
      <c r="BY388" s="166"/>
      <c r="BZ388" s="166"/>
    </row>
    <row r="389" spans="1:78" ht="12.75" x14ac:dyDescent="0.2">
      <c r="A389" s="205"/>
      <c r="B389" s="206"/>
      <c r="C389" s="185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84"/>
      <c r="O389" s="185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  <c r="AA389" s="166"/>
      <c r="AB389" s="166"/>
      <c r="AC389" s="166"/>
      <c r="AD389" s="184"/>
      <c r="AE389" s="185"/>
      <c r="AF389" s="166"/>
      <c r="AG389" s="166"/>
      <c r="AH389" s="184"/>
      <c r="AI389" s="185"/>
      <c r="AJ389" s="166"/>
      <c r="AK389" s="166"/>
      <c r="AL389" s="166"/>
      <c r="AM389" s="166"/>
      <c r="AN389" s="166"/>
      <c r="AO389" s="166"/>
      <c r="AP389" s="166"/>
      <c r="AQ389" s="166"/>
      <c r="AR389" s="166"/>
      <c r="AS389" s="166"/>
      <c r="AT389" s="166"/>
      <c r="AU389" s="166"/>
      <c r="AV389" s="166"/>
      <c r="AW389" s="166"/>
      <c r="AX389" s="184"/>
      <c r="AY389" s="185"/>
      <c r="AZ389" s="166"/>
      <c r="BA389" s="166"/>
      <c r="BB389" s="166"/>
      <c r="BC389" s="166"/>
      <c r="BD389" s="166"/>
      <c r="BE389" s="166"/>
      <c r="BF389" s="184"/>
      <c r="BG389" s="185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166"/>
      <c r="BR389" s="184"/>
      <c r="BS389" s="166"/>
      <c r="BT389" s="166"/>
      <c r="BU389" s="166"/>
      <c r="BV389" s="166"/>
      <c r="BW389" s="185"/>
      <c r="BX389" s="184"/>
      <c r="BY389" s="166"/>
      <c r="BZ389" s="166"/>
    </row>
    <row r="390" spans="1:78" ht="12.75" x14ac:dyDescent="0.2">
      <c r="A390" s="205"/>
      <c r="B390" s="206"/>
      <c r="C390" s="185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84"/>
      <c r="O390" s="185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66"/>
      <c r="AC390" s="166"/>
      <c r="AD390" s="184"/>
      <c r="AE390" s="185"/>
      <c r="AF390" s="166"/>
      <c r="AG390" s="166"/>
      <c r="AH390" s="184"/>
      <c r="AI390" s="185"/>
      <c r="AJ390" s="166"/>
      <c r="AK390" s="166"/>
      <c r="AL390" s="166"/>
      <c r="AM390" s="166"/>
      <c r="AN390" s="166"/>
      <c r="AO390" s="166"/>
      <c r="AP390" s="166"/>
      <c r="AQ390" s="166"/>
      <c r="AR390" s="166"/>
      <c r="AS390" s="166"/>
      <c r="AT390" s="166"/>
      <c r="AU390" s="166"/>
      <c r="AV390" s="166"/>
      <c r="AW390" s="166"/>
      <c r="AX390" s="184"/>
      <c r="AY390" s="185"/>
      <c r="AZ390" s="166"/>
      <c r="BA390" s="166"/>
      <c r="BB390" s="166"/>
      <c r="BC390" s="166"/>
      <c r="BD390" s="166"/>
      <c r="BE390" s="166"/>
      <c r="BF390" s="184"/>
      <c r="BG390" s="185"/>
      <c r="BH390" s="166"/>
      <c r="BI390" s="166"/>
      <c r="BJ390" s="166"/>
      <c r="BK390" s="166"/>
      <c r="BL390" s="166"/>
      <c r="BM390" s="166"/>
      <c r="BN390" s="166"/>
      <c r="BO390" s="166"/>
      <c r="BP390" s="166"/>
      <c r="BQ390" s="166"/>
      <c r="BR390" s="184"/>
      <c r="BS390" s="166"/>
      <c r="BT390" s="166"/>
      <c r="BU390" s="166"/>
      <c r="BV390" s="166"/>
      <c r="BW390" s="185"/>
      <c r="BX390" s="184"/>
      <c r="BY390" s="166"/>
      <c r="BZ390" s="166"/>
    </row>
    <row r="391" spans="1:78" ht="12.75" x14ac:dyDescent="0.2">
      <c r="A391" s="205"/>
      <c r="B391" s="206"/>
      <c r="C391" s="185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84"/>
      <c r="O391" s="185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  <c r="AA391" s="166"/>
      <c r="AB391" s="166"/>
      <c r="AC391" s="166"/>
      <c r="AD391" s="184"/>
      <c r="AE391" s="185"/>
      <c r="AF391" s="166"/>
      <c r="AG391" s="166"/>
      <c r="AH391" s="184"/>
      <c r="AI391" s="185"/>
      <c r="AJ391" s="166"/>
      <c r="AK391" s="166"/>
      <c r="AL391" s="166"/>
      <c r="AM391" s="166"/>
      <c r="AN391" s="166"/>
      <c r="AO391" s="166"/>
      <c r="AP391" s="166"/>
      <c r="AQ391" s="166"/>
      <c r="AR391" s="166"/>
      <c r="AS391" s="166"/>
      <c r="AT391" s="166"/>
      <c r="AU391" s="166"/>
      <c r="AV391" s="166"/>
      <c r="AW391" s="166"/>
      <c r="AX391" s="184"/>
      <c r="AY391" s="185"/>
      <c r="AZ391" s="166"/>
      <c r="BA391" s="166"/>
      <c r="BB391" s="166"/>
      <c r="BC391" s="166"/>
      <c r="BD391" s="166"/>
      <c r="BE391" s="166"/>
      <c r="BF391" s="184"/>
      <c r="BG391" s="185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184"/>
      <c r="BS391" s="166"/>
      <c r="BT391" s="166"/>
      <c r="BU391" s="166"/>
      <c r="BV391" s="166"/>
      <c r="BW391" s="185"/>
      <c r="BX391" s="184"/>
      <c r="BY391" s="166"/>
      <c r="BZ391" s="166"/>
    </row>
    <row r="392" spans="1:78" ht="12.75" x14ac:dyDescent="0.2">
      <c r="A392" s="205"/>
      <c r="B392" s="206"/>
      <c r="C392" s="185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84"/>
      <c r="O392" s="185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  <c r="AA392" s="166"/>
      <c r="AB392" s="166"/>
      <c r="AC392" s="166"/>
      <c r="AD392" s="184"/>
      <c r="AE392" s="185"/>
      <c r="AF392" s="166"/>
      <c r="AG392" s="166"/>
      <c r="AH392" s="184"/>
      <c r="AI392" s="185"/>
      <c r="AJ392" s="166"/>
      <c r="AK392" s="166"/>
      <c r="AL392" s="166"/>
      <c r="AM392" s="166"/>
      <c r="AN392" s="166"/>
      <c r="AO392" s="166"/>
      <c r="AP392" s="166"/>
      <c r="AQ392" s="166"/>
      <c r="AR392" s="166"/>
      <c r="AS392" s="166"/>
      <c r="AT392" s="166"/>
      <c r="AU392" s="166"/>
      <c r="AV392" s="166"/>
      <c r="AW392" s="166"/>
      <c r="AX392" s="184"/>
      <c r="AY392" s="185"/>
      <c r="AZ392" s="166"/>
      <c r="BA392" s="166"/>
      <c r="BB392" s="166"/>
      <c r="BC392" s="166"/>
      <c r="BD392" s="166"/>
      <c r="BE392" s="166"/>
      <c r="BF392" s="184"/>
      <c r="BG392" s="185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166"/>
      <c r="BR392" s="184"/>
      <c r="BS392" s="166"/>
      <c r="BT392" s="166"/>
      <c r="BU392" s="166"/>
      <c r="BV392" s="166"/>
      <c r="BW392" s="185"/>
      <c r="BX392" s="184"/>
      <c r="BY392" s="166"/>
      <c r="BZ392" s="166"/>
    </row>
    <row r="393" spans="1:78" ht="12.75" x14ac:dyDescent="0.2">
      <c r="A393" s="205"/>
      <c r="B393" s="206"/>
      <c r="C393" s="185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84"/>
      <c r="O393" s="185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  <c r="AA393" s="166"/>
      <c r="AB393" s="166"/>
      <c r="AC393" s="166"/>
      <c r="AD393" s="184"/>
      <c r="AE393" s="185"/>
      <c r="AF393" s="166"/>
      <c r="AG393" s="166"/>
      <c r="AH393" s="184"/>
      <c r="AI393" s="185"/>
      <c r="AJ393" s="166"/>
      <c r="AK393" s="166"/>
      <c r="AL393" s="166"/>
      <c r="AM393" s="166"/>
      <c r="AN393" s="166"/>
      <c r="AO393" s="166"/>
      <c r="AP393" s="166"/>
      <c r="AQ393" s="166"/>
      <c r="AR393" s="166"/>
      <c r="AS393" s="166"/>
      <c r="AT393" s="166"/>
      <c r="AU393" s="166"/>
      <c r="AV393" s="166"/>
      <c r="AW393" s="166"/>
      <c r="AX393" s="184"/>
      <c r="AY393" s="185"/>
      <c r="AZ393" s="166"/>
      <c r="BA393" s="166"/>
      <c r="BB393" s="166"/>
      <c r="BC393" s="166"/>
      <c r="BD393" s="166"/>
      <c r="BE393" s="166"/>
      <c r="BF393" s="184"/>
      <c r="BG393" s="185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166"/>
      <c r="BR393" s="184"/>
      <c r="BS393" s="166"/>
      <c r="BT393" s="166"/>
      <c r="BU393" s="166"/>
      <c r="BV393" s="166"/>
      <c r="BW393" s="185"/>
      <c r="BX393" s="184"/>
      <c r="BY393" s="166"/>
      <c r="BZ393" s="166"/>
    </row>
    <row r="394" spans="1:78" ht="12.75" x14ac:dyDescent="0.2">
      <c r="A394" s="205"/>
      <c r="B394" s="206"/>
      <c r="C394" s="185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84"/>
      <c r="O394" s="185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  <c r="AA394" s="166"/>
      <c r="AB394" s="166"/>
      <c r="AC394" s="166"/>
      <c r="AD394" s="184"/>
      <c r="AE394" s="185"/>
      <c r="AF394" s="166"/>
      <c r="AG394" s="166"/>
      <c r="AH394" s="184"/>
      <c r="AI394" s="185"/>
      <c r="AJ394" s="166"/>
      <c r="AK394" s="166"/>
      <c r="AL394" s="166"/>
      <c r="AM394" s="166"/>
      <c r="AN394" s="166"/>
      <c r="AO394" s="166"/>
      <c r="AP394" s="166"/>
      <c r="AQ394" s="166"/>
      <c r="AR394" s="166"/>
      <c r="AS394" s="166"/>
      <c r="AT394" s="166"/>
      <c r="AU394" s="166"/>
      <c r="AV394" s="166"/>
      <c r="AW394" s="166"/>
      <c r="AX394" s="184"/>
      <c r="AY394" s="185"/>
      <c r="AZ394" s="166"/>
      <c r="BA394" s="166"/>
      <c r="BB394" s="166"/>
      <c r="BC394" s="166"/>
      <c r="BD394" s="166"/>
      <c r="BE394" s="166"/>
      <c r="BF394" s="184"/>
      <c r="BG394" s="185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166"/>
      <c r="BR394" s="184"/>
      <c r="BS394" s="166"/>
      <c r="BT394" s="166"/>
      <c r="BU394" s="166"/>
      <c r="BV394" s="166"/>
      <c r="BW394" s="185"/>
      <c r="BX394" s="184"/>
      <c r="BY394" s="166"/>
      <c r="BZ394" s="166"/>
    </row>
    <row r="395" spans="1:78" ht="12.75" x14ac:dyDescent="0.2">
      <c r="A395" s="205"/>
      <c r="B395" s="206"/>
      <c r="C395" s="185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84"/>
      <c r="O395" s="185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  <c r="AA395" s="166"/>
      <c r="AB395" s="166"/>
      <c r="AC395" s="166"/>
      <c r="AD395" s="184"/>
      <c r="AE395" s="185"/>
      <c r="AF395" s="166"/>
      <c r="AG395" s="166"/>
      <c r="AH395" s="184"/>
      <c r="AI395" s="185"/>
      <c r="AJ395" s="166"/>
      <c r="AK395" s="166"/>
      <c r="AL395" s="166"/>
      <c r="AM395" s="166"/>
      <c r="AN395" s="166"/>
      <c r="AO395" s="166"/>
      <c r="AP395" s="166"/>
      <c r="AQ395" s="166"/>
      <c r="AR395" s="166"/>
      <c r="AS395" s="166"/>
      <c r="AT395" s="166"/>
      <c r="AU395" s="166"/>
      <c r="AV395" s="166"/>
      <c r="AW395" s="166"/>
      <c r="AX395" s="184"/>
      <c r="AY395" s="185"/>
      <c r="AZ395" s="166"/>
      <c r="BA395" s="166"/>
      <c r="BB395" s="166"/>
      <c r="BC395" s="166"/>
      <c r="BD395" s="166"/>
      <c r="BE395" s="166"/>
      <c r="BF395" s="184"/>
      <c r="BG395" s="185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166"/>
      <c r="BR395" s="184"/>
      <c r="BS395" s="166"/>
      <c r="BT395" s="166"/>
      <c r="BU395" s="166"/>
      <c r="BV395" s="166"/>
      <c r="BW395" s="185"/>
      <c r="BX395" s="184"/>
      <c r="BY395" s="166"/>
      <c r="BZ395" s="166"/>
    </row>
    <row r="396" spans="1:78" ht="12.75" x14ac:dyDescent="0.2">
      <c r="A396" s="205"/>
      <c r="B396" s="206"/>
      <c r="C396" s="185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84"/>
      <c r="O396" s="185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  <c r="AA396" s="166"/>
      <c r="AB396" s="166"/>
      <c r="AC396" s="166"/>
      <c r="AD396" s="184"/>
      <c r="AE396" s="185"/>
      <c r="AF396" s="166"/>
      <c r="AG396" s="166"/>
      <c r="AH396" s="184"/>
      <c r="AI396" s="185"/>
      <c r="AJ396" s="166"/>
      <c r="AK396" s="166"/>
      <c r="AL396" s="166"/>
      <c r="AM396" s="166"/>
      <c r="AN396" s="166"/>
      <c r="AO396" s="166"/>
      <c r="AP396" s="166"/>
      <c r="AQ396" s="166"/>
      <c r="AR396" s="166"/>
      <c r="AS396" s="166"/>
      <c r="AT396" s="166"/>
      <c r="AU396" s="166"/>
      <c r="AV396" s="166"/>
      <c r="AW396" s="166"/>
      <c r="AX396" s="184"/>
      <c r="AY396" s="185"/>
      <c r="AZ396" s="166"/>
      <c r="BA396" s="166"/>
      <c r="BB396" s="166"/>
      <c r="BC396" s="166"/>
      <c r="BD396" s="166"/>
      <c r="BE396" s="166"/>
      <c r="BF396" s="184"/>
      <c r="BG396" s="185"/>
      <c r="BH396" s="166"/>
      <c r="BI396" s="166"/>
      <c r="BJ396" s="166"/>
      <c r="BK396" s="166"/>
      <c r="BL396" s="166"/>
      <c r="BM396" s="166"/>
      <c r="BN396" s="166"/>
      <c r="BO396" s="166"/>
      <c r="BP396" s="166"/>
      <c r="BQ396" s="166"/>
      <c r="BR396" s="184"/>
      <c r="BS396" s="166"/>
      <c r="BT396" s="166"/>
      <c r="BU396" s="166"/>
      <c r="BV396" s="166"/>
      <c r="BW396" s="185"/>
      <c r="BX396" s="184"/>
      <c r="BY396" s="166"/>
      <c r="BZ396" s="166"/>
    </row>
    <row r="397" spans="1:78" ht="12.75" x14ac:dyDescent="0.2">
      <c r="A397" s="205"/>
      <c r="B397" s="206"/>
      <c r="C397" s="185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84"/>
      <c r="O397" s="185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  <c r="AA397" s="166"/>
      <c r="AB397" s="166"/>
      <c r="AC397" s="166"/>
      <c r="AD397" s="184"/>
      <c r="AE397" s="185"/>
      <c r="AF397" s="166"/>
      <c r="AG397" s="166"/>
      <c r="AH397" s="184"/>
      <c r="AI397" s="185"/>
      <c r="AJ397" s="166"/>
      <c r="AK397" s="166"/>
      <c r="AL397" s="166"/>
      <c r="AM397" s="166"/>
      <c r="AN397" s="166"/>
      <c r="AO397" s="166"/>
      <c r="AP397" s="166"/>
      <c r="AQ397" s="166"/>
      <c r="AR397" s="166"/>
      <c r="AS397" s="166"/>
      <c r="AT397" s="166"/>
      <c r="AU397" s="166"/>
      <c r="AV397" s="166"/>
      <c r="AW397" s="166"/>
      <c r="AX397" s="184"/>
      <c r="AY397" s="185"/>
      <c r="AZ397" s="166"/>
      <c r="BA397" s="166"/>
      <c r="BB397" s="166"/>
      <c r="BC397" s="166"/>
      <c r="BD397" s="166"/>
      <c r="BE397" s="166"/>
      <c r="BF397" s="184"/>
      <c r="BG397" s="185"/>
      <c r="BH397" s="166"/>
      <c r="BI397" s="166"/>
      <c r="BJ397" s="166"/>
      <c r="BK397" s="166"/>
      <c r="BL397" s="166"/>
      <c r="BM397" s="166"/>
      <c r="BN397" s="166"/>
      <c r="BO397" s="166"/>
      <c r="BP397" s="166"/>
      <c r="BQ397" s="166"/>
      <c r="BR397" s="184"/>
      <c r="BS397" s="166"/>
      <c r="BT397" s="166"/>
      <c r="BU397" s="166"/>
      <c r="BV397" s="166"/>
      <c r="BW397" s="185"/>
      <c r="BX397" s="184"/>
      <c r="BY397" s="166"/>
      <c r="BZ397" s="166"/>
    </row>
    <row r="398" spans="1:78" ht="12.75" x14ac:dyDescent="0.2">
      <c r="A398" s="205"/>
      <c r="B398" s="206"/>
      <c r="C398" s="185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84"/>
      <c r="O398" s="185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  <c r="AA398" s="166"/>
      <c r="AB398" s="166"/>
      <c r="AC398" s="166"/>
      <c r="AD398" s="184"/>
      <c r="AE398" s="185"/>
      <c r="AF398" s="166"/>
      <c r="AG398" s="166"/>
      <c r="AH398" s="184"/>
      <c r="AI398" s="185"/>
      <c r="AJ398" s="166"/>
      <c r="AK398" s="166"/>
      <c r="AL398" s="166"/>
      <c r="AM398" s="166"/>
      <c r="AN398" s="166"/>
      <c r="AO398" s="166"/>
      <c r="AP398" s="166"/>
      <c r="AQ398" s="166"/>
      <c r="AR398" s="166"/>
      <c r="AS398" s="166"/>
      <c r="AT398" s="166"/>
      <c r="AU398" s="166"/>
      <c r="AV398" s="166"/>
      <c r="AW398" s="166"/>
      <c r="AX398" s="184"/>
      <c r="AY398" s="185"/>
      <c r="AZ398" s="166"/>
      <c r="BA398" s="166"/>
      <c r="BB398" s="166"/>
      <c r="BC398" s="166"/>
      <c r="BD398" s="166"/>
      <c r="BE398" s="166"/>
      <c r="BF398" s="184"/>
      <c r="BG398" s="185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166"/>
      <c r="BR398" s="184"/>
      <c r="BS398" s="166"/>
      <c r="BT398" s="166"/>
      <c r="BU398" s="166"/>
      <c r="BV398" s="166"/>
      <c r="BW398" s="185"/>
      <c r="BX398" s="184"/>
      <c r="BY398" s="166"/>
      <c r="BZ398" s="166"/>
    </row>
    <row r="399" spans="1:78" ht="12.75" x14ac:dyDescent="0.2">
      <c r="A399" s="205"/>
      <c r="B399" s="206"/>
      <c r="C399" s="185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84"/>
      <c r="O399" s="185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  <c r="AA399" s="166"/>
      <c r="AB399" s="166"/>
      <c r="AC399" s="166"/>
      <c r="AD399" s="184"/>
      <c r="AE399" s="185"/>
      <c r="AF399" s="166"/>
      <c r="AG399" s="166"/>
      <c r="AH399" s="184"/>
      <c r="AI399" s="185"/>
      <c r="AJ399" s="166"/>
      <c r="AK399" s="166"/>
      <c r="AL399" s="166"/>
      <c r="AM399" s="166"/>
      <c r="AN399" s="166"/>
      <c r="AO399" s="166"/>
      <c r="AP399" s="166"/>
      <c r="AQ399" s="166"/>
      <c r="AR399" s="166"/>
      <c r="AS399" s="166"/>
      <c r="AT399" s="166"/>
      <c r="AU399" s="166"/>
      <c r="AV399" s="166"/>
      <c r="AW399" s="166"/>
      <c r="AX399" s="184"/>
      <c r="AY399" s="185"/>
      <c r="AZ399" s="166"/>
      <c r="BA399" s="166"/>
      <c r="BB399" s="166"/>
      <c r="BC399" s="166"/>
      <c r="BD399" s="166"/>
      <c r="BE399" s="166"/>
      <c r="BF399" s="184"/>
      <c r="BG399" s="185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166"/>
      <c r="BR399" s="184"/>
      <c r="BS399" s="166"/>
      <c r="BT399" s="166"/>
      <c r="BU399" s="166"/>
      <c r="BV399" s="166"/>
      <c r="BW399" s="185"/>
      <c r="BX399" s="184"/>
      <c r="BY399" s="166"/>
      <c r="BZ399" s="166"/>
    </row>
    <row r="400" spans="1:78" ht="12.75" x14ac:dyDescent="0.2">
      <c r="A400" s="205"/>
      <c r="B400" s="206"/>
      <c r="C400" s="185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84"/>
      <c r="O400" s="185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  <c r="AA400" s="166"/>
      <c r="AB400" s="166"/>
      <c r="AC400" s="166"/>
      <c r="AD400" s="184"/>
      <c r="AE400" s="185"/>
      <c r="AF400" s="166"/>
      <c r="AG400" s="166"/>
      <c r="AH400" s="184"/>
      <c r="AI400" s="185"/>
      <c r="AJ400" s="166"/>
      <c r="AK400" s="166"/>
      <c r="AL400" s="166"/>
      <c r="AM400" s="166"/>
      <c r="AN400" s="166"/>
      <c r="AO400" s="166"/>
      <c r="AP400" s="166"/>
      <c r="AQ400" s="166"/>
      <c r="AR400" s="166"/>
      <c r="AS400" s="166"/>
      <c r="AT400" s="166"/>
      <c r="AU400" s="166"/>
      <c r="AV400" s="166"/>
      <c r="AW400" s="166"/>
      <c r="AX400" s="184"/>
      <c r="AY400" s="185"/>
      <c r="AZ400" s="166"/>
      <c r="BA400" s="166"/>
      <c r="BB400" s="166"/>
      <c r="BC400" s="166"/>
      <c r="BD400" s="166"/>
      <c r="BE400" s="166"/>
      <c r="BF400" s="184"/>
      <c r="BG400" s="185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166"/>
      <c r="BR400" s="184"/>
      <c r="BS400" s="166"/>
      <c r="BT400" s="166"/>
      <c r="BU400" s="166"/>
      <c r="BV400" s="166"/>
      <c r="BW400" s="185"/>
      <c r="BX400" s="184"/>
      <c r="BY400" s="166"/>
      <c r="BZ400" s="166"/>
    </row>
    <row r="401" spans="1:78" ht="12.75" x14ac:dyDescent="0.2">
      <c r="A401" s="205"/>
      <c r="B401" s="206"/>
      <c r="C401" s="185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84"/>
      <c r="O401" s="185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  <c r="AA401" s="166"/>
      <c r="AB401" s="166"/>
      <c r="AC401" s="166"/>
      <c r="AD401" s="184"/>
      <c r="AE401" s="185"/>
      <c r="AF401" s="166"/>
      <c r="AG401" s="166"/>
      <c r="AH401" s="184"/>
      <c r="AI401" s="185"/>
      <c r="AJ401" s="166"/>
      <c r="AK401" s="166"/>
      <c r="AL401" s="166"/>
      <c r="AM401" s="166"/>
      <c r="AN401" s="166"/>
      <c r="AO401" s="166"/>
      <c r="AP401" s="166"/>
      <c r="AQ401" s="166"/>
      <c r="AR401" s="166"/>
      <c r="AS401" s="166"/>
      <c r="AT401" s="166"/>
      <c r="AU401" s="166"/>
      <c r="AV401" s="166"/>
      <c r="AW401" s="166"/>
      <c r="AX401" s="184"/>
      <c r="AY401" s="185"/>
      <c r="AZ401" s="166"/>
      <c r="BA401" s="166"/>
      <c r="BB401" s="166"/>
      <c r="BC401" s="166"/>
      <c r="BD401" s="166"/>
      <c r="BE401" s="166"/>
      <c r="BF401" s="184"/>
      <c r="BG401" s="185"/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166"/>
      <c r="BR401" s="184"/>
      <c r="BS401" s="166"/>
      <c r="BT401" s="166"/>
      <c r="BU401" s="166"/>
      <c r="BV401" s="166"/>
      <c r="BW401" s="185"/>
      <c r="BX401" s="184"/>
      <c r="BY401" s="166"/>
      <c r="BZ401" s="166"/>
    </row>
    <row r="402" spans="1:78" ht="12.75" x14ac:dyDescent="0.2">
      <c r="A402" s="205"/>
      <c r="B402" s="206"/>
      <c r="C402" s="185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84"/>
      <c r="O402" s="185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  <c r="AA402" s="166"/>
      <c r="AB402" s="166"/>
      <c r="AC402" s="166"/>
      <c r="AD402" s="184"/>
      <c r="AE402" s="185"/>
      <c r="AF402" s="166"/>
      <c r="AG402" s="166"/>
      <c r="AH402" s="184"/>
      <c r="AI402" s="185"/>
      <c r="AJ402" s="166"/>
      <c r="AK402" s="166"/>
      <c r="AL402" s="166"/>
      <c r="AM402" s="166"/>
      <c r="AN402" s="166"/>
      <c r="AO402" s="166"/>
      <c r="AP402" s="166"/>
      <c r="AQ402" s="166"/>
      <c r="AR402" s="166"/>
      <c r="AS402" s="166"/>
      <c r="AT402" s="166"/>
      <c r="AU402" s="166"/>
      <c r="AV402" s="166"/>
      <c r="AW402" s="166"/>
      <c r="AX402" s="184"/>
      <c r="AY402" s="185"/>
      <c r="AZ402" s="166"/>
      <c r="BA402" s="166"/>
      <c r="BB402" s="166"/>
      <c r="BC402" s="166"/>
      <c r="BD402" s="166"/>
      <c r="BE402" s="166"/>
      <c r="BF402" s="184"/>
      <c r="BG402" s="185"/>
      <c r="BH402" s="166"/>
      <c r="BI402" s="166"/>
      <c r="BJ402" s="166"/>
      <c r="BK402" s="166"/>
      <c r="BL402" s="166"/>
      <c r="BM402" s="166"/>
      <c r="BN402" s="166"/>
      <c r="BO402" s="166"/>
      <c r="BP402" s="166"/>
      <c r="BQ402" s="166"/>
      <c r="BR402" s="184"/>
      <c r="BS402" s="166"/>
      <c r="BT402" s="166"/>
      <c r="BU402" s="166"/>
      <c r="BV402" s="166"/>
      <c r="BW402" s="185"/>
      <c r="BX402" s="184"/>
      <c r="BY402" s="166"/>
      <c r="BZ402" s="166"/>
    </row>
    <row r="403" spans="1:78" ht="12.75" x14ac:dyDescent="0.2">
      <c r="A403" s="205"/>
      <c r="B403" s="206"/>
      <c r="C403" s="185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84"/>
      <c r="O403" s="185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  <c r="AA403" s="166"/>
      <c r="AB403" s="166"/>
      <c r="AC403" s="166"/>
      <c r="AD403" s="184"/>
      <c r="AE403" s="185"/>
      <c r="AF403" s="166"/>
      <c r="AG403" s="166"/>
      <c r="AH403" s="184"/>
      <c r="AI403" s="185"/>
      <c r="AJ403" s="166"/>
      <c r="AK403" s="166"/>
      <c r="AL403" s="166"/>
      <c r="AM403" s="166"/>
      <c r="AN403" s="166"/>
      <c r="AO403" s="166"/>
      <c r="AP403" s="166"/>
      <c r="AQ403" s="166"/>
      <c r="AR403" s="166"/>
      <c r="AS403" s="166"/>
      <c r="AT403" s="166"/>
      <c r="AU403" s="166"/>
      <c r="AV403" s="166"/>
      <c r="AW403" s="166"/>
      <c r="AX403" s="184"/>
      <c r="AY403" s="185"/>
      <c r="AZ403" s="166"/>
      <c r="BA403" s="166"/>
      <c r="BB403" s="166"/>
      <c r="BC403" s="166"/>
      <c r="BD403" s="166"/>
      <c r="BE403" s="166"/>
      <c r="BF403" s="184"/>
      <c r="BG403" s="185"/>
      <c r="BH403" s="166"/>
      <c r="BI403" s="166"/>
      <c r="BJ403" s="166"/>
      <c r="BK403" s="166"/>
      <c r="BL403" s="166"/>
      <c r="BM403" s="166"/>
      <c r="BN403" s="166"/>
      <c r="BO403" s="166"/>
      <c r="BP403" s="166"/>
      <c r="BQ403" s="166"/>
      <c r="BR403" s="184"/>
      <c r="BS403" s="166"/>
      <c r="BT403" s="166"/>
      <c r="BU403" s="166"/>
      <c r="BV403" s="166"/>
      <c r="BW403" s="185"/>
      <c r="BX403" s="184"/>
      <c r="BY403" s="166"/>
      <c r="BZ403" s="166"/>
    </row>
    <row r="404" spans="1:78" ht="12.75" x14ac:dyDescent="0.2">
      <c r="A404" s="205"/>
      <c r="B404" s="206"/>
      <c r="C404" s="185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84"/>
      <c r="O404" s="185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  <c r="AA404" s="166"/>
      <c r="AB404" s="166"/>
      <c r="AC404" s="166"/>
      <c r="AD404" s="184"/>
      <c r="AE404" s="185"/>
      <c r="AF404" s="166"/>
      <c r="AG404" s="166"/>
      <c r="AH404" s="184"/>
      <c r="AI404" s="185"/>
      <c r="AJ404" s="166"/>
      <c r="AK404" s="166"/>
      <c r="AL404" s="166"/>
      <c r="AM404" s="166"/>
      <c r="AN404" s="166"/>
      <c r="AO404" s="166"/>
      <c r="AP404" s="166"/>
      <c r="AQ404" s="166"/>
      <c r="AR404" s="166"/>
      <c r="AS404" s="166"/>
      <c r="AT404" s="166"/>
      <c r="AU404" s="166"/>
      <c r="AV404" s="166"/>
      <c r="AW404" s="166"/>
      <c r="AX404" s="184"/>
      <c r="AY404" s="185"/>
      <c r="AZ404" s="166"/>
      <c r="BA404" s="166"/>
      <c r="BB404" s="166"/>
      <c r="BC404" s="166"/>
      <c r="BD404" s="166"/>
      <c r="BE404" s="166"/>
      <c r="BF404" s="184"/>
      <c r="BG404" s="185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166"/>
      <c r="BR404" s="184"/>
      <c r="BS404" s="166"/>
      <c r="BT404" s="166"/>
      <c r="BU404" s="166"/>
      <c r="BV404" s="166"/>
      <c r="BW404" s="185"/>
      <c r="BX404" s="184"/>
      <c r="BY404" s="166"/>
      <c r="BZ404" s="166"/>
    </row>
    <row r="405" spans="1:78" ht="12.75" x14ac:dyDescent="0.2">
      <c r="A405" s="205"/>
      <c r="B405" s="206"/>
      <c r="C405" s="185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84"/>
      <c r="O405" s="185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  <c r="AA405" s="166"/>
      <c r="AB405" s="166"/>
      <c r="AC405" s="166"/>
      <c r="AD405" s="184"/>
      <c r="AE405" s="185"/>
      <c r="AF405" s="166"/>
      <c r="AG405" s="166"/>
      <c r="AH405" s="184"/>
      <c r="AI405" s="185"/>
      <c r="AJ405" s="166"/>
      <c r="AK405" s="166"/>
      <c r="AL405" s="166"/>
      <c r="AM405" s="166"/>
      <c r="AN405" s="166"/>
      <c r="AO405" s="166"/>
      <c r="AP405" s="166"/>
      <c r="AQ405" s="166"/>
      <c r="AR405" s="166"/>
      <c r="AS405" s="166"/>
      <c r="AT405" s="166"/>
      <c r="AU405" s="166"/>
      <c r="AV405" s="166"/>
      <c r="AW405" s="166"/>
      <c r="AX405" s="184"/>
      <c r="AY405" s="185"/>
      <c r="AZ405" s="166"/>
      <c r="BA405" s="166"/>
      <c r="BB405" s="166"/>
      <c r="BC405" s="166"/>
      <c r="BD405" s="166"/>
      <c r="BE405" s="166"/>
      <c r="BF405" s="184"/>
      <c r="BG405" s="185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166"/>
      <c r="BR405" s="184"/>
      <c r="BS405" s="166"/>
      <c r="BT405" s="166"/>
      <c r="BU405" s="166"/>
      <c r="BV405" s="166"/>
      <c r="BW405" s="185"/>
      <c r="BX405" s="184"/>
      <c r="BY405" s="166"/>
      <c r="BZ405" s="166"/>
    </row>
    <row r="406" spans="1:78" ht="12.75" x14ac:dyDescent="0.2">
      <c r="A406" s="205"/>
      <c r="B406" s="206"/>
      <c r="C406" s="185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84"/>
      <c r="O406" s="185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  <c r="AA406" s="166"/>
      <c r="AB406" s="166"/>
      <c r="AC406" s="166"/>
      <c r="AD406" s="184"/>
      <c r="AE406" s="185"/>
      <c r="AF406" s="166"/>
      <c r="AG406" s="166"/>
      <c r="AH406" s="184"/>
      <c r="AI406" s="185"/>
      <c r="AJ406" s="166"/>
      <c r="AK406" s="166"/>
      <c r="AL406" s="166"/>
      <c r="AM406" s="166"/>
      <c r="AN406" s="166"/>
      <c r="AO406" s="166"/>
      <c r="AP406" s="166"/>
      <c r="AQ406" s="166"/>
      <c r="AR406" s="166"/>
      <c r="AS406" s="166"/>
      <c r="AT406" s="166"/>
      <c r="AU406" s="166"/>
      <c r="AV406" s="166"/>
      <c r="AW406" s="166"/>
      <c r="AX406" s="184"/>
      <c r="AY406" s="185"/>
      <c r="AZ406" s="166"/>
      <c r="BA406" s="166"/>
      <c r="BB406" s="166"/>
      <c r="BC406" s="166"/>
      <c r="BD406" s="166"/>
      <c r="BE406" s="166"/>
      <c r="BF406" s="184"/>
      <c r="BG406" s="185"/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166"/>
      <c r="BR406" s="184"/>
      <c r="BS406" s="166"/>
      <c r="BT406" s="166"/>
      <c r="BU406" s="166"/>
      <c r="BV406" s="166"/>
      <c r="BW406" s="185"/>
      <c r="BX406" s="184"/>
      <c r="BY406" s="166"/>
      <c r="BZ406" s="166"/>
    </row>
    <row r="407" spans="1:78" ht="12.75" x14ac:dyDescent="0.2">
      <c r="A407" s="205"/>
      <c r="B407" s="206"/>
      <c r="C407" s="185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84"/>
      <c r="O407" s="185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  <c r="AA407" s="166"/>
      <c r="AB407" s="166"/>
      <c r="AC407" s="166"/>
      <c r="AD407" s="184"/>
      <c r="AE407" s="185"/>
      <c r="AF407" s="166"/>
      <c r="AG407" s="166"/>
      <c r="AH407" s="184"/>
      <c r="AI407" s="185"/>
      <c r="AJ407" s="166"/>
      <c r="AK407" s="166"/>
      <c r="AL407" s="166"/>
      <c r="AM407" s="166"/>
      <c r="AN407" s="166"/>
      <c r="AO407" s="166"/>
      <c r="AP407" s="166"/>
      <c r="AQ407" s="166"/>
      <c r="AR407" s="166"/>
      <c r="AS407" s="166"/>
      <c r="AT407" s="166"/>
      <c r="AU407" s="166"/>
      <c r="AV407" s="166"/>
      <c r="AW407" s="166"/>
      <c r="AX407" s="184"/>
      <c r="AY407" s="185"/>
      <c r="AZ407" s="166"/>
      <c r="BA407" s="166"/>
      <c r="BB407" s="166"/>
      <c r="BC407" s="166"/>
      <c r="BD407" s="166"/>
      <c r="BE407" s="166"/>
      <c r="BF407" s="184"/>
      <c r="BG407" s="185"/>
      <c r="BH407" s="166"/>
      <c r="BI407" s="166"/>
      <c r="BJ407" s="166"/>
      <c r="BK407" s="166"/>
      <c r="BL407" s="166"/>
      <c r="BM407" s="166"/>
      <c r="BN407" s="166"/>
      <c r="BO407" s="166"/>
      <c r="BP407" s="166"/>
      <c r="BQ407" s="166"/>
      <c r="BR407" s="184"/>
      <c r="BS407" s="166"/>
      <c r="BT407" s="166"/>
      <c r="BU407" s="166"/>
      <c r="BV407" s="166"/>
      <c r="BW407" s="185"/>
      <c r="BX407" s="184"/>
      <c r="BY407" s="166"/>
      <c r="BZ407" s="166"/>
    </row>
    <row r="408" spans="1:78" ht="12.75" x14ac:dyDescent="0.2">
      <c r="A408" s="205"/>
      <c r="B408" s="206"/>
      <c r="C408" s="185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84"/>
      <c r="O408" s="185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  <c r="AA408" s="166"/>
      <c r="AB408" s="166"/>
      <c r="AC408" s="166"/>
      <c r="AD408" s="184"/>
      <c r="AE408" s="185"/>
      <c r="AF408" s="166"/>
      <c r="AG408" s="166"/>
      <c r="AH408" s="184"/>
      <c r="AI408" s="185"/>
      <c r="AJ408" s="166"/>
      <c r="AK408" s="166"/>
      <c r="AL408" s="166"/>
      <c r="AM408" s="166"/>
      <c r="AN408" s="166"/>
      <c r="AO408" s="166"/>
      <c r="AP408" s="166"/>
      <c r="AQ408" s="166"/>
      <c r="AR408" s="166"/>
      <c r="AS408" s="166"/>
      <c r="AT408" s="166"/>
      <c r="AU408" s="166"/>
      <c r="AV408" s="166"/>
      <c r="AW408" s="166"/>
      <c r="AX408" s="184"/>
      <c r="AY408" s="185"/>
      <c r="AZ408" s="166"/>
      <c r="BA408" s="166"/>
      <c r="BB408" s="166"/>
      <c r="BC408" s="166"/>
      <c r="BD408" s="166"/>
      <c r="BE408" s="166"/>
      <c r="BF408" s="184"/>
      <c r="BG408" s="185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166"/>
      <c r="BR408" s="184"/>
      <c r="BS408" s="166"/>
      <c r="BT408" s="166"/>
      <c r="BU408" s="166"/>
      <c r="BV408" s="166"/>
      <c r="BW408" s="185"/>
      <c r="BX408" s="184"/>
      <c r="BY408" s="166"/>
      <c r="BZ408" s="166"/>
    </row>
    <row r="409" spans="1:78" ht="12.75" x14ac:dyDescent="0.2">
      <c r="A409" s="205"/>
      <c r="B409" s="206"/>
      <c r="C409" s="185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84"/>
      <c r="O409" s="185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6"/>
      <c r="AB409" s="166"/>
      <c r="AC409" s="166"/>
      <c r="AD409" s="184"/>
      <c r="AE409" s="185"/>
      <c r="AF409" s="166"/>
      <c r="AG409" s="166"/>
      <c r="AH409" s="184"/>
      <c r="AI409" s="185"/>
      <c r="AJ409" s="166"/>
      <c r="AK409" s="166"/>
      <c r="AL409" s="166"/>
      <c r="AM409" s="166"/>
      <c r="AN409" s="166"/>
      <c r="AO409" s="166"/>
      <c r="AP409" s="166"/>
      <c r="AQ409" s="166"/>
      <c r="AR409" s="166"/>
      <c r="AS409" s="166"/>
      <c r="AT409" s="166"/>
      <c r="AU409" s="166"/>
      <c r="AV409" s="166"/>
      <c r="AW409" s="166"/>
      <c r="AX409" s="184"/>
      <c r="AY409" s="185"/>
      <c r="AZ409" s="166"/>
      <c r="BA409" s="166"/>
      <c r="BB409" s="166"/>
      <c r="BC409" s="166"/>
      <c r="BD409" s="166"/>
      <c r="BE409" s="166"/>
      <c r="BF409" s="184"/>
      <c r="BG409" s="185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166"/>
      <c r="BR409" s="184"/>
      <c r="BS409" s="166"/>
      <c r="BT409" s="166"/>
      <c r="BU409" s="166"/>
      <c r="BV409" s="166"/>
      <c r="BW409" s="185"/>
      <c r="BX409" s="184"/>
      <c r="BY409" s="166"/>
      <c r="BZ409" s="166"/>
    </row>
    <row r="410" spans="1:78" ht="12.75" x14ac:dyDescent="0.2">
      <c r="A410" s="205"/>
      <c r="B410" s="206"/>
      <c r="C410" s="185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84"/>
      <c r="O410" s="185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  <c r="AA410" s="166"/>
      <c r="AB410" s="166"/>
      <c r="AC410" s="166"/>
      <c r="AD410" s="184"/>
      <c r="AE410" s="185"/>
      <c r="AF410" s="166"/>
      <c r="AG410" s="166"/>
      <c r="AH410" s="184"/>
      <c r="AI410" s="185"/>
      <c r="AJ410" s="166"/>
      <c r="AK410" s="166"/>
      <c r="AL410" s="166"/>
      <c r="AM410" s="166"/>
      <c r="AN410" s="166"/>
      <c r="AO410" s="166"/>
      <c r="AP410" s="166"/>
      <c r="AQ410" s="166"/>
      <c r="AR410" s="166"/>
      <c r="AS410" s="166"/>
      <c r="AT410" s="166"/>
      <c r="AU410" s="166"/>
      <c r="AV410" s="166"/>
      <c r="AW410" s="166"/>
      <c r="AX410" s="184"/>
      <c r="AY410" s="185"/>
      <c r="AZ410" s="166"/>
      <c r="BA410" s="166"/>
      <c r="BB410" s="166"/>
      <c r="BC410" s="166"/>
      <c r="BD410" s="166"/>
      <c r="BE410" s="166"/>
      <c r="BF410" s="184"/>
      <c r="BG410" s="185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166"/>
      <c r="BR410" s="184"/>
      <c r="BS410" s="166"/>
      <c r="BT410" s="166"/>
      <c r="BU410" s="166"/>
      <c r="BV410" s="166"/>
      <c r="BW410" s="185"/>
      <c r="BX410" s="184"/>
      <c r="BY410" s="166"/>
      <c r="BZ410" s="166"/>
    </row>
    <row r="411" spans="1:78" ht="12.75" x14ac:dyDescent="0.2">
      <c r="A411" s="205"/>
      <c r="B411" s="206"/>
      <c r="C411" s="185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84"/>
      <c r="O411" s="185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  <c r="AA411" s="166"/>
      <c r="AB411" s="166"/>
      <c r="AC411" s="166"/>
      <c r="AD411" s="184"/>
      <c r="AE411" s="185"/>
      <c r="AF411" s="166"/>
      <c r="AG411" s="166"/>
      <c r="AH411" s="184"/>
      <c r="AI411" s="185"/>
      <c r="AJ411" s="166"/>
      <c r="AK411" s="166"/>
      <c r="AL411" s="166"/>
      <c r="AM411" s="166"/>
      <c r="AN411" s="166"/>
      <c r="AO411" s="166"/>
      <c r="AP411" s="166"/>
      <c r="AQ411" s="166"/>
      <c r="AR411" s="166"/>
      <c r="AS411" s="166"/>
      <c r="AT411" s="166"/>
      <c r="AU411" s="166"/>
      <c r="AV411" s="166"/>
      <c r="AW411" s="166"/>
      <c r="AX411" s="184"/>
      <c r="AY411" s="185"/>
      <c r="AZ411" s="166"/>
      <c r="BA411" s="166"/>
      <c r="BB411" s="166"/>
      <c r="BC411" s="166"/>
      <c r="BD411" s="166"/>
      <c r="BE411" s="166"/>
      <c r="BF411" s="184"/>
      <c r="BG411" s="185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166"/>
      <c r="BR411" s="184"/>
      <c r="BS411" s="166"/>
      <c r="BT411" s="166"/>
      <c r="BU411" s="166"/>
      <c r="BV411" s="166"/>
      <c r="BW411" s="185"/>
      <c r="BX411" s="184"/>
      <c r="BY411" s="166"/>
      <c r="BZ411" s="166"/>
    </row>
    <row r="412" spans="1:78" ht="12.75" x14ac:dyDescent="0.2">
      <c r="A412" s="205"/>
      <c r="B412" s="206"/>
      <c r="C412" s="185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84"/>
      <c r="O412" s="185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  <c r="AA412" s="166"/>
      <c r="AB412" s="166"/>
      <c r="AC412" s="166"/>
      <c r="AD412" s="184"/>
      <c r="AE412" s="185"/>
      <c r="AF412" s="166"/>
      <c r="AG412" s="166"/>
      <c r="AH412" s="184"/>
      <c r="AI412" s="185"/>
      <c r="AJ412" s="166"/>
      <c r="AK412" s="166"/>
      <c r="AL412" s="166"/>
      <c r="AM412" s="166"/>
      <c r="AN412" s="166"/>
      <c r="AO412" s="166"/>
      <c r="AP412" s="166"/>
      <c r="AQ412" s="166"/>
      <c r="AR412" s="166"/>
      <c r="AS412" s="166"/>
      <c r="AT412" s="166"/>
      <c r="AU412" s="166"/>
      <c r="AV412" s="166"/>
      <c r="AW412" s="166"/>
      <c r="AX412" s="184"/>
      <c r="AY412" s="185"/>
      <c r="AZ412" s="166"/>
      <c r="BA412" s="166"/>
      <c r="BB412" s="166"/>
      <c r="BC412" s="166"/>
      <c r="BD412" s="166"/>
      <c r="BE412" s="166"/>
      <c r="BF412" s="184"/>
      <c r="BG412" s="185"/>
      <c r="BH412" s="166"/>
      <c r="BI412" s="166"/>
      <c r="BJ412" s="166"/>
      <c r="BK412" s="166"/>
      <c r="BL412" s="166"/>
      <c r="BM412" s="166"/>
      <c r="BN412" s="166"/>
      <c r="BO412" s="166"/>
      <c r="BP412" s="166"/>
      <c r="BQ412" s="166"/>
      <c r="BR412" s="184"/>
      <c r="BS412" s="166"/>
      <c r="BT412" s="166"/>
      <c r="BU412" s="166"/>
      <c r="BV412" s="166"/>
      <c r="BW412" s="185"/>
      <c r="BX412" s="184"/>
      <c r="BY412" s="166"/>
      <c r="BZ412" s="166"/>
    </row>
    <row r="413" spans="1:78" ht="12.75" x14ac:dyDescent="0.2">
      <c r="A413" s="205"/>
      <c r="B413" s="206"/>
      <c r="C413" s="185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84"/>
      <c r="O413" s="185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  <c r="AA413" s="166"/>
      <c r="AB413" s="166"/>
      <c r="AC413" s="166"/>
      <c r="AD413" s="184"/>
      <c r="AE413" s="185"/>
      <c r="AF413" s="166"/>
      <c r="AG413" s="166"/>
      <c r="AH413" s="184"/>
      <c r="AI413" s="185"/>
      <c r="AJ413" s="166"/>
      <c r="AK413" s="166"/>
      <c r="AL413" s="166"/>
      <c r="AM413" s="166"/>
      <c r="AN413" s="166"/>
      <c r="AO413" s="166"/>
      <c r="AP413" s="166"/>
      <c r="AQ413" s="166"/>
      <c r="AR413" s="166"/>
      <c r="AS413" s="166"/>
      <c r="AT413" s="166"/>
      <c r="AU413" s="166"/>
      <c r="AV413" s="166"/>
      <c r="AW413" s="166"/>
      <c r="AX413" s="184"/>
      <c r="AY413" s="185"/>
      <c r="AZ413" s="166"/>
      <c r="BA413" s="166"/>
      <c r="BB413" s="166"/>
      <c r="BC413" s="166"/>
      <c r="BD413" s="166"/>
      <c r="BE413" s="166"/>
      <c r="BF413" s="184"/>
      <c r="BG413" s="185"/>
      <c r="BH413" s="166"/>
      <c r="BI413" s="166"/>
      <c r="BJ413" s="166"/>
      <c r="BK413" s="166"/>
      <c r="BL413" s="166"/>
      <c r="BM413" s="166"/>
      <c r="BN413" s="166"/>
      <c r="BO413" s="166"/>
      <c r="BP413" s="166"/>
      <c r="BQ413" s="166"/>
      <c r="BR413" s="184"/>
      <c r="BS413" s="166"/>
      <c r="BT413" s="166"/>
      <c r="BU413" s="166"/>
      <c r="BV413" s="166"/>
      <c r="BW413" s="185"/>
      <c r="BX413" s="184"/>
      <c r="BY413" s="166"/>
      <c r="BZ413" s="166"/>
    </row>
    <row r="414" spans="1:78" ht="12.75" x14ac:dyDescent="0.2">
      <c r="A414" s="205"/>
      <c r="B414" s="206"/>
      <c r="C414" s="185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84"/>
      <c r="O414" s="185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  <c r="AA414" s="166"/>
      <c r="AB414" s="166"/>
      <c r="AC414" s="166"/>
      <c r="AD414" s="184"/>
      <c r="AE414" s="185"/>
      <c r="AF414" s="166"/>
      <c r="AG414" s="166"/>
      <c r="AH414" s="184"/>
      <c r="AI414" s="185"/>
      <c r="AJ414" s="166"/>
      <c r="AK414" s="166"/>
      <c r="AL414" s="166"/>
      <c r="AM414" s="166"/>
      <c r="AN414" s="166"/>
      <c r="AO414" s="166"/>
      <c r="AP414" s="166"/>
      <c r="AQ414" s="166"/>
      <c r="AR414" s="166"/>
      <c r="AS414" s="166"/>
      <c r="AT414" s="166"/>
      <c r="AU414" s="166"/>
      <c r="AV414" s="166"/>
      <c r="AW414" s="166"/>
      <c r="AX414" s="184"/>
      <c r="AY414" s="185"/>
      <c r="AZ414" s="166"/>
      <c r="BA414" s="166"/>
      <c r="BB414" s="166"/>
      <c r="BC414" s="166"/>
      <c r="BD414" s="166"/>
      <c r="BE414" s="166"/>
      <c r="BF414" s="184"/>
      <c r="BG414" s="185"/>
      <c r="BH414" s="166"/>
      <c r="BI414" s="166"/>
      <c r="BJ414" s="166"/>
      <c r="BK414" s="166"/>
      <c r="BL414" s="166"/>
      <c r="BM414" s="166"/>
      <c r="BN414" s="166"/>
      <c r="BO414" s="166"/>
      <c r="BP414" s="166"/>
      <c r="BQ414" s="166"/>
      <c r="BR414" s="184"/>
      <c r="BS414" s="166"/>
      <c r="BT414" s="166"/>
      <c r="BU414" s="166"/>
      <c r="BV414" s="166"/>
      <c r="BW414" s="185"/>
      <c r="BX414" s="184"/>
      <c r="BY414" s="166"/>
      <c r="BZ414" s="166"/>
    </row>
    <row r="415" spans="1:78" ht="12.75" x14ac:dyDescent="0.2">
      <c r="A415" s="205"/>
      <c r="B415" s="206"/>
      <c r="C415" s="185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84"/>
      <c r="O415" s="185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  <c r="AA415" s="166"/>
      <c r="AB415" s="166"/>
      <c r="AC415" s="166"/>
      <c r="AD415" s="184"/>
      <c r="AE415" s="185"/>
      <c r="AF415" s="166"/>
      <c r="AG415" s="166"/>
      <c r="AH415" s="184"/>
      <c r="AI415" s="185"/>
      <c r="AJ415" s="166"/>
      <c r="AK415" s="166"/>
      <c r="AL415" s="166"/>
      <c r="AM415" s="166"/>
      <c r="AN415" s="166"/>
      <c r="AO415" s="166"/>
      <c r="AP415" s="166"/>
      <c r="AQ415" s="166"/>
      <c r="AR415" s="166"/>
      <c r="AS415" s="166"/>
      <c r="AT415" s="166"/>
      <c r="AU415" s="166"/>
      <c r="AV415" s="166"/>
      <c r="AW415" s="166"/>
      <c r="AX415" s="184"/>
      <c r="AY415" s="185"/>
      <c r="AZ415" s="166"/>
      <c r="BA415" s="166"/>
      <c r="BB415" s="166"/>
      <c r="BC415" s="166"/>
      <c r="BD415" s="166"/>
      <c r="BE415" s="166"/>
      <c r="BF415" s="184"/>
      <c r="BG415" s="185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166"/>
      <c r="BR415" s="184"/>
      <c r="BS415" s="166"/>
      <c r="BT415" s="166"/>
      <c r="BU415" s="166"/>
      <c r="BV415" s="166"/>
      <c r="BW415" s="185"/>
      <c r="BX415" s="184"/>
      <c r="BY415" s="166"/>
      <c r="BZ415" s="166"/>
    </row>
    <row r="416" spans="1:78" ht="12.75" x14ac:dyDescent="0.2">
      <c r="A416" s="205"/>
      <c r="B416" s="206"/>
      <c r="C416" s="185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84"/>
      <c r="O416" s="185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66"/>
      <c r="AC416" s="166"/>
      <c r="AD416" s="184"/>
      <c r="AE416" s="185"/>
      <c r="AF416" s="166"/>
      <c r="AG416" s="166"/>
      <c r="AH416" s="184"/>
      <c r="AI416" s="185"/>
      <c r="AJ416" s="166"/>
      <c r="AK416" s="166"/>
      <c r="AL416" s="166"/>
      <c r="AM416" s="166"/>
      <c r="AN416" s="166"/>
      <c r="AO416" s="166"/>
      <c r="AP416" s="166"/>
      <c r="AQ416" s="166"/>
      <c r="AR416" s="166"/>
      <c r="AS416" s="166"/>
      <c r="AT416" s="166"/>
      <c r="AU416" s="166"/>
      <c r="AV416" s="166"/>
      <c r="AW416" s="166"/>
      <c r="AX416" s="184"/>
      <c r="AY416" s="185"/>
      <c r="AZ416" s="166"/>
      <c r="BA416" s="166"/>
      <c r="BB416" s="166"/>
      <c r="BC416" s="166"/>
      <c r="BD416" s="166"/>
      <c r="BE416" s="166"/>
      <c r="BF416" s="184"/>
      <c r="BG416" s="185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166"/>
      <c r="BR416" s="184"/>
      <c r="BS416" s="166"/>
      <c r="BT416" s="166"/>
      <c r="BU416" s="166"/>
      <c r="BV416" s="166"/>
      <c r="BW416" s="185"/>
      <c r="BX416" s="184"/>
      <c r="BY416" s="166"/>
      <c r="BZ416" s="166"/>
    </row>
    <row r="417" spans="1:78" ht="12.75" x14ac:dyDescent="0.2">
      <c r="A417" s="205"/>
      <c r="B417" s="206"/>
      <c r="C417" s="185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84"/>
      <c r="O417" s="185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66"/>
      <c r="AC417" s="166"/>
      <c r="AD417" s="184"/>
      <c r="AE417" s="185"/>
      <c r="AF417" s="166"/>
      <c r="AG417" s="166"/>
      <c r="AH417" s="184"/>
      <c r="AI417" s="185"/>
      <c r="AJ417" s="166"/>
      <c r="AK417" s="166"/>
      <c r="AL417" s="166"/>
      <c r="AM417" s="166"/>
      <c r="AN417" s="166"/>
      <c r="AO417" s="166"/>
      <c r="AP417" s="166"/>
      <c r="AQ417" s="166"/>
      <c r="AR417" s="166"/>
      <c r="AS417" s="166"/>
      <c r="AT417" s="166"/>
      <c r="AU417" s="166"/>
      <c r="AV417" s="166"/>
      <c r="AW417" s="166"/>
      <c r="AX417" s="184"/>
      <c r="AY417" s="185"/>
      <c r="AZ417" s="166"/>
      <c r="BA417" s="166"/>
      <c r="BB417" s="166"/>
      <c r="BC417" s="166"/>
      <c r="BD417" s="166"/>
      <c r="BE417" s="166"/>
      <c r="BF417" s="184"/>
      <c r="BG417" s="185"/>
      <c r="BH417" s="166"/>
      <c r="BI417" s="166"/>
      <c r="BJ417" s="166"/>
      <c r="BK417" s="166"/>
      <c r="BL417" s="166"/>
      <c r="BM417" s="166"/>
      <c r="BN417" s="166"/>
      <c r="BO417" s="166"/>
      <c r="BP417" s="166"/>
      <c r="BQ417" s="166"/>
      <c r="BR417" s="184"/>
      <c r="BS417" s="166"/>
      <c r="BT417" s="166"/>
      <c r="BU417" s="166"/>
      <c r="BV417" s="166"/>
      <c r="BW417" s="185"/>
      <c r="BX417" s="184"/>
      <c r="BY417" s="166"/>
      <c r="BZ417" s="166"/>
    </row>
    <row r="418" spans="1:78" ht="12.75" x14ac:dyDescent="0.2">
      <c r="A418" s="205"/>
      <c r="B418" s="206"/>
      <c r="C418" s="185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84"/>
      <c r="O418" s="185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  <c r="AA418" s="166"/>
      <c r="AB418" s="166"/>
      <c r="AC418" s="166"/>
      <c r="AD418" s="184"/>
      <c r="AE418" s="185"/>
      <c r="AF418" s="166"/>
      <c r="AG418" s="166"/>
      <c r="AH418" s="184"/>
      <c r="AI418" s="185"/>
      <c r="AJ418" s="166"/>
      <c r="AK418" s="166"/>
      <c r="AL418" s="166"/>
      <c r="AM418" s="166"/>
      <c r="AN418" s="166"/>
      <c r="AO418" s="166"/>
      <c r="AP418" s="166"/>
      <c r="AQ418" s="166"/>
      <c r="AR418" s="166"/>
      <c r="AS418" s="166"/>
      <c r="AT418" s="166"/>
      <c r="AU418" s="166"/>
      <c r="AV418" s="166"/>
      <c r="AW418" s="166"/>
      <c r="AX418" s="184"/>
      <c r="AY418" s="185"/>
      <c r="AZ418" s="166"/>
      <c r="BA418" s="166"/>
      <c r="BB418" s="166"/>
      <c r="BC418" s="166"/>
      <c r="BD418" s="166"/>
      <c r="BE418" s="166"/>
      <c r="BF418" s="184"/>
      <c r="BG418" s="185"/>
      <c r="BH418" s="166"/>
      <c r="BI418" s="166"/>
      <c r="BJ418" s="166"/>
      <c r="BK418" s="166"/>
      <c r="BL418" s="166"/>
      <c r="BM418" s="166"/>
      <c r="BN418" s="166"/>
      <c r="BO418" s="166"/>
      <c r="BP418" s="166"/>
      <c r="BQ418" s="166"/>
      <c r="BR418" s="184"/>
      <c r="BS418" s="166"/>
      <c r="BT418" s="166"/>
      <c r="BU418" s="166"/>
      <c r="BV418" s="166"/>
      <c r="BW418" s="185"/>
      <c r="BX418" s="184"/>
      <c r="BY418" s="166"/>
      <c r="BZ418" s="166"/>
    </row>
    <row r="419" spans="1:78" ht="12.75" x14ac:dyDescent="0.2">
      <c r="A419" s="205"/>
      <c r="B419" s="206"/>
      <c r="C419" s="185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84"/>
      <c r="O419" s="185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66"/>
      <c r="AC419" s="166"/>
      <c r="AD419" s="184"/>
      <c r="AE419" s="185"/>
      <c r="AF419" s="166"/>
      <c r="AG419" s="166"/>
      <c r="AH419" s="184"/>
      <c r="AI419" s="185"/>
      <c r="AJ419" s="166"/>
      <c r="AK419" s="166"/>
      <c r="AL419" s="166"/>
      <c r="AM419" s="166"/>
      <c r="AN419" s="166"/>
      <c r="AO419" s="166"/>
      <c r="AP419" s="166"/>
      <c r="AQ419" s="166"/>
      <c r="AR419" s="166"/>
      <c r="AS419" s="166"/>
      <c r="AT419" s="166"/>
      <c r="AU419" s="166"/>
      <c r="AV419" s="166"/>
      <c r="AW419" s="166"/>
      <c r="AX419" s="184"/>
      <c r="AY419" s="185"/>
      <c r="AZ419" s="166"/>
      <c r="BA419" s="166"/>
      <c r="BB419" s="166"/>
      <c r="BC419" s="166"/>
      <c r="BD419" s="166"/>
      <c r="BE419" s="166"/>
      <c r="BF419" s="184"/>
      <c r="BG419" s="185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166"/>
      <c r="BR419" s="184"/>
      <c r="BS419" s="166"/>
      <c r="BT419" s="166"/>
      <c r="BU419" s="166"/>
      <c r="BV419" s="166"/>
      <c r="BW419" s="185"/>
      <c r="BX419" s="184"/>
      <c r="BY419" s="166"/>
      <c r="BZ419" s="166"/>
    </row>
    <row r="420" spans="1:78" ht="12.75" x14ac:dyDescent="0.2">
      <c r="A420" s="205"/>
      <c r="B420" s="206"/>
      <c r="C420" s="185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84"/>
      <c r="O420" s="185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66"/>
      <c r="AC420" s="166"/>
      <c r="AD420" s="184"/>
      <c r="AE420" s="185"/>
      <c r="AF420" s="166"/>
      <c r="AG420" s="166"/>
      <c r="AH420" s="184"/>
      <c r="AI420" s="185"/>
      <c r="AJ420" s="166"/>
      <c r="AK420" s="166"/>
      <c r="AL420" s="166"/>
      <c r="AM420" s="166"/>
      <c r="AN420" s="166"/>
      <c r="AO420" s="166"/>
      <c r="AP420" s="166"/>
      <c r="AQ420" s="166"/>
      <c r="AR420" s="166"/>
      <c r="AS420" s="166"/>
      <c r="AT420" s="166"/>
      <c r="AU420" s="166"/>
      <c r="AV420" s="166"/>
      <c r="AW420" s="166"/>
      <c r="AX420" s="184"/>
      <c r="AY420" s="185"/>
      <c r="AZ420" s="166"/>
      <c r="BA420" s="166"/>
      <c r="BB420" s="166"/>
      <c r="BC420" s="166"/>
      <c r="BD420" s="166"/>
      <c r="BE420" s="166"/>
      <c r="BF420" s="184"/>
      <c r="BG420" s="185"/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166"/>
      <c r="BR420" s="184"/>
      <c r="BS420" s="166"/>
      <c r="BT420" s="166"/>
      <c r="BU420" s="166"/>
      <c r="BV420" s="166"/>
      <c r="BW420" s="185"/>
      <c r="BX420" s="184"/>
      <c r="BY420" s="166"/>
      <c r="BZ420" s="166"/>
    </row>
    <row r="421" spans="1:78" ht="12.75" x14ac:dyDescent="0.2">
      <c r="A421" s="205"/>
      <c r="B421" s="206"/>
      <c r="C421" s="185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84"/>
      <c r="O421" s="185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66"/>
      <c r="AC421" s="166"/>
      <c r="AD421" s="184"/>
      <c r="AE421" s="185"/>
      <c r="AF421" s="166"/>
      <c r="AG421" s="166"/>
      <c r="AH421" s="184"/>
      <c r="AI421" s="185"/>
      <c r="AJ421" s="166"/>
      <c r="AK421" s="166"/>
      <c r="AL421" s="166"/>
      <c r="AM421" s="166"/>
      <c r="AN421" s="166"/>
      <c r="AO421" s="166"/>
      <c r="AP421" s="166"/>
      <c r="AQ421" s="166"/>
      <c r="AR421" s="166"/>
      <c r="AS421" s="166"/>
      <c r="AT421" s="166"/>
      <c r="AU421" s="166"/>
      <c r="AV421" s="166"/>
      <c r="AW421" s="166"/>
      <c r="AX421" s="184"/>
      <c r="AY421" s="185"/>
      <c r="AZ421" s="166"/>
      <c r="BA421" s="166"/>
      <c r="BB421" s="166"/>
      <c r="BC421" s="166"/>
      <c r="BD421" s="166"/>
      <c r="BE421" s="166"/>
      <c r="BF421" s="184"/>
      <c r="BG421" s="185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166"/>
      <c r="BR421" s="184"/>
      <c r="BS421" s="166"/>
      <c r="BT421" s="166"/>
      <c r="BU421" s="166"/>
      <c r="BV421" s="166"/>
      <c r="BW421" s="185"/>
      <c r="BX421" s="184"/>
      <c r="BY421" s="166"/>
      <c r="BZ421" s="166"/>
    </row>
    <row r="422" spans="1:78" ht="12.75" x14ac:dyDescent="0.2">
      <c r="A422" s="205"/>
      <c r="B422" s="206"/>
      <c r="C422" s="185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84"/>
      <c r="O422" s="185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66"/>
      <c r="AC422" s="166"/>
      <c r="AD422" s="184"/>
      <c r="AE422" s="185"/>
      <c r="AF422" s="166"/>
      <c r="AG422" s="166"/>
      <c r="AH422" s="184"/>
      <c r="AI422" s="185"/>
      <c r="AJ422" s="166"/>
      <c r="AK422" s="166"/>
      <c r="AL422" s="166"/>
      <c r="AM422" s="166"/>
      <c r="AN422" s="166"/>
      <c r="AO422" s="166"/>
      <c r="AP422" s="166"/>
      <c r="AQ422" s="166"/>
      <c r="AR422" s="166"/>
      <c r="AS422" s="166"/>
      <c r="AT422" s="166"/>
      <c r="AU422" s="166"/>
      <c r="AV422" s="166"/>
      <c r="AW422" s="166"/>
      <c r="AX422" s="184"/>
      <c r="AY422" s="185"/>
      <c r="AZ422" s="166"/>
      <c r="BA422" s="166"/>
      <c r="BB422" s="166"/>
      <c r="BC422" s="166"/>
      <c r="BD422" s="166"/>
      <c r="BE422" s="166"/>
      <c r="BF422" s="184"/>
      <c r="BG422" s="185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166"/>
      <c r="BR422" s="184"/>
      <c r="BS422" s="166"/>
      <c r="BT422" s="166"/>
      <c r="BU422" s="166"/>
      <c r="BV422" s="166"/>
      <c r="BW422" s="185"/>
      <c r="BX422" s="184"/>
      <c r="BY422" s="166"/>
      <c r="BZ422" s="166"/>
    </row>
    <row r="423" spans="1:78" ht="12.75" x14ac:dyDescent="0.2">
      <c r="A423" s="205"/>
      <c r="B423" s="206"/>
      <c r="C423" s="185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84"/>
      <c r="O423" s="185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66"/>
      <c r="AC423" s="166"/>
      <c r="AD423" s="184"/>
      <c r="AE423" s="185"/>
      <c r="AF423" s="166"/>
      <c r="AG423" s="166"/>
      <c r="AH423" s="184"/>
      <c r="AI423" s="185"/>
      <c r="AJ423" s="166"/>
      <c r="AK423" s="166"/>
      <c r="AL423" s="166"/>
      <c r="AM423" s="166"/>
      <c r="AN423" s="166"/>
      <c r="AO423" s="166"/>
      <c r="AP423" s="166"/>
      <c r="AQ423" s="166"/>
      <c r="AR423" s="166"/>
      <c r="AS423" s="166"/>
      <c r="AT423" s="166"/>
      <c r="AU423" s="166"/>
      <c r="AV423" s="166"/>
      <c r="AW423" s="166"/>
      <c r="AX423" s="184"/>
      <c r="AY423" s="185"/>
      <c r="AZ423" s="166"/>
      <c r="BA423" s="166"/>
      <c r="BB423" s="166"/>
      <c r="BC423" s="166"/>
      <c r="BD423" s="166"/>
      <c r="BE423" s="166"/>
      <c r="BF423" s="184"/>
      <c r="BG423" s="185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166"/>
      <c r="BR423" s="184"/>
      <c r="BS423" s="166"/>
      <c r="BT423" s="166"/>
      <c r="BU423" s="166"/>
      <c r="BV423" s="166"/>
      <c r="BW423" s="185"/>
      <c r="BX423" s="184"/>
      <c r="BY423" s="166"/>
      <c r="BZ423" s="166"/>
    </row>
    <row r="424" spans="1:78" ht="12.75" x14ac:dyDescent="0.2">
      <c r="A424" s="205"/>
      <c r="B424" s="206"/>
      <c r="C424" s="185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84"/>
      <c r="O424" s="185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66"/>
      <c r="AC424" s="166"/>
      <c r="AD424" s="184"/>
      <c r="AE424" s="185"/>
      <c r="AF424" s="166"/>
      <c r="AG424" s="166"/>
      <c r="AH424" s="184"/>
      <c r="AI424" s="185"/>
      <c r="AJ424" s="166"/>
      <c r="AK424" s="166"/>
      <c r="AL424" s="166"/>
      <c r="AM424" s="166"/>
      <c r="AN424" s="166"/>
      <c r="AO424" s="166"/>
      <c r="AP424" s="166"/>
      <c r="AQ424" s="166"/>
      <c r="AR424" s="166"/>
      <c r="AS424" s="166"/>
      <c r="AT424" s="166"/>
      <c r="AU424" s="166"/>
      <c r="AV424" s="166"/>
      <c r="AW424" s="166"/>
      <c r="AX424" s="184"/>
      <c r="AY424" s="185"/>
      <c r="AZ424" s="166"/>
      <c r="BA424" s="166"/>
      <c r="BB424" s="166"/>
      <c r="BC424" s="166"/>
      <c r="BD424" s="166"/>
      <c r="BE424" s="166"/>
      <c r="BF424" s="184"/>
      <c r="BG424" s="185"/>
      <c r="BH424" s="166"/>
      <c r="BI424" s="166"/>
      <c r="BJ424" s="166"/>
      <c r="BK424" s="166"/>
      <c r="BL424" s="166"/>
      <c r="BM424" s="166"/>
      <c r="BN424" s="166"/>
      <c r="BO424" s="166"/>
      <c r="BP424" s="166"/>
      <c r="BQ424" s="166"/>
      <c r="BR424" s="184"/>
      <c r="BS424" s="166"/>
      <c r="BT424" s="166"/>
      <c r="BU424" s="166"/>
      <c r="BV424" s="166"/>
      <c r="BW424" s="185"/>
      <c r="BX424" s="184"/>
      <c r="BY424" s="166"/>
      <c r="BZ424" s="166"/>
    </row>
    <row r="425" spans="1:78" ht="12.75" x14ac:dyDescent="0.2">
      <c r="A425" s="205"/>
      <c r="B425" s="206"/>
      <c r="C425" s="185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84"/>
      <c r="O425" s="185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66"/>
      <c r="AC425" s="166"/>
      <c r="AD425" s="184"/>
      <c r="AE425" s="185"/>
      <c r="AF425" s="166"/>
      <c r="AG425" s="166"/>
      <c r="AH425" s="184"/>
      <c r="AI425" s="185"/>
      <c r="AJ425" s="166"/>
      <c r="AK425" s="166"/>
      <c r="AL425" s="166"/>
      <c r="AM425" s="166"/>
      <c r="AN425" s="166"/>
      <c r="AO425" s="166"/>
      <c r="AP425" s="166"/>
      <c r="AQ425" s="166"/>
      <c r="AR425" s="166"/>
      <c r="AS425" s="166"/>
      <c r="AT425" s="166"/>
      <c r="AU425" s="166"/>
      <c r="AV425" s="166"/>
      <c r="AW425" s="166"/>
      <c r="AX425" s="184"/>
      <c r="AY425" s="185"/>
      <c r="AZ425" s="166"/>
      <c r="BA425" s="166"/>
      <c r="BB425" s="166"/>
      <c r="BC425" s="166"/>
      <c r="BD425" s="166"/>
      <c r="BE425" s="166"/>
      <c r="BF425" s="184"/>
      <c r="BG425" s="185"/>
      <c r="BH425" s="166"/>
      <c r="BI425" s="166"/>
      <c r="BJ425" s="166"/>
      <c r="BK425" s="166"/>
      <c r="BL425" s="166"/>
      <c r="BM425" s="166"/>
      <c r="BN425" s="166"/>
      <c r="BO425" s="166"/>
      <c r="BP425" s="166"/>
      <c r="BQ425" s="166"/>
      <c r="BR425" s="184"/>
      <c r="BS425" s="166"/>
      <c r="BT425" s="166"/>
      <c r="BU425" s="166"/>
      <c r="BV425" s="166"/>
      <c r="BW425" s="185"/>
      <c r="BX425" s="184"/>
      <c r="BY425" s="166"/>
      <c r="BZ425" s="166"/>
    </row>
    <row r="426" spans="1:78" ht="12.75" x14ac:dyDescent="0.2">
      <c r="A426" s="205"/>
      <c r="B426" s="206"/>
      <c r="C426" s="185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84"/>
      <c r="O426" s="185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66"/>
      <c r="AC426" s="166"/>
      <c r="AD426" s="184"/>
      <c r="AE426" s="185"/>
      <c r="AF426" s="166"/>
      <c r="AG426" s="166"/>
      <c r="AH426" s="184"/>
      <c r="AI426" s="185"/>
      <c r="AJ426" s="166"/>
      <c r="AK426" s="166"/>
      <c r="AL426" s="166"/>
      <c r="AM426" s="166"/>
      <c r="AN426" s="166"/>
      <c r="AO426" s="166"/>
      <c r="AP426" s="166"/>
      <c r="AQ426" s="166"/>
      <c r="AR426" s="166"/>
      <c r="AS426" s="166"/>
      <c r="AT426" s="166"/>
      <c r="AU426" s="166"/>
      <c r="AV426" s="166"/>
      <c r="AW426" s="166"/>
      <c r="AX426" s="184"/>
      <c r="AY426" s="185"/>
      <c r="AZ426" s="166"/>
      <c r="BA426" s="166"/>
      <c r="BB426" s="166"/>
      <c r="BC426" s="166"/>
      <c r="BD426" s="166"/>
      <c r="BE426" s="166"/>
      <c r="BF426" s="184"/>
      <c r="BG426" s="185"/>
      <c r="BH426" s="166"/>
      <c r="BI426" s="166"/>
      <c r="BJ426" s="166"/>
      <c r="BK426" s="166"/>
      <c r="BL426" s="166"/>
      <c r="BM426" s="166"/>
      <c r="BN426" s="166"/>
      <c r="BO426" s="166"/>
      <c r="BP426" s="166"/>
      <c r="BQ426" s="166"/>
      <c r="BR426" s="184"/>
      <c r="BS426" s="166"/>
      <c r="BT426" s="166"/>
      <c r="BU426" s="166"/>
      <c r="BV426" s="166"/>
      <c r="BW426" s="185"/>
      <c r="BX426" s="184"/>
      <c r="BY426" s="166"/>
      <c r="BZ426" s="166"/>
    </row>
    <row r="427" spans="1:78" ht="12.75" x14ac:dyDescent="0.2">
      <c r="A427" s="205"/>
      <c r="B427" s="206"/>
      <c r="C427" s="185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84"/>
      <c r="O427" s="185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84"/>
      <c r="AE427" s="185"/>
      <c r="AF427" s="166"/>
      <c r="AG427" s="166"/>
      <c r="AH427" s="184"/>
      <c r="AI427" s="185"/>
      <c r="AJ427" s="166"/>
      <c r="AK427" s="166"/>
      <c r="AL427" s="166"/>
      <c r="AM427" s="166"/>
      <c r="AN427" s="166"/>
      <c r="AO427" s="166"/>
      <c r="AP427" s="166"/>
      <c r="AQ427" s="166"/>
      <c r="AR427" s="166"/>
      <c r="AS427" s="166"/>
      <c r="AT427" s="166"/>
      <c r="AU427" s="166"/>
      <c r="AV427" s="166"/>
      <c r="AW427" s="166"/>
      <c r="AX427" s="184"/>
      <c r="AY427" s="185"/>
      <c r="AZ427" s="166"/>
      <c r="BA427" s="166"/>
      <c r="BB427" s="166"/>
      <c r="BC427" s="166"/>
      <c r="BD427" s="166"/>
      <c r="BE427" s="166"/>
      <c r="BF427" s="184"/>
      <c r="BG427" s="185"/>
      <c r="BH427" s="166"/>
      <c r="BI427" s="166"/>
      <c r="BJ427" s="166"/>
      <c r="BK427" s="166"/>
      <c r="BL427" s="166"/>
      <c r="BM427" s="166"/>
      <c r="BN427" s="166"/>
      <c r="BO427" s="166"/>
      <c r="BP427" s="166"/>
      <c r="BQ427" s="166"/>
      <c r="BR427" s="184"/>
      <c r="BS427" s="166"/>
      <c r="BT427" s="166"/>
      <c r="BU427" s="166"/>
      <c r="BV427" s="166"/>
      <c r="BW427" s="185"/>
      <c r="BX427" s="184"/>
      <c r="BY427" s="166"/>
      <c r="BZ427" s="166"/>
    </row>
    <row r="428" spans="1:78" ht="12.75" x14ac:dyDescent="0.2">
      <c r="A428" s="205"/>
      <c r="B428" s="206"/>
      <c r="C428" s="185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84"/>
      <c r="O428" s="185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66"/>
      <c r="AC428" s="166"/>
      <c r="AD428" s="184"/>
      <c r="AE428" s="185"/>
      <c r="AF428" s="166"/>
      <c r="AG428" s="166"/>
      <c r="AH428" s="184"/>
      <c r="AI428" s="185"/>
      <c r="AJ428" s="166"/>
      <c r="AK428" s="166"/>
      <c r="AL428" s="166"/>
      <c r="AM428" s="166"/>
      <c r="AN428" s="166"/>
      <c r="AO428" s="166"/>
      <c r="AP428" s="166"/>
      <c r="AQ428" s="166"/>
      <c r="AR428" s="166"/>
      <c r="AS428" s="166"/>
      <c r="AT428" s="166"/>
      <c r="AU428" s="166"/>
      <c r="AV428" s="166"/>
      <c r="AW428" s="166"/>
      <c r="AX428" s="184"/>
      <c r="AY428" s="185"/>
      <c r="AZ428" s="166"/>
      <c r="BA428" s="166"/>
      <c r="BB428" s="166"/>
      <c r="BC428" s="166"/>
      <c r="BD428" s="166"/>
      <c r="BE428" s="166"/>
      <c r="BF428" s="184"/>
      <c r="BG428" s="185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166"/>
      <c r="BR428" s="184"/>
      <c r="BS428" s="166"/>
      <c r="BT428" s="166"/>
      <c r="BU428" s="166"/>
      <c r="BV428" s="166"/>
      <c r="BW428" s="185"/>
      <c r="BX428" s="184"/>
      <c r="BY428" s="166"/>
      <c r="BZ428" s="166"/>
    </row>
    <row r="429" spans="1:78" ht="12.75" x14ac:dyDescent="0.2">
      <c r="A429" s="205"/>
      <c r="B429" s="206"/>
      <c r="C429" s="185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84"/>
      <c r="O429" s="185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66"/>
      <c r="AC429" s="166"/>
      <c r="AD429" s="184"/>
      <c r="AE429" s="185"/>
      <c r="AF429" s="166"/>
      <c r="AG429" s="166"/>
      <c r="AH429" s="184"/>
      <c r="AI429" s="185"/>
      <c r="AJ429" s="166"/>
      <c r="AK429" s="166"/>
      <c r="AL429" s="166"/>
      <c r="AM429" s="166"/>
      <c r="AN429" s="166"/>
      <c r="AO429" s="166"/>
      <c r="AP429" s="166"/>
      <c r="AQ429" s="166"/>
      <c r="AR429" s="166"/>
      <c r="AS429" s="166"/>
      <c r="AT429" s="166"/>
      <c r="AU429" s="166"/>
      <c r="AV429" s="166"/>
      <c r="AW429" s="166"/>
      <c r="AX429" s="184"/>
      <c r="AY429" s="185"/>
      <c r="AZ429" s="166"/>
      <c r="BA429" s="166"/>
      <c r="BB429" s="166"/>
      <c r="BC429" s="166"/>
      <c r="BD429" s="166"/>
      <c r="BE429" s="166"/>
      <c r="BF429" s="184"/>
      <c r="BG429" s="185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166"/>
      <c r="BR429" s="184"/>
      <c r="BS429" s="166"/>
      <c r="BT429" s="166"/>
      <c r="BU429" s="166"/>
      <c r="BV429" s="166"/>
      <c r="BW429" s="185"/>
      <c r="BX429" s="184"/>
      <c r="BY429" s="166"/>
      <c r="BZ429" s="166"/>
    </row>
    <row r="430" spans="1:78" ht="12.75" x14ac:dyDescent="0.2">
      <c r="A430" s="205"/>
      <c r="B430" s="206"/>
      <c r="C430" s="185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84"/>
      <c r="O430" s="185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66"/>
      <c r="AC430" s="166"/>
      <c r="AD430" s="184"/>
      <c r="AE430" s="185"/>
      <c r="AF430" s="166"/>
      <c r="AG430" s="166"/>
      <c r="AH430" s="184"/>
      <c r="AI430" s="185"/>
      <c r="AJ430" s="166"/>
      <c r="AK430" s="166"/>
      <c r="AL430" s="166"/>
      <c r="AM430" s="166"/>
      <c r="AN430" s="166"/>
      <c r="AO430" s="166"/>
      <c r="AP430" s="166"/>
      <c r="AQ430" s="166"/>
      <c r="AR430" s="166"/>
      <c r="AS430" s="166"/>
      <c r="AT430" s="166"/>
      <c r="AU430" s="166"/>
      <c r="AV430" s="166"/>
      <c r="AW430" s="166"/>
      <c r="AX430" s="184"/>
      <c r="AY430" s="185"/>
      <c r="AZ430" s="166"/>
      <c r="BA430" s="166"/>
      <c r="BB430" s="166"/>
      <c r="BC430" s="166"/>
      <c r="BD430" s="166"/>
      <c r="BE430" s="166"/>
      <c r="BF430" s="184"/>
      <c r="BG430" s="185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166"/>
      <c r="BR430" s="184"/>
      <c r="BS430" s="166"/>
      <c r="BT430" s="166"/>
      <c r="BU430" s="166"/>
      <c r="BV430" s="166"/>
      <c r="BW430" s="185"/>
      <c r="BX430" s="184"/>
      <c r="BY430" s="166"/>
      <c r="BZ430" s="166"/>
    </row>
    <row r="431" spans="1:78" ht="12.75" x14ac:dyDescent="0.2">
      <c r="A431" s="205"/>
      <c r="B431" s="206"/>
      <c r="C431" s="185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84"/>
      <c r="O431" s="185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66"/>
      <c r="AC431" s="166"/>
      <c r="AD431" s="184"/>
      <c r="AE431" s="185"/>
      <c r="AF431" s="166"/>
      <c r="AG431" s="166"/>
      <c r="AH431" s="184"/>
      <c r="AI431" s="185"/>
      <c r="AJ431" s="166"/>
      <c r="AK431" s="166"/>
      <c r="AL431" s="166"/>
      <c r="AM431" s="166"/>
      <c r="AN431" s="166"/>
      <c r="AO431" s="166"/>
      <c r="AP431" s="166"/>
      <c r="AQ431" s="166"/>
      <c r="AR431" s="166"/>
      <c r="AS431" s="166"/>
      <c r="AT431" s="166"/>
      <c r="AU431" s="166"/>
      <c r="AV431" s="166"/>
      <c r="AW431" s="166"/>
      <c r="AX431" s="184"/>
      <c r="AY431" s="185"/>
      <c r="AZ431" s="166"/>
      <c r="BA431" s="166"/>
      <c r="BB431" s="166"/>
      <c r="BC431" s="166"/>
      <c r="BD431" s="166"/>
      <c r="BE431" s="166"/>
      <c r="BF431" s="184"/>
      <c r="BG431" s="185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166"/>
      <c r="BR431" s="184"/>
      <c r="BS431" s="166"/>
      <c r="BT431" s="166"/>
      <c r="BU431" s="166"/>
      <c r="BV431" s="166"/>
      <c r="BW431" s="185"/>
      <c r="BX431" s="184"/>
      <c r="BY431" s="166"/>
      <c r="BZ431" s="166"/>
    </row>
    <row r="432" spans="1:78" ht="12.75" x14ac:dyDescent="0.2">
      <c r="A432" s="205"/>
      <c r="B432" s="206"/>
      <c r="C432" s="185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84"/>
      <c r="O432" s="185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66"/>
      <c r="AC432" s="166"/>
      <c r="AD432" s="184"/>
      <c r="AE432" s="185"/>
      <c r="AF432" s="166"/>
      <c r="AG432" s="166"/>
      <c r="AH432" s="184"/>
      <c r="AI432" s="185"/>
      <c r="AJ432" s="166"/>
      <c r="AK432" s="166"/>
      <c r="AL432" s="166"/>
      <c r="AM432" s="166"/>
      <c r="AN432" s="166"/>
      <c r="AO432" s="166"/>
      <c r="AP432" s="166"/>
      <c r="AQ432" s="166"/>
      <c r="AR432" s="166"/>
      <c r="AS432" s="166"/>
      <c r="AT432" s="166"/>
      <c r="AU432" s="166"/>
      <c r="AV432" s="166"/>
      <c r="AW432" s="166"/>
      <c r="AX432" s="184"/>
      <c r="AY432" s="185"/>
      <c r="AZ432" s="166"/>
      <c r="BA432" s="166"/>
      <c r="BB432" s="166"/>
      <c r="BC432" s="166"/>
      <c r="BD432" s="166"/>
      <c r="BE432" s="166"/>
      <c r="BF432" s="184"/>
      <c r="BG432" s="185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166"/>
      <c r="BR432" s="184"/>
      <c r="BS432" s="166"/>
      <c r="BT432" s="166"/>
      <c r="BU432" s="166"/>
      <c r="BV432" s="166"/>
      <c r="BW432" s="185"/>
      <c r="BX432" s="184"/>
      <c r="BY432" s="166"/>
      <c r="BZ432" s="166"/>
    </row>
    <row r="433" spans="1:78" ht="12.75" x14ac:dyDescent="0.2">
      <c r="A433" s="205"/>
      <c r="B433" s="206"/>
      <c r="C433" s="185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84"/>
      <c r="O433" s="185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  <c r="AA433" s="166"/>
      <c r="AB433" s="166"/>
      <c r="AC433" s="166"/>
      <c r="AD433" s="184"/>
      <c r="AE433" s="185"/>
      <c r="AF433" s="166"/>
      <c r="AG433" s="166"/>
      <c r="AH433" s="184"/>
      <c r="AI433" s="185"/>
      <c r="AJ433" s="166"/>
      <c r="AK433" s="166"/>
      <c r="AL433" s="166"/>
      <c r="AM433" s="166"/>
      <c r="AN433" s="166"/>
      <c r="AO433" s="166"/>
      <c r="AP433" s="166"/>
      <c r="AQ433" s="166"/>
      <c r="AR433" s="166"/>
      <c r="AS433" s="166"/>
      <c r="AT433" s="166"/>
      <c r="AU433" s="166"/>
      <c r="AV433" s="166"/>
      <c r="AW433" s="166"/>
      <c r="AX433" s="184"/>
      <c r="AY433" s="185"/>
      <c r="AZ433" s="166"/>
      <c r="BA433" s="166"/>
      <c r="BB433" s="166"/>
      <c r="BC433" s="166"/>
      <c r="BD433" s="166"/>
      <c r="BE433" s="166"/>
      <c r="BF433" s="184"/>
      <c r="BG433" s="185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166"/>
      <c r="BR433" s="184"/>
      <c r="BS433" s="166"/>
      <c r="BT433" s="166"/>
      <c r="BU433" s="166"/>
      <c r="BV433" s="166"/>
      <c r="BW433" s="185"/>
      <c r="BX433" s="184"/>
      <c r="BY433" s="166"/>
      <c r="BZ433" s="166"/>
    </row>
    <row r="434" spans="1:78" ht="12.75" x14ac:dyDescent="0.2">
      <c r="A434" s="205"/>
      <c r="B434" s="206"/>
      <c r="C434" s="185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84"/>
      <c r="O434" s="185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  <c r="AA434" s="166"/>
      <c r="AB434" s="166"/>
      <c r="AC434" s="166"/>
      <c r="AD434" s="184"/>
      <c r="AE434" s="185"/>
      <c r="AF434" s="166"/>
      <c r="AG434" s="166"/>
      <c r="AH434" s="184"/>
      <c r="AI434" s="185"/>
      <c r="AJ434" s="166"/>
      <c r="AK434" s="166"/>
      <c r="AL434" s="166"/>
      <c r="AM434" s="166"/>
      <c r="AN434" s="166"/>
      <c r="AO434" s="166"/>
      <c r="AP434" s="166"/>
      <c r="AQ434" s="166"/>
      <c r="AR434" s="166"/>
      <c r="AS434" s="166"/>
      <c r="AT434" s="166"/>
      <c r="AU434" s="166"/>
      <c r="AV434" s="166"/>
      <c r="AW434" s="166"/>
      <c r="AX434" s="184"/>
      <c r="AY434" s="185"/>
      <c r="AZ434" s="166"/>
      <c r="BA434" s="166"/>
      <c r="BB434" s="166"/>
      <c r="BC434" s="166"/>
      <c r="BD434" s="166"/>
      <c r="BE434" s="166"/>
      <c r="BF434" s="184"/>
      <c r="BG434" s="185"/>
      <c r="BH434" s="166"/>
      <c r="BI434" s="166"/>
      <c r="BJ434" s="166"/>
      <c r="BK434" s="166"/>
      <c r="BL434" s="166"/>
      <c r="BM434" s="166"/>
      <c r="BN434" s="166"/>
      <c r="BO434" s="166"/>
      <c r="BP434" s="166"/>
      <c r="BQ434" s="166"/>
      <c r="BR434" s="184"/>
      <c r="BS434" s="166"/>
      <c r="BT434" s="166"/>
      <c r="BU434" s="166"/>
      <c r="BV434" s="166"/>
      <c r="BW434" s="185"/>
      <c r="BX434" s="184"/>
      <c r="BY434" s="166"/>
      <c r="BZ434" s="166"/>
    </row>
    <row r="435" spans="1:78" ht="12.75" x14ac:dyDescent="0.2">
      <c r="A435" s="205"/>
      <c r="B435" s="206"/>
      <c r="C435" s="185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84"/>
      <c r="O435" s="185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  <c r="AA435" s="166"/>
      <c r="AB435" s="166"/>
      <c r="AC435" s="166"/>
      <c r="AD435" s="184"/>
      <c r="AE435" s="185"/>
      <c r="AF435" s="166"/>
      <c r="AG435" s="166"/>
      <c r="AH435" s="184"/>
      <c r="AI435" s="185"/>
      <c r="AJ435" s="166"/>
      <c r="AK435" s="166"/>
      <c r="AL435" s="166"/>
      <c r="AM435" s="166"/>
      <c r="AN435" s="166"/>
      <c r="AO435" s="166"/>
      <c r="AP435" s="166"/>
      <c r="AQ435" s="166"/>
      <c r="AR435" s="166"/>
      <c r="AS435" s="166"/>
      <c r="AT435" s="166"/>
      <c r="AU435" s="166"/>
      <c r="AV435" s="166"/>
      <c r="AW435" s="166"/>
      <c r="AX435" s="184"/>
      <c r="AY435" s="185"/>
      <c r="AZ435" s="166"/>
      <c r="BA435" s="166"/>
      <c r="BB435" s="166"/>
      <c r="BC435" s="166"/>
      <c r="BD435" s="166"/>
      <c r="BE435" s="166"/>
      <c r="BF435" s="184"/>
      <c r="BG435" s="185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166"/>
      <c r="BR435" s="184"/>
      <c r="BS435" s="166"/>
      <c r="BT435" s="166"/>
      <c r="BU435" s="166"/>
      <c r="BV435" s="166"/>
      <c r="BW435" s="185"/>
      <c r="BX435" s="184"/>
      <c r="BY435" s="166"/>
      <c r="BZ435" s="166"/>
    </row>
    <row r="436" spans="1:78" ht="12.75" x14ac:dyDescent="0.2">
      <c r="A436" s="205"/>
      <c r="B436" s="206"/>
      <c r="C436" s="185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84"/>
      <c r="O436" s="185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  <c r="AA436" s="166"/>
      <c r="AB436" s="166"/>
      <c r="AC436" s="166"/>
      <c r="AD436" s="184"/>
      <c r="AE436" s="185"/>
      <c r="AF436" s="166"/>
      <c r="AG436" s="166"/>
      <c r="AH436" s="184"/>
      <c r="AI436" s="185"/>
      <c r="AJ436" s="166"/>
      <c r="AK436" s="166"/>
      <c r="AL436" s="166"/>
      <c r="AM436" s="166"/>
      <c r="AN436" s="166"/>
      <c r="AO436" s="166"/>
      <c r="AP436" s="166"/>
      <c r="AQ436" s="166"/>
      <c r="AR436" s="166"/>
      <c r="AS436" s="166"/>
      <c r="AT436" s="166"/>
      <c r="AU436" s="166"/>
      <c r="AV436" s="166"/>
      <c r="AW436" s="166"/>
      <c r="AX436" s="184"/>
      <c r="AY436" s="185"/>
      <c r="AZ436" s="166"/>
      <c r="BA436" s="166"/>
      <c r="BB436" s="166"/>
      <c r="BC436" s="166"/>
      <c r="BD436" s="166"/>
      <c r="BE436" s="166"/>
      <c r="BF436" s="184"/>
      <c r="BG436" s="185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166"/>
      <c r="BR436" s="184"/>
      <c r="BS436" s="166"/>
      <c r="BT436" s="166"/>
      <c r="BU436" s="166"/>
      <c r="BV436" s="166"/>
      <c r="BW436" s="185"/>
      <c r="BX436" s="184"/>
      <c r="BY436" s="166"/>
      <c r="BZ436" s="166"/>
    </row>
    <row r="437" spans="1:78" ht="12.75" x14ac:dyDescent="0.2">
      <c r="A437" s="205"/>
      <c r="B437" s="206"/>
      <c r="C437" s="185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84"/>
      <c r="O437" s="185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84"/>
      <c r="AE437" s="185"/>
      <c r="AF437" s="166"/>
      <c r="AG437" s="166"/>
      <c r="AH437" s="184"/>
      <c r="AI437" s="185"/>
      <c r="AJ437" s="166"/>
      <c r="AK437" s="166"/>
      <c r="AL437" s="166"/>
      <c r="AM437" s="166"/>
      <c r="AN437" s="166"/>
      <c r="AO437" s="166"/>
      <c r="AP437" s="166"/>
      <c r="AQ437" s="166"/>
      <c r="AR437" s="166"/>
      <c r="AS437" s="166"/>
      <c r="AT437" s="166"/>
      <c r="AU437" s="166"/>
      <c r="AV437" s="166"/>
      <c r="AW437" s="166"/>
      <c r="AX437" s="184"/>
      <c r="AY437" s="185"/>
      <c r="AZ437" s="166"/>
      <c r="BA437" s="166"/>
      <c r="BB437" s="166"/>
      <c r="BC437" s="166"/>
      <c r="BD437" s="166"/>
      <c r="BE437" s="166"/>
      <c r="BF437" s="184"/>
      <c r="BG437" s="185"/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166"/>
      <c r="BR437" s="184"/>
      <c r="BS437" s="166"/>
      <c r="BT437" s="166"/>
      <c r="BU437" s="166"/>
      <c r="BV437" s="166"/>
      <c r="BW437" s="185"/>
      <c r="BX437" s="184"/>
      <c r="BY437" s="166"/>
      <c r="BZ437" s="166"/>
    </row>
    <row r="438" spans="1:78" ht="12.75" x14ac:dyDescent="0.2">
      <c r="A438" s="205"/>
      <c r="B438" s="206"/>
      <c r="C438" s="185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84"/>
      <c r="O438" s="185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66"/>
      <c r="AC438" s="166"/>
      <c r="AD438" s="184"/>
      <c r="AE438" s="185"/>
      <c r="AF438" s="166"/>
      <c r="AG438" s="166"/>
      <c r="AH438" s="184"/>
      <c r="AI438" s="185"/>
      <c r="AJ438" s="166"/>
      <c r="AK438" s="166"/>
      <c r="AL438" s="166"/>
      <c r="AM438" s="166"/>
      <c r="AN438" s="166"/>
      <c r="AO438" s="166"/>
      <c r="AP438" s="166"/>
      <c r="AQ438" s="166"/>
      <c r="AR438" s="166"/>
      <c r="AS438" s="166"/>
      <c r="AT438" s="166"/>
      <c r="AU438" s="166"/>
      <c r="AV438" s="166"/>
      <c r="AW438" s="166"/>
      <c r="AX438" s="184"/>
      <c r="AY438" s="185"/>
      <c r="AZ438" s="166"/>
      <c r="BA438" s="166"/>
      <c r="BB438" s="166"/>
      <c r="BC438" s="166"/>
      <c r="BD438" s="166"/>
      <c r="BE438" s="166"/>
      <c r="BF438" s="184"/>
      <c r="BG438" s="185"/>
      <c r="BH438" s="166"/>
      <c r="BI438" s="166"/>
      <c r="BJ438" s="166"/>
      <c r="BK438" s="166"/>
      <c r="BL438" s="166"/>
      <c r="BM438" s="166"/>
      <c r="BN438" s="166"/>
      <c r="BO438" s="166"/>
      <c r="BP438" s="166"/>
      <c r="BQ438" s="166"/>
      <c r="BR438" s="184"/>
      <c r="BS438" s="166"/>
      <c r="BT438" s="166"/>
      <c r="BU438" s="166"/>
      <c r="BV438" s="166"/>
      <c r="BW438" s="185"/>
      <c r="BX438" s="184"/>
      <c r="BY438" s="166"/>
      <c r="BZ438" s="166"/>
    </row>
    <row r="439" spans="1:78" ht="12.75" x14ac:dyDescent="0.2">
      <c r="A439" s="205"/>
      <c r="B439" s="206"/>
      <c r="C439" s="185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84"/>
      <c r="O439" s="185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66"/>
      <c r="AC439" s="166"/>
      <c r="AD439" s="184"/>
      <c r="AE439" s="185"/>
      <c r="AF439" s="166"/>
      <c r="AG439" s="166"/>
      <c r="AH439" s="184"/>
      <c r="AI439" s="185"/>
      <c r="AJ439" s="166"/>
      <c r="AK439" s="166"/>
      <c r="AL439" s="166"/>
      <c r="AM439" s="166"/>
      <c r="AN439" s="166"/>
      <c r="AO439" s="166"/>
      <c r="AP439" s="166"/>
      <c r="AQ439" s="166"/>
      <c r="AR439" s="166"/>
      <c r="AS439" s="166"/>
      <c r="AT439" s="166"/>
      <c r="AU439" s="166"/>
      <c r="AV439" s="166"/>
      <c r="AW439" s="166"/>
      <c r="AX439" s="184"/>
      <c r="AY439" s="185"/>
      <c r="AZ439" s="166"/>
      <c r="BA439" s="166"/>
      <c r="BB439" s="166"/>
      <c r="BC439" s="166"/>
      <c r="BD439" s="166"/>
      <c r="BE439" s="166"/>
      <c r="BF439" s="184"/>
      <c r="BG439" s="185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166"/>
      <c r="BR439" s="184"/>
      <c r="BS439" s="166"/>
      <c r="BT439" s="166"/>
      <c r="BU439" s="166"/>
      <c r="BV439" s="166"/>
      <c r="BW439" s="185"/>
      <c r="BX439" s="184"/>
      <c r="BY439" s="166"/>
      <c r="BZ439" s="166"/>
    </row>
    <row r="440" spans="1:78" ht="12.75" x14ac:dyDescent="0.2">
      <c r="A440" s="205"/>
      <c r="B440" s="206"/>
      <c r="C440" s="185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84"/>
      <c r="O440" s="185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66"/>
      <c r="AC440" s="166"/>
      <c r="AD440" s="184"/>
      <c r="AE440" s="185"/>
      <c r="AF440" s="166"/>
      <c r="AG440" s="166"/>
      <c r="AH440" s="184"/>
      <c r="AI440" s="185"/>
      <c r="AJ440" s="166"/>
      <c r="AK440" s="166"/>
      <c r="AL440" s="166"/>
      <c r="AM440" s="166"/>
      <c r="AN440" s="166"/>
      <c r="AO440" s="166"/>
      <c r="AP440" s="166"/>
      <c r="AQ440" s="166"/>
      <c r="AR440" s="166"/>
      <c r="AS440" s="166"/>
      <c r="AT440" s="166"/>
      <c r="AU440" s="166"/>
      <c r="AV440" s="166"/>
      <c r="AW440" s="166"/>
      <c r="AX440" s="184"/>
      <c r="AY440" s="185"/>
      <c r="AZ440" s="166"/>
      <c r="BA440" s="166"/>
      <c r="BB440" s="166"/>
      <c r="BC440" s="166"/>
      <c r="BD440" s="166"/>
      <c r="BE440" s="166"/>
      <c r="BF440" s="184"/>
      <c r="BG440" s="185"/>
      <c r="BH440" s="166"/>
      <c r="BI440" s="166"/>
      <c r="BJ440" s="166"/>
      <c r="BK440" s="166"/>
      <c r="BL440" s="166"/>
      <c r="BM440" s="166"/>
      <c r="BN440" s="166"/>
      <c r="BO440" s="166"/>
      <c r="BP440" s="166"/>
      <c r="BQ440" s="166"/>
      <c r="BR440" s="184"/>
      <c r="BS440" s="166"/>
      <c r="BT440" s="166"/>
      <c r="BU440" s="166"/>
      <c r="BV440" s="166"/>
      <c r="BW440" s="185"/>
      <c r="BX440" s="184"/>
      <c r="BY440" s="166"/>
      <c r="BZ440" s="166"/>
    </row>
    <row r="441" spans="1:78" ht="12.75" x14ac:dyDescent="0.2">
      <c r="A441" s="205"/>
      <c r="B441" s="206"/>
      <c r="C441" s="185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84"/>
      <c r="O441" s="185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66"/>
      <c r="AC441" s="166"/>
      <c r="AD441" s="184"/>
      <c r="AE441" s="185"/>
      <c r="AF441" s="166"/>
      <c r="AG441" s="166"/>
      <c r="AH441" s="184"/>
      <c r="AI441" s="185"/>
      <c r="AJ441" s="166"/>
      <c r="AK441" s="166"/>
      <c r="AL441" s="166"/>
      <c r="AM441" s="166"/>
      <c r="AN441" s="166"/>
      <c r="AO441" s="166"/>
      <c r="AP441" s="166"/>
      <c r="AQ441" s="166"/>
      <c r="AR441" s="166"/>
      <c r="AS441" s="166"/>
      <c r="AT441" s="166"/>
      <c r="AU441" s="166"/>
      <c r="AV441" s="166"/>
      <c r="AW441" s="166"/>
      <c r="AX441" s="184"/>
      <c r="AY441" s="185"/>
      <c r="AZ441" s="166"/>
      <c r="BA441" s="166"/>
      <c r="BB441" s="166"/>
      <c r="BC441" s="166"/>
      <c r="BD441" s="166"/>
      <c r="BE441" s="166"/>
      <c r="BF441" s="184"/>
      <c r="BG441" s="185"/>
      <c r="BH441" s="166"/>
      <c r="BI441" s="166"/>
      <c r="BJ441" s="166"/>
      <c r="BK441" s="166"/>
      <c r="BL441" s="166"/>
      <c r="BM441" s="166"/>
      <c r="BN441" s="166"/>
      <c r="BO441" s="166"/>
      <c r="BP441" s="166"/>
      <c r="BQ441" s="166"/>
      <c r="BR441" s="184"/>
      <c r="BS441" s="166"/>
      <c r="BT441" s="166"/>
      <c r="BU441" s="166"/>
      <c r="BV441" s="166"/>
      <c r="BW441" s="185"/>
      <c r="BX441" s="184"/>
      <c r="BY441" s="166"/>
      <c r="BZ441" s="166"/>
    </row>
    <row r="442" spans="1:78" ht="12.75" x14ac:dyDescent="0.2">
      <c r="A442" s="205"/>
      <c r="B442" s="206"/>
      <c r="C442" s="185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84"/>
      <c r="O442" s="185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66"/>
      <c r="AC442" s="166"/>
      <c r="AD442" s="184"/>
      <c r="AE442" s="185"/>
      <c r="AF442" s="166"/>
      <c r="AG442" s="166"/>
      <c r="AH442" s="184"/>
      <c r="AI442" s="185"/>
      <c r="AJ442" s="166"/>
      <c r="AK442" s="166"/>
      <c r="AL442" s="166"/>
      <c r="AM442" s="166"/>
      <c r="AN442" s="166"/>
      <c r="AO442" s="166"/>
      <c r="AP442" s="166"/>
      <c r="AQ442" s="166"/>
      <c r="AR442" s="166"/>
      <c r="AS442" s="166"/>
      <c r="AT442" s="166"/>
      <c r="AU442" s="166"/>
      <c r="AV442" s="166"/>
      <c r="AW442" s="166"/>
      <c r="AX442" s="184"/>
      <c r="AY442" s="185"/>
      <c r="AZ442" s="166"/>
      <c r="BA442" s="166"/>
      <c r="BB442" s="166"/>
      <c r="BC442" s="166"/>
      <c r="BD442" s="166"/>
      <c r="BE442" s="166"/>
      <c r="BF442" s="184"/>
      <c r="BG442" s="185"/>
      <c r="BH442" s="166"/>
      <c r="BI442" s="166"/>
      <c r="BJ442" s="166"/>
      <c r="BK442" s="166"/>
      <c r="BL442" s="166"/>
      <c r="BM442" s="166"/>
      <c r="BN442" s="166"/>
      <c r="BO442" s="166"/>
      <c r="BP442" s="166"/>
      <c r="BQ442" s="166"/>
      <c r="BR442" s="184"/>
      <c r="BS442" s="166"/>
      <c r="BT442" s="166"/>
      <c r="BU442" s="166"/>
      <c r="BV442" s="166"/>
      <c r="BW442" s="185"/>
      <c r="BX442" s="184"/>
      <c r="BY442" s="166"/>
      <c r="BZ442" s="166"/>
    </row>
    <row r="443" spans="1:78" ht="12.75" x14ac:dyDescent="0.2">
      <c r="A443" s="205"/>
      <c r="B443" s="206"/>
      <c r="C443" s="185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84"/>
      <c r="O443" s="185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66"/>
      <c r="AC443" s="166"/>
      <c r="AD443" s="184"/>
      <c r="AE443" s="185"/>
      <c r="AF443" s="166"/>
      <c r="AG443" s="166"/>
      <c r="AH443" s="184"/>
      <c r="AI443" s="185"/>
      <c r="AJ443" s="166"/>
      <c r="AK443" s="166"/>
      <c r="AL443" s="166"/>
      <c r="AM443" s="166"/>
      <c r="AN443" s="166"/>
      <c r="AO443" s="166"/>
      <c r="AP443" s="166"/>
      <c r="AQ443" s="166"/>
      <c r="AR443" s="166"/>
      <c r="AS443" s="166"/>
      <c r="AT443" s="166"/>
      <c r="AU443" s="166"/>
      <c r="AV443" s="166"/>
      <c r="AW443" s="166"/>
      <c r="AX443" s="184"/>
      <c r="AY443" s="185"/>
      <c r="AZ443" s="166"/>
      <c r="BA443" s="166"/>
      <c r="BB443" s="166"/>
      <c r="BC443" s="166"/>
      <c r="BD443" s="166"/>
      <c r="BE443" s="166"/>
      <c r="BF443" s="184"/>
      <c r="BG443" s="185"/>
      <c r="BH443" s="166"/>
      <c r="BI443" s="166"/>
      <c r="BJ443" s="166"/>
      <c r="BK443" s="166"/>
      <c r="BL443" s="166"/>
      <c r="BM443" s="166"/>
      <c r="BN443" s="166"/>
      <c r="BO443" s="166"/>
      <c r="BP443" s="166"/>
      <c r="BQ443" s="166"/>
      <c r="BR443" s="184"/>
      <c r="BS443" s="166"/>
      <c r="BT443" s="166"/>
      <c r="BU443" s="166"/>
      <c r="BV443" s="166"/>
      <c r="BW443" s="185"/>
      <c r="BX443" s="184"/>
      <c r="BY443" s="166"/>
      <c r="BZ443" s="166"/>
    </row>
    <row r="444" spans="1:78" ht="12.75" x14ac:dyDescent="0.2">
      <c r="A444" s="205"/>
      <c r="B444" s="206"/>
      <c r="C444" s="185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84"/>
      <c r="O444" s="185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66"/>
      <c r="AC444" s="166"/>
      <c r="AD444" s="184"/>
      <c r="AE444" s="185"/>
      <c r="AF444" s="166"/>
      <c r="AG444" s="166"/>
      <c r="AH444" s="184"/>
      <c r="AI444" s="185"/>
      <c r="AJ444" s="166"/>
      <c r="AK444" s="166"/>
      <c r="AL444" s="166"/>
      <c r="AM444" s="166"/>
      <c r="AN444" s="166"/>
      <c r="AO444" s="166"/>
      <c r="AP444" s="166"/>
      <c r="AQ444" s="166"/>
      <c r="AR444" s="166"/>
      <c r="AS444" s="166"/>
      <c r="AT444" s="166"/>
      <c r="AU444" s="166"/>
      <c r="AV444" s="166"/>
      <c r="AW444" s="166"/>
      <c r="AX444" s="184"/>
      <c r="AY444" s="185"/>
      <c r="AZ444" s="166"/>
      <c r="BA444" s="166"/>
      <c r="BB444" s="166"/>
      <c r="BC444" s="166"/>
      <c r="BD444" s="166"/>
      <c r="BE444" s="166"/>
      <c r="BF444" s="184"/>
      <c r="BG444" s="185"/>
      <c r="BH444" s="166"/>
      <c r="BI444" s="166"/>
      <c r="BJ444" s="166"/>
      <c r="BK444" s="166"/>
      <c r="BL444" s="166"/>
      <c r="BM444" s="166"/>
      <c r="BN444" s="166"/>
      <c r="BO444" s="166"/>
      <c r="BP444" s="166"/>
      <c r="BQ444" s="166"/>
      <c r="BR444" s="184"/>
      <c r="BS444" s="166"/>
      <c r="BT444" s="166"/>
      <c r="BU444" s="166"/>
      <c r="BV444" s="166"/>
      <c r="BW444" s="185"/>
      <c r="BX444" s="184"/>
      <c r="BY444" s="166"/>
      <c r="BZ444" s="166"/>
    </row>
    <row r="445" spans="1:78" ht="12.75" x14ac:dyDescent="0.2">
      <c r="A445" s="205"/>
      <c r="B445" s="206"/>
      <c r="C445" s="185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84"/>
      <c r="O445" s="185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66"/>
      <c r="AC445" s="166"/>
      <c r="AD445" s="184"/>
      <c r="AE445" s="185"/>
      <c r="AF445" s="166"/>
      <c r="AG445" s="166"/>
      <c r="AH445" s="184"/>
      <c r="AI445" s="185"/>
      <c r="AJ445" s="166"/>
      <c r="AK445" s="166"/>
      <c r="AL445" s="166"/>
      <c r="AM445" s="166"/>
      <c r="AN445" s="166"/>
      <c r="AO445" s="166"/>
      <c r="AP445" s="166"/>
      <c r="AQ445" s="166"/>
      <c r="AR445" s="166"/>
      <c r="AS445" s="166"/>
      <c r="AT445" s="166"/>
      <c r="AU445" s="166"/>
      <c r="AV445" s="166"/>
      <c r="AW445" s="166"/>
      <c r="AX445" s="184"/>
      <c r="AY445" s="185"/>
      <c r="AZ445" s="166"/>
      <c r="BA445" s="166"/>
      <c r="BB445" s="166"/>
      <c r="BC445" s="166"/>
      <c r="BD445" s="166"/>
      <c r="BE445" s="166"/>
      <c r="BF445" s="184"/>
      <c r="BG445" s="185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166"/>
      <c r="BR445" s="184"/>
      <c r="BS445" s="166"/>
      <c r="BT445" s="166"/>
      <c r="BU445" s="166"/>
      <c r="BV445" s="166"/>
      <c r="BW445" s="185"/>
      <c r="BX445" s="184"/>
      <c r="BY445" s="166"/>
      <c r="BZ445" s="166"/>
    </row>
    <row r="446" spans="1:78" ht="12.75" x14ac:dyDescent="0.2">
      <c r="A446" s="205"/>
      <c r="B446" s="206"/>
      <c r="C446" s="185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84"/>
      <c r="O446" s="185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66"/>
      <c r="AC446" s="166"/>
      <c r="AD446" s="184"/>
      <c r="AE446" s="185"/>
      <c r="AF446" s="166"/>
      <c r="AG446" s="166"/>
      <c r="AH446" s="184"/>
      <c r="AI446" s="185"/>
      <c r="AJ446" s="166"/>
      <c r="AK446" s="166"/>
      <c r="AL446" s="166"/>
      <c r="AM446" s="166"/>
      <c r="AN446" s="166"/>
      <c r="AO446" s="166"/>
      <c r="AP446" s="166"/>
      <c r="AQ446" s="166"/>
      <c r="AR446" s="166"/>
      <c r="AS446" s="166"/>
      <c r="AT446" s="166"/>
      <c r="AU446" s="166"/>
      <c r="AV446" s="166"/>
      <c r="AW446" s="166"/>
      <c r="AX446" s="184"/>
      <c r="AY446" s="185"/>
      <c r="AZ446" s="166"/>
      <c r="BA446" s="166"/>
      <c r="BB446" s="166"/>
      <c r="BC446" s="166"/>
      <c r="BD446" s="166"/>
      <c r="BE446" s="166"/>
      <c r="BF446" s="184"/>
      <c r="BG446" s="185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166"/>
      <c r="BR446" s="184"/>
      <c r="BS446" s="166"/>
      <c r="BT446" s="166"/>
      <c r="BU446" s="166"/>
      <c r="BV446" s="166"/>
      <c r="BW446" s="185"/>
      <c r="BX446" s="184"/>
      <c r="BY446" s="166"/>
      <c r="BZ446" s="166"/>
    </row>
    <row r="447" spans="1:78" ht="12.75" x14ac:dyDescent="0.2">
      <c r="A447" s="205"/>
      <c r="B447" s="206"/>
      <c r="C447" s="185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84"/>
      <c r="O447" s="185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  <c r="AA447" s="166"/>
      <c r="AB447" s="166"/>
      <c r="AC447" s="166"/>
      <c r="AD447" s="184"/>
      <c r="AE447" s="185"/>
      <c r="AF447" s="166"/>
      <c r="AG447" s="166"/>
      <c r="AH447" s="184"/>
      <c r="AI447" s="185"/>
      <c r="AJ447" s="166"/>
      <c r="AK447" s="166"/>
      <c r="AL447" s="166"/>
      <c r="AM447" s="166"/>
      <c r="AN447" s="166"/>
      <c r="AO447" s="166"/>
      <c r="AP447" s="166"/>
      <c r="AQ447" s="166"/>
      <c r="AR447" s="166"/>
      <c r="AS447" s="166"/>
      <c r="AT447" s="166"/>
      <c r="AU447" s="166"/>
      <c r="AV447" s="166"/>
      <c r="AW447" s="166"/>
      <c r="AX447" s="184"/>
      <c r="AY447" s="185"/>
      <c r="AZ447" s="166"/>
      <c r="BA447" s="166"/>
      <c r="BB447" s="166"/>
      <c r="BC447" s="166"/>
      <c r="BD447" s="166"/>
      <c r="BE447" s="166"/>
      <c r="BF447" s="184"/>
      <c r="BG447" s="185"/>
      <c r="BH447" s="166"/>
      <c r="BI447" s="166"/>
      <c r="BJ447" s="166"/>
      <c r="BK447" s="166"/>
      <c r="BL447" s="166"/>
      <c r="BM447" s="166"/>
      <c r="BN447" s="166"/>
      <c r="BO447" s="166"/>
      <c r="BP447" s="166"/>
      <c r="BQ447" s="166"/>
      <c r="BR447" s="184"/>
      <c r="BS447" s="166"/>
      <c r="BT447" s="166"/>
      <c r="BU447" s="166"/>
      <c r="BV447" s="166"/>
      <c r="BW447" s="185"/>
      <c r="BX447" s="184"/>
      <c r="BY447" s="166"/>
      <c r="BZ447" s="166"/>
    </row>
    <row r="448" spans="1:78" ht="12.75" x14ac:dyDescent="0.2">
      <c r="A448" s="205"/>
      <c r="B448" s="206"/>
      <c r="C448" s="185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84"/>
      <c r="O448" s="185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66"/>
      <c r="AC448" s="166"/>
      <c r="AD448" s="184"/>
      <c r="AE448" s="185"/>
      <c r="AF448" s="166"/>
      <c r="AG448" s="166"/>
      <c r="AH448" s="184"/>
      <c r="AI448" s="185"/>
      <c r="AJ448" s="166"/>
      <c r="AK448" s="166"/>
      <c r="AL448" s="166"/>
      <c r="AM448" s="166"/>
      <c r="AN448" s="166"/>
      <c r="AO448" s="166"/>
      <c r="AP448" s="166"/>
      <c r="AQ448" s="166"/>
      <c r="AR448" s="166"/>
      <c r="AS448" s="166"/>
      <c r="AT448" s="166"/>
      <c r="AU448" s="166"/>
      <c r="AV448" s="166"/>
      <c r="AW448" s="166"/>
      <c r="AX448" s="184"/>
      <c r="AY448" s="185"/>
      <c r="AZ448" s="166"/>
      <c r="BA448" s="166"/>
      <c r="BB448" s="166"/>
      <c r="BC448" s="166"/>
      <c r="BD448" s="166"/>
      <c r="BE448" s="166"/>
      <c r="BF448" s="184"/>
      <c r="BG448" s="185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166"/>
      <c r="BR448" s="184"/>
      <c r="BS448" s="166"/>
      <c r="BT448" s="166"/>
      <c r="BU448" s="166"/>
      <c r="BV448" s="166"/>
      <c r="BW448" s="185"/>
      <c r="BX448" s="184"/>
      <c r="BY448" s="166"/>
      <c r="BZ448" s="166"/>
    </row>
    <row r="449" spans="1:78" ht="12.75" x14ac:dyDescent="0.2">
      <c r="A449" s="205"/>
      <c r="B449" s="206"/>
      <c r="C449" s="185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84"/>
      <c r="O449" s="185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66"/>
      <c r="AC449" s="166"/>
      <c r="AD449" s="184"/>
      <c r="AE449" s="185"/>
      <c r="AF449" s="166"/>
      <c r="AG449" s="166"/>
      <c r="AH449" s="184"/>
      <c r="AI449" s="185"/>
      <c r="AJ449" s="166"/>
      <c r="AK449" s="166"/>
      <c r="AL449" s="166"/>
      <c r="AM449" s="166"/>
      <c r="AN449" s="166"/>
      <c r="AO449" s="166"/>
      <c r="AP449" s="166"/>
      <c r="AQ449" s="166"/>
      <c r="AR449" s="166"/>
      <c r="AS449" s="166"/>
      <c r="AT449" s="166"/>
      <c r="AU449" s="166"/>
      <c r="AV449" s="166"/>
      <c r="AW449" s="166"/>
      <c r="AX449" s="184"/>
      <c r="AY449" s="185"/>
      <c r="AZ449" s="166"/>
      <c r="BA449" s="166"/>
      <c r="BB449" s="166"/>
      <c r="BC449" s="166"/>
      <c r="BD449" s="166"/>
      <c r="BE449" s="166"/>
      <c r="BF449" s="184"/>
      <c r="BG449" s="185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166"/>
      <c r="BR449" s="184"/>
      <c r="BS449" s="166"/>
      <c r="BT449" s="166"/>
      <c r="BU449" s="166"/>
      <c r="BV449" s="166"/>
      <c r="BW449" s="185"/>
      <c r="BX449" s="184"/>
      <c r="BY449" s="166"/>
      <c r="BZ449" s="166"/>
    </row>
    <row r="450" spans="1:78" ht="12.75" x14ac:dyDescent="0.2">
      <c r="A450" s="205"/>
      <c r="B450" s="206"/>
      <c r="C450" s="185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84"/>
      <c r="O450" s="185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66"/>
      <c r="AC450" s="166"/>
      <c r="AD450" s="184"/>
      <c r="AE450" s="185"/>
      <c r="AF450" s="166"/>
      <c r="AG450" s="166"/>
      <c r="AH450" s="184"/>
      <c r="AI450" s="185"/>
      <c r="AJ450" s="166"/>
      <c r="AK450" s="166"/>
      <c r="AL450" s="166"/>
      <c r="AM450" s="166"/>
      <c r="AN450" s="166"/>
      <c r="AO450" s="166"/>
      <c r="AP450" s="166"/>
      <c r="AQ450" s="166"/>
      <c r="AR450" s="166"/>
      <c r="AS450" s="166"/>
      <c r="AT450" s="166"/>
      <c r="AU450" s="166"/>
      <c r="AV450" s="166"/>
      <c r="AW450" s="166"/>
      <c r="AX450" s="184"/>
      <c r="AY450" s="185"/>
      <c r="AZ450" s="166"/>
      <c r="BA450" s="166"/>
      <c r="BB450" s="166"/>
      <c r="BC450" s="166"/>
      <c r="BD450" s="166"/>
      <c r="BE450" s="166"/>
      <c r="BF450" s="184"/>
      <c r="BG450" s="185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166"/>
      <c r="BR450" s="184"/>
      <c r="BS450" s="166"/>
      <c r="BT450" s="166"/>
      <c r="BU450" s="166"/>
      <c r="BV450" s="166"/>
      <c r="BW450" s="185"/>
      <c r="BX450" s="184"/>
      <c r="BY450" s="166"/>
      <c r="BZ450" s="166"/>
    </row>
    <row r="451" spans="1:78" ht="12.75" x14ac:dyDescent="0.2">
      <c r="A451" s="205"/>
      <c r="B451" s="206"/>
      <c r="C451" s="185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84"/>
      <c r="O451" s="185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66"/>
      <c r="AC451" s="166"/>
      <c r="AD451" s="184"/>
      <c r="AE451" s="185"/>
      <c r="AF451" s="166"/>
      <c r="AG451" s="166"/>
      <c r="AH451" s="184"/>
      <c r="AI451" s="185"/>
      <c r="AJ451" s="166"/>
      <c r="AK451" s="166"/>
      <c r="AL451" s="166"/>
      <c r="AM451" s="166"/>
      <c r="AN451" s="166"/>
      <c r="AO451" s="166"/>
      <c r="AP451" s="166"/>
      <c r="AQ451" s="166"/>
      <c r="AR451" s="166"/>
      <c r="AS451" s="166"/>
      <c r="AT451" s="166"/>
      <c r="AU451" s="166"/>
      <c r="AV451" s="166"/>
      <c r="AW451" s="166"/>
      <c r="AX451" s="184"/>
      <c r="AY451" s="185"/>
      <c r="AZ451" s="166"/>
      <c r="BA451" s="166"/>
      <c r="BB451" s="166"/>
      <c r="BC451" s="166"/>
      <c r="BD451" s="166"/>
      <c r="BE451" s="166"/>
      <c r="BF451" s="184"/>
      <c r="BG451" s="185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166"/>
      <c r="BR451" s="184"/>
      <c r="BS451" s="166"/>
      <c r="BT451" s="166"/>
      <c r="BU451" s="166"/>
      <c r="BV451" s="166"/>
      <c r="BW451" s="185"/>
      <c r="BX451" s="184"/>
      <c r="BY451" s="166"/>
      <c r="BZ451" s="166"/>
    </row>
    <row r="452" spans="1:78" ht="12.75" x14ac:dyDescent="0.2">
      <c r="A452" s="205"/>
      <c r="B452" s="206"/>
      <c r="C452" s="185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84"/>
      <c r="O452" s="185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66"/>
      <c r="AC452" s="166"/>
      <c r="AD452" s="184"/>
      <c r="AE452" s="185"/>
      <c r="AF452" s="166"/>
      <c r="AG452" s="166"/>
      <c r="AH452" s="184"/>
      <c r="AI452" s="185"/>
      <c r="AJ452" s="166"/>
      <c r="AK452" s="166"/>
      <c r="AL452" s="166"/>
      <c r="AM452" s="166"/>
      <c r="AN452" s="166"/>
      <c r="AO452" s="166"/>
      <c r="AP452" s="166"/>
      <c r="AQ452" s="166"/>
      <c r="AR452" s="166"/>
      <c r="AS452" s="166"/>
      <c r="AT452" s="166"/>
      <c r="AU452" s="166"/>
      <c r="AV452" s="166"/>
      <c r="AW452" s="166"/>
      <c r="AX452" s="184"/>
      <c r="AY452" s="185"/>
      <c r="AZ452" s="166"/>
      <c r="BA452" s="166"/>
      <c r="BB452" s="166"/>
      <c r="BC452" s="166"/>
      <c r="BD452" s="166"/>
      <c r="BE452" s="166"/>
      <c r="BF452" s="184"/>
      <c r="BG452" s="185"/>
      <c r="BH452" s="166"/>
      <c r="BI452" s="166"/>
      <c r="BJ452" s="166"/>
      <c r="BK452" s="166"/>
      <c r="BL452" s="166"/>
      <c r="BM452" s="166"/>
      <c r="BN452" s="166"/>
      <c r="BO452" s="166"/>
      <c r="BP452" s="166"/>
      <c r="BQ452" s="166"/>
      <c r="BR452" s="184"/>
      <c r="BS452" s="166"/>
      <c r="BT452" s="166"/>
      <c r="BU452" s="166"/>
      <c r="BV452" s="166"/>
      <c r="BW452" s="185"/>
      <c r="BX452" s="184"/>
      <c r="BY452" s="166"/>
      <c r="BZ452" s="166"/>
    </row>
    <row r="453" spans="1:78" ht="12.75" x14ac:dyDescent="0.2">
      <c r="A453" s="205"/>
      <c r="B453" s="206"/>
      <c r="C453" s="185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84"/>
      <c r="O453" s="185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66"/>
      <c r="AC453" s="166"/>
      <c r="AD453" s="184"/>
      <c r="AE453" s="185"/>
      <c r="AF453" s="166"/>
      <c r="AG453" s="166"/>
      <c r="AH453" s="184"/>
      <c r="AI453" s="185"/>
      <c r="AJ453" s="166"/>
      <c r="AK453" s="166"/>
      <c r="AL453" s="166"/>
      <c r="AM453" s="166"/>
      <c r="AN453" s="166"/>
      <c r="AO453" s="166"/>
      <c r="AP453" s="166"/>
      <c r="AQ453" s="166"/>
      <c r="AR453" s="166"/>
      <c r="AS453" s="166"/>
      <c r="AT453" s="166"/>
      <c r="AU453" s="166"/>
      <c r="AV453" s="166"/>
      <c r="AW453" s="166"/>
      <c r="AX453" s="184"/>
      <c r="AY453" s="185"/>
      <c r="AZ453" s="166"/>
      <c r="BA453" s="166"/>
      <c r="BB453" s="166"/>
      <c r="BC453" s="166"/>
      <c r="BD453" s="166"/>
      <c r="BE453" s="166"/>
      <c r="BF453" s="184"/>
      <c r="BG453" s="185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166"/>
      <c r="BR453" s="184"/>
      <c r="BS453" s="166"/>
      <c r="BT453" s="166"/>
      <c r="BU453" s="166"/>
      <c r="BV453" s="166"/>
      <c r="BW453" s="185"/>
      <c r="BX453" s="184"/>
      <c r="BY453" s="166"/>
      <c r="BZ453" s="166"/>
    </row>
    <row r="454" spans="1:78" ht="12.75" x14ac:dyDescent="0.2">
      <c r="A454" s="205"/>
      <c r="B454" s="206"/>
      <c r="C454" s="185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84"/>
      <c r="O454" s="185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66"/>
      <c r="AC454" s="166"/>
      <c r="AD454" s="184"/>
      <c r="AE454" s="185"/>
      <c r="AF454" s="166"/>
      <c r="AG454" s="166"/>
      <c r="AH454" s="184"/>
      <c r="AI454" s="185"/>
      <c r="AJ454" s="166"/>
      <c r="AK454" s="166"/>
      <c r="AL454" s="166"/>
      <c r="AM454" s="166"/>
      <c r="AN454" s="166"/>
      <c r="AO454" s="166"/>
      <c r="AP454" s="166"/>
      <c r="AQ454" s="166"/>
      <c r="AR454" s="166"/>
      <c r="AS454" s="166"/>
      <c r="AT454" s="166"/>
      <c r="AU454" s="166"/>
      <c r="AV454" s="166"/>
      <c r="AW454" s="166"/>
      <c r="AX454" s="184"/>
      <c r="AY454" s="185"/>
      <c r="AZ454" s="166"/>
      <c r="BA454" s="166"/>
      <c r="BB454" s="166"/>
      <c r="BC454" s="166"/>
      <c r="BD454" s="166"/>
      <c r="BE454" s="166"/>
      <c r="BF454" s="184"/>
      <c r="BG454" s="185"/>
      <c r="BH454" s="166"/>
      <c r="BI454" s="166"/>
      <c r="BJ454" s="166"/>
      <c r="BK454" s="166"/>
      <c r="BL454" s="166"/>
      <c r="BM454" s="166"/>
      <c r="BN454" s="166"/>
      <c r="BO454" s="166"/>
      <c r="BP454" s="166"/>
      <c r="BQ454" s="166"/>
      <c r="BR454" s="184"/>
      <c r="BS454" s="166"/>
      <c r="BT454" s="166"/>
      <c r="BU454" s="166"/>
      <c r="BV454" s="166"/>
      <c r="BW454" s="185"/>
      <c r="BX454" s="184"/>
      <c r="BY454" s="166"/>
      <c r="BZ454" s="166"/>
    </row>
    <row r="455" spans="1:78" ht="12.75" x14ac:dyDescent="0.2">
      <c r="A455" s="205"/>
      <c r="B455" s="206"/>
      <c r="C455" s="185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84"/>
      <c r="O455" s="185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66"/>
      <c r="AC455" s="166"/>
      <c r="AD455" s="184"/>
      <c r="AE455" s="185"/>
      <c r="AF455" s="166"/>
      <c r="AG455" s="166"/>
      <c r="AH455" s="184"/>
      <c r="AI455" s="185"/>
      <c r="AJ455" s="166"/>
      <c r="AK455" s="166"/>
      <c r="AL455" s="166"/>
      <c r="AM455" s="166"/>
      <c r="AN455" s="166"/>
      <c r="AO455" s="166"/>
      <c r="AP455" s="166"/>
      <c r="AQ455" s="166"/>
      <c r="AR455" s="166"/>
      <c r="AS455" s="166"/>
      <c r="AT455" s="166"/>
      <c r="AU455" s="166"/>
      <c r="AV455" s="166"/>
      <c r="AW455" s="166"/>
      <c r="AX455" s="184"/>
      <c r="AY455" s="185"/>
      <c r="AZ455" s="166"/>
      <c r="BA455" s="166"/>
      <c r="BB455" s="166"/>
      <c r="BC455" s="166"/>
      <c r="BD455" s="166"/>
      <c r="BE455" s="166"/>
      <c r="BF455" s="184"/>
      <c r="BG455" s="185"/>
      <c r="BH455" s="166"/>
      <c r="BI455" s="166"/>
      <c r="BJ455" s="166"/>
      <c r="BK455" s="166"/>
      <c r="BL455" s="166"/>
      <c r="BM455" s="166"/>
      <c r="BN455" s="166"/>
      <c r="BO455" s="166"/>
      <c r="BP455" s="166"/>
      <c r="BQ455" s="166"/>
      <c r="BR455" s="184"/>
      <c r="BS455" s="166"/>
      <c r="BT455" s="166"/>
      <c r="BU455" s="166"/>
      <c r="BV455" s="166"/>
      <c r="BW455" s="185"/>
      <c r="BX455" s="184"/>
      <c r="BY455" s="166"/>
      <c r="BZ455" s="166"/>
    </row>
    <row r="456" spans="1:78" ht="12.75" x14ac:dyDescent="0.2">
      <c r="A456" s="205"/>
      <c r="B456" s="206"/>
      <c r="C456" s="185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84"/>
      <c r="O456" s="185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66"/>
      <c r="AC456" s="166"/>
      <c r="AD456" s="184"/>
      <c r="AE456" s="185"/>
      <c r="AF456" s="166"/>
      <c r="AG456" s="166"/>
      <c r="AH456" s="184"/>
      <c r="AI456" s="185"/>
      <c r="AJ456" s="166"/>
      <c r="AK456" s="166"/>
      <c r="AL456" s="166"/>
      <c r="AM456" s="166"/>
      <c r="AN456" s="166"/>
      <c r="AO456" s="166"/>
      <c r="AP456" s="166"/>
      <c r="AQ456" s="166"/>
      <c r="AR456" s="166"/>
      <c r="AS456" s="166"/>
      <c r="AT456" s="166"/>
      <c r="AU456" s="166"/>
      <c r="AV456" s="166"/>
      <c r="AW456" s="166"/>
      <c r="AX456" s="184"/>
      <c r="AY456" s="185"/>
      <c r="AZ456" s="166"/>
      <c r="BA456" s="166"/>
      <c r="BB456" s="166"/>
      <c r="BC456" s="166"/>
      <c r="BD456" s="166"/>
      <c r="BE456" s="166"/>
      <c r="BF456" s="184"/>
      <c r="BG456" s="185"/>
      <c r="BH456" s="166"/>
      <c r="BI456" s="166"/>
      <c r="BJ456" s="166"/>
      <c r="BK456" s="166"/>
      <c r="BL456" s="166"/>
      <c r="BM456" s="166"/>
      <c r="BN456" s="166"/>
      <c r="BO456" s="166"/>
      <c r="BP456" s="166"/>
      <c r="BQ456" s="166"/>
      <c r="BR456" s="184"/>
      <c r="BS456" s="166"/>
      <c r="BT456" s="166"/>
      <c r="BU456" s="166"/>
      <c r="BV456" s="166"/>
      <c r="BW456" s="185"/>
      <c r="BX456" s="184"/>
      <c r="BY456" s="166"/>
      <c r="BZ456" s="166"/>
    </row>
    <row r="457" spans="1:78" ht="12.75" x14ac:dyDescent="0.2">
      <c r="A457" s="205"/>
      <c r="B457" s="206"/>
      <c r="C457" s="185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84"/>
      <c r="O457" s="185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66"/>
      <c r="AC457" s="166"/>
      <c r="AD457" s="184"/>
      <c r="AE457" s="185"/>
      <c r="AF457" s="166"/>
      <c r="AG457" s="166"/>
      <c r="AH457" s="184"/>
      <c r="AI457" s="185"/>
      <c r="AJ457" s="166"/>
      <c r="AK457" s="166"/>
      <c r="AL457" s="166"/>
      <c r="AM457" s="166"/>
      <c r="AN457" s="166"/>
      <c r="AO457" s="166"/>
      <c r="AP457" s="166"/>
      <c r="AQ457" s="166"/>
      <c r="AR457" s="166"/>
      <c r="AS457" s="166"/>
      <c r="AT457" s="166"/>
      <c r="AU457" s="166"/>
      <c r="AV457" s="166"/>
      <c r="AW457" s="166"/>
      <c r="AX457" s="184"/>
      <c r="AY457" s="185"/>
      <c r="AZ457" s="166"/>
      <c r="BA457" s="166"/>
      <c r="BB457" s="166"/>
      <c r="BC457" s="166"/>
      <c r="BD457" s="166"/>
      <c r="BE457" s="166"/>
      <c r="BF457" s="184"/>
      <c r="BG457" s="185"/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166"/>
      <c r="BR457" s="184"/>
      <c r="BS457" s="166"/>
      <c r="BT457" s="166"/>
      <c r="BU457" s="166"/>
      <c r="BV457" s="166"/>
      <c r="BW457" s="185"/>
      <c r="BX457" s="184"/>
      <c r="BY457" s="166"/>
      <c r="BZ457" s="166"/>
    </row>
    <row r="458" spans="1:78" ht="12.75" x14ac:dyDescent="0.2">
      <c r="A458" s="205"/>
      <c r="B458" s="206"/>
      <c r="C458" s="185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84"/>
      <c r="O458" s="185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66"/>
      <c r="AC458" s="166"/>
      <c r="AD458" s="184"/>
      <c r="AE458" s="185"/>
      <c r="AF458" s="166"/>
      <c r="AG458" s="166"/>
      <c r="AH458" s="184"/>
      <c r="AI458" s="185"/>
      <c r="AJ458" s="166"/>
      <c r="AK458" s="166"/>
      <c r="AL458" s="166"/>
      <c r="AM458" s="166"/>
      <c r="AN458" s="166"/>
      <c r="AO458" s="166"/>
      <c r="AP458" s="166"/>
      <c r="AQ458" s="166"/>
      <c r="AR458" s="166"/>
      <c r="AS458" s="166"/>
      <c r="AT458" s="166"/>
      <c r="AU458" s="166"/>
      <c r="AV458" s="166"/>
      <c r="AW458" s="166"/>
      <c r="AX458" s="184"/>
      <c r="AY458" s="185"/>
      <c r="AZ458" s="166"/>
      <c r="BA458" s="166"/>
      <c r="BB458" s="166"/>
      <c r="BC458" s="166"/>
      <c r="BD458" s="166"/>
      <c r="BE458" s="166"/>
      <c r="BF458" s="184"/>
      <c r="BG458" s="185"/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166"/>
      <c r="BR458" s="184"/>
      <c r="BS458" s="166"/>
      <c r="BT458" s="166"/>
      <c r="BU458" s="166"/>
      <c r="BV458" s="166"/>
      <c r="BW458" s="185"/>
      <c r="BX458" s="184"/>
      <c r="BY458" s="166"/>
      <c r="BZ458" s="166"/>
    </row>
    <row r="459" spans="1:78" ht="12.75" x14ac:dyDescent="0.2">
      <c r="A459" s="205"/>
      <c r="B459" s="206"/>
      <c r="C459" s="185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84"/>
      <c r="O459" s="185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66"/>
      <c r="AC459" s="166"/>
      <c r="AD459" s="184"/>
      <c r="AE459" s="185"/>
      <c r="AF459" s="166"/>
      <c r="AG459" s="166"/>
      <c r="AH459" s="184"/>
      <c r="AI459" s="185"/>
      <c r="AJ459" s="166"/>
      <c r="AK459" s="166"/>
      <c r="AL459" s="166"/>
      <c r="AM459" s="166"/>
      <c r="AN459" s="166"/>
      <c r="AO459" s="166"/>
      <c r="AP459" s="166"/>
      <c r="AQ459" s="166"/>
      <c r="AR459" s="166"/>
      <c r="AS459" s="166"/>
      <c r="AT459" s="166"/>
      <c r="AU459" s="166"/>
      <c r="AV459" s="166"/>
      <c r="AW459" s="166"/>
      <c r="AX459" s="184"/>
      <c r="AY459" s="185"/>
      <c r="AZ459" s="166"/>
      <c r="BA459" s="166"/>
      <c r="BB459" s="166"/>
      <c r="BC459" s="166"/>
      <c r="BD459" s="166"/>
      <c r="BE459" s="166"/>
      <c r="BF459" s="184"/>
      <c r="BG459" s="185"/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166"/>
      <c r="BR459" s="184"/>
      <c r="BS459" s="166"/>
      <c r="BT459" s="166"/>
      <c r="BU459" s="166"/>
      <c r="BV459" s="166"/>
      <c r="BW459" s="185"/>
      <c r="BX459" s="184"/>
      <c r="BY459" s="166"/>
      <c r="BZ459" s="166"/>
    </row>
    <row r="460" spans="1:78" ht="12.75" x14ac:dyDescent="0.2">
      <c r="A460" s="205"/>
      <c r="B460" s="206"/>
      <c r="C460" s="185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84"/>
      <c r="O460" s="185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66"/>
      <c r="AC460" s="166"/>
      <c r="AD460" s="184"/>
      <c r="AE460" s="185"/>
      <c r="AF460" s="166"/>
      <c r="AG460" s="166"/>
      <c r="AH460" s="184"/>
      <c r="AI460" s="185"/>
      <c r="AJ460" s="166"/>
      <c r="AK460" s="166"/>
      <c r="AL460" s="166"/>
      <c r="AM460" s="166"/>
      <c r="AN460" s="166"/>
      <c r="AO460" s="166"/>
      <c r="AP460" s="166"/>
      <c r="AQ460" s="166"/>
      <c r="AR460" s="166"/>
      <c r="AS460" s="166"/>
      <c r="AT460" s="166"/>
      <c r="AU460" s="166"/>
      <c r="AV460" s="166"/>
      <c r="AW460" s="166"/>
      <c r="AX460" s="184"/>
      <c r="AY460" s="185"/>
      <c r="AZ460" s="166"/>
      <c r="BA460" s="166"/>
      <c r="BB460" s="166"/>
      <c r="BC460" s="166"/>
      <c r="BD460" s="166"/>
      <c r="BE460" s="166"/>
      <c r="BF460" s="184"/>
      <c r="BG460" s="185"/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166"/>
      <c r="BR460" s="184"/>
      <c r="BS460" s="166"/>
      <c r="BT460" s="166"/>
      <c r="BU460" s="166"/>
      <c r="BV460" s="166"/>
      <c r="BW460" s="185"/>
      <c r="BX460" s="184"/>
      <c r="BY460" s="166"/>
      <c r="BZ460" s="166"/>
    </row>
    <row r="461" spans="1:78" ht="12.75" x14ac:dyDescent="0.2">
      <c r="A461" s="205"/>
      <c r="B461" s="206"/>
      <c r="C461" s="185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84"/>
      <c r="O461" s="185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66"/>
      <c r="AC461" s="166"/>
      <c r="AD461" s="184"/>
      <c r="AE461" s="185"/>
      <c r="AF461" s="166"/>
      <c r="AG461" s="166"/>
      <c r="AH461" s="184"/>
      <c r="AI461" s="185"/>
      <c r="AJ461" s="166"/>
      <c r="AK461" s="166"/>
      <c r="AL461" s="166"/>
      <c r="AM461" s="166"/>
      <c r="AN461" s="166"/>
      <c r="AO461" s="166"/>
      <c r="AP461" s="166"/>
      <c r="AQ461" s="166"/>
      <c r="AR461" s="166"/>
      <c r="AS461" s="166"/>
      <c r="AT461" s="166"/>
      <c r="AU461" s="166"/>
      <c r="AV461" s="166"/>
      <c r="AW461" s="166"/>
      <c r="AX461" s="184"/>
      <c r="AY461" s="185"/>
      <c r="AZ461" s="166"/>
      <c r="BA461" s="166"/>
      <c r="BB461" s="166"/>
      <c r="BC461" s="166"/>
      <c r="BD461" s="166"/>
      <c r="BE461" s="166"/>
      <c r="BF461" s="184"/>
      <c r="BG461" s="185"/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166"/>
      <c r="BR461" s="184"/>
      <c r="BS461" s="166"/>
      <c r="BT461" s="166"/>
      <c r="BU461" s="166"/>
      <c r="BV461" s="166"/>
      <c r="BW461" s="185"/>
      <c r="BX461" s="184"/>
      <c r="BY461" s="166"/>
      <c r="BZ461" s="166"/>
    </row>
    <row r="462" spans="1:78" ht="12.75" x14ac:dyDescent="0.2">
      <c r="A462" s="205"/>
      <c r="B462" s="206"/>
      <c r="C462" s="185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84"/>
      <c r="O462" s="185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66"/>
      <c r="AC462" s="166"/>
      <c r="AD462" s="184"/>
      <c r="AE462" s="185"/>
      <c r="AF462" s="166"/>
      <c r="AG462" s="166"/>
      <c r="AH462" s="184"/>
      <c r="AI462" s="185"/>
      <c r="AJ462" s="166"/>
      <c r="AK462" s="166"/>
      <c r="AL462" s="166"/>
      <c r="AM462" s="166"/>
      <c r="AN462" s="166"/>
      <c r="AO462" s="166"/>
      <c r="AP462" s="166"/>
      <c r="AQ462" s="166"/>
      <c r="AR462" s="166"/>
      <c r="AS462" s="166"/>
      <c r="AT462" s="166"/>
      <c r="AU462" s="166"/>
      <c r="AV462" s="166"/>
      <c r="AW462" s="166"/>
      <c r="AX462" s="184"/>
      <c r="AY462" s="185"/>
      <c r="AZ462" s="166"/>
      <c r="BA462" s="166"/>
      <c r="BB462" s="166"/>
      <c r="BC462" s="166"/>
      <c r="BD462" s="166"/>
      <c r="BE462" s="166"/>
      <c r="BF462" s="184"/>
      <c r="BG462" s="185"/>
      <c r="BH462" s="166"/>
      <c r="BI462" s="166"/>
      <c r="BJ462" s="166"/>
      <c r="BK462" s="166"/>
      <c r="BL462" s="166"/>
      <c r="BM462" s="166"/>
      <c r="BN462" s="166"/>
      <c r="BO462" s="166"/>
      <c r="BP462" s="166"/>
      <c r="BQ462" s="166"/>
      <c r="BR462" s="184"/>
      <c r="BS462" s="166"/>
      <c r="BT462" s="166"/>
      <c r="BU462" s="166"/>
      <c r="BV462" s="166"/>
      <c r="BW462" s="185"/>
      <c r="BX462" s="184"/>
      <c r="BY462" s="166"/>
      <c r="BZ462" s="166"/>
    </row>
    <row r="463" spans="1:78" ht="12.75" x14ac:dyDescent="0.2">
      <c r="A463" s="205"/>
      <c r="B463" s="206"/>
      <c r="C463" s="185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84"/>
      <c r="O463" s="185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  <c r="AA463" s="166"/>
      <c r="AB463" s="166"/>
      <c r="AC463" s="166"/>
      <c r="AD463" s="184"/>
      <c r="AE463" s="185"/>
      <c r="AF463" s="166"/>
      <c r="AG463" s="166"/>
      <c r="AH463" s="184"/>
      <c r="AI463" s="185"/>
      <c r="AJ463" s="166"/>
      <c r="AK463" s="166"/>
      <c r="AL463" s="166"/>
      <c r="AM463" s="166"/>
      <c r="AN463" s="166"/>
      <c r="AO463" s="166"/>
      <c r="AP463" s="166"/>
      <c r="AQ463" s="166"/>
      <c r="AR463" s="166"/>
      <c r="AS463" s="166"/>
      <c r="AT463" s="166"/>
      <c r="AU463" s="166"/>
      <c r="AV463" s="166"/>
      <c r="AW463" s="166"/>
      <c r="AX463" s="184"/>
      <c r="AY463" s="185"/>
      <c r="AZ463" s="166"/>
      <c r="BA463" s="166"/>
      <c r="BB463" s="166"/>
      <c r="BC463" s="166"/>
      <c r="BD463" s="166"/>
      <c r="BE463" s="166"/>
      <c r="BF463" s="184"/>
      <c r="BG463" s="185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166"/>
      <c r="BR463" s="184"/>
      <c r="BS463" s="166"/>
      <c r="BT463" s="166"/>
      <c r="BU463" s="166"/>
      <c r="BV463" s="166"/>
      <c r="BW463" s="185"/>
      <c r="BX463" s="184"/>
      <c r="BY463" s="166"/>
      <c r="BZ463" s="166"/>
    </row>
    <row r="464" spans="1:78" ht="12.75" x14ac:dyDescent="0.2">
      <c r="A464" s="205"/>
      <c r="B464" s="206"/>
      <c r="C464" s="185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84"/>
      <c r="O464" s="185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  <c r="AA464" s="166"/>
      <c r="AB464" s="166"/>
      <c r="AC464" s="166"/>
      <c r="AD464" s="184"/>
      <c r="AE464" s="185"/>
      <c r="AF464" s="166"/>
      <c r="AG464" s="166"/>
      <c r="AH464" s="184"/>
      <c r="AI464" s="185"/>
      <c r="AJ464" s="166"/>
      <c r="AK464" s="166"/>
      <c r="AL464" s="166"/>
      <c r="AM464" s="166"/>
      <c r="AN464" s="166"/>
      <c r="AO464" s="166"/>
      <c r="AP464" s="166"/>
      <c r="AQ464" s="166"/>
      <c r="AR464" s="166"/>
      <c r="AS464" s="166"/>
      <c r="AT464" s="166"/>
      <c r="AU464" s="166"/>
      <c r="AV464" s="166"/>
      <c r="AW464" s="166"/>
      <c r="AX464" s="184"/>
      <c r="AY464" s="185"/>
      <c r="AZ464" s="166"/>
      <c r="BA464" s="166"/>
      <c r="BB464" s="166"/>
      <c r="BC464" s="166"/>
      <c r="BD464" s="166"/>
      <c r="BE464" s="166"/>
      <c r="BF464" s="184"/>
      <c r="BG464" s="185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166"/>
      <c r="BR464" s="184"/>
      <c r="BS464" s="166"/>
      <c r="BT464" s="166"/>
      <c r="BU464" s="166"/>
      <c r="BV464" s="166"/>
      <c r="BW464" s="185"/>
      <c r="BX464" s="184"/>
      <c r="BY464" s="166"/>
      <c r="BZ464" s="166"/>
    </row>
    <row r="465" spans="1:78" ht="12.75" x14ac:dyDescent="0.2">
      <c r="A465" s="205"/>
      <c r="B465" s="206"/>
      <c r="C465" s="185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84"/>
      <c r="O465" s="185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  <c r="AA465" s="166"/>
      <c r="AB465" s="166"/>
      <c r="AC465" s="166"/>
      <c r="AD465" s="184"/>
      <c r="AE465" s="185"/>
      <c r="AF465" s="166"/>
      <c r="AG465" s="166"/>
      <c r="AH465" s="184"/>
      <c r="AI465" s="185"/>
      <c r="AJ465" s="166"/>
      <c r="AK465" s="166"/>
      <c r="AL465" s="166"/>
      <c r="AM465" s="166"/>
      <c r="AN465" s="166"/>
      <c r="AO465" s="166"/>
      <c r="AP465" s="166"/>
      <c r="AQ465" s="166"/>
      <c r="AR465" s="166"/>
      <c r="AS465" s="166"/>
      <c r="AT465" s="166"/>
      <c r="AU465" s="166"/>
      <c r="AV465" s="166"/>
      <c r="AW465" s="166"/>
      <c r="AX465" s="184"/>
      <c r="AY465" s="185"/>
      <c r="AZ465" s="166"/>
      <c r="BA465" s="166"/>
      <c r="BB465" s="166"/>
      <c r="BC465" s="166"/>
      <c r="BD465" s="166"/>
      <c r="BE465" s="166"/>
      <c r="BF465" s="184"/>
      <c r="BG465" s="185"/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166"/>
      <c r="BR465" s="184"/>
      <c r="BS465" s="166"/>
      <c r="BT465" s="166"/>
      <c r="BU465" s="166"/>
      <c r="BV465" s="166"/>
      <c r="BW465" s="185"/>
      <c r="BX465" s="184"/>
      <c r="BY465" s="166"/>
      <c r="BZ465" s="166"/>
    </row>
    <row r="466" spans="1:78" ht="12.75" x14ac:dyDescent="0.2">
      <c r="A466" s="205"/>
      <c r="B466" s="206"/>
      <c r="C466" s="185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84"/>
      <c r="O466" s="185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84"/>
      <c r="AE466" s="185"/>
      <c r="AF466" s="166"/>
      <c r="AG466" s="166"/>
      <c r="AH466" s="184"/>
      <c r="AI466" s="185"/>
      <c r="AJ466" s="166"/>
      <c r="AK466" s="166"/>
      <c r="AL466" s="166"/>
      <c r="AM466" s="166"/>
      <c r="AN466" s="166"/>
      <c r="AO466" s="166"/>
      <c r="AP466" s="166"/>
      <c r="AQ466" s="166"/>
      <c r="AR466" s="166"/>
      <c r="AS466" s="166"/>
      <c r="AT466" s="166"/>
      <c r="AU466" s="166"/>
      <c r="AV466" s="166"/>
      <c r="AW466" s="166"/>
      <c r="AX466" s="184"/>
      <c r="AY466" s="185"/>
      <c r="AZ466" s="166"/>
      <c r="BA466" s="166"/>
      <c r="BB466" s="166"/>
      <c r="BC466" s="166"/>
      <c r="BD466" s="166"/>
      <c r="BE466" s="166"/>
      <c r="BF466" s="184"/>
      <c r="BG466" s="185"/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166"/>
      <c r="BR466" s="184"/>
      <c r="BS466" s="166"/>
      <c r="BT466" s="166"/>
      <c r="BU466" s="166"/>
      <c r="BV466" s="166"/>
      <c r="BW466" s="185"/>
      <c r="BX466" s="184"/>
      <c r="BY466" s="166"/>
      <c r="BZ466" s="166"/>
    </row>
    <row r="467" spans="1:78" ht="12.75" x14ac:dyDescent="0.2">
      <c r="A467" s="205"/>
      <c r="B467" s="206"/>
      <c r="C467" s="185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84"/>
      <c r="O467" s="185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  <c r="AA467" s="166"/>
      <c r="AB467" s="166"/>
      <c r="AC467" s="166"/>
      <c r="AD467" s="184"/>
      <c r="AE467" s="185"/>
      <c r="AF467" s="166"/>
      <c r="AG467" s="166"/>
      <c r="AH467" s="184"/>
      <c r="AI467" s="185"/>
      <c r="AJ467" s="166"/>
      <c r="AK467" s="166"/>
      <c r="AL467" s="166"/>
      <c r="AM467" s="166"/>
      <c r="AN467" s="166"/>
      <c r="AO467" s="166"/>
      <c r="AP467" s="166"/>
      <c r="AQ467" s="166"/>
      <c r="AR467" s="166"/>
      <c r="AS467" s="166"/>
      <c r="AT467" s="166"/>
      <c r="AU467" s="166"/>
      <c r="AV467" s="166"/>
      <c r="AW467" s="166"/>
      <c r="AX467" s="184"/>
      <c r="AY467" s="185"/>
      <c r="AZ467" s="166"/>
      <c r="BA467" s="166"/>
      <c r="BB467" s="166"/>
      <c r="BC467" s="166"/>
      <c r="BD467" s="166"/>
      <c r="BE467" s="166"/>
      <c r="BF467" s="184"/>
      <c r="BG467" s="185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166"/>
      <c r="BR467" s="184"/>
      <c r="BS467" s="166"/>
      <c r="BT467" s="166"/>
      <c r="BU467" s="166"/>
      <c r="BV467" s="166"/>
      <c r="BW467" s="185"/>
      <c r="BX467" s="184"/>
      <c r="BY467" s="166"/>
      <c r="BZ467" s="166"/>
    </row>
    <row r="468" spans="1:78" ht="12.75" x14ac:dyDescent="0.2">
      <c r="A468" s="205"/>
      <c r="B468" s="206"/>
      <c r="C468" s="185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84"/>
      <c r="O468" s="185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  <c r="AA468" s="166"/>
      <c r="AB468" s="166"/>
      <c r="AC468" s="166"/>
      <c r="AD468" s="184"/>
      <c r="AE468" s="185"/>
      <c r="AF468" s="166"/>
      <c r="AG468" s="166"/>
      <c r="AH468" s="184"/>
      <c r="AI468" s="185"/>
      <c r="AJ468" s="166"/>
      <c r="AK468" s="166"/>
      <c r="AL468" s="166"/>
      <c r="AM468" s="166"/>
      <c r="AN468" s="166"/>
      <c r="AO468" s="166"/>
      <c r="AP468" s="166"/>
      <c r="AQ468" s="166"/>
      <c r="AR468" s="166"/>
      <c r="AS468" s="166"/>
      <c r="AT468" s="166"/>
      <c r="AU468" s="166"/>
      <c r="AV468" s="166"/>
      <c r="AW468" s="166"/>
      <c r="AX468" s="184"/>
      <c r="AY468" s="185"/>
      <c r="AZ468" s="166"/>
      <c r="BA468" s="166"/>
      <c r="BB468" s="166"/>
      <c r="BC468" s="166"/>
      <c r="BD468" s="166"/>
      <c r="BE468" s="166"/>
      <c r="BF468" s="184"/>
      <c r="BG468" s="185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166"/>
      <c r="BR468" s="184"/>
      <c r="BS468" s="166"/>
      <c r="BT468" s="166"/>
      <c r="BU468" s="166"/>
      <c r="BV468" s="166"/>
      <c r="BW468" s="185"/>
      <c r="BX468" s="184"/>
      <c r="BY468" s="166"/>
      <c r="BZ468" s="166"/>
    </row>
    <row r="469" spans="1:78" ht="12.75" x14ac:dyDescent="0.2">
      <c r="A469" s="205"/>
      <c r="B469" s="206"/>
      <c r="C469" s="185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84"/>
      <c r="O469" s="185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  <c r="AA469" s="166"/>
      <c r="AB469" s="166"/>
      <c r="AC469" s="166"/>
      <c r="AD469" s="184"/>
      <c r="AE469" s="185"/>
      <c r="AF469" s="166"/>
      <c r="AG469" s="166"/>
      <c r="AH469" s="184"/>
      <c r="AI469" s="185"/>
      <c r="AJ469" s="166"/>
      <c r="AK469" s="166"/>
      <c r="AL469" s="166"/>
      <c r="AM469" s="166"/>
      <c r="AN469" s="166"/>
      <c r="AO469" s="166"/>
      <c r="AP469" s="166"/>
      <c r="AQ469" s="166"/>
      <c r="AR469" s="166"/>
      <c r="AS469" s="166"/>
      <c r="AT469" s="166"/>
      <c r="AU469" s="166"/>
      <c r="AV469" s="166"/>
      <c r="AW469" s="166"/>
      <c r="AX469" s="184"/>
      <c r="AY469" s="185"/>
      <c r="AZ469" s="166"/>
      <c r="BA469" s="166"/>
      <c r="BB469" s="166"/>
      <c r="BC469" s="166"/>
      <c r="BD469" s="166"/>
      <c r="BE469" s="166"/>
      <c r="BF469" s="184"/>
      <c r="BG469" s="185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166"/>
      <c r="BR469" s="184"/>
      <c r="BS469" s="166"/>
      <c r="BT469" s="166"/>
      <c r="BU469" s="166"/>
      <c r="BV469" s="166"/>
      <c r="BW469" s="185"/>
      <c r="BX469" s="184"/>
      <c r="BY469" s="166"/>
      <c r="BZ469" s="166"/>
    </row>
    <row r="470" spans="1:78" ht="12.75" x14ac:dyDescent="0.2">
      <c r="A470" s="205"/>
      <c r="B470" s="206"/>
      <c r="C470" s="185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84"/>
      <c r="O470" s="185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  <c r="AA470" s="166"/>
      <c r="AB470" s="166"/>
      <c r="AC470" s="166"/>
      <c r="AD470" s="184"/>
      <c r="AE470" s="185"/>
      <c r="AF470" s="166"/>
      <c r="AG470" s="166"/>
      <c r="AH470" s="184"/>
      <c r="AI470" s="185"/>
      <c r="AJ470" s="166"/>
      <c r="AK470" s="166"/>
      <c r="AL470" s="166"/>
      <c r="AM470" s="166"/>
      <c r="AN470" s="166"/>
      <c r="AO470" s="166"/>
      <c r="AP470" s="166"/>
      <c r="AQ470" s="166"/>
      <c r="AR470" s="166"/>
      <c r="AS470" s="166"/>
      <c r="AT470" s="166"/>
      <c r="AU470" s="166"/>
      <c r="AV470" s="166"/>
      <c r="AW470" s="166"/>
      <c r="AX470" s="184"/>
      <c r="AY470" s="185"/>
      <c r="AZ470" s="166"/>
      <c r="BA470" s="166"/>
      <c r="BB470" s="166"/>
      <c r="BC470" s="166"/>
      <c r="BD470" s="166"/>
      <c r="BE470" s="166"/>
      <c r="BF470" s="184"/>
      <c r="BG470" s="185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166"/>
      <c r="BR470" s="184"/>
      <c r="BS470" s="166"/>
      <c r="BT470" s="166"/>
      <c r="BU470" s="166"/>
      <c r="BV470" s="166"/>
      <c r="BW470" s="185"/>
      <c r="BX470" s="184"/>
      <c r="BY470" s="166"/>
      <c r="BZ470" s="166"/>
    </row>
    <row r="471" spans="1:78" ht="12.75" x14ac:dyDescent="0.2">
      <c r="A471" s="205"/>
      <c r="B471" s="206"/>
      <c r="C471" s="185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84"/>
      <c r="O471" s="185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  <c r="AA471" s="166"/>
      <c r="AB471" s="166"/>
      <c r="AC471" s="166"/>
      <c r="AD471" s="184"/>
      <c r="AE471" s="185"/>
      <c r="AF471" s="166"/>
      <c r="AG471" s="166"/>
      <c r="AH471" s="184"/>
      <c r="AI471" s="185"/>
      <c r="AJ471" s="166"/>
      <c r="AK471" s="166"/>
      <c r="AL471" s="166"/>
      <c r="AM471" s="166"/>
      <c r="AN471" s="166"/>
      <c r="AO471" s="166"/>
      <c r="AP471" s="166"/>
      <c r="AQ471" s="166"/>
      <c r="AR471" s="166"/>
      <c r="AS471" s="166"/>
      <c r="AT471" s="166"/>
      <c r="AU471" s="166"/>
      <c r="AV471" s="166"/>
      <c r="AW471" s="166"/>
      <c r="AX471" s="184"/>
      <c r="AY471" s="185"/>
      <c r="AZ471" s="166"/>
      <c r="BA471" s="166"/>
      <c r="BB471" s="166"/>
      <c r="BC471" s="166"/>
      <c r="BD471" s="166"/>
      <c r="BE471" s="166"/>
      <c r="BF471" s="184"/>
      <c r="BG471" s="185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166"/>
      <c r="BR471" s="184"/>
      <c r="BS471" s="166"/>
      <c r="BT471" s="166"/>
      <c r="BU471" s="166"/>
      <c r="BV471" s="166"/>
      <c r="BW471" s="185"/>
      <c r="BX471" s="184"/>
      <c r="BY471" s="166"/>
      <c r="BZ471" s="166"/>
    </row>
    <row r="472" spans="1:78" ht="12.75" x14ac:dyDescent="0.2">
      <c r="A472" s="205"/>
      <c r="B472" s="206"/>
      <c r="C472" s="185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84"/>
      <c r="O472" s="185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  <c r="AA472" s="166"/>
      <c r="AB472" s="166"/>
      <c r="AC472" s="166"/>
      <c r="AD472" s="184"/>
      <c r="AE472" s="185"/>
      <c r="AF472" s="166"/>
      <c r="AG472" s="166"/>
      <c r="AH472" s="184"/>
      <c r="AI472" s="185"/>
      <c r="AJ472" s="166"/>
      <c r="AK472" s="166"/>
      <c r="AL472" s="166"/>
      <c r="AM472" s="166"/>
      <c r="AN472" s="166"/>
      <c r="AO472" s="166"/>
      <c r="AP472" s="166"/>
      <c r="AQ472" s="166"/>
      <c r="AR472" s="166"/>
      <c r="AS472" s="166"/>
      <c r="AT472" s="166"/>
      <c r="AU472" s="166"/>
      <c r="AV472" s="166"/>
      <c r="AW472" s="166"/>
      <c r="AX472" s="184"/>
      <c r="AY472" s="185"/>
      <c r="AZ472" s="166"/>
      <c r="BA472" s="166"/>
      <c r="BB472" s="166"/>
      <c r="BC472" s="166"/>
      <c r="BD472" s="166"/>
      <c r="BE472" s="166"/>
      <c r="BF472" s="184"/>
      <c r="BG472" s="185"/>
      <c r="BH472" s="166"/>
      <c r="BI472" s="166"/>
      <c r="BJ472" s="166"/>
      <c r="BK472" s="166"/>
      <c r="BL472" s="166"/>
      <c r="BM472" s="166"/>
      <c r="BN472" s="166"/>
      <c r="BO472" s="166"/>
      <c r="BP472" s="166"/>
      <c r="BQ472" s="166"/>
      <c r="BR472" s="184"/>
      <c r="BS472" s="166"/>
      <c r="BT472" s="166"/>
      <c r="BU472" s="166"/>
      <c r="BV472" s="166"/>
      <c r="BW472" s="185"/>
      <c r="BX472" s="184"/>
      <c r="BY472" s="166"/>
      <c r="BZ472" s="166"/>
    </row>
    <row r="473" spans="1:78" ht="12.75" x14ac:dyDescent="0.2">
      <c r="A473" s="205"/>
      <c r="B473" s="206"/>
      <c r="C473" s="185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84"/>
      <c r="O473" s="185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  <c r="AA473" s="166"/>
      <c r="AB473" s="166"/>
      <c r="AC473" s="166"/>
      <c r="AD473" s="184"/>
      <c r="AE473" s="185"/>
      <c r="AF473" s="166"/>
      <c r="AG473" s="166"/>
      <c r="AH473" s="184"/>
      <c r="AI473" s="185"/>
      <c r="AJ473" s="166"/>
      <c r="AK473" s="166"/>
      <c r="AL473" s="166"/>
      <c r="AM473" s="166"/>
      <c r="AN473" s="166"/>
      <c r="AO473" s="166"/>
      <c r="AP473" s="166"/>
      <c r="AQ473" s="166"/>
      <c r="AR473" s="166"/>
      <c r="AS473" s="166"/>
      <c r="AT473" s="166"/>
      <c r="AU473" s="166"/>
      <c r="AV473" s="166"/>
      <c r="AW473" s="166"/>
      <c r="AX473" s="184"/>
      <c r="AY473" s="185"/>
      <c r="AZ473" s="166"/>
      <c r="BA473" s="166"/>
      <c r="BB473" s="166"/>
      <c r="BC473" s="166"/>
      <c r="BD473" s="166"/>
      <c r="BE473" s="166"/>
      <c r="BF473" s="184"/>
      <c r="BG473" s="185"/>
      <c r="BH473" s="166"/>
      <c r="BI473" s="166"/>
      <c r="BJ473" s="166"/>
      <c r="BK473" s="166"/>
      <c r="BL473" s="166"/>
      <c r="BM473" s="166"/>
      <c r="BN473" s="166"/>
      <c r="BO473" s="166"/>
      <c r="BP473" s="166"/>
      <c r="BQ473" s="166"/>
      <c r="BR473" s="184"/>
      <c r="BS473" s="166"/>
      <c r="BT473" s="166"/>
      <c r="BU473" s="166"/>
      <c r="BV473" s="166"/>
      <c r="BW473" s="185"/>
      <c r="BX473" s="184"/>
      <c r="BY473" s="166"/>
      <c r="BZ473" s="166"/>
    </row>
    <row r="474" spans="1:78" ht="12.75" x14ac:dyDescent="0.2">
      <c r="A474" s="205"/>
      <c r="B474" s="206"/>
      <c r="C474" s="185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84"/>
      <c r="O474" s="185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  <c r="AA474" s="166"/>
      <c r="AB474" s="166"/>
      <c r="AC474" s="166"/>
      <c r="AD474" s="184"/>
      <c r="AE474" s="185"/>
      <c r="AF474" s="166"/>
      <c r="AG474" s="166"/>
      <c r="AH474" s="184"/>
      <c r="AI474" s="185"/>
      <c r="AJ474" s="166"/>
      <c r="AK474" s="166"/>
      <c r="AL474" s="166"/>
      <c r="AM474" s="166"/>
      <c r="AN474" s="166"/>
      <c r="AO474" s="166"/>
      <c r="AP474" s="166"/>
      <c r="AQ474" s="166"/>
      <c r="AR474" s="166"/>
      <c r="AS474" s="166"/>
      <c r="AT474" s="166"/>
      <c r="AU474" s="166"/>
      <c r="AV474" s="166"/>
      <c r="AW474" s="166"/>
      <c r="AX474" s="184"/>
      <c r="AY474" s="185"/>
      <c r="AZ474" s="166"/>
      <c r="BA474" s="166"/>
      <c r="BB474" s="166"/>
      <c r="BC474" s="166"/>
      <c r="BD474" s="166"/>
      <c r="BE474" s="166"/>
      <c r="BF474" s="184"/>
      <c r="BG474" s="185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166"/>
      <c r="BR474" s="184"/>
      <c r="BS474" s="166"/>
      <c r="BT474" s="166"/>
      <c r="BU474" s="166"/>
      <c r="BV474" s="166"/>
      <c r="BW474" s="185"/>
      <c r="BX474" s="184"/>
      <c r="BY474" s="166"/>
      <c r="BZ474" s="166"/>
    </row>
    <row r="475" spans="1:78" ht="12.75" x14ac:dyDescent="0.2">
      <c r="A475" s="205"/>
      <c r="B475" s="206"/>
      <c r="C475" s="185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84"/>
      <c r="O475" s="185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  <c r="AA475" s="166"/>
      <c r="AB475" s="166"/>
      <c r="AC475" s="166"/>
      <c r="AD475" s="184"/>
      <c r="AE475" s="185"/>
      <c r="AF475" s="166"/>
      <c r="AG475" s="166"/>
      <c r="AH475" s="184"/>
      <c r="AI475" s="185"/>
      <c r="AJ475" s="166"/>
      <c r="AK475" s="166"/>
      <c r="AL475" s="166"/>
      <c r="AM475" s="166"/>
      <c r="AN475" s="166"/>
      <c r="AO475" s="166"/>
      <c r="AP475" s="166"/>
      <c r="AQ475" s="166"/>
      <c r="AR475" s="166"/>
      <c r="AS475" s="166"/>
      <c r="AT475" s="166"/>
      <c r="AU475" s="166"/>
      <c r="AV475" s="166"/>
      <c r="AW475" s="166"/>
      <c r="AX475" s="184"/>
      <c r="AY475" s="185"/>
      <c r="AZ475" s="166"/>
      <c r="BA475" s="166"/>
      <c r="BB475" s="166"/>
      <c r="BC475" s="166"/>
      <c r="BD475" s="166"/>
      <c r="BE475" s="166"/>
      <c r="BF475" s="184"/>
      <c r="BG475" s="185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166"/>
      <c r="BR475" s="184"/>
      <c r="BS475" s="166"/>
      <c r="BT475" s="166"/>
      <c r="BU475" s="166"/>
      <c r="BV475" s="166"/>
      <c r="BW475" s="185"/>
      <c r="BX475" s="184"/>
      <c r="BY475" s="166"/>
      <c r="BZ475" s="166"/>
    </row>
    <row r="476" spans="1:78" ht="12.75" x14ac:dyDescent="0.2">
      <c r="A476" s="205"/>
      <c r="B476" s="206"/>
      <c r="C476" s="185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84"/>
      <c r="O476" s="185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  <c r="AA476" s="166"/>
      <c r="AB476" s="166"/>
      <c r="AC476" s="166"/>
      <c r="AD476" s="184"/>
      <c r="AE476" s="185"/>
      <c r="AF476" s="166"/>
      <c r="AG476" s="166"/>
      <c r="AH476" s="184"/>
      <c r="AI476" s="185"/>
      <c r="AJ476" s="166"/>
      <c r="AK476" s="166"/>
      <c r="AL476" s="166"/>
      <c r="AM476" s="166"/>
      <c r="AN476" s="166"/>
      <c r="AO476" s="166"/>
      <c r="AP476" s="166"/>
      <c r="AQ476" s="166"/>
      <c r="AR476" s="166"/>
      <c r="AS476" s="166"/>
      <c r="AT476" s="166"/>
      <c r="AU476" s="166"/>
      <c r="AV476" s="166"/>
      <c r="AW476" s="166"/>
      <c r="AX476" s="184"/>
      <c r="AY476" s="185"/>
      <c r="AZ476" s="166"/>
      <c r="BA476" s="166"/>
      <c r="BB476" s="166"/>
      <c r="BC476" s="166"/>
      <c r="BD476" s="166"/>
      <c r="BE476" s="166"/>
      <c r="BF476" s="184"/>
      <c r="BG476" s="185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166"/>
      <c r="BR476" s="184"/>
      <c r="BS476" s="166"/>
      <c r="BT476" s="166"/>
      <c r="BU476" s="166"/>
      <c r="BV476" s="166"/>
      <c r="BW476" s="185"/>
      <c r="BX476" s="184"/>
      <c r="BY476" s="166"/>
      <c r="BZ476" s="166"/>
    </row>
    <row r="477" spans="1:78" ht="12.75" x14ac:dyDescent="0.2">
      <c r="A477" s="205"/>
      <c r="B477" s="206"/>
      <c r="C477" s="185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84"/>
      <c r="O477" s="185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  <c r="AA477" s="166"/>
      <c r="AB477" s="166"/>
      <c r="AC477" s="166"/>
      <c r="AD477" s="184"/>
      <c r="AE477" s="185"/>
      <c r="AF477" s="166"/>
      <c r="AG477" s="166"/>
      <c r="AH477" s="184"/>
      <c r="AI477" s="185"/>
      <c r="AJ477" s="166"/>
      <c r="AK477" s="166"/>
      <c r="AL477" s="166"/>
      <c r="AM477" s="166"/>
      <c r="AN477" s="166"/>
      <c r="AO477" s="166"/>
      <c r="AP477" s="166"/>
      <c r="AQ477" s="166"/>
      <c r="AR477" s="166"/>
      <c r="AS477" s="166"/>
      <c r="AT477" s="166"/>
      <c r="AU477" s="166"/>
      <c r="AV477" s="166"/>
      <c r="AW477" s="166"/>
      <c r="AX477" s="184"/>
      <c r="AY477" s="185"/>
      <c r="AZ477" s="166"/>
      <c r="BA477" s="166"/>
      <c r="BB477" s="166"/>
      <c r="BC477" s="166"/>
      <c r="BD477" s="166"/>
      <c r="BE477" s="166"/>
      <c r="BF477" s="184"/>
      <c r="BG477" s="185"/>
      <c r="BH477" s="166"/>
      <c r="BI477" s="166"/>
      <c r="BJ477" s="166"/>
      <c r="BK477" s="166"/>
      <c r="BL477" s="166"/>
      <c r="BM477" s="166"/>
      <c r="BN477" s="166"/>
      <c r="BO477" s="166"/>
      <c r="BP477" s="166"/>
      <c r="BQ477" s="166"/>
      <c r="BR477" s="184"/>
      <c r="BS477" s="166"/>
      <c r="BT477" s="166"/>
      <c r="BU477" s="166"/>
      <c r="BV477" s="166"/>
      <c r="BW477" s="185"/>
      <c r="BX477" s="184"/>
      <c r="BY477" s="166"/>
      <c r="BZ477" s="166"/>
    </row>
    <row r="478" spans="1:78" ht="12.75" x14ac:dyDescent="0.2">
      <c r="A478" s="205"/>
      <c r="B478" s="206"/>
      <c r="C478" s="185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84"/>
      <c r="O478" s="185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6"/>
      <c r="AB478" s="166"/>
      <c r="AC478" s="166"/>
      <c r="AD478" s="184"/>
      <c r="AE478" s="185"/>
      <c r="AF478" s="166"/>
      <c r="AG478" s="166"/>
      <c r="AH478" s="184"/>
      <c r="AI478" s="185"/>
      <c r="AJ478" s="166"/>
      <c r="AK478" s="166"/>
      <c r="AL478" s="166"/>
      <c r="AM478" s="166"/>
      <c r="AN478" s="166"/>
      <c r="AO478" s="166"/>
      <c r="AP478" s="166"/>
      <c r="AQ478" s="166"/>
      <c r="AR478" s="166"/>
      <c r="AS478" s="166"/>
      <c r="AT478" s="166"/>
      <c r="AU478" s="166"/>
      <c r="AV478" s="166"/>
      <c r="AW478" s="166"/>
      <c r="AX478" s="184"/>
      <c r="AY478" s="185"/>
      <c r="AZ478" s="166"/>
      <c r="BA478" s="166"/>
      <c r="BB478" s="166"/>
      <c r="BC478" s="166"/>
      <c r="BD478" s="166"/>
      <c r="BE478" s="166"/>
      <c r="BF478" s="184"/>
      <c r="BG478" s="185"/>
      <c r="BH478" s="166"/>
      <c r="BI478" s="166"/>
      <c r="BJ478" s="166"/>
      <c r="BK478" s="166"/>
      <c r="BL478" s="166"/>
      <c r="BM478" s="166"/>
      <c r="BN478" s="166"/>
      <c r="BO478" s="166"/>
      <c r="BP478" s="166"/>
      <c r="BQ478" s="166"/>
      <c r="BR478" s="184"/>
      <c r="BS478" s="166"/>
      <c r="BT478" s="166"/>
      <c r="BU478" s="166"/>
      <c r="BV478" s="166"/>
      <c r="BW478" s="185"/>
      <c r="BX478" s="184"/>
      <c r="BY478" s="166"/>
      <c r="BZ478" s="166"/>
    </row>
    <row r="479" spans="1:78" ht="12.75" x14ac:dyDescent="0.2">
      <c r="A479" s="205"/>
      <c r="B479" s="206"/>
      <c r="C479" s="185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84"/>
      <c r="O479" s="185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  <c r="AA479" s="166"/>
      <c r="AB479" s="166"/>
      <c r="AC479" s="166"/>
      <c r="AD479" s="184"/>
      <c r="AE479" s="185"/>
      <c r="AF479" s="166"/>
      <c r="AG479" s="166"/>
      <c r="AH479" s="184"/>
      <c r="AI479" s="185"/>
      <c r="AJ479" s="166"/>
      <c r="AK479" s="166"/>
      <c r="AL479" s="166"/>
      <c r="AM479" s="166"/>
      <c r="AN479" s="166"/>
      <c r="AO479" s="166"/>
      <c r="AP479" s="166"/>
      <c r="AQ479" s="166"/>
      <c r="AR479" s="166"/>
      <c r="AS479" s="166"/>
      <c r="AT479" s="166"/>
      <c r="AU479" s="166"/>
      <c r="AV479" s="166"/>
      <c r="AW479" s="166"/>
      <c r="AX479" s="184"/>
      <c r="AY479" s="185"/>
      <c r="AZ479" s="166"/>
      <c r="BA479" s="166"/>
      <c r="BB479" s="166"/>
      <c r="BC479" s="166"/>
      <c r="BD479" s="166"/>
      <c r="BE479" s="166"/>
      <c r="BF479" s="184"/>
      <c r="BG479" s="185"/>
      <c r="BH479" s="166"/>
      <c r="BI479" s="166"/>
      <c r="BJ479" s="166"/>
      <c r="BK479" s="166"/>
      <c r="BL479" s="166"/>
      <c r="BM479" s="166"/>
      <c r="BN479" s="166"/>
      <c r="BO479" s="166"/>
      <c r="BP479" s="166"/>
      <c r="BQ479" s="166"/>
      <c r="BR479" s="184"/>
      <c r="BS479" s="166"/>
      <c r="BT479" s="166"/>
      <c r="BU479" s="166"/>
      <c r="BV479" s="166"/>
      <c r="BW479" s="185"/>
      <c r="BX479" s="184"/>
      <c r="BY479" s="166"/>
      <c r="BZ479" s="166"/>
    </row>
    <row r="480" spans="1:78" ht="12.75" x14ac:dyDescent="0.2">
      <c r="A480" s="205"/>
      <c r="B480" s="206"/>
      <c r="C480" s="185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84"/>
      <c r="O480" s="185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  <c r="AA480" s="166"/>
      <c r="AB480" s="166"/>
      <c r="AC480" s="166"/>
      <c r="AD480" s="184"/>
      <c r="AE480" s="185"/>
      <c r="AF480" s="166"/>
      <c r="AG480" s="166"/>
      <c r="AH480" s="184"/>
      <c r="AI480" s="185"/>
      <c r="AJ480" s="166"/>
      <c r="AK480" s="166"/>
      <c r="AL480" s="166"/>
      <c r="AM480" s="166"/>
      <c r="AN480" s="166"/>
      <c r="AO480" s="166"/>
      <c r="AP480" s="166"/>
      <c r="AQ480" s="166"/>
      <c r="AR480" s="166"/>
      <c r="AS480" s="166"/>
      <c r="AT480" s="166"/>
      <c r="AU480" s="166"/>
      <c r="AV480" s="166"/>
      <c r="AW480" s="166"/>
      <c r="AX480" s="184"/>
      <c r="AY480" s="185"/>
      <c r="AZ480" s="166"/>
      <c r="BA480" s="166"/>
      <c r="BB480" s="166"/>
      <c r="BC480" s="166"/>
      <c r="BD480" s="166"/>
      <c r="BE480" s="166"/>
      <c r="BF480" s="184"/>
      <c r="BG480" s="185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166"/>
      <c r="BR480" s="184"/>
      <c r="BS480" s="166"/>
      <c r="BT480" s="166"/>
      <c r="BU480" s="166"/>
      <c r="BV480" s="166"/>
      <c r="BW480" s="185"/>
      <c r="BX480" s="184"/>
      <c r="BY480" s="166"/>
      <c r="BZ480" s="166"/>
    </row>
    <row r="481" spans="1:78" ht="12.75" x14ac:dyDescent="0.2">
      <c r="A481" s="205"/>
      <c r="B481" s="206"/>
      <c r="C481" s="185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84"/>
      <c r="O481" s="185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  <c r="AA481" s="166"/>
      <c r="AB481" s="166"/>
      <c r="AC481" s="166"/>
      <c r="AD481" s="184"/>
      <c r="AE481" s="185"/>
      <c r="AF481" s="166"/>
      <c r="AG481" s="166"/>
      <c r="AH481" s="184"/>
      <c r="AI481" s="185"/>
      <c r="AJ481" s="166"/>
      <c r="AK481" s="166"/>
      <c r="AL481" s="166"/>
      <c r="AM481" s="166"/>
      <c r="AN481" s="166"/>
      <c r="AO481" s="166"/>
      <c r="AP481" s="166"/>
      <c r="AQ481" s="166"/>
      <c r="AR481" s="166"/>
      <c r="AS481" s="166"/>
      <c r="AT481" s="166"/>
      <c r="AU481" s="166"/>
      <c r="AV481" s="166"/>
      <c r="AW481" s="166"/>
      <c r="AX481" s="184"/>
      <c r="AY481" s="185"/>
      <c r="AZ481" s="166"/>
      <c r="BA481" s="166"/>
      <c r="BB481" s="166"/>
      <c r="BC481" s="166"/>
      <c r="BD481" s="166"/>
      <c r="BE481" s="166"/>
      <c r="BF481" s="184"/>
      <c r="BG481" s="185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166"/>
      <c r="BR481" s="184"/>
      <c r="BS481" s="166"/>
      <c r="BT481" s="166"/>
      <c r="BU481" s="166"/>
      <c r="BV481" s="166"/>
      <c r="BW481" s="185"/>
      <c r="BX481" s="184"/>
      <c r="BY481" s="166"/>
      <c r="BZ481" s="166"/>
    </row>
    <row r="482" spans="1:78" ht="12.75" x14ac:dyDescent="0.2">
      <c r="A482" s="205"/>
      <c r="B482" s="206"/>
      <c r="C482" s="185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84"/>
      <c r="O482" s="185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  <c r="AA482" s="166"/>
      <c r="AB482" s="166"/>
      <c r="AC482" s="166"/>
      <c r="AD482" s="184"/>
      <c r="AE482" s="185"/>
      <c r="AF482" s="166"/>
      <c r="AG482" s="166"/>
      <c r="AH482" s="184"/>
      <c r="AI482" s="185"/>
      <c r="AJ482" s="166"/>
      <c r="AK482" s="166"/>
      <c r="AL482" s="166"/>
      <c r="AM482" s="166"/>
      <c r="AN482" s="166"/>
      <c r="AO482" s="166"/>
      <c r="AP482" s="166"/>
      <c r="AQ482" s="166"/>
      <c r="AR482" s="166"/>
      <c r="AS482" s="166"/>
      <c r="AT482" s="166"/>
      <c r="AU482" s="166"/>
      <c r="AV482" s="166"/>
      <c r="AW482" s="166"/>
      <c r="AX482" s="184"/>
      <c r="AY482" s="185"/>
      <c r="AZ482" s="166"/>
      <c r="BA482" s="166"/>
      <c r="BB482" s="166"/>
      <c r="BC482" s="166"/>
      <c r="BD482" s="166"/>
      <c r="BE482" s="166"/>
      <c r="BF482" s="184"/>
      <c r="BG482" s="185"/>
      <c r="BH482" s="166"/>
      <c r="BI482" s="166"/>
      <c r="BJ482" s="166"/>
      <c r="BK482" s="166"/>
      <c r="BL482" s="166"/>
      <c r="BM482" s="166"/>
      <c r="BN482" s="166"/>
      <c r="BO482" s="166"/>
      <c r="BP482" s="166"/>
      <c r="BQ482" s="166"/>
      <c r="BR482" s="184"/>
      <c r="BS482" s="166"/>
      <c r="BT482" s="166"/>
      <c r="BU482" s="166"/>
      <c r="BV482" s="166"/>
      <c r="BW482" s="185"/>
      <c r="BX482" s="184"/>
      <c r="BY482" s="166"/>
      <c r="BZ482" s="166"/>
    </row>
    <row r="483" spans="1:78" ht="12.75" x14ac:dyDescent="0.2">
      <c r="A483" s="205"/>
      <c r="B483" s="206"/>
      <c r="C483" s="185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84"/>
      <c r="O483" s="185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  <c r="AA483" s="166"/>
      <c r="AB483" s="166"/>
      <c r="AC483" s="166"/>
      <c r="AD483" s="184"/>
      <c r="AE483" s="185"/>
      <c r="AF483" s="166"/>
      <c r="AG483" s="166"/>
      <c r="AH483" s="184"/>
      <c r="AI483" s="185"/>
      <c r="AJ483" s="166"/>
      <c r="AK483" s="166"/>
      <c r="AL483" s="166"/>
      <c r="AM483" s="166"/>
      <c r="AN483" s="166"/>
      <c r="AO483" s="166"/>
      <c r="AP483" s="166"/>
      <c r="AQ483" s="166"/>
      <c r="AR483" s="166"/>
      <c r="AS483" s="166"/>
      <c r="AT483" s="166"/>
      <c r="AU483" s="166"/>
      <c r="AV483" s="166"/>
      <c r="AW483" s="166"/>
      <c r="AX483" s="184"/>
      <c r="AY483" s="185"/>
      <c r="AZ483" s="166"/>
      <c r="BA483" s="166"/>
      <c r="BB483" s="166"/>
      <c r="BC483" s="166"/>
      <c r="BD483" s="166"/>
      <c r="BE483" s="166"/>
      <c r="BF483" s="184"/>
      <c r="BG483" s="185"/>
      <c r="BH483" s="166"/>
      <c r="BI483" s="166"/>
      <c r="BJ483" s="166"/>
      <c r="BK483" s="166"/>
      <c r="BL483" s="166"/>
      <c r="BM483" s="166"/>
      <c r="BN483" s="166"/>
      <c r="BO483" s="166"/>
      <c r="BP483" s="166"/>
      <c r="BQ483" s="166"/>
      <c r="BR483" s="184"/>
      <c r="BS483" s="166"/>
      <c r="BT483" s="166"/>
      <c r="BU483" s="166"/>
      <c r="BV483" s="166"/>
      <c r="BW483" s="185"/>
      <c r="BX483" s="184"/>
      <c r="BY483" s="166"/>
      <c r="BZ483" s="166"/>
    </row>
    <row r="484" spans="1:78" ht="12.75" x14ac:dyDescent="0.2">
      <c r="A484" s="205"/>
      <c r="B484" s="206"/>
      <c r="C484" s="185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84"/>
      <c r="O484" s="185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  <c r="AA484" s="166"/>
      <c r="AB484" s="166"/>
      <c r="AC484" s="166"/>
      <c r="AD484" s="184"/>
      <c r="AE484" s="185"/>
      <c r="AF484" s="166"/>
      <c r="AG484" s="166"/>
      <c r="AH484" s="184"/>
      <c r="AI484" s="185"/>
      <c r="AJ484" s="166"/>
      <c r="AK484" s="166"/>
      <c r="AL484" s="166"/>
      <c r="AM484" s="166"/>
      <c r="AN484" s="166"/>
      <c r="AO484" s="166"/>
      <c r="AP484" s="166"/>
      <c r="AQ484" s="166"/>
      <c r="AR484" s="166"/>
      <c r="AS484" s="166"/>
      <c r="AT484" s="166"/>
      <c r="AU484" s="166"/>
      <c r="AV484" s="166"/>
      <c r="AW484" s="166"/>
      <c r="AX484" s="184"/>
      <c r="AY484" s="185"/>
      <c r="AZ484" s="166"/>
      <c r="BA484" s="166"/>
      <c r="BB484" s="166"/>
      <c r="BC484" s="166"/>
      <c r="BD484" s="166"/>
      <c r="BE484" s="166"/>
      <c r="BF484" s="184"/>
      <c r="BG484" s="185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166"/>
      <c r="BR484" s="184"/>
      <c r="BS484" s="166"/>
      <c r="BT484" s="166"/>
      <c r="BU484" s="166"/>
      <c r="BV484" s="166"/>
      <c r="BW484" s="185"/>
      <c r="BX484" s="184"/>
      <c r="BY484" s="166"/>
      <c r="BZ484" s="166"/>
    </row>
    <row r="485" spans="1:78" ht="12.75" x14ac:dyDescent="0.2">
      <c r="A485" s="205"/>
      <c r="B485" s="206"/>
      <c r="C485" s="185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84"/>
      <c r="O485" s="185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  <c r="AA485" s="166"/>
      <c r="AB485" s="166"/>
      <c r="AC485" s="166"/>
      <c r="AD485" s="184"/>
      <c r="AE485" s="185"/>
      <c r="AF485" s="166"/>
      <c r="AG485" s="166"/>
      <c r="AH485" s="184"/>
      <c r="AI485" s="185"/>
      <c r="AJ485" s="166"/>
      <c r="AK485" s="166"/>
      <c r="AL485" s="166"/>
      <c r="AM485" s="166"/>
      <c r="AN485" s="166"/>
      <c r="AO485" s="166"/>
      <c r="AP485" s="166"/>
      <c r="AQ485" s="166"/>
      <c r="AR485" s="166"/>
      <c r="AS485" s="166"/>
      <c r="AT485" s="166"/>
      <c r="AU485" s="166"/>
      <c r="AV485" s="166"/>
      <c r="AW485" s="166"/>
      <c r="AX485" s="184"/>
      <c r="AY485" s="185"/>
      <c r="AZ485" s="166"/>
      <c r="BA485" s="166"/>
      <c r="BB485" s="166"/>
      <c r="BC485" s="166"/>
      <c r="BD485" s="166"/>
      <c r="BE485" s="166"/>
      <c r="BF485" s="184"/>
      <c r="BG485" s="185"/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166"/>
      <c r="BR485" s="184"/>
      <c r="BS485" s="166"/>
      <c r="BT485" s="166"/>
      <c r="BU485" s="166"/>
      <c r="BV485" s="166"/>
      <c r="BW485" s="185"/>
      <c r="BX485" s="184"/>
      <c r="BY485" s="166"/>
      <c r="BZ485" s="166"/>
    </row>
    <row r="486" spans="1:78" ht="12.75" x14ac:dyDescent="0.2">
      <c r="A486" s="205"/>
      <c r="B486" s="206"/>
      <c r="C486" s="185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84"/>
      <c r="O486" s="185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  <c r="AA486" s="166"/>
      <c r="AB486" s="166"/>
      <c r="AC486" s="166"/>
      <c r="AD486" s="184"/>
      <c r="AE486" s="185"/>
      <c r="AF486" s="166"/>
      <c r="AG486" s="166"/>
      <c r="AH486" s="184"/>
      <c r="AI486" s="185"/>
      <c r="AJ486" s="166"/>
      <c r="AK486" s="166"/>
      <c r="AL486" s="166"/>
      <c r="AM486" s="166"/>
      <c r="AN486" s="166"/>
      <c r="AO486" s="166"/>
      <c r="AP486" s="166"/>
      <c r="AQ486" s="166"/>
      <c r="AR486" s="166"/>
      <c r="AS486" s="166"/>
      <c r="AT486" s="166"/>
      <c r="AU486" s="166"/>
      <c r="AV486" s="166"/>
      <c r="AW486" s="166"/>
      <c r="AX486" s="184"/>
      <c r="AY486" s="185"/>
      <c r="AZ486" s="166"/>
      <c r="BA486" s="166"/>
      <c r="BB486" s="166"/>
      <c r="BC486" s="166"/>
      <c r="BD486" s="166"/>
      <c r="BE486" s="166"/>
      <c r="BF486" s="184"/>
      <c r="BG486" s="185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166"/>
      <c r="BR486" s="184"/>
      <c r="BS486" s="166"/>
      <c r="BT486" s="166"/>
      <c r="BU486" s="166"/>
      <c r="BV486" s="166"/>
      <c r="BW486" s="185"/>
      <c r="BX486" s="184"/>
      <c r="BY486" s="166"/>
      <c r="BZ486" s="166"/>
    </row>
    <row r="487" spans="1:78" ht="12.75" x14ac:dyDescent="0.2">
      <c r="A487" s="205"/>
      <c r="B487" s="206"/>
      <c r="C487" s="185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84"/>
      <c r="O487" s="185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  <c r="AA487" s="166"/>
      <c r="AB487" s="166"/>
      <c r="AC487" s="166"/>
      <c r="AD487" s="184"/>
      <c r="AE487" s="185"/>
      <c r="AF487" s="166"/>
      <c r="AG487" s="166"/>
      <c r="AH487" s="184"/>
      <c r="AI487" s="185"/>
      <c r="AJ487" s="166"/>
      <c r="AK487" s="166"/>
      <c r="AL487" s="166"/>
      <c r="AM487" s="166"/>
      <c r="AN487" s="166"/>
      <c r="AO487" s="166"/>
      <c r="AP487" s="166"/>
      <c r="AQ487" s="166"/>
      <c r="AR487" s="166"/>
      <c r="AS487" s="166"/>
      <c r="AT487" s="166"/>
      <c r="AU487" s="166"/>
      <c r="AV487" s="166"/>
      <c r="AW487" s="166"/>
      <c r="AX487" s="184"/>
      <c r="AY487" s="185"/>
      <c r="AZ487" s="166"/>
      <c r="BA487" s="166"/>
      <c r="BB487" s="166"/>
      <c r="BC487" s="166"/>
      <c r="BD487" s="166"/>
      <c r="BE487" s="166"/>
      <c r="BF487" s="184"/>
      <c r="BG487" s="185"/>
      <c r="BH487" s="166"/>
      <c r="BI487" s="166"/>
      <c r="BJ487" s="166"/>
      <c r="BK487" s="166"/>
      <c r="BL487" s="166"/>
      <c r="BM487" s="166"/>
      <c r="BN487" s="166"/>
      <c r="BO487" s="166"/>
      <c r="BP487" s="166"/>
      <c r="BQ487" s="166"/>
      <c r="BR487" s="184"/>
      <c r="BS487" s="166"/>
      <c r="BT487" s="166"/>
      <c r="BU487" s="166"/>
      <c r="BV487" s="166"/>
      <c r="BW487" s="185"/>
      <c r="BX487" s="184"/>
      <c r="BY487" s="166"/>
      <c r="BZ487" s="166"/>
    </row>
    <row r="488" spans="1:78" ht="12.75" x14ac:dyDescent="0.2">
      <c r="A488" s="205"/>
      <c r="B488" s="206"/>
      <c r="C488" s="185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84"/>
      <c r="O488" s="185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  <c r="AA488" s="166"/>
      <c r="AB488" s="166"/>
      <c r="AC488" s="166"/>
      <c r="AD488" s="184"/>
      <c r="AE488" s="185"/>
      <c r="AF488" s="166"/>
      <c r="AG488" s="166"/>
      <c r="AH488" s="184"/>
      <c r="AI488" s="185"/>
      <c r="AJ488" s="166"/>
      <c r="AK488" s="166"/>
      <c r="AL488" s="166"/>
      <c r="AM488" s="166"/>
      <c r="AN488" s="166"/>
      <c r="AO488" s="166"/>
      <c r="AP488" s="166"/>
      <c r="AQ488" s="166"/>
      <c r="AR488" s="166"/>
      <c r="AS488" s="166"/>
      <c r="AT488" s="166"/>
      <c r="AU488" s="166"/>
      <c r="AV488" s="166"/>
      <c r="AW488" s="166"/>
      <c r="AX488" s="184"/>
      <c r="AY488" s="185"/>
      <c r="AZ488" s="166"/>
      <c r="BA488" s="166"/>
      <c r="BB488" s="166"/>
      <c r="BC488" s="166"/>
      <c r="BD488" s="166"/>
      <c r="BE488" s="166"/>
      <c r="BF488" s="184"/>
      <c r="BG488" s="185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166"/>
      <c r="BR488" s="184"/>
      <c r="BS488" s="166"/>
      <c r="BT488" s="166"/>
      <c r="BU488" s="166"/>
      <c r="BV488" s="166"/>
      <c r="BW488" s="185"/>
      <c r="BX488" s="184"/>
      <c r="BY488" s="166"/>
      <c r="BZ488" s="166"/>
    </row>
    <row r="489" spans="1:78" ht="12.75" x14ac:dyDescent="0.2">
      <c r="A489" s="205"/>
      <c r="B489" s="206"/>
      <c r="C489" s="185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84"/>
      <c r="O489" s="185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  <c r="AA489" s="166"/>
      <c r="AB489" s="166"/>
      <c r="AC489" s="166"/>
      <c r="AD489" s="184"/>
      <c r="AE489" s="185"/>
      <c r="AF489" s="166"/>
      <c r="AG489" s="166"/>
      <c r="AH489" s="184"/>
      <c r="AI489" s="185"/>
      <c r="AJ489" s="166"/>
      <c r="AK489" s="166"/>
      <c r="AL489" s="166"/>
      <c r="AM489" s="166"/>
      <c r="AN489" s="166"/>
      <c r="AO489" s="166"/>
      <c r="AP489" s="166"/>
      <c r="AQ489" s="166"/>
      <c r="AR489" s="166"/>
      <c r="AS489" s="166"/>
      <c r="AT489" s="166"/>
      <c r="AU489" s="166"/>
      <c r="AV489" s="166"/>
      <c r="AW489" s="166"/>
      <c r="AX489" s="184"/>
      <c r="AY489" s="185"/>
      <c r="AZ489" s="166"/>
      <c r="BA489" s="166"/>
      <c r="BB489" s="166"/>
      <c r="BC489" s="166"/>
      <c r="BD489" s="166"/>
      <c r="BE489" s="166"/>
      <c r="BF489" s="184"/>
      <c r="BG489" s="185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166"/>
      <c r="BR489" s="184"/>
      <c r="BS489" s="166"/>
      <c r="BT489" s="166"/>
      <c r="BU489" s="166"/>
      <c r="BV489" s="166"/>
      <c r="BW489" s="185"/>
      <c r="BX489" s="184"/>
      <c r="BY489" s="166"/>
      <c r="BZ489" s="166"/>
    </row>
    <row r="490" spans="1:78" ht="12.75" x14ac:dyDescent="0.2">
      <c r="A490" s="205"/>
      <c r="B490" s="206"/>
      <c r="C490" s="185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84"/>
      <c r="O490" s="185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66"/>
      <c r="AC490" s="166"/>
      <c r="AD490" s="184"/>
      <c r="AE490" s="185"/>
      <c r="AF490" s="166"/>
      <c r="AG490" s="166"/>
      <c r="AH490" s="184"/>
      <c r="AI490" s="185"/>
      <c r="AJ490" s="166"/>
      <c r="AK490" s="166"/>
      <c r="AL490" s="166"/>
      <c r="AM490" s="166"/>
      <c r="AN490" s="166"/>
      <c r="AO490" s="166"/>
      <c r="AP490" s="166"/>
      <c r="AQ490" s="166"/>
      <c r="AR490" s="166"/>
      <c r="AS490" s="166"/>
      <c r="AT490" s="166"/>
      <c r="AU490" s="166"/>
      <c r="AV490" s="166"/>
      <c r="AW490" s="166"/>
      <c r="AX490" s="184"/>
      <c r="AY490" s="185"/>
      <c r="AZ490" s="166"/>
      <c r="BA490" s="166"/>
      <c r="BB490" s="166"/>
      <c r="BC490" s="166"/>
      <c r="BD490" s="166"/>
      <c r="BE490" s="166"/>
      <c r="BF490" s="184"/>
      <c r="BG490" s="185"/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166"/>
      <c r="BR490" s="184"/>
      <c r="BS490" s="166"/>
      <c r="BT490" s="166"/>
      <c r="BU490" s="166"/>
      <c r="BV490" s="166"/>
      <c r="BW490" s="185"/>
      <c r="BX490" s="184"/>
      <c r="BY490" s="166"/>
      <c r="BZ490" s="166"/>
    </row>
    <row r="491" spans="1:78" ht="12.75" x14ac:dyDescent="0.2">
      <c r="A491" s="205"/>
      <c r="B491" s="206"/>
      <c r="C491" s="185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84"/>
      <c r="O491" s="185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66"/>
      <c r="AC491" s="166"/>
      <c r="AD491" s="184"/>
      <c r="AE491" s="185"/>
      <c r="AF491" s="166"/>
      <c r="AG491" s="166"/>
      <c r="AH491" s="184"/>
      <c r="AI491" s="185"/>
      <c r="AJ491" s="166"/>
      <c r="AK491" s="166"/>
      <c r="AL491" s="166"/>
      <c r="AM491" s="166"/>
      <c r="AN491" s="166"/>
      <c r="AO491" s="166"/>
      <c r="AP491" s="166"/>
      <c r="AQ491" s="166"/>
      <c r="AR491" s="166"/>
      <c r="AS491" s="166"/>
      <c r="AT491" s="166"/>
      <c r="AU491" s="166"/>
      <c r="AV491" s="166"/>
      <c r="AW491" s="166"/>
      <c r="AX491" s="184"/>
      <c r="AY491" s="185"/>
      <c r="AZ491" s="166"/>
      <c r="BA491" s="166"/>
      <c r="BB491" s="166"/>
      <c r="BC491" s="166"/>
      <c r="BD491" s="166"/>
      <c r="BE491" s="166"/>
      <c r="BF491" s="184"/>
      <c r="BG491" s="185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166"/>
      <c r="BR491" s="184"/>
      <c r="BS491" s="166"/>
      <c r="BT491" s="166"/>
      <c r="BU491" s="166"/>
      <c r="BV491" s="166"/>
      <c r="BW491" s="185"/>
      <c r="BX491" s="184"/>
      <c r="BY491" s="166"/>
      <c r="BZ491" s="166"/>
    </row>
    <row r="492" spans="1:78" ht="12.75" x14ac:dyDescent="0.2">
      <c r="A492" s="205"/>
      <c r="B492" s="206"/>
      <c r="C492" s="185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84"/>
      <c r="O492" s="185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66"/>
      <c r="AC492" s="166"/>
      <c r="AD492" s="184"/>
      <c r="AE492" s="185"/>
      <c r="AF492" s="166"/>
      <c r="AG492" s="166"/>
      <c r="AH492" s="184"/>
      <c r="AI492" s="185"/>
      <c r="AJ492" s="166"/>
      <c r="AK492" s="166"/>
      <c r="AL492" s="166"/>
      <c r="AM492" s="166"/>
      <c r="AN492" s="166"/>
      <c r="AO492" s="166"/>
      <c r="AP492" s="166"/>
      <c r="AQ492" s="166"/>
      <c r="AR492" s="166"/>
      <c r="AS492" s="166"/>
      <c r="AT492" s="166"/>
      <c r="AU492" s="166"/>
      <c r="AV492" s="166"/>
      <c r="AW492" s="166"/>
      <c r="AX492" s="184"/>
      <c r="AY492" s="185"/>
      <c r="AZ492" s="166"/>
      <c r="BA492" s="166"/>
      <c r="BB492" s="166"/>
      <c r="BC492" s="166"/>
      <c r="BD492" s="166"/>
      <c r="BE492" s="166"/>
      <c r="BF492" s="184"/>
      <c r="BG492" s="185"/>
      <c r="BH492" s="166"/>
      <c r="BI492" s="166"/>
      <c r="BJ492" s="166"/>
      <c r="BK492" s="166"/>
      <c r="BL492" s="166"/>
      <c r="BM492" s="166"/>
      <c r="BN492" s="166"/>
      <c r="BO492" s="166"/>
      <c r="BP492" s="166"/>
      <c r="BQ492" s="166"/>
      <c r="BR492" s="184"/>
      <c r="BS492" s="166"/>
      <c r="BT492" s="166"/>
      <c r="BU492" s="166"/>
      <c r="BV492" s="166"/>
      <c r="BW492" s="185"/>
      <c r="BX492" s="184"/>
      <c r="BY492" s="166"/>
      <c r="BZ492" s="166"/>
    </row>
    <row r="493" spans="1:78" ht="12.75" x14ac:dyDescent="0.2">
      <c r="A493" s="205"/>
      <c r="B493" s="206"/>
      <c r="C493" s="185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84"/>
      <c r="O493" s="185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84"/>
      <c r="AE493" s="185"/>
      <c r="AF493" s="166"/>
      <c r="AG493" s="166"/>
      <c r="AH493" s="184"/>
      <c r="AI493" s="185"/>
      <c r="AJ493" s="166"/>
      <c r="AK493" s="166"/>
      <c r="AL493" s="166"/>
      <c r="AM493" s="166"/>
      <c r="AN493" s="166"/>
      <c r="AO493" s="166"/>
      <c r="AP493" s="166"/>
      <c r="AQ493" s="166"/>
      <c r="AR493" s="166"/>
      <c r="AS493" s="166"/>
      <c r="AT493" s="166"/>
      <c r="AU493" s="166"/>
      <c r="AV493" s="166"/>
      <c r="AW493" s="166"/>
      <c r="AX493" s="184"/>
      <c r="AY493" s="185"/>
      <c r="AZ493" s="166"/>
      <c r="BA493" s="166"/>
      <c r="BB493" s="166"/>
      <c r="BC493" s="166"/>
      <c r="BD493" s="166"/>
      <c r="BE493" s="166"/>
      <c r="BF493" s="184"/>
      <c r="BG493" s="185"/>
      <c r="BH493" s="166"/>
      <c r="BI493" s="166"/>
      <c r="BJ493" s="166"/>
      <c r="BK493" s="166"/>
      <c r="BL493" s="166"/>
      <c r="BM493" s="166"/>
      <c r="BN493" s="166"/>
      <c r="BO493" s="166"/>
      <c r="BP493" s="166"/>
      <c r="BQ493" s="166"/>
      <c r="BR493" s="184"/>
      <c r="BS493" s="166"/>
      <c r="BT493" s="166"/>
      <c r="BU493" s="166"/>
      <c r="BV493" s="166"/>
      <c r="BW493" s="185"/>
      <c r="BX493" s="184"/>
      <c r="BY493" s="166"/>
      <c r="BZ493" s="166"/>
    </row>
    <row r="494" spans="1:78" ht="12.75" x14ac:dyDescent="0.2">
      <c r="A494" s="205"/>
      <c r="B494" s="206"/>
      <c r="C494" s="185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84"/>
      <c r="O494" s="185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66"/>
      <c r="AC494" s="166"/>
      <c r="AD494" s="184"/>
      <c r="AE494" s="185"/>
      <c r="AF494" s="166"/>
      <c r="AG494" s="166"/>
      <c r="AH494" s="184"/>
      <c r="AI494" s="185"/>
      <c r="AJ494" s="166"/>
      <c r="AK494" s="166"/>
      <c r="AL494" s="166"/>
      <c r="AM494" s="166"/>
      <c r="AN494" s="166"/>
      <c r="AO494" s="166"/>
      <c r="AP494" s="166"/>
      <c r="AQ494" s="166"/>
      <c r="AR494" s="166"/>
      <c r="AS494" s="166"/>
      <c r="AT494" s="166"/>
      <c r="AU494" s="166"/>
      <c r="AV494" s="166"/>
      <c r="AW494" s="166"/>
      <c r="AX494" s="184"/>
      <c r="AY494" s="185"/>
      <c r="AZ494" s="166"/>
      <c r="BA494" s="166"/>
      <c r="BB494" s="166"/>
      <c r="BC494" s="166"/>
      <c r="BD494" s="166"/>
      <c r="BE494" s="166"/>
      <c r="BF494" s="184"/>
      <c r="BG494" s="185"/>
      <c r="BH494" s="166"/>
      <c r="BI494" s="166"/>
      <c r="BJ494" s="166"/>
      <c r="BK494" s="166"/>
      <c r="BL494" s="166"/>
      <c r="BM494" s="166"/>
      <c r="BN494" s="166"/>
      <c r="BO494" s="166"/>
      <c r="BP494" s="166"/>
      <c r="BQ494" s="166"/>
      <c r="BR494" s="184"/>
      <c r="BS494" s="166"/>
      <c r="BT494" s="166"/>
      <c r="BU494" s="166"/>
      <c r="BV494" s="166"/>
      <c r="BW494" s="185"/>
      <c r="BX494" s="184"/>
      <c r="BY494" s="166"/>
      <c r="BZ494" s="166"/>
    </row>
    <row r="495" spans="1:78" ht="12.75" x14ac:dyDescent="0.2">
      <c r="A495" s="205"/>
      <c r="B495" s="206"/>
      <c r="C495" s="185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84"/>
      <c r="O495" s="185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66"/>
      <c r="AC495" s="166"/>
      <c r="AD495" s="184"/>
      <c r="AE495" s="185"/>
      <c r="AF495" s="166"/>
      <c r="AG495" s="166"/>
      <c r="AH495" s="184"/>
      <c r="AI495" s="185"/>
      <c r="AJ495" s="166"/>
      <c r="AK495" s="166"/>
      <c r="AL495" s="166"/>
      <c r="AM495" s="166"/>
      <c r="AN495" s="166"/>
      <c r="AO495" s="166"/>
      <c r="AP495" s="166"/>
      <c r="AQ495" s="166"/>
      <c r="AR495" s="166"/>
      <c r="AS495" s="166"/>
      <c r="AT495" s="166"/>
      <c r="AU495" s="166"/>
      <c r="AV495" s="166"/>
      <c r="AW495" s="166"/>
      <c r="AX495" s="184"/>
      <c r="AY495" s="185"/>
      <c r="AZ495" s="166"/>
      <c r="BA495" s="166"/>
      <c r="BB495" s="166"/>
      <c r="BC495" s="166"/>
      <c r="BD495" s="166"/>
      <c r="BE495" s="166"/>
      <c r="BF495" s="184"/>
      <c r="BG495" s="185"/>
      <c r="BH495" s="166"/>
      <c r="BI495" s="166"/>
      <c r="BJ495" s="166"/>
      <c r="BK495" s="166"/>
      <c r="BL495" s="166"/>
      <c r="BM495" s="166"/>
      <c r="BN495" s="166"/>
      <c r="BO495" s="166"/>
      <c r="BP495" s="166"/>
      <c r="BQ495" s="166"/>
      <c r="BR495" s="184"/>
      <c r="BS495" s="166"/>
      <c r="BT495" s="166"/>
      <c r="BU495" s="166"/>
      <c r="BV495" s="166"/>
      <c r="BW495" s="185"/>
      <c r="BX495" s="184"/>
      <c r="BY495" s="166"/>
      <c r="BZ495" s="166"/>
    </row>
    <row r="496" spans="1:78" ht="12.75" x14ac:dyDescent="0.2">
      <c r="A496" s="205"/>
      <c r="B496" s="206"/>
      <c r="C496" s="185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84"/>
      <c r="O496" s="185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66"/>
      <c r="AC496" s="166"/>
      <c r="AD496" s="184"/>
      <c r="AE496" s="185"/>
      <c r="AF496" s="166"/>
      <c r="AG496" s="166"/>
      <c r="AH496" s="184"/>
      <c r="AI496" s="185"/>
      <c r="AJ496" s="166"/>
      <c r="AK496" s="166"/>
      <c r="AL496" s="166"/>
      <c r="AM496" s="166"/>
      <c r="AN496" s="166"/>
      <c r="AO496" s="166"/>
      <c r="AP496" s="166"/>
      <c r="AQ496" s="166"/>
      <c r="AR496" s="166"/>
      <c r="AS496" s="166"/>
      <c r="AT496" s="166"/>
      <c r="AU496" s="166"/>
      <c r="AV496" s="166"/>
      <c r="AW496" s="166"/>
      <c r="AX496" s="184"/>
      <c r="AY496" s="185"/>
      <c r="AZ496" s="166"/>
      <c r="BA496" s="166"/>
      <c r="BB496" s="166"/>
      <c r="BC496" s="166"/>
      <c r="BD496" s="166"/>
      <c r="BE496" s="166"/>
      <c r="BF496" s="184"/>
      <c r="BG496" s="185"/>
      <c r="BH496" s="166"/>
      <c r="BI496" s="166"/>
      <c r="BJ496" s="166"/>
      <c r="BK496" s="166"/>
      <c r="BL496" s="166"/>
      <c r="BM496" s="166"/>
      <c r="BN496" s="166"/>
      <c r="BO496" s="166"/>
      <c r="BP496" s="166"/>
      <c r="BQ496" s="166"/>
      <c r="BR496" s="184"/>
      <c r="BS496" s="166"/>
      <c r="BT496" s="166"/>
      <c r="BU496" s="166"/>
      <c r="BV496" s="166"/>
      <c r="BW496" s="185"/>
      <c r="BX496" s="184"/>
      <c r="BY496" s="166"/>
      <c r="BZ496" s="166"/>
    </row>
    <row r="497" spans="1:78" ht="12.75" x14ac:dyDescent="0.2">
      <c r="A497" s="205"/>
      <c r="B497" s="206"/>
      <c r="C497" s="185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84"/>
      <c r="O497" s="185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66"/>
      <c r="AC497" s="166"/>
      <c r="AD497" s="184"/>
      <c r="AE497" s="185"/>
      <c r="AF497" s="166"/>
      <c r="AG497" s="166"/>
      <c r="AH497" s="184"/>
      <c r="AI497" s="185"/>
      <c r="AJ497" s="166"/>
      <c r="AK497" s="166"/>
      <c r="AL497" s="166"/>
      <c r="AM497" s="166"/>
      <c r="AN497" s="166"/>
      <c r="AO497" s="166"/>
      <c r="AP497" s="166"/>
      <c r="AQ497" s="166"/>
      <c r="AR497" s="166"/>
      <c r="AS497" s="166"/>
      <c r="AT497" s="166"/>
      <c r="AU497" s="166"/>
      <c r="AV497" s="166"/>
      <c r="AW497" s="166"/>
      <c r="AX497" s="184"/>
      <c r="AY497" s="185"/>
      <c r="AZ497" s="166"/>
      <c r="BA497" s="166"/>
      <c r="BB497" s="166"/>
      <c r="BC497" s="166"/>
      <c r="BD497" s="166"/>
      <c r="BE497" s="166"/>
      <c r="BF497" s="184"/>
      <c r="BG497" s="185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166"/>
      <c r="BR497" s="184"/>
      <c r="BS497" s="166"/>
      <c r="BT497" s="166"/>
      <c r="BU497" s="166"/>
      <c r="BV497" s="166"/>
      <c r="BW497" s="185"/>
      <c r="BX497" s="184"/>
      <c r="BY497" s="166"/>
      <c r="BZ497" s="166"/>
    </row>
    <row r="498" spans="1:78" ht="12.75" x14ac:dyDescent="0.2">
      <c r="A498" s="205"/>
      <c r="B498" s="206"/>
      <c r="C498" s="185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84"/>
      <c r="O498" s="185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66"/>
      <c r="AC498" s="166"/>
      <c r="AD498" s="184"/>
      <c r="AE498" s="185"/>
      <c r="AF498" s="166"/>
      <c r="AG498" s="166"/>
      <c r="AH498" s="184"/>
      <c r="AI498" s="185"/>
      <c r="AJ498" s="166"/>
      <c r="AK498" s="166"/>
      <c r="AL498" s="166"/>
      <c r="AM498" s="166"/>
      <c r="AN498" s="166"/>
      <c r="AO498" s="166"/>
      <c r="AP498" s="166"/>
      <c r="AQ498" s="166"/>
      <c r="AR498" s="166"/>
      <c r="AS498" s="166"/>
      <c r="AT498" s="166"/>
      <c r="AU498" s="166"/>
      <c r="AV498" s="166"/>
      <c r="AW498" s="166"/>
      <c r="AX498" s="184"/>
      <c r="AY498" s="185"/>
      <c r="AZ498" s="166"/>
      <c r="BA498" s="166"/>
      <c r="BB498" s="166"/>
      <c r="BC498" s="166"/>
      <c r="BD498" s="166"/>
      <c r="BE498" s="166"/>
      <c r="BF498" s="184"/>
      <c r="BG498" s="185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166"/>
      <c r="BR498" s="184"/>
      <c r="BS498" s="166"/>
      <c r="BT498" s="166"/>
      <c r="BU498" s="166"/>
      <c r="BV498" s="166"/>
      <c r="BW498" s="185"/>
      <c r="BX498" s="184"/>
      <c r="BY498" s="166"/>
      <c r="BZ498" s="166"/>
    </row>
    <row r="499" spans="1:78" ht="12.75" x14ac:dyDescent="0.2">
      <c r="A499" s="205"/>
      <c r="B499" s="206"/>
      <c r="C499" s="185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84"/>
      <c r="O499" s="185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66"/>
      <c r="AC499" s="166"/>
      <c r="AD499" s="184"/>
      <c r="AE499" s="185"/>
      <c r="AF499" s="166"/>
      <c r="AG499" s="166"/>
      <c r="AH499" s="184"/>
      <c r="AI499" s="185"/>
      <c r="AJ499" s="166"/>
      <c r="AK499" s="166"/>
      <c r="AL499" s="166"/>
      <c r="AM499" s="166"/>
      <c r="AN499" s="166"/>
      <c r="AO499" s="166"/>
      <c r="AP499" s="166"/>
      <c r="AQ499" s="166"/>
      <c r="AR499" s="166"/>
      <c r="AS499" s="166"/>
      <c r="AT499" s="166"/>
      <c r="AU499" s="166"/>
      <c r="AV499" s="166"/>
      <c r="AW499" s="166"/>
      <c r="AX499" s="184"/>
      <c r="AY499" s="185"/>
      <c r="AZ499" s="166"/>
      <c r="BA499" s="166"/>
      <c r="BB499" s="166"/>
      <c r="BC499" s="166"/>
      <c r="BD499" s="166"/>
      <c r="BE499" s="166"/>
      <c r="BF499" s="184"/>
      <c r="BG499" s="185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166"/>
      <c r="BR499" s="184"/>
      <c r="BS499" s="166"/>
      <c r="BT499" s="166"/>
      <c r="BU499" s="166"/>
      <c r="BV499" s="166"/>
      <c r="BW499" s="185"/>
      <c r="BX499" s="184"/>
      <c r="BY499" s="166"/>
      <c r="BZ499" s="166"/>
    </row>
    <row r="500" spans="1:78" ht="12.75" x14ac:dyDescent="0.2">
      <c r="A500" s="205"/>
      <c r="B500" s="206"/>
      <c r="C500" s="185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84"/>
      <c r="O500" s="185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84"/>
      <c r="AE500" s="185"/>
      <c r="AF500" s="166"/>
      <c r="AG500" s="166"/>
      <c r="AH500" s="184"/>
      <c r="AI500" s="185"/>
      <c r="AJ500" s="166"/>
      <c r="AK500" s="166"/>
      <c r="AL500" s="166"/>
      <c r="AM500" s="166"/>
      <c r="AN500" s="166"/>
      <c r="AO500" s="166"/>
      <c r="AP500" s="166"/>
      <c r="AQ500" s="166"/>
      <c r="AR500" s="166"/>
      <c r="AS500" s="166"/>
      <c r="AT500" s="166"/>
      <c r="AU500" s="166"/>
      <c r="AV500" s="166"/>
      <c r="AW500" s="166"/>
      <c r="AX500" s="184"/>
      <c r="AY500" s="185"/>
      <c r="AZ500" s="166"/>
      <c r="BA500" s="166"/>
      <c r="BB500" s="166"/>
      <c r="BC500" s="166"/>
      <c r="BD500" s="166"/>
      <c r="BE500" s="166"/>
      <c r="BF500" s="184"/>
      <c r="BG500" s="185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166"/>
      <c r="BR500" s="184"/>
      <c r="BS500" s="166"/>
      <c r="BT500" s="166"/>
      <c r="BU500" s="166"/>
      <c r="BV500" s="166"/>
      <c r="BW500" s="185"/>
      <c r="BX500" s="184"/>
      <c r="BY500" s="166"/>
      <c r="BZ500" s="166"/>
    </row>
    <row r="501" spans="1:78" ht="12.75" x14ac:dyDescent="0.2">
      <c r="A501" s="205"/>
      <c r="B501" s="206"/>
      <c r="C501" s="185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84"/>
      <c r="O501" s="185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66"/>
      <c r="AC501" s="166"/>
      <c r="AD501" s="184"/>
      <c r="AE501" s="185"/>
      <c r="AF501" s="166"/>
      <c r="AG501" s="166"/>
      <c r="AH501" s="184"/>
      <c r="AI501" s="185"/>
      <c r="AJ501" s="166"/>
      <c r="AK501" s="166"/>
      <c r="AL501" s="166"/>
      <c r="AM501" s="166"/>
      <c r="AN501" s="166"/>
      <c r="AO501" s="166"/>
      <c r="AP501" s="166"/>
      <c r="AQ501" s="166"/>
      <c r="AR501" s="166"/>
      <c r="AS501" s="166"/>
      <c r="AT501" s="166"/>
      <c r="AU501" s="166"/>
      <c r="AV501" s="166"/>
      <c r="AW501" s="166"/>
      <c r="AX501" s="184"/>
      <c r="AY501" s="185"/>
      <c r="AZ501" s="166"/>
      <c r="BA501" s="166"/>
      <c r="BB501" s="166"/>
      <c r="BC501" s="166"/>
      <c r="BD501" s="166"/>
      <c r="BE501" s="166"/>
      <c r="BF501" s="184"/>
      <c r="BG501" s="185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166"/>
      <c r="BR501" s="184"/>
      <c r="BS501" s="166"/>
      <c r="BT501" s="166"/>
      <c r="BU501" s="166"/>
      <c r="BV501" s="166"/>
      <c r="BW501" s="185"/>
      <c r="BX501" s="184"/>
      <c r="BY501" s="166"/>
      <c r="BZ501" s="166"/>
    </row>
    <row r="502" spans="1:78" ht="12.75" x14ac:dyDescent="0.2">
      <c r="A502" s="205"/>
      <c r="B502" s="206"/>
      <c r="C502" s="185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84"/>
      <c r="O502" s="185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  <c r="AA502" s="166"/>
      <c r="AB502" s="166"/>
      <c r="AC502" s="166"/>
      <c r="AD502" s="184"/>
      <c r="AE502" s="185"/>
      <c r="AF502" s="166"/>
      <c r="AG502" s="166"/>
      <c r="AH502" s="184"/>
      <c r="AI502" s="185"/>
      <c r="AJ502" s="166"/>
      <c r="AK502" s="166"/>
      <c r="AL502" s="166"/>
      <c r="AM502" s="166"/>
      <c r="AN502" s="166"/>
      <c r="AO502" s="166"/>
      <c r="AP502" s="166"/>
      <c r="AQ502" s="166"/>
      <c r="AR502" s="166"/>
      <c r="AS502" s="166"/>
      <c r="AT502" s="166"/>
      <c r="AU502" s="166"/>
      <c r="AV502" s="166"/>
      <c r="AW502" s="166"/>
      <c r="AX502" s="184"/>
      <c r="AY502" s="185"/>
      <c r="AZ502" s="166"/>
      <c r="BA502" s="166"/>
      <c r="BB502" s="166"/>
      <c r="BC502" s="166"/>
      <c r="BD502" s="166"/>
      <c r="BE502" s="166"/>
      <c r="BF502" s="184"/>
      <c r="BG502" s="185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166"/>
      <c r="BR502" s="184"/>
      <c r="BS502" s="166"/>
      <c r="BT502" s="166"/>
      <c r="BU502" s="166"/>
      <c r="BV502" s="166"/>
      <c r="BW502" s="185"/>
      <c r="BX502" s="184"/>
      <c r="BY502" s="166"/>
      <c r="BZ502" s="166"/>
    </row>
    <row r="503" spans="1:78" ht="12.75" x14ac:dyDescent="0.2">
      <c r="A503" s="205"/>
      <c r="B503" s="206"/>
      <c r="C503" s="185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84"/>
      <c r="O503" s="185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  <c r="AA503" s="166"/>
      <c r="AB503" s="166"/>
      <c r="AC503" s="166"/>
      <c r="AD503" s="184"/>
      <c r="AE503" s="185"/>
      <c r="AF503" s="166"/>
      <c r="AG503" s="166"/>
      <c r="AH503" s="184"/>
      <c r="AI503" s="185"/>
      <c r="AJ503" s="166"/>
      <c r="AK503" s="166"/>
      <c r="AL503" s="166"/>
      <c r="AM503" s="166"/>
      <c r="AN503" s="166"/>
      <c r="AO503" s="166"/>
      <c r="AP503" s="166"/>
      <c r="AQ503" s="166"/>
      <c r="AR503" s="166"/>
      <c r="AS503" s="166"/>
      <c r="AT503" s="166"/>
      <c r="AU503" s="166"/>
      <c r="AV503" s="166"/>
      <c r="AW503" s="166"/>
      <c r="AX503" s="184"/>
      <c r="AY503" s="185"/>
      <c r="AZ503" s="166"/>
      <c r="BA503" s="166"/>
      <c r="BB503" s="166"/>
      <c r="BC503" s="166"/>
      <c r="BD503" s="166"/>
      <c r="BE503" s="166"/>
      <c r="BF503" s="184"/>
      <c r="BG503" s="185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166"/>
      <c r="BR503" s="184"/>
      <c r="BS503" s="166"/>
      <c r="BT503" s="166"/>
      <c r="BU503" s="166"/>
      <c r="BV503" s="166"/>
      <c r="BW503" s="185"/>
      <c r="BX503" s="184"/>
      <c r="BY503" s="166"/>
      <c r="BZ503" s="166"/>
    </row>
    <row r="504" spans="1:78" ht="12.75" x14ac:dyDescent="0.2">
      <c r="A504" s="205"/>
      <c r="B504" s="206"/>
      <c r="C504" s="185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84"/>
      <c r="O504" s="185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  <c r="AA504" s="166"/>
      <c r="AB504" s="166"/>
      <c r="AC504" s="166"/>
      <c r="AD504" s="184"/>
      <c r="AE504" s="185"/>
      <c r="AF504" s="166"/>
      <c r="AG504" s="166"/>
      <c r="AH504" s="184"/>
      <c r="AI504" s="185"/>
      <c r="AJ504" s="166"/>
      <c r="AK504" s="166"/>
      <c r="AL504" s="166"/>
      <c r="AM504" s="166"/>
      <c r="AN504" s="166"/>
      <c r="AO504" s="166"/>
      <c r="AP504" s="166"/>
      <c r="AQ504" s="166"/>
      <c r="AR504" s="166"/>
      <c r="AS504" s="166"/>
      <c r="AT504" s="166"/>
      <c r="AU504" s="166"/>
      <c r="AV504" s="166"/>
      <c r="AW504" s="166"/>
      <c r="AX504" s="184"/>
      <c r="AY504" s="185"/>
      <c r="AZ504" s="166"/>
      <c r="BA504" s="166"/>
      <c r="BB504" s="166"/>
      <c r="BC504" s="166"/>
      <c r="BD504" s="166"/>
      <c r="BE504" s="166"/>
      <c r="BF504" s="184"/>
      <c r="BG504" s="185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166"/>
      <c r="BR504" s="184"/>
      <c r="BS504" s="166"/>
      <c r="BT504" s="166"/>
      <c r="BU504" s="166"/>
      <c r="BV504" s="166"/>
      <c r="BW504" s="185"/>
      <c r="BX504" s="184"/>
      <c r="BY504" s="166"/>
      <c r="BZ504" s="166"/>
    </row>
    <row r="505" spans="1:78" ht="12.75" x14ac:dyDescent="0.2">
      <c r="A505" s="205"/>
      <c r="B505" s="206"/>
      <c r="C505" s="185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84"/>
      <c r="O505" s="185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84"/>
      <c r="AE505" s="185"/>
      <c r="AF505" s="166"/>
      <c r="AG505" s="166"/>
      <c r="AH505" s="184"/>
      <c r="AI505" s="185"/>
      <c r="AJ505" s="166"/>
      <c r="AK505" s="166"/>
      <c r="AL505" s="166"/>
      <c r="AM505" s="166"/>
      <c r="AN505" s="166"/>
      <c r="AO505" s="166"/>
      <c r="AP505" s="166"/>
      <c r="AQ505" s="166"/>
      <c r="AR505" s="166"/>
      <c r="AS505" s="166"/>
      <c r="AT505" s="166"/>
      <c r="AU505" s="166"/>
      <c r="AV505" s="166"/>
      <c r="AW505" s="166"/>
      <c r="AX505" s="184"/>
      <c r="AY505" s="185"/>
      <c r="AZ505" s="166"/>
      <c r="BA505" s="166"/>
      <c r="BB505" s="166"/>
      <c r="BC505" s="166"/>
      <c r="BD505" s="166"/>
      <c r="BE505" s="166"/>
      <c r="BF505" s="184"/>
      <c r="BG505" s="185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166"/>
      <c r="BR505" s="184"/>
      <c r="BS505" s="166"/>
      <c r="BT505" s="166"/>
      <c r="BU505" s="166"/>
      <c r="BV505" s="166"/>
      <c r="BW505" s="185"/>
      <c r="BX505" s="184"/>
      <c r="BY505" s="166"/>
      <c r="BZ505" s="166"/>
    </row>
    <row r="506" spans="1:78" ht="12.75" x14ac:dyDescent="0.2">
      <c r="A506" s="205"/>
      <c r="B506" s="206"/>
      <c r="C506" s="185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84"/>
      <c r="O506" s="185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  <c r="AA506" s="166"/>
      <c r="AB506" s="166"/>
      <c r="AC506" s="166"/>
      <c r="AD506" s="184"/>
      <c r="AE506" s="185"/>
      <c r="AF506" s="166"/>
      <c r="AG506" s="166"/>
      <c r="AH506" s="184"/>
      <c r="AI506" s="185"/>
      <c r="AJ506" s="166"/>
      <c r="AK506" s="166"/>
      <c r="AL506" s="166"/>
      <c r="AM506" s="166"/>
      <c r="AN506" s="166"/>
      <c r="AO506" s="166"/>
      <c r="AP506" s="166"/>
      <c r="AQ506" s="166"/>
      <c r="AR506" s="166"/>
      <c r="AS506" s="166"/>
      <c r="AT506" s="166"/>
      <c r="AU506" s="166"/>
      <c r="AV506" s="166"/>
      <c r="AW506" s="166"/>
      <c r="AX506" s="184"/>
      <c r="AY506" s="185"/>
      <c r="AZ506" s="166"/>
      <c r="BA506" s="166"/>
      <c r="BB506" s="166"/>
      <c r="BC506" s="166"/>
      <c r="BD506" s="166"/>
      <c r="BE506" s="166"/>
      <c r="BF506" s="184"/>
      <c r="BG506" s="185"/>
      <c r="BH506" s="166"/>
      <c r="BI506" s="166"/>
      <c r="BJ506" s="166"/>
      <c r="BK506" s="166"/>
      <c r="BL506" s="166"/>
      <c r="BM506" s="166"/>
      <c r="BN506" s="166"/>
      <c r="BO506" s="166"/>
      <c r="BP506" s="166"/>
      <c r="BQ506" s="166"/>
      <c r="BR506" s="184"/>
      <c r="BS506" s="166"/>
      <c r="BT506" s="166"/>
      <c r="BU506" s="166"/>
      <c r="BV506" s="166"/>
      <c r="BW506" s="185"/>
      <c r="BX506" s="184"/>
      <c r="BY506" s="166"/>
      <c r="BZ506" s="166"/>
    </row>
    <row r="507" spans="1:78" ht="12.75" x14ac:dyDescent="0.2">
      <c r="A507" s="205"/>
      <c r="B507" s="206"/>
      <c r="C507" s="185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84"/>
      <c r="O507" s="185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  <c r="AA507" s="166"/>
      <c r="AB507" s="166"/>
      <c r="AC507" s="166"/>
      <c r="AD507" s="184"/>
      <c r="AE507" s="185"/>
      <c r="AF507" s="166"/>
      <c r="AG507" s="166"/>
      <c r="AH507" s="184"/>
      <c r="AI507" s="185"/>
      <c r="AJ507" s="166"/>
      <c r="AK507" s="166"/>
      <c r="AL507" s="166"/>
      <c r="AM507" s="166"/>
      <c r="AN507" s="166"/>
      <c r="AO507" s="166"/>
      <c r="AP507" s="166"/>
      <c r="AQ507" s="166"/>
      <c r="AR507" s="166"/>
      <c r="AS507" s="166"/>
      <c r="AT507" s="166"/>
      <c r="AU507" s="166"/>
      <c r="AV507" s="166"/>
      <c r="AW507" s="166"/>
      <c r="AX507" s="184"/>
      <c r="AY507" s="185"/>
      <c r="AZ507" s="166"/>
      <c r="BA507" s="166"/>
      <c r="BB507" s="166"/>
      <c r="BC507" s="166"/>
      <c r="BD507" s="166"/>
      <c r="BE507" s="166"/>
      <c r="BF507" s="184"/>
      <c r="BG507" s="185"/>
      <c r="BH507" s="166"/>
      <c r="BI507" s="166"/>
      <c r="BJ507" s="166"/>
      <c r="BK507" s="166"/>
      <c r="BL507" s="166"/>
      <c r="BM507" s="166"/>
      <c r="BN507" s="166"/>
      <c r="BO507" s="166"/>
      <c r="BP507" s="166"/>
      <c r="BQ507" s="166"/>
      <c r="BR507" s="184"/>
      <c r="BS507" s="166"/>
      <c r="BT507" s="166"/>
      <c r="BU507" s="166"/>
      <c r="BV507" s="166"/>
      <c r="BW507" s="185"/>
      <c r="BX507" s="184"/>
      <c r="BY507" s="166"/>
      <c r="BZ507" s="166"/>
    </row>
    <row r="508" spans="1:78" ht="12.75" x14ac:dyDescent="0.2">
      <c r="A508" s="205"/>
      <c r="B508" s="206"/>
      <c r="C508" s="185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84"/>
      <c r="O508" s="185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84"/>
      <c r="AE508" s="185"/>
      <c r="AF508" s="166"/>
      <c r="AG508" s="166"/>
      <c r="AH508" s="184"/>
      <c r="AI508" s="185"/>
      <c r="AJ508" s="166"/>
      <c r="AK508" s="166"/>
      <c r="AL508" s="166"/>
      <c r="AM508" s="166"/>
      <c r="AN508" s="166"/>
      <c r="AO508" s="166"/>
      <c r="AP508" s="166"/>
      <c r="AQ508" s="166"/>
      <c r="AR508" s="166"/>
      <c r="AS508" s="166"/>
      <c r="AT508" s="166"/>
      <c r="AU508" s="166"/>
      <c r="AV508" s="166"/>
      <c r="AW508" s="166"/>
      <c r="AX508" s="184"/>
      <c r="AY508" s="185"/>
      <c r="AZ508" s="166"/>
      <c r="BA508" s="166"/>
      <c r="BB508" s="166"/>
      <c r="BC508" s="166"/>
      <c r="BD508" s="166"/>
      <c r="BE508" s="166"/>
      <c r="BF508" s="184"/>
      <c r="BG508" s="185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84"/>
      <c r="BS508" s="166"/>
      <c r="BT508" s="166"/>
      <c r="BU508" s="166"/>
      <c r="BV508" s="166"/>
      <c r="BW508" s="185"/>
      <c r="BX508" s="184"/>
      <c r="BY508" s="166"/>
      <c r="BZ508" s="166"/>
    </row>
    <row r="509" spans="1:78" ht="12.75" x14ac:dyDescent="0.2">
      <c r="A509" s="205"/>
      <c r="B509" s="206"/>
      <c r="C509" s="185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84"/>
      <c r="O509" s="185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  <c r="AA509" s="166"/>
      <c r="AB509" s="166"/>
      <c r="AC509" s="166"/>
      <c r="AD509" s="184"/>
      <c r="AE509" s="185"/>
      <c r="AF509" s="166"/>
      <c r="AG509" s="166"/>
      <c r="AH509" s="184"/>
      <c r="AI509" s="185"/>
      <c r="AJ509" s="166"/>
      <c r="AK509" s="166"/>
      <c r="AL509" s="166"/>
      <c r="AM509" s="166"/>
      <c r="AN509" s="166"/>
      <c r="AO509" s="166"/>
      <c r="AP509" s="166"/>
      <c r="AQ509" s="166"/>
      <c r="AR509" s="166"/>
      <c r="AS509" s="166"/>
      <c r="AT509" s="166"/>
      <c r="AU509" s="166"/>
      <c r="AV509" s="166"/>
      <c r="AW509" s="166"/>
      <c r="AX509" s="184"/>
      <c r="AY509" s="185"/>
      <c r="AZ509" s="166"/>
      <c r="BA509" s="166"/>
      <c r="BB509" s="166"/>
      <c r="BC509" s="166"/>
      <c r="BD509" s="166"/>
      <c r="BE509" s="166"/>
      <c r="BF509" s="184"/>
      <c r="BG509" s="185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166"/>
      <c r="BR509" s="184"/>
      <c r="BS509" s="166"/>
      <c r="BT509" s="166"/>
      <c r="BU509" s="166"/>
      <c r="BV509" s="166"/>
      <c r="BW509" s="185"/>
      <c r="BX509" s="184"/>
      <c r="BY509" s="166"/>
      <c r="BZ509" s="166"/>
    </row>
    <row r="510" spans="1:78" ht="12.75" x14ac:dyDescent="0.2">
      <c r="A510" s="205"/>
      <c r="B510" s="206"/>
      <c r="C510" s="185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84"/>
      <c r="O510" s="185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84"/>
      <c r="AE510" s="185"/>
      <c r="AF510" s="166"/>
      <c r="AG510" s="166"/>
      <c r="AH510" s="184"/>
      <c r="AI510" s="185"/>
      <c r="AJ510" s="166"/>
      <c r="AK510" s="166"/>
      <c r="AL510" s="166"/>
      <c r="AM510" s="166"/>
      <c r="AN510" s="166"/>
      <c r="AO510" s="166"/>
      <c r="AP510" s="166"/>
      <c r="AQ510" s="166"/>
      <c r="AR510" s="166"/>
      <c r="AS510" s="166"/>
      <c r="AT510" s="166"/>
      <c r="AU510" s="166"/>
      <c r="AV510" s="166"/>
      <c r="AW510" s="166"/>
      <c r="AX510" s="184"/>
      <c r="AY510" s="185"/>
      <c r="AZ510" s="166"/>
      <c r="BA510" s="166"/>
      <c r="BB510" s="166"/>
      <c r="BC510" s="166"/>
      <c r="BD510" s="166"/>
      <c r="BE510" s="166"/>
      <c r="BF510" s="184"/>
      <c r="BG510" s="185"/>
      <c r="BH510" s="166"/>
      <c r="BI510" s="166"/>
      <c r="BJ510" s="166"/>
      <c r="BK510" s="166"/>
      <c r="BL510" s="166"/>
      <c r="BM510" s="166"/>
      <c r="BN510" s="166"/>
      <c r="BO510" s="166"/>
      <c r="BP510" s="166"/>
      <c r="BQ510" s="166"/>
      <c r="BR510" s="184"/>
      <c r="BS510" s="166"/>
      <c r="BT510" s="166"/>
      <c r="BU510" s="166"/>
      <c r="BV510" s="166"/>
      <c r="BW510" s="185"/>
      <c r="BX510" s="184"/>
      <c r="BY510" s="166"/>
      <c r="BZ510" s="166"/>
    </row>
    <row r="511" spans="1:78" ht="12.75" x14ac:dyDescent="0.2">
      <c r="A511" s="205"/>
      <c r="B511" s="206"/>
      <c r="C511" s="185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84"/>
      <c r="O511" s="185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  <c r="AA511" s="166"/>
      <c r="AB511" s="166"/>
      <c r="AC511" s="166"/>
      <c r="AD511" s="184"/>
      <c r="AE511" s="185"/>
      <c r="AF511" s="166"/>
      <c r="AG511" s="166"/>
      <c r="AH511" s="184"/>
      <c r="AI511" s="185"/>
      <c r="AJ511" s="166"/>
      <c r="AK511" s="166"/>
      <c r="AL511" s="166"/>
      <c r="AM511" s="166"/>
      <c r="AN511" s="166"/>
      <c r="AO511" s="166"/>
      <c r="AP511" s="166"/>
      <c r="AQ511" s="166"/>
      <c r="AR511" s="166"/>
      <c r="AS511" s="166"/>
      <c r="AT511" s="166"/>
      <c r="AU511" s="166"/>
      <c r="AV511" s="166"/>
      <c r="AW511" s="166"/>
      <c r="AX511" s="184"/>
      <c r="AY511" s="185"/>
      <c r="AZ511" s="166"/>
      <c r="BA511" s="166"/>
      <c r="BB511" s="166"/>
      <c r="BC511" s="166"/>
      <c r="BD511" s="166"/>
      <c r="BE511" s="166"/>
      <c r="BF511" s="184"/>
      <c r="BG511" s="185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166"/>
      <c r="BR511" s="184"/>
      <c r="BS511" s="166"/>
      <c r="BT511" s="166"/>
      <c r="BU511" s="166"/>
      <c r="BV511" s="166"/>
      <c r="BW511" s="185"/>
      <c r="BX511" s="184"/>
      <c r="BY511" s="166"/>
      <c r="BZ511" s="166"/>
    </row>
    <row r="512" spans="1:78" ht="12.75" x14ac:dyDescent="0.2">
      <c r="A512" s="205"/>
      <c r="B512" s="206"/>
      <c r="C512" s="185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84"/>
      <c r="O512" s="185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66"/>
      <c r="AC512" s="166"/>
      <c r="AD512" s="184"/>
      <c r="AE512" s="185"/>
      <c r="AF512" s="166"/>
      <c r="AG512" s="166"/>
      <c r="AH512" s="184"/>
      <c r="AI512" s="185"/>
      <c r="AJ512" s="166"/>
      <c r="AK512" s="166"/>
      <c r="AL512" s="166"/>
      <c r="AM512" s="166"/>
      <c r="AN512" s="166"/>
      <c r="AO512" s="166"/>
      <c r="AP512" s="166"/>
      <c r="AQ512" s="166"/>
      <c r="AR512" s="166"/>
      <c r="AS512" s="166"/>
      <c r="AT512" s="166"/>
      <c r="AU512" s="166"/>
      <c r="AV512" s="166"/>
      <c r="AW512" s="166"/>
      <c r="AX512" s="184"/>
      <c r="AY512" s="185"/>
      <c r="AZ512" s="166"/>
      <c r="BA512" s="166"/>
      <c r="BB512" s="166"/>
      <c r="BC512" s="166"/>
      <c r="BD512" s="166"/>
      <c r="BE512" s="166"/>
      <c r="BF512" s="184"/>
      <c r="BG512" s="185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166"/>
      <c r="BR512" s="184"/>
      <c r="BS512" s="166"/>
      <c r="BT512" s="166"/>
      <c r="BU512" s="166"/>
      <c r="BV512" s="166"/>
      <c r="BW512" s="185"/>
      <c r="BX512" s="184"/>
      <c r="BY512" s="166"/>
      <c r="BZ512" s="166"/>
    </row>
    <row r="513" spans="1:78" ht="12.75" x14ac:dyDescent="0.2">
      <c r="A513" s="205"/>
      <c r="B513" s="206"/>
      <c r="C513" s="185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84"/>
      <c r="O513" s="185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66"/>
      <c r="AC513" s="166"/>
      <c r="AD513" s="184"/>
      <c r="AE513" s="185"/>
      <c r="AF513" s="166"/>
      <c r="AG513" s="166"/>
      <c r="AH513" s="184"/>
      <c r="AI513" s="185"/>
      <c r="AJ513" s="166"/>
      <c r="AK513" s="166"/>
      <c r="AL513" s="166"/>
      <c r="AM513" s="166"/>
      <c r="AN513" s="166"/>
      <c r="AO513" s="166"/>
      <c r="AP513" s="166"/>
      <c r="AQ513" s="166"/>
      <c r="AR513" s="166"/>
      <c r="AS513" s="166"/>
      <c r="AT513" s="166"/>
      <c r="AU513" s="166"/>
      <c r="AV513" s="166"/>
      <c r="AW513" s="166"/>
      <c r="AX513" s="184"/>
      <c r="AY513" s="185"/>
      <c r="AZ513" s="166"/>
      <c r="BA513" s="166"/>
      <c r="BB513" s="166"/>
      <c r="BC513" s="166"/>
      <c r="BD513" s="166"/>
      <c r="BE513" s="166"/>
      <c r="BF513" s="184"/>
      <c r="BG513" s="185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166"/>
      <c r="BR513" s="184"/>
      <c r="BS513" s="166"/>
      <c r="BT513" s="166"/>
      <c r="BU513" s="166"/>
      <c r="BV513" s="166"/>
      <c r="BW513" s="185"/>
      <c r="BX513" s="184"/>
      <c r="BY513" s="166"/>
      <c r="BZ513" s="166"/>
    </row>
    <row r="514" spans="1:78" ht="12.75" x14ac:dyDescent="0.2">
      <c r="A514" s="205"/>
      <c r="B514" s="206"/>
      <c r="C514" s="185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84"/>
      <c r="O514" s="185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66"/>
      <c r="AC514" s="166"/>
      <c r="AD514" s="184"/>
      <c r="AE514" s="185"/>
      <c r="AF514" s="166"/>
      <c r="AG514" s="166"/>
      <c r="AH514" s="184"/>
      <c r="AI514" s="185"/>
      <c r="AJ514" s="166"/>
      <c r="AK514" s="166"/>
      <c r="AL514" s="166"/>
      <c r="AM514" s="166"/>
      <c r="AN514" s="166"/>
      <c r="AO514" s="166"/>
      <c r="AP514" s="166"/>
      <c r="AQ514" s="166"/>
      <c r="AR514" s="166"/>
      <c r="AS514" s="166"/>
      <c r="AT514" s="166"/>
      <c r="AU514" s="166"/>
      <c r="AV514" s="166"/>
      <c r="AW514" s="166"/>
      <c r="AX514" s="184"/>
      <c r="AY514" s="185"/>
      <c r="AZ514" s="166"/>
      <c r="BA514" s="166"/>
      <c r="BB514" s="166"/>
      <c r="BC514" s="166"/>
      <c r="BD514" s="166"/>
      <c r="BE514" s="166"/>
      <c r="BF514" s="184"/>
      <c r="BG514" s="185"/>
      <c r="BH514" s="166"/>
      <c r="BI514" s="166"/>
      <c r="BJ514" s="166"/>
      <c r="BK514" s="166"/>
      <c r="BL514" s="166"/>
      <c r="BM514" s="166"/>
      <c r="BN514" s="166"/>
      <c r="BO514" s="166"/>
      <c r="BP514" s="166"/>
      <c r="BQ514" s="166"/>
      <c r="BR514" s="184"/>
      <c r="BS514" s="166"/>
      <c r="BT514" s="166"/>
      <c r="BU514" s="166"/>
      <c r="BV514" s="166"/>
      <c r="BW514" s="185"/>
      <c r="BX514" s="184"/>
      <c r="BY514" s="166"/>
      <c r="BZ514" s="166"/>
    </row>
    <row r="515" spans="1:78" ht="12.75" x14ac:dyDescent="0.2">
      <c r="A515" s="205"/>
      <c r="B515" s="206"/>
      <c r="C515" s="185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84"/>
      <c r="O515" s="185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  <c r="AA515" s="166"/>
      <c r="AB515" s="166"/>
      <c r="AC515" s="166"/>
      <c r="AD515" s="184"/>
      <c r="AE515" s="185"/>
      <c r="AF515" s="166"/>
      <c r="AG515" s="166"/>
      <c r="AH515" s="184"/>
      <c r="AI515" s="185"/>
      <c r="AJ515" s="166"/>
      <c r="AK515" s="166"/>
      <c r="AL515" s="166"/>
      <c r="AM515" s="166"/>
      <c r="AN515" s="166"/>
      <c r="AO515" s="166"/>
      <c r="AP515" s="166"/>
      <c r="AQ515" s="166"/>
      <c r="AR515" s="166"/>
      <c r="AS515" s="166"/>
      <c r="AT515" s="166"/>
      <c r="AU515" s="166"/>
      <c r="AV515" s="166"/>
      <c r="AW515" s="166"/>
      <c r="AX515" s="184"/>
      <c r="AY515" s="185"/>
      <c r="AZ515" s="166"/>
      <c r="BA515" s="166"/>
      <c r="BB515" s="166"/>
      <c r="BC515" s="166"/>
      <c r="BD515" s="166"/>
      <c r="BE515" s="166"/>
      <c r="BF515" s="184"/>
      <c r="BG515" s="185"/>
      <c r="BH515" s="166"/>
      <c r="BI515" s="166"/>
      <c r="BJ515" s="166"/>
      <c r="BK515" s="166"/>
      <c r="BL515" s="166"/>
      <c r="BM515" s="166"/>
      <c r="BN515" s="166"/>
      <c r="BO515" s="166"/>
      <c r="BP515" s="166"/>
      <c r="BQ515" s="166"/>
      <c r="BR515" s="184"/>
      <c r="BS515" s="166"/>
      <c r="BT515" s="166"/>
      <c r="BU515" s="166"/>
      <c r="BV515" s="166"/>
      <c r="BW515" s="185"/>
      <c r="BX515" s="184"/>
      <c r="BY515" s="166"/>
      <c r="BZ515" s="166"/>
    </row>
    <row r="516" spans="1:78" ht="12.75" x14ac:dyDescent="0.2">
      <c r="A516" s="205"/>
      <c r="B516" s="206"/>
      <c r="C516" s="185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84"/>
      <c r="O516" s="185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66"/>
      <c r="AC516" s="166"/>
      <c r="AD516" s="184"/>
      <c r="AE516" s="185"/>
      <c r="AF516" s="166"/>
      <c r="AG516" s="166"/>
      <c r="AH516" s="184"/>
      <c r="AI516" s="185"/>
      <c r="AJ516" s="166"/>
      <c r="AK516" s="166"/>
      <c r="AL516" s="166"/>
      <c r="AM516" s="166"/>
      <c r="AN516" s="166"/>
      <c r="AO516" s="166"/>
      <c r="AP516" s="166"/>
      <c r="AQ516" s="166"/>
      <c r="AR516" s="166"/>
      <c r="AS516" s="166"/>
      <c r="AT516" s="166"/>
      <c r="AU516" s="166"/>
      <c r="AV516" s="166"/>
      <c r="AW516" s="166"/>
      <c r="AX516" s="184"/>
      <c r="AY516" s="185"/>
      <c r="AZ516" s="166"/>
      <c r="BA516" s="166"/>
      <c r="BB516" s="166"/>
      <c r="BC516" s="166"/>
      <c r="BD516" s="166"/>
      <c r="BE516" s="166"/>
      <c r="BF516" s="184"/>
      <c r="BG516" s="185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166"/>
      <c r="BR516" s="184"/>
      <c r="BS516" s="166"/>
      <c r="BT516" s="166"/>
      <c r="BU516" s="166"/>
      <c r="BV516" s="166"/>
      <c r="BW516" s="185"/>
      <c r="BX516" s="184"/>
      <c r="BY516" s="166"/>
      <c r="BZ516" s="166"/>
    </row>
    <row r="517" spans="1:78" ht="12.75" x14ac:dyDescent="0.2">
      <c r="A517" s="205"/>
      <c r="B517" s="206"/>
      <c r="C517" s="185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84"/>
      <c r="O517" s="185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66"/>
      <c r="AC517" s="166"/>
      <c r="AD517" s="184"/>
      <c r="AE517" s="185"/>
      <c r="AF517" s="166"/>
      <c r="AG517" s="166"/>
      <c r="AH517" s="184"/>
      <c r="AI517" s="185"/>
      <c r="AJ517" s="166"/>
      <c r="AK517" s="166"/>
      <c r="AL517" s="166"/>
      <c r="AM517" s="166"/>
      <c r="AN517" s="166"/>
      <c r="AO517" s="166"/>
      <c r="AP517" s="166"/>
      <c r="AQ517" s="166"/>
      <c r="AR517" s="166"/>
      <c r="AS517" s="166"/>
      <c r="AT517" s="166"/>
      <c r="AU517" s="166"/>
      <c r="AV517" s="166"/>
      <c r="AW517" s="166"/>
      <c r="AX517" s="184"/>
      <c r="AY517" s="185"/>
      <c r="AZ517" s="166"/>
      <c r="BA517" s="166"/>
      <c r="BB517" s="166"/>
      <c r="BC517" s="166"/>
      <c r="BD517" s="166"/>
      <c r="BE517" s="166"/>
      <c r="BF517" s="184"/>
      <c r="BG517" s="185"/>
      <c r="BH517" s="166"/>
      <c r="BI517" s="166"/>
      <c r="BJ517" s="166"/>
      <c r="BK517" s="166"/>
      <c r="BL517" s="166"/>
      <c r="BM517" s="166"/>
      <c r="BN517" s="166"/>
      <c r="BO517" s="166"/>
      <c r="BP517" s="166"/>
      <c r="BQ517" s="166"/>
      <c r="BR517" s="184"/>
      <c r="BS517" s="166"/>
      <c r="BT517" s="166"/>
      <c r="BU517" s="166"/>
      <c r="BV517" s="166"/>
      <c r="BW517" s="185"/>
      <c r="BX517" s="184"/>
      <c r="BY517" s="166"/>
      <c r="BZ517" s="166"/>
    </row>
    <row r="518" spans="1:78" ht="12.75" x14ac:dyDescent="0.2">
      <c r="A518" s="205"/>
      <c r="B518" s="206"/>
      <c r="C518" s="185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84"/>
      <c r="O518" s="185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66"/>
      <c r="AC518" s="166"/>
      <c r="AD518" s="184"/>
      <c r="AE518" s="185"/>
      <c r="AF518" s="166"/>
      <c r="AG518" s="166"/>
      <c r="AH518" s="184"/>
      <c r="AI518" s="185"/>
      <c r="AJ518" s="166"/>
      <c r="AK518" s="166"/>
      <c r="AL518" s="166"/>
      <c r="AM518" s="166"/>
      <c r="AN518" s="166"/>
      <c r="AO518" s="166"/>
      <c r="AP518" s="166"/>
      <c r="AQ518" s="166"/>
      <c r="AR518" s="166"/>
      <c r="AS518" s="166"/>
      <c r="AT518" s="166"/>
      <c r="AU518" s="166"/>
      <c r="AV518" s="166"/>
      <c r="AW518" s="166"/>
      <c r="AX518" s="184"/>
      <c r="AY518" s="185"/>
      <c r="AZ518" s="166"/>
      <c r="BA518" s="166"/>
      <c r="BB518" s="166"/>
      <c r="BC518" s="166"/>
      <c r="BD518" s="166"/>
      <c r="BE518" s="166"/>
      <c r="BF518" s="184"/>
      <c r="BG518" s="185"/>
      <c r="BH518" s="166"/>
      <c r="BI518" s="166"/>
      <c r="BJ518" s="166"/>
      <c r="BK518" s="166"/>
      <c r="BL518" s="166"/>
      <c r="BM518" s="166"/>
      <c r="BN518" s="166"/>
      <c r="BO518" s="166"/>
      <c r="BP518" s="166"/>
      <c r="BQ518" s="166"/>
      <c r="BR518" s="184"/>
      <c r="BS518" s="166"/>
      <c r="BT518" s="166"/>
      <c r="BU518" s="166"/>
      <c r="BV518" s="166"/>
      <c r="BW518" s="185"/>
      <c r="BX518" s="184"/>
      <c r="BY518" s="166"/>
      <c r="BZ518" s="166"/>
    </row>
    <row r="519" spans="1:78" ht="12.75" x14ac:dyDescent="0.2">
      <c r="A519" s="205"/>
      <c r="B519" s="206"/>
      <c r="C519" s="185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84"/>
      <c r="O519" s="185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66"/>
      <c r="AC519" s="166"/>
      <c r="AD519" s="184"/>
      <c r="AE519" s="185"/>
      <c r="AF519" s="166"/>
      <c r="AG519" s="166"/>
      <c r="AH519" s="184"/>
      <c r="AI519" s="185"/>
      <c r="AJ519" s="166"/>
      <c r="AK519" s="166"/>
      <c r="AL519" s="166"/>
      <c r="AM519" s="166"/>
      <c r="AN519" s="166"/>
      <c r="AO519" s="166"/>
      <c r="AP519" s="166"/>
      <c r="AQ519" s="166"/>
      <c r="AR519" s="166"/>
      <c r="AS519" s="166"/>
      <c r="AT519" s="166"/>
      <c r="AU519" s="166"/>
      <c r="AV519" s="166"/>
      <c r="AW519" s="166"/>
      <c r="AX519" s="184"/>
      <c r="AY519" s="185"/>
      <c r="AZ519" s="166"/>
      <c r="BA519" s="166"/>
      <c r="BB519" s="166"/>
      <c r="BC519" s="166"/>
      <c r="BD519" s="166"/>
      <c r="BE519" s="166"/>
      <c r="BF519" s="184"/>
      <c r="BG519" s="185"/>
      <c r="BH519" s="166"/>
      <c r="BI519" s="166"/>
      <c r="BJ519" s="166"/>
      <c r="BK519" s="166"/>
      <c r="BL519" s="166"/>
      <c r="BM519" s="166"/>
      <c r="BN519" s="166"/>
      <c r="BO519" s="166"/>
      <c r="BP519" s="166"/>
      <c r="BQ519" s="166"/>
      <c r="BR519" s="184"/>
      <c r="BS519" s="166"/>
      <c r="BT519" s="166"/>
      <c r="BU519" s="166"/>
      <c r="BV519" s="166"/>
      <c r="BW519" s="185"/>
      <c r="BX519" s="184"/>
      <c r="BY519" s="166"/>
      <c r="BZ519" s="166"/>
    </row>
    <row r="520" spans="1:78" ht="12.75" x14ac:dyDescent="0.2">
      <c r="A520" s="205"/>
      <c r="B520" s="206"/>
      <c r="C520" s="185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84"/>
      <c r="O520" s="185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66"/>
      <c r="AC520" s="166"/>
      <c r="AD520" s="184"/>
      <c r="AE520" s="185"/>
      <c r="AF520" s="166"/>
      <c r="AG520" s="166"/>
      <c r="AH520" s="184"/>
      <c r="AI520" s="185"/>
      <c r="AJ520" s="166"/>
      <c r="AK520" s="166"/>
      <c r="AL520" s="166"/>
      <c r="AM520" s="166"/>
      <c r="AN520" s="166"/>
      <c r="AO520" s="166"/>
      <c r="AP520" s="166"/>
      <c r="AQ520" s="166"/>
      <c r="AR520" s="166"/>
      <c r="AS520" s="166"/>
      <c r="AT520" s="166"/>
      <c r="AU520" s="166"/>
      <c r="AV520" s="166"/>
      <c r="AW520" s="166"/>
      <c r="AX520" s="184"/>
      <c r="AY520" s="185"/>
      <c r="AZ520" s="166"/>
      <c r="BA520" s="166"/>
      <c r="BB520" s="166"/>
      <c r="BC520" s="166"/>
      <c r="BD520" s="166"/>
      <c r="BE520" s="166"/>
      <c r="BF520" s="184"/>
      <c r="BG520" s="185"/>
      <c r="BH520" s="166"/>
      <c r="BI520" s="166"/>
      <c r="BJ520" s="166"/>
      <c r="BK520" s="166"/>
      <c r="BL520" s="166"/>
      <c r="BM520" s="166"/>
      <c r="BN520" s="166"/>
      <c r="BO520" s="166"/>
      <c r="BP520" s="166"/>
      <c r="BQ520" s="166"/>
      <c r="BR520" s="184"/>
      <c r="BS520" s="166"/>
      <c r="BT520" s="166"/>
      <c r="BU520" s="166"/>
      <c r="BV520" s="166"/>
      <c r="BW520" s="185"/>
      <c r="BX520" s="184"/>
      <c r="BY520" s="166"/>
      <c r="BZ520" s="166"/>
    </row>
    <row r="521" spans="1:78" ht="12.75" x14ac:dyDescent="0.2">
      <c r="A521" s="205"/>
      <c r="B521" s="206"/>
      <c r="C521" s="185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84"/>
      <c r="O521" s="185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66"/>
      <c r="AC521" s="166"/>
      <c r="AD521" s="184"/>
      <c r="AE521" s="185"/>
      <c r="AF521" s="166"/>
      <c r="AG521" s="166"/>
      <c r="AH521" s="184"/>
      <c r="AI521" s="185"/>
      <c r="AJ521" s="166"/>
      <c r="AK521" s="166"/>
      <c r="AL521" s="166"/>
      <c r="AM521" s="166"/>
      <c r="AN521" s="166"/>
      <c r="AO521" s="166"/>
      <c r="AP521" s="166"/>
      <c r="AQ521" s="166"/>
      <c r="AR521" s="166"/>
      <c r="AS521" s="166"/>
      <c r="AT521" s="166"/>
      <c r="AU521" s="166"/>
      <c r="AV521" s="166"/>
      <c r="AW521" s="166"/>
      <c r="AX521" s="184"/>
      <c r="AY521" s="185"/>
      <c r="AZ521" s="166"/>
      <c r="BA521" s="166"/>
      <c r="BB521" s="166"/>
      <c r="BC521" s="166"/>
      <c r="BD521" s="166"/>
      <c r="BE521" s="166"/>
      <c r="BF521" s="184"/>
      <c r="BG521" s="185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166"/>
      <c r="BR521" s="184"/>
      <c r="BS521" s="166"/>
      <c r="BT521" s="166"/>
      <c r="BU521" s="166"/>
      <c r="BV521" s="166"/>
      <c r="BW521" s="185"/>
      <c r="BX521" s="184"/>
      <c r="BY521" s="166"/>
      <c r="BZ521" s="166"/>
    </row>
    <row r="522" spans="1:78" ht="12.75" x14ac:dyDescent="0.2">
      <c r="A522" s="205"/>
      <c r="B522" s="206"/>
      <c r="C522" s="185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84"/>
      <c r="O522" s="185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66"/>
      <c r="AC522" s="166"/>
      <c r="AD522" s="184"/>
      <c r="AE522" s="185"/>
      <c r="AF522" s="166"/>
      <c r="AG522" s="166"/>
      <c r="AH522" s="184"/>
      <c r="AI522" s="185"/>
      <c r="AJ522" s="166"/>
      <c r="AK522" s="166"/>
      <c r="AL522" s="166"/>
      <c r="AM522" s="166"/>
      <c r="AN522" s="166"/>
      <c r="AO522" s="166"/>
      <c r="AP522" s="166"/>
      <c r="AQ522" s="166"/>
      <c r="AR522" s="166"/>
      <c r="AS522" s="166"/>
      <c r="AT522" s="166"/>
      <c r="AU522" s="166"/>
      <c r="AV522" s="166"/>
      <c r="AW522" s="166"/>
      <c r="AX522" s="184"/>
      <c r="AY522" s="185"/>
      <c r="AZ522" s="166"/>
      <c r="BA522" s="166"/>
      <c r="BB522" s="166"/>
      <c r="BC522" s="166"/>
      <c r="BD522" s="166"/>
      <c r="BE522" s="166"/>
      <c r="BF522" s="184"/>
      <c r="BG522" s="185"/>
      <c r="BH522" s="166"/>
      <c r="BI522" s="166"/>
      <c r="BJ522" s="166"/>
      <c r="BK522" s="166"/>
      <c r="BL522" s="166"/>
      <c r="BM522" s="166"/>
      <c r="BN522" s="166"/>
      <c r="BO522" s="166"/>
      <c r="BP522" s="166"/>
      <c r="BQ522" s="166"/>
      <c r="BR522" s="184"/>
      <c r="BS522" s="166"/>
      <c r="BT522" s="166"/>
      <c r="BU522" s="166"/>
      <c r="BV522" s="166"/>
      <c r="BW522" s="185"/>
      <c r="BX522" s="184"/>
      <c r="BY522" s="166"/>
      <c r="BZ522" s="166"/>
    </row>
    <row r="523" spans="1:78" ht="12.75" x14ac:dyDescent="0.2">
      <c r="A523" s="205"/>
      <c r="B523" s="206"/>
      <c r="C523" s="185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84"/>
      <c r="O523" s="185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66"/>
      <c r="AC523" s="166"/>
      <c r="AD523" s="184"/>
      <c r="AE523" s="185"/>
      <c r="AF523" s="166"/>
      <c r="AG523" s="166"/>
      <c r="AH523" s="184"/>
      <c r="AI523" s="185"/>
      <c r="AJ523" s="166"/>
      <c r="AK523" s="166"/>
      <c r="AL523" s="166"/>
      <c r="AM523" s="166"/>
      <c r="AN523" s="166"/>
      <c r="AO523" s="166"/>
      <c r="AP523" s="166"/>
      <c r="AQ523" s="166"/>
      <c r="AR523" s="166"/>
      <c r="AS523" s="166"/>
      <c r="AT523" s="166"/>
      <c r="AU523" s="166"/>
      <c r="AV523" s="166"/>
      <c r="AW523" s="166"/>
      <c r="AX523" s="184"/>
      <c r="AY523" s="185"/>
      <c r="AZ523" s="166"/>
      <c r="BA523" s="166"/>
      <c r="BB523" s="166"/>
      <c r="BC523" s="166"/>
      <c r="BD523" s="166"/>
      <c r="BE523" s="166"/>
      <c r="BF523" s="184"/>
      <c r="BG523" s="185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166"/>
      <c r="BR523" s="184"/>
      <c r="BS523" s="166"/>
      <c r="BT523" s="166"/>
      <c r="BU523" s="166"/>
      <c r="BV523" s="166"/>
      <c r="BW523" s="185"/>
      <c r="BX523" s="184"/>
      <c r="BY523" s="166"/>
      <c r="BZ523" s="166"/>
    </row>
    <row r="524" spans="1:78" ht="12.75" x14ac:dyDescent="0.2">
      <c r="A524" s="205"/>
      <c r="B524" s="206"/>
      <c r="C524" s="185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84"/>
      <c r="O524" s="185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66"/>
      <c r="AC524" s="166"/>
      <c r="AD524" s="184"/>
      <c r="AE524" s="185"/>
      <c r="AF524" s="166"/>
      <c r="AG524" s="166"/>
      <c r="AH524" s="184"/>
      <c r="AI524" s="185"/>
      <c r="AJ524" s="166"/>
      <c r="AK524" s="166"/>
      <c r="AL524" s="166"/>
      <c r="AM524" s="166"/>
      <c r="AN524" s="166"/>
      <c r="AO524" s="166"/>
      <c r="AP524" s="166"/>
      <c r="AQ524" s="166"/>
      <c r="AR524" s="166"/>
      <c r="AS524" s="166"/>
      <c r="AT524" s="166"/>
      <c r="AU524" s="166"/>
      <c r="AV524" s="166"/>
      <c r="AW524" s="166"/>
      <c r="AX524" s="184"/>
      <c r="AY524" s="185"/>
      <c r="AZ524" s="166"/>
      <c r="BA524" s="166"/>
      <c r="BB524" s="166"/>
      <c r="BC524" s="166"/>
      <c r="BD524" s="166"/>
      <c r="BE524" s="166"/>
      <c r="BF524" s="184"/>
      <c r="BG524" s="185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166"/>
      <c r="BR524" s="184"/>
      <c r="BS524" s="166"/>
      <c r="BT524" s="166"/>
      <c r="BU524" s="166"/>
      <c r="BV524" s="166"/>
      <c r="BW524" s="185"/>
      <c r="BX524" s="184"/>
      <c r="BY524" s="166"/>
      <c r="BZ524" s="166"/>
    </row>
    <row r="525" spans="1:78" ht="12.75" x14ac:dyDescent="0.2">
      <c r="A525" s="205"/>
      <c r="B525" s="206"/>
      <c r="C525" s="185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84"/>
      <c r="O525" s="185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66"/>
      <c r="AC525" s="166"/>
      <c r="AD525" s="184"/>
      <c r="AE525" s="185"/>
      <c r="AF525" s="166"/>
      <c r="AG525" s="166"/>
      <c r="AH525" s="184"/>
      <c r="AI525" s="185"/>
      <c r="AJ525" s="166"/>
      <c r="AK525" s="166"/>
      <c r="AL525" s="166"/>
      <c r="AM525" s="166"/>
      <c r="AN525" s="166"/>
      <c r="AO525" s="166"/>
      <c r="AP525" s="166"/>
      <c r="AQ525" s="166"/>
      <c r="AR525" s="166"/>
      <c r="AS525" s="166"/>
      <c r="AT525" s="166"/>
      <c r="AU525" s="166"/>
      <c r="AV525" s="166"/>
      <c r="AW525" s="166"/>
      <c r="AX525" s="184"/>
      <c r="AY525" s="185"/>
      <c r="AZ525" s="166"/>
      <c r="BA525" s="166"/>
      <c r="BB525" s="166"/>
      <c r="BC525" s="166"/>
      <c r="BD525" s="166"/>
      <c r="BE525" s="166"/>
      <c r="BF525" s="184"/>
      <c r="BG525" s="185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166"/>
      <c r="BR525" s="184"/>
      <c r="BS525" s="166"/>
      <c r="BT525" s="166"/>
      <c r="BU525" s="166"/>
      <c r="BV525" s="166"/>
      <c r="BW525" s="185"/>
      <c r="BX525" s="184"/>
      <c r="BY525" s="166"/>
      <c r="BZ525" s="166"/>
    </row>
    <row r="526" spans="1:78" ht="12.75" x14ac:dyDescent="0.2">
      <c r="A526" s="205"/>
      <c r="B526" s="206"/>
      <c r="C526" s="185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84"/>
      <c r="O526" s="185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84"/>
      <c r="AE526" s="185"/>
      <c r="AF526" s="166"/>
      <c r="AG526" s="166"/>
      <c r="AH526" s="184"/>
      <c r="AI526" s="185"/>
      <c r="AJ526" s="166"/>
      <c r="AK526" s="166"/>
      <c r="AL526" s="166"/>
      <c r="AM526" s="166"/>
      <c r="AN526" s="166"/>
      <c r="AO526" s="166"/>
      <c r="AP526" s="166"/>
      <c r="AQ526" s="166"/>
      <c r="AR526" s="166"/>
      <c r="AS526" s="166"/>
      <c r="AT526" s="166"/>
      <c r="AU526" s="166"/>
      <c r="AV526" s="166"/>
      <c r="AW526" s="166"/>
      <c r="AX526" s="184"/>
      <c r="AY526" s="185"/>
      <c r="AZ526" s="166"/>
      <c r="BA526" s="166"/>
      <c r="BB526" s="166"/>
      <c r="BC526" s="166"/>
      <c r="BD526" s="166"/>
      <c r="BE526" s="166"/>
      <c r="BF526" s="184"/>
      <c r="BG526" s="185"/>
      <c r="BH526" s="166"/>
      <c r="BI526" s="166"/>
      <c r="BJ526" s="166"/>
      <c r="BK526" s="166"/>
      <c r="BL526" s="166"/>
      <c r="BM526" s="166"/>
      <c r="BN526" s="166"/>
      <c r="BO526" s="166"/>
      <c r="BP526" s="166"/>
      <c r="BQ526" s="166"/>
      <c r="BR526" s="184"/>
      <c r="BS526" s="166"/>
      <c r="BT526" s="166"/>
      <c r="BU526" s="166"/>
      <c r="BV526" s="166"/>
      <c r="BW526" s="185"/>
      <c r="BX526" s="184"/>
      <c r="BY526" s="166"/>
      <c r="BZ526" s="166"/>
    </row>
    <row r="527" spans="1:78" ht="12.75" x14ac:dyDescent="0.2">
      <c r="A527" s="205"/>
      <c r="B527" s="206"/>
      <c r="C527" s="185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84"/>
      <c r="O527" s="185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84"/>
      <c r="AE527" s="185"/>
      <c r="AF527" s="166"/>
      <c r="AG527" s="166"/>
      <c r="AH527" s="184"/>
      <c r="AI527" s="185"/>
      <c r="AJ527" s="166"/>
      <c r="AK527" s="166"/>
      <c r="AL527" s="166"/>
      <c r="AM527" s="166"/>
      <c r="AN527" s="166"/>
      <c r="AO527" s="166"/>
      <c r="AP527" s="166"/>
      <c r="AQ527" s="166"/>
      <c r="AR527" s="166"/>
      <c r="AS527" s="166"/>
      <c r="AT527" s="166"/>
      <c r="AU527" s="166"/>
      <c r="AV527" s="166"/>
      <c r="AW527" s="166"/>
      <c r="AX527" s="184"/>
      <c r="AY527" s="185"/>
      <c r="AZ527" s="166"/>
      <c r="BA527" s="166"/>
      <c r="BB527" s="166"/>
      <c r="BC527" s="166"/>
      <c r="BD527" s="166"/>
      <c r="BE527" s="166"/>
      <c r="BF527" s="184"/>
      <c r="BG527" s="185"/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166"/>
      <c r="BR527" s="184"/>
      <c r="BS527" s="166"/>
      <c r="BT527" s="166"/>
      <c r="BU527" s="166"/>
      <c r="BV527" s="166"/>
      <c r="BW527" s="185"/>
      <c r="BX527" s="184"/>
      <c r="BY527" s="166"/>
      <c r="BZ527" s="166"/>
    </row>
    <row r="528" spans="1:78" ht="12.75" x14ac:dyDescent="0.2">
      <c r="A528" s="205"/>
      <c r="B528" s="206"/>
      <c r="C528" s="185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84"/>
      <c r="O528" s="185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84"/>
      <c r="AE528" s="185"/>
      <c r="AF528" s="166"/>
      <c r="AG528" s="166"/>
      <c r="AH528" s="184"/>
      <c r="AI528" s="185"/>
      <c r="AJ528" s="166"/>
      <c r="AK528" s="166"/>
      <c r="AL528" s="166"/>
      <c r="AM528" s="166"/>
      <c r="AN528" s="166"/>
      <c r="AO528" s="166"/>
      <c r="AP528" s="166"/>
      <c r="AQ528" s="166"/>
      <c r="AR528" s="166"/>
      <c r="AS528" s="166"/>
      <c r="AT528" s="166"/>
      <c r="AU528" s="166"/>
      <c r="AV528" s="166"/>
      <c r="AW528" s="166"/>
      <c r="AX528" s="184"/>
      <c r="AY528" s="185"/>
      <c r="AZ528" s="166"/>
      <c r="BA528" s="166"/>
      <c r="BB528" s="166"/>
      <c r="BC528" s="166"/>
      <c r="BD528" s="166"/>
      <c r="BE528" s="166"/>
      <c r="BF528" s="184"/>
      <c r="BG528" s="185"/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166"/>
      <c r="BR528" s="184"/>
      <c r="BS528" s="166"/>
      <c r="BT528" s="166"/>
      <c r="BU528" s="166"/>
      <c r="BV528" s="166"/>
      <c r="BW528" s="185"/>
      <c r="BX528" s="184"/>
      <c r="BY528" s="166"/>
      <c r="BZ528" s="166"/>
    </row>
    <row r="529" spans="1:78" ht="12.75" x14ac:dyDescent="0.2">
      <c r="A529" s="205"/>
      <c r="B529" s="206"/>
      <c r="C529" s="185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84"/>
      <c r="O529" s="185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84"/>
      <c r="AE529" s="185"/>
      <c r="AF529" s="166"/>
      <c r="AG529" s="166"/>
      <c r="AH529" s="184"/>
      <c r="AI529" s="185"/>
      <c r="AJ529" s="166"/>
      <c r="AK529" s="166"/>
      <c r="AL529" s="166"/>
      <c r="AM529" s="166"/>
      <c r="AN529" s="166"/>
      <c r="AO529" s="166"/>
      <c r="AP529" s="166"/>
      <c r="AQ529" s="166"/>
      <c r="AR529" s="166"/>
      <c r="AS529" s="166"/>
      <c r="AT529" s="166"/>
      <c r="AU529" s="166"/>
      <c r="AV529" s="166"/>
      <c r="AW529" s="166"/>
      <c r="AX529" s="184"/>
      <c r="AY529" s="185"/>
      <c r="AZ529" s="166"/>
      <c r="BA529" s="166"/>
      <c r="BB529" s="166"/>
      <c r="BC529" s="166"/>
      <c r="BD529" s="166"/>
      <c r="BE529" s="166"/>
      <c r="BF529" s="184"/>
      <c r="BG529" s="185"/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184"/>
      <c r="BS529" s="166"/>
      <c r="BT529" s="166"/>
      <c r="BU529" s="166"/>
      <c r="BV529" s="166"/>
      <c r="BW529" s="185"/>
      <c r="BX529" s="184"/>
      <c r="BY529" s="166"/>
      <c r="BZ529" s="166"/>
    </row>
    <row r="530" spans="1:78" ht="12.75" x14ac:dyDescent="0.2">
      <c r="A530" s="205"/>
      <c r="B530" s="206"/>
      <c r="C530" s="185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84"/>
      <c r="O530" s="185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84"/>
      <c r="AE530" s="185"/>
      <c r="AF530" s="166"/>
      <c r="AG530" s="166"/>
      <c r="AH530" s="184"/>
      <c r="AI530" s="185"/>
      <c r="AJ530" s="166"/>
      <c r="AK530" s="166"/>
      <c r="AL530" s="166"/>
      <c r="AM530" s="166"/>
      <c r="AN530" s="166"/>
      <c r="AO530" s="166"/>
      <c r="AP530" s="166"/>
      <c r="AQ530" s="166"/>
      <c r="AR530" s="166"/>
      <c r="AS530" s="166"/>
      <c r="AT530" s="166"/>
      <c r="AU530" s="166"/>
      <c r="AV530" s="166"/>
      <c r="AW530" s="166"/>
      <c r="AX530" s="184"/>
      <c r="AY530" s="185"/>
      <c r="AZ530" s="166"/>
      <c r="BA530" s="166"/>
      <c r="BB530" s="166"/>
      <c r="BC530" s="166"/>
      <c r="BD530" s="166"/>
      <c r="BE530" s="166"/>
      <c r="BF530" s="184"/>
      <c r="BG530" s="185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184"/>
      <c r="BS530" s="166"/>
      <c r="BT530" s="166"/>
      <c r="BU530" s="166"/>
      <c r="BV530" s="166"/>
      <c r="BW530" s="185"/>
      <c r="BX530" s="184"/>
      <c r="BY530" s="166"/>
      <c r="BZ530" s="166"/>
    </row>
    <row r="531" spans="1:78" ht="12.75" x14ac:dyDescent="0.2">
      <c r="A531" s="205"/>
      <c r="B531" s="206"/>
      <c r="C531" s="185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84"/>
      <c r="O531" s="185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66"/>
      <c r="AC531" s="166"/>
      <c r="AD531" s="184"/>
      <c r="AE531" s="185"/>
      <c r="AF531" s="166"/>
      <c r="AG531" s="166"/>
      <c r="AH531" s="184"/>
      <c r="AI531" s="185"/>
      <c r="AJ531" s="166"/>
      <c r="AK531" s="166"/>
      <c r="AL531" s="166"/>
      <c r="AM531" s="166"/>
      <c r="AN531" s="166"/>
      <c r="AO531" s="166"/>
      <c r="AP531" s="166"/>
      <c r="AQ531" s="166"/>
      <c r="AR531" s="166"/>
      <c r="AS531" s="166"/>
      <c r="AT531" s="166"/>
      <c r="AU531" s="166"/>
      <c r="AV531" s="166"/>
      <c r="AW531" s="166"/>
      <c r="AX531" s="184"/>
      <c r="AY531" s="185"/>
      <c r="AZ531" s="166"/>
      <c r="BA531" s="166"/>
      <c r="BB531" s="166"/>
      <c r="BC531" s="166"/>
      <c r="BD531" s="166"/>
      <c r="BE531" s="166"/>
      <c r="BF531" s="184"/>
      <c r="BG531" s="185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184"/>
      <c r="BS531" s="166"/>
      <c r="BT531" s="166"/>
      <c r="BU531" s="166"/>
      <c r="BV531" s="166"/>
      <c r="BW531" s="185"/>
      <c r="BX531" s="184"/>
      <c r="BY531" s="166"/>
      <c r="BZ531" s="166"/>
    </row>
    <row r="532" spans="1:78" ht="12.75" x14ac:dyDescent="0.2">
      <c r="A532" s="205"/>
      <c r="B532" s="206"/>
      <c r="C532" s="185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84"/>
      <c r="O532" s="185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  <c r="AA532" s="166"/>
      <c r="AB532" s="166"/>
      <c r="AC532" s="166"/>
      <c r="AD532" s="184"/>
      <c r="AE532" s="185"/>
      <c r="AF532" s="166"/>
      <c r="AG532" s="166"/>
      <c r="AH532" s="184"/>
      <c r="AI532" s="185"/>
      <c r="AJ532" s="166"/>
      <c r="AK532" s="166"/>
      <c r="AL532" s="166"/>
      <c r="AM532" s="166"/>
      <c r="AN532" s="166"/>
      <c r="AO532" s="166"/>
      <c r="AP532" s="166"/>
      <c r="AQ532" s="166"/>
      <c r="AR532" s="166"/>
      <c r="AS532" s="166"/>
      <c r="AT532" s="166"/>
      <c r="AU532" s="166"/>
      <c r="AV532" s="166"/>
      <c r="AW532" s="166"/>
      <c r="AX532" s="184"/>
      <c r="AY532" s="185"/>
      <c r="AZ532" s="166"/>
      <c r="BA532" s="166"/>
      <c r="BB532" s="166"/>
      <c r="BC532" s="166"/>
      <c r="BD532" s="166"/>
      <c r="BE532" s="166"/>
      <c r="BF532" s="184"/>
      <c r="BG532" s="185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166"/>
      <c r="BR532" s="184"/>
      <c r="BS532" s="166"/>
      <c r="BT532" s="166"/>
      <c r="BU532" s="166"/>
      <c r="BV532" s="166"/>
      <c r="BW532" s="185"/>
      <c r="BX532" s="184"/>
      <c r="BY532" s="166"/>
      <c r="BZ532" s="166"/>
    </row>
    <row r="533" spans="1:78" ht="12.75" x14ac:dyDescent="0.2">
      <c r="A533" s="205"/>
      <c r="B533" s="206"/>
      <c r="C533" s="185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84"/>
      <c r="O533" s="185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  <c r="AA533" s="166"/>
      <c r="AB533" s="166"/>
      <c r="AC533" s="166"/>
      <c r="AD533" s="184"/>
      <c r="AE533" s="185"/>
      <c r="AF533" s="166"/>
      <c r="AG533" s="166"/>
      <c r="AH533" s="184"/>
      <c r="AI533" s="185"/>
      <c r="AJ533" s="166"/>
      <c r="AK533" s="166"/>
      <c r="AL533" s="166"/>
      <c r="AM533" s="166"/>
      <c r="AN533" s="166"/>
      <c r="AO533" s="166"/>
      <c r="AP533" s="166"/>
      <c r="AQ533" s="166"/>
      <c r="AR533" s="166"/>
      <c r="AS533" s="166"/>
      <c r="AT533" s="166"/>
      <c r="AU533" s="166"/>
      <c r="AV533" s="166"/>
      <c r="AW533" s="166"/>
      <c r="AX533" s="184"/>
      <c r="AY533" s="185"/>
      <c r="AZ533" s="166"/>
      <c r="BA533" s="166"/>
      <c r="BB533" s="166"/>
      <c r="BC533" s="166"/>
      <c r="BD533" s="166"/>
      <c r="BE533" s="166"/>
      <c r="BF533" s="184"/>
      <c r="BG533" s="185"/>
      <c r="BH533" s="166"/>
      <c r="BI533" s="166"/>
      <c r="BJ533" s="166"/>
      <c r="BK533" s="166"/>
      <c r="BL533" s="166"/>
      <c r="BM533" s="166"/>
      <c r="BN533" s="166"/>
      <c r="BO533" s="166"/>
      <c r="BP533" s="166"/>
      <c r="BQ533" s="166"/>
      <c r="BR533" s="184"/>
      <c r="BS533" s="166"/>
      <c r="BT533" s="166"/>
      <c r="BU533" s="166"/>
      <c r="BV533" s="166"/>
      <c r="BW533" s="185"/>
      <c r="BX533" s="184"/>
      <c r="BY533" s="166"/>
      <c r="BZ533" s="166"/>
    </row>
    <row r="534" spans="1:78" ht="12.75" x14ac:dyDescent="0.2">
      <c r="A534" s="205"/>
      <c r="B534" s="206"/>
      <c r="C534" s="185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84"/>
      <c r="O534" s="185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  <c r="AA534" s="166"/>
      <c r="AB534" s="166"/>
      <c r="AC534" s="166"/>
      <c r="AD534" s="184"/>
      <c r="AE534" s="185"/>
      <c r="AF534" s="166"/>
      <c r="AG534" s="166"/>
      <c r="AH534" s="184"/>
      <c r="AI534" s="185"/>
      <c r="AJ534" s="166"/>
      <c r="AK534" s="166"/>
      <c r="AL534" s="166"/>
      <c r="AM534" s="166"/>
      <c r="AN534" s="166"/>
      <c r="AO534" s="166"/>
      <c r="AP534" s="166"/>
      <c r="AQ534" s="166"/>
      <c r="AR534" s="166"/>
      <c r="AS534" s="166"/>
      <c r="AT534" s="166"/>
      <c r="AU534" s="166"/>
      <c r="AV534" s="166"/>
      <c r="AW534" s="166"/>
      <c r="AX534" s="184"/>
      <c r="AY534" s="185"/>
      <c r="AZ534" s="166"/>
      <c r="BA534" s="166"/>
      <c r="BB534" s="166"/>
      <c r="BC534" s="166"/>
      <c r="BD534" s="166"/>
      <c r="BE534" s="166"/>
      <c r="BF534" s="184"/>
      <c r="BG534" s="185"/>
      <c r="BH534" s="166"/>
      <c r="BI534" s="166"/>
      <c r="BJ534" s="166"/>
      <c r="BK534" s="166"/>
      <c r="BL534" s="166"/>
      <c r="BM534" s="166"/>
      <c r="BN534" s="166"/>
      <c r="BO534" s="166"/>
      <c r="BP534" s="166"/>
      <c r="BQ534" s="166"/>
      <c r="BR534" s="184"/>
      <c r="BS534" s="166"/>
      <c r="BT534" s="166"/>
      <c r="BU534" s="166"/>
      <c r="BV534" s="166"/>
      <c r="BW534" s="185"/>
      <c r="BX534" s="184"/>
      <c r="BY534" s="166"/>
      <c r="BZ534" s="166"/>
    </row>
    <row r="535" spans="1:78" ht="12.75" x14ac:dyDescent="0.2">
      <c r="A535" s="205"/>
      <c r="B535" s="206"/>
      <c r="C535" s="185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84"/>
      <c r="O535" s="185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  <c r="AA535" s="166"/>
      <c r="AB535" s="166"/>
      <c r="AC535" s="166"/>
      <c r="AD535" s="184"/>
      <c r="AE535" s="185"/>
      <c r="AF535" s="166"/>
      <c r="AG535" s="166"/>
      <c r="AH535" s="184"/>
      <c r="AI535" s="185"/>
      <c r="AJ535" s="166"/>
      <c r="AK535" s="166"/>
      <c r="AL535" s="166"/>
      <c r="AM535" s="166"/>
      <c r="AN535" s="166"/>
      <c r="AO535" s="166"/>
      <c r="AP535" s="166"/>
      <c r="AQ535" s="166"/>
      <c r="AR535" s="166"/>
      <c r="AS535" s="166"/>
      <c r="AT535" s="166"/>
      <c r="AU535" s="166"/>
      <c r="AV535" s="166"/>
      <c r="AW535" s="166"/>
      <c r="AX535" s="184"/>
      <c r="AY535" s="185"/>
      <c r="AZ535" s="166"/>
      <c r="BA535" s="166"/>
      <c r="BB535" s="166"/>
      <c r="BC535" s="166"/>
      <c r="BD535" s="166"/>
      <c r="BE535" s="166"/>
      <c r="BF535" s="184"/>
      <c r="BG535" s="185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166"/>
      <c r="BR535" s="184"/>
      <c r="BS535" s="166"/>
      <c r="BT535" s="166"/>
      <c r="BU535" s="166"/>
      <c r="BV535" s="166"/>
      <c r="BW535" s="185"/>
      <c r="BX535" s="184"/>
      <c r="BY535" s="166"/>
      <c r="BZ535" s="166"/>
    </row>
    <row r="536" spans="1:78" ht="12.75" x14ac:dyDescent="0.2">
      <c r="A536" s="205"/>
      <c r="B536" s="206"/>
      <c r="C536" s="185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84"/>
      <c r="O536" s="185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  <c r="AA536" s="166"/>
      <c r="AB536" s="166"/>
      <c r="AC536" s="166"/>
      <c r="AD536" s="184"/>
      <c r="AE536" s="185"/>
      <c r="AF536" s="166"/>
      <c r="AG536" s="166"/>
      <c r="AH536" s="184"/>
      <c r="AI536" s="185"/>
      <c r="AJ536" s="166"/>
      <c r="AK536" s="166"/>
      <c r="AL536" s="166"/>
      <c r="AM536" s="166"/>
      <c r="AN536" s="166"/>
      <c r="AO536" s="166"/>
      <c r="AP536" s="166"/>
      <c r="AQ536" s="166"/>
      <c r="AR536" s="166"/>
      <c r="AS536" s="166"/>
      <c r="AT536" s="166"/>
      <c r="AU536" s="166"/>
      <c r="AV536" s="166"/>
      <c r="AW536" s="166"/>
      <c r="AX536" s="184"/>
      <c r="AY536" s="185"/>
      <c r="AZ536" s="166"/>
      <c r="BA536" s="166"/>
      <c r="BB536" s="166"/>
      <c r="BC536" s="166"/>
      <c r="BD536" s="166"/>
      <c r="BE536" s="166"/>
      <c r="BF536" s="184"/>
      <c r="BG536" s="185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166"/>
      <c r="BR536" s="184"/>
      <c r="BS536" s="166"/>
      <c r="BT536" s="166"/>
      <c r="BU536" s="166"/>
      <c r="BV536" s="166"/>
      <c r="BW536" s="185"/>
      <c r="BX536" s="184"/>
      <c r="BY536" s="166"/>
      <c r="BZ536" s="166"/>
    </row>
    <row r="537" spans="1:78" ht="12.75" x14ac:dyDescent="0.2">
      <c r="A537" s="205"/>
      <c r="B537" s="206"/>
      <c r="C537" s="185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84"/>
      <c r="O537" s="185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  <c r="AA537" s="166"/>
      <c r="AB537" s="166"/>
      <c r="AC537" s="166"/>
      <c r="AD537" s="184"/>
      <c r="AE537" s="185"/>
      <c r="AF537" s="166"/>
      <c r="AG537" s="166"/>
      <c r="AH537" s="184"/>
      <c r="AI537" s="185"/>
      <c r="AJ537" s="166"/>
      <c r="AK537" s="166"/>
      <c r="AL537" s="166"/>
      <c r="AM537" s="166"/>
      <c r="AN537" s="166"/>
      <c r="AO537" s="166"/>
      <c r="AP537" s="166"/>
      <c r="AQ537" s="166"/>
      <c r="AR537" s="166"/>
      <c r="AS537" s="166"/>
      <c r="AT537" s="166"/>
      <c r="AU537" s="166"/>
      <c r="AV537" s="166"/>
      <c r="AW537" s="166"/>
      <c r="AX537" s="184"/>
      <c r="AY537" s="185"/>
      <c r="AZ537" s="166"/>
      <c r="BA537" s="166"/>
      <c r="BB537" s="166"/>
      <c r="BC537" s="166"/>
      <c r="BD537" s="166"/>
      <c r="BE537" s="166"/>
      <c r="BF537" s="184"/>
      <c r="BG537" s="185"/>
      <c r="BH537" s="166"/>
      <c r="BI537" s="166"/>
      <c r="BJ537" s="166"/>
      <c r="BK537" s="166"/>
      <c r="BL537" s="166"/>
      <c r="BM537" s="166"/>
      <c r="BN537" s="166"/>
      <c r="BO537" s="166"/>
      <c r="BP537" s="166"/>
      <c r="BQ537" s="166"/>
      <c r="BR537" s="184"/>
      <c r="BS537" s="166"/>
      <c r="BT537" s="166"/>
      <c r="BU537" s="166"/>
      <c r="BV537" s="166"/>
      <c r="BW537" s="185"/>
      <c r="BX537" s="184"/>
      <c r="BY537" s="166"/>
      <c r="BZ537" s="166"/>
    </row>
    <row r="538" spans="1:78" ht="12.75" x14ac:dyDescent="0.2">
      <c r="A538" s="205"/>
      <c r="B538" s="206"/>
      <c r="C538" s="185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84"/>
      <c r="O538" s="185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  <c r="AA538" s="166"/>
      <c r="AB538" s="166"/>
      <c r="AC538" s="166"/>
      <c r="AD538" s="184"/>
      <c r="AE538" s="185"/>
      <c r="AF538" s="166"/>
      <c r="AG538" s="166"/>
      <c r="AH538" s="184"/>
      <c r="AI538" s="185"/>
      <c r="AJ538" s="166"/>
      <c r="AK538" s="166"/>
      <c r="AL538" s="166"/>
      <c r="AM538" s="166"/>
      <c r="AN538" s="166"/>
      <c r="AO538" s="166"/>
      <c r="AP538" s="166"/>
      <c r="AQ538" s="166"/>
      <c r="AR538" s="166"/>
      <c r="AS538" s="166"/>
      <c r="AT538" s="166"/>
      <c r="AU538" s="166"/>
      <c r="AV538" s="166"/>
      <c r="AW538" s="166"/>
      <c r="AX538" s="184"/>
      <c r="AY538" s="185"/>
      <c r="AZ538" s="166"/>
      <c r="BA538" s="166"/>
      <c r="BB538" s="166"/>
      <c r="BC538" s="166"/>
      <c r="BD538" s="166"/>
      <c r="BE538" s="166"/>
      <c r="BF538" s="184"/>
      <c r="BG538" s="185"/>
      <c r="BH538" s="166"/>
      <c r="BI538" s="166"/>
      <c r="BJ538" s="166"/>
      <c r="BK538" s="166"/>
      <c r="BL538" s="166"/>
      <c r="BM538" s="166"/>
      <c r="BN538" s="166"/>
      <c r="BO538" s="166"/>
      <c r="BP538" s="166"/>
      <c r="BQ538" s="166"/>
      <c r="BR538" s="184"/>
      <c r="BS538" s="166"/>
      <c r="BT538" s="166"/>
      <c r="BU538" s="166"/>
      <c r="BV538" s="166"/>
      <c r="BW538" s="185"/>
      <c r="BX538" s="184"/>
      <c r="BY538" s="166"/>
      <c r="BZ538" s="166"/>
    </row>
    <row r="539" spans="1:78" ht="12.75" x14ac:dyDescent="0.2">
      <c r="A539" s="205"/>
      <c r="B539" s="206"/>
      <c r="C539" s="185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84"/>
      <c r="O539" s="185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  <c r="AA539" s="166"/>
      <c r="AB539" s="166"/>
      <c r="AC539" s="166"/>
      <c r="AD539" s="184"/>
      <c r="AE539" s="185"/>
      <c r="AF539" s="166"/>
      <c r="AG539" s="166"/>
      <c r="AH539" s="184"/>
      <c r="AI539" s="185"/>
      <c r="AJ539" s="166"/>
      <c r="AK539" s="166"/>
      <c r="AL539" s="166"/>
      <c r="AM539" s="166"/>
      <c r="AN539" s="166"/>
      <c r="AO539" s="166"/>
      <c r="AP539" s="166"/>
      <c r="AQ539" s="166"/>
      <c r="AR539" s="166"/>
      <c r="AS539" s="166"/>
      <c r="AT539" s="166"/>
      <c r="AU539" s="166"/>
      <c r="AV539" s="166"/>
      <c r="AW539" s="166"/>
      <c r="AX539" s="184"/>
      <c r="AY539" s="185"/>
      <c r="AZ539" s="166"/>
      <c r="BA539" s="166"/>
      <c r="BB539" s="166"/>
      <c r="BC539" s="166"/>
      <c r="BD539" s="166"/>
      <c r="BE539" s="166"/>
      <c r="BF539" s="184"/>
      <c r="BG539" s="185"/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166"/>
      <c r="BR539" s="184"/>
      <c r="BS539" s="166"/>
      <c r="BT539" s="166"/>
      <c r="BU539" s="166"/>
      <c r="BV539" s="166"/>
      <c r="BW539" s="185"/>
      <c r="BX539" s="184"/>
      <c r="BY539" s="166"/>
      <c r="BZ539" s="166"/>
    </row>
    <row r="540" spans="1:78" ht="12.75" x14ac:dyDescent="0.2">
      <c r="A540" s="205"/>
      <c r="B540" s="206"/>
      <c r="C540" s="185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84"/>
      <c r="O540" s="185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  <c r="AA540" s="166"/>
      <c r="AB540" s="166"/>
      <c r="AC540" s="166"/>
      <c r="AD540" s="184"/>
      <c r="AE540" s="185"/>
      <c r="AF540" s="166"/>
      <c r="AG540" s="166"/>
      <c r="AH540" s="184"/>
      <c r="AI540" s="185"/>
      <c r="AJ540" s="166"/>
      <c r="AK540" s="166"/>
      <c r="AL540" s="166"/>
      <c r="AM540" s="166"/>
      <c r="AN540" s="166"/>
      <c r="AO540" s="166"/>
      <c r="AP540" s="166"/>
      <c r="AQ540" s="166"/>
      <c r="AR540" s="166"/>
      <c r="AS540" s="166"/>
      <c r="AT540" s="166"/>
      <c r="AU540" s="166"/>
      <c r="AV540" s="166"/>
      <c r="AW540" s="166"/>
      <c r="AX540" s="184"/>
      <c r="AY540" s="185"/>
      <c r="AZ540" s="166"/>
      <c r="BA540" s="166"/>
      <c r="BB540" s="166"/>
      <c r="BC540" s="166"/>
      <c r="BD540" s="166"/>
      <c r="BE540" s="166"/>
      <c r="BF540" s="184"/>
      <c r="BG540" s="185"/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166"/>
      <c r="BR540" s="184"/>
      <c r="BS540" s="166"/>
      <c r="BT540" s="166"/>
      <c r="BU540" s="166"/>
      <c r="BV540" s="166"/>
      <c r="BW540" s="185"/>
      <c r="BX540" s="184"/>
      <c r="BY540" s="166"/>
      <c r="BZ540" s="166"/>
    </row>
    <row r="541" spans="1:78" ht="12.75" x14ac:dyDescent="0.2">
      <c r="A541" s="205"/>
      <c r="B541" s="206"/>
      <c r="C541" s="185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84"/>
      <c r="O541" s="185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  <c r="AA541" s="166"/>
      <c r="AB541" s="166"/>
      <c r="AC541" s="166"/>
      <c r="AD541" s="184"/>
      <c r="AE541" s="185"/>
      <c r="AF541" s="166"/>
      <c r="AG541" s="166"/>
      <c r="AH541" s="184"/>
      <c r="AI541" s="185"/>
      <c r="AJ541" s="166"/>
      <c r="AK541" s="166"/>
      <c r="AL541" s="166"/>
      <c r="AM541" s="166"/>
      <c r="AN541" s="166"/>
      <c r="AO541" s="166"/>
      <c r="AP541" s="166"/>
      <c r="AQ541" s="166"/>
      <c r="AR541" s="166"/>
      <c r="AS541" s="166"/>
      <c r="AT541" s="166"/>
      <c r="AU541" s="166"/>
      <c r="AV541" s="166"/>
      <c r="AW541" s="166"/>
      <c r="AX541" s="184"/>
      <c r="AY541" s="185"/>
      <c r="AZ541" s="166"/>
      <c r="BA541" s="166"/>
      <c r="BB541" s="166"/>
      <c r="BC541" s="166"/>
      <c r="BD541" s="166"/>
      <c r="BE541" s="166"/>
      <c r="BF541" s="184"/>
      <c r="BG541" s="185"/>
      <c r="BH541" s="166"/>
      <c r="BI541" s="166"/>
      <c r="BJ541" s="166"/>
      <c r="BK541" s="166"/>
      <c r="BL541" s="166"/>
      <c r="BM541" s="166"/>
      <c r="BN541" s="166"/>
      <c r="BO541" s="166"/>
      <c r="BP541" s="166"/>
      <c r="BQ541" s="166"/>
      <c r="BR541" s="184"/>
      <c r="BS541" s="166"/>
      <c r="BT541" s="166"/>
      <c r="BU541" s="166"/>
      <c r="BV541" s="166"/>
      <c r="BW541" s="185"/>
      <c r="BX541" s="184"/>
      <c r="BY541" s="166"/>
      <c r="BZ541" s="166"/>
    </row>
    <row r="542" spans="1:78" ht="12.75" x14ac:dyDescent="0.2">
      <c r="A542" s="205"/>
      <c r="B542" s="206"/>
      <c r="C542" s="185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84"/>
      <c r="O542" s="185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  <c r="AA542" s="166"/>
      <c r="AB542" s="166"/>
      <c r="AC542" s="166"/>
      <c r="AD542" s="184"/>
      <c r="AE542" s="185"/>
      <c r="AF542" s="166"/>
      <c r="AG542" s="166"/>
      <c r="AH542" s="184"/>
      <c r="AI542" s="185"/>
      <c r="AJ542" s="166"/>
      <c r="AK542" s="166"/>
      <c r="AL542" s="166"/>
      <c r="AM542" s="166"/>
      <c r="AN542" s="166"/>
      <c r="AO542" s="166"/>
      <c r="AP542" s="166"/>
      <c r="AQ542" s="166"/>
      <c r="AR542" s="166"/>
      <c r="AS542" s="166"/>
      <c r="AT542" s="166"/>
      <c r="AU542" s="166"/>
      <c r="AV542" s="166"/>
      <c r="AW542" s="166"/>
      <c r="AX542" s="184"/>
      <c r="AY542" s="185"/>
      <c r="AZ542" s="166"/>
      <c r="BA542" s="166"/>
      <c r="BB542" s="166"/>
      <c r="BC542" s="166"/>
      <c r="BD542" s="166"/>
      <c r="BE542" s="166"/>
      <c r="BF542" s="184"/>
      <c r="BG542" s="185"/>
      <c r="BH542" s="166"/>
      <c r="BI542" s="166"/>
      <c r="BJ542" s="166"/>
      <c r="BK542" s="166"/>
      <c r="BL542" s="166"/>
      <c r="BM542" s="166"/>
      <c r="BN542" s="166"/>
      <c r="BO542" s="166"/>
      <c r="BP542" s="166"/>
      <c r="BQ542" s="166"/>
      <c r="BR542" s="184"/>
      <c r="BS542" s="166"/>
      <c r="BT542" s="166"/>
      <c r="BU542" s="166"/>
      <c r="BV542" s="166"/>
      <c r="BW542" s="185"/>
      <c r="BX542" s="184"/>
      <c r="BY542" s="166"/>
      <c r="BZ542" s="166"/>
    </row>
    <row r="543" spans="1:78" ht="12.75" x14ac:dyDescent="0.2">
      <c r="A543" s="205"/>
      <c r="B543" s="206"/>
      <c r="C543" s="185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84"/>
      <c r="O543" s="185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  <c r="AA543" s="166"/>
      <c r="AB543" s="166"/>
      <c r="AC543" s="166"/>
      <c r="AD543" s="184"/>
      <c r="AE543" s="185"/>
      <c r="AF543" s="166"/>
      <c r="AG543" s="166"/>
      <c r="AH543" s="184"/>
      <c r="AI543" s="185"/>
      <c r="AJ543" s="166"/>
      <c r="AK543" s="166"/>
      <c r="AL543" s="166"/>
      <c r="AM543" s="166"/>
      <c r="AN543" s="166"/>
      <c r="AO543" s="166"/>
      <c r="AP543" s="166"/>
      <c r="AQ543" s="166"/>
      <c r="AR543" s="166"/>
      <c r="AS543" s="166"/>
      <c r="AT543" s="166"/>
      <c r="AU543" s="166"/>
      <c r="AV543" s="166"/>
      <c r="AW543" s="166"/>
      <c r="AX543" s="184"/>
      <c r="AY543" s="185"/>
      <c r="AZ543" s="166"/>
      <c r="BA543" s="166"/>
      <c r="BB543" s="166"/>
      <c r="BC543" s="166"/>
      <c r="BD543" s="166"/>
      <c r="BE543" s="166"/>
      <c r="BF543" s="184"/>
      <c r="BG543" s="185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166"/>
      <c r="BR543" s="184"/>
      <c r="BS543" s="166"/>
      <c r="BT543" s="166"/>
      <c r="BU543" s="166"/>
      <c r="BV543" s="166"/>
      <c r="BW543" s="185"/>
      <c r="BX543" s="184"/>
      <c r="BY543" s="166"/>
      <c r="BZ543" s="166"/>
    </row>
    <row r="544" spans="1:78" ht="12.75" x14ac:dyDescent="0.2">
      <c r="A544" s="205"/>
      <c r="B544" s="206"/>
      <c r="C544" s="185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84"/>
      <c r="O544" s="185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66"/>
      <c r="AC544" s="166"/>
      <c r="AD544" s="184"/>
      <c r="AE544" s="185"/>
      <c r="AF544" s="166"/>
      <c r="AG544" s="166"/>
      <c r="AH544" s="184"/>
      <c r="AI544" s="185"/>
      <c r="AJ544" s="166"/>
      <c r="AK544" s="166"/>
      <c r="AL544" s="166"/>
      <c r="AM544" s="166"/>
      <c r="AN544" s="166"/>
      <c r="AO544" s="166"/>
      <c r="AP544" s="166"/>
      <c r="AQ544" s="166"/>
      <c r="AR544" s="166"/>
      <c r="AS544" s="166"/>
      <c r="AT544" s="166"/>
      <c r="AU544" s="166"/>
      <c r="AV544" s="166"/>
      <c r="AW544" s="166"/>
      <c r="AX544" s="184"/>
      <c r="AY544" s="185"/>
      <c r="AZ544" s="166"/>
      <c r="BA544" s="166"/>
      <c r="BB544" s="166"/>
      <c r="BC544" s="166"/>
      <c r="BD544" s="166"/>
      <c r="BE544" s="166"/>
      <c r="BF544" s="184"/>
      <c r="BG544" s="185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166"/>
      <c r="BR544" s="184"/>
      <c r="BS544" s="166"/>
      <c r="BT544" s="166"/>
      <c r="BU544" s="166"/>
      <c r="BV544" s="166"/>
      <c r="BW544" s="185"/>
      <c r="BX544" s="184"/>
      <c r="BY544" s="166"/>
      <c r="BZ544" s="166"/>
    </row>
    <row r="545" spans="1:78" ht="12.75" x14ac:dyDescent="0.2">
      <c r="A545" s="205"/>
      <c r="B545" s="206"/>
      <c r="C545" s="185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84"/>
      <c r="O545" s="185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  <c r="AA545" s="166"/>
      <c r="AB545" s="166"/>
      <c r="AC545" s="166"/>
      <c r="AD545" s="184"/>
      <c r="AE545" s="185"/>
      <c r="AF545" s="166"/>
      <c r="AG545" s="166"/>
      <c r="AH545" s="184"/>
      <c r="AI545" s="185"/>
      <c r="AJ545" s="166"/>
      <c r="AK545" s="166"/>
      <c r="AL545" s="166"/>
      <c r="AM545" s="166"/>
      <c r="AN545" s="166"/>
      <c r="AO545" s="166"/>
      <c r="AP545" s="166"/>
      <c r="AQ545" s="166"/>
      <c r="AR545" s="166"/>
      <c r="AS545" s="166"/>
      <c r="AT545" s="166"/>
      <c r="AU545" s="166"/>
      <c r="AV545" s="166"/>
      <c r="AW545" s="166"/>
      <c r="AX545" s="184"/>
      <c r="AY545" s="185"/>
      <c r="AZ545" s="166"/>
      <c r="BA545" s="166"/>
      <c r="BB545" s="166"/>
      <c r="BC545" s="166"/>
      <c r="BD545" s="166"/>
      <c r="BE545" s="166"/>
      <c r="BF545" s="184"/>
      <c r="BG545" s="185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166"/>
      <c r="BR545" s="184"/>
      <c r="BS545" s="166"/>
      <c r="BT545" s="166"/>
      <c r="BU545" s="166"/>
      <c r="BV545" s="166"/>
      <c r="BW545" s="185"/>
      <c r="BX545" s="184"/>
      <c r="BY545" s="166"/>
      <c r="BZ545" s="166"/>
    </row>
    <row r="546" spans="1:78" ht="12.75" x14ac:dyDescent="0.2">
      <c r="A546" s="205"/>
      <c r="B546" s="206"/>
      <c r="C546" s="185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84"/>
      <c r="O546" s="185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  <c r="AA546" s="166"/>
      <c r="AB546" s="166"/>
      <c r="AC546" s="166"/>
      <c r="AD546" s="184"/>
      <c r="AE546" s="185"/>
      <c r="AF546" s="166"/>
      <c r="AG546" s="166"/>
      <c r="AH546" s="184"/>
      <c r="AI546" s="185"/>
      <c r="AJ546" s="166"/>
      <c r="AK546" s="166"/>
      <c r="AL546" s="166"/>
      <c r="AM546" s="166"/>
      <c r="AN546" s="166"/>
      <c r="AO546" s="166"/>
      <c r="AP546" s="166"/>
      <c r="AQ546" s="166"/>
      <c r="AR546" s="166"/>
      <c r="AS546" s="166"/>
      <c r="AT546" s="166"/>
      <c r="AU546" s="166"/>
      <c r="AV546" s="166"/>
      <c r="AW546" s="166"/>
      <c r="AX546" s="184"/>
      <c r="AY546" s="185"/>
      <c r="AZ546" s="166"/>
      <c r="BA546" s="166"/>
      <c r="BB546" s="166"/>
      <c r="BC546" s="166"/>
      <c r="BD546" s="166"/>
      <c r="BE546" s="166"/>
      <c r="BF546" s="184"/>
      <c r="BG546" s="185"/>
      <c r="BH546" s="166"/>
      <c r="BI546" s="166"/>
      <c r="BJ546" s="166"/>
      <c r="BK546" s="166"/>
      <c r="BL546" s="166"/>
      <c r="BM546" s="166"/>
      <c r="BN546" s="166"/>
      <c r="BO546" s="166"/>
      <c r="BP546" s="166"/>
      <c r="BQ546" s="166"/>
      <c r="BR546" s="184"/>
      <c r="BS546" s="166"/>
      <c r="BT546" s="166"/>
      <c r="BU546" s="166"/>
      <c r="BV546" s="166"/>
      <c r="BW546" s="185"/>
      <c r="BX546" s="184"/>
      <c r="BY546" s="166"/>
      <c r="BZ546" s="166"/>
    </row>
    <row r="547" spans="1:78" ht="12.75" x14ac:dyDescent="0.2">
      <c r="A547" s="205"/>
      <c r="B547" s="206"/>
      <c r="C547" s="185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84"/>
      <c r="O547" s="185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  <c r="AA547" s="166"/>
      <c r="AB547" s="166"/>
      <c r="AC547" s="166"/>
      <c r="AD547" s="184"/>
      <c r="AE547" s="185"/>
      <c r="AF547" s="166"/>
      <c r="AG547" s="166"/>
      <c r="AH547" s="184"/>
      <c r="AI547" s="185"/>
      <c r="AJ547" s="166"/>
      <c r="AK547" s="166"/>
      <c r="AL547" s="166"/>
      <c r="AM547" s="166"/>
      <c r="AN547" s="166"/>
      <c r="AO547" s="166"/>
      <c r="AP547" s="166"/>
      <c r="AQ547" s="166"/>
      <c r="AR547" s="166"/>
      <c r="AS547" s="166"/>
      <c r="AT547" s="166"/>
      <c r="AU547" s="166"/>
      <c r="AV547" s="166"/>
      <c r="AW547" s="166"/>
      <c r="AX547" s="184"/>
      <c r="AY547" s="185"/>
      <c r="AZ547" s="166"/>
      <c r="BA547" s="166"/>
      <c r="BB547" s="166"/>
      <c r="BC547" s="166"/>
      <c r="BD547" s="166"/>
      <c r="BE547" s="166"/>
      <c r="BF547" s="184"/>
      <c r="BG547" s="185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166"/>
      <c r="BR547" s="184"/>
      <c r="BS547" s="166"/>
      <c r="BT547" s="166"/>
      <c r="BU547" s="166"/>
      <c r="BV547" s="166"/>
      <c r="BW547" s="185"/>
      <c r="BX547" s="184"/>
      <c r="BY547" s="166"/>
      <c r="BZ547" s="166"/>
    </row>
    <row r="548" spans="1:78" ht="12.75" x14ac:dyDescent="0.2">
      <c r="A548" s="205"/>
      <c r="B548" s="206"/>
      <c r="C548" s="185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84"/>
      <c r="O548" s="185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66"/>
      <c r="AC548" s="166"/>
      <c r="AD548" s="184"/>
      <c r="AE548" s="185"/>
      <c r="AF548" s="166"/>
      <c r="AG548" s="166"/>
      <c r="AH548" s="184"/>
      <c r="AI548" s="185"/>
      <c r="AJ548" s="166"/>
      <c r="AK548" s="166"/>
      <c r="AL548" s="166"/>
      <c r="AM548" s="166"/>
      <c r="AN548" s="166"/>
      <c r="AO548" s="166"/>
      <c r="AP548" s="166"/>
      <c r="AQ548" s="166"/>
      <c r="AR548" s="166"/>
      <c r="AS548" s="166"/>
      <c r="AT548" s="166"/>
      <c r="AU548" s="166"/>
      <c r="AV548" s="166"/>
      <c r="AW548" s="166"/>
      <c r="AX548" s="184"/>
      <c r="AY548" s="185"/>
      <c r="AZ548" s="166"/>
      <c r="BA548" s="166"/>
      <c r="BB548" s="166"/>
      <c r="BC548" s="166"/>
      <c r="BD548" s="166"/>
      <c r="BE548" s="166"/>
      <c r="BF548" s="184"/>
      <c r="BG548" s="185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166"/>
      <c r="BR548" s="184"/>
      <c r="BS548" s="166"/>
      <c r="BT548" s="166"/>
      <c r="BU548" s="166"/>
      <c r="BV548" s="166"/>
      <c r="BW548" s="185"/>
      <c r="BX548" s="184"/>
      <c r="BY548" s="166"/>
      <c r="BZ548" s="166"/>
    </row>
    <row r="549" spans="1:78" ht="12.75" x14ac:dyDescent="0.2">
      <c r="A549" s="205"/>
      <c r="B549" s="206"/>
      <c r="C549" s="185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84"/>
      <c r="O549" s="185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  <c r="AA549" s="166"/>
      <c r="AB549" s="166"/>
      <c r="AC549" s="166"/>
      <c r="AD549" s="184"/>
      <c r="AE549" s="185"/>
      <c r="AF549" s="166"/>
      <c r="AG549" s="166"/>
      <c r="AH549" s="184"/>
      <c r="AI549" s="185"/>
      <c r="AJ549" s="166"/>
      <c r="AK549" s="166"/>
      <c r="AL549" s="166"/>
      <c r="AM549" s="166"/>
      <c r="AN549" s="166"/>
      <c r="AO549" s="166"/>
      <c r="AP549" s="166"/>
      <c r="AQ549" s="166"/>
      <c r="AR549" s="166"/>
      <c r="AS549" s="166"/>
      <c r="AT549" s="166"/>
      <c r="AU549" s="166"/>
      <c r="AV549" s="166"/>
      <c r="AW549" s="166"/>
      <c r="AX549" s="184"/>
      <c r="AY549" s="185"/>
      <c r="AZ549" s="166"/>
      <c r="BA549" s="166"/>
      <c r="BB549" s="166"/>
      <c r="BC549" s="166"/>
      <c r="BD549" s="166"/>
      <c r="BE549" s="166"/>
      <c r="BF549" s="184"/>
      <c r="BG549" s="185"/>
      <c r="BH549" s="166"/>
      <c r="BI549" s="166"/>
      <c r="BJ549" s="166"/>
      <c r="BK549" s="166"/>
      <c r="BL549" s="166"/>
      <c r="BM549" s="166"/>
      <c r="BN549" s="166"/>
      <c r="BO549" s="166"/>
      <c r="BP549" s="166"/>
      <c r="BQ549" s="166"/>
      <c r="BR549" s="184"/>
      <c r="BS549" s="166"/>
      <c r="BT549" s="166"/>
      <c r="BU549" s="166"/>
      <c r="BV549" s="166"/>
      <c r="BW549" s="185"/>
      <c r="BX549" s="184"/>
      <c r="BY549" s="166"/>
      <c r="BZ549" s="166"/>
    </row>
    <row r="550" spans="1:78" ht="12.75" x14ac:dyDescent="0.2">
      <c r="A550" s="205"/>
      <c r="B550" s="206"/>
      <c r="C550" s="185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84"/>
      <c r="O550" s="185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  <c r="AA550" s="166"/>
      <c r="AB550" s="166"/>
      <c r="AC550" s="166"/>
      <c r="AD550" s="184"/>
      <c r="AE550" s="185"/>
      <c r="AF550" s="166"/>
      <c r="AG550" s="166"/>
      <c r="AH550" s="184"/>
      <c r="AI550" s="185"/>
      <c r="AJ550" s="166"/>
      <c r="AK550" s="166"/>
      <c r="AL550" s="166"/>
      <c r="AM550" s="166"/>
      <c r="AN550" s="166"/>
      <c r="AO550" s="166"/>
      <c r="AP550" s="166"/>
      <c r="AQ550" s="166"/>
      <c r="AR550" s="166"/>
      <c r="AS550" s="166"/>
      <c r="AT550" s="166"/>
      <c r="AU550" s="166"/>
      <c r="AV550" s="166"/>
      <c r="AW550" s="166"/>
      <c r="AX550" s="184"/>
      <c r="AY550" s="185"/>
      <c r="AZ550" s="166"/>
      <c r="BA550" s="166"/>
      <c r="BB550" s="166"/>
      <c r="BC550" s="166"/>
      <c r="BD550" s="166"/>
      <c r="BE550" s="166"/>
      <c r="BF550" s="184"/>
      <c r="BG550" s="185"/>
      <c r="BH550" s="166"/>
      <c r="BI550" s="166"/>
      <c r="BJ550" s="166"/>
      <c r="BK550" s="166"/>
      <c r="BL550" s="166"/>
      <c r="BM550" s="166"/>
      <c r="BN550" s="166"/>
      <c r="BO550" s="166"/>
      <c r="BP550" s="166"/>
      <c r="BQ550" s="166"/>
      <c r="BR550" s="184"/>
      <c r="BS550" s="166"/>
      <c r="BT550" s="166"/>
      <c r="BU550" s="166"/>
      <c r="BV550" s="166"/>
      <c r="BW550" s="185"/>
      <c r="BX550" s="184"/>
      <c r="BY550" s="166"/>
      <c r="BZ550" s="166"/>
    </row>
    <row r="551" spans="1:78" ht="12.75" x14ac:dyDescent="0.2">
      <c r="A551" s="205"/>
      <c r="B551" s="206"/>
      <c r="C551" s="185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84"/>
      <c r="O551" s="185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  <c r="AA551" s="166"/>
      <c r="AB551" s="166"/>
      <c r="AC551" s="166"/>
      <c r="AD551" s="184"/>
      <c r="AE551" s="185"/>
      <c r="AF551" s="166"/>
      <c r="AG551" s="166"/>
      <c r="AH551" s="184"/>
      <c r="AI551" s="185"/>
      <c r="AJ551" s="166"/>
      <c r="AK551" s="166"/>
      <c r="AL551" s="166"/>
      <c r="AM551" s="166"/>
      <c r="AN551" s="166"/>
      <c r="AO551" s="166"/>
      <c r="AP551" s="166"/>
      <c r="AQ551" s="166"/>
      <c r="AR551" s="166"/>
      <c r="AS551" s="166"/>
      <c r="AT551" s="166"/>
      <c r="AU551" s="166"/>
      <c r="AV551" s="166"/>
      <c r="AW551" s="166"/>
      <c r="AX551" s="184"/>
      <c r="AY551" s="185"/>
      <c r="AZ551" s="166"/>
      <c r="BA551" s="166"/>
      <c r="BB551" s="166"/>
      <c r="BC551" s="166"/>
      <c r="BD551" s="166"/>
      <c r="BE551" s="166"/>
      <c r="BF551" s="184"/>
      <c r="BG551" s="185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166"/>
      <c r="BR551" s="184"/>
      <c r="BS551" s="166"/>
      <c r="BT551" s="166"/>
      <c r="BU551" s="166"/>
      <c r="BV551" s="166"/>
      <c r="BW551" s="185"/>
      <c r="BX551" s="184"/>
      <c r="BY551" s="166"/>
      <c r="BZ551" s="166"/>
    </row>
    <row r="552" spans="1:78" ht="12.75" x14ac:dyDescent="0.2">
      <c r="A552" s="205"/>
      <c r="B552" s="206"/>
      <c r="C552" s="185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84"/>
      <c r="O552" s="185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  <c r="AA552" s="166"/>
      <c r="AB552" s="166"/>
      <c r="AC552" s="166"/>
      <c r="AD552" s="184"/>
      <c r="AE552" s="185"/>
      <c r="AF552" s="166"/>
      <c r="AG552" s="166"/>
      <c r="AH552" s="184"/>
      <c r="AI552" s="185"/>
      <c r="AJ552" s="166"/>
      <c r="AK552" s="166"/>
      <c r="AL552" s="166"/>
      <c r="AM552" s="166"/>
      <c r="AN552" s="166"/>
      <c r="AO552" s="166"/>
      <c r="AP552" s="166"/>
      <c r="AQ552" s="166"/>
      <c r="AR552" s="166"/>
      <c r="AS552" s="166"/>
      <c r="AT552" s="166"/>
      <c r="AU552" s="166"/>
      <c r="AV552" s="166"/>
      <c r="AW552" s="166"/>
      <c r="AX552" s="184"/>
      <c r="AY552" s="185"/>
      <c r="AZ552" s="166"/>
      <c r="BA552" s="166"/>
      <c r="BB552" s="166"/>
      <c r="BC552" s="166"/>
      <c r="BD552" s="166"/>
      <c r="BE552" s="166"/>
      <c r="BF552" s="184"/>
      <c r="BG552" s="185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166"/>
      <c r="BR552" s="184"/>
      <c r="BS552" s="166"/>
      <c r="BT552" s="166"/>
      <c r="BU552" s="166"/>
      <c r="BV552" s="166"/>
      <c r="BW552" s="185"/>
      <c r="BX552" s="184"/>
      <c r="BY552" s="166"/>
      <c r="BZ552" s="166"/>
    </row>
    <row r="553" spans="1:78" ht="12.75" x14ac:dyDescent="0.2">
      <c r="A553" s="205"/>
      <c r="B553" s="206"/>
      <c r="C553" s="185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84"/>
      <c r="O553" s="185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  <c r="AA553" s="166"/>
      <c r="AB553" s="166"/>
      <c r="AC553" s="166"/>
      <c r="AD553" s="184"/>
      <c r="AE553" s="185"/>
      <c r="AF553" s="166"/>
      <c r="AG553" s="166"/>
      <c r="AH553" s="184"/>
      <c r="AI553" s="185"/>
      <c r="AJ553" s="166"/>
      <c r="AK553" s="166"/>
      <c r="AL553" s="166"/>
      <c r="AM553" s="166"/>
      <c r="AN553" s="166"/>
      <c r="AO553" s="166"/>
      <c r="AP553" s="166"/>
      <c r="AQ553" s="166"/>
      <c r="AR553" s="166"/>
      <c r="AS553" s="166"/>
      <c r="AT553" s="166"/>
      <c r="AU553" s="166"/>
      <c r="AV553" s="166"/>
      <c r="AW553" s="166"/>
      <c r="AX553" s="184"/>
      <c r="AY553" s="185"/>
      <c r="AZ553" s="166"/>
      <c r="BA553" s="166"/>
      <c r="BB553" s="166"/>
      <c r="BC553" s="166"/>
      <c r="BD553" s="166"/>
      <c r="BE553" s="166"/>
      <c r="BF553" s="184"/>
      <c r="BG553" s="185"/>
      <c r="BH553" s="166"/>
      <c r="BI553" s="166"/>
      <c r="BJ553" s="166"/>
      <c r="BK553" s="166"/>
      <c r="BL553" s="166"/>
      <c r="BM553" s="166"/>
      <c r="BN553" s="166"/>
      <c r="BO553" s="166"/>
      <c r="BP553" s="166"/>
      <c r="BQ553" s="166"/>
      <c r="BR553" s="184"/>
      <c r="BS553" s="166"/>
      <c r="BT553" s="166"/>
      <c r="BU553" s="166"/>
      <c r="BV553" s="166"/>
      <c r="BW553" s="185"/>
      <c r="BX553" s="184"/>
      <c r="BY553" s="166"/>
      <c r="BZ553" s="166"/>
    </row>
    <row r="554" spans="1:78" ht="12.75" x14ac:dyDescent="0.2">
      <c r="A554" s="205"/>
      <c r="B554" s="206"/>
      <c r="C554" s="185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84"/>
      <c r="O554" s="185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  <c r="AA554" s="166"/>
      <c r="AB554" s="166"/>
      <c r="AC554" s="166"/>
      <c r="AD554" s="184"/>
      <c r="AE554" s="185"/>
      <c r="AF554" s="166"/>
      <c r="AG554" s="166"/>
      <c r="AH554" s="184"/>
      <c r="AI554" s="185"/>
      <c r="AJ554" s="166"/>
      <c r="AK554" s="166"/>
      <c r="AL554" s="166"/>
      <c r="AM554" s="166"/>
      <c r="AN554" s="166"/>
      <c r="AO554" s="166"/>
      <c r="AP554" s="166"/>
      <c r="AQ554" s="166"/>
      <c r="AR554" s="166"/>
      <c r="AS554" s="166"/>
      <c r="AT554" s="166"/>
      <c r="AU554" s="166"/>
      <c r="AV554" s="166"/>
      <c r="AW554" s="166"/>
      <c r="AX554" s="184"/>
      <c r="AY554" s="185"/>
      <c r="AZ554" s="166"/>
      <c r="BA554" s="166"/>
      <c r="BB554" s="166"/>
      <c r="BC554" s="166"/>
      <c r="BD554" s="166"/>
      <c r="BE554" s="166"/>
      <c r="BF554" s="184"/>
      <c r="BG554" s="185"/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166"/>
      <c r="BR554" s="184"/>
      <c r="BS554" s="166"/>
      <c r="BT554" s="166"/>
      <c r="BU554" s="166"/>
      <c r="BV554" s="166"/>
      <c r="BW554" s="185"/>
      <c r="BX554" s="184"/>
      <c r="BY554" s="166"/>
      <c r="BZ554" s="166"/>
    </row>
    <row r="555" spans="1:78" ht="12.75" x14ac:dyDescent="0.2">
      <c r="A555" s="205"/>
      <c r="B555" s="206"/>
      <c r="C555" s="185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84"/>
      <c r="O555" s="185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  <c r="AA555" s="166"/>
      <c r="AB555" s="166"/>
      <c r="AC555" s="166"/>
      <c r="AD555" s="184"/>
      <c r="AE555" s="185"/>
      <c r="AF555" s="166"/>
      <c r="AG555" s="166"/>
      <c r="AH555" s="184"/>
      <c r="AI555" s="185"/>
      <c r="AJ555" s="166"/>
      <c r="AK555" s="166"/>
      <c r="AL555" s="166"/>
      <c r="AM555" s="166"/>
      <c r="AN555" s="166"/>
      <c r="AO555" s="166"/>
      <c r="AP555" s="166"/>
      <c r="AQ555" s="166"/>
      <c r="AR555" s="166"/>
      <c r="AS555" s="166"/>
      <c r="AT555" s="166"/>
      <c r="AU555" s="166"/>
      <c r="AV555" s="166"/>
      <c r="AW555" s="166"/>
      <c r="AX555" s="184"/>
      <c r="AY555" s="185"/>
      <c r="AZ555" s="166"/>
      <c r="BA555" s="166"/>
      <c r="BB555" s="166"/>
      <c r="BC555" s="166"/>
      <c r="BD555" s="166"/>
      <c r="BE555" s="166"/>
      <c r="BF555" s="184"/>
      <c r="BG555" s="185"/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166"/>
      <c r="BR555" s="184"/>
      <c r="BS555" s="166"/>
      <c r="BT555" s="166"/>
      <c r="BU555" s="166"/>
      <c r="BV555" s="166"/>
      <c r="BW555" s="185"/>
      <c r="BX555" s="184"/>
      <c r="BY555" s="166"/>
      <c r="BZ555" s="166"/>
    </row>
    <row r="556" spans="1:78" ht="12.75" x14ac:dyDescent="0.2">
      <c r="A556" s="205"/>
      <c r="B556" s="206"/>
      <c r="C556" s="185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84"/>
      <c r="O556" s="185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  <c r="AA556" s="166"/>
      <c r="AB556" s="166"/>
      <c r="AC556" s="166"/>
      <c r="AD556" s="184"/>
      <c r="AE556" s="185"/>
      <c r="AF556" s="166"/>
      <c r="AG556" s="166"/>
      <c r="AH556" s="184"/>
      <c r="AI556" s="185"/>
      <c r="AJ556" s="166"/>
      <c r="AK556" s="166"/>
      <c r="AL556" s="166"/>
      <c r="AM556" s="166"/>
      <c r="AN556" s="166"/>
      <c r="AO556" s="166"/>
      <c r="AP556" s="166"/>
      <c r="AQ556" s="166"/>
      <c r="AR556" s="166"/>
      <c r="AS556" s="166"/>
      <c r="AT556" s="166"/>
      <c r="AU556" s="166"/>
      <c r="AV556" s="166"/>
      <c r="AW556" s="166"/>
      <c r="AX556" s="184"/>
      <c r="AY556" s="185"/>
      <c r="AZ556" s="166"/>
      <c r="BA556" s="166"/>
      <c r="BB556" s="166"/>
      <c r="BC556" s="166"/>
      <c r="BD556" s="166"/>
      <c r="BE556" s="166"/>
      <c r="BF556" s="184"/>
      <c r="BG556" s="185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166"/>
      <c r="BR556" s="184"/>
      <c r="BS556" s="166"/>
      <c r="BT556" s="166"/>
      <c r="BU556" s="166"/>
      <c r="BV556" s="166"/>
      <c r="BW556" s="185"/>
      <c r="BX556" s="184"/>
      <c r="BY556" s="166"/>
      <c r="BZ556" s="166"/>
    </row>
    <row r="557" spans="1:78" ht="12.75" x14ac:dyDescent="0.2">
      <c r="A557" s="205"/>
      <c r="B557" s="206"/>
      <c r="C557" s="185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84"/>
      <c r="O557" s="185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  <c r="AA557" s="166"/>
      <c r="AB557" s="166"/>
      <c r="AC557" s="166"/>
      <c r="AD557" s="184"/>
      <c r="AE557" s="185"/>
      <c r="AF557" s="166"/>
      <c r="AG557" s="166"/>
      <c r="AH557" s="184"/>
      <c r="AI557" s="185"/>
      <c r="AJ557" s="166"/>
      <c r="AK557" s="166"/>
      <c r="AL557" s="166"/>
      <c r="AM557" s="166"/>
      <c r="AN557" s="166"/>
      <c r="AO557" s="166"/>
      <c r="AP557" s="166"/>
      <c r="AQ557" s="166"/>
      <c r="AR557" s="166"/>
      <c r="AS557" s="166"/>
      <c r="AT557" s="166"/>
      <c r="AU557" s="166"/>
      <c r="AV557" s="166"/>
      <c r="AW557" s="166"/>
      <c r="AX557" s="184"/>
      <c r="AY557" s="185"/>
      <c r="AZ557" s="166"/>
      <c r="BA557" s="166"/>
      <c r="BB557" s="166"/>
      <c r="BC557" s="166"/>
      <c r="BD557" s="166"/>
      <c r="BE557" s="166"/>
      <c r="BF557" s="184"/>
      <c r="BG557" s="185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166"/>
      <c r="BR557" s="184"/>
      <c r="BS557" s="166"/>
      <c r="BT557" s="166"/>
      <c r="BU557" s="166"/>
      <c r="BV557" s="166"/>
      <c r="BW557" s="185"/>
      <c r="BX557" s="184"/>
      <c r="BY557" s="166"/>
      <c r="BZ557" s="166"/>
    </row>
    <row r="558" spans="1:78" ht="12.75" x14ac:dyDescent="0.2">
      <c r="A558" s="205"/>
      <c r="B558" s="206"/>
      <c r="C558" s="185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84"/>
      <c r="O558" s="185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66"/>
      <c r="AC558" s="166"/>
      <c r="AD558" s="184"/>
      <c r="AE558" s="185"/>
      <c r="AF558" s="166"/>
      <c r="AG558" s="166"/>
      <c r="AH558" s="184"/>
      <c r="AI558" s="185"/>
      <c r="AJ558" s="166"/>
      <c r="AK558" s="166"/>
      <c r="AL558" s="166"/>
      <c r="AM558" s="166"/>
      <c r="AN558" s="166"/>
      <c r="AO558" s="166"/>
      <c r="AP558" s="166"/>
      <c r="AQ558" s="166"/>
      <c r="AR558" s="166"/>
      <c r="AS558" s="166"/>
      <c r="AT558" s="166"/>
      <c r="AU558" s="166"/>
      <c r="AV558" s="166"/>
      <c r="AW558" s="166"/>
      <c r="AX558" s="184"/>
      <c r="AY558" s="185"/>
      <c r="AZ558" s="166"/>
      <c r="BA558" s="166"/>
      <c r="BB558" s="166"/>
      <c r="BC558" s="166"/>
      <c r="BD558" s="166"/>
      <c r="BE558" s="166"/>
      <c r="BF558" s="184"/>
      <c r="BG558" s="185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166"/>
      <c r="BR558" s="184"/>
      <c r="BS558" s="166"/>
      <c r="BT558" s="166"/>
      <c r="BU558" s="166"/>
      <c r="BV558" s="166"/>
      <c r="BW558" s="185"/>
      <c r="BX558" s="184"/>
      <c r="BY558" s="166"/>
      <c r="BZ558" s="166"/>
    </row>
    <row r="559" spans="1:78" ht="12.75" x14ac:dyDescent="0.2">
      <c r="A559" s="205"/>
      <c r="B559" s="206"/>
      <c r="C559" s="185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84"/>
      <c r="O559" s="185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66"/>
      <c r="AC559" s="166"/>
      <c r="AD559" s="184"/>
      <c r="AE559" s="185"/>
      <c r="AF559" s="166"/>
      <c r="AG559" s="166"/>
      <c r="AH559" s="184"/>
      <c r="AI559" s="185"/>
      <c r="AJ559" s="166"/>
      <c r="AK559" s="166"/>
      <c r="AL559" s="166"/>
      <c r="AM559" s="166"/>
      <c r="AN559" s="166"/>
      <c r="AO559" s="166"/>
      <c r="AP559" s="166"/>
      <c r="AQ559" s="166"/>
      <c r="AR559" s="166"/>
      <c r="AS559" s="166"/>
      <c r="AT559" s="166"/>
      <c r="AU559" s="166"/>
      <c r="AV559" s="166"/>
      <c r="AW559" s="166"/>
      <c r="AX559" s="184"/>
      <c r="AY559" s="185"/>
      <c r="AZ559" s="166"/>
      <c r="BA559" s="166"/>
      <c r="BB559" s="166"/>
      <c r="BC559" s="166"/>
      <c r="BD559" s="166"/>
      <c r="BE559" s="166"/>
      <c r="BF559" s="184"/>
      <c r="BG559" s="185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166"/>
      <c r="BR559" s="184"/>
      <c r="BS559" s="166"/>
      <c r="BT559" s="166"/>
      <c r="BU559" s="166"/>
      <c r="BV559" s="166"/>
      <c r="BW559" s="185"/>
      <c r="BX559" s="184"/>
      <c r="BY559" s="166"/>
      <c r="BZ559" s="166"/>
    </row>
    <row r="560" spans="1:78" ht="12.75" x14ac:dyDescent="0.2">
      <c r="A560" s="205"/>
      <c r="B560" s="206"/>
      <c r="C560" s="185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84"/>
      <c r="O560" s="185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66"/>
      <c r="AC560" s="166"/>
      <c r="AD560" s="184"/>
      <c r="AE560" s="185"/>
      <c r="AF560" s="166"/>
      <c r="AG560" s="166"/>
      <c r="AH560" s="184"/>
      <c r="AI560" s="185"/>
      <c r="AJ560" s="166"/>
      <c r="AK560" s="166"/>
      <c r="AL560" s="166"/>
      <c r="AM560" s="166"/>
      <c r="AN560" s="166"/>
      <c r="AO560" s="166"/>
      <c r="AP560" s="166"/>
      <c r="AQ560" s="166"/>
      <c r="AR560" s="166"/>
      <c r="AS560" s="166"/>
      <c r="AT560" s="166"/>
      <c r="AU560" s="166"/>
      <c r="AV560" s="166"/>
      <c r="AW560" s="166"/>
      <c r="AX560" s="184"/>
      <c r="AY560" s="185"/>
      <c r="AZ560" s="166"/>
      <c r="BA560" s="166"/>
      <c r="BB560" s="166"/>
      <c r="BC560" s="166"/>
      <c r="BD560" s="166"/>
      <c r="BE560" s="166"/>
      <c r="BF560" s="184"/>
      <c r="BG560" s="185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166"/>
      <c r="BR560" s="184"/>
      <c r="BS560" s="166"/>
      <c r="BT560" s="166"/>
      <c r="BU560" s="166"/>
      <c r="BV560" s="166"/>
      <c r="BW560" s="185"/>
      <c r="BX560" s="184"/>
      <c r="BY560" s="166"/>
      <c r="BZ560" s="166"/>
    </row>
    <row r="561" spans="1:78" ht="12.75" x14ac:dyDescent="0.2">
      <c r="A561" s="205"/>
      <c r="B561" s="206"/>
      <c r="C561" s="185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84"/>
      <c r="O561" s="185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66"/>
      <c r="AC561" s="166"/>
      <c r="AD561" s="184"/>
      <c r="AE561" s="185"/>
      <c r="AF561" s="166"/>
      <c r="AG561" s="166"/>
      <c r="AH561" s="184"/>
      <c r="AI561" s="185"/>
      <c r="AJ561" s="166"/>
      <c r="AK561" s="166"/>
      <c r="AL561" s="166"/>
      <c r="AM561" s="166"/>
      <c r="AN561" s="166"/>
      <c r="AO561" s="166"/>
      <c r="AP561" s="166"/>
      <c r="AQ561" s="166"/>
      <c r="AR561" s="166"/>
      <c r="AS561" s="166"/>
      <c r="AT561" s="166"/>
      <c r="AU561" s="166"/>
      <c r="AV561" s="166"/>
      <c r="AW561" s="166"/>
      <c r="AX561" s="184"/>
      <c r="AY561" s="185"/>
      <c r="AZ561" s="166"/>
      <c r="BA561" s="166"/>
      <c r="BB561" s="166"/>
      <c r="BC561" s="166"/>
      <c r="BD561" s="166"/>
      <c r="BE561" s="166"/>
      <c r="BF561" s="184"/>
      <c r="BG561" s="185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166"/>
      <c r="BR561" s="184"/>
      <c r="BS561" s="166"/>
      <c r="BT561" s="166"/>
      <c r="BU561" s="166"/>
      <c r="BV561" s="166"/>
      <c r="BW561" s="185"/>
      <c r="BX561" s="184"/>
      <c r="BY561" s="166"/>
      <c r="BZ561" s="166"/>
    </row>
    <row r="562" spans="1:78" ht="12.75" x14ac:dyDescent="0.2">
      <c r="A562" s="205"/>
      <c r="B562" s="206"/>
      <c r="C562" s="185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84"/>
      <c r="O562" s="185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66"/>
      <c r="AC562" s="166"/>
      <c r="AD562" s="184"/>
      <c r="AE562" s="185"/>
      <c r="AF562" s="166"/>
      <c r="AG562" s="166"/>
      <c r="AH562" s="184"/>
      <c r="AI562" s="185"/>
      <c r="AJ562" s="166"/>
      <c r="AK562" s="166"/>
      <c r="AL562" s="166"/>
      <c r="AM562" s="166"/>
      <c r="AN562" s="166"/>
      <c r="AO562" s="166"/>
      <c r="AP562" s="166"/>
      <c r="AQ562" s="166"/>
      <c r="AR562" s="166"/>
      <c r="AS562" s="166"/>
      <c r="AT562" s="166"/>
      <c r="AU562" s="166"/>
      <c r="AV562" s="166"/>
      <c r="AW562" s="166"/>
      <c r="AX562" s="184"/>
      <c r="AY562" s="185"/>
      <c r="AZ562" s="166"/>
      <c r="BA562" s="166"/>
      <c r="BB562" s="166"/>
      <c r="BC562" s="166"/>
      <c r="BD562" s="166"/>
      <c r="BE562" s="166"/>
      <c r="BF562" s="184"/>
      <c r="BG562" s="185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166"/>
      <c r="BR562" s="184"/>
      <c r="BS562" s="166"/>
      <c r="BT562" s="166"/>
      <c r="BU562" s="166"/>
      <c r="BV562" s="166"/>
      <c r="BW562" s="185"/>
      <c r="BX562" s="184"/>
      <c r="BY562" s="166"/>
      <c r="BZ562" s="166"/>
    </row>
    <row r="563" spans="1:78" ht="12.75" x14ac:dyDescent="0.2">
      <c r="A563" s="205"/>
      <c r="B563" s="206"/>
      <c r="C563" s="185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84"/>
      <c r="O563" s="185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66"/>
      <c r="AC563" s="166"/>
      <c r="AD563" s="184"/>
      <c r="AE563" s="185"/>
      <c r="AF563" s="166"/>
      <c r="AG563" s="166"/>
      <c r="AH563" s="184"/>
      <c r="AI563" s="185"/>
      <c r="AJ563" s="166"/>
      <c r="AK563" s="166"/>
      <c r="AL563" s="166"/>
      <c r="AM563" s="166"/>
      <c r="AN563" s="166"/>
      <c r="AO563" s="166"/>
      <c r="AP563" s="166"/>
      <c r="AQ563" s="166"/>
      <c r="AR563" s="166"/>
      <c r="AS563" s="166"/>
      <c r="AT563" s="166"/>
      <c r="AU563" s="166"/>
      <c r="AV563" s="166"/>
      <c r="AW563" s="166"/>
      <c r="AX563" s="184"/>
      <c r="AY563" s="185"/>
      <c r="AZ563" s="166"/>
      <c r="BA563" s="166"/>
      <c r="BB563" s="166"/>
      <c r="BC563" s="166"/>
      <c r="BD563" s="166"/>
      <c r="BE563" s="166"/>
      <c r="BF563" s="184"/>
      <c r="BG563" s="185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166"/>
      <c r="BR563" s="184"/>
      <c r="BS563" s="166"/>
      <c r="BT563" s="166"/>
      <c r="BU563" s="166"/>
      <c r="BV563" s="166"/>
      <c r="BW563" s="185"/>
      <c r="BX563" s="184"/>
      <c r="BY563" s="166"/>
      <c r="BZ563" s="166"/>
    </row>
    <row r="564" spans="1:78" ht="12.75" x14ac:dyDescent="0.2">
      <c r="A564" s="205"/>
      <c r="B564" s="206"/>
      <c r="C564" s="185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84"/>
      <c r="O564" s="185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66"/>
      <c r="AC564" s="166"/>
      <c r="AD564" s="184"/>
      <c r="AE564" s="185"/>
      <c r="AF564" s="166"/>
      <c r="AG564" s="166"/>
      <c r="AH564" s="184"/>
      <c r="AI564" s="185"/>
      <c r="AJ564" s="166"/>
      <c r="AK564" s="166"/>
      <c r="AL564" s="166"/>
      <c r="AM564" s="166"/>
      <c r="AN564" s="166"/>
      <c r="AO564" s="166"/>
      <c r="AP564" s="166"/>
      <c r="AQ564" s="166"/>
      <c r="AR564" s="166"/>
      <c r="AS564" s="166"/>
      <c r="AT564" s="166"/>
      <c r="AU564" s="166"/>
      <c r="AV564" s="166"/>
      <c r="AW564" s="166"/>
      <c r="AX564" s="184"/>
      <c r="AY564" s="185"/>
      <c r="AZ564" s="166"/>
      <c r="BA564" s="166"/>
      <c r="BB564" s="166"/>
      <c r="BC564" s="166"/>
      <c r="BD564" s="166"/>
      <c r="BE564" s="166"/>
      <c r="BF564" s="184"/>
      <c r="BG564" s="185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166"/>
      <c r="BR564" s="184"/>
      <c r="BS564" s="166"/>
      <c r="BT564" s="166"/>
      <c r="BU564" s="166"/>
      <c r="BV564" s="166"/>
      <c r="BW564" s="185"/>
      <c r="BX564" s="184"/>
      <c r="BY564" s="166"/>
      <c r="BZ564" s="166"/>
    </row>
    <row r="565" spans="1:78" ht="12.75" x14ac:dyDescent="0.2">
      <c r="A565" s="205"/>
      <c r="B565" s="206"/>
      <c r="C565" s="185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84"/>
      <c r="O565" s="185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66"/>
      <c r="AC565" s="166"/>
      <c r="AD565" s="184"/>
      <c r="AE565" s="185"/>
      <c r="AF565" s="166"/>
      <c r="AG565" s="166"/>
      <c r="AH565" s="184"/>
      <c r="AI565" s="185"/>
      <c r="AJ565" s="166"/>
      <c r="AK565" s="166"/>
      <c r="AL565" s="166"/>
      <c r="AM565" s="166"/>
      <c r="AN565" s="166"/>
      <c r="AO565" s="166"/>
      <c r="AP565" s="166"/>
      <c r="AQ565" s="166"/>
      <c r="AR565" s="166"/>
      <c r="AS565" s="166"/>
      <c r="AT565" s="166"/>
      <c r="AU565" s="166"/>
      <c r="AV565" s="166"/>
      <c r="AW565" s="166"/>
      <c r="AX565" s="184"/>
      <c r="AY565" s="185"/>
      <c r="AZ565" s="166"/>
      <c r="BA565" s="166"/>
      <c r="BB565" s="166"/>
      <c r="BC565" s="166"/>
      <c r="BD565" s="166"/>
      <c r="BE565" s="166"/>
      <c r="BF565" s="184"/>
      <c r="BG565" s="185"/>
      <c r="BH565" s="166"/>
      <c r="BI565" s="166"/>
      <c r="BJ565" s="166"/>
      <c r="BK565" s="166"/>
      <c r="BL565" s="166"/>
      <c r="BM565" s="166"/>
      <c r="BN565" s="166"/>
      <c r="BO565" s="166"/>
      <c r="BP565" s="166"/>
      <c r="BQ565" s="166"/>
      <c r="BR565" s="184"/>
      <c r="BS565" s="166"/>
      <c r="BT565" s="166"/>
      <c r="BU565" s="166"/>
      <c r="BV565" s="166"/>
      <c r="BW565" s="185"/>
      <c r="BX565" s="184"/>
      <c r="BY565" s="166"/>
      <c r="BZ565" s="166"/>
    </row>
    <row r="566" spans="1:78" ht="12.75" x14ac:dyDescent="0.2">
      <c r="A566" s="205"/>
      <c r="B566" s="206"/>
      <c r="C566" s="185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84"/>
      <c r="O566" s="185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66"/>
      <c r="AC566" s="166"/>
      <c r="AD566" s="184"/>
      <c r="AE566" s="185"/>
      <c r="AF566" s="166"/>
      <c r="AG566" s="166"/>
      <c r="AH566" s="184"/>
      <c r="AI566" s="185"/>
      <c r="AJ566" s="166"/>
      <c r="AK566" s="166"/>
      <c r="AL566" s="166"/>
      <c r="AM566" s="166"/>
      <c r="AN566" s="166"/>
      <c r="AO566" s="166"/>
      <c r="AP566" s="166"/>
      <c r="AQ566" s="166"/>
      <c r="AR566" s="166"/>
      <c r="AS566" s="166"/>
      <c r="AT566" s="166"/>
      <c r="AU566" s="166"/>
      <c r="AV566" s="166"/>
      <c r="AW566" s="166"/>
      <c r="AX566" s="184"/>
      <c r="AY566" s="185"/>
      <c r="AZ566" s="166"/>
      <c r="BA566" s="166"/>
      <c r="BB566" s="166"/>
      <c r="BC566" s="166"/>
      <c r="BD566" s="166"/>
      <c r="BE566" s="166"/>
      <c r="BF566" s="184"/>
      <c r="BG566" s="185"/>
      <c r="BH566" s="166"/>
      <c r="BI566" s="166"/>
      <c r="BJ566" s="166"/>
      <c r="BK566" s="166"/>
      <c r="BL566" s="166"/>
      <c r="BM566" s="166"/>
      <c r="BN566" s="166"/>
      <c r="BO566" s="166"/>
      <c r="BP566" s="166"/>
      <c r="BQ566" s="166"/>
      <c r="BR566" s="184"/>
      <c r="BS566" s="166"/>
      <c r="BT566" s="166"/>
      <c r="BU566" s="166"/>
      <c r="BV566" s="166"/>
      <c r="BW566" s="185"/>
      <c r="BX566" s="184"/>
      <c r="BY566" s="166"/>
      <c r="BZ566" s="166"/>
    </row>
    <row r="567" spans="1:78" ht="12.75" x14ac:dyDescent="0.2">
      <c r="A567" s="205"/>
      <c r="B567" s="206"/>
      <c r="C567" s="185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84"/>
      <c r="O567" s="185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66"/>
      <c r="AC567" s="166"/>
      <c r="AD567" s="184"/>
      <c r="AE567" s="185"/>
      <c r="AF567" s="166"/>
      <c r="AG567" s="166"/>
      <c r="AH567" s="184"/>
      <c r="AI567" s="185"/>
      <c r="AJ567" s="166"/>
      <c r="AK567" s="166"/>
      <c r="AL567" s="166"/>
      <c r="AM567" s="166"/>
      <c r="AN567" s="166"/>
      <c r="AO567" s="166"/>
      <c r="AP567" s="166"/>
      <c r="AQ567" s="166"/>
      <c r="AR567" s="166"/>
      <c r="AS567" s="166"/>
      <c r="AT567" s="166"/>
      <c r="AU567" s="166"/>
      <c r="AV567" s="166"/>
      <c r="AW567" s="166"/>
      <c r="AX567" s="184"/>
      <c r="AY567" s="185"/>
      <c r="AZ567" s="166"/>
      <c r="BA567" s="166"/>
      <c r="BB567" s="166"/>
      <c r="BC567" s="166"/>
      <c r="BD567" s="166"/>
      <c r="BE567" s="166"/>
      <c r="BF567" s="184"/>
      <c r="BG567" s="185"/>
      <c r="BH567" s="166"/>
      <c r="BI567" s="166"/>
      <c r="BJ567" s="166"/>
      <c r="BK567" s="166"/>
      <c r="BL567" s="166"/>
      <c r="BM567" s="166"/>
      <c r="BN567" s="166"/>
      <c r="BO567" s="166"/>
      <c r="BP567" s="166"/>
      <c r="BQ567" s="166"/>
      <c r="BR567" s="184"/>
      <c r="BS567" s="166"/>
      <c r="BT567" s="166"/>
      <c r="BU567" s="166"/>
      <c r="BV567" s="166"/>
      <c r="BW567" s="185"/>
      <c r="BX567" s="184"/>
      <c r="BY567" s="166"/>
      <c r="BZ567" s="166"/>
    </row>
    <row r="568" spans="1:78" ht="12.75" x14ac:dyDescent="0.2">
      <c r="A568" s="205"/>
      <c r="B568" s="206"/>
      <c r="C568" s="185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84"/>
      <c r="O568" s="185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66"/>
      <c r="AC568" s="166"/>
      <c r="AD568" s="184"/>
      <c r="AE568" s="185"/>
      <c r="AF568" s="166"/>
      <c r="AG568" s="166"/>
      <c r="AH568" s="184"/>
      <c r="AI568" s="185"/>
      <c r="AJ568" s="166"/>
      <c r="AK568" s="166"/>
      <c r="AL568" s="166"/>
      <c r="AM568" s="166"/>
      <c r="AN568" s="166"/>
      <c r="AO568" s="166"/>
      <c r="AP568" s="166"/>
      <c r="AQ568" s="166"/>
      <c r="AR568" s="166"/>
      <c r="AS568" s="166"/>
      <c r="AT568" s="166"/>
      <c r="AU568" s="166"/>
      <c r="AV568" s="166"/>
      <c r="AW568" s="166"/>
      <c r="AX568" s="184"/>
      <c r="AY568" s="185"/>
      <c r="AZ568" s="166"/>
      <c r="BA568" s="166"/>
      <c r="BB568" s="166"/>
      <c r="BC568" s="166"/>
      <c r="BD568" s="166"/>
      <c r="BE568" s="166"/>
      <c r="BF568" s="184"/>
      <c r="BG568" s="185"/>
      <c r="BH568" s="166"/>
      <c r="BI568" s="166"/>
      <c r="BJ568" s="166"/>
      <c r="BK568" s="166"/>
      <c r="BL568" s="166"/>
      <c r="BM568" s="166"/>
      <c r="BN568" s="166"/>
      <c r="BO568" s="166"/>
      <c r="BP568" s="166"/>
      <c r="BQ568" s="166"/>
      <c r="BR568" s="184"/>
      <c r="BS568" s="166"/>
      <c r="BT568" s="166"/>
      <c r="BU568" s="166"/>
      <c r="BV568" s="166"/>
      <c r="BW568" s="185"/>
      <c r="BX568" s="184"/>
      <c r="BY568" s="166"/>
      <c r="BZ568" s="166"/>
    </row>
    <row r="569" spans="1:78" ht="12.75" x14ac:dyDescent="0.2">
      <c r="A569" s="205"/>
      <c r="B569" s="206"/>
      <c r="C569" s="185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84"/>
      <c r="O569" s="185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  <c r="AA569" s="166"/>
      <c r="AB569" s="166"/>
      <c r="AC569" s="166"/>
      <c r="AD569" s="184"/>
      <c r="AE569" s="185"/>
      <c r="AF569" s="166"/>
      <c r="AG569" s="166"/>
      <c r="AH569" s="184"/>
      <c r="AI569" s="185"/>
      <c r="AJ569" s="166"/>
      <c r="AK569" s="166"/>
      <c r="AL569" s="166"/>
      <c r="AM569" s="166"/>
      <c r="AN569" s="166"/>
      <c r="AO569" s="166"/>
      <c r="AP569" s="166"/>
      <c r="AQ569" s="166"/>
      <c r="AR569" s="166"/>
      <c r="AS569" s="166"/>
      <c r="AT569" s="166"/>
      <c r="AU569" s="166"/>
      <c r="AV569" s="166"/>
      <c r="AW569" s="166"/>
      <c r="AX569" s="184"/>
      <c r="AY569" s="185"/>
      <c r="AZ569" s="166"/>
      <c r="BA569" s="166"/>
      <c r="BB569" s="166"/>
      <c r="BC569" s="166"/>
      <c r="BD569" s="166"/>
      <c r="BE569" s="166"/>
      <c r="BF569" s="184"/>
      <c r="BG569" s="185"/>
      <c r="BH569" s="166"/>
      <c r="BI569" s="166"/>
      <c r="BJ569" s="166"/>
      <c r="BK569" s="166"/>
      <c r="BL569" s="166"/>
      <c r="BM569" s="166"/>
      <c r="BN569" s="166"/>
      <c r="BO569" s="166"/>
      <c r="BP569" s="166"/>
      <c r="BQ569" s="166"/>
      <c r="BR569" s="184"/>
      <c r="BS569" s="166"/>
      <c r="BT569" s="166"/>
      <c r="BU569" s="166"/>
      <c r="BV569" s="166"/>
      <c r="BW569" s="185"/>
      <c r="BX569" s="184"/>
      <c r="BY569" s="166"/>
      <c r="BZ569" s="166"/>
    </row>
    <row r="570" spans="1:78" ht="12.75" x14ac:dyDescent="0.2">
      <c r="A570" s="205"/>
      <c r="B570" s="206"/>
      <c r="C570" s="185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84"/>
      <c r="O570" s="185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  <c r="AA570" s="166"/>
      <c r="AB570" s="166"/>
      <c r="AC570" s="166"/>
      <c r="AD570" s="184"/>
      <c r="AE570" s="185"/>
      <c r="AF570" s="166"/>
      <c r="AG570" s="166"/>
      <c r="AH570" s="184"/>
      <c r="AI570" s="185"/>
      <c r="AJ570" s="166"/>
      <c r="AK570" s="166"/>
      <c r="AL570" s="166"/>
      <c r="AM570" s="166"/>
      <c r="AN570" s="166"/>
      <c r="AO570" s="166"/>
      <c r="AP570" s="166"/>
      <c r="AQ570" s="166"/>
      <c r="AR570" s="166"/>
      <c r="AS570" s="166"/>
      <c r="AT570" s="166"/>
      <c r="AU570" s="166"/>
      <c r="AV570" s="166"/>
      <c r="AW570" s="166"/>
      <c r="AX570" s="184"/>
      <c r="AY570" s="185"/>
      <c r="AZ570" s="166"/>
      <c r="BA570" s="166"/>
      <c r="BB570" s="166"/>
      <c r="BC570" s="166"/>
      <c r="BD570" s="166"/>
      <c r="BE570" s="166"/>
      <c r="BF570" s="184"/>
      <c r="BG570" s="185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166"/>
      <c r="BR570" s="184"/>
      <c r="BS570" s="166"/>
      <c r="BT570" s="166"/>
      <c r="BU570" s="166"/>
      <c r="BV570" s="166"/>
      <c r="BW570" s="185"/>
      <c r="BX570" s="184"/>
      <c r="BY570" s="166"/>
      <c r="BZ570" s="166"/>
    </row>
    <row r="571" spans="1:78" ht="12.75" x14ac:dyDescent="0.2">
      <c r="A571" s="205"/>
      <c r="B571" s="206"/>
      <c r="C571" s="185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84"/>
      <c r="O571" s="185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  <c r="AA571" s="166"/>
      <c r="AB571" s="166"/>
      <c r="AC571" s="166"/>
      <c r="AD571" s="184"/>
      <c r="AE571" s="185"/>
      <c r="AF571" s="166"/>
      <c r="AG571" s="166"/>
      <c r="AH571" s="184"/>
      <c r="AI571" s="185"/>
      <c r="AJ571" s="166"/>
      <c r="AK571" s="166"/>
      <c r="AL571" s="166"/>
      <c r="AM571" s="166"/>
      <c r="AN571" s="166"/>
      <c r="AO571" s="166"/>
      <c r="AP571" s="166"/>
      <c r="AQ571" s="166"/>
      <c r="AR571" s="166"/>
      <c r="AS571" s="166"/>
      <c r="AT571" s="166"/>
      <c r="AU571" s="166"/>
      <c r="AV571" s="166"/>
      <c r="AW571" s="166"/>
      <c r="AX571" s="184"/>
      <c r="AY571" s="185"/>
      <c r="AZ571" s="166"/>
      <c r="BA571" s="166"/>
      <c r="BB571" s="166"/>
      <c r="BC571" s="166"/>
      <c r="BD571" s="166"/>
      <c r="BE571" s="166"/>
      <c r="BF571" s="184"/>
      <c r="BG571" s="185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166"/>
      <c r="BR571" s="184"/>
      <c r="BS571" s="166"/>
      <c r="BT571" s="166"/>
      <c r="BU571" s="166"/>
      <c r="BV571" s="166"/>
      <c r="BW571" s="185"/>
      <c r="BX571" s="184"/>
      <c r="BY571" s="166"/>
      <c r="BZ571" s="166"/>
    </row>
    <row r="572" spans="1:78" ht="12.75" x14ac:dyDescent="0.2">
      <c r="A572" s="205"/>
      <c r="B572" s="206"/>
      <c r="C572" s="185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84"/>
      <c r="O572" s="185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  <c r="AA572" s="166"/>
      <c r="AB572" s="166"/>
      <c r="AC572" s="166"/>
      <c r="AD572" s="184"/>
      <c r="AE572" s="185"/>
      <c r="AF572" s="166"/>
      <c r="AG572" s="166"/>
      <c r="AH572" s="184"/>
      <c r="AI572" s="185"/>
      <c r="AJ572" s="166"/>
      <c r="AK572" s="166"/>
      <c r="AL572" s="166"/>
      <c r="AM572" s="166"/>
      <c r="AN572" s="166"/>
      <c r="AO572" s="166"/>
      <c r="AP572" s="166"/>
      <c r="AQ572" s="166"/>
      <c r="AR572" s="166"/>
      <c r="AS572" s="166"/>
      <c r="AT572" s="166"/>
      <c r="AU572" s="166"/>
      <c r="AV572" s="166"/>
      <c r="AW572" s="166"/>
      <c r="AX572" s="184"/>
      <c r="AY572" s="185"/>
      <c r="AZ572" s="166"/>
      <c r="BA572" s="166"/>
      <c r="BB572" s="166"/>
      <c r="BC572" s="166"/>
      <c r="BD572" s="166"/>
      <c r="BE572" s="166"/>
      <c r="BF572" s="184"/>
      <c r="BG572" s="185"/>
      <c r="BH572" s="166"/>
      <c r="BI572" s="166"/>
      <c r="BJ572" s="166"/>
      <c r="BK572" s="166"/>
      <c r="BL572" s="166"/>
      <c r="BM572" s="166"/>
      <c r="BN572" s="166"/>
      <c r="BO572" s="166"/>
      <c r="BP572" s="166"/>
      <c r="BQ572" s="166"/>
      <c r="BR572" s="184"/>
      <c r="BS572" s="166"/>
      <c r="BT572" s="166"/>
      <c r="BU572" s="166"/>
      <c r="BV572" s="166"/>
      <c r="BW572" s="185"/>
      <c r="BX572" s="184"/>
      <c r="BY572" s="166"/>
      <c r="BZ572" s="166"/>
    </row>
    <row r="573" spans="1:78" ht="12.75" x14ac:dyDescent="0.2">
      <c r="A573" s="205"/>
      <c r="B573" s="206"/>
      <c r="C573" s="185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84"/>
      <c r="O573" s="185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  <c r="AA573" s="166"/>
      <c r="AB573" s="166"/>
      <c r="AC573" s="166"/>
      <c r="AD573" s="184"/>
      <c r="AE573" s="185"/>
      <c r="AF573" s="166"/>
      <c r="AG573" s="166"/>
      <c r="AH573" s="184"/>
      <c r="AI573" s="185"/>
      <c r="AJ573" s="166"/>
      <c r="AK573" s="166"/>
      <c r="AL573" s="166"/>
      <c r="AM573" s="166"/>
      <c r="AN573" s="166"/>
      <c r="AO573" s="166"/>
      <c r="AP573" s="166"/>
      <c r="AQ573" s="166"/>
      <c r="AR573" s="166"/>
      <c r="AS573" s="166"/>
      <c r="AT573" s="166"/>
      <c r="AU573" s="166"/>
      <c r="AV573" s="166"/>
      <c r="AW573" s="166"/>
      <c r="AX573" s="184"/>
      <c r="AY573" s="185"/>
      <c r="AZ573" s="166"/>
      <c r="BA573" s="166"/>
      <c r="BB573" s="166"/>
      <c r="BC573" s="166"/>
      <c r="BD573" s="166"/>
      <c r="BE573" s="166"/>
      <c r="BF573" s="184"/>
      <c r="BG573" s="185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166"/>
      <c r="BR573" s="184"/>
      <c r="BS573" s="166"/>
      <c r="BT573" s="166"/>
      <c r="BU573" s="166"/>
      <c r="BV573" s="166"/>
      <c r="BW573" s="185"/>
      <c r="BX573" s="184"/>
      <c r="BY573" s="166"/>
      <c r="BZ573" s="166"/>
    </row>
    <row r="574" spans="1:78" ht="12.75" x14ac:dyDescent="0.2">
      <c r="A574" s="205"/>
      <c r="B574" s="206"/>
      <c r="C574" s="185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84"/>
      <c r="O574" s="185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66"/>
      <c r="AC574" s="166"/>
      <c r="AD574" s="184"/>
      <c r="AE574" s="185"/>
      <c r="AF574" s="166"/>
      <c r="AG574" s="166"/>
      <c r="AH574" s="184"/>
      <c r="AI574" s="185"/>
      <c r="AJ574" s="166"/>
      <c r="AK574" s="166"/>
      <c r="AL574" s="166"/>
      <c r="AM574" s="166"/>
      <c r="AN574" s="166"/>
      <c r="AO574" s="166"/>
      <c r="AP574" s="166"/>
      <c r="AQ574" s="166"/>
      <c r="AR574" s="166"/>
      <c r="AS574" s="166"/>
      <c r="AT574" s="166"/>
      <c r="AU574" s="166"/>
      <c r="AV574" s="166"/>
      <c r="AW574" s="166"/>
      <c r="AX574" s="184"/>
      <c r="AY574" s="185"/>
      <c r="AZ574" s="166"/>
      <c r="BA574" s="166"/>
      <c r="BB574" s="166"/>
      <c r="BC574" s="166"/>
      <c r="BD574" s="166"/>
      <c r="BE574" s="166"/>
      <c r="BF574" s="184"/>
      <c r="BG574" s="185"/>
      <c r="BH574" s="166"/>
      <c r="BI574" s="166"/>
      <c r="BJ574" s="166"/>
      <c r="BK574" s="166"/>
      <c r="BL574" s="166"/>
      <c r="BM574" s="166"/>
      <c r="BN574" s="166"/>
      <c r="BO574" s="166"/>
      <c r="BP574" s="166"/>
      <c r="BQ574" s="166"/>
      <c r="BR574" s="184"/>
      <c r="BS574" s="166"/>
      <c r="BT574" s="166"/>
      <c r="BU574" s="166"/>
      <c r="BV574" s="166"/>
      <c r="BW574" s="185"/>
      <c r="BX574" s="184"/>
      <c r="BY574" s="166"/>
      <c r="BZ574" s="166"/>
    </row>
    <row r="575" spans="1:78" ht="12.75" x14ac:dyDescent="0.2">
      <c r="A575" s="205"/>
      <c r="B575" s="206"/>
      <c r="C575" s="185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84"/>
      <c r="O575" s="185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66"/>
      <c r="AC575" s="166"/>
      <c r="AD575" s="184"/>
      <c r="AE575" s="185"/>
      <c r="AF575" s="166"/>
      <c r="AG575" s="166"/>
      <c r="AH575" s="184"/>
      <c r="AI575" s="185"/>
      <c r="AJ575" s="166"/>
      <c r="AK575" s="166"/>
      <c r="AL575" s="166"/>
      <c r="AM575" s="166"/>
      <c r="AN575" s="166"/>
      <c r="AO575" s="166"/>
      <c r="AP575" s="166"/>
      <c r="AQ575" s="166"/>
      <c r="AR575" s="166"/>
      <c r="AS575" s="166"/>
      <c r="AT575" s="166"/>
      <c r="AU575" s="166"/>
      <c r="AV575" s="166"/>
      <c r="AW575" s="166"/>
      <c r="AX575" s="184"/>
      <c r="AY575" s="185"/>
      <c r="AZ575" s="166"/>
      <c r="BA575" s="166"/>
      <c r="BB575" s="166"/>
      <c r="BC575" s="166"/>
      <c r="BD575" s="166"/>
      <c r="BE575" s="166"/>
      <c r="BF575" s="184"/>
      <c r="BG575" s="185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166"/>
      <c r="BR575" s="184"/>
      <c r="BS575" s="166"/>
      <c r="BT575" s="166"/>
      <c r="BU575" s="166"/>
      <c r="BV575" s="166"/>
      <c r="BW575" s="185"/>
      <c r="BX575" s="184"/>
      <c r="BY575" s="166"/>
      <c r="BZ575" s="166"/>
    </row>
    <row r="576" spans="1:78" ht="12.75" x14ac:dyDescent="0.2">
      <c r="A576" s="205"/>
      <c r="B576" s="206"/>
      <c r="C576" s="185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84"/>
      <c r="O576" s="185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66"/>
      <c r="AC576" s="166"/>
      <c r="AD576" s="184"/>
      <c r="AE576" s="185"/>
      <c r="AF576" s="166"/>
      <c r="AG576" s="166"/>
      <c r="AH576" s="184"/>
      <c r="AI576" s="185"/>
      <c r="AJ576" s="166"/>
      <c r="AK576" s="166"/>
      <c r="AL576" s="166"/>
      <c r="AM576" s="166"/>
      <c r="AN576" s="166"/>
      <c r="AO576" s="166"/>
      <c r="AP576" s="166"/>
      <c r="AQ576" s="166"/>
      <c r="AR576" s="166"/>
      <c r="AS576" s="166"/>
      <c r="AT576" s="166"/>
      <c r="AU576" s="166"/>
      <c r="AV576" s="166"/>
      <c r="AW576" s="166"/>
      <c r="AX576" s="184"/>
      <c r="AY576" s="185"/>
      <c r="AZ576" s="166"/>
      <c r="BA576" s="166"/>
      <c r="BB576" s="166"/>
      <c r="BC576" s="166"/>
      <c r="BD576" s="166"/>
      <c r="BE576" s="166"/>
      <c r="BF576" s="184"/>
      <c r="BG576" s="185"/>
      <c r="BH576" s="166"/>
      <c r="BI576" s="166"/>
      <c r="BJ576" s="166"/>
      <c r="BK576" s="166"/>
      <c r="BL576" s="166"/>
      <c r="BM576" s="166"/>
      <c r="BN576" s="166"/>
      <c r="BO576" s="166"/>
      <c r="BP576" s="166"/>
      <c r="BQ576" s="166"/>
      <c r="BR576" s="184"/>
      <c r="BS576" s="166"/>
      <c r="BT576" s="166"/>
      <c r="BU576" s="166"/>
      <c r="BV576" s="166"/>
      <c r="BW576" s="185"/>
      <c r="BX576" s="184"/>
      <c r="BY576" s="166"/>
      <c r="BZ576" s="166"/>
    </row>
    <row r="577" spans="1:78" ht="12.75" x14ac:dyDescent="0.2">
      <c r="A577" s="205"/>
      <c r="B577" s="206"/>
      <c r="C577" s="185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84"/>
      <c r="O577" s="185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66"/>
      <c r="AC577" s="166"/>
      <c r="AD577" s="184"/>
      <c r="AE577" s="185"/>
      <c r="AF577" s="166"/>
      <c r="AG577" s="166"/>
      <c r="AH577" s="184"/>
      <c r="AI577" s="185"/>
      <c r="AJ577" s="166"/>
      <c r="AK577" s="166"/>
      <c r="AL577" s="166"/>
      <c r="AM577" s="166"/>
      <c r="AN577" s="166"/>
      <c r="AO577" s="166"/>
      <c r="AP577" s="166"/>
      <c r="AQ577" s="166"/>
      <c r="AR577" s="166"/>
      <c r="AS577" s="166"/>
      <c r="AT577" s="166"/>
      <c r="AU577" s="166"/>
      <c r="AV577" s="166"/>
      <c r="AW577" s="166"/>
      <c r="AX577" s="184"/>
      <c r="AY577" s="185"/>
      <c r="AZ577" s="166"/>
      <c r="BA577" s="166"/>
      <c r="BB577" s="166"/>
      <c r="BC577" s="166"/>
      <c r="BD577" s="166"/>
      <c r="BE577" s="166"/>
      <c r="BF577" s="184"/>
      <c r="BG577" s="185"/>
      <c r="BH577" s="166"/>
      <c r="BI577" s="166"/>
      <c r="BJ577" s="166"/>
      <c r="BK577" s="166"/>
      <c r="BL577" s="166"/>
      <c r="BM577" s="166"/>
      <c r="BN577" s="166"/>
      <c r="BO577" s="166"/>
      <c r="BP577" s="166"/>
      <c r="BQ577" s="166"/>
      <c r="BR577" s="184"/>
      <c r="BS577" s="166"/>
      <c r="BT577" s="166"/>
      <c r="BU577" s="166"/>
      <c r="BV577" s="166"/>
      <c r="BW577" s="185"/>
      <c r="BX577" s="184"/>
      <c r="BY577" s="166"/>
      <c r="BZ577" s="166"/>
    </row>
    <row r="578" spans="1:78" ht="12.75" x14ac:dyDescent="0.2">
      <c r="A578" s="205"/>
      <c r="B578" s="206"/>
      <c r="C578" s="185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84"/>
      <c r="O578" s="185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66"/>
      <c r="AC578" s="166"/>
      <c r="AD578" s="184"/>
      <c r="AE578" s="185"/>
      <c r="AF578" s="166"/>
      <c r="AG578" s="166"/>
      <c r="AH578" s="184"/>
      <c r="AI578" s="185"/>
      <c r="AJ578" s="166"/>
      <c r="AK578" s="166"/>
      <c r="AL578" s="166"/>
      <c r="AM578" s="166"/>
      <c r="AN578" s="166"/>
      <c r="AO578" s="166"/>
      <c r="AP578" s="166"/>
      <c r="AQ578" s="166"/>
      <c r="AR578" s="166"/>
      <c r="AS578" s="166"/>
      <c r="AT578" s="166"/>
      <c r="AU578" s="166"/>
      <c r="AV578" s="166"/>
      <c r="AW578" s="166"/>
      <c r="AX578" s="184"/>
      <c r="AY578" s="185"/>
      <c r="AZ578" s="166"/>
      <c r="BA578" s="166"/>
      <c r="BB578" s="166"/>
      <c r="BC578" s="166"/>
      <c r="BD578" s="166"/>
      <c r="BE578" s="166"/>
      <c r="BF578" s="184"/>
      <c r="BG578" s="185"/>
      <c r="BH578" s="166"/>
      <c r="BI578" s="166"/>
      <c r="BJ578" s="166"/>
      <c r="BK578" s="166"/>
      <c r="BL578" s="166"/>
      <c r="BM578" s="166"/>
      <c r="BN578" s="166"/>
      <c r="BO578" s="166"/>
      <c r="BP578" s="166"/>
      <c r="BQ578" s="166"/>
      <c r="BR578" s="184"/>
      <c r="BS578" s="166"/>
      <c r="BT578" s="166"/>
      <c r="BU578" s="166"/>
      <c r="BV578" s="166"/>
      <c r="BW578" s="185"/>
      <c r="BX578" s="184"/>
      <c r="BY578" s="166"/>
      <c r="BZ578" s="166"/>
    </row>
    <row r="579" spans="1:78" ht="12.75" x14ac:dyDescent="0.2">
      <c r="A579" s="205"/>
      <c r="B579" s="206"/>
      <c r="C579" s="185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84"/>
      <c r="O579" s="185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66"/>
      <c r="AC579" s="166"/>
      <c r="AD579" s="184"/>
      <c r="AE579" s="185"/>
      <c r="AF579" s="166"/>
      <c r="AG579" s="166"/>
      <c r="AH579" s="184"/>
      <c r="AI579" s="185"/>
      <c r="AJ579" s="166"/>
      <c r="AK579" s="166"/>
      <c r="AL579" s="166"/>
      <c r="AM579" s="166"/>
      <c r="AN579" s="166"/>
      <c r="AO579" s="166"/>
      <c r="AP579" s="166"/>
      <c r="AQ579" s="166"/>
      <c r="AR579" s="166"/>
      <c r="AS579" s="166"/>
      <c r="AT579" s="166"/>
      <c r="AU579" s="166"/>
      <c r="AV579" s="166"/>
      <c r="AW579" s="166"/>
      <c r="AX579" s="184"/>
      <c r="AY579" s="185"/>
      <c r="AZ579" s="166"/>
      <c r="BA579" s="166"/>
      <c r="BB579" s="166"/>
      <c r="BC579" s="166"/>
      <c r="BD579" s="166"/>
      <c r="BE579" s="166"/>
      <c r="BF579" s="184"/>
      <c r="BG579" s="185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184"/>
      <c r="BS579" s="166"/>
      <c r="BT579" s="166"/>
      <c r="BU579" s="166"/>
      <c r="BV579" s="166"/>
      <c r="BW579" s="185"/>
      <c r="BX579" s="184"/>
      <c r="BY579" s="166"/>
      <c r="BZ579" s="166"/>
    </row>
    <row r="580" spans="1:78" ht="12.75" x14ac:dyDescent="0.2">
      <c r="A580" s="205"/>
      <c r="B580" s="206"/>
      <c r="C580" s="185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84"/>
      <c r="O580" s="185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66"/>
      <c r="AC580" s="166"/>
      <c r="AD580" s="184"/>
      <c r="AE580" s="185"/>
      <c r="AF580" s="166"/>
      <c r="AG580" s="166"/>
      <c r="AH580" s="184"/>
      <c r="AI580" s="185"/>
      <c r="AJ580" s="166"/>
      <c r="AK580" s="166"/>
      <c r="AL580" s="166"/>
      <c r="AM580" s="166"/>
      <c r="AN580" s="166"/>
      <c r="AO580" s="166"/>
      <c r="AP580" s="166"/>
      <c r="AQ580" s="166"/>
      <c r="AR580" s="166"/>
      <c r="AS580" s="166"/>
      <c r="AT580" s="166"/>
      <c r="AU580" s="166"/>
      <c r="AV580" s="166"/>
      <c r="AW580" s="166"/>
      <c r="AX580" s="184"/>
      <c r="AY580" s="185"/>
      <c r="AZ580" s="166"/>
      <c r="BA580" s="166"/>
      <c r="BB580" s="166"/>
      <c r="BC580" s="166"/>
      <c r="BD580" s="166"/>
      <c r="BE580" s="166"/>
      <c r="BF580" s="184"/>
      <c r="BG580" s="185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166"/>
      <c r="BR580" s="184"/>
      <c r="BS580" s="166"/>
      <c r="BT580" s="166"/>
      <c r="BU580" s="166"/>
      <c r="BV580" s="166"/>
      <c r="BW580" s="185"/>
      <c r="BX580" s="184"/>
      <c r="BY580" s="166"/>
      <c r="BZ580" s="166"/>
    </row>
    <row r="581" spans="1:78" ht="12.75" x14ac:dyDescent="0.2">
      <c r="A581" s="205"/>
      <c r="B581" s="206"/>
      <c r="C581" s="185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84"/>
      <c r="O581" s="185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66"/>
      <c r="AC581" s="166"/>
      <c r="AD581" s="184"/>
      <c r="AE581" s="185"/>
      <c r="AF581" s="166"/>
      <c r="AG581" s="166"/>
      <c r="AH581" s="184"/>
      <c r="AI581" s="185"/>
      <c r="AJ581" s="166"/>
      <c r="AK581" s="166"/>
      <c r="AL581" s="166"/>
      <c r="AM581" s="166"/>
      <c r="AN581" s="166"/>
      <c r="AO581" s="166"/>
      <c r="AP581" s="166"/>
      <c r="AQ581" s="166"/>
      <c r="AR581" s="166"/>
      <c r="AS581" s="166"/>
      <c r="AT581" s="166"/>
      <c r="AU581" s="166"/>
      <c r="AV581" s="166"/>
      <c r="AW581" s="166"/>
      <c r="AX581" s="184"/>
      <c r="AY581" s="185"/>
      <c r="AZ581" s="166"/>
      <c r="BA581" s="166"/>
      <c r="BB581" s="166"/>
      <c r="BC581" s="166"/>
      <c r="BD581" s="166"/>
      <c r="BE581" s="166"/>
      <c r="BF581" s="184"/>
      <c r="BG581" s="185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166"/>
      <c r="BR581" s="184"/>
      <c r="BS581" s="166"/>
      <c r="BT581" s="166"/>
      <c r="BU581" s="166"/>
      <c r="BV581" s="166"/>
      <c r="BW581" s="185"/>
      <c r="BX581" s="184"/>
      <c r="BY581" s="166"/>
      <c r="BZ581" s="166"/>
    </row>
    <row r="582" spans="1:78" ht="12.75" x14ac:dyDescent="0.2">
      <c r="A582" s="205"/>
      <c r="B582" s="206"/>
      <c r="C582" s="185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84"/>
      <c r="O582" s="185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66"/>
      <c r="AC582" s="166"/>
      <c r="AD582" s="184"/>
      <c r="AE582" s="185"/>
      <c r="AF582" s="166"/>
      <c r="AG582" s="166"/>
      <c r="AH582" s="184"/>
      <c r="AI582" s="185"/>
      <c r="AJ582" s="166"/>
      <c r="AK582" s="166"/>
      <c r="AL582" s="166"/>
      <c r="AM582" s="166"/>
      <c r="AN582" s="166"/>
      <c r="AO582" s="166"/>
      <c r="AP582" s="166"/>
      <c r="AQ582" s="166"/>
      <c r="AR582" s="166"/>
      <c r="AS582" s="166"/>
      <c r="AT582" s="166"/>
      <c r="AU582" s="166"/>
      <c r="AV582" s="166"/>
      <c r="AW582" s="166"/>
      <c r="AX582" s="184"/>
      <c r="AY582" s="185"/>
      <c r="AZ582" s="166"/>
      <c r="BA582" s="166"/>
      <c r="BB582" s="166"/>
      <c r="BC582" s="166"/>
      <c r="BD582" s="166"/>
      <c r="BE582" s="166"/>
      <c r="BF582" s="184"/>
      <c r="BG582" s="185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166"/>
      <c r="BR582" s="184"/>
      <c r="BS582" s="166"/>
      <c r="BT582" s="166"/>
      <c r="BU582" s="166"/>
      <c r="BV582" s="166"/>
      <c r="BW582" s="185"/>
      <c r="BX582" s="184"/>
      <c r="BY582" s="166"/>
      <c r="BZ582" s="166"/>
    </row>
    <row r="583" spans="1:78" ht="12.75" x14ac:dyDescent="0.2">
      <c r="A583" s="205"/>
      <c r="B583" s="206"/>
      <c r="C583" s="185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84"/>
      <c r="O583" s="185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84"/>
      <c r="AE583" s="185"/>
      <c r="AF583" s="166"/>
      <c r="AG583" s="166"/>
      <c r="AH583" s="184"/>
      <c r="AI583" s="185"/>
      <c r="AJ583" s="166"/>
      <c r="AK583" s="166"/>
      <c r="AL583" s="166"/>
      <c r="AM583" s="166"/>
      <c r="AN583" s="166"/>
      <c r="AO583" s="166"/>
      <c r="AP583" s="166"/>
      <c r="AQ583" s="166"/>
      <c r="AR583" s="166"/>
      <c r="AS583" s="166"/>
      <c r="AT583" s="166"/>
      <c r="AU583" s="166"/>
      <c r="AV583" s="166"/>
      <c r="AW583" s="166"/>
      <c r="AX583" s="184"/>
      <c r="AY583" s="185"/>
      <c r="AZ583" s="166"/>
      <c r="BA583" s="166"/>
      <c r="BB583" s="166"/>
      <c r="BC583" s="166"/>
      <c r="BD583" s="166"/>
      <c r="BE583" s="166"/>
      <c r="BF583" s="184"/>
      <c r="BG583" s="185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166"/>
      <c r="BR583" s="184"/>
      <c r="BS583" s="166"/>
      <c r="BT583" s="166"/>
      <c r="BU583" s="166"/>
      <c r="BV583" s="166"/>
      <c r="BW583" s="185"/>
      <c r="BX583" s="184"/>
      <c r="BY583" s="166"/>
      <c r="BZ583" s="166"/>
    </row>
    <row r="584" spans="1:78" ht="12.75" x14ac:dyDescent="0.2">
      <c r="A584" s="205"/>
      <c r="B584" s="206"/>
      <c r="C584" s="185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84"/>
      <c r="O584" s="185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66"/>
      <c r="AC584" s="166"/>
      <c r="AD584" s="184"/>
      <c r="AE584" s="185"/>
      <c r="AF584" s="166"/>
      <c r="AG584" s="166"/>
      <c r="AH584" s="184"/>
      <c r="AI584" s="185"/>
      <c r="AJ584" s="166"/>
      <c r="AK584" s="166"/>
      <c r="AL584" s="166"/>
      <c r="AM584" s="166"/>
      <c r="AN584" s="166"/>
      <c r="AO584" s="166"/>
      <c r="AP584" s="166"/>
      <c r="AQ584" s="166"/>
      <c r="AR584" s="166"/>
      <c r="AS584" s="166"/>
      <c r="AT584" s="166"/>
      <c r="AU584" s="166"/>
      <c r="AV584" s="166"/>
      <c r="AW584" s="166"/>
      <c r="AX584" s="184"/>
      <c r="AY584" s="185"/>
      <c r="AZ584" s="166"/>
      <c r="BA584" s="166"/>
      <c r="BB584" s="166"/>
      <c r="BC584" s="166"/>
      <c r="BD584" s="166"/>
      <c r="BE584" s="166"/>
      <c r="BF584" s="184"/>
      <c r="BG584" s="185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166"/>
      <c r="BR584" s="184"/>
      <c r="BS584" s="166"/>
      <c r="BT584" s="166"/>
      <c r="BU584" s="166"/>
      <c r="BV584" s="166"/>
      <c r="BW584" s="185"/>
      <c r="BX584" s="184"/>
      <c r="BY584" s="166"/>
      <c r="BZ584" s="166"/>
    </row>
    <row r="585" spans="1:78" ht="12.75" x14ac:dyDescent="0.2">
      <c r="A585" s="205"/>
      <c r="B585" s="206"/>
      <c r="C585" s="185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84"/>
      <c r="O585" s="185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66"/>
      <c r="AC585" s="166"/>
      <c r="AD585" s="184"/>
      <c r="AE585" s="185"/>
      <c r="AF585" s="166"/>
      <c r="AG585" s="166"/>
      <c r="AH585" s="184"/>
      <c r="AI585" s="185"/>
      <c r="AJ585" s="166"/>
      <c r="AK585" s="166"/>
      <c r="AL585" s="166"/>
      <c r="AM585" s="166"/>
      <c r="AN585" s="166"/>
      <c r="AO585" s="166"/>
      <c r="AP585" s="166"/>
      <c r="AQ585" s="166"/>
      <c r="AR585" s="166"/>
      <c r="AS585" s="166"/>
      <c r="AT585" s="166"/>
      <c r="AU585" s="166"/>
      <c r="AV585" s="166"/>
      <c r="AW585" s="166"/>
      <c r="AX585" s="184"/>
      <c r="AY585" s="185"/>
      <c r="AZ585" s="166"/>
      <c r="BA585" s="166"/>
      <c r="BB585" s="166"/>
      <c r="BC585" s="166"/>
      <c r="BD585" s="166"/>
      <c r="BE585" s="166"/>
      <c r="BF585" s="184"/>
      <c r="BG585" s="185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166"/>
      <c r="BR585" s="184"/>
      <c r="BS585" s="166"/>
      <c r="BT585" s="166"/>
      <c r="BU585" s="166"/>
      <c r="BV585" s="166"/>
      <c r="BW585" s="185"/>
      <c r="BX585" s="184"/>
      <c r="BY585" s="166"/>
      <c r="BZ585" s="166"/>
    </row>
    <row r="586" spans="1:78" ht="12.75" x14ac:dyDescent="0.2">
      <c r="A586" s="205"/>
      <c r="B586" s="206"/>
      <c r="C586" s="185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84"/>
      <c r="O586" s="185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66"/>
      <c r="AC586" s="166"/>
      <c r="AD586" s="184"/>
      <c r="AE586" s="185"/>
      <c r="AF586" s="166"/>
      <c r="AG586" s="166"/>
      <c r="AH586" s="184"/>
      <c r="AI586" s="185"/>
      <c r="AJ586" s="166"/>
      <c r="AK586" s="166"/>
      <c r="AL586" s="166"/>
      <c r="AM586" s="166"/>
      <c r="AN586" s="166"/>
      <c r="AO586" s="166"/>
      <c r="AP586" s="166"/>
      <c r="AQ586" s="166"/>
      <c r="AR586" s="166"/>
      <c r="AS586" s="166"/>
      <c r="AT586" s="166"/>
      <c r="AU586" s="166"/>
      <c r="AV586" s="166"/>
      <c r="AW586" s="166"/>
      <c r="AX586" s="184"/>
      <c r="AY586" s="185"/>
      <c r="AZ586" s="166"/>
      <c r="BA586" s="166"/>
      <c r="BB586" s="166"/>
      <c r="BC586" s="166"/>
      <c r="BD586" s="166"/>
      <c r="BE586" s="166"/>
      <c r="BF586" s="184"/>
      <c r="BG586" s="185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166"/>
      <c r="BR586" s="184"/>
      <c r="BS586" s="166"/>
      <c r="BT586" s="166"/>
      <c r="BU586" s="166"/>
      <c r="BV586" s="166"/>
      <c r="BW586" s="185"/>
      <c r="BX586" s="184"/>
      <c r="BY586" s="166"/>
      <c r="BZ586" s="166"/>
    </row>
    <row r="587" spans="1:78" ht="12.75" x14ac:dyDescent="0.2">
      <c r="A587" s="205"/>
      <c r="B587" s="206"/>
      <c r="C587" s="185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84"/>
      <c r="O587" s="185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84"/>
      <c r="AE587" s="185"/>
      <c r="AF587" s="166"/>
      <c r="AG587" s="166"/>
      <c r="AH587" s="184"/>
      <c r="AI587" s="185"/>
      <c r="AJ587" s="166"/>
      <c r="AK587" s="166"/>
      <c r="AL587" s="166"/>
      <c r="AM587" s="166"/>
      <c r="AN587" s="166"/>
      <c r="AO587" s="166"/>
      <c r="AP587" s="166"/>
      <c r="AQ587" s="166"/>
      <c r="AR587" s="166"/>
      <c r="AS587" s="166"/>
      <c r="AT587" s="166"/>
      <c r="AU587" s="166"/>
      <c r="AV587" s="166"/>
      <c r="AW587" s="166"/>
      <c r="AX587" s="184"/>
      <c r="AY587" s="185"/>
      <c r="AZ587" s="166"/>
      <c r="BA587" s="166"/>
      <c r="BB587" s="166"/>
      <c r="BC587" s="166"/>
      <c r="BD587" s="166"/>
      <c r="BE587" s="166"/>
      <c r="BF587" s="184"/>
      <c r="BG587" s="185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166"/>
      <c r="BR587" s="184"/>
      <c r="BS587" s="166"/>
      <c r="BT587" s="166"/>
      <c r="BU587" s="166"/>
      <c r="BV587" s="166"/>
      <c r="BW587" s="185"/>
      <c r="BX587" s="184"/>
      <c r="BY587" s="166"/>
      <c r="BZ587" s="166"/>
    </row>
    <row r="588" spans="1:78" ht="12.75" x14ac:dyDescent="0.2">
      <c r="A588" s="205"/>
      <c r="B588" s="206"/>
      <c r="C588" s="185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84"/>
      <c r="O588" s="185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66"/>
      <c r="AC588" s="166"/>
      <c r="AD588" s="184"/>
      <c r="AE588" s="185"/>
      <c r="AF588" s="166"/>
      <c r="AG588" s="166"/>
      <c r="AH588" s="184"/>
      <c r="AI588" s="185"/>
      <c r="AJ588" s="166"/>
      <c r="AK588" s="166"/>
      <c r="AL588" s="166"/>
      <c r="AM588" s="166"/>
      <c r="AN588" s="166"/>
      <c r="AO588" s="166"/>
      <c r="AP588" s="166"/>
      <c r="AQ588" s="166"/>
      <c r="AR588" s="166"/>
      <c r="AS588" s="166"/>
      <c r="AT588" s="166"/>
      <c r="AU588" s="166"/>
      <c r="AV588" s="166"/>
      <c r="AW588" s="166"/>
      <c r="AX588" s="184"/>
      <c r="AY588" s="185"/>
      <c r="AZ588" s="166"/>
      <c r="BA588" s="166"/>
      <c r="BB588" s="166"/>
      <c r="BC588" s="166"/>
      <c r="BD588" s="166"/>
      <c r="BE588" s="166"/>
      <c r="BF588" s="184"/>
      <c r="BG588" s="185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166"/>
      <c r="BR588" s="184"/>
      <c r="BS588" s="166"/>
      <c r="BT588" s="166"/>
      <c r="BU588" s="166"/>
      <c r="BV588" s="166"/>
      <c r="BW588" s="185"/>
      <c r="BX588" s="184"/>
      <c r="BY588" s="166"/>
      <c r="BZ588" s="166"/>
    </row>
    <row r="589" spans="1:78" ht="12.75" x14ac:dyDescent="0.2">
      <c r="A589" s="205"/>
      <c r="B589" s="206"/>
      <c r="C589" s="185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84"/>
      <c r="O589" s="185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66"/>
      <c r="AC589" s="166"/>
      <c r="AD589" s="184"/>
      <c r="AE589" s="185"/>
      <c r="AF589" s="166"/>
      <c r="AG589" s="166"/>
      <c r="AH589" s="184"/>
      <c r="AI589" s="185"/>
      <c r="AJ589" s="166"/>
      <c r="AK589" s="166"/>
      <c r="AL589" s="166"/>
      <c r="AM589" s="166"/>
      <c r="AN589" s="166"/>
      <c r="AO589" s="166"/>
      <c r="AP589" s="166"/>
      <c r="AQ589" s="166"/>
      <c r="AR589" s="166"/>
      <c r="AS589" s="166"/>
      <c r="AT589" s="166"/>
      <c r="AU589" s="166"/>
      <c r="AV589" s="166"/>
      <c r="AW589" s="166"/>
      <c r="AX589" s="184"/>
      <c r="AY589" s="185"/>
      <c r="AZ589" s="166"/>
      <c r="BA589" s="166"/>
      <c r="BB589" s="166"/>
      <c r="BC589" s="166"/>
      <c r="BD589" s="166"/>
      <c r="BE589" s="166"/>
      <c r="BF589" s="184"/>
      <c r="BG589" s="185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166"/>
      <c r="BR589" s="184"/>
      <c r="BS589" s="166"/>
      <c r="BT589" s="166"/>
      <c r="BU589" s="166"/>
      <c r="BV589" s="166"/>
      <c r="BW589" s="185"/>
      <c r="BX589" s="184"/>
      <c r="BY589" s="166"/>
      <c r="BZ589" s="166"/>
    </row>
    <row r="590" spans="1:78" ht="12.75" x14ac:dyDescent="0.2">
      <c r="A590" s="205"/>
      <c r="B590" s="206"/>
      <c r="C590" s="185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84"/>
      <c r="O590" s="185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66"/>
      <c r="AC590" s="166"/>
      <c r="AD590" s="184"/>
      <c r="AE590" s="185"/>
      <c r="AF590" s="166"/>
      <c r="AG590" s="166"/>
      <c r="AH590" s="184"/>
      <c r="AI590" s="185"/>
      <c r="AJ590" s="166"/>
      <c r="AK590" s="166"/>
      <c r="AL590" s="166"/>
      <c r="AM590" s="166"/>
      <c r="AN590" s="166"/>
      <c r="AO590" s="166"/>
      <c r="AP590" s="166"/>
      <c r="AQ590" s="166"/>
      <c r="AR590" s="166"/>
      <c r="AS590" s="166"/>
      <c r="AT590" s="166"/>
      <c r="AU590" s="166"/>
      <c r="AV590" s="166"/>
      <c r="AW590" s="166"/>
      <c r="AX590" s="184"/>
      <c r="AY590" s="185"/>
      <c r="AZ590" s="166"/>
      <c r="BA590" s="166"/>
      <c r="BB590" s="166"/>
      <c r="BC590" s="166"/>
      <c r="BD590" s="166"/>
      <c r="BE590" s="166"/>
      <c r="BF590" s="184"/>
      <c r="BG590" s="185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166"/>
      <c r="BR590" s="184"/>
      <c r="BS590" s="166"/>
      <c r="BT590" s="166"/>
      <c r="BU590" s="166"/>
      <c r="BV590" s="166"/>
      <c r="BW590" s="185"/>
      <c r="BX590" s="184"/>
      <c r="BY590" s="166"/>
      <c r="BZ590" s="166"/>
    </row>
    <row r="591" spans="1:78" ht="12.75" x14ac:dyDescent="0.2">
      <c r="A591" s="205"/>
      <c r="B591" s="206"/>
      <c r="C591" s="185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84"/>
      <c r="O591" s="185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66"/>
      <c r="AC591" s="166"/>
      <c r="AD591" s="184"/>
      <c r="AE591" s="185"/>
      <c r="AF591" s="166"/>
      <c r="AG591" s="166"/>
      <c r="AH591" s="184"/>
      <c r="AI591" s="185"/>
      <c r="AJ591" s="166"/>
      <c r="AK591" s="166"/>
      <c r="AL591" s="166"/>
      <c r="AM591" s="166"/>
      <c r="AN591" s="166"/>
      <c r="AO591" s="166"/>
      <c r="AP591" s="166"/>
      <c r="AQ591" s="166"/>
      <c r="AR591" s="166"/>
      <c r="AS591" s="166"/>
      <c r="AT591" s="166"/>
      <c r="AU591" s="166"/>
      <c r="AV591" s="166"/>
      <c r="AW591" s="166"/>
      <c r="AX591" s="184"/>
      <c r="AY591" s="185"/>
      <c r="AZ591" s="166"/>
      <c r="BA591" s="166"/>
      <c r="BB591" s="166"/>
      <c r="BC591" s="166"/>
      <c r="BD591" s="166"/>
      <c r="BE591" s="166"/>
      <c r="BF591" s="184"/>
      <c r="BG591" s="185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166"/>
      <c r="BR591" s="184"/>
      <c r="BS591" s="166"/>
      <c r="BT591" s="166"/>
      <c r="BU591" s="166"/>
      <c r="BV591" s="166"/>
      <c r="BW591" s="185"/>
      <c r="BX591" s="184"/>
      <c r="BY591" s="166"/>
      <c r="BZ591" s="166"/>
    </row>
    <row r="592" spans="1:78" ht="12.75" x14ac:dyDescent="0.2">
      <c r="A592" s="205"/>
      <c r="B592" s="206"/>
      <c r="C592" s="185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84"/>
      <c r="O592" s="185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66"/>
      <c r="AC592" s="166"/>
      <c r="AD592" s="184"/>
      <c r="AE592" s="185"/>
      <c r="AF592" s="166"/>
      <c r="AG592" s="166"/>
      <c r="AH592" s="184"/>
      <c r="AI592" s="185"/>
      <c r="AJ592" s="166"/>
      <c r="AK592" s="166"/>
      <c r="AL592" s="166"/>
      <c r="AM592" s="166"/>
      <c r="AN592" s="166"/>
      <c r="AO592" s="166"/>
      <c r="AP592" s="166"/>
      <c r="AQ592" s="166"/>
      <c r="AR592" s="166"/>
      <c r="AS592" s="166"/>
      <c r="AT592" s="166"/>
      <c r="AU592" s="166"/>
      <c r="AV592" s="166"/>
      <c r="AW592" s="166"/>
      <c r="AX592" s="184"/>
      <c r="AY592" s="185"/>
      <c r="AZ592" s="166"/>
      <c r="BA592" s="166"/>
      <c r="BB592" s="166"/>
      <c r="BC592" s="166"/>
      <c r="BD592" s="166"/>
      <c r="BE592" s="166"/>
      <c r="BF592" s="184"/>
      <c r="BG592" s="185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166"/>
      <c r="BR592" s="184"/>
      <c r="BS592" s="166"/>
      <c r="BT592" s="166"/>
      <c r="BU592" s="166"/>
      <c r="BV592" s="166"/>
      <c r="BW592" s="185"/>
      <c r="BX592" s="184"/>
      <c r="BY592" s="166"/>
      <c r="BZ592" s="166"/>
    </row>
    <row r="593" spans="1:78" ht="12.75" x14ac:dyDescent="0.2">
      <c r="A593" s="205"/>
      <c r="B593" s="206"/>
      <c r="C593" s="185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84"/>
      <c r="O593" s="185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66"/>
      <c r="AC593" s="166"/>
      <c r="AD593" s="184"/>
      <c r="AE593" s="185"/>
      <c r="AF593" s="166"/>
      <c r="AG593" s="166"/>
      <c r="AH593" s="184"/>
      <c r="AI593" s="185"/>
      <c r="AJ593" s="166"/>
      <c r="AK593" s="166"/>
      <c r="AL593" s="166"/>
      <c r="AM593" s="166"/>
      <c r="AN593" s="166"/>
      <c r="AO593" s="166"/>
      <c r="AP593" s="166"/>
      <c r="AQ593" s="166"/>
      <c r="AR593" s="166"/>
      <c r="AS593" s="166"/>
      <c r="AT593" s="166"/>
      <c r="AU593" s="166"/>
      <c r="AV593" s="166"/>
      <c r="AW593" s="166"/>
      <c r="AX593" s="184"/>
      <c r="AY593" s="185"/>
      <c r="AZ593" s="166"/>
      <c r="BA593" s="166"/>
      <c r="BB593" s="166"/>
      <c r="BC593" s="166"/>
      <c r="BD593" s="166"/>
      <c r="BE593" s="166"/>
      <c r="BF593" s="184"/>
      <c r="BG593" s="185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166"/>
      <c r="BR593" s="184"/>
      <c r="BS593" s="166"/>
      <c r="BT593" s="166"/>
      <c r="BU593" s="166"/>
      <c r="BV593" s="166"/>
      <c r="BW593" s="185"/>
      <c r="BX593" s="184"/>
      <c r="BY593" s="166"/>
      <c r="BZ593" s="166"/>
    </row>
    <row r="594" spans="1:78" ht="12.75" x14ac:dyDescent="0.2">
      <c r="A594" s="205"/>
      <c r="B594" s="206"/>
      <c r="C594" s="185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84"/>
      <c r="O594" s="185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66"/>
      <c r="AC594" s="166"/>
      <c r="AD594" s="184"/>
      <c r="AE594" s="185"/>
      <c r="AF594" s="166"/>
      <c r="AG594" s="166"/>
      <c r="AH594" s="184"/>
      <c r="AI594" s="185"/>
      <c r="AJ594" s="166"/>
      <c r="AK594" s="166"/>
      <c r="AL594" s="166"/>
      <c r="AM594" s="166"/>
      <c r="AN594" s="166"/>
      <c r="AO594" s="166"/>
      <c r="AP594" s="166"/>
      <c r="AQ594" s="166"/>
      <c r="AR594" s="166"/>
      <c r="AS594" s="166"/>
      <c r="AT594" s="166"/>
      <c r="AU594" s="166"/>
      <c r="AV594" s="166"/>
      <c r="AW594" s="166"/>
      <c r="AX594" s="184"/>
      <c r="AY594" s="185"/>
      <c r="AZ594" s="166"/>
      <c r="BA594" s="166"/>
      <c r="BB594" s="166"/>
      <c r="BC594" s="166"/>
      <c r="BD594" s="166"/>
      <c r="BE594" s="166"/>
      <c r="BF594" s="184"/>
      <c r="BG594" s="185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166"/>
      <c r="BR594" s="184"/>
      <c r="BS594" s="166"/>
      <c r="BT594" s="166"/>
      <c r="BU594" s="166"/>
      <c r="BV594" s="166"/>
      <c r="BW594" s="185"/>
      <c r="BX594" s="184"/>
      <c r="BY594" s="166"/>
      <c r="BZ594" s="166"/>
    </row>
    <row r="595" spans="1:78" ht="12.75" x14ac:dyDescent="0.2">
      <c r="A595" s="205"/>
      <c r="B595" s="206"/>
      <c r="C595" s="185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84"/>
      <c r="O595" s="185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66"/>
      <c r="AC595" s="166"/>
      <c r="AD595" s="184"/>
      <c r="AE595" s="185"/>
      <c r="AF595" s="166"/>
      <c r="AG595" s="166"/>
      <c r="AH595" s="184"/>
      <c r="AI595" s="185"/>
      <c r="AJ595" s="166"/>
      <c r="AK595" s="166"/>
      <c r="AL595" s="166"/>
      <c r="AM595" s="166"/>
      <c r="AN595" s="166"/>
      <c r="AO595" s="166"/>
      <c r="AP595" s="166"/>
      <c r="AQ595" s="166"/>
      <c r="AR595" s="166"/>
      <c r="AS595" s="166"/>
      <c r="AT595" s="166"/>
      <c r="AU595" s="166"/>
      <c r="AV595" s="166"/>
      <c r="AW595" s="166"/>
      <c r="AX595" s="184"/>
      <c r="AY595" s="185"/>
      <c r="AZ595" s="166"/>
      <c r="BA595" s="166"/>
      <c r="BB595" s="166"/>
      <c r="BC595" s="166"/>
      <c r="BD595" s="166"/>
      <c r="BE595" s="166"/>
      <c r="BF595" s="184"/>
      <c r="BG595" s="185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166"/>
      <c r="BR595" s="184"/>
      <c r="BS595" s="166"/>
      <c r="BT595" s="166"/>
      <c r="BU595" s="166"/>
      <c r="BV595" s="166"/>
      <c r="BW595" s="185"/>
      <c r="BX595" s="184"/>
      <c r="BY595" s="166"/>
      <c r="BZ595" s="166"/>
    </row>
    <row r="596" spans="1:78" ht="12.75" x14ac:dyDescent="0.2">
      <c r="A596" s="205"/>
      <c r="B596" s="206"/>
      <c r="C596" s="185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84"/>
      <c r="O596" s="185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66"/>
      <c r="AC596" s="166"/>
      <c r="AD596" s="184"/>
      <c r="AE596" s="185"/>
      <c r="AF596" s="166"/>
      <c r="AG596" s="166"/>
      <c r="AH596" s="184"/>
      <c r="AI596" s="185"/>
      <c r="AJ596" s="166"/>
      <c r="AK596" s="166"/>
      <c r="AL596" s="166"/>
      <c r="AM596" s="166"/>
      <c r="AN596" s="166"/>
      <c r="AO596" s="166"/>
      <c r="AP596" s="166"/>
      <c r="AQ596" s="166"/>
      <c r="AR596" s="166"/>
      <c r="AS596" s="166"/>
      <c r="AT596" s="166"/>
      <c r="AU596" s="166"/>
      <c r="AV596" s="166"/>
      <c r="AW596" s="166"/>
      <c r="AX596" s="184"/>
      <c r="AY596" s="185"/>
      <c r="AZ596" s="166"/>
      <c r="BA596" s="166"/>
      <c r="BB596" s="166"/>
      <c r="BC596" s="166"/>
      <c r="BD596" s="166"/>
      <c r="BE596" s="166"/>
      <c r="BF596" s="184"/>
      <c r="BG596" s="185"/>
      <c r="BH596" s="166"/>
      <c r="BI596" s="166"/>
      <c r="BJ596" s="166"/>
      <c r="BK596" s="166"/>
      <c r="BL596" s="166"/>
      <c r="BM596" s="166"/>
      <c r="BN596" s="166"/>
      <c r="BO596" s="166"/>
      <c r="BP596" s="166"/>
      <c r="BQ596" s="166"/>
      <c r="BR596" s="184"/>
      <c r="BS596" s="166"/>
      <c r="BT596" s="166"/>
      <c r="BU596" s="166"/>
      <c r="BV596" s="166"/>
      <c r="BW596" s="185"/>
      <c r="BX596" s="184"/>
      <c r="BY596" s="166"/>
      <c r="BZ596" s="166"/>
    </row>
    <row r="597" spans="1:78" ht="12.75" x14ac:dyDescent="0.2">
      <c r="A597" s="205"/>
      <c r="B597" s="206"/>
      <c r="C597" s="185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84"/>
      <c r="O597" s="185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66"/>
      <c r="AC597" s="166"/>
      <c r="AD597" s="184"/>
      <c r="AE597" s="185"/>
      <c r="AF597" s="166"/>
      <c r="AG597" s="166"/>
      <c r="AH597" s="184"/>
      <c r="AI597" s="185"/>
      <c r="AJ597" s="166"/>
      <c r="AK597" s="166"/>
      <c r="AL597" s="166"/>
      <c r="AM597" s="166"/>
      <c r="AN597" s="166"/>
      <c r="AO597" s="166"/>
      <c r="AP597" s="166"/>
      <c r="AQ597" s="166"/>
      <c r="AR597" s="166"/>
      <c r="AS597" s="166"/>
      <c r="AT597" s="166"/>
      <c r="AU597" s="166"/>
      <c r="AV597" s="166"/>
      <c r="AW597" s="166"/>
      <c r="AX597" s="184"/>
      <c r="AY597" s="185"/>
      <c r="AZ597" s="166"/>
      <c r="BA597" s="166"/>
      <c r="BB597" s="166"/>
      <c r="BC597" s="166"/>
      <c r="BD597" s="166"/>
      <c r="BE597" s="166"/>
      <c r="BF597" s="184"/>
      <c r="BG597" s="185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166"/>
      <c r="BR597" s="184"/>
      <c r="BS597" s="166"/>
      <c r="BT597" s="166"/>
      <c r="BU597" s="166"/>
      <c r="BV597" s="166"/>
      <c r="BW597" s="185"/>
      <c r="BX597" s="184"/>
      <c r="BY597" s="166"/>
      <c r="BZ597" s="166"/>
    </row>
    <row r="598" spans="1:78" ht="12.75" x14ac:dyDescent="0.2">
      <c r="A598" s="205"/>
      <c r="B598" s="206"/>
      <c r="C598" s="185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84"/>
      <c r="O598" s="185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66"/>
      <c r="AC598" s="166"/>
      <c r="AD598" s="184"/>
      <c r="AE598" s="185"/>
      <c r="AF598" s="166"/>
      <c r="AG598" s="166"/>
      <c r="AH598" s="184"/>
      <c r="AI598" s="185"/>
      <c r="AJ598" s="166"/>
      <c r="AK598" s="166"/>
      <c r="AL598" s="166"/>
      <c r="AM598" s="166"/>
      <c r="AN598" s="166"/>
      <c r="AO598" s="166"/>
      <c r="AP598" s="166"/>
      <c r="AQ598" s="166"/>
      <c r="AR598" s="166"/>
      <c r="AS598" s="166"/>
      <c r="AT598" s="166"/>
      <c r="AU598" s="166"/>
      <c r="AV598" s="166"/>
      <c r="AW598" s="166"/>
      <c r="AX598" s="184"/>
      <c r="AY598" s="185"/>
      <c r="AZ598" s="166"/>
      <c r="BA598" s="166"/>
      <c r="BB598" s="166"/>
      <c r="BC598" s="166"/>
      <c r="BD598" s="166"/>
      <c r="BE598" s="166"/>
      <c r="BF598" s="184"/>
      <c r="BG598" s="185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166"/>
      <c r="BR598" s="184"/>
      <c r="BS598" s="166"/>
      <c r="BT598" s="166"/>
      <c r="BU598" s="166"/>
      <c r="BV598" s="166"/>
      <c r="BW598" s="185"/>
      <c r="BX598" s="184"/>
      <c r="BY598" s="166"/>
      <c r="BZ598" s="166"/>
    </row>
    <row r="599" spans="1:78" ht="12.75" x14ac:dyDescent="0.2">
      <c r="A599" s="205"/>
      <c r="B599" s="206"/>
      <c r="C599" s="185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84"/>
      <c r="O599" s="185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  <c r="AA599" s="166"/>
      <c r="AB599" s="166"/>
      <c r="AC599" s="166"/>
      <c r="AD599" s="184"/>
      <c r="AE599" s="185"/>
      <c r="AF599" s="166"/>
      <c r="AG599" s="166"/>
      <c r="AH599" s="184"/>
      <c r="AI599" s="185"/>
      <c r="AJ599" s="166"/>
      <c r="AK599" s="166"/>
      <c r="AL599" s="166"/>
      <c r="AM599" s="166"/>
      <c r="AN599" s="166"/>
      <c r="AO599" s="166"/>
      <c r="AP599" s="166"/>
      <c r="AQ599" s="166"/>
      <c r="AR599" s="166"/>
      <c r="AS599" s="166"/>
      <c r="AT599" s="166"/>
      <c r="AU599" s="166"/>
      <c r="AV599" s="166"/>
      <c r="AW599" s="166"/>
      <c r="AX599" s="184"/>
      <c r="AY599" s="185"/>
      <c r="AZ599" s="166"/>
      <c r="BA599" s="166"/>
      <c r="BB599" s="166"/>
      <c r="BC599" s="166"/>
      <c r="BD599" s="166"/>
      <c r="BE599" s="166"/>
      <c r="BF599" s="184"/>
      <c r="BG599" s="185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166"/>
      <c r="BR599" s="184"/>
      <c r="BS599" s="166"/>
      <c r="BT599" s="166"/>
      <c r="BU599" s="166"/>
      <c r="BV599" s="166"/>
      <c r="BW599" s="185"/>
      <c r="BX599" s="184"/>
      <c r="BY599" s="166"/>
      <c r="BZ599" s="166"/>
    </row>
    <row r="600" spans="1:78" ht="12.75" x14ac:dyDescent="0.2">
      <c r="A600" s="205"/>
      <c r="B600" s="206"/>
      <c r="C600" s="185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84"/>
      <c r="O600" s="185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  <c r="AA600" s="166"/>
      <c r="AB600" s="166"/>
      <c r="AC600" s="166"/>
      <c r="AD600" s="184"/>
      <c r="AE600" s="185"/>
      <c r="AF600" s="166"/>
      <c r="AG600" s="166"/>
      <c r="AH600" s="184"/>
      <c r="AI600" s="185"/>
      <c r="AJ600" s="166"/>
      <c r="AK600" s="166"/>
      <c r="AL600" s="166"/>
      <c r="AM600" s="166"/>
      <c r="AN600" s="166"/>
      <c r="AO600" s="166"/>
      <c r="AP600" s="166"/>
      <c r="AQ600" s="166"/>
      <c r="AR600" s="166"/>
      <c r="AS600" s="166"/>
      <c r="AT600" s="166"/>
      <c r="AU600" s="166"/>
      <c r="AV600" s="166"/>
      <c r="AW600" s="166"/>
      <c r="AX600" s="184"/>
      <c r="AY600" s="185"/>
      <c r="AZ600" s="166"/>
      <c r="BA600" s="166"/>
      <c r="BB600" s="166"/>
      <c r="BC600" s="166"/>
      <c r="BD600" s="166"/>
      <c r="BE600" s="166"/>
      <c r="BF600" s="184"/>
      <c r="BG600" s="185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166"/>
      <c r="BR600" s="184"/>
      <c r="BS600" s="166"/>
      <c r="BT600" s="166"/>
      <c r="BU600" s="166"/>
      <c r="BV600" s="166"/>
      <c r="BW600" s="185"/>
      <c r="BX600" s="184"/>
      <c r="BY600" s="166"/>
      <c r="BZ600" s="166"/>
    </row>
    <row r="601" spans="1:78" ht="12.75" x14ac:dyDescent="0.2">
      <c r="A601" s="205"/>
      <c r="B601" s="206"/>
      <c r="C601" s="185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84"/>
      <c r="O601" s="185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  <c r="AA601" s="166"/>
      <c r="AB601" s="166"/>
      <c r="AC601" s="166"/>
      <c r="AD601" s="184"/>
      <c r="AE601" s="185"/>
      <c r="AF601" s="166"/>
      <c r="AG601" s="166"/>
      <c r="AH601" s="184"/>
      <c r="AI601" s="185"/>
      <c r="AJ601" s="166"/>
      <c r="AK601" s="166"/>
      <c r="AL601" s="166"/>
      <c r="AM601" s="166"/>
      <c r="AN601" s="166"/>
      <c r="AO601" s="166"/>
      <c r="AP601" s="166"/>
      <c r="AQ601" s="166"/>
      <c r="AR601" s="166"/>
      <c r="AS601" s="166"/>
      <c r="AT601" s="166"/>
      <c r="AU601" s="166"/>
      <c r="AV601" s="166"/>
      <c r="AW601" s="166"/>
      <c r="AX601" s="184"/>
      <c r="AY601" s="185"/>
      <c r="AZ601" s="166"/>
      <c r="BA601" s="166"/>
      <c r="BB601" s="166"/>
      <c r="BC601" s="166"/>
      <c r="BD601" s="166"/>
      <c r="BE601" s="166"/>
      <c r="BF601" s="184"/>
      <c r="BG601" s="185"/>
      <c r="BH601" s="166"/>
      <c r="BI601" s="166"/>
      <c r="BJ601" s="166"/>
      <c r="BK601" s="166"/>
      <c r="BL601" s="166"/>
      <c r="BM601" s="166"/>
      <c r="BN601" s="166"/>
      <c r="BO601" s="166"/>
      <c r="BP601" s="166"/>
      <c r="BQ601" s="166"/>
      <c r="BR601" s="184"/>
      <c r="BS601" s="166"/>
      <c r="BT601" s="166"/>
      <c r="BU601" s="166"/>
      <c r="BV601" s="166"/>
      <c r="BW601" s="185"/>
      <c r="BX601" s="184"/>
      <c r="BY601" s="166"/>
      <c r="BZ601" s="166"/>
    </row>
    <row r="602" spans="1:78" ht="12.75" x14ac:dyDescent="0.2">
      <c r="A602" s="205"/>
      <c r="B602" s="206"/>
      <c r="C602" s="185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84"/>
      <c r="O602" s="185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  <c r="AA602" s="166"/>
      <c r="AB602" s="166"/>
      <c r="AC602" s="166"/>
      <c r="AD602" s="184"/>
      <c r="AE602" s="185"/>
      <c r="AF602" s="166"/>
      <c r="AG602" s="166"/>
      <c r="AH602" s="184"/>
      <c r="AI602" s="185"/>
      <c r="AJ602" s="166"/>
      <c r="AK602" s="166"/>
      <c r="AL602" s="166"/>
      <c r="AM602" s="166"/>
      <c r="AN602" s="166"/>
      <c r="AO602" s="166"/>
      <c r="AP602" s="166"/>
      <c r="AQ602" s="166"/>
      <c r="AR602" s="166"/>
      <c r="AS602" s="166"/>
      <c r="AT602" s="166"/>
      <c r="AU602" s="166"/>
      <c r="AV602" s="166"/>
      <c r="AW602" s="166"/>
      <c r="AX602" s="184"/>
      <c r="AY602" s="185"/>
      <c r="AZ602" s="166"/>
      <c r="BA602" s="166"/>
      <c r="BB602" s="166"/>
      <c r="BC602" s="166"/>
      <c r="BD602" s="166"/>
      <c r="BE602" s="166"/>
      <c r="BF602" s="184"/>
      <c r="BG602" s="185"/>
      <c r="BH602" s="166"/>
      <c r="BI602" s="166"/>
      <c r="BJ602" s="166"/>
      <c r="BK602" s="166"/>
      <c r="BL602" s="166"/>
      <c r="BM602" s="166"/>
      <c r="BN602" s="166"/>
      <c r="BO602" s="166"/>
      <c r="BP602" s="166"/>
      <c r="BQ602" s="166"/>
      <c r="BR602" s="184"/>
      <c r="BS602" s="166"/>
      <c r="BT602" s="166"/>
      <c r="BU602" s="166"/>
      <c r="BV602" s="166"/>
      <c r="BW602" s="185"/>
      <c r="BX602" s="184"/>
      <c r="BY602" s="166"/>
      <c r="BZ602" s="166"/>
    </row>
    <row r="603" spans="1:78" ht="12.75" x14ac:dyDescent="0.2">
      <c r="A603" s="205"/>
      <c r="B603" s="206"/>
      <c r="C603" s="185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84"/>
      <c r="O603" s="185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  <c r="AA603" s="166"/>
      <c r="AB603" s="166"/>
      <c r="AC603" s="166"/>
      <c r="AD603" s="184"/>
      <c r="AE603" s="185"/>
      <c r="AF603" s="166"/>
      <c r="AG603" s="166"/>
      <c r="AH603" s="184"/>
      <c r="AI603" s="185"/>
      <c r="AJ603" s="166"/>
      <c r="AK603" s="166"/>
      <c r="AL603" s="166"/>
      <c r="AM603" s="166"/>
      <c r="AN603" s="166"/>
      <c r="AO603" s="166"/>
      <c r="AP603" s="166"/>
      <c r="AQ603" s="166"/>
      <c r="AR603" s="166"/>
      <c r="AS603" s="166"/>
      <c r="AT603" s="166"/>
      <c r="AU603" s="166"/>
      <c r="AV603" s="166"/>
      <c r="AW603" s="166"/>
      <c r="AX603" s="184"/>
      <c r="AY603" s="185"/>
      <c r="AZ603" s="166"/>
      <c r="BA603" s="166"/>
      <c r="BB603" s="166"/>
      <c r="BC603" s="166"/>
      <c r="BD603" s="166"/>
      <c r="BE603" s="166"/>
      <c r="BF603" s="184"/>
      <c r="BG603" s="185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166"/>
      <c r="BR603" s="184"/>
      <c r="BS603" s="166"/>
      <c r="BT603" s="166"/>
      <c r="BU603" s="166"/>
      <c r="BV603" s="166"/>
      <c r="BW603" s="185"/>
      <c r="BX603" s="184"/>
      <c r="BY603" s="166"/>
      <c r="BZ603" s="166"/>
    </row>
    <row r="604" spans="1:78" ht="12.75" x14ac:dyDescent="0.2">
      <c r="A604" s="205"/>
      <c r="B604" s="206"/>
      <c r="C604" s="185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84"/>
      <c r="O604" s="185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  <c r="AA604" s="166"/>
      <c r="AB604" s="166"/>
      <c r="AC604" s="166"/>
      <c r="AD604" s="184"/>
      <c r="AE604" s="185"/>
      <c r="AF604" s="166"/>
      <c r="AG604" s="166"/>
      <c r="AH604" s="184"/>
      <c r="AI604" s="185"/>
      <c r="AJ604" s="166"/>
      <c r="AK604" s="166"/>
      <c r="AL604" s="166"/>
      <c r="AM604" s="166"/>
      <c r="AN604" s="166"/>
      <c r="AO604" s="166"/>
      <c r="AP604" s="166"/>
      <c r="AQ604" s="166"/>
      <c r="AR604" s="166"/>
      <c r="AS604" s="166"/>
      <c r="AT604" s="166"/>
      <c r="AU604" s="166"/>
      <c r="AV604" s="166"/>
      <c r="AW604" s="166"/>
      <c r="AX604" s="184"/>
      <c r="AY604" s="185"/>
      <c r="AZ604" s="166"/>
      <c r="BA604" s="166"/>
      <c r="BB604" s="166"/>
      <c r="BC604" s="166"/>
      <c r="BD604" s="166"/>
      <c r="BE604" s="166"/>
      <c r="BF604" s="184"/>
      <c r="BG604" s="185"/>
      <c r="BH604" s="166"/>
      <c r="BI604" s="166"/>
      <c r="BJ604" s="166"/>
      <c r="BK604" s="166"/>
      <c r="BL604" s="166"/>
      <c r="BM604" s="166"/>
      <c r="BN604" s="166"/>
      <c r="BO604" s="166"/>
      <c r="BP604" s="166"/>
      <c r="BQ604" s="166"/>
      <c r="BR604" s="184"/>
      <c r="BS604" s="166"/>
      <c r="BT604" s="166"/>
      <c r="BU604" s="166"/>
      <c r="BV604" s="166"/>
      <c r="BW604" s="185"/>
      <c r="BX604" s="184"/>
      <c r="BY604" s="166"/>
      <c r="BZ604" s="166"/>
    </row>
    <row r="605" spans="1:78" ht="12.75" x14ac:dyDescent="0.2">
      <c r="A605" s="205"/>
      <c r="B605" s="206"/>
      <c r="C605" s="185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84"/>
      <c r="O605" s="185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  <c r="AA605" s="166"/>
      <c r="AB605" s="166"/>
      <c r="AC605" s="166"/>
      <c r="AD605" s="184"/>
      <c r="AE605" s="185"/>
      <c r="AF605" s="166"/>
      <c r="AG605" s="166"/>
      <c r="AH605" s="184"/>
      <c r="AI605" s="185"/>
      <c r="AJ605" s="166"/>
      <c r="AK605" s="166"/>
      <c r="AL605" s="166"/>
      <c r="AM605" s="166"/>
      <c r="AN605" s="166"/>
      <c r="AO605" s="166"/>
      <c r="AP605" s="166"/>
      <c r="AQ605" s="166"/>
      <c r="AR605" s="166"/>
      <c r="AS605" s="166"/>
      <c r="AT605" s="166"/>
      <c r="AU605" s="166"/>
      <c r="AV605" s="166"/>
      <c r="AW605" s="166"/>
      <c r="AX605" s="184"/>
      <c r="AY605" s="185"/>
      <c r="AZ605" s="166"/>
      <c r="BA605" s="166"/>
      <c r="BB605" s="166"/>
      <c r="BC605" s="166"/>
      <c r="BD605" s="166"/>
      <c r="BE605" s="166"/>
      <c r="BF605" s="184"/>
      <c r="BG605" s="185"/>
      <c r="BH605" s="166"/>
      <c r="BI605" s="166"/>
      <c r="BJ605" s="166"/>
      <c r="BK605" s="166"/>
      <c r="BL605" s="166"/>
      <c r="BM605" s="166"/>
      <c r="BN605" s="166"/>
      <c r="BO605" s="166"/>
      <c r="BP605" s="166"/>
      <c r="BQ605" s="166"/>
      <c r="BR605" s="184"/>
      <c r="BS605" s="166"/>
      <c r="BT605" s="166"/>
      <c r="BU605" s="166"/>
      <c r="BV605" s="166"/>
      <c r="BW605" s="185"/>
      <c r="BX605" s="184"/>
      <c r="BY605" s="166"/>
      <c r="BZ605" s="166"/>
    </row>
    <row r="606" spans="1:78" ht="12.75" x14ac:dyDescent="0.2">
      <c r="A606" s="205"/>
      <c r="B606" s="206"/>
      <c r="C606" s="185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84"/>
      <c r="O606" s="185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  <c r="AA606" s="166"/>
      <c r="AB606" s="166"/>
      <c r="AC606" s="166"/>
      <c r="AD606" s="184"/>
      <c r="AE606" s="185"/>
      <c r="AF606" s="166"/>
      <c r="AG606" s="166"/>
      <c r="AH606" s="184"/>
      <c r="AI606" s="185"/>
      <c r="AJ606" s="166"/>
      <c r="AK606" s="166"/>
      <c r="AL606" s="166"/>
      <c r="AM606" s="166"/>
      <c r="AN606" s="166"/>
      <c r="AO606" s="166"/>
      <c r="AP606" s="166"/>
      <c r="AQ606" s="166"/>
      <c r="AR606" s="166"/>
      <c r="AS606" s="166"/>
      <c r="AT606" s="166"/>
      <c r="AU606" s="166"/>
      <c r="AV606" s="166"/>
      <c r="AW606" s="166"/>
      <c r="AX606" s="184"/>
      <c r="AY606" s="185"/>
      <c r="AZ606" s="166"/>
      <c r="BA606" s="166"/>
      <c r="BB606" s="166"/>
      <c r="BC606" s="166"/>
      <c r="BD606" s="166"/>
      <c r="BE606" s="166"/>
      <c r="BF606" s="184"/>
      <c r="BG606" s="185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166"/>
      <c r="BR606" s="184"/>
      <c r="BS606" s="166"/>
      <c r="BT606" s="166"/>
      <c r="BU606" s="166"/>
      <c r="BV606" s="166"/>
      <c r="BW606" s="185"/>
      <c r="BX606" s="184"/>
      <c r="BY606" s="166"/>
      <c r="BZ606" s="166"/>
    </row>
    <row r="607" spans="1:78" ht="12.75" x14ac:dyDescent="0.2">
      <c r="A607" s="205"/>
      <c r="B607" s="206"/>
      <c r="C607" s="185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84"/>
      <c r="O607" s="185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  <c r="AA607" s="166"/>
      <c r="AB607" s="166"/>
      <c r="AC607" s="166"/>
      <c r="AD607" s="184"/>
      <c r="AE607" s="185"/>
      <c r="AF607" s="166"/>
      <c r="AG607" s="166"/>
      <c r="AH607" s="184"/>
      <c r="AI607" s="185"/>
      <c r="AJ607" s="166"/>
      <c r="AK607" s="166"/>
      <c r="AL607" s="166"/>
      <c r="AM607" s="166"/>
      <c r="AN607" s="166"/>
      <c r="AO607" s="166"/>
      <c r="AP607" s="166"/>
      <c r="AQ607" s="166"/>
      <c r="AR607" s="166"/>
      <c r="AS607" s="166"/>
      <c r="AT607" s="166"/>
      <c r="AU607" s="166"/>
      <c r="AV607" s="166"/>
      <c r="AW607" s="166"/>
      <c r="AX607" s="184"/>
      <c r="AY607" s="185"/>
      <c r="AZ607" s="166"/>
      <c r="BA607" s="166"/>
      <c r="BB607" s="166"/>
      <c r="BC607" s="166"/>
      <c r="BD607" s="166"/>
      <c r="BE607" s="166"/>
      <c r="BF607" s="184"/>
      <c r="BG607" s="185"/>
      <c r="BH607" s="166"/>
      <c r="BI607" s="166"/>
      <c r="BJ607" s="166"/>
      <c r="BK607" s="166"/>
      <c r="BL607" s="166"/>
      <c r="BM607" s="166"/>
      <c r="BN607" s="166"/>
      <c r="BO607" s="166"/>
      <c r="BP607" s="166"/>
      <c r="BQ607" s="166"/>
      <c r="BR607" s="184"/>
      <c r="BS607" s="166"/>
      <c r="BT607" s="166"/>
      <c r="BU607" s="166"/>
      <c r="BV607" s="166"/>
      <c r="BW607" s="185"/>
      <c r="BX607" s="184"/>
      <c r="BY607" s="166"/>
      <c r="BZ607" s="166"/>
    </row>
    <row r="608" spans="1:78" ht="12.75" x14ac:dyDescent="0.2">
      <c r="A608" s="205"/>
      <c r="B608" s="206"/>
      <c r="C608" s="185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84"/>
      <c r="O608" s="185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  <c r="AA608" s="166"/>
      <c r="AB608" s="166"/>
      <c r="AC608" s="166"/>
      <c r="AD608" s="184"/>
      <c r="AE608" s="185"/>
      <c r="AF608" s="166"/>
      <c r="AG608" s="166"/>
      <c r="AH608" s="184"/>
      <c r="AI608" s="185"/>
      <c r="AJ608" s="166"/>
      <c r="AK608" s="166"/>
      <c r="AL608" s="166"/>
      <c r="AM608" s="166"/>
      <c r="AN608" s="166"/>
      <c r="AO608" s="166"/>
      <c r="AP608" s="166"/>
      <c r="AQ608" s="166"/>
      <c r="AR608" s="166"/>
      <c r="AS608" s="166"/>
      <c r="AT608" s="166"/>
      <c r="AU608" s="166"/>
      <c r="AV608" s="166"/>
      <c r="AW608" s="166"/>
      <c r="AX608" s="184"/>
      <c r="AY608" s="185"/>
      <c r="AZ608" s="166"/>
      <c r="BA608" s="166"/>
      <c r="BB608" s="166"/>
      <c r="BC608" s="166"/>
      <c r="BD608" s="166"/>
      <c r="BE608" s="166"/>
      <c r="BF608" s="184"/>
      <c r="BG608" s="185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166"/>
      <c r="BR608" s="184"/>
      <c r="BS608" s="166"/>
      <c r="BT608" s="166"/>
      <c r="BU608" s="166"/>
      <c r="BV608" s="166"/>
      <c r="BW608" s="185"/>
      <c r="BX608" s="184"/>
      <c r="BY608" s="166"/>
      <c r="BZ608" s="166"/>
    </row>
    <row r="609" spans="1:78" ht="12.75" x14ac:dyDescent="0.2">
      <c r="A609" s="205"/>
      <c r="B609" s="206"/>
      <c r="C609" s="185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84"/>
      <c r="O609" s="185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  <c r="AA609" s="166"/>
      <c r="AB609" s="166"/>
      <c r="AC609" s="166"/>
      <c r="AD609" s="184"/>
      <c r="AE609" s="185"/>
      <c r="AF609" s="166"/>
      <c r="AG609" s="166"/>
      <c r="AH609" s="184"/>
      <c r="AI609" s="185"/>
      <c r="AJ609" s="166"/>
      <c r="AK609" s="166"/>
      <c r="AL609" s="166"/>
      <c r="AM609" s="166"/>
      <c r="AN609" s="166"/>
      <c r="AO609" s="166"/>
      <c r="AP609" s="166"/>
      <c r="AQ609" s="166"/>
      <c r="AR609" s="166"/>
      <c r="AS609" s="166"/>
      <c r="AT609" s="166"/>
      <c r="AU609" s="166"/>
      <c r="AV609" s="166"/>
      <c r="AW609" s="166"/>
      <c r="AX609" s="184"/>
      <c r="AY609" s="185"/>
      <c r="AZ609" s="166"/>
      <c r="BA609" s="166"/>
      <c r="BB609" s="166"/>
      <c r="BC609" s="166"/>
      <c r="BD609" s="166"/>
      <c r="BE609" s="166"/>
      <c r="BF609" s="184"/>
      <c r="BG609" s="185"/>
      <c r="BH609" s="166"/>
      <c r="BI609" s="166"/>
      <c r="BJ609" s="166"/>
      <c r="BK609" s="166"/>
      <c r="BL609" s="166"/>
      <c r="BM609" s="166"/>
      <c r="BN609" s="166"/>
      <c r="BO609" s="166"/>
      <c r="BP609" s="166"/>
      <c r="BQ609" s="166"/>
      <c r="BR609" s="184"/>
      <c r="BS609" s="166"/>
      <c r="BT609" s="166"/>
      <c r="BU609" s="166"/>
      <c r="BV609" s="166"/>
      <c r="BW609" s="185"/>
      <c r="BX609" s="184"/>
      <c r="BY609" s="166"/>
      <c r="BZ609" s="166"/>
    </row>
    <row r="610" spans="1:78" ht="12.75" x14ac:dyDescent="0.2">
      <c r="A610" s="205"/>
      <c r="B610" s="206"/>
      <c r="C610" s="185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84"/>
      <c r="O610" s="185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  <c r="AA610" s="166"/>
      <c r="AB610" s="166"/>
      <c r="AC610" s="166"/>
      <c r="AD610" s="184"/>
      <c r="AE610" s="185"/>
      <c r="AF610" s="166"/>
      <c r="AG610" s="166"/>
      <c r="AH610" s="184"/>
      <c r="AI610" s="185"/>
      <c r="AJ610" s="166"/>
      <c r="AK610" s="166"/>
      <c r="AL610" s="166"/>
      <c r="AM610" s="166"/>
      <c r="AN610" s="166"/>
      <c r="AO610" s="166"/>
      <c r="AP610" s="166"/>
      <c r="AQ610" s="166"/>
      <c r="AR610" s="166"/>
      <c r="AS610" s="166"/>
      <c r="AT610" s="166"/>
      <c r="AU610" s="166"/>
      <c r="AV610" s="166"/>
      <c r="AW610" s="166"/>
      <c r="AX610" s="184"/>
      <c r="AY610" s="185"/>
      <c r="AZ610" s="166"/>
      <c r="BA610" s="166"/>
      <c r="BB610" s="166"/>
      <c r="BC610" s="166"/>
      <c r="BD610" s="166"/>
      <c r="BE610" s="166"/>
      <c r="BF610" s="184"/>
      <c r="BG610" s="185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166"/>
      <c r="BR610" s="184"/>
      <c r="BS610" s="166"/>
      <c r="BT610" s="166"/>
      <c r="BU610" s="166"/>
      <c r="BV610" s="166"/>
      <c r="BW610" s="185"/>
      <c r="BX610" s="184"/>
      <c r="BY610" s="166"/>
      <c r="BZ610" s="166"/>
    </row>
    <row r="611" spans="1:78" ht="12.75" x14ac:dyDescent="0.2">
      <c r="A611" s="205"/>
      <c r="B611" s="206"/>
      <c r="C611" s="185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84"/>
      <c r="O611" s="185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  <c r="AA611" s="166"/>
      <c r="AB611" s="166"/>
      <c r="AC611" s="166"/>
      <c r="AD611" s="184"/>
      <c r="AE611" s="185"/>
      <c r="AF611" s="166"/>
      <c r="AG611" s="166"/>
      <c r="AH611" s="184"/>
      <c r="AI611" s="185"/>
      <c r="AJ611" s="166"/>
      <c r="AK611" s="166"/>
      <c r="AL611" s="166"/>
      <c r="AM611" s="166"/>
      <c r="AN611" s="166"/>
      <c r="AO611" s="166"/>
      <c r="AP611" s="166"/>
      <c r="AQ611" s="166"/>
      <c r="AR611" s="166"/>
      <c r="AS611" s="166"/>
      <c r="AT611" s="166"/>
      <c r="AU611" s="166"/>
      <c r="AV611" s="166"/>
      <c r="AW611" s="166"/>
      <c r="AX611" s="184"/>
      <c r="AY611" s="185"/>
      <c r="AZ611" s="166"/>
      <c r="BA611" s="166"/>
      <c r="BB611" s="166"/>
      <c r="BC611" s="166"/>
      <c r="BD611" s="166"/>
      <c r="BE611" s="166"/>
      <c r="BF611" s="184"/>
      <c r="BG611" s="185"/>
      <c r="BH611" s="166"/>
      <c r="BI611" s="166"/>
      <c r="BJ611" s="166"/>
      <c r="BK611" s="166"/>
      <c r="BL611" s="166"/>
      <c r="BM611" s="166"/>
      <c r="BN611" s="166"/>
      <c r="BO611" s="166"/>
      <c r="BP611" s="166"/>
      <c r="BQ611" s="166"/>
      <c r="BR611" s="184"/>
      <c r="BS611" s="166"/>
      <c r="BT611" s="166"/>
      <c r="BU611" s="166"/>
      <c r="BV611" s="166"/>
      <c r="BW611" s="185"/>
      <c r="BX611" s="184"/>
      <c r="BY611" s="166"/>
      <c r="BZ611" s="166"/>
    </row>
    <row r="612" spans="1:78" ht="12.75" x14ac:dyDescent="0.2">
      <c r="A612" s="205"/>
      <c r="B612" s="206"/>
      <c r="C612" s="185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84"/>
      <c r="O612" s="185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  <c r="AA612" s="166"/>
      <c r="AB612" s="166"/>
      <c r="AC612" s="166"/>
      <c r="AD612" s="184"/>
      <c r="AE612" s="185"/>
      <c r="AF612" s="166"/>
      <c r="AG612" s="166"/>
      <c r="AH612" s="184"/>
      <c r="AI612" s="185"/>
      <c r="AJ612" s="166"/>
      <c r="AK612" s="166"/>
      <c r="AL612" s="166"/>
      <c r="AM612" s="166"/>
      <c r="AN612" s="166"/>
      <c r="AO612" s="166"/>
      <c r="AP612" s="166"/>
      <c r="AQ612" s="166"/>
      <c r="AR612" s="166"/>
      <c r="AS612" s="166"/>
      <c r="AT612" s="166"/>
      <c r="AU612" s="166"/>
      <c r="AV612" s="166"/>
      <c r="AW612" s="166"/>
      <c r="AX612" s="184"/>
      <c r="AY612" s="185"/>
      <c r="AZ612" s="166"/>
      <c r="BA612" s="166"/>
      <c r="BB612" s="166"/>
      <c r="BC612" s="166"/>
      <c r="BD612" s="166"/>
      <c r="BE612" s="166"/>
      <c r="BF612" s="184"/>
      <c r="BG612" s="185"/>
      <c r="BH612" s="166"/>
      <c r="BI612" s="166"/>
      <c r="BJ612" s="166"/>
      <c r="BK612" s="166"/>
      <c r="BL612" s="166"/>
      <c r="BM612" s="166"/>
      <c r="BN612" s="166"/>
      <c r="BO612" s="166"/>
      <c r="BP612" s="166"/>
      <c r="BQ612" s="166"/>
      <c r="BR612" s="184"/>
      <c r="BS612" s="166"/>
      <c r="BT612" s="166"/>
      <c r="BU612" s="166"/>
      <c r="BV612" s="166"/>
      <c r="BW612" s="185"/>
      <c r="BX612" s="184"/>
      <c r="BY612" s="166"/>
      <c r="BZ612" s="166"/>
    </row>
    <row r="613" spans="1:78" ht="12.75" x14ac:dyDescent="0.2">
      <c r="A613" s="205"/>
      <c r="B613" s="206"/>
      <c r="C613" s="185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84"/>
      <c r="O613" s="185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  <c r="AA613" s="166"/>
      <c r="AB613" s="166"/>
      <c r="AC613" s="166"/>
      <c r="AD613" s="184"/>
      <c r="AE613" s="185"/>
      <c r="AF613" s="166"/>
      <c r="AG613" s="166"/>
      <c r="AH613" s="184"/>
      <c r="AI613" s="185"/>
      <c r="AJ613" s="166"/>
      <c r="AK613" s="166"/>
      <c r="AL613" s="166"/>
      <c r="AM613" s="166"/>
      <c r="AN613" s="166"/>
      <c r="AO613" s="166"/>
      <c r="AP613" s="166"/>
      <c r="AQ613" s="166"/>
      <c r="AR613" s="166"/>
      <c r="AS613" s="166"/>
      <c r="AT613" s="166"/>
      <c r="AU613" s="166"/>
      <c r="AV613" s="166"/>
      <c r="AW613" s="166"/>
      <c r="AX613" s="184"/>
      <c r="AY613" s="185"/>
      <c r="AZ613" s="166"/>
      <c r="BA613" s="166"/>
      <c r="BB613" s="166"/>
      <c r="BC613" s="166"/>
      <c r="BD613" s="166"/>
      <c r="BE613" s="166"/>
      <c r="BF613" s="184"/>
      <c r="BG613" s="185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166"/>
      <c r="BR613" s="184"/>
      <c r="BS613" s="166"/>
      <c r="BT613" s="166"/>
      <c r="BU613" s="166"/>
      <c r="BV613" s="166"/>
      <c r="BW613" s="185"/>
      <c r="BX613" s="184"/>
      <c r="BY613" s="166"/>
      <c r="BZ613" s="166"/>
    </row>
    <row r="614" spans="1:78" ht="12.75" x14ac:dyDescent="0.2">
      <c r="A614" s="205"/>
      <c r="B614" s="206"/>
      <c r="C614" s="185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84"/>
      <c r="O614" s="185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  <c r="AA614" s="166"/>
      <c r="AB614" s="166"/>
      <c r="AC614" s="166"/>
      <c r="AD614" s="184"/>
      <c r="AE614" s="185"/>
      <c r="AF614" s="166"/>
      <c r="AG614" s="166"/>
      <c r="AH614" s="184"/>
      <c r="AI614" s="185"/>
      <c r="AJ614" s="166"/>
      <c r="AK614" s="166"/>
      <c r="AL614" s="166"/>
      <c r="AM614" s="166"/>
      <c r="AN614" s="166"/>
      <c r="AO614" s="166"/>
      <c r="AP614" s="166"/>
      <c r="AQ614" s="166"/>
      <c r="AR614" s="166"/>
      <c r="AS614" s="166"/>
      <c r="AT614" s="166"/>
      <c r="AU614" s="166"/>
      <c r="AV614" s="166"/>
      <c r="AW614" s="166"/>
      <c r="AX614" s="184"/>
      <c r="AY614" s="185"/>
      <c r="AZ614" s="166"/>
      <c r="BA614" s="166"/>
      <c r="BB614" s="166"/>
      <c r="BC614" s="166"/>
      <c r="BD614" s="166"/>
      <c r="BE614" s="166"/>
      <c r="BF614" s="184"/>
      <c r="BG614" s="185"/>
      <c r="BH614" s="166"/>
      <c r="BI614" s="166"/>
      <c r="BJ614" s="166"/>
      <c r="BK614" s="166"/>
      <c r="BL614" s="166"/>
      <c r="BM614" s="166"/>
      <c r="BN614" s="166"/>
      <c r="BO614" s="166"/>
      <c r="BP614" s="166"/>
      <c r="BQ614" s="166"/>
      <c r="BR614" s="184"/>
      <c r="BS614" s="166"/>
      <c r="BT614" s="166"/>
      <c r="BU614" s="166"/>
      <c r="BV614" s="166"/>
      <c r="BW614" s="185"/>
      <c r="BX614" s="184"/>
      <c r="BY614" s="166"/>
      <c r="BZ614" s="166"/>
    </row>
    <row r="615" spans="1:78" ht="12.75" x14ac:dyDescent="0.2">
      <c r="A615" s="205"/>
      <c r="B615" s="206"/>
      <c r="C615" s="185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84"/>
      <c r="O615" s="185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  <c r="AA615" s="166"/>
      <c r="AB615" s="166"/>
      <c r="AC615" s="166"/>
      <c r="AD615" s="184"/>
      <c r="AE615" s="185"/>
      <c r="AF615" s="166"/>
      <c r="AG615" s="166"/>
      <c r="AH615" s="184"/>
      <c r="AI615" s="185"/>
      <c r="AJ615" s="166"/>
      <c r="AK615" s="166"/>
      <c r="AL615" s="166"/>
      <c r="AM615" s="166"/>
      <c r="AN615" s="166"/>
      <c r="AO615" s="166"/>
      <c r="AP615" s="166"/>
      <c r="AQ615" s="166"/>
      <c r="AR615" s="166"/>
      <c r="AS615" s="166"/>
      <c r="AT615" s="166"/>
      <c r="AU615" s="166"/>
      <c r="AV615" s="166"/>
      <c r="AW615" s="166"/>
      <c r="AX615" s="184"/>
      <c r="AY615" s="185"/>
      <c r="AZ615" s="166"/>
      <c r="BA615" s="166"/>
      <c r="BB615" s="166"/>
      <c r="BC615" s="166"/>
      <c r="BD615" s="166"/>
      <c r="BE615" s="166"/>
      <c r="BF615" s="184"/>
      <c r="BG615" s="185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166"/>
      <c r="BR615" s="184"/>
      <c r="BS615" s="166"/>
      <c r="BT615" s="166"/>
      <c r="BU615" s="166"/>
      <c r="BV615" s="166"/>
      <c r="BW615" s="185"/>
      <c r="BX615" s="184"/>
      <c r="BY615" s="166"/>
      <c r="BZ615" s="166"/>
    </row>
    <row r="616" spans="1:78" ht="12.75" x14ac:dyDescent="0.2">
      <c r="A616" s="205"/>
      <c r="B616" s="206"/>
      <c r="C616" s="185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84"/>
      <c r="O616" s="185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  <c r="AA616" s="166"/>
      <c r="AB616" s="166"/>
      <c r="AC616" s="166"/>
      <c r="AD616" s="184"/>
      <c r="AE616" s="185"/>
      <c r="AF616" s="166"/>
      <c r="AG616" s="166"/>
      <c r="AH616" s="184"/>
      <c r="AI616" s="185"/>
      <c r="AJ616" s="166"/>
      <c r="AK616" s="166"/>
      <c r="AL616" s="166"/>
      <c r="AM616" s="166"/>
      <c r="AN616" s="166"/>
      <c r="AO616" s="166"/>
      <c r="AP616" s="166"/>
      <c r="AQ616" s="166"/>
      <c r="AR616" s="166"/>
      <c r="AS616" s="166"/>
      <c r="AT616" s="166"/>
      <c r="AU616" s="166"/>
      <c r="AV616" s="166"/>
      <c r="AW616" s="166"/>
      <c r="AX616" s="184"/>
      <c r="AY616" s="185"/>
      <c r="AZ616" s="166"/>
      <c r="BA616" s="166"/>
      <c r="BB616" s="166"/>
      <c r="BC616" s="166"/>
      <c r="BD616" s="166"/>
      <c r="BE616" s="166"/>
      <c r="BF616" s="184"/>
      <c r="BG616" s="185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166"/>
      <c r="BR616" s="184"/>
      <c r="BS616" s="166"/>
      <c r="BT616" s="166"/>
      <c r="BU616" s="166"/>
      <c r="BV616" s="166"/>
      <c r="BW616" s="185"/>
      <c r="BX616" s="184"/>
      <c r="BY616" s="166"/>
      <c r="BZ616" s="166"/>
    </row>
    <row r="617" spans="1:78" ht="12.75" x14ac:dyDescent="0.2">
      <c r="A617" s="205"/>
      <c r="B617" s="206"/>
      <c r="C617" s="185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84"/>
      <c r="O617" s="185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  <c r="AA617" s="166"/>
      <c r="AB617" s="166"/>
      <c r="AC617" s="166"/>
      <c r="AD617" s="184"/>
      <c r="AE617" s="185"/>
      <c r="AF617" s="166"/>
      <c r="AG617" s="166"/>
      <c r="AH617" s="184"/>
      <c r="AI617" s="185"/>
      <c r="AJ617" s="166"/>
      <c r="AK617" s="166"/>
      <c r="AL617" s="166"/>
      <c r="AM617" s="166"/>
      <c r="AN617" s="166"/>
      <c r="AO617" s="166"/>
      <c r="AP617" s="166"/>
      <c r="AQ617" s="166"/>
      <c r="AR617" s="166"/>
      <c r="AS617" s="166"/>
      <c r="AT617" s="166"/>
      <c r="AU617" s="166"/>
      <c r="AV617" s="166"/>
      <c r="AW617" s="166"/>
      <c r="AX617" s="184"/>
      <c r="AY617" s="185"/>
      <c r="AZ617" s="166"/>
      <c r="BA617" s="166"/>
      <c r="BB617" s="166"/>
      <c r="BC617" s="166"/>
      <c r="BD617" s="166"/>
      <c r="BE617" s="166"/>
      <c r="BF617" s="184"/>
      <c r="BG617" s="185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166"/>
      <c r="BR617" s="184"/>
      <c r="BS617" s="166"/>
      <c r="BT617" s="166"/>
      <c r="BU617" s="166"/>
      <c r="BV617" s="166"/>
      <c r="BW617" s="185"/>
      <c r="BX617" s="184"/>
      <c r="BY617" s="166"/>
      <c r="BZ617" s="166"/>
    </row>
    <row r="618" spans="1:78" ht="12.75" x14ac:dyDescent="0.2">
      <c r="A618" s="205"/>
      <c r="B618" s="206"/>
      <c r="C618" s="185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84"/>
      <c r="O618" s="185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  <c r="AA618" s="166"/>
      <c r="AB618" s="166"/>
      <c r="AC618" s="166"/>
      <c r="AD618" s="184"/>
      <c r="AE618" s="185"/>
      <c r="AF618" s="166"/>
      <c r="AG618" s="166"/>
      <c r="AH618" s="184"/>
      <c r="AI618" s="185"/>
      <c r="AJ618" s="166"/>
      <c r="AK618" s="166"/>
      <c r="AL618" s="166"/>
      <c r="AM618" s="166"/>
      <c r="AN618" s="166"/>
      <c r="AO618" s="166"/>
      <c r="AP618" s="166"/>
      <c r="AQ618" s="166"/>
      <c r="AR618" s="166"/>
      <c r="AS618" s="166"/>
      <c r="AT618" s="166"/>
      <c r="AU618" s="166"/>
      <c r="AV618" s="166"/>
      <c r="AW618" s="166"/>
      <c r="AX618" s="184"/>
      <c r="AY618" s="185"/>
      <c r="AZ618" s="166"/>
      <c r="BA618" s="166"/>
      <c r="BB618" s="166"/>
      <c r="BC618" s="166"/>
      <c r="BD618" s="166"/>
      <c r="BE618" s="166"/>
      <c r="BF618" s="184"/>
      <c r="BG618" s="185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166"/>
      <c r="BR618" s="184"/>
      <c r="BS618" s="166"/>
      <c r="BT618" s="166"/>
      <c r="BU618" s="166"/>
      <c r="BV618" s="166"/>
      <c r="BW618" s="185"/>
      <c r="BX618" s="184"/>
      <c r="BY618" s="166"/>
      <c r="BZ618" s="166"/>
    </row>
    <row r="619" spans="1:78" ht="12.75" x14ac:dyDescent="0.2">
      <c r="A619" s="205"/>
      <c r="B619" s="206"/>
      <c r="C619" s="185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84"/>
      <c r="O619" s="185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  <c r="AA619" s="166"/>
      <c r="AB619" s="166"/>
      <c r="AC619" s="166"/>
      <c r="AD619" s="184"/>
      <c r="AE619" s="185"/>
      <c r="AF619" s="166"/>
      <c r="AG619" s="166"/>
      <c r="AH619" s="184"/>
      <c r="AI619" s="185"/>
      <c r="AJ619" s="166"/>
      <c r="AK619" s="166"/>
      <c r="AL619" s="166"/>
      <c r="AM619" s="166"/>
      <c r="AN619" s="166"/>
      <c r="AO619" s="166"/>
      <c r="AP619" s="166"/>
      <c r="AQ619" s="166"/>
      <c r="AR619" s="166"/>
      <c r="AS619" s="166"/>
      <c r="AT619" s="166"/>
      <c r="AU619" s="166"/>
      <c r="AV619" s="166"/>
      <c r="AW619" s="166"/>
      <c r="AX619" s="184"/>
      <c r="AY619" s="185"/>
      <c r="AZ619" s="166"/>
      <c r="BA619" s="166"/>
      <c r="BB619" s="166"/>
      <c r="BC619" s="166"/>
      <c r="BD619" s="166"/>
      <c r="BE619" s="166"/>
      <c r="BF619" s="184"/>
      <c r="BG619" s="185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166"/>
      <c r="BR619" s="184"/>
      <c r="BS619" s="166"/>
      <c r="BT619" s="166"/>
      <c r="BU619" s="166"/>
      <c r="BV619" s="166"/>
      <c r="BW619" s="185"/>
      <c r="BX619" s="184"/>
      <c r="BY619" s="166"/>
      <c r="BZ619" s="166"/>
    </row>
    <row r="620" spans="1:78" ht="12.75" x14ac:dyDescent="0.2">
      <c r="A620" s="205"/>
      <c r="B620" s="206"/>
      <c r="C620" s="185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84"/>
      <c r="O620" s="185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  <c r="AA620" s="166"/>
      <c r="AB620" s="166"/>
      <c r="AC620" s="166"/>
      <c r="AD620" s="184"/>
      <c r="AE620" s="185"/>
      <c r="AF620" s="166"/>
      <c r="AG620" s="166"/>
      <c r="AH620" s="184"/>
      <c r="AI620" s="185"/>
      <c r="AJ620" s="166"/>
      <c r="AK620" s="166"/>
      <c r="AL620" s="166"/>
      <c r="AM620" s="166"/>
      <c r="AN620" s="166"/>
      <c r="AO620" s="166"/>
      <c r="AP620" s="166"/>
      <c r="AQ620" s="166"/>
      <c r="AR620" s="166"/>
      <c r="AS620" s="166"/>
      <c r="AT620" s="166"/>
      <c r="AU620" s="166"/>
      <c r="AV620" s="166"/>
      <c r="AW620" s="166"/>
      <c r="AX620" s="184"/>
      <c r="AY620" s="185"/>
      <c r="AZ620" s="166"/>
      <c r="BA620" s="166"/>
      <c r="BB620" s="166"/>
      <c r="BC620" s="166"/>
      <c r="BD620" s="166"/>
      <c r="BE620" s="166"/>
      <c r="BF620" s="184"/>
      <c r="BG620" s="185"/>
      <c r="BH620" s="166"/>
      <c r="BI620" s="166"/>
      <c r="BJ620" s="166"/>
      <c r="BK620" s="166"/>
      <c r="BL620" s="166"/>
      <c r="BM620" s="166"/>
      <c r="BN620" s="166"/>
      <c r="BO620" s="166"/>
      <c r="BP620" s="166"/>
      <c r="BQ620" s="166"/>
      <c r="BR620" s="184"/>
      <c r="BS620" s="166"/>
      <c r="BT620" s="166"/>
      <c r="BU620" s="166"/>
      <c r="BV620" s="166"/>
      <c r="BW620" s="185"/>
      <c r="BX620" s="184"/>
      <c r="BY620" s="166"/>
      <c r="BZ620" s="166"/>
    </row>
    <row r="621" spans="1:78" ht="12.75" x14ac:dyDescent="0.2">
      <c r="A621" s="205"/>
      <c r="B621" s="206"/>
      <c r="C621" s="185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84"/>
      <c r="O621" s="185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  <c r="AA621" s="166"/>
      <c r="AB621" s="166"/>
      <c r="AC621" s="166"/>
      <c r="AD621" s="184"/>
      <c r="AE621" s="185"/>
      <c r="AF621" s="166"/>
      <c r="AG621" s="166"/>
      <c r="AH621" s="184"/>
      <c r="AI621" s="185"/>
      <c r="AJ621" s="166"/>
      <c r="AK621" s="166"/>
      <c r="AL621" s="166"/>
      <c r="AM621" s="166"/>
      <c r="AN621" s="166"/>
      <c r="AO621" s="166"/>
      <c r="AP621" s="166"/>
      <c r="AQ621" s="166"/>
      <c r="AR621" s="166"/>
      <c r="AS621" s="166"/>
      <c r="AT621" s="166"/>
      <c r="AU621" s="166"/>
      <c r="AV621" s="166"/>
      <c r="AW621" s="166"/>
      <c r="AX621" s="184"/>
      <c r="AY621" s="185"/>
      <c r="AZ621" s="166"/>
      <c r="BA621" s="166"/>
      <c r="BB621" s="166"/>
      <c r="BC621" s="166"/>
      <c r="BD621" s="166"/>
      <c r="BE621" s="166"/>
      <c r="BF621" s="184"/>
      <c r="BG621" s="185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166"/>
      <c r="BR621" s="184"/>
      <c r="BS621" s="166"/>
      <c r="BT621" s="166"/>
      <c r="BU621" s="166"/>
      <c r="BV621" s="166"/>
      <c r="BW621" s="185"/>
      <c r="BX621" s="184"/>
      <c r="BY621" s="166"/>
      <c r="BZ621" s="166"/>
    </row>
    <row r="622" spans="1:78" ht="12.75" x14ac:dyDescent="0.2">
      <c r="A622" s="205"/>
      <c r="B622" s="206"/>
      <c r="C622" s="185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84"/>
      <c r="O622" s="185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  <c r="AA622" s="166"/>
      <c r="AB622" s="166"/>
      <c r="AC622" s="166"/>
      <c r="AD622" s="184"/>
      <c r="AE622" s="185"/>
      <c r="AF622" s="166"/>
      <c r="AG622" s="166"/>
      <c r="AH622" s="184"/>
      <c r="AI622" s="185"/>
      <c r="AJ622" s="166"/>
      <c r="AK622" s="166"/>
      <c r="AL622" s="166"/>
      <c r="AM622" s="166"/>
      <c r="AN622" s="166"/>
      <c r="AO622" s="166"/>
      <c r="AP622" s="166"/>
      <c r="AQ622" s="166"/>
      <c r="AR622" s="166"/>
      <c r="AS622" s="166"/>
      <c r="AT622" s="166"/>
      <c r="AU622" s="166"/>
      <c r="AV622" s="166"/>
      <c r="AW622" s="166"/>
      <c r="AX622" s="184"/>
      <c r="AY622" s="185"/>
      <c r="AZ622" s="166"/>
      <c r="BA622" s="166"/>
      <c r="BB622" s="166"/>
      <c r="BC622" s="166"/>
      <c r="BD622" s="166"/>
      <c r="BE622" s="166"/>
      <c r="BF622" s="184"/>
      <c r="BG622" s="185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166"/>
      <c r="BR622" s="184"/>
      <c r="BS622" s="166"/>
      <c r="BT622" s="166"/>
      <c r="BU622" s="166"/>
      <c r="BV622" s="166"/>
      <c r="BW622" s="185"/>
      <c r="BX622" s="184"/>
      <c r="BY622" s="166"/>
      <c r="BZ622" s="166"/>
    </row>
    <row r="623" spans="1:78" ht="12.75" x14ac:dyDescent="0.2">
      <c r="A623" s="205"/>
      <c r="B623" s="206"/>
      <c r="C623" s="185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84"/>
      <c r="O623" s="185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66"/>
      <c r="AC623" s="166"/>
      <c r="AD623" s="184"/>
      <c r="AE623" s="185"/>
      <c r="AF623" s="166"/>
      <c r="AG623" s="166"/>
      <c r="AH623" s="184"/>
      <c r="AI623" s="185"/>
      <c r="AJ623" s="166"/>
      <c r="AK623" s="166"/>
      <c r="AL623" s="166"/>
      <c r="AM623" s="166"/>
      <c r="AN623" s="166"/>
      <c r="AO623" s="166"/>
      <c r="AP623" s="166"/>
      <c r="AQ623" s="166"/>
      <c r="AR623" s="166"/>
      <c r="AS623" s="166"/>
      <c r="AT623" s="166"/>
      <c r="AU623" s="166"/>
      <c r="AV623" s="166"/>
      <c r="AW623" s="166"/>
      <c r="AX623" s="184"/>
      <c r="AY623" s="185"/>
      <c r="AZ623" s="166"/>
      <c r="BA623" s="166"/>
      <c r="BB623" s="166"/>
      <c r="BC623" s="166"/>
      <c r="BD623" s="166"/>
      <c r="BE623" s="166"/>
      <c r="BF623" s="184"/>
      <c r="BG623" s="185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166"/>
      <c r="BR623" s="184"/>
      <c r="BS623" s="166"/>
      <c r="BT623" s="166"/>
      <c r="BU623" s="166"/>
      <c r="BV623" s="166"/>
      <c r="BW623" s="185"/>
      <c r="BX623" s="184"/>
      <c r="BY623" s="166"/>
      <c r="BZ623" s="166"/>
    </row>
    <row r="624" spans="1:78" ht="12.75" x14ac:dyDescent="0.2">
      <c r="A624" s="205"/>
      <c r="B624" s="206"/>
      <c r="C624" s="185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84"/>
      <c r="O624" s="185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66"/>
      <c r="AC624" s="166"/>
      <c r="AD624" s="184"/>
      <c r="AE624" s="185"/>
      <c r="AF624" s="166"/>
      <c r="AG624" s="166"/>
      <c r="AH624" s="184"/>
      <c r="AI624" s="185"/>
      <c r="AJ624" s="166"/>
      <c r="AK624" s="166"/>
      <c r="AL624" s="166"/>
      <c r="AM624" s="166"/>
      <c r="AN624" s="166"/>
      <c r="AO624" s="166"/>
      <c r="AP624" s="166"/>
      <c r="AQ624" s="166"/>
      <c r="AR624" s="166"/>
      <c r="AS624" s="166"/>
      <c r="AT624" s="166"/>
      <c r="AU624" s="166"/>
      <c r="AV624" s="166"/>
      <c r="AW624" s="166"/>
      <c r="AX624" s="184"/>
      <c r="AY624" s="185"/>
      <c r="AZ624" s="166"/>
      <c r="BA624" s="166"/>
      <c r="BB624" s="166"/>
      <c r="BC624" s="166"/>
      <c r="BD624" s="166"/>
      <c r="BE624" s="166"/>
      <c r="BF624" s="184"/>
      <c r="BG624" s="185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166"/>
      <c r="BR624" s="184"/>
      <c r="BS624" s="166"/>
      <c r="BT624" s="166"/>
      <c r="BU624" s="166"/>
      <c r="BV624" s="166"/>
      <c r="BW624" s="185"/>
      <c r="BX624" s="184"/>
      <c r="BY624" s="166"/>
      <c r="BZ624" s="166"/>
    </row>
    <row r="625" spans="1:78" ht="12.75" x14ac:dyDescent="0.2">
      <c r="A625" s="205"/>
      <c r="B625" s="206"/>
      <c r="C625" s="185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84"/>
      <c r="O625" s="185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84"/>
      <c r="AE625" s="185"/>
      <c r="AF625" s="166"/>
      <c r="AG625" s="166"/>
      <c r="AH625" s="184"/>
      <c r="AI625" s="185"/>
      <c r="AJ625" s="166"/>
      <c r="AK625" s="166"/>
      <c r="AL625" s="166"/>
      <c r="AM625" s="166"/>
      <c r="AN625" s="166"/>
      <c r="AO625" s="166"/>
      <c r="AP625" s="166"/>
      <c r="AQ625" s="166"/>
      <c r="AR625" s="166"/>
      <c r="AS625" s="166"/>
      <c r="AT625" s="166"/>
      <c r="AU625" s="166"/>
      <c r="AV625" s="166"/>
      <c r="AW625" s="166"/>
      <c r="AX625" s="184"/>
      <c r="AY625" s="185"/>
      <c r="AZ625" s="166"/>
      <c r="BA625" s="166"/>
      <c r="BB625" s="166"/>
      <c r="BC625" s="166"/>
      <c r="BD625" s="166"/>
      <c r="BE625" s="166"/>
      <c r="BF625" s="184"/>
      <c r="BG625" s="185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84"/>
      <c r="BS625" s="166"/>
      <c r="BT625" s="166"/>
      <c r="BU625" s="166"/>
      <c r="BV625" s="166"/>
      <c r="BW625" s="185"/>
      <c r="BX625" s="184"/>
      <c r="BY625" s="166"/>
      <c r="BZ625" s="166"/>
    </row>
    <row r="626" spans="1:78" ht="12.75" x14ac:dyDescent="0.2">
      <c r="A626" s="205"/>
      <c r="B626" s="206"/>
      <c r="C626" s="185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84"/>
      <c r="O626" s="185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66"/>
      <c r="AC626" s="166"/>
      <c r="AD626" s="184"/>
      <c r="AE626" s="185"/>
      <c r="AF626" s="166"/>
      <c r="AG626" s="166"/>
      <c r="AH626" s="184"/>
      <c r="AI626" s="185"/>
      <c r="AJ626" s="166"/>
      <c r="AK626" s="166"/>
      <c r="AL626" s="166"/>
      <c r="AM626" s="166"/>
      <c r="AN626" s="166"/>
      <c r="AO626" s="166"/>
      <c r="AP626" s="166"/>
      <c r="AQ626" s="166"/>
      <c r="AR626" s="166"/>
      <c r="AS626" s="166"/>
      <c r="AT626" s="166"/>
      <c r="AU626" s="166"/>
      <c r="AV626" s="166"/>
      <c r="AW626" s="166"/>
      <c r="AX626" s="184"/>
      <c r="AY626" s="185"/>
      <c r="AZ626" s="166"/>
      <c r="BA626" s="166"/>
      <c r="BB626" s="166"/>
      <c r="BC626" s="166"/>
      <c r="BD626" s="166"/>
      <c r="BE626" s="166"/>
      <c r="BF626" s="184"/>
      <c r="BG626" s="185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166"/>
      <c r="BR626" s="184"/>
      <c r="BS626" s="166"/>
      <c r="BT626" s="166"/>
      <c r="BU626" s="166"/>
      <c r="BV626" s="166"/>
      <c r="BW626" s="185"/>
      <c r="BX626" s="184"/>
      <c r="BY626" s="166"/>
      <c r="BZ626" s="166"/>
    </row>
    <row r="627" spans="1:78" ht="12.75" x14ac:dyDescent="0.2">
      <c r="A627" s="205"/>
      <c r="B627" s="206"/>
      <c r="C627" s="185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84"/>
      <c r="O627" s="185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84"/>
      <c r="AE627" s="185"/>
      <c r="AF627" s="166"/>
      <c r="AG627" s="166"/>
      <c r="AH627" s="184"/>
      <c r="AI627" s="185"/>
      <c r="AJ627" s="166"/>
      <c r="AK627" s="166"/>
      <c r="AL627" s="166"/>
      <c r="AM627" s="166"/>
      <c r="AN627" s="166"/>
      <c r="AO627" s="166"/>
      <c r="AP627" s="166"/>
      <c r="AQ627" s="166"/>
      <c r="AR627" s="166"/>
      <c r="AS627" s="166"/>
      <c r="AT627" s="166"/>
      <c r="AU627" s="166"/>
      <c r="AV627" s="166"/>
      <c r="AW627" s="166"/>
      <c r="AX627" s="184"/>
      <c r="AY627" s="185"/>
      <c r="AZ627" s="166"/>
      <c r="BA627" s="166"/>
      <c r="BB627" s="166"/>
      <c r="BC627" s="166"/>
      <c r="BD627" s="166"/>
      <c r="BE627" s="166"/>
      <c r="BF627" s="184"/>
      <c r="BG627" s="185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166"/>
      <c r="BR627" s="184"/>
      <c r="BS627" s="166"/>
      <c r="BT627" s="166"/>
      <c r="BU627" s="166"/>
      <c r="BV627" s="166"/>
      <c r="BW627" s="185"/>
      <c r="BX627" s="184"/>
      <c r="BY627" s="166"/>
      <c r="BZ627" s="166"/>
    </row>
    <row r="628" spans="1:78" ht="12.75" x14ac:dyDescent="0.2">
      <c r="A628" s="205"/>
      <c r="B628" s="206"/>
      <c r="C628" s="185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84"/>
      <c r="O628" s="185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66"/>
      <c r="AC628" s="166"/>
      <c r="AD628" s="184"/>
      <c r="AE628" s="185"/>
      <c r="AF628" s="166"/>
      <c r="AG628" s="166"/>
      <c r="AH628" s="184"/>
      <c r="AI628" s="185"/>
      <c r="AJ628" s="166"/>
      <c r="AK628" s="166"/>
      <c r="AL628" s="166"/>
      <c r="AM628" s="166"/>
      <c r="AN628" s="166"/>
      <c r="AO628" s="166"/>
      <c r="AP628" s="166"/>
      <c r="AQ628" s="166"/>
      <c r="AR628" s="166"/>
      <c r="AS628" s="166"/>
      <c r="AT628" s="166"/>
      <c r="AU628" s="166"/>
      <c r="AV628" s="166"/>
      <c r="AW628" s="166"/>
      <c r="AX628" s="184"/>
      <c r="AY628" s="185"/>
      <c r="AZ628" s="166"/>
      <c r="BA628" s="166"/>
      <c r="BB628" s="166"/>
      <c r="BC628" s="166"/>
      <c r="BD628" s="166"/>
      <c r="BE628" s="166"/>
      <c r="BF628" s="184"/>
      <c r="BG628" s="185"/>
      <c r="BH628" s="166"/>
      <c r="BI628" s="166"/>
      <c r="BJ628" s="166"/>
      <c r="BK628" s="166"/>
      <c r="BL628" s="166"/>
      <c r="BM628" s="166"/>
      <c r="BN628" s="166"/>
      <c r="BO628" s="166"/>
      <c r="BP628" s="166"/>
      <c r="BQ628" s="166"/>
      <c r="BR628" s="184"/>
      <c r="BS628" s="166"/>
      <c r="BT628" s="166"/>
      <c r="BU628" s="166"/>
      <c r="BV628" s="166"/>
      <c r="BW628" s="185"/>
      <c r="BX628" s="184"/>
      <c r="BY628" s="166"/>
      <c r="BZ628" s="166"/>
    </row>
    <row r="629" spans="1:78" ht="12.75" x14ac:dyDescent="0.2">
      <c r="A629" s="205"/>
      <c r="B629" s="206"/>
      <c r="C629" s="185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84"/>
      <c r="O629" s="185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66"/>
      <c r="AC629" s="166"/>
      <c r="AD629" s="184"/>
      <c r="AE629" s="185"/>
      <c r="AF629" s="166"/>
      <c r="AG629" s="166"/>
      <c r="AH629" s="184"/>
      <c r="AI629" s="185"/>
      <c r="AJ629" s="166"/>
      <c r="AK629" s="166"/>
      <c r="AL629" s="166"/>
      <c r="AM629" s="166"/>
      <c r="AN629" s="166"/>
      <c r="AO629" s="166"/>
      <c r="AP629" s="166"/>
      <c r="AQ629" s="166"/>
      <c r="AR629" s="166"/>
      <c r="AS629" s="166"/>
      <c r="AT629" s="166"/>
      <c r="AU629" s="166"/>
      <c r="AV629" s="166"/>
      <c r="AW629" s="166"/>
      <c r="AX629" s="184"/>
      <c r="AY629" s="185"/>
      <c r="AZ629" s="166"/>
      <c r="BA629" s="166"/>
      <c r="BB629" s="166"/>
      <c r="BC629" s="166"/>
      <c r="BD629" s="166"/>
      <c r="BE629" s="166"/>
      <c r="BF629" s="184"/>
      <c r="BG629" s="185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166"/>
      <c r="BR629" s="184"/>
      <c r="BS629" s="166"/>
      <c r="BT629" s="166"/>
      <c r="BU629" s="166"/>
      <c r="BV629" s="166"/>
      <c r="BW629" s="185"/>
      <c r="BX629" s="184"/>
      <c r="BY629" s="166"/>
      <c r="BZ629" s="166"/>
    </row>
    <row r="630" spans="1:78" ht="12.75" x14ac:dyDescent="0.2">
      <c r="A630" s="205"/>
      <c r="B630" s="206"/>
      <c r="C630" s="185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84"/>
      <c r="O630" s="185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66"/>
      <c r="AC630" s="166"/>
      <c r="AD630" s="184"/>
      <c r="AE630" s="185"/>
      <c r="AF630" s="166"/>
      <c r="AG630" s="166"/>
      <c r="AH630" s="184"/>
      <c r="AI630" s="185"/>
      <c r="AJ630" s="166"/>
      <c r="AK630" s="166"/>
      <c r="AL630" s="166"/>
      <c r="AM630" s="166"/>
      <c r="AN630" s="166"/>
      <c r="AO630" s="166"/>
      <c r="AP630" s="166"/>
      <c r="AQ630" s="166"/>
      <c r="AR630" s="166"/>
      <c r="AS630" s="166"/>
      <c r="AT630" s="166"/>
      <c r="AU630" s="166"/>
      <c r="AV630" s="166"/>
      <c r="AW630" s="166"/>
      <c r="AX630" s="184"/>
      <c r="AY630" s="185"/>
      <c r="AZ630" s="166"/>
      <c r="BA630" s="166"/>
      <c r="BB630" s="166"/>
      <c r="BC630" s="166"/>
      <c r="BD630" s="166"/>
      <c r="BE630" s="166"/>
      <c r="BF630" s="184"/>
      <c r="BG630" s="185"/>
      <c r="BH630" s="166"/>
      <c r="BI630" s="166"/>
      <c r="BJ630" s="166"/>
      <c r="BK630" s="166"/>
      <c r="BL630" s="166"/>
      <c r="BM630" s="166"/>
      <c r="BN630" s="166"/>
      <c r="BO630" s="166"/>
      <c r="BP630" s="166"/>
      <c r="BQ630" s="166"/>
      <c r="BR630" s="184"/>
      <c r="BS630" s="166"/>
      <c r="BT630" s="166"/>
      <c r="BU630" s="166"/>
      <c r="BV630" s="166"/>
      <c r="BW630" s="185"/>
      <c r="BX630" s="184"/>
      <c r="BY630" s="166"/>
      <c r="BZ630" s="166"/>
    </row>
    <row r="631" spans="1:78" ht="12.75" x14ac:dyDescent="0.2">
      <c r="A631" s="205"/>
      <c r="B631" s="206"/>
      <c r="C631" s="185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84"/>
      <c r="O631" s="185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66"/>
      <c r="AC631" s="166"/>
      <c r="AD631" s="184"/>
      <c r="AE631" s="185"/>
      <c r="AF631" s="166"/>
      <c r="AG631" s="166"/>
      <c r="AH631" s="184"/>
      <c r="AI631" s="185"/>
      <c r="AJ631" s="166"/>
      <c r="AK631" s="166"/>
      <c r="AL631" s="166"/>
      <c r="AM631" s="166"/>
      <c r="AN631" s="166"/>
      <c r="AO631" s="166"/>
      <c r="AP631" s="166"/>
      <c r="AQ631" s="166"/>
      <c r="AR631" s="166"/>
      <c r="AS631" s="166"/>
      <c r="AT631" s="166"/>
      <c r="AU631" s="166"/>
      <c r="AV631" s="166"/>
      <c r="AW631" s="166"/>
      <c r="AX631" s="184"/>
      <c r="AY631" s="185"/>
      <c r="AZ631" s="166"/>
      <c r="BA631" s="166"/>
      <c r="BB631" s="166"/>
      <c r="BC631" s="166"/>
      <c r="BD631" s="166"/>
      <c r="BE631" s="166"/>
      <c r="BF631" s="184"/>
      <c r="BG631" s="185"/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166"/>
      <c r="BR631" s="184"/>
      <c r="BS631" s="166"/>
      <c r="BT631" s="166"/>
      <c r="BU631" s="166"/>
      <c r="BV631" s="166"/>
      <c r="BW631" s="185"/>
      <c r="BX631" s="184"/>
      <c r="BY631" s="166"/>
      <c r="BZ631" s="166"/>
    </row>
    <row r="632" spans="1:78" ht="12.75" x14ac:dyDescent="0.2">
      <c r="A632" s="205"/>
      <c r="B632" s="206"/>
      <c r="C632" s="185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84"/>
      <c r="O632" s="185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66"/>
      <c r="AC632" s="166"/>
      <c r="AD632" s="184"/>
      <c r="AE632" s="185"/>
      <c r="AF632" s="166"/>
      <c r="AG632" s="166"/>
      <c r="AH632" s="184"/>
      <c r="AI632" s="185"/>
      <c r="AJ632" s="166"/>
      <c r="AK632" s="166"/>
      <c r="AL632" s="166"/>
      <c r="AM632" s="166"/>
      <c r="AN632" s="166"/>
      <c r="AO632" s="166"/>
      <c r="AP632" s="166"/>
      <c r="AQ632" s="166"/>
      <c r="AR632" s="166"/>
      <c r="AS632" s="166"/>
      <c r="AT632" s="166"/>
      <c r="AU632" s="166"/>
      <c r="AV632" s="166"/>
      <c r="AW632" s="166"/>
      <c r="AX632" s="184"/>
      <c r="AY632" s="185"/>
      <c r="AZ632" s="166"/>
      <c r="BA632" s="166"/>
      <c r="BB632" s="166"/>
      <c r="BC632" s="166"/>
      <c r="BD632" s="166"/>
      <c r="BE632" s="166"/>
      <c r="BF632" s="184"/>
      <c r="BG632" s="185"/>
      <c r="BH632" s="166"/>
      <c r="BI632" s="166"/>
      <c r="BJ632" s="166"/>
      <c r="BK632" s="166"/>
      <c r="BL632" s="166"/>
      <c r="BM632" s="166"/>
      <c r="BN632" s="166"/>
      <c r="BO632" s="166"/>
      <c r="BP632" s="166"/>
      <c r="BQ632" s="166"/>
      <c r="BR632" s="184"/>
      <c r="BS632" s="166"/>
      <c r="BT632" s="166"/>
      <c r="BU632" s="166"/>
      <c r="BV632" s="166"/>
      <c r="BW632" s="185"/>
      <c r="BX632" s="184"/>
      <c r="BY632" s="166"/>
      <c r="BZ632" s="166"/>
    </row>
    <row r="633" spans="1:78" ht="12.75" x14ac:dyDescent="0.2">
      <c r="A633" s="205"/>
      <c r="B633" s="206"/>
      <c r="C633" s="185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84"/>
      <c r="O633" s="185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66"/>
      <c r="AC633" s="166"/>
      <c r="AD633" s="184"/>
      <c r="AE633" s="185"/>
      <c r="AF633" s="166"/>
      <c r="AG633" s="166"/>
      <c r="AH633" s="184"/>
      <c r="AI633" s="185"/>
      <c r="AJ633" s="166"/>
      <c r="AK633" s="166"/>
      <c r="AL633" s="166"/>
      <c r="AM633" s="166"/>
      <c r="AN633" s="166"/>
      <c r="AO633" s="166"/>
      <c r="AP633" s="166"/>
      <c r="AQ633" s="166"/>
      <c r="AR633" s="166"/>
      <c r="AS633" s="166"/>
      <c r="AT633" s="166"/>
      <c r="AU633" s="166"/>
      <c r="AV633" s="166"/>
      <c r="AW633" s="166"/>
      <c r="AX633" s="184"/>
      <c r="AY633" s="185"/>
      <c r="AZ633" s="166"/>
      <c r="BA633" s="166"/>
      <c r="BB633" s="166"/>
      <c r="BC633" s="166"/>
      <c r="BD633" s="166"/>
      <c r="BE633" s="166"/>
      <c r="BF633" s="184"/>
      <c r="BG633" s="185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166"/>
      <c r="BR633" s="184"/>
      <c r="BS633" s="166"/>
      <c r="BT633" s="166"/>
      <c r="BU633" s="166"/>
      <c r="BV633" s="166"/>
      <c r="BW633" s="185"/>
      <c r="BX633" s="184"/>
      <c r="BY633" s="166"/>
      <c r="BZ633" s="166"/>
    </row>
    <row r="634" spans="1:78" ht="12.75" x14ac:dyDescent="0.2">
      <c r="A634" s="205"/>
      <c r="B634" s="206"/>
      <c r="C634" s="185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84"/>
      <c r="O634" s="185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66"/>
      <c r="AC634" s="166"/>
      <c r="AD634" s="184"/>
      <c r="AE634" s="185"/>
      <c r="AF634" s="166"/>
      <c r="AG634" s="166"/>
      <c r="AH634" s="184"/>
      <c r="AI634" s="185"/>
      <c r="AJ634" s="166"/>
      <c r="AK634" s="166"/>
      <c r="AL634" s="166"/>
      <c r="AM634" s="166"/>
      <c r="AN634" s="166"/>
      <c r="AO634" s="166"/>
      <c r="AP634" s="166"/>
      <c r="AQ634" s="166"/>
      <c r="AR634" s="166"/>
      <c r="AS634" s="166"/>
      <c r="AT634" s="166"/>
      <c r="AU634" s="166"/>
      <c r="AV634" s="166"/>
      <c r="AW634" s="166"/>
      <c r="AX634" s="184"/>
      <c r="AY634" s="185"/>
      <c r="AZ634" s="166"/>
      <c r="BA634" s="166"/>
      <c r="BB634" s="166"/>
      <c r="BC634" s="166"/>
      <c r="BD634" s="166"/>
      <c r="BE634" s="166"/>
      <c r="BF634" s="184"/>
      <c r="BG634" s="185"/>
      <c r="BH634" s="166"/>
      <c r="BI634" s="166"/>
      <c r="BJ634" s="166"/>
      <c r="BK634" s="166"/>
      <c r="BL634" s="166"/>
      <c r="BM634" s="166"/>
      <c r="BN634" s="166"/>
      <c r="BO634" s="166"/>
      <c r="BP634" s="166"/>
      <c r="BQ634" s="166"/>
      <c r="BR634" s="184"/>
      <c r="BS634" s="166"/>
      <c r="BT634" s="166"/>
      <c r="BU634" s="166"/>
      <c r="BV634" s="166"/>
      <c r="BW634" s="185"/>
      <c r="BX634" s="184"/>
      <c r="BY634" s="166"/>
      <c r="BZ634" s="166"/>
    </row>
    <row r="635" spans="1:78" ht="12.75" x14ac:dyDescent="0.2">
      <c r="A635" s="205"/>
      <c r="B635" s="206"/>
      <c r="C635" s="185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84"/>
      <c r="O635" s="185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66"/>
      <c r="AC635" s="166"/>
      <c r="AD635" s="184"/>
      <c r="AE635" s="185"/>
      <c r="AF635" s="166"/>
      <c r="AG635" s="166"/>
      <c r="AH635" s="184"/>
      <c r="AI635" s="185"/>
      <c r="AJ635" s="166"/>
      <c r="AK635" s="166"/>
      <c r="AL635" s="166"/>
      <c r="AM635" s="166"/>
      <c r="AN635" s="166"/>
      <c r="AO635" s="166"/>
      <c r="AP635" s="166"/>
      <c r="AQ635" s="166"/>
      <c r="AR635" s="166"/>
      <c r="AS635" s="166"/>
      <c r="AT635" s="166"/>
      <c r="AU635" s="166"/>
      <c r="AV635" s="166"/>
      <c r="AW635" s="166"/>
      <c r="AX635" s="184"/>
      <c r="AY635" s="185"/>
      <c r="AZ635" s="166"/>
      <c r="BA635" s="166"/>
      <c r="BB635" s="166"/>
      <c r="BC635" s="166"/>
      <c r="BD635" s="166"/>
      <c r="BE635" s="166"/>
      <c r="BF635" s="184"/>
      <c r="BG635" s="185"/>
      <c r="BH635" s="166"/>
      <c r="BI635" s="166"/>
      <c r="BJ635" s="166"/>
      <c r="BK635" s="166"/>
      <c r="BL635" s="166"/>
      <c r="BM635" s="166"/>
      <c r="BN635" s="166"/>
      <c r="BO635" s="166"/>
      <c r="BP635" s="166"/>
      <c r="BQ635" s="166"/>
      <c r="BR635" s="184"/>
      <c r="BS635" s="166"/>
      <c r="BT635" s="166"/>
      <c r="BU635" s="166"/>
      <c r="BV635" s="166"/>
      <c r="BW635" s="185"/>
      <c r="BX635" s="184"/>
      <c r="BY635" s="166"/>
      <c r="BZ635" s="166"/>
    </row>
    <row r="636" spans="1:78" ht="12.75" x14ac:dyDescent="0.2">
      <c r="A636" s="205"/>
      <c r="B636" s="206"/>
      <c r="C636" s="185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84"/>
      <c r="O636" s="185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66"/>
      <c r="AC636" s="166"/>
      <c r="AD636" s="184"/>
      <c r="AE636" s="185"/>
      <c r="AF636" s="166"/>
      <c r="AG636" s="166"/>
      <c r="AH636" s="184"/>
      <c r="AI636" s="185"/>
      <c r="AJ636" s="166"/>
      <c r="AK636" s="166"/>
      <c r="AL636" s="166"/>
      <c r="AM636" s="166"/>
      <c r="AN636" s="166"/>
      <c r="AO636" s="166"/>
      <c r="AP636" s="166"/>
      <c r="AQ636" s="166"/>
      <c r="AR636" s="166"/>
      <c r="AS636" s="166"/>
      <c r="AT636" s="166"/>
      <c r="AU636" s="166"/>
      <c r="AV636" s="166"/>
      <c r="AW636" s="166"/>
      <c r="AX636" s="184"/>
      <c r="AY636" s="185"/>
      <c r="AZ636" s="166"/>
      <c r="BA636" s="166"/>
      <c r="BB636" s="166"/>
      <c r="BC636" s="166"/>
      <c r="BD636" s="166"/>
      <c r="BE636" s="166"/>
      <c r="BF636" s="184"/>
      <c r="BG636" s="185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166"/>
      <c r="BR636" s="184"/>
      <c r="BS636" s="166"/>
      <c r="BT636" s="166"/>
      <c r="BU636" s="166"/>
      <c r="BV636" s="166"/>
      <c r="BW636" s="185"/>
      <c r="BX636" s="184"/>
      <c r="BY636" s="166"/>
      <c r="BZ636" s="166"/>
    </row>
    <row r="637" spans="1:78" ht="12.75" x14ac:dyDescent="0.2">
      <c r="A637" s="205"/>
      <c r="B637" s="206"/>
      <c r="C637" s="185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84"/>
      <c r="O637" s="185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  <c r="AA637" s="166"/>
      <c r="AB637" s="166"/>
      <c r="AC637" s="166"/>
      <c r="AD637" s="184"/>
      <c r="AE637" s="185"/>
      <c r="AF637" s="166"/>
      <c r="AG637" s="166"/>
      <c r="AH637" s="184"/>
      <c r="AI637" s="185"/>
      <c r="AJ637" s="166"/>
      <c r="AK637" s="166"/>
      <c r="AL637" s="166"/>
      <c r="AM637" s="166"/>
      <c r="AN637" s="166"/>
      <c r="AO637" s="166"/>
      <c r="AP637" s="166"/>
      <c r="AQ637" s="166"/>
      <c r="AR637" s="166"/>
      <c r="AS637" s="166"/>
      <c r="AT637" s="166"/>
      <c r="AU637" s="166"/>
      <c r="AV637" s="166"/>
      <c r="AW637" s="166"/>
      <c r="AX637" s="184"/>
      <c r="AY637" s="185"/>
      <c r="AZ637" s="166"/>
      <c r="BA637" s="166"/>
      <c r="BB637" s="166"/>
      <c r="BC637" s="166"/>
      <c r="BD637" s="166"/>
      <c r="BE637" s="166"/>
      <c r="BF637" s="184"/>
      <c r="BG637" s="185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166"/>
      <c r="BR637" s="184"/>
      <c r="BS637" s="166"/>
      <c r="BT637" s="166"/>
      <c r="BU637" s="166"/>
      <c r="BV637" s="166"/>
      <c r="BW637" s="185"/>
      <c r="BX637" s="184"/>
      <c r="BY637" s="166"/>
      <c r="BZ637" s="166"/>
    </row>
    <row r="638" spans="1:78" ht="12.75" x14ac:dyDescent="0.2">
      <c r="A638" s="205"/>
      <c r="B638" s="206"/>
      <c r="C638" s="185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84"/>
      <c r="O638" s="185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  <c r="AA638" s="166"/>
      <c r="AB638" s="166"/>
      <c r="AC638" s="166"/>
      <c r="AD638" s="184"/>
      <c r="AE638" s="185"/>
      <c r="AF638" s="166"/>
      <c r="AG638" s="166"/>
      <c r="AH638" s="184"/>
      <c r="AI638" s="185"/>
      <c r="AJ638" s="166"/>
      <c r="AK638" s="166"/>
      <c r="AL638" s="166"/>
      <c r="AM638" s="166"/>
      <c r="AN638" s="166"/>
      <c r="AO638" s="166"/>
      <c r="AP638" s="166"/>
      <c r="AQ638" s="166"/>
      <c r="AR638" s="166"/>
      <c r="AS638" s="166"/>
      <c r="AT638" s="166"/>
      <c r="AU638" s="166"/>
      <c r="AV638" s="166"/>
      <c r="AW638" s="166"/>
      <c r="AX638" s="184"/>
      <c r="AY638" s="185"/>
      <c r="AZ638" s="166"/>
      <c r="BA638" s="166"/>
      <c r="BB638" s="166"/>
      <c r="BC638" s="166"/>
      <c r="BD638" s="166"/>
      <c r="BE638" s="166"/>
      <c r="BF638" s="184"/>
      <c r="BG638" s="185"/>
      <c r="BH638" s="166"/>
      <c r="BI638" s="166"/>
      <c r="BJ638" s="166"/>
      <c r="BK638" s="166"/>
      <c r="BL638" s="166"/>
      <c r="BM638" s="166"/>
      <c r="BN638" s="166"/>
      <c r="BO638" s="166"/>
      <c r="BP638" s="166"/>
      <c r="BQ638" s="166"/>
      <c r="BR638" s="184"/>
      <c r="BS638" s="166"/>
      <c r="BT638" s="166"/>
      <c r="BU638" s="166"/>
      <c r="BV638" s="166"/>
      <c r="BW638" s="185"/>
      <c r="BX638" s="184"/>
      <c r="BY638" s="166"/>
      <c r="BZ638" s="166"/>
    </row>
    <row r="639" spans="1:78" ht="12.75" x14ac:dyDescent="0.2">
      <c r="A639" s="205"/>
      <c r="B639" s="206"/>
      <c r="C639" s="185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84"/>
      <c r="O639" s="185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  <c r="AA639" s="166"/>
      <c r="AB639" s="166"/>
      <c r="AC639" s="166"/>
      <c r="AD639" s="184"/>
      <c r="AE639" s="185"/>
      <c r="AF639" s="166"/>
      <c r="AG639" s="166"/>
      <c r="AH639" s="184"/>
      <c r="AI639" s="185"/>
      <c r="AJ639" s="166"/>
      <c r="AK639" s="166"/>
      <c r="AL639" s="166"/>
      <c r="AM639" s="166"/>
      <c r="AN639" s="166"/>
      <c r="AO639" s="166"/>
      <c r="AP639" s="166"/>
      <c r="AQ639" s="166"/>
      <c r="AR639" s="166"/>
      <c r="AS639" s="166"/>
      <c r="AT639" s="166"/>
      <c r="AU639" s="166"/>
      <c r="AV639" s="166"/>
      <c r="AW639" s="166"/>
      <c r="AX639" s="184"/>
      <c r="AY639" s="185"/>
      <c r="AZ639" s="166"/>
      <c r="BA639" s="166"/>
      <c r="BB639" s="166"/>
      <c r="BC639" s="166"/>
      <c r="BD639" s="166"/>
      <c r="BE639" s="166"/>
      <c r="BF639" s="184"/>
      <c r="BG639" s="185"/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166"/>
      <c r="BR639" s="184"/>
      <c r="BS639" s="166"/>
      <c r="BT639" s="166"/>
      <c r="BU639" s="166"/>
      <c r="BV639" s="166"/>
      <c r="BW639" s="185"/>
      <c r="BX639" s="184"/>
      <c r="BY639" s="166"/>
      <c r="BZ639" s="166"/>
    </row>
    <row r="640" spans="1:78" ht="12.75" x14ac:dyDescent="0.2">
      <c r="A640" s="205"/>
      <c r="B640" s="206"/>
      <c r="C640" s="185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84"/>
      <c r="O640" s="185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  <c r="AA640" s="166"/>
      <c r="AB640" s="166"/>
      <c r="AC640" s="166"/>
      <c r="AD640" s="184"/>
      <c r="AE640" s="185"/>
      <c r="AF640" s="166"/>
      <c r="AG640" s="166"/>
      <c r="AH640" s="184"/>
      <c r="AI640" s="185"/>
      <c r="AJ640" s="166"/>
      <c r="AK640" s="166"/>
      <c r="AL640" s="166"/>
      <c r="AM640" s="166"/>
      <c r="AN640" s="166"/>
      <c r="AO640" s="166"/>
      <c r="AP640" s="166"/>
      <c r="AQ640" s="166"/>
      <c r="AR640" s="166"/>
      <c r="AS640" s="166"/>
      <c r="AT640" s="166"/>
      <c r="AU640" s="166"/>
      <c r="AV640" s="166"/>
      <c r="AW640" s="166"/>
      <c r="AX640" s="184"/>
      <c r="AY640" s="185"/>
      <c r="AZ640" s="166"/>
      <c r="BA640" s="166"/>
      <c r="BB640" s="166"/>
      <c r="BC640" s="166"/>
      <c r="BD640" s="166"/>
      <c r="BE640" s="166"/>
      <c r="BF640" s="184"/>
      <c r="BG640" s="185"/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166"/>
      <c r="BR640" s="184"/>
      <c r="BS640" s="166"/>
      <c r="BT640" s="166"/>
      <c r="BU640" s="166"/>
      <c r="BV640" s="166"/>
      <c r="BW640" s="185"/>
      <c r="BX640" s="184"/>
      <c r="BY640" s="166"/>
      <c r="BZ640" s="166"/>
    </row>
    <row r="641" spans="1:78" ht="12.75" x14ac:dyDescent="0.2">
      <c r="A641" s="205"/>
      <c r="B641" s="206"/>
      <c r="C641" s="185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84"/>
      <c r="O641" s="185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  <c r="AA641" s="166"/>
      <c r="AB641" s="166"/>
      <c r="AC641" s="166"/>
      <c r="AD641" s="184"/>
      <c r="AE641" s="185"/>
      <c r="AF641" s="166"/>
      <c r="AG641" s="166"/>
      <c r="AH641" s="184"/>
      <c r="AI641" s="185"/>
      <c r="AJ641" s="166"/>
      <c r="AK641" s="166"/>
      <c r="AL641" s="166"/>
      <c r="AM641" s="166"/>
      <c r="AN641" s="166"/>
      <c r="AO641" s="166"/>
      <c r="AP641" s="166"/>
      <c r="AQ641" s="166"/>
      <c r="AR641" s="166"/>
      <c r="AS641" s="166"/>
      <c r="AT641" s="166"/>
      <c r="AU641" s="166"/>
      <c r="AV641" s="166"/>
      <c r="AW641" s="166"/>
      <c r="AX641" s="184"/>
      <c r="AY641" s="185"/>
      <c r="AZ641" s="166"/>
      <c r="BA641" s="166"/>
      <c r="BB641" s="166"/>
      <c r="BC641" s="166"/>
      <c r="BD641" s="166"/>
      <c r="BE641" s="166"/>
      <c r="BF641" s="184"/>
      <c r="BG641" s="185"/>
      <c r="BH641" s="166"/>
      <c r="BI641" s="166"/>
      <c r="BJ641" s="166"/>
      <c r="BK641" s="166"/>
      <c r="BL641" s="166"/>
      <c r="BM641" s="166"/>
      <c r="BN641" s="166"/>
      <c r="BO641" s="166"/>
      <c r="BP641" s="166"/>
      <c r="BQ641" s="166"/>
      <c r="BR641" s="184"/>
      <c r="BS641" s="166"/>
      <c r="BT641" s="166"/>
      <c r="BU641" s="166"/>
      <c r="BV641" s="166"/>
      <c r="BW641" s="185"/>
      <c r="BX641" s="184"/>
      <c r="BY641" s="166"/>
      <c r="BZ641" s="166"/>
    </row>
    <row r="642" spans="1:78" ht="12.75" x14ac:dyDescent="0.2">
      <c r="A642" s="205"/>
      <c r="B642" s="206"/>
      <c r="C642" s="185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84"/>
      <c r="O642" s="185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  <c r="AA642" s="166"/>
      <c r="AB642" s="166"/>
      <c r="AC642" s="166"/>
      <c r="AD642" s="184"/>
      <c r="AE642" s="185"/>
      <c r="AF642" s="166"/>
      <c r="AG642" s="166"/>
      <c r="AH642" s="184"/>
      <c r="AI642" s="185"/>
      <c r="AJ642" s="166"/>
      <c r="AK642" s="166"/>
      <c r="AL642" s="166"/>
      <c r="AM642" s="166"/>
      <c r="AN642" s="166"/>
      <c r="AO642" s="166"/>
      <c r="AP642" s="166"/>
      <c r="AQ642" s="166"/>
      <c r="AR642" s="166"/>
      <c r="AS642" s="166"/>
      <c r="AT642" s="166"/>
      <c r="AU642" s="166"/>
      <c r="AV642" s="166"/>
      <c r="AW642" s="166"/>
      <c r="AX642" s="184"/>
      <c r="AY642" s="185"/>
      <c r="AZ642" s="166"/>
      <c r="BA642" s="166"/>
      <c r="BB642" s="166"/>
      <c r="BC642" s="166"/>
      <c r="BD642" s="166"/>
      <c r="BE642" s="166"/>
      <c r="BF642" s="184"/>
      <c r="BG642" s="185"/>
      <c r="BH642" s="166"/>
      <c r="BI642" s="166"/>
      <c r="BJ642" s="166"/>
      <c r="BK642" s="166"/>
      <c r="BL642" s="166"/>
      <c r="BM642" s="166"/>
      <c r="BN642" s="166"/>
      <c r="BO642" s="166"/>
      <c r="BP642" s="166"/>
      <c r="BQ642" s="166"/>
      <c r="BR642" s="184"/>
      <c r="BS642" s="166"/>
      <c r="BT642" s="166"/>
      <c r="BU642" s="166"/>
      <c r="BV642" s="166"/>
      <c r="BW642" s="185"/>
      <c r="BX642" s="184"/>
      <c r="BY642" s="166"/>
      <c r="BZ642" s="166"/>
    </row>
    <row r="643" spans="1:78" ht="12.75" x14ac:dyDescent="0.2">
      <c r="A643" s="205"/>
      <c r="B643" s="206"/>
      <c r="C643" s="185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84"/>
      <c r="O643" s="185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  <c r="AA643" s="166"/>
      <c r="AB643" s="166"/>
      <c r="AC643" s="166"/>
      <c r="AD643" s="184"/>
      <c r="AE643" s="185"/>
      <c r="AF643" s="166"/>
      <c r="AG643" s="166"/>
      <c r="AH643" s="184"/>
      <c r="AI643" s="185"/>
      <c r="AJ643" s="166"/>
      <c r="AK643" s="166"/>
      <c r="AL643" s="166"/>
      <c r="AM643" s="166"/>
      <c r="AN643" s="166"/>
      <c r="AO643" s="166"/>
      <c r="AP643" s="166"/>
      <c r="AQ643" s="166"/>
      <c r="AR643" s="166"/>
      <c r="AS643" s="166"/>
      <c r="AT643" s="166"/>
      <c r="AU643" s="166"/>
      <c r="AV643" s="166"/>
      <c r="AW643" s="166"/>
      <c r="AX643" s="184"/>
      <c r="AY643" s="185"/>
      <c r="AZ643" s="166"/>
      <c r="BA643" s="166"/>
      <c r="BB643" s="166"/>
      <c r="BC643" s="166"/>
      <c r="BD643" s="166"/>
      <c r="BE643" s="166"/>
      <c r="BF643" s="184"/>
      <c r="BG643" s="185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166"/>
      <c r="BR643" s="184"/>
      <c r="BS643" s="166"/>
      <c r="BT643" s="166"/>
      <c r="BU643" s="166"/>
      <c r="BV643" s="166"/>
      <c r="BW643" s="185"/>
      <c r="BX643" s="184"/>
      <c r="BY643" s="166"/>
      <c r="BZ643" s="166"/>
    </row>
    <row r="644" spans="1:78" ht="12.75" x14ac:dyDescent="0.2">
      <c r="A644" s="205"/>
      <c r="B644" s="206"/>
      <c r="C644" s="185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84"/>
      <c r="O644" s="185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  <c r="AA644" s="166"/>
      <c r="AB644" s="166"/>
      <c r="AC644" s="166"/>
      <c r="AD644" s="184"/>
      <c r="AE644" s="185"/>
      <c r="AF644" s="166"/>
      <c r="AG644" s="166"/>
      <c r="AH644" s="184"/>
      <c r="AI644" s="185"/>
      <c r="AJ644" s="166"/>
      <c r="AK644" s="166"/>
      <c r="AL644" s="166"/>
      <c r="AM644" s="166"/>
      <c r="AN644" s="166"/>
      <c r="AO644" s="166"/>
      <c r="AP644" s="166"/>
      <c r="AQ644" s="166"/>
      <c r="AR644" s="166"/>
      <c r="AS644" s="166"/>
      <c r="AT644" s="166"/>
      <c r="AU644" s="166"/>
      <c r="AV644" s="166"/>
      <c r="AW644" s="166"/>
      <c r="AX644" s="184"/>
      <c r="AY644" s="185"/>
      <c r="AZ644" s="166"/>
      <c r="BA644" s="166"/>
      <c r="BB644" s="166"/>
      <c r="BC644" s="166"/>
      <c r="BD644" s="166"/>
      <c r="BE644" s="166"/>
      <c r="BF644" s="184"/>
      <c r="BG644" s="185"/>
      <c r="BH644" s="166"/>
      <c r="BI644" s="166"/>
      <c r="BJ644" s="166"/>
      <c r="BK644" s="166"/>
      <c r="BL644" s="166"/>
      <c r="BM644" s="166"/>
      <c r="BN644" s="166"/>
      <c r="BO644" s="166"/>
      <c r="BP644" s="166"/>
      <c r="BQ644" s="166"/>
      <c r="BR644" s="184"/>
      <c r="BS644" s="166"/>
      <c r="BT644" s="166"/>
      <c r="BU644" s="166"/>
      <c r="BV644" s="166"/>
      <c r="BW644" s="185"/>
      <c r="BX644" s="184"/>
      <c r="BY644" s="166"/>
      <c r="BZ644" s="166"/>
    </row>
    <row r="645" spans="1:78" ht="12.75" x14ac:dyDescent="0.2">
      <c r="A645" s="205"/>
      <c r="B645" s="206"/>
      <c r="C645" s="185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84"/>
      <c r="O645" s="185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  <c r="AA645" s="166"/>
      <c r="AB645" s="166"/>
      <c r="AC645" s="166"/>
      <c r="AD645" s="184"/>
      <c r="AE645" s="185"/>
      <c r="AF645" s="166"/>
      <c r="AG645" s="166"/>
      <c r="AH645" s="184"/>
      <c r="AI645" s="185"/>
      <c r="AJ645" s="166"/>
      <c r="AK645" s="166"/>
      <c r="AL645" s="166"/>
      <c r="AM645" s="166"/>
      <c r="AN645" s="166"/>
      <c r="AO645" s="166"/>
      <c r="AP645" s="166"/>
      <c r="AQ645" s="166"/>
      <c r="AR645" s="166"/>
      <c r="AS645" s="166"/>
      <c r="AT645" s="166"/>
      <c r="AU645" s="166"/>
      <c r="AV645" s="166"/>
      <c r="AW645" s="166"/>
      <c r="AX645" s="184"/>
      <c r="AY645" s="185"/>
      <c r="AZ645" s="166"/>
      <c r="BA645" s="166"/>
      <c r="BB645" s="166"/>
      <c r="BC645" s="166"/>
      <c r="BD645" s="166"/>
      <c r="BE645" s="166"/>
      <c r="BF645" s="184"/>
      <c r="BG645" s="185"/>
      <c r="BH645" s="166"/>
      <c r="BI645" s="166"/>
      <c r="BJ645" s="166"/>
      <c r="BK645" s="166"/>
      <c r="BL645" s="166"/>
      <c r="BM645" s="166"/>
      <c r="BN645" s="166"/>
      <c r="BO645" s="166"/>
      <c r="BP645" s="166"/>
      <c r="BQ645" s="166"/>
      <c r="BR645" s="184"/>
      <c r="BS645" s="166"/>
      <c r="BT645" s="166"/>
      <c r="BU645" s="166"/>
      <c r="BV645" s="166"/>
      <c r="BW645" s="185"/>
      <c r="BX645" s="184"/>
      <c r="BY645" s="166"/>
      <c r="BZ645" s="166"/>
    </row>
    <row r="646" spans="1:78" ht="12.75" x14ac:dyDescent="0.2">
      <c r="A646" s="205"/>
      <c r="B646" s="206"/>
      <c r="C646" s="185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84"/>
      <c r="O646" s="185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  <c r="AA646" s="166"/>
      <c r="AB646" s="166"/>
      <c r="AC646" s="166"/>
      <c r="AD646" s="184"/>
      <c r="AE646" s="185"/>
      <c r="AF646" s="166"/>
      <c r="AG646" s="166"/>
      <c r="AH646" s="184"/>
      <c r="AI646" s="185"/>
      <c r="AJ646" s="166"/>
      <c r="AK646" s="166"/>
      <c r="AL646" s="166"/>
      <c r="AM646" s="166"/>
      <c r="AN646" s="166"/>
      <c r="AO646" s="166"/>
      <c r="AP646" s="166"/>
      <c r="AQ646" s="166"/>
      <c r="AR646" s="166"/>
      <c r="AS646" s="166"/>
      <c r="AT646" s="166"/>
      <c r="AU646" s="166"/>
      <c r="AV646" s="166"/>
      <c r="AW646" s="166"/>
      <c r="AX646" s="184"/>
      <c r="AY646" s="185"/>
      <c r="AZ646" s="166"/>
      <c r="BA646" s="166"/>
      <c r="BB646" s="166"/>
      <c r="BC646" s="166"/>
      <c r="BD646" s="166"/>
      <c r="BE646" s="166"/>
      <c r="BF646" s="184"/>
      <c r="BG646" s="185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166"/>
      <c r="BR646" s="184"/>
      <c r="BS646" s="166"/>
      <c r="BT646" s="166"/>
      <c r="BU646" s="166"/>
      <c r="BV646" s="166"/>
      <c r="BW646" s="185"/>
      <c r="BX646" s="184"/>
      <c r="BY646" s="166"/>
      <c r="BZ646" s="166"/>
    </row>
    <row r="647" spans="1:78" ht="12.75" x14ac:dyDescent="0.2">
      <c r="A647" s="205"/>
      <c r="B647" s="206"/>
      <c r="C647" s="185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84"/>
      <c r="O647" s="185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  <c r="AA647" s="166"/>
      <c r="AB647" s="166"/>
      <c r="AC647" s="166"/>
      <c r="AD647" s="184"/>
      <c r="AE647" s="185"/>
      <c r="AF647" s="166"/>
      <c r="AG647" s="166"/>
      <c r="AH647" s="184"/>
      <c r="AI647" s="185"/>
      <c r="AJ647" s="166"/>
      <c r="AK647" s="166"/>
      <c r="AL647" s="166"/>
      <c r="AM647" s="166"/>
      <c r="AN647" s="166"/>
      <c r="AO647" s="166"/>
      <c r="AP647" s="166"/>
      <c r="AQ647" s="166"/>
      <c r="AR647" s="166"/>
      <c r="AS647" s="166"/>
      <c r="AT647" s="166"/>
      <c r="AU647" s="166"/>
      <c r="AV647" s="166"/>
      <c r="AW647" s="166"/>
      <c r="AX647" s="184"/>
      <c r="AY647" s="185"/>
      <c r="AZ647" s="166"/>
      <c r="BA647" s="166"/>
      <c r="BB647" s="166"/>
      <c r="BC647" s="166"/>
      <c r="BD647" s="166"/>
      <c r="BE647" s="166"/>
      <c r="BF647" s="184"/>
      <c r="BG647" s="185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166"/>
      <c r="BR647" s="184"/>
      <c r="BS647" s="166"/>
      <c r="BT647" s="166"/>
      <c r="BU647" s="166"/>
      <c r="BV647" s="166"/>
      <c r="BW647" s="185"/>
      <c r="BX647" s="184"/>
      <c r="BY647" s="166"/>
      <c r="BZ647" s="166"/>
    </row>
    <row r="648" spans="1:78" ht="12.75" x14ac:dyDescent="0.2">
      <c r="A648" s="205"/>
      <c r="B648" s="206"/>
      <c r="C648" s="185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84"/>
      <c r="O648" s="185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  <c r="AA648" s="166"/>
      <c r="AB648" s="166"/>
      <c r="AC648" s="166"/>
      <c r="AD648" s="184"/>
      <c r="AE648" s="185"/>
      <c r="AF648" s="166"/>
      <c r="AG648" s="166"/>
      <c r="AH648" s="184"/>
      <c r="AI648" s="185"/>
      <c r="AJ648" s="166"/>
      <c r="AK648" s="166"/>
      <c r="AL648" s="166"/>
      <c r="AM648" s="166"/>
      <c r="AN648" s="166"/>
      <c r="AO648" s="166"/>
      <c r="AP648" s="166"/>
      <c r="AQ648" s="166"/>
      <c r="AR648" s="166"/>
      <c r="AS648" s="166"/>
      <c r="AT648" s="166"/>
      <c r="AU648" s="166"/>
      <c r="AV648" s="166"/>
      <c r="AW648" s="166"/>
      <c r="AX648" s="184"/>
      <c r="AY648" s="185"/>
      <c r="AZ648" s="166"/>
      <c r="BA648" s="166"/>
      <c r="BB648" s="166"/>
      <c r="BC648" s="166"/>
      <c r="BD648" s="166"/>
      <c r="BE648" s="166"/>
      <c r="BF648" s="184"/>
      <c r="BG648" s="185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166"/>
      <c r="BR648" s="184"/>
      <c r="BS648" s="166"/>
      <c r="BT648" s="166"/>
      <c r="BU648" s="166"/>
      <c r="BV648" s="166"/>
      <c r="BW648" s="185"/>
      <c r="BX648" s="184"/>
      <c r="BY648" s="166"/>
      <c r="BZ648" s="166"/>
    </row>
    <row r="649" spans="1:78" ht="12.75" x14ac:dyDescent="0.2">
      <c r="A649" s="205"/>
      <c r="B649" s="206"/>
      <c r="C649" s="185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84"/>
      <c r="O649" s="185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  <c r="AA649" s="166"/>
      <c r="AB649" s="166"/>
      <c r="AC649" s="166"/>
      <c r="AD649" s="184"/>
      <c r="AE649" s="185"/>
      <c r="AF649" s="166"/>
      <c r="AG649" s="166"/>
      <c r="AH649" s="184"/>
      <c r="AI649" s="185"/>
      <c r="AJ649" s="166"/>
      <c r="AK649" s="166"/>
      <c r="AL649" s="166"/>
      <c r="AM649" s="166"/>
      <c r="AN649" s="166"/>
      <c r="AO649" s="166"/>
      <c r="AP649" s="166"/>
      <c r="AQ649" s="166"/>
      <c r="AR649" s="166"/>
      <c r="AS649" s="166"/>
      <c r="AT649" s="166"/>
      <c r="AU649" s="166"/>
      <c r="AV649" s="166"/>
      <c r="AW649" s="166"/>
      <c r="AX649" s="184"/>
      <c r="AY649" s="185"/>
      <c r="AZ649" s="166"/>
      <c r="BA649" s="166"/>
      <c r="BB649" s="166"/>
      <c r="BC649" s="166"/>
      <c r="BD649" s="166"/>
      <c r="BE649" s="166"/>
      <c r="BF649" s="184"/>
      <c r="BG649" s="185"/>
      <c r="BH649" s="166"/>
      <c r="BI649" s="166"/>
      <c r="BJ649" s="166"/>
      <c r="BK649" s="166"/>
      <c r="BL649" s="166"/>
      <c r="BM649" s="166"/>
      <c r="BN649" s="166"/>
      <c r="BO649" s="166"/>
      <c r="BP649" s="166"/>
      <c r="BQ649" s="166"/>
      <c r="BR649" s="184"/>
      <c r="BS649" s="166"/>
      <c r="BT649" s="166"/>
      <c r="BU649" s="166"/>
      <c r="BV649" s="166"/>
      <c r="BW649" s="185"/>
      <c r="BX649" s="184"/>
      <c r="BY649" s="166"/>
      <c r="BZ649" s="166"/>
    </row>
    <row r="650" spans="1:78" ht="12.75" x14ac:dyDescent="0.2">
      <c r="A650" s="205"/>
      <c r="B650" s="206"/>
      <c r="C650" s="185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84"/>
      <c r="O650" s="185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66"/>
      <c r="AC650" s="166"/>
      <c r="AD650" s="184"/>
      <c r="AE650" s="185"/>
      <c r="AF650" s="166"/>
      <c r="AG650" s="166"/>
      <c r="AH650" s="184"/>
      <c r="AI650" s="185"/>
      <c r="AJ650" s="166"/>
      <c r="AK650" s="166"/>
      <c r="AL650" s="166"/>
      <c r="AM650" s="166"/>
      <c r="AN650" s="166"/>
      <c r="AO650" s="166"/>
      <c r="AP650" s="166"/>
      <c r="AQ650" s="166"/>
      <c r="AR650" s="166"/>
      <c r="AS650" s="166"/>
      <c r="AT650" s="166"/>
      <c r="AU650" s="166"/>
      <c r="AV650" s="166"/>
      <c r="AW650" s="166"/>
      <c r="AX650" s="184"/>
      <c r="AY650" s="185"/>
      <c r="AZ650" s="166"/>
      <c r="BA650" s="166"/>
      <c r="BB650" s="166"/>
      <c r="BC650" s="166"/>
      <c r="BD650" s="166"/>
      <c r="BE650" s="166"/>
      <c r="BF650" s="184"/>
      <c r="BG650" s="185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166"/>
      <c r="BR650" s="184"/>
      <c r="BS650" s="166"/>
      <c r="BT650" s="166"/>
      <c r="BU650" s="166"/>
      <c r="BV650" s="166"/>
      <c r="BW650" s="185"/>
      <c r="BX650" s="184"/>
      <c r="BY650" s="166"/>
      <c r="BZ650" s="166"/>
    </row>
    <row r="651" spans="1:78" ht="12.75" x14ac:dyDescent="0.2">
      <c r="A651" s="205"/>
      <c r="B651" s="206"/>
      <c r="C651" s="185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84"/>
      <c r="O651" s="185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  <c r="AA651" s="166"/>
      <c r="AB651" s="166"/>
      <c r="AC651" s="166"/>
      <c r="AD651" s="184"/>
      <c r="AE651" s="185"/>
      <c r="AF651" s="166"/>
      <c r="AG651" s="166"/>
      <c r="AH651" s="184"/>
      <c r="AI651" s="185"/>
      <c r="AJ651" s="166"/>
      <c r="AK651" s="166"/>
      <c r="AL651" s="166"/>
      <c r="AM651" s="166"/>
      <c r="AN651" s="166"/>
      <c r="AO651" s="166"/>
      <c r="AP651" s="166"/>
      <c r="AQ651" s="166"/>
      <c r="AR651" s="166"/>
      <c r="AS651" s="166"/>
      <c r="AT651" s="166"/>
      <c r="AU651" s="166"/>
      <c r="AV651" s="166"/>
      <c r="AW651" s="166"/>
      <c r="AX651" s="184"/>
      <c r="AY651" s="185"/>
      <c r="AZ651" s="166"/>
      <c r="BA651" s="166"/>
      <c r="BB651" s="166"/>
      <c r="BC651" s="166"/>
      <c r="BD651" s="166"/>
      <c r="BE651" s="166"/>
      <c r="BF651" s="184"/>
      <c r="BG651" s="185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166"/>
      <c r="BR651" s="184"/>
      <c r="BS651" s="166"/>
      <c r="BT651" s="166"/>
      <c r="BU651" s="166"/>
      <c r="BV651" s="166"/>
      <c r="BW651" s="185"/>
      <c r="BX651" s="184"/>
      <c r="BY651" s="166"/>
      <c r="BZ651" s="166"/>
    </row>
    <row r="652" spans="1:78" ht="12.75" x14ac:dyDescent="0.2">
      <c r="A652" s="205"/>
      <c r="B652" s="206"/>
      <c r="C652" s="185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84"/>
      <c r="O652" s="185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66"/>
      <c r="AC652" s="166"/>
      <c r="AD652" s="184"/>
      <c r="AE652" s="185"/>
      <c r="AF652" s="166"/>
      <c r="AG652" s="166"/>
      <c r="AH652" s="184"/>
      <c r="AI652" s="185"/>
      <c r="AJ652" s="166"/>
      <c r="AK652" s="166"/>
      <c r="AL652" s="166"/>
      <c r="AM652" s="166"/>
      <c r="AN652" s="166"/>
      <c r="AO652" s="166"/>
      <c r="AP652" s="166"/>
      <c r="AQ652" s="166"/>
      <c r="AR652" s="166"/>
      <c r="AS652" s="166"/>
      <c r="AT652" s="166"/>
      <c r="AU652" s="166"/>
      <c r="AV652" s="166"/>
      <c r="AW652" s="166"/>
      <c r="AX652" s="184"/>
      <c r="AY652" s="185"/>
      <c r="AZ652" s="166"/>
      <c r="BA652" s="166"/>
      <c r="BB652" s="166"/>
      <c r="BC652" s="166"/>
      <c r="BD652" s="166"/>
      <c r="BE652" s="166"/>
      <c r="BF652" s="184"/>
      <c r="BG652" s="185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166"/>
      <c r="BR652" s="184"/>
      <c r="BS652" s="166"/>
      <c r="BT652" s="166"/>
      <c r="BU652" s="166"/>
      <c r="BV652" s="166"/>
      <c r="BW652" s="185"/>
      <c r="BX652" s="184"/>
      <c r="BY652" s="166"/>
      <c r="BZ652" s="166"/>
    </row>
    <row r="653" spans="1:78" ht="12.75" x14ac:dyDescent="0.2">
      <c r="A653" s="205"/>
      <c r="B653" s="206"/>
      <c r="C653" s="185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84"/>
      <c r="O653" s="185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66"/>
      <c r="AC653" s="166"/>
      <c r="AD653" s="184"/>
      <c r="AE653" s="185"/>
      <c r="AF653" s="166"/>
      <c r="AG653" s="166"/>
      <c r="AH653" s="184"/>
      <c r="AI653" s="185"/>
      <c r="AJ653" s="166"/>
      <c r="AK653" s="166"/>
      <c r="AL653" s="166"/>
      <c r="AM653" s="166"/>
      <c r="AN653" s="166"/>
      <c r="AO653" s="166"/>
      <c r="AP653" s="166"/>
      <c r="AQ653" s="166"/>
      <c r="AR653" s="166"/>
      <c r="AS653" s="166"/>
      <c r="AT653" s="166"/>
      <c r="AU653" s="166"/>
      <c r="AV653" s="166"/>
      <c r="AW653" s="166"/>
      <c r="AX653" s="184"/>
      <c r="AY653" s="185"/>
      <c r="AZ653" s="166"/>
      <c r="BA653" s="166"/>
      <c r="BB653" s="166"/>
      <c r="BC653" s="166"/>
      <c r="BD653" s="166"/>
      <c r="BE653" s="166"/>
      <c r="BF653" s="184"/>
      <c r="BG653" s="185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166"/>
      <c r="BR653" s="184"/>
      <c r="BS653" s="166"/>
      <c r="BT653" s="166"/>
      <c r="BU653" s="166"/>
      <c r="BV653" s="166"/>
      <c r="BW653" s="185"/>
      <c r="BX653" s="184"/>
      <c r="BY653" s="166"/>
      <c r="BZ653" s="166"/>
    </row>
    <row r="654" spans="1:78" ht="12.75" x14ac:dyDescent="0.2">
      <c r="A654" s="205"/>
      <c r="B654" s="206"/>
      <c r="C654" s="185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84"/>
      <c r="O654" s="185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66"/>
      <c r="AC654" s="166"/>
      <c r="AD654" s="184"/>
      <c r="AE654" s="185"/>
      <c r="AF654" s="166"/>
      <c r="AG654" s="166"/>
      <c r="AH654" s="184"/>
      <c r="AI654" s="185"/>
      <c r="AJ654" s="166"/>
      <c r="AK654" s="166"/>
      <c r="AL654" s="166"/>
      <c r="AM654" s="166"/>
      <c r="AN654" s="166"/>
      <c r="AO654" s="166"/>
      <c r="AP654" s="166"/>
      <c r="AQ654" s="166"/>
      <c r="AR654" s="166"/>
      <c r="AS654" s="166"/>
      <c r="AT654" s="166"/>
      <c r="AU654" s="166"/>
      <c r="AV654" s="166"/>
      <c r="AW654" s="166"/>
      <c r="AX654" s="184"/>
      <c r="AY654" s="185"/>
      <c r="AZ654" s="166"/>
      <c r="BA654" s="166"/>
      <c r="BB654" s="166"/>
      <c r="BC654" s="166"/>
      <c r="BD654" s="166"/>
      <c r="BE654" s="166"/>
      <c r="BF654" s="184"/>
      <c r="BG654" s="185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166"/>
      <c r="BR654" s="184"/>
      <c r="BS654" s="166"/>
      <c r="BT654" s="166"/>
      <c r="BU654" s="166"/>
      <c r="BV654" s="166"/>
      <c r="BW654" s="185"/>
      <c r="BX654" s="184"/>
      <c r="BY654" s="166"/>
      <c r="BZ654" s="166"/>
    </row>
    <row r="655" spans="1:78" ht="12.75" x14ac:dyDescent="0.2">
      <c r="A655" s="205"/>
      <c r="B655" s="206"/>
      <c r="C655" s="185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84"/>
      <c r="O655" s="185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66"/>
      <c r="AC655" s="166"/>
      <c r="AD655" s="184"/>
      <c r="AE655" s="185"/>
      <c r="AF655" s="166"/>
      <c r="AG655" s="166"/>
      <c r="AH655" s="184"/>
      <c r="AI655" s="185"/>
      <c r="AJ655" s="166"/>
      <c r="AK655" s="166"/>
      <c r="AL655" s="166"/>
      <c r="AM655" s="166"/>
      <c r="AN655" s="166"/>
      <c r="AO655" s="166"/>
      <c r="AP655" s="166"/>
      <c r="AQ655" s="166"/>
      <c r="AR655" s="166"/>
      <c r="AS655" s="166"/>
      <c r="AT655" s="166"/>
      <c r="AU655" s="166"/>
      <c r="AV655" s="166"/>
      <c r="AW655" s="166"/>
      <c r="AX655" s="184"/>
      <c r="AY655" s="185"/>
      <c r="AZ655" s="166"/>
      <c r="BA655" s="166"/>
      <c r="BB655" s="166"/>
      <c r="BC655" s="166"/>
      <c r="BD655" s="166"/>
      <c r="BE655" s="166"/>
      <c r="BF655" s="184"/>
      <c r="BG655" s="185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166"/>
      <c r="BR655" s="184"/>
      <c r="BS655" s="166"/>
      <c r="BT655" s="166"/>
      <c r="BU655" s="166"/>
      <c r="BV655" s="166"/>
      <c r="BW655" s="185"/>
      <c r="BX655" s="184"/>
      <c r="BY655" s="166"/>
      <c r="BZ655" s="166"/>
    </row>
    <row r="656" spans="1:78" ht="12.75" x14ac:dyDescent="0.2">
      <c r="A656" s="205"/>
      <c r="B656" s="206"/>
      <c r="C656" s="185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84"/>
      <c r="O656" s="185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66"/>
      <c r="AC656" s="166"/>
      <c r="AD656" s="184"/>
      <c r="AE656" s="185"/>
      <c r="AF656" s="166"/>
      <c r="AG656" s="166"/>
      <c r="AH656" s="184"/>
      <c r="AI656" s="185"/>
      <c r="AJ656" s="166"/>
      <c r="AK656" s="166"/>
      <c r="AL656" s="166"/>
      <c r="AM656" s="166"/>
      <c r="AN656" s="166"/>
      <c r="AO656" s="166"/>
      <c r="AP656" s="166"/>
      <c r="AQ656" s="166"/>
      <c r="AR656" s="166"/>
      <c r="AS656" s="166"/>
      <c r="AT656" s="166"/>
      <c r="AU656" s="166"/>
      <c r="AV656" s="166"/>
      <c r="AW656" s="166"/>
      <c r="AX656" s="184"/>
      <c r="AY656" s="185"/>
      <c r="AZ656" s="166"/>
      <c r="BA656" s="166"/>
      <c r="BB656" s="166"/>
      <c r="BC656" s="166"/>
      <c r="BD656" s="166"/>
      <c r="BE656" s="166"/>
      <c r="BF656" s="184"/>
      <c r="BG656" s="185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166"/>
      <c r="BR656" s="184"/>
      <c r="BS656" s="166"/>
      <c r="BT656" s="166"/>
      <c r="BU656" s="166"/>
      <c r="BV656" s="166"/>
      <c r="BW656" s="185"/>
      <c r="BX656" s="184"/>
      <c r="BY656" s="166"/>
      <c r="BZ656" s="166"/>
    </row>
    <row r="657" spans="1:78" ht="12.75" x14ac:dyDescent="0.2">
      <c r="A657" s="205"/>
      <c r="B657" s="206"/>
      <c r="C657" s="185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84"/>
      <c r="O657" s="185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66"/>
      <c r="AC657" s="166"/>
      <c r="AD657" s="184"/>
      <c r="AE657" s="185"/>
      <c r="AF657" s="166"/>
      <c r="AG657" s="166"/>
      <c r="AH657" s="184"/>
      <c r="AI657" s="185"/>
      <c r="AJ657" s="166"/>
      <c r="AK657" s="166"/>
      <c r="AL657" s="166"/>
      <c r="AM657" s="166"/>
      <c r="AN657" s="166"/>
      <c r="AO657" s="166"/>
      <c r="AP657" s="166"/>
      <c r="AQ657" s="166"/>
      <c r="AR657" s="166"/>
      <c r="AS657" s="166"/>
      <c r="AT657" s="166"/>
      <c r="AU657" s="166"/>
      <c r="AV657" s="166"/>
      <c r="AW657" s="166"/>
      <c r="AX657" s="184"/>
      <c r="AY657" s="185"/>
      <c r="AZ657" s="166"/>
      <c r="BA657" s="166"/>
      <c r="BB657" s="166"/>
      <c r="BC657" s="166"/>
      <c r="BD657" s="166"/>
      <c r="BE657" s="166"/>
      <c r="BF657" s="184"/>
      <c r="BG657" s="185"/>
      <c r="BH657" s="166"/>
      <c r="BI657" s="166"/>
      <c r="BJ657" s="166"/>
      <c r="BK657" s="166"/>
      <c r="BL657" s="166"/>
      <c r="BM657" s="166"/>
      <c r="BN657" s="166"/>
      <c r="BO657" s="166"/>
      <c r="BP657" s="166"/>
      <c r="BQ657" s="166"/>
      <c r="BR657" s="184"/>
      <c r="BS657" s="166"/>
      <c r="BT657" s="166"/>
      <c r="BU657" s="166"/>
      <c r="BV657" s="166"/>
      <c r="BW657" s="185"/>
      <c r="BX657" s="184"/>
      <c r="BY657" s="166"/>
      <c r="BZ657" s="166"/>
    </row>
    <row r="658" spans="1:78" ht="12.75" x14ac:dyDescent="0.2">
      <c r="A658" s="205"/>
      <c r="B658" s="206"/>
      <c r="C658" s="185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84"/>
      <c r="O658" s="185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66"/>
      <c r="AC658" s="166"/>
      <c r="AD658" s="184"/>
      <c r="AE658" s="185"/>
      <c r="AF658" s="166"/>
      <c r="AG658" s="166"/>
      <c r="AH658" s="184"/>
      <c r="AI658" s="185"/>
      <c r="AJ658" s="166"/>
      <c r="AK658" s="166"/>
      <c r="AL658" s="166"/>
      <c r="AM658" s="166"/>
      <c r="AN658" s="166"/>
      <c r="AO658" s="166"/>
      <c r="AP658" s="166"/>
      <c r="AQ658" s="166"/>
      <c r="AR658" s="166"/>
      <c r="AS658" s="166"/>
      <c r="AT658" s="166"/>
      <c r="AU658" s="166"/>
      <c r="AV658" s="166"/>
      <c r="AW658" s="166"/>
      <c r="AX658" s="184"/>
      <c r="AY658" s="185"/>
      <c r="AZ658" s="166"/>
      <c r="BA658" s="166"/>
      <c r="BB658" s="166"/>
      <c r="BC658" s="166"/>
      <c r="BD658" s="166"/>
      <c r="BE658" s="166"/>
      <c r="BF658" s="184"/>
      <c r="BG658" s="185"/>
      <c r="BH658" s="166"/>
      <c r="BI658" s="166"/>
      <c r="BJ658" s="166"/>
      <c r="BK658" s="166"/>
      <c r="BL658" s="166"/>
      <c r="BM658" s="166"/>
      <c r="BN658" s="166"/>
      <c r="BO658" s="166"/>
      <c r="BP658" s="166"/>
      <c r="BQ658" s="166"/>
      <c r="BR658" s="184"/>
      <c r="BS658" s="166"/>
      <c r="BT658" s="166"/>
      <c r="BU658" s="166"/>
      <c r="BV658" s="166"/>
      <c r="BW658" s="185"/>
      <c r="BX658" s="184"/>
      <c r="BY658" s="166"/>
      <c r="BZ658" s="166"/>
    </row>
    <row r="659" spans="1:78" ht="12.75" x14ac:dyDescent="0.2">
      <c r="A659" s="205"/>
      <c r="B659" s="206"/>
      <c r="C659" s="185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84"/>
      <c r="O659" s="185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66"/>
      <c r="AC659" s="166"/>
      <c r="AD659" s="184"/>
      <c r="AE659" s="185"/>
      <c r="AF659" s="166"/>
      <c r="AG659" s="166"/>
      <c r="AH659" s="184"/>
      <c r="AI659" s="185"/>
      <c r="AJ659" s="166"/>
      <c r="AK659" s="166"/>
      <c r="AL659" s="166"/>
      <c r="AM659" s="166"/>
      <c r="AN659" s="166"/>
      <c r="AO659" s="166"/>
      <c r="AP659" s="166"/>
      <c r="AQ659" s="166"/>
      <c r="AR659" s="166"/>
      <c r="AS659" s="166"/>
      <c r="AT659" s="166"/>
      <c r="AU659" s="166"/>
      <c r="AV659" s="166"/>
      <c r="AW659" s="166"/>
      <c r="AX659" s="184"/>
      <c r="AY659" s="185"/>
      <c r="AZ659" s="166"/>
      <c r="BA659" s="166"/>
      <c r="BB659" s="166"/>
      <c r="BC659" s="166"/>
      <c r="BD659" s="166"/>
      <c r="BE659" s="166"/>
      <c r="BF659" s="184"/>
      <c r="BG659" s="185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166"/>
      <c r="BR659" s="184"/>
      <c r="BS659" s="166"/>
      <c r="BT659" s="166"/>
      <c r="BU659" s="166"/>
      <c r="BV659" s="166"/>
      <c r="BW659" s="185"/>
      <c r="BX659" s="184"/>
      <c r="BY659" s="166"/>
      <c r="BZ659" s="166"/>
    </row>
    <row r="660" spans="1:78" ht="12.75" x14ac:dyDescent="0.2">
      <c r="A660" s="205"/>
      <c r="B660" s="206"/>
      <c r="C660" s="185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84"/>
      <c r="O660" s="185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66"/>
      <c r="AC660" s="166"/>
      <c r="AD660" s="184"/>
      <c r="AE660" s="185"/>
      <c r="AF660" s="166"/>
      <c r="AG660" s="166"/>
      <c r="AH660" s="184"/>
      <c r="AI660" s="185"/>
      <c r="AJ660" s="166"/>
      <c r="AK660" s="166"/>
      <c r="AL660" s="166"/>
      <c r="AM660" s="166"/>
      <c r="AN660" s="166"/>
      <c r="AO660" s="166"/>
      <c r="AP660" s="166"/>
      <c r="AQ660" s="166"/>
      <c r="AR660" s="166"/>
      <c r="AS660" s="166"/>
      <c r="AT660" s="166"/>
      <c r="AU660" s="166"/>
      <c r="AV660" s="166"/>
      <c r="AW660" s="166"/>
      <c r="AX660" s="184"/>
      <c r="AY660" s="185"/>
      <c r="AZ660" s="166"/>
      <c r="BA660" s="166"/>
      <c r="BB660" s="166"/>
      <c r="BC660" s="166"/>
      <c r="BD660" s="166"/>
      <c r="BE660" s="166"/>
      <c r="BF660" s="184"/>
      <c r="BG660" s="185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166"/>
      <c r="BR660" s="184"/>
      <c r="BS660" s="166"/>
      <c r="BT660" s="166"/>
      <c r="BU660" s="166"/>
      <c r="BV660" s="166"/>
      <c r="BW660" s="185"/>
      <c r="BX660" s="184"/>
      <c r="BY660" s="166"/>
      <c r="BZ660" s="166"/>
    </row>
    <row r="661" spans="1:78" ht="12.75" x14ac:dyDescent="0.2">
      <c r="A661" s="205"/>
      <c r="B661" s="206"/>
      <c r="C661" s="185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84"/>
      <c r="O661" s="185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66"/>
      <c r="AC661" s="166"/>
      <c r="AD661" s="184"/>
      <c r="AE661" s="185"/>
      <c r="AF661" s="166"/>
      <c r="AG661" s="166"/>
      <c r="AH661" s="184"/>
      <c r="AI661" s="185"/>
      <c r="AJ661" s="166"/>
      <c r="AK661" s="166"/>
      <c r="AL661" s="166"/>
      <c r="AM661" s="166"/>
      <c r="AN661" s="166"/>
      <c r="AO661" s="166"/>
      <c r="AP661" s="166"/>
      <c r="AQ661" s="166"/>
      <c r="AR661" s="166"/>
      <c r="AS661" s="166"/>
      <c r="AT661" s="166"/>
      <c r="AU661" s="166"/>
      <c r="AV661" s="166"/>
      <c r="AW661" s="166"/>
      <c r="AX661" s="184"/>
      <c r="AY661" s="185"/>
      <c r="AZ661" s="166"/>
      <c r="BA661" s="166"/>
      <c r="BB661" s="166"/>
      <c r="BC661" s="166"/>
      <c r="BD661" s="166"/>
      <c r="BE661" s="166"/>
      <c r="BF661" s="184"/>
      <c r="BG661" s="185"/>
      <c r="BH661" s="166"/>
      <c r="BI661" s="166"/>
      <c r="BJ661" s="166"/>
      <c r="BK661" s="166"/>
      <c r="BL661" s="166"/>
      <c r="BM661" s="166"/>
      <c r="BN661" s="166"/>
      <c r="BO661" s="166"/>
      <c r="BP661" s="166"/>
      <c r="BQ661" s="166"/>
      <c r="BR661" s="184"/>
      <c r="BS661" s="166"/>
      <c r="BT661" s="166"/>
      <c r="BU661" s="166"/>
      <c r="BV661" s="166"/>
      <c r="BW661" s="185"/>
      <c r="BX661" s="184"/>
      <c r="BY661" s="166"/>
      <c r="BZ661" s="166"/>
    </row>
    <row r="662" spans="1:78" ht="12.75" x14ac:dyDescent="0.2">
      <c r="A662" s="205"/>
      <c r="B662" s="206"/>
      <c r="C662" s="185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84"/>
      <c r="O662" s="185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66"/>
      <c r="AC662" s="166"/>
      <c r="AD662" s="184"/>
      <c r="AE662" s="185"/>
      <c r="AF662" s="166"/>
      <c r="AG662" s="166"/>
      <c r="AH662" s="184"/>
      <c r="AI662" s="185"/>
      <c r="AJ662" s="166"/>
      <c r="AK662" s="166"/>
      <c r="AL662" s="166"/>
      <c r="AM662" s="166"/>
      <c r="AN662" s="166"/>
      <c r="AO662" s="166"/>
      <c r="AP662" s="166"/>
      <c r="AQ662" s="166"/>
      <c r="AR662" s="166"/>
      <c r="AS662" s="166"/>
      <c r="AT662" s="166"/>
      <c r="AU662" s="166"/>
      <c r="AV662" s="166"/>
      <c r="AW662" s="166"/>
      <c r="AX662" s="184"/>
      <c r="AY662" s="185"/>
      <c r="AZ662" s="166"/>
      <c r="BA662" s="166"/>
      <c r="BB662" s="166"/>
      <c r="BC662" s="166"/>
      <c r="BD662" s="166"/>
      <c r="BE662" s="166"/>
      <c r="BF662" s="184"/>
      <c r="BG662" s="185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166"/>
      <c r="BR662" s="184"/>
      <c r="BS662" s="166"/>
      <c r="BT662" s="166"/>
      <c r="BU662" s="166"/>
      <c r="BV662" s="166"/>
      <c r="BW662" s="185"/>
      <c r="BX662" s="184"/>
      <c r="BY662" s="166"/>
      <c r="BZ662" s="166"/>
    </row>
    <row r="663" spans="1:78" ht="12.75" x14ac:dyDescent="0.2">
      <c r="A663" s="205"/>
      <c r="B663" s="206"/>
      <c r="C663" s="185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84"/>
      <c r="O663" s="185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66"/>
      <c r="AC663" s="166"/>
      <c r="AD663" s="184"/>
      <c r="AE663" s="185"/>
      <c r="AF663" s="166"/>
      <c r="AG663" s="166"/>
      <c r="AH663" s="184"/>
      <c r="AI663" s="185"/>
      <c r="AJ663" s="166"/>
      <c r="AK663" s="166"/>
      <c r="AL663" s="166"/>
      <c r="AM663" s="166"/>
      <c r="AN663" s="166"/>
      <c r="AO663" s="166"/>
      <c r="AP663" s="166"/>
      <c r="AQ663" s="166"/>
      <c r="AR663" s="166"/>
      <c r="AS663" s="166"/>
      <c r="AT663" s="166"/>
      <c r="AU663" s="166"/>
      <c r="AV663" s="166"/>
      <c r="AW663" s="166"/>
      <c r="AX663" s="184"/>
      <c r="AY663" s="185"/>
      <c r="AZ663" s="166"/>
      <c r="BA663" s="166"/>
      <c r="BB663" s="166"/>
      <c r="BC663" s="166"/>
      <c r="BD663" s="166"/>
      <c r="BE663" s="166"/>
      <c r="BF663" s="184"/>
      <c r="BG663" s="185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166"/>
      <c r="BR663" s="184"/>
      <c r="BS663" s="166"/>
      <c r="BT663" s="166"/>
      <c r="BU663" s="166"/>
      <c r="BV663" s="166"/>
      <c r="BW663" s="185"/>
      <c r="BX663" s="184"/>
      <c r="BY663" s="166"/>
      <c r="BZ663" s="166"/>
    </row>
    <row r="664" spans="1:78" ht="12.75" x14ac:dyDescent="0.2">
      <c r="A664" s="205"/>
      <c r="B664" s="206"/>
      <c r="C664" s="185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84"/>
      <c r="O664" s="185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66"/>
      <c r="AC664" s="166"/>
      <c r="AD664" s="184"/>
      <c r="AE664" s="185"/>
      <c r="AF664" s="166"/>
      <c r="AG664" s="166"/>
      <c r="AH664" s="184"/>
      <c r="AI664" s="185"/>
      <c r="AJ664" s="166"/>
      <c r="AK664" s="166"/>
      <c r="AL664" s="166"/>
      <c r="AM664" s="166"/>
      <c r="AN664" s="166"/>
      <c r="AO664" s="166"/>
      <c r="AP664" s="166"/>
      <c r="AQ664" s="166"/>
      <c r="AR664" s="166"/>
      <c r="AS664" s="166"/>
      <c r="AT664" s="166"/>
      <c r="AU664" s="166"/>
      <c r="AV664" s="166"/>
      <c r="AW664" s="166"/>
      <c r="AX664" s="184"/>
      <c r="AY664" s="185"/>
      <c r="AZ664" s="166"/>
      <c r="BA664" s="166"/>
      <c r="BB664" s="166"/>
      <c r="BC664" s="166"/>
      <c r="BD664" s="166"/>
      <c r="BE664" s="166"/>
      <c r="BF664" s="184"/>
      <c r="BG664" s="185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166"/>
      <c r="BR664" s="184"/>
      <c r="BS664" s="166"/>
      <c r="BT664" s="166"/>
      <c r="BU664" s="166"/>
      <c r="BV664" s="166"/>
      <c r="BW664" s="185"/>
      <c r="BX664" s="184"/>
      <c r="BY664" s="166"/>
      <c r="BZ664" s="166"/>
    </row>
    <row r="665" spans="1:78" ht="12.75" x14ac:dyDescent="0.2">
      <c r="A665" s="205"/>
      <c r="B665" s="206"/>
      <c r="C665" s="185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84"/>
      <c r="O665" s="185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66"/>
      <c r="AC665" s="166"/>
      <c r="AD665" s="184"/>
      <c r="AE665" s="185"/>
      <c r="AF665" s="166"/>
      <c r="AG665" s="166"/>
      <c r="AH665" s="184"/>
      <c r="AI665" s="185"/>
      <c r="AJ665" s="166"/>
      <c r="AK665" s="166"/>
      <c r="AL665" s="166"/>
      <c r="AM665" s="166"/>
      <c r="AN665" s="166"/>
      <c r="AO665" s="166"/>
      <c r="AP665" s="166"/>
      <c r="AQ665" s="166"/>
      <c r="AR665" s="166"/>
      <c r="AS665" s="166"/>
      <c r="AT665" s="166"/>
      <c r="AU665" s="166"/>
      <c r="AV665" s="166"/>
      <c r="AW665" s="166"/>
      <c r="AX665" s="184"/>
      <c r="AY665" s="185"/>
      <c r="AZ665" s="166"/>
      <c r="BA665" s="166"/>
      <c r="BB665" s="166"/>
      <c r="BC665" s="166"/>
      <c r="BD665" s="166"/>
      <c r="BE665" s="166"/>
      <c r="BF665" s="184"/>
      <c r="BG665" s="185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166"/>
      <c r="BR665" s="184"/>
      <c r="BS665" s="166"/>
      <c r="BT665" s="166"/>
      <c r="BU665" s="166"/>
      <c r="BV665" s="166"/>
      <c r="BW665" s="185"/>
      <c r="BX665" s="184"/>
      <c r="BY665" s="166"/>
      <c r="BZ665" s="166"/>
    </row>
    <row r="666" spans="1:78" ht="12.75" x14ac:dyDescent="0.2">
      <c r="A666" s="205"/>
      <c r="B666" s="206"/>
      <c r="C666" s="185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84"/>
      <c r="O666" s="185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66"/>
      <c r="AC666" s="166"/>
      <c r="AD666" s="184"/>
      <c r="AE666" s="185"/>
      <c r="AF666" s="166"/>
      <c r="AG666" s="166"/>
      <c r="AH666" s="184"/>
      <c r="AI666" s="185"/>
      <c r="AJ666" s="166"/>
      <c r="AK666" s="166"/>
      <c r="AL666" s="166"/>
      <c r="AM666" s="166"/>
      <c r="AN666" s="166"/>
      <c r="AO666" s="166"/>
      <c r="AP666" s="166"/>
      <c r="AQ666" s="166"/>
      <c r="AR666" s="166"/>
      <c r="AS666" s="166"/>
      <c r="AT666" s="166"/>
      <c r="AU666" s="166"/>
      <c r="AV666" s="166"/>
      <c r="AW666" s="166"/>
      <c r="AX666" s="184"/>
      <c r="AY666" s="185"/>
      <c r="AZ666" s="166"/>
      <c r="BA666" s="166"/>
      <c r="BB666" s="166"/>
      <c r="BC666" s="166"/>
      <c r="BD666" s="166"/>
      <c r="BE666" s="166"/>
      <c r="BF666" s="184"/>
      <c r="BG666" s="185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166"/>
      <c r="BR666" s="184"/>
      <c r="BS666" s="166"/>
      <c r="BT666" s="166"/>
      <c r="BU666" s="166"/>
      <c r="BV666" s="166"/>
      <c r="BW666" s="185"/>
      <c r="BX666" s="184"/>
      <c r="BY666" s="166"/>
      <c r="BZ666" s="166"/>
    </row>
    <row r="667" spans="1:78" ht="12.75" x14ac:dyDescent="0.2">
      <c r="A667" s="205"/>
      <c r="B667" s="206"/>
      <c r="C667" s="185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84"/>
      <c r="O667" s="185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  <c r="AA667" s="166"/>
      <c r="AB667" s="166"/>
      <c r="AC667" s="166"/>
      <c r="AD667" s="184"/>
      <c r="AE667" s="185"/>
      <c r="AF667" s="166"/>
      <c r="AG667" s="166"/>
      <c r="AH667" s="184"/>
      <c r="AI667" s="185"/>
      <c r="AJ667" s="166"/>
      <c r="AK667" s="166"/>
      <c r="AL667" s="166"/>
      <c r="AM667" s="166"/>
      <c r="AN667" s="166"/>
      <c r="AO667" s="166"/>
      <c r="AP667" s="166"/>
      <c r="AQ667" s="166"/>
      <c r="AR667" s="166"/>
      <c r="AS667" s="166"/>
      <c r="AT667" s="166"/>
      <c r="AU667" s="166"/>
      <c r="AV667" s="166"/>
      <c r="AW667" s="166"/>
      <c r="AX667" s="184"/>
      <c r="AY667" s="185"/>
      <c r="AZ667" s="166"/>
      <c r="BA667" s="166"/>
      <c r="BB667" s="166"/>
      <c r="BC667" s="166"/>
      <c r="BD667" s="166"/>
      <c r="BE667" s="166"/>
      <c r="BF667" s="184"/>
      <c r="BG667" s="185"/>
      <c r="BH667" s="166"/>
      <c r="BI667" s="166"/>
      <c r="BJ667" s="166"/>
      <c r="BK667" s="166"/>
      <c r="BL667" s="166"/>
      <c r="BM667" s="166"/>
      <c r="BN667" s="166"/>
      <c r="BO667" s="166"/>
      <c r="BP667" s="166"/>
      <c r="BQ667" s="166"/>
      <c r="BR667" s="184"/>
      <c r="BS667" s="166"/>
      <c r="BT667" s="166"/>
      <c r="BU667" s="166"/>
      <c r="BV667" s="166"/>
      <c r="BW667" s="185"/>
      <c r="BX667" s="184"/>
      <c r="BY667" s="166"/>
      <c r="BZ667" s="166"/>
    </row>
    <row r="668" spans="1:78" ht="12.75" x14ac:dyDescent="0.2">
      <c r="A668" s="205"/>
      <c r="B668" s="206"/>
      <c r="C668" s="185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84"/>
      <c r="O668" s="185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  <c r="AA668" s="166"/>
      <c r="AB668" s="166"/>
      <c r="AC668" s="166"/>
      <c r="AD668" s="184"/>
      <c r="AE668" s="185"/>
      <c r="AF668" s="166"/>
      <c r="AG668" s="166"/>
      <c r="AH668" s="184"/>
      <c r="AI668" s="185"/>
      <c r="AJ668" s="166"/>
      <c r="AK668" s="166"/>
      <c r="AL668" s="166"/>
      <c r="AM668" s="166"/>
      <c r="AN668" s="166"/>
      <c r="AO668" s="166"/>
      <c r="AP668" s="166"/>
      <c r="AQ668" s="166"/>
      <c r="AR668" s="166"/>
      <c r="AS668" s="166"/>
      <c r="AT668" s="166"/>
      <c r="AU668" s="166"/>
      <c r="AV668" s="166"/>
      <c r="AW668" s="166"/>
      <c r="AX668" s="184"/>
      <c r="AY668" s="185"/>
      <c r="AZ668" s="166"/>
      <c r="BA668" s="166"/>
      <c r="BB668" s="166"/>
      <c r="BC668" s="166"/>
      <c r="BD668" s="166"/>
      <c r="BE668" s="166"/>
      <c r="BF668" s="184"/>
      <c r="BG668" s="185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166"/>
      <c r="BR668" s="184"/>
      <c r="BS668" s="166"/>
      <c r="BT668" s="166"/>
      <c r="BU668" s="166"/>
      <c r="BV668" s="166"/>
      <c r="BW668" s="185"/>
      <c r="BX668" s="184"/>
      <c r="BY668" s="166"/>
      <c r="BZ668" s="166"/>
    </row>
    <row r="669" spans="1:78" ht="12.75" x14ac:dyDescent="0.2">
      <c r="A669" s="205"/>
      <c r="B669" s="206"/>
      <c r="C669" s="185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84"/>
      <c r="O669" s="185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  <c r="AA669" s="166"/>
      <c r="AB669" s="166"/>
      <c r="AC669" s="166"/>
      <c r="AD669" s="184"/>
      <c r="AE669" s="185"/>
      <c r="AF669" s="166"/>
      <c r="AG669" s="166"/>
      <c r="AH669" s="184"/>
      <c r="AI669" s="185"/>
      <c r="AJ669" s="166"/>
      <c r="AK669" s="166"/>
      <c r="AL669" s="166"/>
      <c r="AM669" s="166"/>
      <c r="AN669" s="166"/>
      <c r="AO669" s="166"/>
      <c r="AP669" s="166"/>
      <c r="AQ669" s="166"/>
      <c r="AR669" s="166"/>
      <c r="AS669" s="166"/>
      <c r="AT669" s="166"/>
      <c r="AU669" s="166"/>
      <c r="AV669" s="166"/>
      <c r="AW669" s="166"/>
      <c r="AX669" s="184"/>
      <c r="AY669" s="185"/>
      <c r="AZ669" s="166"/>
      <c r="BA669" s="166"/>
      <c r="BB669" s="166"/>
      <c r="BC669" s="166"/>
      <c r="BD669" s="166"/>
      <c r="BE669" s="166"/>
      <c r="BF669" s="184"/>
      <c r="BG669" s="185"/>
      <c r="BH669" s="166"/>
      <c r="BI669" s="166"/>
      <c r="BJ669" s="166"/>
      <c r="BK669" s="166"/>
      <c r="BL669" s="166"/>
      <c r="BM669" s="166"/>
      <c r="BN669" s="166"/>
      <c r="BO669" s="166"/>
      <c r="BP669" s="166"/>
      <c r="BQ669" s="166"/>
      <c r="BR669" s="184"/>
      <c r="BS669" s="166"/>
      <c r="BT669" s="166"/>
      <c r="BU669" s="166"/>
      <c r="BV669" s="166"/>
      <c r="BW669" s="185"/>
      <c r="BX669" s="184"/>
      <c r="BY669" s="166"/>
      <c r="BZ669" s="166"/>
    </row>
    <row r="670" spans="1:78" ht="12.75" x14ac:dyDescent="0.2">
      <c r="A670" s="205"/>
      <c r="B670" s="206"/>
      <c r="C670" s="185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84"/>
      <c r="O670" s="185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  <c r="AA670" s="166"/>
      <c r="AB670" s="166"/>
      <c r="AC670" s="166"/>
      <c r="AD670" s="184"/>
      <c r="AE670" s="185"/>
      <c r="AF670" s="166"/>
      <c r="AG670" s="166"/>
      <c r="AH670" s="184"/>
      <c r="AI670" s="185"/>
      <c r="AJ670" s="166"/>
      <c r="AK670" s="166"/>
      <c r="AL670" s="166"/>
      <c r="AM670" s="166"/>
      <c r="AN670" s="166"/>
      <c r="AO670" s="166"/>
      <c r="AP670" s="166"/>
      <c r="AQ670" s="166"/>
      <c r="AR670" s="166"/>
      <c r="AS670" s="166"/>
      <c r="AT670" s="166"/>
      <c r="AU670" s="166"/>
      <c r="AV670" s="166"/>
      <c r="AW670" s="166"/>
      <c r="AX670" s="184"/>
      <c r="AY670" s="185"/>
      <c r="AZ670" s="166"/>
      <c r="BA670" s="166"/>
      <c r="BB670" s="166"/>
      <c r="BC670" s="166"/>
      <c r="BD670" s="166"/>
      <c r="BE670" s="166"/>
      <c r="BF670" s="184"/>
      <c r="BG670" s="185"/>
      <c r="BH670" s="166"/>
      <c r="BI670" s="166"/>
      <c r="BJ670" s="166"/>
      <c r="BK670" s="166"/>
      <c r="BL670" s="166"/>
      <c r="BM670" s="166"/>
      <c r="BN670" s="166"/>
      <c r="BO670" s="166"/>
      <c r="BP670" s="166"/>
      <c r="BQ670" s="166"/>
      <c r="BR670" s="184"/>
      <c r="BS670" s="166"/>
      <c r="BT670" s="166"/>
      <c r="BU670" s="166"/>
      <c r="BV670" s="166"/>
      <c r="BW670" s="185"/>
      <c r="BX670" s="184"/>
      <c r="BY670" s="166"/>
      <c r="BZ670" s="166"/>
    </row>
    <row r="671" spans="1:78" ht="12.75" x14ac:dyDescent="0.2">
      <c r="A671" s="205"/>
      <c r="B671" s="206"/>
      <c r="C671" s="185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84"/>
      <c r="O671" s="185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  <c r="AA671" s="166"/>
      <c r="AB671" s="166"/>
      <c r="AC671" s="166"/>
      <c r="AD671" s="184"/>
      <c r="AE671" s="185"/>
      <c r="AF671" s="166"/>
      <c r="AG671" s="166"/>
      <c r="AH671" s="184"/>
      <c r="AI671" s="185"/>
      <c r="AJ671" s="166"/>
      <c r="AK671" s="166"/>
      <c r="AL671" s="166"/>
      <c r="AM671" s="166"/>
      <c r="AN671" s="166"/>
      <c r="AO671" s="166"/>
      <c r="AP671" s="166"/>
      <c r="AQ671" s="166"/>
      <c r="AR671" s="166"/>
      <c r="AS671" s="166"/>
      <c r="AT671" s="166"/>
      <c r="AU671" s="166"/>
      <c r="AV671" s="166"/>
      <c r="AW671" s="166"/>
      <c r="AX671" s="184"/>
      <c r="AY671" s="185"/>
      <c r="AZ671" s="166"/>
      <c r="BA671" s="166"/>
      <c r="BB671" s="166"/>
      <c r="BC671" s="166"/>
      <c r="BD671" s="166"/>
      <c r="BE671" s="166"/>
      <c r="BF671" s="184"/>
      <c r="BG671" s="185"/>
      <c r="BH671" s="166"/>
      <c r="BI671" s="166"/>
      <c r="BJ671" s="166"/>
      <c r="BK671" s="166"/>
      <c r="BL671" s="166"/>
      <c r="BM671" s="166"/>
      <c r="BN671" s="166"/>
      <c r="BO671" s="166"/>
      <c r="BP671" s="166"/>
      <c r="BQ671" s="166"/>
      <c r="BR671" s="184"/>
      <c r="BS671" s="166"/>
      <c r="BT671" s="166"/>
      <c r="BU671" s="166"/>
      <c r="BV671" s="166"/>
      <c r="BW671" s="185"/>
      <c r="BX671" s="184"/>
      <c r="BY671" s="166"/>
      <c r="BZ671" s="166"/>
    </row>
    <row r="672" spans="1:78" ht="12.75" x14ac:dyDescent="0.2">
      <c r="A672" s="205"/>
      <c r="B672" s="206"/>
      <c r="C672" s="185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84"/>
      <c r="O672" s="185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  <c r="AA672" s="166"/>
      <c r="AB672" s="166"/>
      <c r="AC672" s="166"/>
      <c r="AD672" s="184"/>
      <c r="AE672" s="185"/>
      <c r="AF672" s="166"/>
      <c r="AG672" s="166"/>
      <c r="AH672" s="184"/>
      <c r="AI672" s="185"/>
      <c r="AJ672" s="166"/>
      <c r="AK672" s="166"/>
      <c r="AL672" s="166"/>
      <c r="AM672" s="166"/>
      <c r="AN672" s="166"/>
      <c r="AO672" s="166"/>
      <c r="AP672" s="166"/>
      <c r="AQ672" s="166"/>
      <c r="AR672" s="166"/>
      <c r="AS672" s="166"/>
      <c r="AT672" s="166"/>
      <c r="AU672" s="166"/>
      <c r="AV672" s="166"/>
      <c r="AW672" s="166"/>
      <c r="AX672" s="184"/>
      <c r="AY672" s="185"/>
      <c r="AZ672" s="166"/>
      <c r="BA672" s="166"/>
      <c r="BB672" s="166"/>
      <c r="BC672" s="166"/>
      <c r="BD672" s="166"/>
      <c r="BE672" s="166"/>
      <c r="BF672" s="184"/>
      <c r="BG672" s="185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166"/>
      <c r="BR672" s="184"/>
      <c r="BS672" s="166"/>
      <c r="BT672" s="166"/>
      <c r="BU672" s="166"/>
      <c r="BV672" s="166"/>
      <c r="BW672" s="185"/>
      <c r="BX672" s="184"/>
      <c r="BY672" s="166"/>
      <c r="BZ672" s="166"/>
    </row>
    <row r="673" spans="1:78" ht="12.75" x14ac:dyDescent="0.2">
      <c r="A673" s="205"/>
      <c r="B673" s="206"/>
      <c r="C673" s="185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84"/>
      <c r="O673" s="185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  <c r="AA673" s="166"/>
      <c r="AB673" s="166"/>
      <c r="AC673" s="166"/>
      <c r="AD673" s="184"/>
      <c r="AE673" s="185"/>
      <c r="AF673" s="166"/>
      <c r="AG673" s="166"/>
      <c r="AH673" s="184"/>
      <c r="AI673" s="185"/>
      <c r="AJ673" s="166"/>
      <c r="AK673" s="166"/>
      <c r="AL673" s="166"/>
      <c r="AM673" s="166"/>
      <c r="AN673" s="166"/>
      <c r="AO673" s="166"/>
      <c r="AP673" s="166"/>
      <c r="AQ673" s="166"/>
      <c r="AR673" s="166"/>
      <c r="AS673" s="166"/>
      <c r="AT673" s="166"/>
      <c r="AU673" s="166"/>
      <c r="AV673" s="166"/>
      <c r="AW673" s="166"/>
      <c r="AX673" s="184"/>
      <c r="AY673" s="185"/>
      <c r="AZ673" s="166"/>
      <c r="BA673" s="166"/>
      <c r="BB673" s="166"/>
      <c r="BC673" s="166"/>
      <c r="BD673" s="166"/>
      <c r="BE673" s="166"/>
      <c r="BF673" s="184"/>
      <c r="BG673" s="185"/>
      <c r="BH673" s="166"/>
      <c r="BI673" s="166"/>
      <c r="BJ673" s="166"/>
      <c r="BK673" s="166"/>
      <c r="BL673" s="166"/>
      <c r="BM673" s="166"/>
      <c r="BN673" s="166"/>
      <c r="BO673" s="166"/>
      <c r="BP673" s="166"/>
      <c r="BQ673" s="166"/>
      <c r="BR673" s="184"/>
      <c r="BS673" s="166"/>
      <c r="BT673" s="166"/>
      <c r="BU673" s="166"/>
      <c r="BV673" s="166"/>
      <c r="BW673" s="185"/>
      <c r="BX673" s="184"/>
      <c r="BY673" s="166"/>
      <c r="BZ673" s="166"/>
    </row>
    <row r="674" spans="1:78" ht="12.75" x14ac:dyDescent="0.2">
      <c r="A674" s="205"/>
      <c r="B674" s="206"/>
      <c r="C674" s="185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84"/>
      <c r="O674" s="185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  <c r="AA674" s="166"/>
      <c r="AB674" s="166"/>
      <c r="AC674" s="166"/>
      <c r="AD674" s="184"/>
      <c r="AE674" s="185"/>
      <c r="AF674" s="166"/>
      <c r="AG674" s="166"/>
      <c r="AH674" s="184"/>
      <c r="AI674" s="185"/>
      <c r="AJ674" s="166"/>
      <c r="AK674" s="166"/>
      <c r="AL674" s="166"/>
      <c r="AM674" s="166"/>
      <c r="AN674" s="166"/>
      <c r="AO674" s="166"/>
      <c r="AP674" s="166"/>
      <c r="AQ674" s="166"/>
      <c r="AR674" s="166"/>
      <c r="AS674" s="166"/>
      <c r="AT674" s="166"/>
      <c r="AU674" s="166"/>
      <c r="AV674" s="166"/>
      <c r="AW674" s="166"/>
      <c r="AX674" s="184"/>
      <c r="AY674" s="185"/>
      <c r="AZ674" s="166"/>
      <c r="BA674" s="166"/>
      <c r="BB674" s="166"/>
      <c r="BC674" s="166"/>
      <c r="BD674" s="166"/>
      <c r="BE674" s="166"/>
      <c r="BF674" s="184"/>
      <c r="BG674" s="185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166"/>
      <c r="BR674" s="184"/>
      <c r="BS674" s="166"/>
      <c r="BT674" s="166"/>
      <c r="BU674" s="166"/>
      <c r="BV674" s="166"/>
      <c r="BW674" s="185"/>
      <c r="BX674" s="184"/>
      <c r="BY674" s="166"/>
      <c r="BZ674" s="166"/>
    </row>
    <row r="675" spans="1:78" ht="12.75" x14ac:dyDescent="0.2">
      <c r="A675" s="205"/>
      <c r="B675" s="206"/>
      <c r="C675" s="185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84"/>
      <c r="O675" s="185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  <c r="AA675" s="166"/>
      <c r="AB675" s="166"/>
      <c r="AC675" s="166"/>
      <c r="AD675" s="184"/>
      <c r="AE675" s="185"/>
      <c r="AF675" s="166"/>
      <c r="AG675" s="166"/>
      <c r="AH675" s="184"/>
      <c r="AI675" s="185"/>
      <c r="AJ675" s="166"/>
      <c r="AK675" s="166"/>
      <c r="AL675" s="166"/>
      <c r="AM675" s="166"/>
      <c r="AN675" s="166"/>
      <c r="AO675" s="166"/>
      <c r="AP675" s="166"/>
      <c r="AQ675" s="166"/>
      <c r="AR675" s="166"/>
      <c r="AS675" s="166"/>
      <c r="AT675" s="166"/>
      <c r="AU675" s="166"/>
      <c r="AV675" s="166"/>
      <c r="AW675" s="166"/>
      <c r="AX675" s="184"/>
      <c r="AY675" s="185"/>
      <c r="AZ675" s="166"/>
      <c r="BA675" s="166"/>
      <c r="BB675" s="166"/>
      <c r="BC675" s="166"/>
      <c r="BD675" s="166"/>
      <c r="BE675" s="166"/>
      <c r="BF675" s="184"/>
      <c r="BG675" s="185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166"/>
      <c r="BR675" s="184"/>
      <c r="BS675" s="166"/>
      <c r="BT675" s="166"/>
      <c r="BU675" s="166"/>
      <c r="BV675" s="166"/>
      <c r="BW675" s="185"/>
      <c r="BX675" s="184"/>
      <c r="BY675" s="166"/>
      <c r="BZ675" s="166"/>
    </row>
    <row r="676" spans="1:78" ht="12.75" x14ac:dyDescent="0.2">
      <c r="A676" s="205"/>
      <c r="B676" s="206"/>
      <c r="C676" s="185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84"/>
      <c r="O676" s="185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  <c r="AA676" s="166"/>
      <c r="AB676" s="166"/>
      <c r="AC676" s="166"/>
      <c r="AD676" s="184"/>
      <c r="AE676" s="185"/>
      <c r="AF676" s="166"/>
      <c r="AG676" s="166"/>
      <c r="AH676" s="184"/>
      <c r="AI676" s="185"/>
      <c r="AJ676" s="166"/>
      <c r="AK676" s="166"/>
      <c r="AL676" s="166"/>
      <c r="AM676" s="166"/>
      <c r="AN676" s="166"/>
      <c r="AO676" s="166"/>
      <c r="AP676" s="166"/>
      <c r="AQ676" s="166"/>
      <c r="AR676" s="166"/>
      <c r="AS676" s="166"/>
      <c r="AT676" s="166"/>
      <c r="AU676" s="166"/>
      <c r="AV676" s="166"/>
      <c r="AW676" s="166"/>
      <c r="AX676" s="184"/>
      <c r="AY676" s="185"/>
      <c r="AZ676" s="166"/>
      <c r="BA676" s="166"/>
      <c r="BB676" s="166"/>
      <c r="BC676" s="166"/>
      <c r="BD676" s="166"/>
      <c r="BE676" s="166"/>
      <c r="BF676" s="184"/>
      <c r="BG676" s="185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166"/>
      <c r="BR676" s="184"/>
      <c r="BS676" s="166"/>
      <c r="BT676" s="166"/>
      <c r="BU676" s="166"/>
      <c r="BV676" s="166"/>
      <c r="BW676" s="185"/>
      <c r="BX676" s="184"/>
      <c r="BY676" s="166"/>
      <c r="BZ676" s="166"/>
    </row>
    <row r="677" spans="1:78" ht="12.75" x14ac:dyDescent="0.2">
      <c r="A677" s="205"/>
      <c r="B677" s="206"/>
      <c r="C677" s="185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84"/>
      <c r="O677" s="185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  <c r="AA677" s="166"/>
      <c r="AB677" s="166"/>
      <c r="AC677" s="166"/>
      <c r="AD677" s="184"/>
      <c r="AE677" s="185"/>
      <c r="AF677" s="166"/>
      <c r="AG677" s="166"/>
      <c r="AH677" s="184"/>
      <c r="AI677" s="185"/>
      <c r="AJ677" s="166"/>
      <c r="AK677" s="166"/>
      <c r="AL677" s="166"/>
      <c r="AM677" s="166"/>
      <c r="AN677" s="166"/>
      <c r="AO677" s="166"/>
      <c r="AP677" s="166"/>
      <c r="AQ677" s="166"/>
      <c r="AR677" s="166"/>
      <c r="AS677" s="166"/>
      <c r="AT677" s="166"/>
      <c r="AU677" s="166"/>
      <c r="AV677" s="166"/>
      <c r="AW677" s="166"/>
      <c r="AX677" s="184"/>
      <c r="AY677" s="185"/>
      <c r="AZ677" s="166"/>
      <c r="BA677" s="166"/>
      <c r="BB677" s="166"/>
      <c r="BC677" s="166"/>
      <c r="BD677" s="166"/>
      <c r="BE677" s="166"/>
      <c r="BF677" s="184"/>
      <c r="BG677" s="185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166"/>
      <c r="BR677" s="184"/>
      <c r="BS677" s="166"/>
      <c r="BT677" s="166"/>
      <c r="BU677" s="166"/>
      <c r="BV677" s="166"/>
      <c r="BW677" s="185"/>
      <c r="BX677" s="184"/>
      <c r="BY677" s="166"/>
      <c r="BZ677" s="166"/>
    </row>
    <row r="678" spans="1:78" ht="12.75" x14ac:dyDescent="0.2">
      <c r="A678" s="205"/>
      <c r="B678" s="206"/>
      <c r="C678" s="185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84"/>
      <c r="O678" s="185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  <c r="AA678" s="166"/>
      <c r="AB678" s="166"/>
      <c r="AC678" s="166"/>
      <c r="AD678" s="184"/>
      <c r="AE678" s="185"/>
      <c r="AF678" s="166"/>
      <c r="AG678" s="166"/>
      <c r="AH678" s="184"/>
      <c r="AI678" s="185"/>
      <c r="AJ678" s="166"/>
      <c r="AK678" s="166"/>
      <c r="AL678" s="166"/>
      <c r="AM678" s="166"/>
      <c r="AN678" s="166"/>
      <c r="AO678" s="166"/>
      <c r="AP678" s="166"/>
      <c r="AQ678" s="166"/>
      <c r="AR678" s="166"/>
      <c r="AS678" s="166"/>
      <c r="AT678" s="166"/>
      <c r="AU678" s="166"/>
      <c r="AV678" s="166"/>
      <c r="AW678" s="166"/>
      <c r="AX678" s="184"/>
      <c r="AY678" s="185"/>
      <c r="AZ678" s="166"/>
      <c r="BA678" s="166"/>
      <c r="BB678" s="166"/>
      <c r="BC678" s="166"/>
      <c r="BD678" s="166"/>
      <c r="BE678" s="166"/>
      <c r="BF678" s="184"/>
      <c r="BG678" s="185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166"/>
      <c r="BR678" s="184"/>
      <c r="BS678" s="166"/>
      <c r="BT678" s="166"/>
      <c r="BU678" s="166"/>
      <c r="BV678" s="166"/>
      <c r="BW678" s="185"/>
      <c r="BX678" s="184"/>
      <c r="BY678" s="166"/>
      <c r="BZ678" s="166"/>
    </row>
    <row r="679" spans="1:78" ht="12.75" x14ac:dyDescent="0.2">
      <c r="A679" s="205"/>
      <c r="B679" s="206"/>
      <c r="C679" s="185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84"/>
      <c r="O679" s="185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  <c r="AA679" s="166"/>
      <c r="AB679" s="166"/>
      <c r="AC679" s="166"/>
      <c r="AD679" s="184"/>
      <c r="AE679" s="185"/>
      <c r="AF679" s="166"/>
      <c r="AG679" s="166"/>
      <c r="AH679" s="184"/>
      <c r="AI679" s="185"/>
      <c r="AJ679" s="166"/>
      <c r="AK679" s="166"/>
      <c r="AL679" s="166"/>
      <c r="AM679" s="166"/>
      <c r="AN679" s="166"/>
      <c r="AO679" s="166"/>
      <c r="AP679" s="166"/>
      <c r="AQ679" s="166"/>
      <c r="AR679" s="166"/>
      <c r="AS679" s="166"/>
      <c r="AT679" s="166"/>
      <c r="AU679" s="166"/>
      <c r="AV679" s="166"/>
      <c r="AW679" s="166"/>
      <c r="AX679" s="184"/>
      <c r="AY679" s="185"/>
      <c r="AZ679" s="166"/>
      <c r="BA679" s="166"/>
      <c r="BB679" s="166"/>
      <c r="BC679" s="166"/>
      <c r="BD679" s="166"/>
      <c r="BE679" s="166"/>
      <c r="BF679" s="184"/>
      <c r="BG679" s="185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166"/>
      <c r="BR679" s="184"/>
      <c r="BS679" s="166"/>
      <c r="BT679" s="166"/>
      <c r="BU679" s="166"/>
      <c r="BV679" s="166"/>
      <c r="BW679" s="185"/>
      <c r="BX679" s="184"/>
      <c r="BY679" s="166"/>
      <c r="BZ679" s="166"/>
    </row>
    <row r="680" spans="1:78" ht="12.75" x14ac:dyDescent="0.2">
      <c r="A680" s="205"/>
      <c r="B680" s="206"/>
      <c r="C680" s="185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84"/>
      <c r="O680" s="185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  <c r="AA680" s="166"/>
      <c r="AB680" s="166"/>
      <c r="AC680" s="166"/>
      <c r="AD680" s="184"/>
      <c r="AE680" s="185"/>
      <c r="AF680" s="166"/>
      <c r="AG680" s="166"/>
      <c r="AH680" s="184"/>
      <c r="AI680" s="185"/>
      <c r="AJ680" s="166"/>
      <c r="AK680" s="166"/>
      <c r="AL680" s="166"/>
      <c r="AM680" s="166"/>
      <c r="AN680" s="166"/>
      <c r="AO680" s="166"/>
      <c r="AP680" s="166"/>
      <c r="AQ680" s="166"/>
      <c r="AR680" s="166"/>
      <c r="AS680" s="166"/>
      <c r="AT680" s="166"/>
      <c r="AU680" s="166"/>
      <c r="AV680" s="166"/>
      <c r="AW680" s="166"/>
      <c r="AX680" s="184"/>
      <c r="AY680" s="185"/>
      <c r="AZ680" s="166"/>
      <c r="BA680" s="166"/>
      <c r="BB680" s="166"/>
      <c r="BC680" s="166"/>
      <c r="BD680" s="166"/>
      <c r="BE680" s="166"/>
      <c r="BF680" s="184"/>
      <c r="BG680" s="185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166"/>
      <c r="BR680" s="184"/>
      <c r="BS680" s="166"/>
      <c r="BT680" s="166"/>
      <c r="BU680" s="166"/>
      <c r="BV680" s="166"/>
      <c r="BW680" s="185"/>
      <c r="BX680" s="184"/>
      <c r="BY680" s="166"/>
      <c r="BZ680" s="166"/>
    </row>
    <row r="681" spans="1:78" ht="12.75" x14ac:dyDescent="0.2">
      <c r="A681" s="205"/>
      <c r="B681" s="206"/>
      <c r="C681" s="185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84"/>
      <c r="O681" s="185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  <c r="AA681" s="166"/>
      <c r="AB681" s="166"/>
      <c r="AC681" s="166"/>
      <c r="AD681" s="184"/>
      <c r="AE681" s="185"/>
      <c r="AF681" s="166"/>
      <c r="AG681" s="166"/>
      <c r="AH681" s="184"/>
      <c r="AI681" s="185"/>
      <c r="AJ681" s="166"/>
      <c r="AK681" s="166"/>
      <c r="AL681" s="166"/>
      <c r="AM681" s="166"/>
      <c r="AN681" s="166"/>
      <c r="AO681" s="166"/>
      <c r="AP681" s="166"/>
      <c r="AQ681" s="166"/>
      <c r="AR681" s="166"/>
      <c r="AS681" s="166"/>
      <c r="AT681" s="166"/>
      <c r="AU681" s="166"/>
      <c r="AV681" s="166"/>
      <c r="AW681" s="166"/>
      <c r="AX681" s="184"/>
      <c r="AY681" s="185"/>
      <c r="AZ681" s="166"/>
      <c r="BA681" s="166"/>
      <c r="BB681" s="166"/>
      <c r="BC681" s="166"/>
      <c r="BD681" s="166"/>
      <c r="BE681" s="166"/>
      <c r="BF681" s="184"/>
      <c r="BG681" s="185"/>
      <c r="BH681" s="166"/>
      <c r="BI681" s="166"/>
      <c r="BJ681" s="166"/>
      <c r="BK681" s="166"/>
      <c r="BL681" s="166"/>
      <c r="BM681" s="166"/>
      <c r="BN681" s="166"/>
      <c r="BO681" s="166"/>
      <c r="BP681" s="166"/>
      <c r="BQ681" s="166"/>
      <c r="BR681" s="184"/>
      <c r="BS681" s="166"/>
      <c r="BT681" s="166"/>
      <c r="BU681" s="166"/>
      <c r="BV681" s="166"/>
      <c r="BW681" s="185"/>
      <c r="BX681" s="184"/>
      <c r="BY681" s="166"/>
      <c r="BZ681" s="166"/>
    </row>
    <row r="682" spans="1:78" ht="12.75" x14ac:dyDescent="0.2">
      <c r="A682" s="205"/>
      <c r="B682" s="206"/>
      <c r="C682" s="185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84"/>
      <c r="O682" s="185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  <c r="AA682" s="166"/>
      <c r="AB682" s="166"/>
      <c r="AC682" s="166"/>
      <c r="AD682" s="184"/>
      <c r="AE682" s="185"/>
      <c r="AF682" s="166"/>
      <c r="AG682" s="166"/>
      <c r="AH682" s="184"/>
      <c r="AI682" s="185"/>
      <c r="AJ682" s="166"/>
      <c r="AK682" s="166"/>
      <c r="AL682" s="166"/>
      <c r="AM682" s="166"/>
      <c r="AN682" s="166"/>
      <c r="AO682" s="166"/>
      <c r="AP682" s="166"/>
      <c r="AQ682" s="166"/>
      <c r="AR682" s="166"/>
      <c r="AS682" s="166"/>
      <c r="AT682" s="166"/>
      <c r="AU682" s="166"/>
      <c r="AV682" s="166"/>
      <c r="AW682" s="166"/>
      <c r="AX682" s="184"/>
      <c r="AY682" s="185"/>
      <c r="AZ682" s="166"/>
      <c r="BA682" s="166"/>
      <c r="BB682" s="166"/>
      <c r="BC682" s="166"/>
      <c r="BD682" s="166"/>
      <c r="BE682" s="166"/>
      <c r="BF682" s="184"/>
      <c r="BG682" s="185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166"/>
      <c r="BR682" s="184"/>
      <c r="BS682" s="166"/>
      <c r="BT682" s="166"/>
      <c r="BU682" s="166"/>
      <c r="BV682" s="166"/>
      <c r="BW682" s="185"/>
      <c r="BX682" s="184"/>
      <c r="BY682" s="166"/>
      <c r="BZ682" s="166"/>
    </row>
    <row r="683" spans="1:78" ht="12.75" x14ac:dyDescent="0.2">
      <c r="A683" s="205"/>
      <c r="B683" s="206"/>
      <c r="C683" s="185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84"/>
      <c r="O683" s="185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  <c r="AA683" s="166"/>
      <c r="AB683" s="166"/>
      <c r="AC683" s="166"/>
      <c r="AD683" s="184"/>
      <c r="AE683" s="185"/>
      <c r="AF683" s="166"/>
      <c r="AG683" s="166"/>
      <c r="AH683" s="184"/>
      <c r="AI683" s="185"/>
      <c r="AJ683" s="166"/>
      <c r="AK683" s="166"/>
      <c r="AL683" s="166"/>
      <c r="AM683" s="166"/>
      <c r="AN683" s="166"/>
      <c r="AO683" s="166"/>
      <c r="AP683" s="166"/>
      <c r="AQ683" s="166"/>
      <c r="AR683" s="166"/>
      <c r="AS683" s="166"/>
      <c r="AT683" s="166"/>
      <c r="AU683" s="166"/>
      <c r="AV683" s="166"/>
      <c r="AW683" s="166"/>
      <c r="AX683" s="184"/>
      <c r="AY683" s="185"/>
      <c r="AZ683" s="166"/>
      <c r="BA683" s="166"/>
      <c r="BB683" s="166"/>
      <c r="BC683" s="166"/>
      <c r="BD683" s="166"/>
      <c r="BE683" s="166"/>
      <c r="BF683" s="184"/>
      <c r="BG683" s="185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166"/>
      <c r="BR683" s="184"/>
      <c r="BS683" s="166"/>
      <c r="BT683" s="166"/>
      <c r="BU683" s="166"/>
      <c r="BV683" s="166"/>
      <c r="BW683" s="185"/>
      <c r="BX683" s="184"/>
      <c r="BY683" s="166"/>
      <c r="BZ683" s="166"/>
    </row>
    <row r="684" spans="1:78" ht="12.75" x14ac:dyDescent="0.2">
      <c r="A684" s="205"/>
      <c r="B684" s="206"/>
      <c r="C684" s="185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84"/>
      <c r="O684" s="185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  <c r="AA684" s="166"/>
      <c r="AB684" s="166"/>
      <c r="AC684" s="166"/>
      <c r="AD684" s="184"/>
      <c r="AE684" s="185"/>
      <c r="AF684" s="166"/>
      <c r="AG684" s="166"/>
      <c r="AH684" s="184"/>
      <c r="AI684" s="185"/>
      <c r="AJ684" s="166"/>
      <c r="AK684" s="166"/>
      <c r="AL684" s="166"/>
      <c r="AM684" s="166"/>
      <c r="AN684" s="166"/>
      <c r="AO684" s="166"/>
      <c r="AP684" s="166"/>
      <c r="AQ684" s="166"/>
      <c r="AR684" s="166"/>
      <c r="AS684" s="166"/>
      <c r="AT684" s="166"/>
      <c r="AU684" s="166"/>
      <c r="AV684" s="166"/>
      <c r="AW684" s="166"/>
      <c r="AX684" s="184"/>
      <c r="AY684" s="185"/>
      <c r="AZ684" s="166"/>
      <c r="BA684" s="166"/>
      <c r="BB684" s="166"/>
      <c r="BC684" s="166"/>
      <c r="BD684" s="166"/>
      <c r="BE684" s="166"/>
      <c r="BF684" s="184"/>
      <c r="BG684" s="185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166"/>
      <c r="BR684" s="184"/>
      <c r="BS684" s="166"/>
      <c r="BT684" s="166"/>
      <c r="BU684" s="166"/>
      <c r="BV684" s="166"/>
      <c r="BW684" s="185"/>
      <c r="BX684" s="184"/>
      <c r="BY684" s="166"/>
      <c r="BZ684" s="166"/>
    </row>
    <row r="685" spans="1:78" ht="12.75" x14ac:dyDescent="0.2">
      <c r="A685" s="205"/>
      <c r="B685" s="206"/>
      <c r="C685" s="185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84"/>
      <c r="O685" s="185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  <c r="AA685" s="166"/>
      <c r="AB685" s="166"/>
      <c r="AC685" s="166"/>
      <c r="AD685" s="184"/>
      <c r="AE685" s="185"/>
      <c r="AF685" s="166"/>
      <c r="AG685" s="166"/>
      <c r="AH685" s="184"/>
      <c r="AI685" s="185"/>
      <c r="AJ685" s="166"/>
      <c r="AK685" s="166"/>
      <c r="AL685" s="166"/>
      <c r="AM685" s="166"/>
      <c r="AN685" s="166"/>
      <c r="AO685" s="166"/>
      <c r="AP685" s="166"/>
      <c r="AQ685" s="166"/>
      <c r="AR685" s="166"/>
      <c r="AS685" s="166"/>
      <c r="AT685" s="166"/>
      <c r="AU685" s="166"/>
      <c r="AV685" s="166"/>
      <c r="AW685" s="166"/>
      <c r="AX685" s="184"/>
      <c r="AY685" s="185"/>
      <c r="AZ685" s="166"/>
      <c r="BA685" s="166"/>
      <c r="BB685" s="166"/>
      <c r="BC685" s="166"/>
      <c r="BD685" s="166"/>
      <c r="BE685" s="166"/>
      <c r="BF685" s="184"/>
      <c r="BG685" s="185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166"/>
      <c r="BR685" s="184"/>
      <c r="BS685" s="166"/>
      <c r="BT685" s="166"/>
      <c r="BU685" s="166"/>
      <c r="BV685" s="166"/>
      <c r="BW685" s="185"/>
      <c r="BX685" s="184"/>
      <c r="BY685" s="166"/>
      <c r="BZ685" s="166"/>
    </row>
    <row r="686" spans="1:78" ht="12.75" x14ac:dyDescent="0.2">
      <c r="A686" s="205"/>
      <c r="B686" s="206"/>
      <c r="C686" s="185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84"/>
      <c r="O686" s="185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  <c r="AA686" s="166"/>
      <c r="AB686" s="166"/>
      <c r="AC686" s="166"/>
      <c r="AD686" s="184"/>
      <c r="AE686" s="185"/>
      <c r="AF686" s="166"/>
      <c r="AG686" s="166"/>
      <c r="AH686" s="184"/>
      <c r="AI686" s="185"/>
      <c r="AJ686" s="166"/>
      <c r="AK686" s="166"/>
      <c r="AL686" s="166"/>
      <c r="AM686" s="166"/>
      <c r="AN686" s="166"/>
      <c r="AO686" s="166"/>
      <c r="AP686" s="166"/>
      <c r="AQ686" s="166"/>
      <c r="AR686" s="166"/>
      <c r="AS686" s="166"/>
      <c r="AT686" s="166"/>
      <c r="AU686" s="166"/>
      <c r="AV686" s="166"/>
      <c r="AW686" s="166"/>
      <c r="AX686" s="184"/>
      <c r="AY686" s="185"/>
      <c r="AZ686" s="166"/>
      <c r="BA686" s="166"/>
      <c r="BB686" s="166"/>
      <c r="BC686" s="166"/>
      <c r="BD686" s="166"/>
      <c r="BE686" s="166"/>
      <c r="BF686" s="184"/>
      <c r="BG686" s="185"/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166"/>
      <c r="BR686" s="184"/>
      <c r="BS686" s="166"/>
      <c r="BT686" s="166"/>
      <c r="BU686" s="166"/>
      <c r="BV686" s="166"/>
      <c r="BW686" s="185"/>
      <c r="BX686" s="184"/>
      <c r="BY686" s="166"/>
      <c r="BZ686" s="166"/>
    </row>
    <row r="687" spans="1:78" ht="12.75" x14ac:dyDescent="0.2">
      <c r="A687" s="205"/>
      <c r="B687" s="206"/>
      <c r="C687" s="185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84"/>
      <c r="O687" s="185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  <c r="AA687" s="166"/>
      <c r="AB687" s="166"/>
      <c r="AC687" s="166"/>
      <c r="AD687" s="184"/>
      <c r="AE687" s="185"/>
      <c r="AF687" s="166"/>
      <c r="AG687" s="166"/>
      <c r="AH687" s="184"/>
      <c r="AI687" s="185"/>
      <c r="AJ687" s="166"/>
      <c r="AK687" s="166"/>
      <c r="AL687" s="166"/>
      <c r="AM687" s="166"/>
      <c r="AN687" s="166"/>
      <c r="AO687" s="166"/>
      <c r="AP687" s="166"/>
      <c r="AQ687" s="166"/>
      <c r="AR687" s="166"/>
      <c r="AS687" s="166"/>
      <c r="AT687" s="166"/>
      <c r="AU687" s="166"/>
      <c r="AV687" s="166"/>
      <c r="AW687" s="166"/>
      <c r="AX687" s="184"/>
      <c r="AY687" s="185"/>
      <c r="AZ687" s="166"/>
      <c r="BA687" s="166"/>
      <c r="BB687" s="166"/>
      <c r="BC687" s="166"/>
      <c r="BD687" s="166"/>
      <c r="BE687" s="166"/>
      <c r="BF687" s="184"/>
      <c r="BG687" s="185"/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166"/>
      <c r="BR687" s="184"/>
      <c r="BS687" s="166"/>
      <c r="BT687" s="166"/>
      <c r="BU687" s="166"/>
      <c r="BV687" s="166"/>
      <c r="BW687" s="185"/>
      <c r="BX687" s="184"/>
      <c r="BY687" s="166"/>
      <c r="BZ687" s="166"/>
    </row>
    <row r="688" spans="1:78" ht="12.75" x14ac:dyDescent="0.2">
      <c r="A688" s="205"/>
      <c r="B688" s="206"/>
      <c r="C688" s="185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84"/>
      <c r="O688" s="185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66"/>
      <c r="AC688" s="166"/>
      <c r="AD688" s="184"/>
      <c r="AE688" s="185"/>
      <c r="AF688" s="166"/>
      <c r="AG688" s="166"/>
      <c r="AH688" s="184"/>
      <c r="AI688" s="185"/>
      <c r="AJ688" s="166"/>
      <c r="AK688" s="166"/>
      <c r="AL688" s="166"/>
      <c r="AM688" s="166"/>
      <c r="AN688" s="166"/>
      <c r="AO688" s="166"/>
      <c r="AP688" s="166"/>
      <c r="AQ688" s="166"/>
      <c r="AR688" s="166"/>
      <c r="AS688" s="166"/>
      <c r="AT688" s="166"/>
      <c r="AU688" s="166"/>
      <c r="AV688" s="166"/>
      <c r="AW688" s="166"/>
      <c r="AX688" s="184"/>
      <c r="AY688" s="185"/>
      <c r="AZ688" s="166"/>
      <c r="BA688" s="166"/>
      <c r="BB688" s="166"/>
      <c r="BC688" s="166"/>
      <c r="BD688" s="166"/>
      <c r="BE688" s="166"/>
      <c r="BF688" s="184"/>
      <c r="BG688" s="185"/>
      <c r="BH688" s="166"/>
      <c r="BI688" s="166"/>
      <c r="BJ688" s="166"/>
      <c r="BK688" s="166"/>
      <c r="BL688" s="166"/>
      <c r="BM688" s="166"/>
      <c r="BN688" s="166"/>
      <c r="BO688" s="166"/>
      <c r="BP688" s="166"/>
      <c r="BQ688" s="166"/>
      <c r="BR688" s="184"/>
      <c r="BS688" s="166"/>
      <c r="BT688" s="166"/>
      <c r="BU688" s="166"/>
      <c r="BV688" s="166"/>
      <c r="BW688" s="185"/>
      <c r="BX688" s="184"/>
      <c r="BY688" s="166"/>
      <c r="BZ688" s="166"/>
    </row>
    <row r="689" spans="1:78" ht="12.75" x14ac:dyDescent="0.2">
      <c r="A689" s="205"/>
      <c r="B689" s="206"/>
      <c r="C689" s="185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84"/>
      <c r="O689" s="185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66"/>
      <c r="AC689" s="166"/>
      <c r="AD689" s="184"/>
      <c r="AE689" s="185"/>
      <c r="AF689" s="166"/>
      <c r="AG689" s="166"/>
      <c r="AH689" s="184"/>
      <c r="AI689" s="185"/>
      <c r="AJ689" s="166"/>
      <c r="AK689" s="166"/>
      <c r="AL689" s="166"/>
      <c r="AM689" s="166"/>
      <c r="AN689" s="166"/>
      <c r="AO689" s="166"/>
      <c r="AP689" s="166"/>
      <c r="AQ689" s="166"/>
      <c r="AR689" s="166"/>
      <c r="AS689" s="166"/>
      <c r="AT689" s="166"/>
      <c r="AU689" s="166"/>
      <c r="AV689" s="166"/>
      <c r="AW689" s="166"/>
      <c r="AX689" s="184"/>
      <c r="AY689" s="185"/>
      <c r="AZ689" s="166"/>
      <c r="BA689" s="166"/>
      <c r="BB689" s="166"/>
      <c r="BC689" s="166"/>
      <c r="BD689" s="166"/>
      <c r="BE689" s="166"/>
      <c r="BF689" s="184"/>
      <c r="BG689" s="185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166"/>
      <c r="BR689" s="184"/>
      <c r="BS689" s="166"/>
      <c r="BT689" s="166"/>
      <c r="BU689" s="166"/>
      <c r="BV689" s="166"/>
      <c r="BW689" s="185"/>
      <c r="BX689" s="184"/>
      <c r="BY689" s="166"/>
      <c r="BZ689" s="166"/>
    </row>
    <row r="690" spans="1:78" ht="12.75" x14ac:dyDescent="0.2">
      <c r="A690" s="205"/>
      <c r="B690" s="206"/>
      <c r="C690" s="185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84"/>
      <c r="O690" s="185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  <c r="AA690" s="166"/>
      <c r="AB690" s="166"/>
      <c r="AC690" s="166"/>
      <c r="AD690" s="184"/>
      <c r="AE690" s="185"/>
      <c r="AF690" s="166"/>
      <c r="AG690" s="166"/>
      <c r="AH690" s="184"/>
      <c r="AI690" s="185"/>
      <c r="AJ690" s="166"/>
      <c r="AK690" s="166"/>
      <c r="AL690" s="166"/>
      <c r="AM690" s="166"/>
      <c r="AN690" s="166"/>
      <c r="AO690" s="166"/>
      <c r="AP690" s="166"/>
      <c r="AQ690" s="166"/>
      <c r="AR690" s="166"/>
      <c r="AS690" s="166"/>
      <c r="AT690" s="166"/>
      <c r="AU690" s="166"/>
      <c r="AV690" s="166"/>
      <c r="AW690" s="166"/>
      <c r="AX690" s="184"/>
      <c r="AY690" s="185"/>
      <c r="AZ690" s="166"/>
      <c r="BA690" s="166"/>
      <c r="BB690" s="166"/>
      <c r="BC690" s="166"/>
      <c r="BD690" s="166"/>
      <c r="BE690" s="166"/>
      <c r="BF690" s="184"/>
      <c r="BG690" s="185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166"/>
      <c r="BR690" s="184"/>
      <c r="BS690" s="166"/>
      <c r="BT690" s="166"/>
      <c r="BU690" s="166"/>
      <c r="BV690" s="166"/>
      <c r="BW690" s="185"/>
      <c r="BX690" s="184"/>
      <c r="BY690" s="166"/>
      <c r="BZ690" s="166"/>
    </row>
    <row r="691" spans="1:78" ht="12.75" x14ac:dyDescent="0.2">
      <c r="A691" s="205"/>
      <c r="B691" s="206"/>
      <c r="C691" s="185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84"/>
      <c r="O691" s="185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66"/>
      <c r="AC691" s="166"/>
      <c r="AD691" s="184"/>
      <c r="AE691" s="185"/>
      <c r="AF691" s="166"/>
      <c r="AG691" s="166"/>
      <c r="AH691" s="184"/>
      <c r="AI691" s="185"/>
      <c r="AJ691" s="166"/>
      <c r="AK691" s="166"/>
      <c r="AL691" s="166"/>
      <c r="AM691" s="166"/>
      <c r="AN691" s="166"/>
      <c r="AO691" s="166"/>
      <c r="AP691" s="166"/>
      <c r="AQ691" s="166"/>
      <c r="AR691" s="166"/>
      <c r="AS691" s="166"/>
      <c r="AT691" s="166"/>
      <c r="AU691" s="166"/>
      <c r="AV691" s="166"/>
      <c r="AW691" s="166"/>
      <c r="AX691" s="184"/>
      <c r="AY691" s="185"/>
      <c r="AZ691" s="166"/>
      <c r="BA691" s="166"/>
      <c r="BB691" s="166"/>
      <c r="BC691" s="166"/>
      <c r="BD691" s="166"/>
      <c r="BE691" s="166"/>
      <c r="BF691" s="184"/>
      <c r="BG691" s="185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166"/>
      <c r="BR691" s="184"/>
      <c r="BS691" s="166"/>
      <c r="BT691" s="166"/>
      <c r="BU691" s="166"/>
      <c r="BV691" s="166"/>
      <c r="BW691" s="185"/>
      <c r="BX691" s="184"/>
      <c r="BY691" s="166"/>
      <c r="BZ691" s="166"/>
    </row>
    <row r="692" spans="1:78" ht="12.75" x14ac:dyDescent="0.2">
      <c r="A692" s="205"/>
      <c r="B692" s="206"/>
      <c r="C692" s="185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84"/>
      <c r="O692" s="185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66"/>
      <c r="AC692" s="166"/>
      <c r="AD692" s="184"/>
      <c r="AE692" s="185"/>
      <c r="AF692" s="166"/>
      <c r="AG692" s="166"/>
      <c r="AH692" s="184"/>
      <c r="AI692" s="185"/>
      <c r="AJ692" s="166"/>
      <c r="AK692" s="166"/>
      <c r="AL692" s="166"/>
      <c r="AM692" s="166"/>
      <c r="AN692" s="166"/>
      <c r="AO692" s="166"/>
      <c r="AP692" s="166"/>
      <c r="AQ692" s="166"/>
      <c r="AR692" s="166"/>
      <c r="AS692" s="166"/>
      <c r="AT692" s="166"/>
      <c r="AU692" s="166"/>
      <c r="AV692" s="166"/>
      <c r="AW692" s="166"/>
      <c r="AX692" s="184"/>
      <c r="AY692" s="185"/>
      <c r="AZ692" s="166"/>
      <c r="BA692" s="166"/>
      <c r="BB692" s="166"/>
      <c r="BC692" s="166"/>
      <c r="BD692" s="166"/>
      <c r="BE692" s="166"/>
      <c r="BF692" s="184"/>
      <c r="BG692" s="185"/>
      <c r="BH692" s="166"/>
      <c r="BI692" s="166"/>
      <c r="BJ692" s="166"/>
      <c r="BK692" s="166"/>
      <c r="BL692" s="166"/>
      <c r="BM692" s="166"/>
      <c r="BN692" s="166"/>
      <c r="BO692" s="166"/>
      <c r="BP692" s="166"/>
      <c r="BQ692" s="166"/>
      <c r="BR692" s="184"/>
      <c r="BS692" s="166"/>
      <c r="BT692" s="166"/>
      <c r="BU692" s="166"/>
      <c r="BV692" s="166"/>
      <c r="BW692" s="185"/>
      <c r="BX692" s="184"/>
      <c r="BY692" s="166"/>
      <c r="BZ692" s="166"/>
    </row>
    <row r="693" spans="1:78" ht="12.75" x14ac:dyDescent="0.2">
      <c r="A693" s="205"/>
      <c r="B693" s="206"/>
      <c r="C693" s="185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84"/>
      <c r="O693" s="185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66"/>
      <c r="AC693" s="166"/>
      <c r="AD693" s="184"/>
      <c r="AE693" s="185"/>
      <c r="AF693" s="166"/>
      <c r="AG693" s="166"/>
      <c r="AH693" s="184"/>
      <c r="AI693" s="185"/>
      <c r="AJ693" s="166"/>
      <c r="AK693" s="166"/>
      <c r="AL693" s="166"/>
      <c r="AM693" s="166"/>
      <c r="AN693" s="166"/>
      <c r="AO693" s="166"/>
      <c r="AP693" s="166"/>
      <c r="AQ693" s="166"/>
      <c r="AR693" s="166"/>
      <c r="AS693" s="166"/>
      <c r="AT693" s="166"/>
      <c r="AU693" s="166"/>
      <c r="AV693" s="166"/>
      <c r="AW693" s="166"/>
      <c r="AX693" s="184"/>
      <c r="AY693" s="185"/>
      <c r="AZ693" s="166"/>
      <c r="BA693" s="166"/>
      <c r="BB693" s="166"/>
      <c r="BC693" s="166"/>
      <c r="BD693" s="166"/>
      <c r="BE693" s="166"/>
      <c r="BF693" s="184"/>
      <c r="BG693" s="185"/>
      <c r="BH693" s="166"/>
      <c r="BI693" s="166"/>
      <c r="BJ693" s="166"/>
      <c r="BK693" s="166"/>
      <c r="BL693" s="166"/>
      <c r="BM693" s="166"/>
      <c r="BN693" s="166"/>
      <c r="BO693" s="166"/>
      <c r="BP693" s="166"/>
      <c r="BQ693" s="166"/>
      <c r="BR693" s="184"/>
      <c r="BS693" s="166"/>
      <c r="BT693" s="166"/>
      <c r="BU693" s="166"/>
      <c r="BV693" s="166"/>
      <c r="BW693" s="185"/>
      <c r="BX693" s="184"/>
      <c r="BY693" s="166"/>
      <c r="BZ693" s="166"/>
    </row>
    <row r="694" spans="1:78" ht="12.75" x14ac:dyDescent="0.2">
      <c r="A694" s="205"/>
      <c r="B694" s="206"/>
      <c r="C694" s="185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84"/>
      <c r="O694" s="185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66"/>
      <c r="AC694" s="166"/>
      <c r="AD694" s="184"/>
      <c r="AE694" s="185"/>
      <c r="AF694" s="166"/>
      <c r="AG694" s="166"/>
      <c r="AH694" s="184"/>
      <c r="AI694" s="185"/>
      <c r="AJ694" s="166"/>
      <c r="AK694" s="166"/>
      <c r="AL694" s="166"/>
      <c r="AM694" s="166"/>
      <c r="AN694" s="166"/>
      <c r="AO694" s="166"/>
      <c r="AP694" s="166"/>
      <c r="AQ694" s="166"/>
      <c r="AR694" s="166"/>
      <c r="AS694" s="166"/>
      <c r="AT694" s="166"/>
      <c r="AU694" s="166"/>
      <c r="AV694" s="166"/>
      <c r="AW694" s="166"/>
      <c r="AX694" s="184"/>
      <c r="AY694" s="185"/>
      <c r="AZ694" s="166"/>
      <c r="BA694" s="166"/>
      <c r="BB694" s="166"/>
      <c r="BC694" s="166"/>
      <c r="BD694" s="166"/>
      <c r="BE694" s="166"/>
      <c r="BF694" s="184"/>
      <c r="BG694" s="185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166"/>
      <c r="BR694" s="184"/>
      <c r="BS694" s="166"/>
      <c r="BT694" s="166"/>
      <c r="BU694" s="166"/>
      <c r="BV694" s="166"/>
      <c r="BW694" s="185"/>
      <c r="BX694" s="184"/>
      <c r="BY694" s="166"/>
      <c r="BZ694" s="166"/>
    </row>
    <row r="695" spans="1:78" ht="12.75" x14ac:dyDescent="0.2">
      <c r="A695" s="205"/>
      <c r="B695" s="206"/>
      <c r="C695" s="185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84"/>
      <c r="O695" s="185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66"/>
      <c r="AC695" s="166"/>
      <c r="AD695" s="184"/>
      <c r="AE695" s="185"/>
      <c r="AF695" s="166"/>
      <c r="AG695" s="166"/>
      <c r="AH695" s="184"/>
      <c r="AI695" s="185"/>
      <c r="AJ695" s="166"/>
      <c r="AK695" s="166"/>
      <c r="AL695" s="166"/>
      <c r="AM695" s="166"/>
      <c r="AN695" s="166"/>
      <c r="AO695" s="166"/>
      <c r="AP695" s="166"/>
      <c r="AQ695" s="166"/>
      <c r="AR695" s="166"/>
      <c r="AS695" s="166"/>
      <c r="AT695" s="166"/>
      <c r="AU695" s="166"/>
      <c r="AV695" s="166"/>
      <c r="AW695" s="166"/>
      <c r="AX695" s="184"/>
      <c r="AY695" s="185"/>
      <c r="AZ695" s="166"/>
      <c r="BA695" s="166"/>
      <c r="BB695" s="166"/>
      <c r="BC695" s="166"/>
      <c r="BD695" s="166"/>
      <c r="BE695" s="166"/>
      <c r="BF695" s="184"/>
      <c r="BG695" s="185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166"/>
      <c r="BR695" s="184"/>
      <c r="BS695" s="166"/>
      <c r="BT695" s="166"/>
      <c r="BU695" s="166"/>
      <c r="BV695" s="166"/>
      <c r="BW695" s="185"/>
      <c r="BX695" s="184"/>
      <c r="BY695" s="166"/>
      <c r="BZ695" s="166"/>
    </row>
    <row r="696" spans="1:78" ht="12.75" x14ac:dyDescent="0.2">
      <c r="A696" s="205"/>
      <c r="B696" s="206"/>
      <c r="C696" s="185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84"/>
      <c r="O696" s="185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66"/>
      <c r="AC696" s="166"/>
      <c r="AD696" s="184"/>
      <c r="AE696" s="185"/>
      <c r="AF696" s="166"/>
      <c r="AG696" s="166"/>
      <c r="AH696" s="184"/>
      <c r="AI696" s="185"/>
      <c r="AJ696" s="166"/>
      <c r="AK696" s="166"/>
      <c r="AL696" s="166"/>
      <c r="AM696" s="166"/>
      <c r="AN696" s="166"/>
      <c r="AO696" s="166"/>
      <c r="AP696" s="166"/>
      <c r="AQ696" s="166"/>
      <c r="AR696" s="166"/>
      <c r="AS696" s="166"/>
      <c r="AT696" s="166"/>
      <c r="AU696" s="166"/>
      <c r="AV696" s="166"/>
      <c r="AW696" s="166"/>
      <c r="AX696" s="184"/>
      <c r="AY696" s="185"/>
      <c r="AZ696" s="166"/>
      <c r="BA696" s="166"/>
      <c r="BB696" s="166"/>
      <c r="BC696" s="166"/>
      <c r="BD696" s="166"/>
      <c r="BE696" s="166"/>
      <c r="BF696" s="184"/>
      <c r="BG696" s="185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166"/>
      <c r="BR696" s="184"/>
      <c r="BS696" s="166"/>
      <c r="BT696" s="166"/>
      <c r="BU696" s="166"/>
      <c r="BV696" s="166"/>
      <c r="BW696" s="185"/>
      <c r="BX696" s="184"/>
      <c r="BY696" s="166"/>
      <c r="BZ696" s="166"/>
    </row>
    <row r="697" spans="1:78" ht="12.75" x14ac:dyDescent="0.2">
      <c r="A697" s="205"/>
      <c r="B697" s="206"/>
      <c r="C697" s="185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84"/>
      <c r="O697" s="185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66"/>
      <c r="AC697" s="166"/>
      <c r="AD697" s="184"/>
      <c r="AE697" s="185"/>
      <c r="AF697" s="166"/>
      <c r="AG697" s="166"/>
      <c r="AH697" s="184"/>
      <c r="AI697" s="185"/>
      <c r="AJ697" s="166"/>
      <c r="AK697" s="166"/>
      <c r="AL697" s="166"/>
      <c r="AM697" s="166"/>
      <c r="AN697" s="166"/>
      <c r="AO697" s="166"/>
      <c r="AP697" s="166"/>
      <c r="AQ697" s="166"/>
      <c r="AR697" s="166"/>
      <c r="AS697" s="166"/>
      <c r="AT697" s="166"/>
      <c r="AU697" s="166"/>
      <c r="AV697" s="166"/>
      <c r="AW697" s="166"/>
      <c r="AX697" s="184"/>
      <c r="AY697" s="185"/>
      <c r="AZ697" s="166"/>
      <c r="BA697" s="166"/>
      <c r="BB697" s="166"/>
      <c r="BC697" s="166"/>
      <c r="BD697" s="166"/>
      <c r="BE697" s="166"/>
      <c r="BF697" s="184"/>
      <c r="BG697" s="185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166"/>
      <c r="BR697" s="184"/>
      <c r="BS697" s="166"/>
      <c r="BT697" s="166"/>
      <c r="BU697" s="166"/>
      <c r="BV697" s="166"/>
      <c r="BW697" s="185"/>
      <c r="BX697" s="184"/>
      <c r="BY697" s="166"/>
      <c r="BZ697" s="166"/>
    </row>
    <row r="698" spans="1:78" ht="12.75" x14ac:dyDescent="0.2">
      <c r="A698" s="205"/>
      <c r="B698" s="206"/>
      <c r="C698" s="185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84"/>
      <c r="O698" s="185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66"/>
      <c r="AC698" s="166"/>
      <c r="AD698" s="184"/>
      <c r="AE698" s="185"/>
      <c r="AF698" s="166"/>
      <c r="AG698" s="166"/>
      <c r="AH698" s="184"/>
      <c r="AI698" s="185"/>
      <c r="AJ698" s="166"/>
      <c r="AK698" s="166"/>
      <c r="AL698" s="166"/>
      <c r="AM698" s="166"/>
      <c r="AN698" s="166"/>
      <c r="AO698" s="166"/>
      <c r="AP698" s="166"/>
      <c r="AQ698" s="166"/>
      <c r="AR698" s="166"/>
      <c r="AS698" s="166"/>
      <c r="AT698" s="166"/>
      <c r="AU698" s="166"/>
      <c r="AV698" s="166"/>
      <c r="AW698" s="166"/>
      <c r="AX698" s="184"/>
      <c r="AY698" s="185"/>
      <c r="AZ698" s="166"/>
      <c r="BA698" s="166"/>
      <c r="BB698" s="166"/>
      <c r="BC698" s="166"/>
      <c r="BD698" s="166"/>
      <c r="BE698" s="166"/>
      <c r="BF698" s="184"/>
      <c r="BG698" s="185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166"/>
      <c r="BR698" s="184"/>
      <c r="BS698" s="166"/>
      <c r="BT698" s="166"/>
      <c r="BU698" s="166"/>
      <c r="BV698" s="166"/>
      <c r="BW698" s="185"/>
      <c r="BX698" s="184"/>
      <c r="BY698" s="166"/>
      <c r="BZ698" s="166"/>
    </row>
    <row r="699" spans="1:78" ht="12.75" x14ac:dyDescent="0.2">
      <c r="A699" s="205"/>
      <c r="B699" s="206"/>
      <c r="C699" s="185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84"/>
      <c r="O699" s="185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84"/>
      <c r="AE699" s="185"/>
      <c r="AF699" s="166"/>
      <c r="AG699" s="166"/>
      <c r="AH699" s="184"/>
      <c r="AI699" s="185"/>
      <c r="AJ699" s="166"/>
      <c r="AK699" s="166"/>
      <c r="AL699" s="166"/>
      <c r="AM699" s="166"/>
      <c r="AN699" s="166"/>
      <c r="AO699" s="166"/>
      <c r="AP699" s="166"/>
      <c r="AQ699" s="166"/>
      <c r="AR699" s="166"/>
      <c r="AS699" s="166"/>
      <c r="AT699" s="166"/>
      <c r="AU699" s="166"/>
      <c r="AV699" s="166"/>
      <c r="AW699" s="166"/>
      <c r="AX699" s="184"/>
      <c r="AY699" s="185"/>
      <c r="AZ699" s="166"/>
      <c r="BA699" s="166"/>
      <c r="BB699" s="166"/>
      <c r="BC699" s="166"/>
      <c r="BD699" s="166"/>
      <c r="BE699" s="166"/>
      <c r="BF699" s="184"/>
      <c r="BG699" s="185"/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166"/>
      <c r="BR699" s="184"/>
      <c r="BS699" s="166"/>
      <c r="BT699" s="166"/>
      <c r="BU699" s="166"/>
      <c r="BV699" s="166"/>
      <c r="BW699" s="185"/>
      <c r="BX699" s="184"/>
      <c r="BY699" s="166"/>
      <c r="BZ699" s="166"/>
    </row>
    <row r="700" spans="1:78" ht="12.75" x14ac:dyDescent="0.2">
      <c r="A700" s="205"/>
      <c r="B700" s="206"/>
      <c r="C700" s="185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84"/>
      <c r="O700" s="185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84"/>
      <c r="AE700" s="185"/>
      <c r="AF700" s="166"/>
      <c r="AG700" s="166"/>
      <c r="AH700" s="184"/>
      <c r="AI700" s="185"/>
      <c r="AJ700" s="166"/>
      <c r="AK700" s="166"/>
      <c r="AL700" s="166"/>
      <c r="AM700" s="166"/>
      <c r="AN700" s="166"/>
      <c r="AO700" s="166"/>
      <c r="AP700" s="166"/>
      <c r="AQ700" s="166"/>
      <c r="AR700" s="166"/>
      <c r="AS700" s="166"/>
      <c r="AT700" s="166"/>
      <c r="AU700" s="166"/>
      <c r="AV700" s="166"/>
      <c r="AW700" s="166"/>
      <c r="AX700" s="184"/>
      <c r="AY700" s="185"/>
      <c r="AZ700" s="166"/>
      <c r="BA700" s="166"/>
      <c r="BB700" s="166"/>
      <c r="BC700" s="166"/>
      <c r="BD700" s="166"/>
      <c r="BE700" s="166"/>
      <c r="BF700" s="184"/>
      <c r="BG700" s="185"/>
      <c r="BH700" s="166"/>
      <c r="BI700" s="166"/>
      <c r="BJ700" s="166"/>
      <c r="BK700" s="166"/>
      <c r="BL700" s="166"/>
      <c r="BM700" s="166"/>
      <c r="BN700" s="166"/>
      <c r="BO700" s="166"/>
      <c r="BP700" s="166"/>
      <c r="BQ700" s="166"/>
      <c r="BR700" s="184"/>
      <c r="BS700" s="166"/>
      <c r="BT700" s="166"/>
      <c r="BU700" s="166"/>
      <c r="BV700" s="166"/>
      <c r="BW700" s="185"/>
      <c r="BX700" s="184"/>
      <c r="BY700" s="166"/>
      <c r="BZ700" s="166"/>
    </row>
    <row r="701" spans="1:78" ht="12.75" x14ac:dyDescent="0.2">
      <c r="A701" s="205"/>
      <c r="B701" s="206"/>
      <c r="C701" s="185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84"/>
      <c r="O701" s="185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84"/>
      <c r="AE701" s="185"/>
      <c r="AF701" s="166"/>
      <c r="AG701" s="166"/>
      <c r="AH701" s="184"/>
      <c r="AI701" s="185"/>
      <c r="AJ701" s="166"/>
      <c r="AK701" s="166"/>
      <c r="AL701" s="166"/>
      <c r="AM701" s="166"/>
      <c r="AN701" s="166"/>
      <c r="AO701" s="166"/>
      <c r="AP701" s="166"/>
      <c r="AQ701" s="166"/>
      <c r="AR701" s="166"/>
      <c r="AS701" s="166"/>
      <c r="AT701" s="166"/>
      <c r="AU701" s="166"/>
      <c r="AV701" s="166"/>
      <c r="AW701" s="166"/>
      <c r="AX701" s="184"/>
      <c r="AY701" s="185"/>
      <c r="AZ701" s="166"/>
      <c r="BA701" s="166"/>
      <c r="BB701" s="166"/>
      <c r="BC701" s="166"/>
      <c r="BD701" s="166"/>
      <c r="BE701" s="166"/>
      <c r="BF701" s="184"/>
      <c r="BG701" s="185"/>
      <c r="BH701" s="166"/>
      <c r="BI701" s="166"/>
      <c r="BJ701" s="166"/>
      <c r="BK701" s="166"/>
      <c r="BL701" s="166"/>
      <c r="BM701" s="166"/>
      <c r="BN701" s="166"/>
      <c r="BO701" s="166"/>
      <c r="BP701" s="166"/>
      <c r="BQ701" s="166"/>
      <c r="BR701" s="184"/>
      <c r="BS701" s="166"/>
      <c r="BT701" s="166"/>
      <c r="BU701" s="166"/>
      <c r="BV701" s="166"/>
      <c r="BW701" s="185"/>
      <c r="BX701" s="184"/>
      <c r="BY701" s="166"/>
      <c r="BZ701" s="166"/>
    </row>
    <row r="702" spans="1:78" ht="12.75" x14ac:dyDescent="0.2">
      <c r="A702" s="205"/>
      <c r="B702" s="206"/>
      <c r="C702" s="185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84"/>
      <c r="O702" s="185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84"/>
      <c r="AE702" s="185"/>
      <c r="AF702" s="166"/>
      <c r="AG702" s="166"/>
      <c r="AH702" s="184"/>
      <c r="AI702" s="185"/>
      <c r="AJ702" s="166"/>
      <c r="AK702" s="166"/>
      <c r="AL702" s="166"/>
      <c r="AM702" s="166"/>
      <c r="AN702" s="166"/>
      <c r="AO702" s="166"/>
      <c r="AP702" s="166"/>
      <c r="AQ702" s="166"/>
      <c r="AR702" s="166"/>
      <c r="AS702" s="166"/>
      <c r="AT702" s="166"/>
      <c r="AU702" s="166"/>
      <c r="AV702" s="166"/>
      <c r="AW702" s="166"/>
      <c r="AX702" s="184"/>
      <c r="AY702" s="185"/>
      <c r="AZ702" s="166"/>
      <c r="BA702" s="166"/>
      <c r="BB702" s="166"/>
      <c r="BC702" s="166"/>
      <c r="BD702" s="166"/>
      <c r="BE702" s="166"/>
      <c r="BF702" s="184"/>
      <c r="BG702" s="185"/>
      <c r="BH702" s="166"/>
      <c r="BI702" s="166"/>
      <c r="BJ702" s="166"/>
      <c r="BK702" s="166"/>
      <c r="BL702" s="166"/>
      <c r="BM702" s="166"/>
      <c r="BN702" s="166"/>
      <c r="BO702" s="166"/>
      <c r="BP702" s="166"/>
      <c r="BQ702" s="166"/>
      <c r="BR702" s="184"/>
      <c r="BS702" s="166"/>
      <c r="BT702" s="166"/>
      <c r="BU702" s="166"/>
      <c r="BV702" s="166"/>
      <c r="BW702" s="185"/>
      <c r="BX702" s="184"/>
      <c r="BY702" s="166"/>
      <c r="BZ702" s="166"/>
    </row>
    <row r="703" spans="1:78" ht="12.75" x14ac:dyDescent="0.2">
      <c r="A703" s="205"/>
      <c r="B703" s="206"/>
      <c r="C703" s="185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84"/>
      <c r="O703" s="185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84"/>
      <c r="AE703" s="185"/>
      <c r="AF703" s="166"/>
      <c r="AG703" s="166"/>
      <c r="AH703" s="184"/>
      <c r="AI703" s="185"/>
      <c r="AJ703" s="166"/>
      <c r="AK703" s="166"/>
      <c r="AL703" s="166"/>
      <c r="AM703" s="166"/>
      <c r="AN703" s="166"/>
      <c r="AO703" s="166"/>
      <c r="AP703" s="166"/>
      <c r="AQ703" s="166"/>
      <c r="AR703" s="166"/>
      <c r="AS703" s="166"/>
      <c r="AT703" s="166"/>
      <c r="AU703" s="166"/>
      <c r="AV703" s="166"/>
      <c r="AW703" s="166"/>
      <c r="AX703" s="184"/>
      <c r="AY703" s="185"/>
      <c r="AZ703" s="166"/>
      <c r="BA703" s="166"/>
      <c r="BB703" s="166"/>
      <c r="BC703" s="166"/>
      <c r="BD703" s="166"/>
      <c r="BE703" s="166"/>
      <c r="BF703" s="184"/>
      <c r="BG703" s="185"/>
      <c r="BH703" s="166"/>
      <c r="BI703" s="166"/>
      <c r="BJ703" s="166"/>
      <c r="BK703" s="166"/>
      <c r="BL703" s="166"/>
      <c r="BM703" s="166"/>
      <c r="BN703" s="166"/>
      <c r="BO703" s="166"/>
      <c r="BP703" s="166"/>
      <c r="BQ703" s="166"/>
      <c r="BR703" s="184"/>
      <c r="BS703" s="166"/>
      <c r="BT703" s="166"/>
      <c r="BU703" s="166"/>
      <c r="BV703" s="166"/>
      <c r="BW703" s="185"/>
      <c r="BX703" s="184"/>
      <c r="BY703" s="166"/>
      <c r="BZ703" s="166"/>
    </row>
    <row r="704" spans="1:78" ht="12.75" x14ac:dyDescent="0.2">
      <c r="A704" s="205"/>
      <c r="B704" s="206"/>
      <c r="C704" s="185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84"/>
      <c r="O704" s="185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84"/>
      <c r="AE704" s="185"/>
      <c r="AF704" s="166"/>
      <c r="AG704" s="166"/>
      <c r="AH704" s="184"/>
      <c r="AI704" s="185"/>
      <c r="AJ704" s="166"/>
      <c r="AK704" s="166"/>
      <c r="AL704" s="166"/>
      <c r="AM704" s="166"/>
      <c r="AN704" s="166"/>
      <c r="AO704" s="166"/>
      <c r="AP704" s="166"/>
      <c r="AQ704" s="166"/>
      <c r="AR704" s="166"/>
      <c r="AS704" s="166"/>
      <c r="AT704" s="166"/>
      <c r="AU704" s="166"/>
      <c r="AV704" s="166"/>
      <c r="AW704" s="166"/>
      <c r="AX704" s="184"/>
      <c r="AY704" s="185"/>
      <c r="AZ704" s="166"/>
      <c r="BA704" s="166"/>
      <c r="BB704" s="166"/>
      <c r="BC704" s="166"/>
      <c r="BD704" s="166"/>
      <c r="BE704" s="166"/>
      <c r="BF704" s="184"/>
      <c r="BG704" s="185"/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166"/>
      <c r="BR704" s="184"/>
      <c r="BS704" s="166"/>
      <c r="BT704" s="166"/>
      <c r="BU704" s="166"/>
      <c r="BV704" s="166"/>
      <c r="BW704" s="185"/>
      <c r="BX704" s="184"/>
      <c r="BY704" s="166"/>
      <c r="BZ704" s="166"/>
    </row>
    <row r="705" spans="1:78" ht="12.75" x14ac:dyDescent="0.2">
      <c r="A705" s="205"/>
      <c r="B705" s="206"/>
      <c r="C705" s="185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84"/>
      <c r="O705" s="185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  <c r="AA705" s="166"/>
      <c r="AB705" s="166"/>
      <c r="AC705" s="166"/>
      <c r="AD705" s="184"/>
      <c r="AE705" s="185"/>
      <c r="AF705" s="166"/>
      <c r="AG705" s="166"/>
      <c r="AH705" s="184"/>
      <c r="AI705" s="185"/>
      <c r="AJ705" s="166"/>
      <c r="AK705" s="166"/>
      <c r="AL705" s="166"/>
      <c r="AM705" s="166"/>
      <c r="AN705" s="166"/>
      <c r="AO705" s="166"/>
      <c r="AP705" s="166"/>
      <c r="AQ705" s="166"/>
      <c r="AR705" s="166"/>
      <c r="AS705" s="166"/>
      <c r="AT705" s="166"/>
      <c r="AU705" s="166"/>
      <c r="AV705" s="166"/>
      <c r="AW705" s="166"/>
      <c r="AX705" s="184"/>
      <c r="AY705" s="185"/>
      <c r="AZ705" s="166"/>
      <c r="BA705" s="166"/>
      <c r="BB705" s="166"/>
      <c r="BC705" s="166"/>
      <c r="BD705" s="166"/>
      <c r="BE705" s="166"/>
      <c r="BF705" s="184"/>
      <c r="BG705" s="185"/>
      <c r="BH705" s="166"/>
      <c r="BI705" s="166"/>
      <c r="BJ705" s="166"/>
      <c r="BK705" s="166"/>
      <c r="BL705" s="166"/>
      <c r="BM705" s="166"/>
      <c r="BN705" s="166"/>
      <c r="BO705" s="166"/>
      <c r="BP705" s="166"/>
      <c r="BQ705" s="166"/>
      <c r="BR705" s="184"/>
      <c r="BS705" s="166"/>
      <c r="BT705" s="166"/>
      <c r="BU705" s="166"/>
      <c r="BV705" s="166"/>
      <c r="BW705" s="185"/>
      <c r="BX705" s="184"/>
      <c r="BY705" s="166"/>
      <c r="BZ705" s="166"/>
    </row>
    <row r="706" spans="1:78" ht="12.75" x14ac:dyDescent="0.2">
      <c r="A706" s="205"/>
      <c r="B706" s="206"/>
      <c r="C706" s="185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84"/>
      <c r="O706" s="185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  <c r="AA706" s="166"/>
      <c r="AB706" s="166"/>
      <c r="AC706" s="166"/>
      <c r="AD706" s="184"/>
      <c r="AE706" s="185"/>
      <c r="AF706" s="166"/>
      <c r="AG706" s="166"/>
      <c r="AH706" s="184"/>
      <c r="AI706" s="185"/>
      <c r="AJ706" s="166"/>
      <c r="AK706" s="166"/>
      <c r="AL706" s="166"/>
      <c r="AM706" s="166"/>
      <c r="AN706" s="166"/>
      <c r="AO706" s="166"/>
      <c r="AP706" s="166"/>
      <c r="AQ706" s="166"/>
      <c r="AR706" s="166"/>
      <c r="AS706" s="166"/>
      <c r="AT706" s="166"/>
      <c r="AU706" s="166"/>
      <c r="AV706" s="166"/>
      <c r="AW706" s="166"/>
      <c r="AX706" s="184"/>
      <c r="AY706" s="185"/>
      <c r="AZ706" s="166"/>
      <c r="BA706" s="166"/>
      <c r="BB706" s="166"/>
      <c r="BC706" s="166"/>
      <c r="BD706" s="166"/>
      <c r="BE706" s="166"/>
      <c r="BF706" s="184"/>
      <c r="BG706" s="185"/>
      <c r="BH706" s="166"/>
      <c r="BI706" s="166"/>
      <c r="BJ706" s="166"/>
      <c r="BK706" s="166"/>
      <c r="BL706" s="166"/>
      <c r="BM706" s="166"/>
      <c r="BN706" s="166"/>
      <c r="BO706" s="166"/>
      <c r="BP706" s="166"/>
      <c r="BQ706" s="166"/>
      <c r="BR706" s="184"/>
      <c r="BS706" s="166"/>
      <c r="BT706" s="166"/>
      <c r="BU706" s="166"/>
      <c r="BV706" s="166"/>
      <c r="BW706" s="185"/>
      <c r="BX706" s="184"/>
      <c r="BY706" s="166"/>
      <c r="BZ706" s="166"/>
    </row>
    <row r="707" spans="1:78" ht="12.75" x14ac:dyDescent="0.2">
      <c r="A707" s="205"/>
      <c r="B707" s="206"/>
      <c r="C707" s="185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84"/>
      <c r="O707" s="185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  <c r="AA707" s="166"/>
      <c r="AB707" s="166"/>
      <c r="AC707" s="166"/>
      <c r="AD707" s="184"/>
      <c r="AE707" s="185"/>
      <c r="AF707" s="166"/>
      <c r="AG707" s="166"/>
      <c r="AH707" s="184"/>
      <c r="AI707" s="185"/>
      <c r="AJ707" s="166"/>
      <c r="AK707" s="166"/>
      <c r="AL707" s="166"/>
      <c r="AM707" s="166"/>
      <c r="AN707" s="166"/>
      <c r="AO707" s="166"/>
      <c r="AP707" s="166"/>
      <c r="AQ707" s="166"/>
      <c r="AR707" s="166"/>
      <c r="AS707" s="166"/>
      <c r="AT707" s="166"/>
      <c r="AU707" s="166"/>
      <c r="AV707" s="166"/>
      <c r="AW707" s="166"/>
      <c r="AX707" s="184"/>
      <c r="AY707" s="185"/>
      <c r="AZ707" s="166"/>
      <c r="BA707" s="166"/>
      <c r="BB707" s="166"/>
      <c r="BC707" s="166"/>
      <c r="BD707" s="166"/>
      <c r="BE707" s="166"/>
      <c r="BF707" s="184"/>
      <c r="BG707" s="185"/>
      <c r="BH707" s="166"/>
      <c r="BI707" s="166"/>
      <c r="BJ707" s="166"/>
      <c r="BK707" s="166"/>
      <c r="BL707" s="166"/>
      <c r="BM707" s="166"/>
      <c r="BN707" s="166"/>
      <c r="BO707" s="166"/>
      <c r="BP707" s="166"/>
      <c r="BQ707" s="166"/>
      <c r="BR707" s="184"/>
      <c r="BS707" s="166"/>
      <c r="BT707" s="166"/>
      <c r="BU707" s="166"/>
      <c r="BV707" s="166"/>
      <c r="BW707" s="185"/>
      <c r="BX707" s="184"/>
      <c r="BY707" s="166"/>
      <c r="BZ707" s="166"/>
    </row>
    <row r="708" spans="1:78" ht="12.75" x14ac:dyDescent="0.2">
      <c r="A708" s="205"/>
      <c r="B708" s="206"/>
      <c r="C708" s="185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84"/>
      <c r="O708" s="185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  <c r="AA708" s="166"/>
      <c r="AB708" s="166"/>
      <c r="AC708" s="166"/>
      <c r="AD708" s="184"/>
      <c r="AE708" s="185"/>
      <c r="AF708" s="166"/>
      <c r="AG708" s="166"/>
      <c r="AH708" s="184"/>
      <c r="AI708" s="185"/>
      <c r="AJ708" s="166"/>
      <c r="AK708" s="166"/>
      <c r="AL708" s="166"/>
      <c r="AM708" s="166"/>
      <c r="AN708" s="166"/>
      <c r="AO708" s="166"/>
      <c r="AP708" s="166"/>
      <c r="AQ708" s="166"/>
      <c r="AR708" s="166"/>
      <c r="AS708" s="166"/>
      <c r="AT708" s="166"/>
      <c r="AU708" s="166"/>
      <c r="AV708" s="166"/>
      <c r="AW708" s="166"/>
      <c r="AX708" s="184"/>
      <c r="AY708" s="185"/>
      <c r="AZ708" s="166"/>
      <c r="BA708" s="166"/>
      <c r="BB708" s="166"/>
      <c r="BC708" s="166"/>
      <c r="BD708" s="166"/>
      <c r="BE708" s="166"/>
      <c r="BF708" s="184"/>
      <c r="BG708" s="185"/>
      <c r="BH708" s="166"/>
      <c r="BI708" s="166"/>
      <c r="BJ708" s="166"/>
      <c r="BK708" s="166"/>
      <c r="BL708" s="166"/>
      <c r="BM708" s="166"/>
      <c r="BN708" s="166"/>
      <c r="BO708" s="166"/>
      <c r="BP708" s="166"/>
      <c r="BQ708" s="166"/>
      <c r="BR708" s="184"/>
      <c r="BS708" s="166"/>
      <c r="BT708" s="166"/>
      <c r="BU708" s="166"/>
      <c r="BV708" s="166"/>
      <c r="BW708" s="185"/>
      <c r="BX708" s="184"/>
      <c r="BY708" s="166"/>
      <c r="BZ708" s="166"/>
    </row>
    <row r="709" spans="1:78" ht="12.75" x14ac:dyDescent="0.2">
      <c r="A709" s="205"/>
      <c r="B709" s="206"/>
      <c r="C709" s="185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84"/>
      <c r="O709" s="185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  <c r="AA709" s="166"/>
      <c r="AB709" s="166"/>
      <c r="AC709" s="166"/>
      <c r="AD709" s="184"/>
      <c r="AE709" s="185"/>
      <c r="AF709" s="166"/>
      <c r="AG709" s="166"/>
      <c r="AH709" s="184"/>
      <c r="AI709" s="185"/>
      <c r="AJ709" s="166"/>
      <c r="AK709" s="166"/>
      <c r="AL709" s="166"/>
      <c r="AM709" s="166"/>
      <c r="AN709" s="166"/>
      <c r="AO709" s="166"/>
      <c r="AP709" s="166"/>
      <c r="AQ709" s="166"/>
      <c r="AR709" s="166"/>
      <c r="AS709" s="166"/>
      <c r="AT709" s="166"/>
      <c r="AU709" s="166"/>
      <c r="AV709" s="166"/>
      <c r="AW709" s="166"/>
      <c r="AX709" s="184"/>
      <c r="AY709" s="185"/>
      <c r="AZ709" s="166"/>
      <c r="BA709" s="166"/>
      <c r="BB709" s="166"/>
      <c r="BC709" s="166"/>
      <c r="BD709" s="166"/>
      <c r="BE709" s="166"/>
      <c r="BF709" s="184"/>
      <c r="BG709" s="185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166"/>
      <c r="BR709" s="184"/>
      <c r="BS709" s="166"/>
      <c r="BT709" s="166"/>
      <c r="BU709" s="166"/>
      <c r="BV709" s="166"/>
      <c r="BW709" s="185"/>
      <c r="BX709" s="184"/>
      <c r="BY709" s="166"/>
      <c r="BZ709" s="166"/>
    </row>
    <row r="710" spans="1:78" ht="12.75" x14ac:dyDescent="0.2">
      <c r="A710" s="205"/>
      <c r="B710" s="206"/>
      <c r="C710" s="185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84"/>
      <c r="O710" s="185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  <c r="AA710" s="166"/>
      <c r="AB710" s="166"/>
      <c r="AC710" s="166"/>
      <c r="AD710" s="184"/>
      <c r="AE710" s="185"/>
      <c r="AF710" s="166"/>
      <c r="AG710" s="166"/>
      <c r="AH710" s="184"/>
      <c r="AI710" s="185"/>
      <c r="AJ710" s="166"/>
      <c r="AK710" s="166"/>
      <c r="AL710" s="166"/>
      <c r="AM710" s="166"/>
      <c r="AN710" s="166"/>
      <c r="AO710" s="166"/>
      <c r="AP710" s="166"/>
      <c r="AQ710" s="166"/>
      <c r="AR710" s="166"/>
      <c r="AS710" s="166"/>
      <c r="AT710" s="166"/>
      <c r="AU710" s="166"/>
      <c r="AV710" s="166"/>
      <c r="AW710" s="166"/>
      <c r="AX710" s="184"/>
      <c r="AY710" s="185"/>
      <c r="AZ710" s="166"/>
      <c r="BA710" s="166"/>
      <c r="BB710" s="166"/>
      <c r="BC710" s="166"/>
      <c r="BD710" s="166"/>
      <c r="BE710" s="166"/>
      <c r="BF710" s="184"/>
      <c r="BG710" s="185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166"/>
      <c r="BR710" s="184"/>
      <c r="BS710" s="166"/>
      <c r="BT710" s="166"/>
      <c r="BU710" s="166"/>
      <c r="BV710" s="166"/>
      <c r="BW710" s="185"/>
      <c r="BX710" s="184"/>
      <c r="BY710" s="166"/>
      <c r="BZ710" s="166"/>
    </row>
    <row r="711" spans="1:78" ht="12.75" x14ac:dyDescent="0.2">
      <c r="A711" s="205"/>
      <c r="B711" s="206"/>
      <c r="C711" s="185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84"/>
      <c r="O711" s="185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  <c r="AA711" s="166"/>
      <c r="AB711" s="166"/>
      <c r="AC711" s="166"/>
      <c r="AD711" s="184"/>
      <c r="AE711" s="185"/>
      <c r="AF711" s="166"/>
      <c r="AG711" s="166"/>
      <c r="AH711" s="184"/>
      <c r="AI711" s="185"/>
      <c r="AJ711" s="166"/>
      <c r="AK711" s="166"/>
      <c r="AL711" s="166"/>
      <c r="AM711" s="166"/>
      <c r="AN711" s="166"/>
      <c r="AO711" s="166"/>
      <c r="AP711" s="166"/>
      <c r="AQ711" s="166"/>
      <c r="AR711" s="166"/>
      <c r="AS711" s="166"/>
      <c r="AT711" s="166"/>
      <c r="AU711" s="166"/>
      <c r="AV711" s="166"/>
      <c r="AW711" s="166"/>
      <c r="AX711" s="184"/>
      <c r="AY711" s="185"/>
      <c r="AZ711" s="166"/>
      <c r="BA711" s="166"/>
      <c r="BB711" s="166"/>
      <c r="BC711" s="166"/>
      <c r="BD711" s="166"/>
      <c r="BE711" s="166"/>
      <c r="BF711" s="184"/>
      <c r="BG711" s="185"/>
      <c r="BH711" s="166"/>
      <c r="BI711" s="166"/>
      <c r="BJ711" s="166"/>
      <c r="BK711" s="166"/>
      <c r="BL711" s="166"/>
      <c r="BM711" s="166"/>
      <c r="BN711" s="166"/>
      <c r="BO711" s="166"/>
      <c r="BP711" s="166"/>
      <c r="BQ711" s="166"/>
      <c r="BR711" s="184"/>
      <c r="BS711" s="166"/>
      <c r="BT711" s="166"/>
      <c r="BU711" s="166"/>
      <c r="BV711" s="166"/>
      <c r="BW711" s="185"/>
      <c r="BX711" s="184"/>
      <c r="BY711" s="166"/>
      <c r="BZ711" s="166"/>
    </row>
    <row r="712" spans="1:78" ht="12.75" x14ac:dyDescent="0.2">
      <c r="A712" s="205"/>
      <c r="B712" s="206"/>
      <c r="C712" s="185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84"/>
      <c r="O712" s="185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  <c r="AA712" s="166"/>
      <c r="AB712" s="166"/>
      <c r="AC712" s="166"/>
      <c r="AD712" s="184"/>
      <c r="AE712" s="185"/>
      <c r="AF712" s="166"/>
      <c r="AG712" s="166"/>
      <c r="AH712" s="184"/>
      <c r="AI712" s="185"/>
      <c r="AJ712" s="166"/>
      <c r="AK712" s="166"/>
      <c r="AL712" s="166"/>
      <c r="AM712" s="166"/>
      <c r="AN712" s="166"/>
      <c r="AO712" s="166"/>
      <c r="AP712" s="166"/>
      <c r="AQ712" s="166"/>
      <c r="AR712" s="166"/>
      <c r="AS712" s="166"/>
      <c r="AT712" s="166"/>
      <c r="AU712" s="166"/>
      <c r="AV712" s="166"/>
      <c r="AW712" s="166"/>
      <c r="AX712" s="184"/>
      <c r="AY712" s="185"/>
      <c r="AZ712" s="166"/>
      <c r="BA712" s="166"/>
      <c r="BB712" s="166"/>
      <c r="BC712" s="166"/>
      <c r="BD712" s="166"/>
      <c r="BE712" s="166"/>
      <c r="BF712" s="184"/>
      <c r="BG712" s="185"/>
      <c r="BH712" s="166"/>
      <c r="BI712" s="166"/>
      <c r="BJ712" s="166"/>
      <c r="BK712" s="166"/>
      <c r="BL712" s="166"/>
      <c r="BM712" s="166"/>
      <c r="BN712" s="166"/>
      <c r="BO712" s="166"/>
      <c r="BP712" s="166"/>
      <c r="BQ712" s="166"/>
      <c r="BR712" s="184"/>
      <c r="BS712" s="166"/>
      <c r="BT712" s="166"/>
      <c r="BU712" s="166"/>
      <c r="BV712" s="166"/>
      <c r="BW712" s="185"/>
      <c r="BX712" s="184"/>
      <c r="BY712" s="166"/>
      <c r="BZ712" s="166"/>
    </row>
    <row r="713" spans="1:78" ht="12.75" x14ac:dyDescent="0.2">
      <c r="A713" s="205"/>
      <c r="B713" s="206"/>
      <c r="C713" s="185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84"/>
      <c r="O713" s="185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  <c r="AA713" s="166"/>
      <c r="AB713" s="166"/>
      <c r="AC713" s="166"/>
      <c r="AD713" s="184"/>
      <c r="AE713" s="185"/>
      <c r="AF713" s="166"/>
      <c r="AG713" s="166"/>
      <c r="AH713" s="184"/>
      <c r="AI713" s="185"/>
      <c r="AJ713" s="166"/>
      <c r="AK713" s="166"/>
      <c r="AL713" s="166"/>
      <c r="AM713" s="166"/>
      <c r="AN713" s="166"/>
      <c r="AO713" s="166"/>
      <c r="AP713" s="166"/>
      <c r="AQ713" s="166"/>
      <c r="AR713" s="166"/>
      <c r="AS713" s="166"/>
      <c r="AT713" s="166"/>
      <c r="AU713" s="166"/>
      <c r="AV713" s="166"/>
      <c r="AW713" s="166"/>
      <c r="AX713" s="184"/>
      <c r="AY713" s="185"/>
      <c r="AZ713" s="166"/>
      <c r="BA713" s="166"/>
      <c r="BB713" s="166"/>
      <c r="BC713" s="166"/>
      <c r="BD713" s="166"/>
      <c r="BE713" s="166"/>
      <c r="BF713" s="184"/>
      <c r="BG713" s="185"/>
      <c r="BH713" s="166"/>
      <c r="BI713" s="166"/>
      <c r="BJ713" s="166"/>
      <c r="BK713" s="166"/>
      <c r="BL713" s="166"/>
      <c r="BM713" s="166"/>
      <c r="BN713" s="166"/>
      <c r="BO713" s="166"/>
      <c r="BP713" s="166"/>
      <c r="BQ713" s="166"/>
      <c r="BR713" s="184"/>
      <c r="BS713" s="166"/>
      <c r="BT713" s="166"/>
      <c r="BU713" s="166"/>
      <c r="BV713" s="166"/>
      <c r="BW713" s="185"/>
      <c r="BX713" s="184"/>
      <c r="BY713" s="166"/>
      <c r="BZ713" s="166"/>
    </row>
    <row r="714" spans="1:78" ht="12.75" x14ac:dyDescent="0.2">
      <c r="A714" s="205"/>
      <c r="B714" s="206"/>
      <c r="C714" s="185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84"/>
      <c r="O714" s="185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  <c r="AA714" s="166"/>
      <c r="AB714" s="166"/>
      <c r="AC714" s="166"/>
      <c r="AD714" s="184"/>
      <c r="AE714" s="185"/>
      <c r="AF714" s="166"/>
      <c r="AG714" s="166"/>
      <c r="AH714" s="184"/>
      <c r="AI714" s="185"/>
      <c r="AJ714" s="166"/>
      <c r="AK714" s="166"/>
      <c r="AL714" s="166"/>
      <c r="AM714" s="166"/>
      <c r="AN714" s="166"/>
      <c r="AO714" s="166"/>
      <c r="AP714" s="166"/>
      <c r="AQ714" s="166"/>
      <c r="AR714" s="166"/>
      <c r="AS714" s="166"/>
      <c r="AT714" s="166"/>
      <c r="AU714" s="166"/>
      <c r="AV714" s="166"/>
      <c r="AW714" s="166"/>
      <c r="AX714" s="184"/>
      <c r="AY714" s="185"/>
      <c r="AZ714" s="166"/>
      <c r="BA714" s="166"/>
      <c r="BB714" s="166"/>
      <c r="BC714" s="166"/>
      <c r="BD714" s="166"/>
      <c r="BE714" s="166"/>
      <c r="BF714" s="184"/>
      <c r="BG714" s="185"/>
      <c r="BH714" s="166"/>
      <c r="BI714" s="166"/>
      <c r="BJ714" s="166"/>
      <c r="BK714" s="166"/>
      <c r="BL714" s="166"/>
      <c r="BM714" s="166"/>
      <c r="BN714" s="166"/>
      <c r="BO714" s="166"/>
      <c r="BP714" s="166"/>
      <c r="BQ714" s="166"/>
      <c r="BR714" s="184"/>
      <c r="BS714" s="166"/>
      <c r="BT714" s="166"/>
      <c r="BU714" s="166"/>
      <c r="BV714" s="166"/>
      <c r="BW714" s="185"/>
      <c r="BX714" s="184"/>
      <c r="BY714" s="166"/>
      <c r="BZ714" s="166"/>
    </row>
    <row r="715" spans="1:78" ht="12.75" x14ac:dyDescent="0.2">
      <c r="A715" s="205"/>
      <c r="B715" s="206"/>
      <c r="C715" s="185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84"/>
      <c r="O715" s="185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66"/>
      <c r="AC715" s="166"/>
      <c r="AD715" s="184"/>
      <c r="AE715" s="185"/>
      <c r="AF715" s="166"/>
      <c r="AG715" s="166"/>
      <c r="AH715" s="184"/>
      <c r="AI715" s="185"/>
      <c r="AJ715" s="166"/>
      <c r="AK715" s="166"/>
      <c r="AL715" s="166"/>
      <c r="AM715" s="166"/>
      <c r="AN715" s="166"/>
      <c r="AO715" s="166"/>
      <c r="AP715" s="166"/>
      <c r="AQ715" s="166"/>
      <c r="AR715" s="166"/>
      <c r="AS715" s="166"/>
      <c r="AT715" s="166"/>
      <c r="AU715" s="166"/>
      <c r="AV715" s="166"/>
      <c r="AW715" s="166"/>
      <c r="AX715" s="184"/>
      <c r="AY715" s="185"/>
      <c r="AZ715" s="166"/>
      <c r="BA715" s="166"/>
      <c r="BB715" s="166"/>
      <c r="BC715" s="166"/>
      <c r="BD715" s="166"/>
      <c r="BE715" s="166"/>
      <c r="BF715" s="184"/>
      <c r="BG715" s="185"/>
      <c r="BH715" s="166"/>
      <c r="BI715" s="166"/>
      <c r="BJ715" s="166"/>
      <c r="BK715" s="166"/>
      <c r="BL715" s="166"/>
      <c r="BM715" s="166"/>
      <c r="BN715" s="166"/>
      <c r="BO715" s="166"/>
      <c r="BP715" s="166"/>
      <c r="BQ715" s="166"/>
      <c r="BR715" s="184"/>
      <c r="BS715" s="166"/>
      <c r="BT715" s="166"/>
      <c r="BU715" s="166"/>
      <c r="BV715" s="166"/>
      <c r="BW715" s="185"/>
      <c r="BX715" s="184"/>
      <c r="BY715" s="166"/>
      <c r="BZ715" s="166"/>
    </row>
    <row r="716" spans="1:78" ht="12.75" x14ac:dyDescent="0.2">
      <c r="A716" s="205"/>
      <c r="B716" s="206"/>
      <c r="C716" s="185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84"/>
      <c r="O716" s="185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66"/>
      <c r="AC716" s="166"/>
      <c r="AD716" s="184"/>
      <c r="AE716" s="185"/>
      <c r="AF716" s="166"/>
      <c r="AG716" s="166"/>
      <c r="AH716" s="184"/>
      <c r="AI716" s="185"/>
      <c r="AJ716" s="166"/>
      <c r="AK716" s="166"/>
      <c r="AL716" s="166"/>
      <c r="AM716" s="166"/>
      <c r="AN716" s="166"/>
      <c r="AO716" s="166"/>
      <c r="AP716" s="166"/>
      <c r="AQ716" s="166"/>
      <c r="AR716" s="166"/>
      <c r="AS716" s="166"/>
      <c r="AT716" s="166"/>
      <c r="AU716" s="166"/>
      <c r="AV716" s="166"/>
      <c r="AW716" s="166"/>
      <c r="AX716" s="184"/>
      <c r="AY716" s="185"/>
      <c r="AZ716" s="166"/>
      <c r="BA716" s="166"/>
      <c r="BB716" s="166"/>
      <c r="BC716" s="166"/>
      <c r="BD716" s="166"/>
      <c r="BE716" s="166"/>
      <c r="BF716" s="184"/>
      <c r="BG716" s="185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166"/>
      <c r="BR716" s="184"/>
      <c r="BS716" s="166"/>
      <c r="BT716" s="166"/>
      <c r="BU716" s="166"/>
      <c r="BV716" s="166"/>
      <c r="BW716" s="185"/>
      <c r="BX716" s="184"/>
      <c r="BY716" s="166"/>
      <c r="BZ716" s="166"/>
    </row>
    <row r="717" spans="1:78" ht="12.75" x14ac:dyDescent="0.2">
      <c r="A717" s="205"/>
      <c r="B717" s="206"/>
      <c r="C717" s="185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84"/>
      <c r="O717" s="185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66"/>
      <c r="AC717" s="166"/>
      <c r="AD717" s="184"/>
      <c r="AE717" s="185"/>
      <c r="AF717" s="166"/>
      <c r="AG717" s="166"/>
      <c r="AH717" s="184"/>
      <c r="AI717" s="185"/>
      <c r="AJ717" s="166"/>
      <c r="AK717" s="166"/>
      <c r="AL717" s="166"/>
      <c r="AM717" s="166"/>
      <c r="AN717" s="166"/>
      <c r="AO717" s="166"/>
      <c r="AP717" s="166"/>
      <c r="AQ717" s="166"/>
      <c r="AR717" s="166"/>
      <c r="AS717" s="166"/>
      <c r="AT717" s="166"/>
      <c r="AU717" s="166"/>
      <c r="AV717" s="166"/>
      <c r="AW717" s="166"/>
      <c r="AX717" s="184"/>
      <c r="AY717" s="185"/>
      <c r="AZ717" s="166"/>
      <c r="BA717" s="166"/>
      <c r="BB717" s="166"/>
      <c r="BC717" s="166"/>
      <c r="BD717" s="166"/>
      <c r="BE717" s="166"/>
      <c r="BF717" s="184"/>
      <c r="BG717" s="185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166"/>
      <c r="BR717" s="184"/>
      <c r="BS717" s="166"/>
      <c r="BT717" s="166"/>
      <c r="BU717" s="166"/>
      <c r="BV717" s="166"/>
      <c r="BW717" s="185"/>
      <c r="BX717" s="184"/>
      <c r="BY717" s="166"/>
      <c r="BZ717" s="166"/>
    </row>
    <row r="718" spans="1:78" ht="12.75" x14ac:dyDescent="0.2">
      <c r="A718" s="205"/>
      <c r="B718" s="206"/>
      <c r="C718" s="185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84"/>
      <c r="O718" s="185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66"/>
      <c r="AC718" s="166"/>
      <c r="AD718" s="184"/>
      <c r="AE718" s="185"/>
      <c r="AF718" s="166"/>
      <c r="AG718" s="166"/>
      <c r="AH718" s="184"/>
      <c r="AI718" s="185"/>
      <c r="AJ718" s="166"/>
      <c r="AK718" s="166"/>
      <c r="AL718" s="166"/>
      <c r="AM718" s="166"/>
      <c r="AN718" s="166"/>
      <c r="AO718" s="166"/>
      <c r="AP718" s="166"/>
      <c r="AQ718" s="166"/>
      <c r="AR718" s="166"/>
      <c r="AS718" s="166"/>
      <c r="AT718" s="166"/>
      <c r="AU718" s="166"/>
      <c r="AV718" s="166"/>
      <c r="AW718" s="166"/>
      <c r="AX718" s="184"/>
      <c r="AY718" s="185"/>
      <c r="AZ718" s="166"/>
      <c r="BA718" s="166"/>
      <c r="BB718" s="166"/>
      <c r="BC718" s="166"/>
      <c r="BD718" s="166"/>
      <c r="BE718" s="166"/>
      <c r="BF718" s="184"/>
      <c r="BG718" s="185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166"/>
      <c r="BR718" s="184"/>
      <c r="BS718" s="166"/>
      <c r="BT718" s="166"/>
      <c r="BU718" s="166"/>
      <c r="BV718" s="166"/>
      <c r="BW718" s="185"/>
      <c r="BX718" s="184"/>
      <c r="BY718" s="166"/>
      <c r="BZ718" s="166"/>
    </row>
    <row r="719" spans="1:78" ht="12.75" x14ac:dyDescent="0.2">
      <c r="A719" s="205"/>
      <c r="B719" s="206"/>
      <c r="C719" s="185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84"/>
      <c r="O719" s="185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  <c r="AA719" s="166"/>
      <c r="AB719" s="166"/>
      <c r="AC719" s="166"/>
      <c r="AD719" s="184"/>
      <c r="AE719" s="185"/>
      <c r="AF719" s="166"/>
      <c r="AG719" s="166"/>
      <c r="AH719" s="184"/>
      <c r="AI719" s="185"/>
      <c r="AJ719" s="166"/>
      <c r="AK719" s="166"/>
      <c r="AL719" s="166"/>
      <c r="AM719" s="166"/>
      <c r="AN719" s="166"/>
      <c r="AO719" s="166"/>
      <c r="AP719" s="166"/>
      <c r="AQ719" s="166"/>
      <c r="AR719" s="166"/>
      <c r="AS719" s="166"/>
      <c r="AT719" s="166"/>
      <c r="AU719" s="166"/>
      <c r="AV719" s="166"/>
      <c r="AW719" s="166"/>
      <c r="AX719" s="184"/>
      <c r="AY719" s="185"/>
      <c r="AZ719" s="166"/>
      <c r="BA719" s="166"/>
      <c r="BB719" s="166"/>
      <c r="BC719" s="166"/>
      <c r="BD719" s="166"/>
      <c r="BE719" s="166"/>
      <c r="BF719" s="184"/>
      <c r="BG719" s="185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166"/>
      <c r="BR719" s="184"/>
      <c r="BS719" s="166"/>
      <c r="BT719" s="166"/>
      <c r="BU719" s="166"/>
      <c r="BV719" s="166"/>
      <c r="BW719" s="185"/>
      <c r="BX719" s="184"/>
      <c r="BY719" s="166"/>
      <c r="BZ719" s="166"/>
    </row>
    <row r="720" spans="1:78" ht="12.75" x14ac:dyDescent="0.2">
      <c r="A720" s="205"/>
      <c r="B720" s="206"/>
      <c r="C720" s="185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84"/>
      <c r="O720" s="185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66"/>
      <c r="AC720" s="166"/>
      <c r="AD720" s="184"/>
      <c r="AE720" s="185"/>
      <c r="AF720" s="166"/>
      <c r="AG720" s="166"/>
      <c r="AH720" s="184"/>
      <c r="AI720" s="185"/>
      <c r="AJ720" s="166"/>
      <c r="AK720" s="166"/>
      <c r="AL720" s="166"/>
      <c r="AM720" s="166"/>
      <c r="AN720" s="166"/>
      <c r="AO720" s="166"/>
      <c r="AP720" s="166"/>
      <c r="AQ720" s="166"/>
      <c r="AR720" s="166"/>
      <c r="AS720" s="166"/>
      <c r="AT720" s="166"/>
      <c r="AU720" s="166"/>
      <c r="AV720" s="166"/>
      <c r="AW720" s="166"/>
      <c r="AX720" s="184"/>
      <c r="AY720" s="185"/>
      <c r="AZ720" s="166"/>
      <c r="BA720" s="166"/>
      <c r="BB720" s="166"/>
      <c r="BC720" s="166"/>
      <c r="BD720" s="166"/>
      <c r="BE720" s="166"/>
      <c r="BF720" s="184"/>
      <c r="BG720" s="185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166"/>
      <c r="BR720" s="184"/>
      <c r="BS720" s="166"/>
      <c r="BT720" s="166"/>
      <c r="BU720" s="166"/>
      <c r="BV720" s="166"/>
      <c r="BW720" s="185"/>
      <c r="BX720" s="184"/>
      <c r="BY720" s="166"/>
      <c r="BZ720" s="166"/>
    </row>
    <row r="721" spans="1:78" ht="12.75" x14ac:dyDescent="0.2">
      <c r="A721" s="205"/>
      <c r="B721" s="206"/>
      <c r="C721" s="185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84"/>
      <c r="O721" s="185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66"/>
      <c r="AC721" s="166"/>
      <c r="AD721" s="184"/>
      <c r="AE721" s="185"/>
      <c r="AF721" s="166"/>
      <c r="AG721" s="166"/>
      <c r="AH721" s="184"/>
      <c r="AI721" s="185"/>
      <c r="AJ721" s="166"/>
      <c r="AK721" s="166"/>
      <c r="AL721" s="166"/>
      <c r="AM721" s="166"/>
      <c r="AN721" s="166"/>
      <c r="AO721" s="166"/>
      <c r="AP721" s="166"/>
      <c r="AQ721" s="166"/>
      <c r="AR721" s="166"/>
      <c r="AS721" s="166"/>
      <c r="AT721" s="166"/>
      <c r="AU721" s="166"/>
      <c r="AV721" s="166"/>
      <c r="AW721" s="166"/>
      <c r="AX721" s="184"/>
      <c r="AY721" s="185"/>
      <c r="AZ721" s="166"/>
      <c r="BA721" s="166"/>
      <c r="BB721" s="166"/>
      <c r="BC721" s="166"/>
      <c r="BD721" s="166"/>
      <c r="BE721" s="166"/>
      <c r="BF721" s="184"/>
      <c r="BG721" s="185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166"/>
      <c r="BR721" s="184"/>
      <c r="BS721" s="166"/>
      <c r="BT721" s="166"/>
      <c r="BU721" s="166"/>
      <c r="BV721" s="166"/>
      <c r="BW721" s="185"/>
      <c r="BX721" s="184"/>
      <c r="BY721" s="166"/>
      <c r="BZ721" s="166"/>
    </row>
    <row r="722" spans="1:78" ht="12.75" x14ac:dyDescent="0.2">
      <c r="A722" s="205"/>
      <c r="B722" s="206"/>
      <c r="C722" s="185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84"/>
      <c r="O722" s="185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66"/>
      <c r="AC722" s="166"/>
      <c r="AD722" s="184"/>
      <c r="AE722" s="185"/>
      <c r="AF722" s="166"/>
      <c r="AG722" s="166"/>
      <c r="AH722" s="184"/>
      <c r="AI722" s="185"/>
      <c r="AJ722" s="166"/>
      <c r="AK722" s="166"/>
      <c r="AL722" s="166"/>
      <c r="AM722" s="166"/>
      <c r="AN722" s="166"/>
      <c r="AO722" s="166"/>
      <c r="AP722" s="166"/>
      <c r="AQ722" s="166"/>
      <c r="AR722" s="166"/>
      <c r="AS722" s="166"/>
      <c r="AT722" s="166"/>
      <c r="AU722" s="166"/>
      <c r="AV722" s="166"/>
      <c r="AW722" s="166"/>
      <c r="AX722" s="184"/>
      <c r="AY722" s="185"/>
      <c r="AZ722" s="166"/>
      <c r="BA722" s="166"/>
      <c r="BB722" s="166"/>
      <c r="BC722" s="166"/>
      <c r="BD722" s="166"/>
      <c r="BE722" s="166"/>
      <c r="BF722" s="184"/>
      <c r="BG722" s="185"/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166"/>
      <c r="BR722" s="184"/>
      <c r="BS722" s="166"/>
      <c r="BT722" s="166"/>
      <c r="BU722" s="166"/>
      <c r="BV722" s="166"/>
      <c r="BW722" s="185"/>
      <c r="BX722" s="184"/>
      <c r="BY722" s="166"/>
      <c r="BZ722" s="166"/>
    </row>
    <row r="723" spans="1:78" ht="12.75" x14ac:dyDescent="0.2">
      <c r="A723" s="205"/>
      <c r="B723" s="206"/>
      <c r="C723" s="185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84"/>
      <c r="O723" s="185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66"/>
      <c r="AC723" s="166"/>
      <c r="AD723" s="184"/>
      <c r="AE723" s="185"/>
      <c r="AF723" s="166"/>
      <c r="AG723" s="166"/>
      <c r="AH723" s="184"/>
      <c r="AI723" s="185"/>
      <c r="AJ723" s="166"/>
      <c r="AK723" s="166"/>
      <c r="AL723" s="166"/>
      <c r="AM723" s="166"/>
      <c r="AN723" s="166"/>
      <c r="AO723" s="166"/>
      <c r="AP723" s="166"/>
      <c r="AQ723" s="166"/>
      <c r="AR723" s="166"/>
      <c r="AS723" s="166"/>
      <c r="AT723" s="166"/>
      <c r="AU723" s="166"/>
      <c r="AV723" s="166"/>
      <c r="AW723" s="166"/>
      <c r="AX723" s="184"/>
      <c r="AY723" s="185"/>
      <c r="AZ723" s="166"/>
      <c r="BA723" s="166"/>
      <c r="BB723" s="166"/>
      <c r="BC723" s="166"/>
      <c r="BD723" s="166"/>
      <c r="BE723" s="166"/>
      <c r="BF723" s="184"/>
      <c r="BG723" s="185"/>
      <c r="BH723" s="166"/>
      <c r="BI723" s="166"/>
      <c r="BJ723" s="166"/>
      <c r="BK723" s="166"/>
      <c r="BL723" s="166"/>
      <c r="BM723" s="166"/>
      <c r="BN723" s="166"/>
      <c r="BO723" s="166"/>
      <c r="BP723" s="166"/>
      <c r="BQ723" s="166"/>
      <c r="BR723" s="184"/>
      <c r="BS723" s="166"/>
      <c r="BT723" s="166"/>
      <c r="BU723" s="166"/>
      <c r="BV723" s="166"/>
      <c r="BW723" s="185"/>
      <c r="BX723" s="184"/>
      <c r="BY723" s="166"/>
      <c r="BZ723" s="166"/>
    </row>
    <row r="724" spans="1:78" ht="12.75" x14ac:dyDescent="0.2">
      <c r="A724" s="205"/>
      <c r="B724" s="206"/>
      <c r="C724" s="185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84"/>
      <c r="O724" s="185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66"/>
      <c r="AC724" s="166"/>
      <c r="AD724" s="184"/>
      <c r="AE724" s="185"/>
      <c r="AF724" s="166"/>
      <c r="AG724" s="166"/>
      <c r="AH724" s="184"/>
      <c r="AI724" s="185"/>
      <c r="AJ724" s="166"/>
      <c r="AK724" s="166"/>
      <c r="AL724" s="166"/>
      <c r="AM724" s="166"/>
      <c r="AN724" s="166"/>
      <c r="AO724" s="166"/>
      <c r="AP724" s="166"/>
      <c r="AQ724" s="166"/>
      <c r="AR724" s="166"/>
      <c r="AS724" s="166"/>
      <c r="AT724" s="166"/>
      <c r="AU724" s="166"/>
      <c r="AV724" s="166"/>
      <c r="AW724" s="166"/>
      <c r="AX724" s="184"/>
      <c r="AY724" s="185"/>
      <c r="AZ724" s="166"/>
      <c r="BA724" s="166"/>
      <c r="BB724" s="166"/>
      <c r="BC724" s="166"/>
      <c r="BD724" s="166"/>
      <c r="BE724" s="166"/>
      <c r="BF724" s="184"/>
      <c r="BG724" s="185"/>
      <c r="BH724" s="166"/>
      <c r="BI724" s="166"/>
      <c r="BJ724" s="166"/>
      <c r="BK724" s="166"/>
      <c r="BL724" s="166"/>
      <c r="BM724" s="166"/>
      <c r="BN724" s="166"/>
      <c r="BO724" s="166"/>
      <c r="BP724" s="166"/>
      <c r="BQ724" s="166"/>
      <c r="BR724" s="184"/>
      <c r="BS724" s="166"/>
      <c r="BT724" s="166"/>
      <c r="BU724" s="166"/>
      <c r="BV724" s="166"/>
      <c r="BW724" s="185"/>
      <c r="BX724" s="184"/>
      <c r="BY724" s="166"/>
      <c r="BZ724" s="166"/>
    </row>
    <row r="725" spans="1:78" ht="12.75" x14ac:dyDescent="0.2">
      <c r="A725" s="205"/>
      <c r="B725" s="206"/>
      <c r="C725" s="185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84"/>
      <c r="O725" s="185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66"/>
      <c r="AC725" s="166"/>
      <c r="AD725" s="184"/>
      <c r="AE725" s="185"/>
      <c r="AF725" s="166"/>
      <c r="AG725" s="166"/>
      <c r="AH725" s="184"/>
      <c r="AI725" s="185"/>
      <c r="AJ725" s="166"/>
      <c r="AK725" s="166"/>
      <c r="AL725" s="166"/>
      <c r="AM725" s="166"/>
      <c r="AN725" s="166"/>
      <c r="AO725" s="166"/>
      <c r="AP725" s="166"/>
      <c r="AQ725" s="166"/>
      <c r="AR725" s="166"/>
      <c r="AS725" s="166"/>
      <c r="AT725" s="166"/>
      <c r="AU725" s="166"/>
      <c r="AV725" s="166"/>
      <c r="AW725" s="166"/>
      <c r="AX725" s="184"/>
      <c r="AY725" s="185"/>
      <c r="AZ725" s="166"/>
      <c r="BA725" s="166"/>
      <c r="BB725" s="166"/>
      <c r="BC725" s="166"/>
      <c r="BD725" s="166"/>
      <c r="BE725" s="166"/>
      <c r="BF725" s="184"/>
      <c r="BG725" s="185"/>
      <c r="BH725" s="166"/>
      <c r="BI725" s="166"/>
      <c r="BJ725" s="166"/>
      <c r="BK725" s="166"/>
      <c r="BL725" s="166"/>
      <c r="BM725" s="166"/>
      <c r="BN725" s="166"/>
      <c r="BO725" s="166"/>
      <c r="BP725" s="166"/>
      <c r="BQ725" s="166"/>
      <c r="BR725" s="184"/>
      <c r="BS725" s="166"/>
      <c r="BT725" s="166"/>
      <c r="BU725" s="166"/>
      <c r="BV725" s="166"/>
      <c r="BW725" s="185"/>
      <c r="BX725" s="184"/>
      <c r="BY725" s="166"/>
      <c r="BZ725" s="166"/>
    </row>
    <row r="726" spans="1:78" ht="12.75" x14ac:dyDescent="0.2">
      <c r="A726" s="205"/>
      <c r="B726" s="206"/>
      <c r="C726" s="185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84"/>
      <c r="O726" s="185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66"/>
      <c r="AC726" s="166"/>
      <c r="AD726" s="184"/>
      <c r="AE726" s="185"/>
      <c r="AF726" s="166"/>
      <c r="AG726" s="166"/>
      <c r="AH726" s="184"/>
      <c r="AI726" s="185"/>
      <c r="AJ726" s="166"/>
      <c r="AK726" s="166"/>
      <c r="AL726" s="166"/>
      <c r="AM726" s="166"/>
      <c r="AN726" s="166"/>
      <c r="AO726" s="166"/>
      <c r="AP726" s="166"/>
      <c r="AQ726" s="166"/>
      <c r="AR726" s="166"/>
      <c r="AS726" s="166"/>
      <c r="AT726" s="166"/>
      <c r="AU726" s="166"/>
      <c r="AV726" s="166"/>
      <c r="AW726" s="166"/>
      <c r="AX726" s="184"/>
      <c r="AY726" s="185"/>
      <c r="AZ726" s="166"/>
      <c r="BA726" s="166"/>
      <c r="BB726" s="166"/>
      <c r="BC726" s="166"/>
      <c r="BD726" s="166"/>
      <c r="BE726" s="166"/>
      <c r="BF726" s="184"/>
      <c r="BG726" s="185"/>
      <c r="BH726" s="166"/>
      <c r="BI726" s="166"/>
      <c r="BJ726" s="166"/>
      <c r="BK726" s="166"/>
      <c r="BL726" s="166"/>
      <c r="BM726" s="166"/>
      <c r="BN726" s="166"/>
      <c r="BO726" s="166"/>
      <c r="BP726" s="166"/>
      <c r="BQ726" s="166"/>
      <c r="BR726" s="184"/>
      <c r="BS726" s="166"/>
      <c r="BT726" s="166"/>
      <c r="BU726" s="166"/>
      <c r="BV726" s="166"/>
      <c r="BW726" s="185"/>
      <c r="BX726" s="184"/>
      <c r="BY726" s="166"/>
      <c r="BZ726" s="166"/>
    </row>
    <row r="727" spans="1:78" ht="12.75" x14ac:dyDescent="0.2">
      <c r="A727" s="205"/>
      <c r="B727" s="206"/>
      <c r="C727" s="185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84"/>
      <c r="O727" s="185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66"/>
      <c r="AC727" s="166"/>
      <c r="AD727" s="184"/>
      <c r="AE727" s="185"/>
      <c r="AF727" s="166"/>
      <c r="AG727" s="166"/>
      <c r="AH727" s="184"/>
      <c r="AI727" s="185"/>
      <c r="AJ727" s="166"/>
      <c r="AK727" s="166"/>
      <c r="AL727" s="166"/>
      <c r="AM727" s="166"/>
      <c r="AN727" s="166"/>
      <c r="AO727" s="166"/>
      <c r="AP727" s="166"/>
      <c r="AQ727" s="166"/>
      <c r="AR727" s="166"/>
      <c r="AS727" s="166"/>
      <c r="AT727" s="166"/>
      <c r="AU727" s="166"/>
      <c r="AV727" s="166"/>
      <c r="AW727" s="166"/>
      <c r="AX727" s="184"/>
      <c r="AY727" s="185"/>
      <c r="AZ727" s="166"/>
      <c r="BA727" s="166"/>
      <c r="BB727" s="166"/>
      <c r="BC727" s="166"/>
      <c r="BD727" s="166"/>
      <c r="BE727" s="166"/>
      <c r="BF727" s="184"/>
      <c r="BG727" s="185"/>
      <c r="BH727" s="166"/>
      <c r="BI727" s="166"/>
      <c r="BJ727" s="166"/>
      <c r="BK727" s="166"/>
      <c r="BL727" s="166"/>
      <c r="BM727" s="166"/>
      <c r="BN727" s="166"/>
      <c r="BO727" s="166"/>
      <c r="BP727" s="166"/>
      <c r="BQ727" s="166"/>
      <c r="BR727" s="184"/>
      <c r="BS727" s="166"/>
      <c r="BT727" s="166"/>
      <c r="BU727" s="166"/>
      <c r="BV727" s="166"/>
      <c r="BW727" s="185"/>
      <c r="BX727" s="184"/>
      <c r="BY727" s="166"/>
      <c r="BZ727" s="166"/>
    </row>
    <row r="728" spans="1:78" ht="12.75" x14ac:dyDescent="0.2">
      <c r="A728" s="205"/>
      <c r="B728" s="206"/>
      <c r="C728" s="185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84"/>
      <c r="O728" s="185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66"/>
      <c r="AC728" s="166"/>
      <c r="AD728" s="184"/>
      <c r="AE728" s="185"/>
      <c r="AF728" s="166"/>
      <c r="AG728" s="166"/>
      <c r="AH728" s="184"/>
      <c r="AI728" s="185"/>
      <c r="AJ728" s="166"/>
      <c r="AK728" s="166"/>
      <c r="AL728" s="166"/>
      <c r="AM728" s="166"/>
      <c r="AN728" s="166"/>
      <c r="AO728" s="166"/>
      <c r="AP728" s="166"/>
      <c r="AQ728" s="166"/>
      <c r="AR728" s="166"/>
      <c r="AS728" s="166"/>
      <c r="AT728" s="166"/>
      <c r="AU728" s="166"/>
      <c r="AV728" s="166"/>
      <c r="AW728" s="166"/>
      <c r="AX728" s="184"/>
      <c r="AY728" s="185"/>
      <c r="AZ728" s="166"/>
      <c r="BA728" s="166"/>
      <c r="BB728" s="166"/>
      <c r="BC728" s="166"/>
      <c r="BD728" s="166"/>
      <c r="BE728" s="166"/>
      <c r="BF728" s="184"/>
      <c r="BG728" s="185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166"/>
      <c r="BR728" s="184"/>
      <c r="BS728" s="166"/>
      <c r="BT728" s="166"/>
      <c r="BU728" s="166"/>
      <c r="BV728" s="166"/>
      <c r="BW728" s="185"/>
      <c r="BX728" s="184"/>
      <c r="BY728" s="166"/>
      <c r="BZ728" s="166"/>
    </row>
    <row r="729" spans="1:78" ht="12.75" x14ac:dyDescent="0.2">
      <c r="A729" s="205"/>
      <c r="B729" s="206"/>
      <c r="C729" s="185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84"/>
      <c r="O729" s="185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66"/>
      <c r="AC729" s="166"/>
      <c r="AD729" s="184"/>
      <c r="AE729" s="185"/>
      <c r="AF729" s="166"/>
      <c r="AG729" s="166"/>
      <c r="AH729" s="184"/>
      <c r="AI729" s="185"/>
      <c r="AJ729" s="166"/>
      <c r="AK729" s="166"/>
      <c r="AL729" s="166"/>
      <c r="AM729" s="166"/>
      <c r="AN729" s="166"/>
      <c r="AO729" s="166"/>
      <c r="AP729" s="166"/>
      <c r="AQ729" s="166"/>
      <c r="AR729" s="166"/>
      <c r="AS729" s="166"/>
      <c r="AT729" s="166"/>
      <c r="AU729" s="166"/>
      <c r="AV729" s="166"/>
      <c r="AW729" s="166"/>
      <c r="AX729" s="184"/>
      <c r="AY729" s="185"/>
      <c r="AZ729" s="166"/>
      <c r="BA729" s="166"/>
      <c r="BB729" s="166"/>
      <c r="BC729" s="166"/>
      <c r="BD729" s="166"/>
      <c r="BE729" s="166"/>
      <c r="BF729" s="184"/>
      <c r="BG729" s="185"/>
      <c r="BH729" s="166"/>
      <c r="BI729" s="166"/>
      <c r="BJ729" s="166"/>
      <c r="BK729" s="166"/>
      <c r="BL729" s="166"/>
      <c r="BM729" s="166"/>
      <c r="BN729" s="166"/>
      <c r="BO729" s="166"/>
      <c r="BP729" s="166"/>
      <c r="BQ729" s="166"/>
      <c r="BR729" s="184"/>
      <c r="BS729" s="166"/>
      <c r="BT729" s="166"/>
      <c r="BU729" s="166"/>
      <c r="BV729" s="166"/>
      <c r="BW729" s="185"/>
      <c r="BX729" s="184"/>
      <c r="BY729" s="166"/>
      <c r="BZ729" s="166"/>
    </row>
    <row r="730" spans="1:78" ht="12.75" x14ac:dyDescent="0.2">
      <c r="A730" s="205"/>
      <c r="B730" s="206"/>
      <c r="C730" s="185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84"/>
      <c r="O730" s="185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66"/>
      <c r="AC730" s="166"/>
      <c r="AD730" s="184"/>
      <c r="AE730" s="185"/>
      <c r="AF730" s="166"/>
      <c r="AG730" s="166"/>
      <c r="AH730" s="184"/>
      <c r="AI730" s="185"/>
      <c r="AJ730" s="166"/>
      <c r="AK730" s="166"/>
      <c r="AL730" s="166"/>
      <c r="AM730" s="166"/>
      <c r="AN730" s="166"/>
      <c r="AO730" s="166"/>
      <c r="AP730" s="166"/>
      <c r="AQ730" s="166"/>
      <c r="AR730" s="166"/>
      <c r="AS730" s="166"/>
      <c r="AT730" s="166"/>
      <c r="AU730" s="166"/>
      <c r="AV730" s="166"/>
      <c r="AW730" s="166"/>
      <c r="AX730" s="184"/>
      <c r="AY730" s="185"/>
      <c r="AZ730" s="166"/>
      <c r="BA730" s="166"/>
      <c r="BB730" s="166"/>
      <c r="BC730" s="166"/>
      <c r="BD730" s="166"/>
      <c r="BE730" s="166"/>
      <c r="BF730" s="184"/>
      <c r="BG730" s="185"/>
      <c r="BH730" s="166"/>
      <c r="BI730" s="166"/>
      <c r="BJ730" s="166"/>
      <c r="BK730" s="166"/>
      <c r="BL730" s="166"/>
      <c r="BM730" s="166"/>
      <c r="BN730" s="166"/>
      <c r="BO730" s="166"/>
      <c r="BP730" s="166"/>
      <c r="BQ730" s="166"/>
      <c r="BR730" s="184"/>
      <c r="BS730" s="166"/>
      <c r="BT730" s="166"/>
      <c r="BU730" s="166"/>
      <c r="BV730" s="166"/>
      <c r="BW730" s="185"/>
      <c r="BX730" s="184"/>
      <c r="BY730" s="166"/>
      <c r="BZ730" s="166"/>
    </row>
    <row r="731" spans="1:78" ht="12.75" x14ac:dyDescent="0.2">
      <c r="A731" s="205"/>
      <c r="B731" s="206"/>
      <c r="C731" s="185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84"/>
      <c r="O731" s="185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66"/>
      <c r="AC731" s="166"/>
      <c r="AD731" s="184"/>
      <c r="AE731" s="185"/>
      <c r="AF731" s="166"/>
      <c r="AG731" s="166"/>
      <c r="AH731" s="184"/>
      <c r="AI731" s="185"/>
      <c r="AJ731" s="166"/>
      <c r="AK731" s="166"/>
      <c r="AL731" s="166"/>
      <c r="AM731" s="166"/>
      <c r="AN731" s="166"/>
      <c r="AO731" s="166"/>
      <c r="AP731" s="166"/>
      <c r="AQ731" s="166"/>
      <c r="AR731" s="166"/>
      <c r="AS731" s="166"/>
      <c r="AT731" s="166"/>
      <c r="AU731" s="166"/>
      <c r="AV731" s="166"/>
      <c r="AW731" s="166"/>
      <c r="AX731" s="184"/>
      <c r="AY731" s="185"/>
      <c r="AZ731" s="166"/>
      <c r="BA731" s="166"/>
      <c r="BB731" s="166"/>
      <c r="BC731" s="166"/>
      <c r="BD731" s="166"/>
      <c r="BE731" s="166"/>
      <c r="BF731" s="184"/>
      <c r="BG731" s="185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166"/>
      <c r="BR731" s="184"/>
      <c r="BS731" s="166"/>
      <c r="BT731" s="166"/>
      <c r="BU731" s="166"/>
      <c r="BV731" s="166"/>
      <c r="BW731" s="185"/>
      <c r="BX731" s="184"/>
      <c r="BY731" s="166"/>
      <c r="BZ731" s="166"/>
    </row>
    <row r="732" spans="1:78" ht="12.75" x14ac:dyDescent="0.2">
      <c r="A732" s="205"/>
      <c r="B732" s="206"/>
      <c r="C732" s="185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84"/>
      <c r="O732" s="185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66"/>
      <c r="AC732" s="166"/>
      <c r="AD732" s="184"/>
      <c r="AE732" s="185"/>
      <c r="AF732" s="166"/>
      <c r="AG732" s="166"/>
      <c r="AH732" s="184"/>
      <c r="AI732" s="185"/>
      <c r="AJ732" s="166"/>
      <c r="AK732" s="166"/>
      <c r="AL732" s="166"/>
      <c r="AM732" s="166"/>
      <c r="AN732" s="166"/>
      <c r="AO732" s="166"/>
      <c r="AP732" s="166"/>
      <c r="AQ732" s="166"/>
      <c r="AR732" s="166"/>
      <c r="AS732" s="166"/>
      <c r="AT732" s="166"/>
      <c r="AU732" s="166"/>
      <c r="AV732" s="166"/>
      <c r="AW732" s="166"/>
      <c r="AX732" s="184"/>
      <c r="AY732" s="185"/>
      <c r="AZ732" s="166"/>
      <c r="BA732" s="166"/>
      <c r="BB732" s="166"/>
      <c r="BC732" s="166"/>
      <c r="BD732" s="166"/>
      <c r="BE732" s="166"/>
      <c r="BF732" s="184"/>
      <c r="BG732" s="185"/>
      <c r="BH732" s="166"/>
      <c r="BI732" s="166"/>
      <c r="BJ732" s="166"/>
      <c r="BK732" s="166"/>
      <c r="BL732" s="166"/>
      <c r="BM732" s="166"/>
      <c r="BN732" s="166"/>
      <c r="BO732" s="166"/>
      <c r="BP732" s="166"/>
      <c r="BQ732" s="166"/>
      <c r="BR732" s="184"/>
      <c r="BS732" s="166"/>
      <c r="BT732" s="166"/>
      <c r="BU732" s="166"/>
      <c r="BV732" s="166"/>
      <c r="BW732" s="185"/>
      <c r="BX732" s="184"/>
      <c r="BY732" s="166"/>
      <c r="BZ732" s="166"/>
    </row>
    <row r="733" spans="1:78" ht="12.75" x14ac:dyDescent="0.2">
      <c r="A733" s="205"/>
      <c r="B733" s="206"/>
      <c r="C733" s="185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84"/>
      <c r="O733" s="185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66"/>
      <c r="AC733" s="166"/>
      <c r="AD733" s="184"/>
      <c r="AE733" s="185"/>
      <c r="AF733" s="166"/>
      <c r="AG733" s="166"/>
      <c r="AH733" s="184"/>
      <c r="AI733" s="185"/>
      <c r="AJ733" s="166"/>
      <c r="AK733" s="166"/>
      <c r="AL733" s="166"/>
      <c r="AM733" s="166"/>
      <c r="AN733" s="166"/>
      <c r="AO733" s="166"/>
      <c r="AP733" s="166"/>
      <c r="AQ733" s="166"/>
      <c r="AR733" s="166"/>
      <c r="AS733" s="166"/>
      <c r="AT733" s="166"/>
      <c r="AU733" s="166"/>
      <c r="AV733" s="166"/>
      <c r="AW733" s="166"/>
      <c r="AX733" s="184"/>
      <c r="AY733" s="185"/>
      <c r="AZ733" s="166"/>
      <c r="BA733" s="166"/>
      <c r="BB733" s="166"/>
      <c r="BC733" s="166"/>
      <c r="BD733" s="166"/>
      <c r="BE733" s="166"/>
      <c r="BF733" s="184"/>
      <c r="BG733" s="185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166"/>
      <c r="BR733" s="184"/>
      <c r="BS733" s="166"/>
      <c r="BT733" s="166"/>
      <c r="BU733" s="166"/>
      <c r="BV733" s="166"/>
      <c r="BW733" s="185"/>
      <c r="BX733" s="184"/>
      <c r="BY733" s="166"/>
      <c r="BZ733" s="166"/>
    </row>
    <row r="734" spans="1:78" ht="12.75" x14ac:dyDescent="0.2">
      <c r="A734" s="205"/>
      <c r="B734" s="206"/>
      <c r="C734" s="185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84"/>
      <c r="O734" s="185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66"/>
      <c r="AC734" s="166"/>
      <c r="AD734" s="184"/>
      <c r="AE734" s="185"/>
      <c r="AF734" s="166"/>
      <c r="AG734" s="166"/>
      <c r="AH734" s="184"/>
      <c r="AI734" s="185"/>
      <c r="AJ734" s="166"/>
      <c r="AK734" s="166"/>
      <c r="AL734" s="166"/>
      <c r="AM734" s="166"/>
      <c r="AN734" s="166"/>
      <c r="AO734" s="166"/>
      <c r="AP734" s="166"/>
      <c r="AQ734" s="166"/>
      <c r="AR734" s="166"/>
      <c r="AS734" s="166"/>
      <c r="AT734" s="166"/>
      <c r="AU734" s="166"/>
      <c r="AV734" s="166"/>
      <c r="AW734" s="166"/>
      <c r="AX734" s="184"/>
      <c r="AY734" s="185"/>
      <c r="AZ734" s="166"/>
      <c r="BA734" s="166"/>
      <c r="BB734" s="166"/>
      <c r="BC734" s="166"/>
      <c r="BD734" s="166"/>
      <c r="BE734" s="166"/>
      <c r="BF734" s="184"/>
      <c r="BG734" s="185"/>
      <c r="BH734" s="166"/>
      <c r="BI734" s="166"/>
      <c r="BJ734" s="166"/>
      <c r="BK734" s="166"/>
      <c r="BL734" s="166"/>
      <c r="BM734" s="166"/>
      <c r="BN734" s="166"/>
      <c r="BO734" s="166"/>
      <c r="BP734" s="166"/>
      <c r="BQ734" s="166"/>
      <c r="BR734" s="184"/>
      <c r="BS734" s="166"/>
      <c r="BT734" s="166"/>
      <c r="BU734" s="166"/>
      <c r="BV734" s="166"/>
      <c r="BW734" s="185"/>
      <c r="BX734" s="184"/>
      <c r="BY734" s="166"/>
      <c r="BZ734" s="166"/>
    </row>
    <row r="735" spans="1:78" ht="12.75" x14ac:dyDescent="0.2">
      <c r="A735" s="205"/>
      <c r="B735" s="206"/>
      <c r="C735" s="185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84"/>
      <c r="O735" s="185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  <c r="AA735" s="166"/>
      <c r="AB735" s="166"/>
      <c r="AC735" s="166"/>
      <c r="AD735" s="184"/>
      <c r="AE735" s="185"/>
      <c r="AF735" s="166"/>
      <c r="AG735" s="166"/>
      <c r="AH735" s="184"/>
      <c r="AI735" s="185"/>
      <c r="AJ735" s="166"/>
      <c r="AK735" s="166"/>
      <c r="AL735" s="166"/>
      <c r="AM735" s="166"/>
      <c r="AN735" s="166"/>
      <c r="AO735" s="166"/>
      <c r="AP735" s="166"/>
      <c r="AQ735" s="166"/>
      <c r="AR735" s="166"/>
      <c r="AS735" s="166"/>
      <c r="AT735" s="166"/>
      <c r="AU735" s="166"/>
      <c r="AV735" s="166"/>
      <c r="AW735" s="166"/>
      <c r="AX735" s="184"/>
      <c r="AY735" s="185"/>
      <c r="AZ735" s="166"/>
      <c r="BA735" s="166"/>
      <c r="BB735" s="166"/>
      <c r="BC735" s="166"/>
      <c r="BD735" s="166"/>
      <c r="BE735" s="166"/>
      <c r="BF735" s="184"/>
      <c r="BG735" s="185"/>
      <c r="BH735" s="166"/>
      <c r="BI735" s="166"/>
      <c r="BJ735" s="166"/>
      <c r="BK735" s="166"/>
      <c r="BL735" s="166"/>
      <c r="BM735" s="166"/>
      <c r="BN735" s="166"/>
      <c r="BO735" s="166"/>
      <c r="BP735" s="166"/>
      <c r="BQ735" s="166"/>
      <c r="BR735" s="184"/>
      <c r="BS735" s="166"/>
      <c r="BT735" s="166"/>
      <c r="BU735" s="166"/>
      <c r="BV735" s="166"/>
      <c r="BW735" s="185"/>
      <c r="BX735" s="184"/>
      <c r="BY735" s="166"/>
      <c r="BZ735" s="166"/>
    </row>
    <row r="736" spans="1:78" ht="12.75" x14ac:dyDescent="0.2">
      <c r="A736" s="205"/>
      <c r="B736" s="206"/>
      <c r="C736" s="185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84"/>
      <c r="O736" s="185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  <c r="AA736" s="166"/>
      <c r="AB736" s="166"/>
      <c r="AC736" s="166"/>
      <c r="AD736" s="184"/>
      <c r="AE736" s="185"/>
      <c r="AF736" s="166"/>
      <c r="AG736" s="166"/>
      <c r="AH736" s="184"/>
      <c r="AI736" s="185"/>
      <c r="AJ736" s="166"/>
      <c r="AK736" s="166"/>
      <c r="AL736" s="166"/>
      <c r="AM736" s="166"/>
      <c r="AN736" s="166"/>
      <c r="AO736" s="166"/>
      <c r="AP736" s="166"/>
      <c r="AQ736" s="166"/>
      <c r="AR736" s="166"/>
      <c r="AS736" s="166"/>
      <c r="AT736" s="166"/>
      <c r="AU736" s="166"/>
      <c r="AV736" s="166"/>
      <c r="AW736" s="166"/>
      <c r="AX736" s="184"/>
      <c r="AY736" s="185"/>
      <c r="AZ736" s="166"/>
      <c r="BA736" s="166"/>
      <c r="BB736" s="166"/>
      <c r="BC736" s="166"/>
      <c r="BD736" s="166"/>
      <c r="BE736" s="166"/>
      <c r="BF736" s="184"/>
      <c r="BG736" s="185"/>
      <c r="BH736" s="166"/>
      <c r="BI736" s="166"/>
      <c r="BJ736" s="166"/>
      <c r="BK736" s="166"/>
      <c r="BL736" s="166"/>
      <c r="BM736" s="166"/>
      <c r="BN736" s="166"/>
      <c r="BO736" s="166"/>
      <c r="BP736" s="166"/>
      <c r="BQ736" s="166"/>
      <c r="BR736" s="184"/>
      <c r="BS736" s="166"/>
      <c r="BT736" s="166"/>
      <c r="BU736" s="166"/>
      <c r="BV736" s="166"/>
      <c r="BW736" s="185"/>
      <c r="BX736" s="184"/>
      <c r="BY736" s="166"/>
      <c r="BZ736" s="166"/>
    </row>
    <row r="737" spans="1:78" ht="12.75" x14ac:dyDescent="0.2">
      <c r="A737" s="205"/>
      <c r="B737" s="206"/>
      <c r="C737" s="185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84"/>
      <c r="O737" s="185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84"/>
      <c r="AE737" s="185"/>
      <c r="AF737" s="166"/>
      <c r="AG737" s="166"/>
      <c r="AH737" s="184"/>
      <c r="AI737" s="185"/>
      <c r="AJ737" s="166"/>
      <c r="AK737" s="166"/>
      <c r="AL737" s="166"/>
      <c r="AM737" s="166"/>
      <c r="AN737" s="166"/>
      <c r="AO737" s="166"/>
      <c r="AP737" s="166"/>
      <c r="AQ737" s="166"/>
      <c r="AR737" s="166"/>
      <c r="AS737" s="166"/>
      <c r="AT737" s="166"/>
      <c r="AU737" s="166"/>
      <c r="AV737" s="166"/>
      <c r="AW737" s="166"/>
      <c r="AX737" s="184"/>
      <c r="AY737" s="185"/>
      <c r="AZ737" s="166"/>
      <c r="BA737" s="166"/>
      <c r="BB737" s="166"/>
      <c r="BC737" s="166"/>
      <c r="BD737" s="166"/>
      <c r="BE737" s="166"/>
      <c r="BF737" s="184"/>
      <c r="BG737" s="185"/>
      <c r="BH737" s="166"/>
      <c r="BI737" s="166"/>
      <c r="BJ737" s="166"/>
      <c r="BK737" s="166"/>
      <c r="BL737" s="166"/>
      <c r="BM737" s="166"/>
      <c r="BN737" s="166"/>
      <c r="BO737" s="166"/>
      <c r="BP737" s="166"/>
      <c r="BQ737" s="166"/>
      <c r="BR737" s="184"/>
      <c r="BS737" s="166"/>
      <c r="BT737" s="166"/>
      <c r="BU737" s="166"/>
      <c r="BV737" s="166"/>
      <c r="BW737" s="185"/>
      <c r="BX737" s="184"/>
      <c r="BY737" s="166"/>
      <c r="BZ737" s="166"/>
    </row>
    <row r="738" spans="1:78" ht="12.75" x14ac:dyDescent="0.2">
      <c r="A738" s="205"/>
      <c r="B738" s="206"/>
      <c r="C738" s="185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84"/>
      <c r="O738" s="185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  <c r="AA738" s="166"/>
      <c r="AB738" s="166"/>
      <c r="AC738" s="166"/>
      <c r="AD738" s="184"/>
      <c r="AE738" s="185"/>
      <c r="AF738" s="166"/>
      <c r="AG738" s="166"/>
      <c r="AH738" s="184"/>
      <c r="AI738" s="185"/>
      <c r="AJ738" s="166"/>
      <c r="AK738" s="166"/>
      <c r="AL738" s="166"/>
      <c r="AM738" s="166"/>
      <c r="AN738" s="166"/>
      <c r="AO738" s="166"/>
      <c r="AP738" s="166"/>
      <c r="AQ738" s="166"/>
      <c r="AR738" s="166"/>
      <c r="AS738" s="166"/>
      <c r="AT738" s="166"/>
      <c r="AU738" s="166"/>
      <c r="AV738" s="166"/>
      <c r="AW738" s="166"/>
      <c r="AX738" s="184"/>
      <c r="AY738" s="185"/>
      <c r="AZ738" s="166"/>
      <c r="BA738" s="166"/>
      <c r="BB738" s="166"/>
      <c r="BC738" s="166"/>
      <c r="BD738" s="166"/>
      <c r="BE738" s="166"/>
      <c r="BF738" s="184"/>
      <c r="BG738" s="185"/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166"/>
      <c r="BR738" s="184"/>
      <c r="BS738" s="166"/>
      <c r="BT738" s="166"/>
      <c r="BU738" s="166"/>
      <c r="BV738" s="166"/>
      <c r="BW738" s="185"/>
      <c r="BX738" s="184"/>
      <c r="BY738" s="166"/>
      <c r="BZ738" s="166"/>
    </row>
    <row r="739" spans="1:78" ht="12.75" x14ac:dyDescent="0.2">
      <c r="A739" s="205"/>
      <c r="B739" s="206"/>
      <c r="C739" s="185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84"/>
      <c r="O739" s="185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  <c r="AA739" s="166"/>
      <c r="AB739" s="166"/>
      <c r="AC739" s="166"/>
      <c r="AD739" s="184"/>
      <c r="AE739" s="185"/>
      <c r="AF739" s="166"/>
      <c r="AG739" s="166"/>
      <c r="AH739" s="184"/>
      <c r="AI739" s="185"/>
      <c r="AJ739" s="166"/>
      <c r="AK739" s="166"/>
      <c r="AL739" s="166"/>
      <c r="AM739" s="166"/>
      <c r="AN739" s="166"/>
      <c r="AO739" s="166"/>
      <c r="AP739" s="166"/>
      <c r="AQ739" s="166"/>
      <c r="AR739" s="166"/>
      <c r="AS739" s="166"/>
      <c r="AT739" s="166"/>
      <c r="AU739" s="166"/>
      <c r="AV739" s="166"/>
      <c r="AW739" s="166"/>
      <c r="AX739" s="184"/>
      <c r="AY739" s="185"/>
      <c r="AZ739" s="166"/>
      <c r="BA739" s="166"/>
      <c r="BB739" s="166"/>
      <c r="BC739" s="166"/>
      <c r="BD739" s="166"/>
      <c r="BE739" s="166"/>
      <c r="BF739" s="184"/>
      <c r="BG739" s="185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166"/>
      <c r="BR739" s="184"/>
      <c r="BS739" s="166"/>
      <c r="BT739" s="166"/>
      <c r="BU739" s="166"/>
      <c r="BV739" s="166"/>
      <c r="BW739" s="185"/>
      <c r="BX739" s="184"/>
      <c r="BY739" s="166"/>
      <c r="BZ739" s="166"/>
    </row>
    <row r="740" spans="1:78" ht="12.75" x14ac:dyDescent="0.2">
      <c r="A740" s="205"/>
      <c r="B740" s="206"/>
      <c r="C740" s="185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84"/>
      <c r="O740" s="185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  <c r="AA740" s="166"/>
      <c r="AB740" s="166"/>
      <c r="AC740" s="166"/>
      <c r="AD740" s="184"/>
      <c r="AE740" s="185"/>
      <c r="AF740" s="166"/>
      <c r="AG740" s="166"/>
      <c r="AH740" s="184"/>
      <c r="AI740" s="185"/>
      <c r="AJ740" s="166"/>
      <c r="AK740" s="166"/>
      <c r="AL740" s="166"/>
      <c r="AM740" s="166"/>
      <c r="AN740" s="166"/>
      <c r="AO740" s="166"/>
      <c r="AP740" s="166"/>
      <c r="AQ740" s="166"/>
      <c r="AR740" s="166"/>
      <c r="AS740" s="166"/>
      <c r="AT740" s="166"/>
      <c r="AU740" s="166"/>
      <c r="AV740" s="166"/>
      <c r="AW740" s="166"/>
      <c r="AX740" s="184"/>
      <c r="AY740" s="185"/>
      <c r="AZ740" s="166"/>
      <c r="BA740" s="166"/>
      <c r="BB740" s="166"/>
      <c r="BC740" s="166"/>
      <c r="BD740" s="166"/>
      <c r="BE740" s="166"/>
      <c r="BF740" s="184"/>
      <c r="BG740" s="185"/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166"/>
      <c r="BR740" s="184"/>
      <c r="BS740" s="166"/>
      <c r="BT740" s="166"/>
      <c r="BU740" s="166"/>
      <c r="BV740" s="166"/>
      <c r="BW740" s="185"/>
      <c r="BX740" s="184"/>
      <c r="BY740" s="166"/>
      <c r="BZ740" s="166"/>
    </row>
    <row r="741" spans="1:78" ht="12.75" x14ac:dyDescent="0.2">
      <c r="A741" s="205"/>
      <c r="B741" s="206"/>
      <c r="C741" s="185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84"/>
      <c r="O741" s="185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  <c r="AA741" s="166"/>
      <c r="AB741" s="166"/>
      <c r="AC741" s="166"/>
      <c r="AD741" s="184"/>
      <c r="AE741" s="185"/>
      <c r="AF741" s="166"/>
      <c r="AG741" s="166"/>
      <c r="AH741" s="184"/>
      <c r="AI741" s="185"/>
      <c r="AJ741" s="166"/>
      <c r="AK741" s="166"/>
      <c r="AL741" s="166"/>
      <c r="AM741" s="166"/>
      <c r="AN741" s="166"/>
      <c r="AO741" s="166"/>
      <c r="AP741" s="166"/>
      <c r="AQ741" s="166"/>
      <c r="AR741" s="166"/>
      <c r="AS741" s="166"/>
      <c r="AT741" s="166"/>
      <c r="AU741" s="166"/>
      <c r="AV741" s="166"/>
      <c r="AW741" s="166"/>
      <c r="AX741" s="184"/>
      <c r="AY741" s="185"/>
      <c r="AZ741" s="166"/>
      <c r="BA741" s="166"/>
      <c r="BB741" s="166"/>
      <c r="BC741" s="166"/>
      <c r="BD741" s="166"/>
      <c r="BE741" s="166"/>
      <c r="BF741" s="184"/>
      <c r="BG741" s="185"/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166"/>
      <c r="BR741" s="184"/>
      <c r="BS741" s="166"/>
      <c r="BT741" s="166"/>
      <c r="BU741" s="166"/>
      <c r="BV741" s="166"/>
      <c r="BW741" s="185"/>
      <c r="BX741" s="184"/>
      <c r="BY741" s="166"/>
      <c r="BZ741" s="166"/>
    </row>
    <row r="742" spans="1:78" ht="12.75" x14ac:dyDescent="0.2">
      <c r="A742" s="205"/>
      <c r="B742" s="206"/>
      <c r="C742" s="185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84"/>
      <c r="O742" s="185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84"/>
      <c r="AE742" s="185"/>
      <c r="AF742" s="166"/>
      <c r="AG742" s="166"/>
      <c r="AH742" s="184"/>
      <c r="AI742" s="185"/>
      <c r="AJ742" s="166"/>
      <c r="AK742" s="166"/>
      <c r="AL742" s="166"/>
      <c r="AM742" s="166"/>
      <c r="AN742" s="166"/>
      <c r="AO742" s="166"/>
      <c r="AP742" s="166"/>
      <c r="AQ742" s="166"/>
      <c r="AR742" s="166"/>
      <c r="AS742" s="166"/>
      <c r="AT742" s="166"/>
      <c r="AU742" s="166"/>
      <c r="AV742" s="166"/>
      <c r="AW742" s="166"/>
      <c r="AX742" s="184"/>
      <c r="AY742" s="185"/>
      <c r="AZ742" s="166"/>
      <c r="BA742" s="166"/>
      <c r="BB742" s="166"/>
      <c r="BC742" s="166"/>
      <c r="BD742" s="166"/>
      <c r="BE742" s="166"/>
      <c r="BF742" s="184"/>
      <c r="BG742" s="185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84"/>
      <c r="BS742" s="166"/>
      <c r="BT742" s="166"/>
      <c r="BU742" s="166"/>
      <c r="BV742" s="166"/>
      <c r="BW742" s="185"/>
      <c r="BX742" s="184"/>
      <c r="BY742" s="166"/>
      <c r="BZ742" s="166"/>
    </row>
    <row r="743" spans="1:78" ht="12.75" x14ac:dyDescent="0.2">
      <c r="A743" s="205"/>
      <c r="B743" s="206"/>
      <c r="C743" s="185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84"/>
      <c r="O743" s="185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  <c r="AA743" s="166"/>
      <c r="AB743" s="166"/>
      <c r="AC743" s="166"/>
      <c r="AD743" s="184"/>
      <c r="AE743" s="185"/>
      <c r="AF743" s="166"/>
      <c r="AG743" s="166"/>
      <c r="AH743" s="184"/>
      <c r="AI743" s="185"/>
      <c r="AJ743" s="166"/>
      <c r="AK743" s="166"/>
      <c r="AL743" s="166"/>
      <c r="AM743" s="166"/>
      <c r="AN743" s="166"/>
      <c r="AO743" s="166"/>
      <c r="AP743" s="166"/>
      <c r="AQ743" s="166"/>
      <c r="AR743" s="166"/>
      <c r="AS743" s="166"/>
      <c r="AT743" s="166"/>
      <c r="AU743" s="166"/>
      <c r="AV743" s="166"/>
      <c r="AW743" s="166"/>
      <c r="AX743" s="184"/>
      <c r="AY743" s="185"/>
      <c r="AZ743" s="166"/>
      <c r="BA743" s="166"/>
      <c r="BB743" s="166"/>
      <c r="BC743" s="166"/>
      <c r="BD743" s="166"/>
      <c r="BE743" s="166"/>
      <c r="BF743" s="184"/>
      <c r="BG743" s="185"/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166"/>
      <c r="BR743" s="184"/>
      <c r="BS743" s="166"/>
      <c r="BT743" s="166"/>
      <c r="BU743" s="166"/>
      <c r="BV743" s="166"/>
      <c r="BW743" s="185"/>
      <c r="BX743" s="184"/>
      <c r="BY743" s="166"/>
      <c r="BZ743" s="166"/>
    </row>
    <row r="744" spans="1:78" ht="12.75" x14ac:dyDescent="0.2">
      <c r="A744" s="205"/>
      <c r="B744" s="206"/>
      <c r="C744" s="185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84"/>
      <c r="O744" s="185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84"/>
      <c r="AE744" s="185"/>
      <c r="AF744" s="166"/>
      <c r="AG744" s="166"/>
      <c r="AH744" s="184"/>
      <c r="AI744" s="185"/>
      <c r="AJ744" s="166"/>
      <c r="AK744" s="166"/>
      <c r="AL744" s="166"/>
      <c r="AM744" s="166"/>
      <c r="AN744" s="166"/>
      <c r="AO744" s="166"/>
      <c r="AP744" s="166"/>
      <c r="AQ744" s="166"/>
      <c r="AR744" s="166"/>
      <c r="AS744" s="166"/>
      <c r="AT744" s="166"/>
      <c r="AU744" s="166"/>
      <c r="AV744" s="166"/>
      <c r="AW744" s="166"/>
      <c r="AX744" s="184"/>
      <c r="AY744" s="185"/>
      <c r="AZ744" s="166"/>
      <c r="BA744" s="166"/>
      <c r="BB744" s="166"/>
      <c r="BC744" s="166"/>
      <c r="BD744" s="166"/>
      <c r="BE744" s="166"/>
      <c r="BF744" s="184"/>
      <c r="BG744" s="185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166"/>
      <c r="BR744" s="184"/>
      <c r="BS744" s="166"/>
      <c r="BT744" s="166"/>
      <c r="BU744" s="166"/>
      <c r="BV744" s="166"/>
      <c r="BW744" s="185"/>
      <c r="BX744" s="184"/>
      <c r="BY744" s="166"/>
      <c r="BZ744" s="166"/>
    </row>
    <row r="745" spans="1:78" ht="12.75" x14ac:dyDescent="0.2">
      <c r="A745" s="205"/>
      <c r="B745" s="206"/>
      <c r="C745" s="185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84"/>
      <c r="O745" s="185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  <c r="AA745" s="166"/>
      <c r="AB745" s="166"/>
      <c r="AC745" s="166"/>
      <c r="AD745" s="184"/>
      <c r="AE745" s="185"/>
      <c r="AF745" s="166"/>
      <c r="AG745" s="166"/>
      <c r="AH745" s="184"/>
      <c r="AI745" s="185"/>
      <c r="AJ745" s="166"/>
      <c r="AK745" s="166"/>
      <c r="AL745" s="166"/>
      <c r="AM745" s="166"/>
      <c r="AN745" s="166"/>
      <c r="AO745" s="166"/>
      <c r="AP745" s="166"/>
      <c r="AQ745" s="166"/>
      <c r="AR745" s="166"/>
      <c r="AS745" s="166"/>
      <c r="AT745" s="166"/>
      <c r="AU745" s="166"/>
      <c r="AV745" s="166"/>
      <c r="AW745" s="166"/>
      <c r="AX745" s="184"/>
      <c r="AY745" s="185"/>
      <c r="AZ745" s="166"/>
      <c r="BA745" s="166"/>
      <c r="BB745" s="166"/>
      <c r="BC745" s="166"/>
      <c r="BD745" s="166"/>
      <c r="BE745" s="166"/>
      <c r="BF745" s="184"/>
      <c r="BG745" s="185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166"/>
      <c r="BR745" s="184"/>
      <c r="BS745" s="166"/>
      <c r="BT745" s="166"/>
      <c r="BU745" s="166"/>
      <c r="BV745" s="166"/>
      <c r="BW745" s="185"/>
      <c r="BX745" s="184"/>
      <c r="BY745" s="166"/>
      <c r="BZ745" s="166"/>
    </row>
    <row r="746" spans="1:78" ht="12.75" x14ac:dyDescent="0.2">
      <c r="A746" s="205"/>
      <c r="B746" s="206"/>
      <c r="C746" s="185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84"/>
      <c r="O746" s="185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  <c r="AA746" s="166"/>
      <c r="AB746" s="166"/>
      <c r="AC746" s="166"/>
      <c r="AD746" s="184"/>
      <c r="AE746" s="185"/>
      <c r="AF746" s="166"/>
      <c r="AG746" s="166"/>
      <c r="AH746" s="184"/>
      <c r="AI746" s="185"/>
      <c r="AJ746" s="166"/>
      <c r="AK746" s="166"/>
      <c r="AL746" s="166"/>
      <c r="AM746" s="166"/>
      <c r="AN746" s="166"/>
      <c r="AO746" s="166"/>
      <c r="AP746" s="166"/>
      <c r="AQ746" s="166"/>
      <c r="AR746" s="166"/>
      <c r="AS746" s="166"/>
      <c r="AT746" s="166"/>
      <c r="AU746" s="166"/>
      <c r="AV746" s="166"/>
      <c r="AW746" s="166"/>
      <c r="AX746" s="184"/>
      <c r="AY746" s="185"/>
      <c r="AZ746" s="166"/>
      <c r="BA746" s="166"/>
      <c r="BB746" s="166"/>
      <c r="BC746" s="166"/>
      <c r="BD746" s="166"/>
      <c r="BE746" s="166"/>
      <c r="BF746" s="184"/>
      <c r="BG746" s="185"/>
      <c r="BH746" s="166"/>
      <c r="BI746" s="166"/>
      <c r="BJ746" s="166"/>
      <c r="BK746" s="166"/>
      <c r="BL746" s="166"/>
      <c r="BM746" s="166"/>
      <c r="BN746" s="166"/>
      <c r="BO746" s="166"/>
      <c r="BP746" s="166"/>
      <c r="BQ746" s="166"/>
      <c r="BR746" s="184"/>
      <c r="BS746" s="166"/>
      <c r="BT746" s="166"/>
      <c r="BU746" s="166"/>
      <c r="BV746" s="166"/>
      <c r="BW746" s="185"/>
      <c r="BX746" s="184"/>
      <c r="BY746" s="166"/>
      <c r="BZ746" s="166"/>
    </row>
    <row r="747" spans="1:78" ht="12.75" x14ac:dyDescent="0.2">
      <c r="A747" s="205"/>
      <c r="B747" s="206"/>
      <c r="C747" s="185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84"/>
      <c r="O747" s="185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66"/>
      <c r="AC747" s="166"/>
      <c r="AD747" s="184"/>
      <c r="AE747" s="185"/>
      <c r="AF747" s="166"/>
      <c r="AG747" s="166"/>
      <c r="AH747" s="184"/>
      <c r="AI747" s="185"/>
      <c r="AJ747" s="166"/>
      <c r="AK747" s="166"/>
      <c r="AL747" s="166"/>
      <c r="AM747" s="166"/>
      <c r="AN747" s="166"/>
      <c r="AO747" s="166"/>
      <c r="AP747" s="166"/>
      <c r="AQ747" s="166"/>
      <c r="AR747" s="166"/>
      <c r="AS747" s="166"/>
      <c r="AT747" s="166"/>
      <c r="AU747" s="166"/>
      <c r="AV747" s="166"/>
      <c r="AW747" s="166"/>
      <c r="AX747" s="184"/>
      <c r="AY747" s="185"/>
      <c r="AZ747" s="166"/>
      <c r="BA747" s="166"/>
      <c r="BB747" s="166"/>
      <c r="BC747" s="166"/>
      <c r="BD747" s="166"/>
      <c r="BE747" s="166"/>
      <c r="BF747" s="184"/>
      <c r="BG747" s="185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184"/>
      <c r="BS747" s="166"/>
      <c r="BT747" s="166"/>
      <c r="BU747" s="166"/>
      <c r="BV747" s="166"/>
      <c r="BW747" s="185"/>
      <c r="BX747" s="184"/>
      <c r="BY747" s="166"/>
      <c r="BZ747" s="166"/>
    </row>
    <row r="748" spans="1:78" ht="12.75" x14ac:dyDescent="0.2">
      <c r="A748" s="205"/>
      <c r="B748" s="206"/>
      <c r="C748" s="185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84"/>
      <c r="O748" s="185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66"/>
      <c r="AC748" s="166"/>
      <c r="AD748" s="184"/>
      <c r="AE748" s="185"/>
      <c r="AF748" s="166"/>
      <c r="AG748" s="166"/>
      <c r="AH748" s="184"/>
      <c r="AI748" s="185"/>
      <c r="AJ748" s="166"/>
      <c r="AK748" s="166"/>
      <c r="AL748" s="166"/>
      <c r="AM748" s="166"/>
      <c r="AN748" s="166"/>
      <c r="AO748" s="166"/>
      <c r="AP748" s="166"/>
      <c r="AQ748" s="166"/>
      <c r="AR748" s="166"/>
      <c r="AS748" s="166"/>
      <c r="AT748" s="166"/>
      <c r="AU748" s="166"/>
      <c r="AV748" s="166"/>
      <c r="AW748" s="166"/>
      <c r="AX748" s="184"/>
      <c r="AY748" s="185"/>
      <c r="AZ748" s="166"/>
      <c r="BA748" s="166"/>
      <c r="BB748" s="166"/>
      <c r="BC748" s="166"/>
      <c r="BD748" s="166"/>
      <c r="BE748" s="166"/>
      <c r="BF748" s="184"/>
      <c r="BG748" s="185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184"/>
      <c r="BS748" s="166"/>
      <c r="BT748" s="166"/>
      <c r="BU748" s="166"/>
      <c r="BV748" s="166"/>
      <c r="BW748" s="185"/>
      <c r="BX748" s="184"/>
      <c r="BY748" s="166"/>
      <c r="BZ748" s="166"/>
    </row>
    <row r="749" spans="1:78" ht="12.75" x14ac:dyDescent="0.2">
      <c r="A749" s="205"/>
      <c r="B749" s="206"/>
      <c r="C749" s="185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84"/>
      <c r="O749" s="185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66"/>
      <c r="AC749" s="166"/>
      <c r="AD749" s="184"/>
      <c r="AE749" s="185"/>
      <c r="AF749" s="166"/>
      <c r="AG749" s="166"/>
      <c r="AH749" s="184"/>
      <c r="AI749" s="185"/>
      <c r="AJ749" s="166"/>
      <c r="AK749" s="166"/>
      <c r="AL749" s="166"/>
      <c r="AM749" s="166"/>
      <c r="AN749" s="166"/>
      <c r="AO749" s="166"/>
      <c r="AP749" s="166"/>
      <c r="AQ749" s="166"/>
      <c r="AR749" s="166"/>
      <c r="AS749" s="166"/>
      <c r="AT749" s="166"/>
      <c r="AU749" s="166"/>
      <c r="AV749" s="166"/>
      <c r="AW749" s="166"/>
      <c r="AX749" s="184"/>
      <c r="AY749" s="185"/>
      <c r="AZ749" s="166"/>
      <c r="BA749" s="166"/>
      <c r="BB749" s="166"/>
      <c r="BC749" s="166"/>
      <c r="BD749" s="166"/>
      <c r="BE749" s="166"/>
      <c r="BF749" s="184"/>
      <c r="BG749" s="185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184"/>
      <c r="BS749" s="166"/>
      <c r="BT749" s="166"/>
      <c r="BU749" s="166"/>
      <c r="BV749" s="166"/>
      <c r="BW749" s="185"/>
      <c r="BX749" s="184"/>
      <c r="BY749" s="166"/>
      <c r="BZ749" s="166"/>
    </row>
    <row r="750" spans="1:78" ht="12.75" x14ac:dyDescent="0.2">
      <c r="A750" s="205"/>
      <c r="B750" s="206"/>
      <c r="C750" s="185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84"/>
      <c r="O750" s="185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66"/>
      <c r="AC750" s="166"/>
      <c r="AD750" s="184"/>
      <c r="AE750" s="185"/>
      <c r="AF750" s="166"/>
      <c r="AG750" s="166"/>
      <c r="AH750" s="184"/>
      <c r="AI750" s="185"/>
      <c r="AJ750" s="166"/>
      <c r="AK750" s="166"/>
      <c r="AL750" s="166"/>
      <c r="AM750" s="166"/>
      <c r="AN750" s="166"/>
      <c r="AO750" s="166"/>
      <c r="AP750" s="166"/>
      <c r="AQ750" s="166"/>
      <c r="AR750" s="166"/>
      <c r="AS750" s="166"/>
      <c r="AT750" s="166"/>
      <c r="AU750" s="166"/>
      <c r="AV750" s="166"/>
      <c r="AW750" s="166"/>
      <c r="AX750" s="184"/>
      <c r="AY750" s="185"/>
      <c r="AZ750" s="166"/>
      <c r="BA750" s="166"/>
      <c r="BB750" s="166"/>
      <c r="BC750" s="166"/>
      <c r="BD750" s="166"/>
      <c r="BE750" s="166"/>
      <c r="BF750" s="184"/>
      <c r="BG750" s="185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184"/>
      <c r="BS750" s="166"/>
      <c r="BT750" s="166"/>
      <c r="BU750" s="166"/>
      <c r="BV750" s="166"/>
      <c r="BW750" s="185"/>
      <c r="BX750" s="184"/>
      <c r="BY750" s="166"/>
      <c r="BZ750" s="166"/>
    </row>
    <row r="751" spans="1:78" ht="12.75" x14ac:dyDescent="0.2">
      <c r="A751" s="205"/>
      <c r="B751" s="206"/>
      <c r="C751" s="185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84"/>
      <c r="O751" s="185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66"/>
      <c r="AC751" s="166"/>
      <c r="AD751" s="184"/>
      <c r="AE751" s="185"/>
      <c r="AF751" s="166"/>
      <c r="AG751" s="166"/>
      <c r="AH751" s="184"/>
      <c r="AI751" s="185"/>
      <c r="AJ751" s="166"/>
      <c r="AK751" s="166"/>
      <c r="AL751" s="166"/>
      <c r="AM751" s="166"/>
      <c r="AN751" s="166"/>
      <c r="AO751" s="166"/>
      <c r="AP751" s="166"/>
      <c r="AQ751" s="166"/>
      <c r="AR751" s="166"/>
      <c r="AS751" s="166"/>
      <c r="AT751" s="166"/>
      <c r="AU751" s="166"/>
      <c r="AV751" s="166"/>
      <c r="AW751" s="166"/>
      <c r="AX751" s="184"/>
      <c r="AY751" s="185"/>
      <c r="AZ751" s="166"/>
      <c r="BA751" s="166"/>
      <c r="BB751" s="166"/>
      <c r="BC751" s="166"/>
      <c r="BD751" s="166"/>
      <c r="BE751" s="166"/>
      <c r="BF751" s="184"/>
      <c r="BG751" s="185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166"/>
      <c r="BR751" s="184"/>
      <c r="BS751" s="166"/>
      <c r="BT751" s="166"/>
      <c r="BU751" s="166"/>
      <c r="BV751" s="166"/>
      <c r="BW751" s="185"/>
      <c r="BX751" s="184"/>
      <c r="BY751" s="166"/>
      <c r="BZ751" s="166"/>
    </row>
    <row r="752" spans="1:78" ht="12.75" x14ac:dyDescent="0.2">
      <c r="A752" s="205"/>
      <c r="B752" s="206"/>
      <c r="C752" s="185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84"/>
      <c r="O752" s="185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66"/>
      <c r="AC752" s="166"/>
      <c r="AD752" s="184"/>
      <c r="AE752" s="185"/>
      <c r="AF752" s="166"/>
      <c r="AG752" s="166"/>
      <c r="AH752" s="184"/>
      <c r="AI752" s="185"/>
      <c r="AJ752" s="166"/>
      <c r="AK752" s="166"/>
      <c r="AL752" s="166"/>
      <c r="AM752" s="166"/>
      <c r="AN752" s="166"/>
      <c r="AO752" s="166"/>
      <c r="AP752" s="166"/>
      <c r="AQ752" s="166"/>
      <c r="AR752" s="166"/>
      <c r="AS752" s="166"/>
      <c r="AT752" s="166"/>
      <c r="AU752" s="166"/>
      <c r="AV752" s="166"/>
      <c r="AW752" s="166"/>
      <c r="AX752" s="184"/>
      <c r="AY752" s="185"/>
      <c r="AZ752" s="166"/>
      <c r="BA752" s="166"/>
      <c r="BB752" s="166"/>
      <c r="BC752" s="166"/>
      <c r="BD752" s="166"/>
      <c r="BE752" s="166"/>
      <c r="BF752" s="184"/>
      <c r="BG752" s="185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166"/>
      <c r="BR752" s="184"/>
      <c r="BS752" s="166"/>
      <c r="BT752" s="166"/>
      <c r="BU752" s="166"/>
      <c r="BV752" s="166"/>
      <c r="BW752" s="185"/>
      <c r="BX752" s="184"/>
      <c r="BY752" s="166"/>
      <c r="BZ752" s="166"/>
    </row>
    <row r="753" spans="1:78" ht="12.75" x14ac:dyDescent="0.2">
      <c r="A753" s="205"/>
      <c r="B753" s="206"/>
      <c r="C753" s="185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84"/>
      <c r="O753" s="185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  <c r="AA753" s="166"/>
      <c r="AB753" s="166"/>
      <c r="AC753" s="166"/>
      <c r="AD753" s="184"/>
      <c r="AE753" s="185"/>
      <c r="AF753" s="166"/>
      <c r="AG753" s="166"/>
      <c r="AH753" s="184"/>
      <c r="AI753" s="185"/>
      <c r="AJ753" s="166"/>
      <c r="AK753" s="166"/>
      <c r="AL753" s="166"/>
      <c r="AM753" s="166"/>
      <c r="AN753" s="166"/>
      <c r="AO753" s="166"/>
      <c r="AP753" s="166"/>
      <c r="AQ753" s="166"/>
      <c r="AR753" s="166"/>
      <c r="AS753" s="166"/>
      <c r="AT753" s="166"/>
      <c r="AU753" s="166"/>
      <c r="AV753" s="166"/>
      <c r="AW753" s="166"/>
      <c r="AX753" s="184"/>
      <c r="AY753" s="185"/>
      <c r="AZ753" s="166"/>
      <c r="BA753" s="166"/>
      <c r="BB753" s="166"/>
      <c r="BC753" s="166"/>
      <c r="BD753" s="166"/>
      <c r="BE753" s="166"/>
      <c r="BF753" s="184"/>
      <c r="BG753" s="185"/>
      <c r="BH753" s="166"/>
      <c r="BI753" s="166"/>
      <c r="BJ753" s="166"/>
      <c r="BK753" s="166"/>
      <c r="BL753" s="166"/>
      <c r="BM753" s="166"/>
      <c r="BN753" s="166"/>
      <c r="BO753" s="166"/>
      <c r="BP753" s="166"/>
      <c r="BQ753" s="166"/>
      <c r="BR753" s="184"/>
      <c r="BS753" s="166"/>
      <c r="BT753" s="166"/>
      <c r="BU753" s="166"/>
      <c r="BV753" s="166"/>
      <c r="BW753" s="185"/>
      <c r="BX753" s="184"/>
      <c r="BY753" s="166"/>
      <c r="BZ753" s="166"/>
    </row>
    <row r="754" spans="1:78" ht="12.75" x14ac:dyDescent="0.2">
      <c r="A754" s="205"/>
      <c r="B754" s="206"/>
      <c r="C754" s="185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84"/>
      <c r="O754" s="185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  <c r="AA754" s="166"/>
      <c r="AB754" s="166"/>
      <c r="AC754" s="166"/>
      <c r="AD754" s="184"/>
      <c r="AE754" s="185"/>
      <c r="AF754" s="166"/>
      <c r="AG754" s="166"/>
      <c r="AH754" s="184"/>
      <c r="AI754" s="185"/>
      <c r="AJ754" s="166"/>
      <c r="AK754" s="166"/>
      <c r="AL754" s="166"/>
      <c r="AM754" s="166"/>
      <c r="AN754" s="166"/>
      <c r="AO754" s="166"/>
      <c r="AP754" s="166"/>
      <c r="AQ754" s="166"/>
      <c r="AR754" s="166"/>
      <c r="AS754" s="166"/>
      <c r="AT754" s="166"/>
      <c r="AU754" s="166"/>
      <c r="AV754" s="166"/>
      <c r="AW754" s="166"/>
      <c r="AX754" s="184"/>
      <c r="AY754" s="185"/>
      <c r="AZ754" s="166"/>
      <c r="BA754" s="166"/>
      <c r="BB754" s="166"/>
      <c r="BC754" s="166"/>
      <c r="BD754" s="166"/>
      <c r="BE754" s="166"/>
      <c r="BF754" s="184"/>
      <c r="BG754" s="185"/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166"/>
      <c r="BR754" s="184"/>
      <c r="BS754" s="166"/>
      <c r="BT754" s="166"/>
      <c r="BU754" s="166"/>
      <c r="BV754" s="166"/>
      <c r="BW754" s="185"/>
      <c r="BX754" s="184"/>
      <c r="BY754" s="166"/>
      <c r="BZ754" s="166"/>
    </row>
    <row r="755" spans="1:78" ht="12.75" x14ac:dyDescent="0.2">
      <c r="A755" s="205"/>
      <c r="B755" s="206"/>
      <c r="C755" s="185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84"/>
      <c r="O755" s="185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  <c r="AA755" s="166"/>
      <c r="AB755" s="166"/>
      <c r="AC755" s="166"/>
      <c r="AD755" s="184"/>
      <c r="AE755" s="185"/>
      <c r="AF755" s="166"/>
      <c r="AG755" s="166"/>
      <c r="AH755" s="184"/>
      <c r="AI755" s="185"/>
      <c r="AJ755" s="166"/>
      <c r="AK755" s="166"/>
      <c r="AL755" s="166"/>
      <c r="AM755" s="166"/>
      <c r="AN755" s="166"/>
      <c r="AO755" s="166"/>
      <c r="AP755" s="166"/>
      <c r="AQ755" s="166"/>
      <c r="AR755" s="166"/>
      <c r="AS755" s="166"/>
      <c r="AT755" s="166"/>
      <c r="AU755" s="166"/>
      <c r="AV755" s="166"/>
      <c r="AW755" s="166"/>
      <c r="AX755" s="184"/>
      <c r="AY755" s="185"/>
      <c r="AZ755" s="166"/>
      <c r="BA755" s="166"/>
      <c r="BB755" s="166"/>
      <c r="BC755" s="166"/>
      <c r="BD755" s="166"/>
      <c r="BE755" s="166"/>
      <c r="BF755" s="184"/>
      <c r="BG755" s="185"/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166"/>
      <c r="BR755" s="184"/>
      <c r="BS755" s="166"/>
      <c r="BT755" s="166"/>
      <c r="BU755" s="166"/>
      <c r="BV755" s="166"/>
      <c r="BW755" s="185"/>
      <c r="BX755" s="184"/>
      <c r="BY755" s="166"/>
      <c r="BZ755" s="166"/>
    </row>
    <row r="756" spans="1:78" ht="12.75" x14ac:dyDescent="0.2">
      <c r="A756" s="205"/>
      <c r="B756" s="206"/>
      <c r="C756" s="185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84"/>
      <c r="O756" s="185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66"/>
      <c r="AC756" s="166"/>
      <c r="AD756" s="184"/>
      <c r="AE756" s="185"/>
      <c r="AF756" s="166"/>
      <c r="AG756" s="166"/>
      <c r="AH756" s="184"/>
      <c r="AI756" s="185"/>
      <c r="AJ756" s="166"/>
      <c r="AK756" s="166"/>
      <c r="AL756" s="166"/>
      <c r="AM756" s="166"/>
      <c r="AN756" s="166"/>
      <c r="AO756" s="166"/>
      <c r="AP756" s="166"/>
      <c r="AQ756" s="166"/>
      <c r="AR756" s="166"/>
      <c r="AS756" s="166"/>
      <c r="AT756" s="166"/>
      <c r="AU756" s="166"/>
      <c r="AV756" s="166"/>
      <c r="AW756" s="166"/>
      <c r="AX756" s="184"/>
      <c r="AY756" s="185"/>
      <c r="AZ756" s="166"/>
      <c r="BA756" s="166"/>
      <c r="BB756" s="166"/>
      <c r="BC756" s="166"/>
      <c r="BD756" s="166"/>
      <c r="BE756" s="166"/>
      <c r="BF756" s="184"/>
      <c r="BG756" s="185"/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166"/>
      <c r="BR756" s="184"/>
      <c r="BS756" s="166"/>
      <c r="BT756" s="166"/>
      <c r="BU756" s="166"/>
      <c r="BV756" s="166"/>
      <c r="BW756" s="185"/>
      <c r="BX756" s="184"/>
      <c r="BY756" s="166"/>
      <c r="BZ756" s="166"/>
    </row>
    <row r="757" spans="1:78" ht="12.75" x14ac:dyDescent="0.2">
      <c r="A757" s="205"/>
      <c r="B757" s="206"/>
      <c r="C757" s="185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84"/>
      <c r="O757" s="185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66"/>
      <c r="AC757" s="166"/>
      <c r="AD757" s="184"/>
      <c r="AE757" s="185"/>
      <c r="AF757" s="166"/>
      <c r="AG757" s="166"/>
      <c r="AH757" s="184"/>
      <c r="AI757" s="185"/>
      <c r="AJ757" s="166"/>
      <c r="AK757" s="166"/>
      <c r="AL757" s="166"/>
      <c r="AM757" s="166"/>
      <c r="AN757" s="166"/>
      <c r="AO757" s="166"/>
      <c r="AP757" s="166"/>
      <c r="AQ757" s="166"/>
      <c r="AR757" s="166"/>
      <c r="AS757" s="166"/>
      <c r="AT757" s="166"/>
      <c r="AU757" s="166"/>
      <c r="AV757" s="166"/>
      <c r="AW757" s="166"/>
      <c r="AX757" s="184"/>
      <c r="AY757" s="185"/>
      <c r="AZ757" s="166"/>
      <c r="BA757" s="166"/>
      <c r="BB757" s="166"/>
      <c r="BC757" s="166"/>
      <c r="BD757" s="166"/>
      <c r="BE757" s="166"/>
      <c r="BF757" s="184"/>
      <c r="BG757" s="185"/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166"/>
      <c r="BR757" s="184"/>
      <c r="BS757" s="166"/>
      <c r="BT757" s="166"/>
      <c r="BU757" s="166"/>
      <c r="BV757" s="166"/>
      <c r="BW757" s="185"/>
      <c r="BX757" s="184"/>
      <c r="BY757" s="166"/>
      <c r="BZ757" s="166"/>
    </row>
    <row r="758" spans="1:78" ht="12.75" x14ac:dyDescent="0.2">
      <c r="A758" s="205"/>
      <c r="B758" s="206"/>
      <c r="C758" s="185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84"/>
      <c r="O758" s="185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66"/>
      <c r="AC758" s="166"/>
      <c r="AD758" s="184"/>
      <c r="AE758" s="185"/>
      <c r="AF758" s="166"/>
      <c r="AG758" s="166"/>
      <c r="AH758" s="184"/>
      <c r="AI758" s="185"/>
      <c r="AJ758" s="166"/>
      <c r="AK758" s="166"/>
      <c r="AL758" s="166"/>
      <c r="AM758" s="166"/>
      <c r="AN758" s="166"/>
      <c r="AO758" s="166"/>
      <c r="AP758" s="166"/>
      <c r="AQ758" s="166"/>
      <c r="AR758" s="166"/>
      <c r="AS758" s="166"/>
      <c r="AT758" s="166"/>
      <c r="AU758" s="166"/>
      <c r="AV758" s="166"/>
      <c r="AW758" s="166"/>
      <c r="AX758" s="184"/>
      <c r="AY758" s="185"/>
      <c r="AZ758" s="166"/>
      <c r="BA758" s="166"/>
      <c r="BB758" s="166"/>
      <c r="BC758" s="166"/>
      <c r="BD758" s="166"/>
      <c r="BE758" s="166"/>
      <c r="BF758" s="184"/>
      <c r="BG758" s="185"/>
      <c r="BH758" s="166"/>
      <c r="BI758" s="166"/>
      <c r="BJ758" s="166"/>
      <c r="BK758" s="166"/>
      <c r="BL758" s="166"/>
      <c r="BM758" s="166"/>
      <c r="BN758" s="166"/>
      <c r="BO758" s="166"/>
      <c r="BP758" s="166"/>
      <c r="BQ758" s="166"/>
      <c r="BR758" s="184"/>
      <c r="BS758" s="166"/>
      <c r="BT758" s="166"/>
      <c r="BU758" s="166"/>
      <c r="BV758" s="166"/>
      <c r="BW758" s="185"/>
      <c r="BX758" s="184"/>
      <c r="BY758" s="166"/>
      <c r="BZ758" s="166"/>
    </row>
    <row r="759" spans="1:78" ht="12.75" x14ac:dyDescent="0.2">
      <c r="A759" s="205"/>
      <c r="B759" s="206"/>
      <c r="C759" s="185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84"/>
      <c r="O759" s="185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84"/>
      <c r="AE759" s="185"/>
      <c r="AF759" s="166"/>
      <c r="AG759" s="166"/>
      <c r="AH759" s="184"/>
      <c r="AI759" s="185"/>
      <c r="AJ759" s="166"/>
      <c r="AK759" s="166"/>
      <c r="AL759" s="166"/>
      <c r="AM759" s="166"/>
      <c r="AN759" s="166"/>
      <c r="AO759" s="166"/>
      <c r="AP759" s="166"/>
      <c r="AQ759" s="166"/>
      <c r="AR759" s="166"/>
      <c r="AS759" s="166"/>
      <c r="AT759" s="166"/>
      <c r="AU759" s="166"/>
      <c r="AV759" s="166"/>
      <c r="AW759" s="166"/>
      <c r="AX759" s="184"/>
      <c r="AY759" s="185"/>
      <c r="AZ759" s="166"/>
      <c r="BA759" s="166"/>
      <c r="BB759" s="166"/>
      <c r="BC759" s="166"/>
      <c r="BD759" s="166"/>
      <c r="BE759" s="166"/>
      <c r="BF759" s="184"/>
      <c r="BG759" s="185"/>
      <c r="BH759" s="166"/>
      <c r="BI759" s="166"/>
      <c r="BJ759" s="166"/>
      <c r="BK759" s="166"/>
      <c r="BL759" s="166"/>
      <c r="BM759" s="166"/>
      <c r="BN759" s="166"/>
      <c r="BO759" s="166"/>
      <c r="BP759" s="166"/>
      <c r="BQ759" s="166"/>
      <c r="BR759" s="184"/>
      <c r="BS759" s="166"/>
      <c r="BT759" s="166"/>
      <c r="BU759" s="166"/>
      <c r="BV759" s="166"/>
      <c r="BW759" s="185"/>
      <c r="BX759" s="184"/>
      <c r="BY759" s="166"/>
      <c r="BZ759" s="166"/>
    </row>
    <row r="760" spans="1:78" ht="12.75" x14ac:dyDescent="0.2">
      <c r="A760" s="205"/>
      <c r="B760" s="206"/>
      <c r="C760" s="185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84"/>
      <c r="O760" s="185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84"/>
      <c r="AE760" s="185"/>
      <c r="AF760" s="166"/>
      <c r="AG760" s="166"/>
      <c r="AH760" s="184"/>
      <c r="AI760" s="185"/>
      <c r="AJ760" s="166"/>
      <c r="AK760" s="166"/>
      <c r="AL760" s="166"/>
      <c r="AM760" s="166"/>
      <c r="AN760" s="166"/>
      <c r="AO760" s="166"/>
      <c r="AP760" s="166"/>
      <c r="AQ760" s="166"/>
      <c r="AR760" s="166"/>
      <c r="AS760" s="166"/>
      <c r="AT760" s="166"/>
      <c r="AU760" s="166"/>
      <c r="AV760" s="166"/>
      <c r="AW760" s="166"/>
      <c r="AX760" s="184"/>
      <c r="AY760" s="185"/>
      <c r="AZ760" s="166"/>
      <c r="BA760" s="166"/>
      <c r="BB760" s="166"/>
      <c r="BC760" s="166"/>
      <c r="BD760" s="166"/>
      <c r="BE760" s="166"/>
      <c r="BF760" s="184"/>
      <c r="BG760" s="185"/>
      <c r="BH760" s="166"/>
      <c r="BI760" s="166"/>
      <c r="BJ760" s="166"/>
      <c r="BK760" s="166"/>
      <c r="BL760" s="166"/>
      <c r="BM760" s="166"/>
      <c r="BN760" s="166"/>
      <c r="BO760" s="166"/>
      <c r="BP760" s="166"/>
      <c r="BQ760" s="166"/>
      <c r="BR760" s="184"/>
      <c r="BS760" s="166"/>
      <c r="BT760" s="166"/>
      <c r="BU760" s="166"/>
      <c r="BV760" s="166"/>
      <c r="BW760" s="185"/>
      <c r="BX760" s="184"/>
      <c r="BY760" s="166"/>
      <c r="BZ760" s="166"/>
    </row>
    <row r="761" spans="1:78" ht="12.75" x14ac:dyDescent="0.2">
      <c r="A761" s="205"/>
      <c r="B761" s="206"/>
      <c r="C761" s="185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84"/>
      <c r="O761" s="185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84"/>
      <c r="AE761" s="185"/>
      <c r="AF761" s="166"/>
      <c r="AG761" s="166"/>
      <c r="AH761" s="184"/>
      <c r="AI761" s="185"/>
      <c r="AJ761" s="166"/>
      <c r="AK761" s="166"/>
      <c r="AL761" s="166"/>
      <c r="AM761" s="166"/>
      <c r="AN761" s="166"/>
      <c r="AO761" s="166"/>
      <c r="AP761" s="166"/>
      <c r="AQ761" s="166"/>
      <c r="AR761" s="166"/>
      <c r="AS761" s="166"/>
      <c r="AT761" s="166"/>
      <c r="AU761" s="166"/>
      <c r="AV761" s="166"/>
      <c r="AW761" s="166"/>
      <c r="AX761" s="184"/>
      <c r="AY761" s="185"/>
      <c r="AZ761" s="166"/>
      <c r="BA761" s="166"/>
      <c r="BB761" s="166"/>
      <c r="BC761" s="166"/>
      <c r="BD761" s="166"/>
      <c r="BE761" s="166"/>
      <c r="BF761" s="184"/>
      <c r="BG761" s="185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166"/>
      <c r="BR761" s="184"/>
      <c r="BS761" s="166"/>
      <c r="BT761" s="166"/>
      <c r="BU761" s="166"/>
      <c r="BV761" s="166"/>
      <c r="BW761" s="185"/>
      <c r="BX761" s="184"/>
      <c r="BY761" s="166"/>
      <c r="BZ761" s="166"/>
    </row>
    <row r="762" spans="1:78" ht="12.75" x14ac:dyDescent="0.2">
      <c r="A762" s="205"/>
      <c r="B762" s="206"/>
      <c r="C762" s="185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84"/>
      <c r="O762" s="185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66"/>
      <c r="AC762" s="166"/>
      <c r="AD762" s="184"/>
      <c r="AE762" s="185"/>
      <c r="AF762" s="166"/>
      <c r="AG762" s="166"/>
      <c r="AH762" s="184"/>
      <c r="AI762" s="185"/>
      <c r="AJ762" s="166"/>
      <c r="AK762" s="166"/>
      <c r="AL762" s="166"/>
      <c r="AM762" s="166"/>
      <c r="AN762" s="166"/>
      <c r="AO762" s="166"/>
      <c r="AP762" s="166"/>
      <c r="AQ762" s="166"/>
      <c r="AR762" s="166"/>
      <c r="AS762" s="166"/>
      <c r="AT762" s="166"/>
      <c r="AU762" s="166"/>
      <c r="AV762" s="166"/>
      <c r="AW762" s="166"/>
      <c r="AX762" s="184"/>
      <c r="AY762" s="185"/>
      <c r="AZ762" s="166"/>
      <c r="BA762" s="166"/>
      <c r="BB762" s="166"/>
      <c r="BC762" s="166"/>
      <c r="BD762" s="166"/>
      <c r="BE762" s="166"/>
      <c r="BF762" s="184"/>
      <c r="BG762" s="185"/>
      <c r="BH762" s="166"/>
      <c r="BI762" s="166"/>
      <c r="BJ762" s="166"/>
      <c r="BK762" s="166"/>
      <c r="BL762" s="166"/>
      <c r="BM762" s="166"/>
      <c r="BN762" s="166"/>
      <c r="BO762" s="166"/>
      <c r="BP762" s="166"/>
      <c r="BQ762" s="166"/>
      <c r="BR762" s="184"/>
      <c r="BS762" s="166"/>
      <c r="BT762" s="166"/>
      <c r="BU762" s="166"/>
      <c r="BV762" s="166"/>
      <c r="BW762" s="185"/>
      <c r="BX762" s="184"/>
      <c r="BY762" s="166"/>
      <c r="BZ762" s="166"/>
    </row>
    <row r="763" spans="1:78" ht="12.75" x14ac:dyDescent="0.2">
      <c r="A763" s="205"/>
      <c r="B763" s="206"/>
      <c r="C763" s="185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84"/>
      <c r="O763" s="185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66"/>
      <c r="AC763" s="166"/>
      <c r="AD763" s="184"/>
      <c r="AE763" s="185"/>
      <c r="AF763" s="166"/>
      <c r="AG763" s="166"/>
      <c r="AH763" s="184"/>
      <c r="AI763" s="185"/>
      <c r="AJ763" s="166"/>
      <c r="AK763" s="166"/>
      <c r="AL763" s="166"/>
      <c r="AM763" s="166"/>
      <c r="AN763" s="166"/>
      <c r="AO763" s="166"/>
      <c r="AP763" s="166"/>
      <c r="AQ763" s="166"/>
      <c r="AR763" s="166"/>
      <c r="AS763" s="166"/>
      <c r="AT763" s="166"/>
      <c r="AU763" s="166"/>
      <c r="AV763" s="166"/>
      <c r="AW763" s="166"/>
      <c r="AX763" s="184"/>
      <c r="AY763" s="185"/>
      <c r="AZ763" s="166"/>
      <c r="BA763" s="166"/>
      <c r="BB763" s="166"/>
      <c r="BC763" s="166"/>
      <c r="BD763" s="166"/>
      <c r="BE763" s="166"/>
      <c r="BF763" s="184"/>
      <c r="BG763" s="185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166"/>
      <c r="BR763" s="184"/>
      <c r="BS763" s="166"/>
      <c r="BT763" s="166"/>
      <c r="BU763" s="166"/>
      <c r="BV763" s="166"/>
      <c r="BW763" s="185"/>
      <c r="BX763" s="184"/>
      <c r="BY763" s="166"/>
      <c r="BZ763" s="166"/>
    </row>
    <row r="764" spans="1:78" ht="12.75" x14ac:dyDescent="0.2">
      <c r="A764" s="205"/>
      <c r="B764" s="206"/>
      <c r="C764" s="185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84"/>
      <c r="O764" s="185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66"/>
      <c r="AC764" s="166"/>
      <c r="AD764" s="184"/>
      <c r="AE764" s="185"/>
      <c r="AF764" s="166"/>
      <c r="AG764" s="166"/>
      <c r="AH764" s="184"/>
      <c r="AI764" s="185"/>
      <c r="AJ764" s="166"/>
      <c r="AK764" s="166"/>
      <c r="AL764" s="166"/>
      <c r="AM764" s="166"/>
      <c r="AN764" s="166"/>
      <c r="AO764" s="166"/>
      <c r="AP764" s="166"/>
      <c r="AQ764" s="166"/>
      <c r="AR764" s="166"/>
      <c r="AS764" s="166"/>
      <c r="AT764" s="166"/>
      <c r="AU764" s="166"/>
      <c r="AV764" s="166"/>
      <c r="AW764" s="166"/>
      <c r="AX764" s="184"/>
      <c r="AY764" s="185"/>
      <c r="AZ764" s="166"/>
      <c r="BA764" s="166"/>
      <c r="BB764" s="166"/>
      <c r="BC764" s="166"/>
      <c r="BD764" s="166"/>
      <c r="BE764" s="166"/>
      <c r="BF764" s="184"/>
      <c r="BG764" s="185"/>
      <c r="BH764" s="166"/>
      <c r="BI764" s="166"/>
      <c r="BJ764" s="166"/>
      <c r="BK764" s="166"/>
      <c r="BL764" s="166"/>
      <c r="BM764" s="166"/>
      <c r="BN764" s="166"/>
      <c r="BO764" s="166"/>
      <c r="BP764" s="166"/>
      <c r="BQ764" s="166"/>
      <c r="BR764" s="184"/>
      <c r="BS764" s="166"/>
      <c r="BT764" s="166"/>
      <c r="BU764" s="166"/>
      <c r="BV764" s="166"/>
      <c r="BW764" s="185"/>
      <c r="BX764" s="184"/>
      <c r="BY764" s="166"/>
      <c r="BZ764" s="166"/>
    </row>
    <row r="765" spans="1:78" ht="12.75" x14ac:dyDescent="0.2">
      <c r="A765" s="205"/>
      <c r="B765" s="206"/>
      <c r="C765" s="185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84"/>
      <c r="O765" s="185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66"/>
      <c r="AC765" s="166"/>
      <c r="AD765" s="184"/>
      <c r="AE765" s="185"/>
      <c r="AF765" s="166"/>
      <c r="AG765" s="166"/>
      <c r="AH765" s="184"/>
      <c r="AI765" s="185"/>
      <c r="AJ765" s="166"/>
      <c r="AK765" s="166"/>
      <c r="AL765" s="166"/>
      <c r="AM765" s="166"/>
      <c r="AN765" s="166"/>
      <c r="AO765" s="166"/>
      <c r="AP765" s="166"/>
      <c r="AQ765" s="166"/>
      <c r="AR765" s="166"/>
      <c r="AS765" s="166"/>
      <c r="AT765" s="166"/>
      <c r="AU765" s="166"/>
      <c r="AV765" s="166"/>
      <c r="AW765" s="166"/>
      <c r="AX765" s="184"/>
      <c r="AY765" s="185"/>
      <c r="AZ765" s="166"/>
      <c r="BA765" s="166"/>
      <c r="BB765" s="166"/>
      <c r="BC765" s="166"/>
      <c r="BD765" s="166"/>
      <c r="BE765" s="166"/>
      <c r="BF765" s="184"/>
      <c r="BG765" s="185"/>
      <c r="BH765" s="166"/>
      <c r="BI765" s="166"/>
      <c r="BJ765" s="166"/>
      <c r="BK765" s="166"/>
      <c r="BL765" s="166"/>
      <c r="BM765" s="166"/>
      <c r="BN765" s="166"/>
      <c r="BO765" s="166"/>
      <c r="BP765" s="166"/>
      <c r="BQ765" s="166"/>
      <c r="BR765" s="184"/>
      <c r="BS765" s="166"/>
      <c r="BT765" s="166"/>
      <c r="BU765" s="166"/>
      <c r="BV765" s="166"/>
      <c r="BW765" s="185"/>
      <c r="BX765" s="184"/>
      <c r="BY765" s="166"/>
      <c r="BZ765" s="166"/>
    </row>
    <row r="766" spans="1:78" ht="12.75" x14ac:dyDescent="0.2">
      <c r="A766" s="205"/>
      <c r="B766" s="206"/>
      <c r="C766" s="185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84"/>
      <c r="O766" s="185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66"/>
      <c r="AC766" s="166"/>
      <c r="AD766" s="184"/>
      <c r="AE766" s="185"/>
      <c r="AF766" s="166"/>
      <c r="AG766" s="166"/>
      <c r="AH766" s="184"/>
      <c r="AI766" s="185"/>
      <c r="AJ766" s="166"/>
      <c r="AK766" s="166"/>
      <c r="AL766" s="166"/>
      <c r="AM766" s="166"/>
      <c r="AN766" s="166"/>
      <c r="AO766" s="166"/>
      <c r="AP766" s="166"/>
      <c r="AQ766" s="166"/>
      <c r="AR766" s="166"/>
      <c r="AS766" s="166"/>
      <c r="AT766" s="166"/>
      <c r="AU766" s="166"/>
      <c r="AV766" s="166"/>
      <c r="AW766" s="166"/>
      <c r="AX766" s="184"/>
      <c r="AY766" s="185"/>
      <c r="AZ766" s="166"/>
      <c r="BA766" s="166"/>
      <c r="BB766" s="166"/>
      <c r="BC766" s="166"/>
      <c r="BD766" s="166"/>
      <c r="BE766" s="166"/>
      <c r="BF766" s="184"/>
      <c r="BG766" s="185"/>
      <c r="BH766" s="166"/>
      <c r="BI766" s="166"/>
      <c r="BJ766" s="166"/>
      <c r="BK766" s="166"/>
      <c r="BL766" s="166"/>
      <c r="BM766" s="166"/>
      <c r="BN766" s="166"/>
      <c r="BO766" s="166"/>
      <c r="BP766" s="166"/>
      <c r="BQ766" s="166"/>
      <c r="BR766" s="184"/>
      <c r="BS766" s="166"/>
      <c r="BT766" s="166"/>
      <c r="BU766" s="166"/>
      <c r="BV766" s="166"/>
      <c r="BW766" s="185"/>
      <c r="BX766" s="184"/>
      <c r="BY766" s="166"/>
      <c r="BZ766" s="166"/>
    </row>
    <row r="767" spans="1:78" ht="12.75" x14ac:dyDescent="0.2">
      <c r="A767" s="205"/>
      <c r="B767" s="206"/>
      <c r="C767" s="185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84"/>
      <c r="O767" s="185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66"/>
      <c r="AC767" s="166"/>
      <c r="AD767" s="184"/>
      <c r="AE767" s="185"/>
      <c r="AF767" s="166"/>
      <c r="AG767" s="166"/>
      <c r="AH767" s="184"/>
      <c r="AI767" s="185"/>
      <c r="AJ767" s="166"/>
      <c r="AK767" s="166"/>
      <c r="AL767" s="166"/>
      <c r="AM767" s="166"/>
      <c r="AN767" s="166"/>
      <c r="AO767" s="166"/>
      <c r="AP767" s="166"/>
      <c r="AQ767" s="166"/>
      <c r="AR767" s="166"/>
      <c r="AS767" s="166"/>
      <c r="AT767" s="166"/>
      <c r="AU767" s="166"/>
      <c r="AV767" s="166"/>
      <c r="AW767" s="166"/>
      <c r="AX767" s="184"/>
      <c r="AY767" s="185"/>
      <c r="AZ767" s="166"/>
      <c r="BA767" s="166"/>
      <c r="BB767" s="166"/>
      <c r="BC767" s="166"/>
      <c r="BD767" s="166"/>
      <c r="BE767" s="166"/>
      <c r="BF767" s="184"/>
      <c r="BG767" s="185"/>
      <c r="BH767" s="166"/>
      <c r="BI767" s="166"/>
      <c r="BJ767" s="166"/>
      <c r="BK767" s="166"/>
      <c r="BL767" s="166"/>
      <c r="BM767" s="166"/>
      <c r="BN767" s="166"/>
      <c r="BO767" s="166"/>
      <c r="BP767" s="166"/>
      <c r="BQ767" s="166"/>
      <c r="BR767" s="184"/>
      <c r="BS767" s="166"/>
      <c r="BT767" s="166"/>
      <c r="BU767" s="166"/>
      <c r="BV767" s="166"/>
      <c r="BW767" s="185"/>
      <c r="BX767" s="184"/>
      <c r="BY767" s="166"/>
      <c r="BZ767" s="166"/>
    </row>
    <row r="768" spans="1:78" ht="12.75" x14ac:dyDescent="0.2">
      <c r="A768" s="205"/>
      <c r="B768" s="206"/>
      <c r="C768" s="185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84"/>
      <c r="O768" s="185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66"/>
      <c r="AC768" s="166"/>
      <c r="AD768" s="184"/>
      <c r="AE768" s="185"/>
      <c r="AF768" s="166"/>
      <c r="AG768" s="166"/>
      <c r="AH768" s="184"/>
      <c r="AI768" s="185"/>
      <c r="AJ768" s="166"/>
      <c r="AK768" s="166"/>
      <c r="AL768" s="166"/>
      <c r="AM768" s="166"/>
      <c r="AN768" s="166"/>
      <c r="AO768" s="166"/>
      <c r="AP768" s="166"/>
      <c r="AQ768" s="166"/>
      <c r="AR768" s="166"/>
      <c r="AS768" s="166"/>
      <c r="AT768" s="166"/>
      <c r="AU768" s="166"/>
      <c r="AV768" s="166"/>
      <c r="AW768" s="166"/>
      <c r="AX768" s="184"/>
      <c r="AY768" s="185"/>
      <c r="AZ768" s="166"/>
      <c r="BA768" s="166"/>
      <c r="BB768" s="166"/>
      <c r="BC768" s="166"/>
      <c r="BD768" s="166"/>
      <c r="BE768" s="166"/>
      <c r="BF768" s="184"/>
      <c r="BG768" s="185"/>
      <c r="BH768" s="166"/>
      <c r="BI768" s="166"/>
      <c r="BJ768" s="166"/>
      <c r="BK768" s="166"/>
      <c r="BL768" s="166"/>
      <c r="BM768" s="166"/>
      <c r="BN768" s="166"/>
      <c r="BO768" s="166"/>
      <c r="BP768" s="166"/>
      <c r="BQ768" s="166"/>
      <c r="BR768" s="184"/>
      <c r="BS768" s="166"/>
      <c r="BT768" s="166"/>
      <c r="BU768" s="166"/>
      <c r="BV768" s="166"/>
      <c r="BW768" s="185"/>
      <c r="BX768" s="184"/>
      <c r="BY768" s="166"/>
      <c r="BZ768" s="166"/>
    </row>
    <row r="769" spans="1:78" ht="12.75" x14ac:dyDescent="0.2">
      <c r="A769" s="205"/>
      <c r="B769" s="206"/>
      <c r="C769" s="185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84"/>
      <c r="O769" s="185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66"/>
      <c r="AC769" s="166"/>
      <c r="AD769" s="184"/>
      <c r="AE769" s="185"/>
      <c r="AF769" s="166"/>
      <c r="AG769" s="166"/>
      <c r="AH769" s="184"/>
      <c r="AI769" s="185"/>
      <c r="AJ769" s="166"/>
      <c r="AK769" s="166"/>
      <c r="AL769" s="166"/>
      <c r="AM769" s="166"/>
      <c r="AN769" s="166"/>
      <c r="AO769" s="166"/>
      <c r="AP769" s="166"/>
      <c r="AQ769" s="166"/>
      <c r="AR769" s="166"/>
      <c r="AS769" s="166"/>
      <c r="AT769" s="166"/>
      <c r="AU769" s="166"/>
      <c r="AV769" s="166"/>
      <c r="AW769" s="166"/>
      <c r="AX769" s="184"/>
      <c r="AY769" s="185"/>
      <c r="AZ769" s="166"/>
      <c r="BA769" s="166"/>
      <c r="BB769" s="166"/>
      <c r="BC769" s="166"/>
      <c r="BD769" s="166"/>
      <c r="BE769" s="166"/>
      <c r="BF769" s="184"/>
      <c r="BG769" s="185"/>
      <c r="BH769" s="166"/>
      <c r="BI769" s="166"/>
      <c r="BJ769" s="166"/>
      <c r="BK769" s="166"/>
      <c r="BL769" s="166"/>
      <c r="BM769" s="166"/>
      <c r="BN769" s="166"/>
      <c r="BO769" s="166"/>
      <c r="BP769" s="166"/>
      <c r="BQ769" s="166"/>
      <c r="BR769" s="184"/>
      <c r="BS769" s="166"/>
      <c r="BT769" s="166"/>
      <c r="BU769" s="166"/>
      <c r="BV769" s="166"/>
      <c r="BW769" s="185"/>
      <c r="BX769" s="184"/>
      <c r="BY769" s="166"/>
      <c r="BZ769" s="166"/>
    </row>
    <row r="770" spans="1:78" ht="12.75" x14ac:dyDescent="0.2">
      <c r="A770" s="205"/>
      <c r="B770" s="206"/>
      <c r="C770" s="185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84"/>
      <c r="O770" s="185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66"/>
      <c r="AC770" s="166"/>
      <c r="AD770" s="184"/>
      <c r="AE770" s="185"/>
      <c r="AF770" s="166"/>
      <c r="AG770" s="166"/>
      <c r="AH770" s="184"/>
      <c r="AI770" s="185"/>
      <c r="AJ770" s="166"/>
      <c r="AK770" s="166"/>
      <c r="AL770" s="166"/>
      <c r="AM770" s="166"/>
      <c r="AN770" s="166"/>
      <c r="AO770" s="166"/>
      <c r="AP770" s="166"/>
      <c r="AQ770" s="166"/>
      <c r="AR770" s="166"/>
      <c r="AS770" s="166"/>
      <c r="AT770" s="166"/>
      <c r="AU770" s="166"/>
      <c r="AV770" s="166"/>
      <c r="AW770" s="166"/>
      <c r="AX770" s="184"/>
      <c r="AY770" s="185"/>
      <c r="AZ770" s="166"/>
      <c r="BA770" s="166"/>
      <c r="BB770" s="166"/>
      <c r="BC770" s="166"/>
      <c r="BD770" s="166"/>
      <c r="BE770" s="166"/>
      <c r="BF770" s="184"/>
      <c r="BG770" s="185"/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166"/>
      <c r="BR770" s="184"/>
      <c r="BS770" s="166"/>
      <c r="BT770" s="166"/>
      <c r="BU770" s="166"/>
      <c r="BV770" s="166"/>
      <c r="BW770" s="185"/>
      <c r="BX770" s="184"/>
      <c r="BY770" s="166"/>
      <c r="BZ770" s="166"/>
    </row>
    <row r="771" spans="1:78" ht="12.75" x14ac:dyDescent="0.2">
      <c r="A771" s="205"/>
      <c r="B771" s="206"/>
      <c r="C771" s="185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84"/>
      <c r="O771" s="185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66"/>
      <c r="AC771" s="166"/>
      <c r="AD771" s="184"/>
      <c r="AE771" s="185"/>
      <c r="AF771" s="166"/>
      <c r="AG771" s="166"/>
      <c r="AH771" s="184"/>
      <c r="AI771" s="185"/>
      <c r="AJ771" s="166"/>
      <c r="AK771" s="166"/>
      <c r="AL771" s="166"/>
      <c r="AM771" s="166"/>
      <c r="AN771" s="166"/>
      <c r="AO771" s="166"/>
      <c r="AP771" s="166"/>
      <c r="AQ771" s="166"/>
      <c r="AR771" s="166"/>
      <c r="AS771" s="166"/>
      <c r="AT771" s="166"/>
      <c r="AU771" s="166"/>
      <c r="AV771" s="166"/>
      <c r="AW771" s="166"/>
      <c r="AX771" s="184"/>
      <c r="AY771" s="185"/>
      <c r="AZ771" s="166"/>
      <c r="BA771" s="166"/>
      <c r="BB771" s="166"/>
      <c r="BC771" s="166"/>
      <c r="BD771" s="166"/>
      <c r="BE771" s="166"/>
      <c r="BF771" s="184"/>
      <c r="BG771" s="185"/>
      <c r="BH771" s="166"/>
      <c r="BI771" s="166"/>
      <c r="BJ771" s="166"/>
      <c r="BK771" s="166"/>
      <c r="BL771" s="166"/>
      <c r="BM771" s="166"/>
      <c r="BN771" s="166"/>
      <c r="BO771" s="166"/>
      <c r="BP771" s="166"/>
      <c r="BQ771" s="166"/>
      <c r="BR771" s="184"/>
      <c r="BS771" s="166"/>
      <c r="BT771" s="166"/>
      <c r="BU771" s="166"/>
      <c r="BV771" s="166"/>
      <c r="BW771" s="185"/>
      <c r="BX771" s="184"/>
      <c r="BY771" s="166"/>
      <c r="BZ771" s="166"/>
    </row>
    <row r="772" spans="1:78" ht="12.75" x14ac:dyDescent="0.2">
      <c r="A772" s="205"/>
      <c r="B772" s="206"/>
      <c r="C772" s="185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84"/>
      <c r="O772" s="185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66"/>
      <c r="AC772" s="166"/>
      <c r="AD772" s="184"/>
      <c r="AE772" s="185"/>
      <c r="AF772" s="166"/>
      <c r="AG772" s="166"/>
      <c r="AH772" s="184"/>
      <c r="AI772" s="185"/>
      <c r="AJ772" s="166"/>
      <c r="AK772" s="166"/>
      <c r="AL772" s="166"/>
      <c r="AM772" s="166"/>
      <c r="AN772" s="166"/>
      <c r="AO772" s="166"/>
      <c r="AP772" s="166"/>
      <c r="AQ772" s="166"/>
      <c r="AR772" s="166"/>
      <c r="AS772" s="166"/>
      <c r="AT772" s="166"/>
      <c r="AU772" s="166"/>
      <c r="AV772" s="166"/>
      <c r="AW772" s="166"/>
      <c r="AX772" s="184"/>
      <c r="AY772" s="185"/>
      <c r="AZ772" s="166"/>
      <c r="BA772" s="166"/>
      <c r="BB772" s="166"/>
      <c r="BC772" s="166"/>
      <c r="BD772" s="166"/>
      <c r="BE772" s="166"/>
      <c r="BF772" s="184"/>
      <c r="BG772" s="185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166"/>
      <c r="BR772" s="184"/>
      <c r="BS772" s="166"/>
      <c r="BT772" s="166"/>
      <c r="BU772" s="166"/>
      <c r="BV772" s="166"/>
      <c r="BW772" s="185"/>
      <c r="BX772" s="184"/>
      <c r="BY772" s="166"/>
      <c r="BZ772" s="166"/>
    </row>
    <row r="773" spans="1:78" ht="12.75" x14ac:dyDescent="0.2">
      <c r="A773" s="205"/>
      <c r="B773" s="206"/>
      <c r="C773" s="185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84"/>
      <c r="O773" s="185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  <c r="AA773" s="166"/>
      <c r="AB773" s="166"/>
      <c r="AC773" s="166"/>
      <c r="AD773" s="184"/>
      <c r="AE773" s="185"/>
      <c r="AF773" s="166"/>
      <c r="AG773" s="166"/>
      <c r="AH773" s="184"/>
      <c r="AI773" s="185"/>
      <c r="AJ773" s="166"/>
      <c r="AK773" s="166"/>
      <c r="AL773" s="166"/>
      <c r="AM773" s="166"/>
      <c r="AN773" s="166"/>
      <c r="AO773" s="166"/>
      <c r="AP773" s="166"/>
      <c r="AQ773" s="166"/>
      <c r="AR773" s="166"/>
      <c r="AS773" s="166"/>
      <c r="AT773" s="166"/>
      <c r="AU773" s="166"/>
      <c r="AV773" s="166"/>
      <c r="AW773" s="166"/>
      <c r="AX773" s="184"/>
      <c r="AY773" s="185"/>
      <c r="AZ773" s="166"/>
      <c r="BA773" s="166"/>
      <c r="BB773" s="166"/>
      <c r="BC773" s="166"/>
      <c r="BD773" s="166"/>
      <c r="BE773" s="166"/>
      <c r="BF773" s="184"/>
      <c r="BG773" s="185"/>
      <c r="BH773" s="166"/>
      <c r="BI773" s="166"/>
      <c r="BJ773" s="166"/>
      <c r="BK773" s="166"/>
      <c r="BL773" s="166"/>
      <c r="BM773" s="166"/>
      <c r="BN773" s="166"/>
      <c r="BO773" s="166"/>
      <c r="BP773" s="166"/>
      <c r="BQ773" s="166"/>
      <c r="BR773" s="184"/>
      <c r="BS773" s="166"/>
      <c r="BT773" s="166"/>
      <c r="BU773" s="166"/>
      <c r="BV773" s="166"/>
      <c r="BW773" s="185"/>
      <c r="BX773" s="184"/>
      <c r="BY773" s="166"/>
      <c r="BZ773" s="166"/>
    </row>
    <row r="774" spans="1:78" ht="12.75" x14ac:dyDescent="0.2">
      <c r="A774" s="205"/>
      <c r="B774" s="206"/>
      <c r="C774" s="185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84"/>
      <c r="O774" s="185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  <c r="AA774" s="166"/>
      <c r="AB774" s="166"/>
      <c r="AC774" s="166"/>
      <c r="AD774" s="184"/>
      <c r="AE774" s="185"/>
      <c r="AF774" s="166"/>
      <c r="AG774" s="166"/>
      <c r="AH774" s="184"/>
      <c r="AI774" s="185"/>
      <c r="AJ774" s="166"/>
      <c r="AK774" s="166"/>
      <c r="AL774" s="166"/>
      <c r="AM774" s="166"/>
      <c r="AN774" s="166"/>
      <c r="AO774" s="166"/>
      <c r="AP774" s="166"/>
      <c r="AQ774" s="166"/>
      <c r="AR774" s="166"/>
      <c r="AS774" s="166"/>
      <c r="AT774" s="166"/>
      <c r="AU774" s="166"/>
      <c r="AV774" s="166"/>
      <c r="AW774" s="166"/>
      <c r="AX774" s="184"/>
      <c r="AY774" s="185"/>
      <c r="AZ774" s="166"/>
      <c r="BA774" s="166"/>
      <c r="BB774" s="166"/>
      <c r="BC774" s="166"/>
      <c r="BD774" s="166"/>
      <c r="BE774" s="166"/>
      <c r="BF774" s="184"/>
      <c r="BG774" s="185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166"/>
      <c r="BR774" s="184"/>
      <c r="BS774" s="166"/>
      <c r="BT774" s="166"/>
      <c r="BU774" s="166"/>
      <c r="BV774" s="166"/>
      <c r="BW774" s="185"/>
      <c r="BX774" s="184"/>
      <c r="BY774" s="166"/>
      <c r="BZ774" s="166"/>
    </row>
    <row r="775" spans="1:78" ht="12.75" x14ac:dyDescent="0.2">
      <c r="A775" s="205"/>
      <c r="B775" s="206"/>
      <c r="C775" s="185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84"/>
      <c r="O775" s="185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  <c r="AA775" s="166"/>
      <c r="AB775" s="166"/>
      <c r="AC775" s="166"/>
      <c r="AD775" s="184"/>
      <c r="AE775" s="185"/>
      <c r="AF775" s="166"/>
      <c r="AG775" s="166"/>
      <c r="AH775" s="184"/>
      <c r="AI775" s="185"/>
      <c r="AJ775" s="166"/>
      <c r="AK775" s="166"/>
      <c r="AL775" s="166"/>
      <c r="AM775" s="166"/>
      <c r="AN775" s="166"/>
      <c r="AO775" s="166"/>
      <c r="AP775" s="166"/>
      <c r="AQ775" s="166"/>
      <c r="AR775" s="166"/>
      <c r="AS775" s="166"/>
      <c r="AT775" s="166"/>
      <c r="AU775" s="166"/>
      <c r="AV775" s="166"/>
      <c r="AW775" s="166"/>
      <c r="AX775" s="184"/>
      <c r="AY775" s="185"/>
      <c r="AZ775" s="166"/>
      <c r="BA775" s="166"/>
      <c r="BB775" s="166"/>
      <c r="BC775" s="166"/>
      <c r="BD775" s="166"/>
      <c r="BE775" s="166"/>
      <c r="BF775" s="184"/>
      <c r="BG775" s="185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166"/>
      <c r="BR775" s="184"/>
      <c r="BS775" s="166"/>
      <c r="BT775" s="166"/>
      <c r="BU775" s="166"/>
      <c r="BV775" s="166"/>
      <c r="BW775" s="185"/>
      <c r="BX775" s="184"/>
      <c r="BY775" s="166"/>
      <c r="BZ775" s="166"/>
    </row>
    <row r="776" spans="1:78" ht="12.75" x14ac:dyDescent="0.2">
      <c r="A776" s="205"/>
      <c r="B776" s="206"/>
      <c r="C776" s="185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84"/>
      <c r="O776" s="185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  <c r="AA776" s="166"/>
      <c r="AB776" s="166"/>
      <c r="AC776" s="166"/>
      <c r="AD776" s="184"/>
      <c r="AE776" s="185"/>
      <c r="AF776" s="166"/>
      <c r="AG776" s="166"/>
      <c r="AH776" s="184"/>
      <c r="AI776" s="185"/>
      <c r="AJ776" s="166"/>
      <c r="AK776" s="166"/>
      <c r="AL776" s="166"/>
      <c r="AM776" s="166"/>
      <c r="AN776" s="166"/>
      <c r="AO776" s="166"/>
      <c r="AP776" s="166"/>
      <c r="AQ776" s="166"/>
      <c r="AR776" s="166"/>
      <c r="AS776" s="166"/>
      <c r="AT776" s="166"/>
      <c r="AU776" s="166"/>
      <c r="AV776" s="166"/>
      <c r="AW776" s="166"/>
      <c r="AX776" s="184"/>
      <c r="AY776" s="185"/>
      <c r="AZ776" s="166"/>
      <c r="BA776" s="166"/>
      <c r="BB776" s="166"/>
      <c r="BC776" s="166"/>
      <c r="BD776" s="166"/>
      <c r="BE776" s="166"/>
      <c r="BF776" s="184"/>
      <c r="BG776" s="185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166"/>
      <c r="BR776" s="184"/>
      <c r="BS776" s="166"/>
      <c r="BT776" s="166"/>
      <c r="BU776" s="166"/>
      <c r="BV776" s="166"/>
      <c r="BW776" s="185"/>
      <c r="BX776" s="184"/>
      <c r="BY776" s="166"/>
      <c r="BZ776" s="166"/>
    </row>
    <row r="777" spans="1:78" ht="12.75" x14ac:dyDescent="0.2">
      <c r="A777" s="205"/>
      <c r="B777" s="206"/>
      <c r="C777" s="185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84"/>
      <c r="O777" s="185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  <c r="AA777" s="166"/>
      <c r="AB777" s="166"/>
      <c r="AC777" s="166"/>
      <c r="AD777" s="184"/>
      <c r="AE777" s="185"/>
      <c r="AF777" s="166"/>
      <c r="AG777" s="166"/>
      <c r="AH777" s="184"/>
      <c r="AI777" s="185"/>
      <c r="AJ777" s="166"/>
      <c r="AK777" s="166"/>
      <c r="AL777" s="166"/>
      <c r="AM777" s="166"/>
      <c r="AN777" s="166"/>
      <c r="AO777" s="166"/>
      <c r="AP777" s="166"/>
      <c r="AQ777" s="166"/>
      <c r="AR777" s="166"/>
      <c r="AS777" s="166"/>
      <c r="AT777" s="166"/>
      <c r="AU777" s="166"/>
      <c r="AV777" s="166"/>
      <c r="AW777" s="166"/>
      <c r="AX777" s="184"/>
      <c r="AY777" s="185"/>
      <c r="AZ777" s="166"/>
      <c r="BA777" s="166"/>
      <c r="BB777" s="166"/>
      <c r="BC777" s="166"/>
      <c r="BD777" s="166"/>
      <c r="BE777" s="166"/>
      <c r="BF777" s="184"/>
      <c r="BG777" s="185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166"/>
      <c r="BR777" s="184"/>
      <c r="BS777" s="166"/>
      <c r="BT777" s="166"/>
      <c r="BU777" s="166"/>
      <c r="BV777" s="166"/>
      <c r="BW777" s="185"/>
      <c r="BX777" s="184"/>
      <c r="BY777" s="166"/>
      <c r="BZ777" s="166"/>
    </row>
    <row r="778" spans="1:78" ht="12.75" x14ac:dyDescent="0.2">
      <c r="A778" s="205"/>
      <c r="B778" s="206"/>
      <c r="C778" s="185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84"/>
      <c r="O778" s="185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  <c r="AA778" s="166"/>
      <c r="AB778" s="166"/>
      <c r="AC778" s="166"/>
      <c r="AD778" s="184"/>
      <c r="AE778" s="185"/>
      <c r="AF778" s="166"/>
      <c r="AG778" s="166"/>
      <c r="AH778" s="184"/>
      <c r="AI778" s="185"/>
      <c r="AJ778" s="166"/>
      <c r="AK778" s="166"/>
      <c r="AL778" s="166"/>
      <c r="AM778" s="166"/>
      <c r="AN778" s="166"/>
      <c r="AO778" s="166"/>
      <c r="AP778" s="166"/>
      <c r="AQ778" s="166"/>
      <c r="AR778" s="166"/>
      <c r="AS778" s="166"/>
      <c r="AT778" s="166"/>
      <c r="AU778" s="166"/>
      <c r="AV778" s="166"/>
      <c r="AW778" s="166"/>
      <c r="AX778" s="184"/>
      <c r="AY778" s="185"/>
      <c r="AZ778" s="166"/>
      <c r="BA778" s="166"/>
      <c r="BB778" s="166"/>
      <c r="BC778" s="166"/>
      <c r="BD778" s="166"/>
      <c r="BE778" s="166"/>
      <c r="BF778" s="184"/>
      <c r="BG778" s="185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166"/>
      <c r="BR778" s="184"/>
      <c r="BS778" s="166"/>
      <c r="BT778" s="166"/>
      <c r="BU778" s="166"/>
      <c r="BV778" s="166"/>
      <c r="BW778" s="185"/>
      <c r="BX778" s="184"/>
      <c r="BY778" s="166"/>
      <c r="BZ778" s="166"/>
    </row>
    <row r="779" spans="1:78" ht="12.75" x14ac:dyDescent="0.2">
      <c r="A779" s="205"/>
      <c r="B779" s="206"/>
      <c r="C779" s="185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84"/>
      <c r="O779" s="185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  <c r="AA779" s="166"/>
      <c r="AB779" s="166"/>
      <c r="AC779" s="166"/>
      <c r="AD779" s="184"/>
      <c r="AE779" s="185"/>
      <c r="AF779" s="166"/>
      <c r="AG779" s="166"/>
      <c r="AH779" s="184"/>
      <c r="AI779" s="185"/>
      <c r="AJ779" s="166"/>
      <c r="AK779" s="166"/>
      <c r="AL779" s="166"/>
      <c r="AM779" s="166"/>
      <c r="AN779" s="166"/>
      <c r="AO779" s="166"/>
      <c r="AP779" s="166"/>
      <c r="AQ779" s="166"/>
      <c r="AR779" s="166"/>
      <c r="AS779" s="166"/>
      <c r="AT779" s="166"/>
      <c r="AU779" s="166"/>
      <c r="AV779" s="166"/>
      <c r="AW779" s="166"/>
      <c r="AX779" s="184"/>
      <c r="AY779" s="185"/>
      <c r="AZ779" s="166"/>
      <c r="BA779" s="166"/>
      <c r="BB779" s="166"/>
      <c r="BC779" s="166"/>
      <c r="BD779" s="166"/>
      <c r="BE779" s="166"/>
      <c r="BF779" s="184"/>
      <c r="BG779" s="185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166"/>
      <c r="BR779" s="184"/>
      <c r="BS779" s="166"/>
      <c r="BT779" s="166"/>
      <c r="BU779" s="166"/>
      <c r="BV779" s="166"/>
      <c r="BW779" s="185"/>
      <c r="BX779" s="184"/>
      <c r="BY779" s="166"/>
      <c r="BZ779" s="166"/>
    </row>
    <row r="780" spans="1:78" ht="12.75" x14ac:dyDescent="0.2">
      <c r="A780" s="205"/>
      <c r="B780" s="206"/>
      <c r="C780" s="185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84"/>
      <c r="O780" s="185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  <c r="AA780" s="166"/>
      <c r="AB780" s="166"/>
      <c r="AC780" s="166"/>
      <c r="AD780" s="184"/>
      <c r="AE780" s="185"/>
      <c r="AF780" s="166"/>
      <c r="AG780" s="166"/>
      <c r="AH780" s="184"/>
      <c r="AI780" s="185"/>
      <c r="AJ780" s="166"/>
      <c r="AK780" s="166"/>
      <c r="AL780" s="166"/>
      <c r="AM780" s="166"/>
      <c r="AN780" s="166"/>
      <c r="AO780" s="166"/>
      <c r="AP780" s="166"/>
      <c r="AQ780" s="166"/>
      <c r="AR780" s="166"/>
      <c r="AS780" s="166"/>
      <c r="AT780" s="166"/>
      <c r="AU780" s="166"/>
      <c r="AV780" s="166"/>
      <c r="AW780" s="166"/>
      <c r="AX780" s="184"/>
      <c r="AY780" s="185"/>
      <c r="AZ780" s="166"/>
      <c r="BA780" s="166"/>
      <c r="BB780" s="166"/>
      <c r="BC780" s="166"/>
      <c r="BD780" s="166"/>
      <c r="BE780" s="166"/>
      <c r="BF780" s="184"/>
      <c r="BG780" s="185"/>
      <c r="BH780" s="166"/>
      <c r="BI780" s="166"/>
      <c r="BJ780" s="166"/>
      <c r="BK780" s="166"/>
      <c r="BL780" s="166"/>
      <c r="BM780" s="166"/>
      <c r="BN780" s="166"/>
      <c r="BO780" s="166"/>
      <c r="BP780" s="166"/>
      <c r="BQ780" s="166"/>
      <c r="BR780" s="184"/>
      <c r="BS780" s="166"/>
      <c r="BT780" s="166"/>
      <c r="BU780" s="166"/>
      <c r="BV780" s="166"/>
      <c r="BW780" s="185"/>
      <c r="BX780" s="184"/>
      <c r="BY780" s="166"/>
      <c r="BZ780" s="166"/>
    </row>
    <row r="781" spans="1:78" ht="12.75" x14ac:dyDescent="0.2">
      <c r="A781" s="205"/>
      <c r="B781" s="206"/>
      <c r="C781" s="185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84"/>
      <c r="O781" s="185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  <c r="AA781" s="166"/>
      <c r="AB781" s="166"/>
      <c r="AC781" s="166"/>
      <c r="AD781" s="184"/>
      <c r="AE781" s="185"/>
      <c r="AF781" s="166"/>
      <c r="AG781" s="166"/>
      <c r="AH781" s="184"/>
      <c r="AI781" s="185"/>
      <c r="AJ781" s="166"/>
      <c r="AK781" s="166"/>
      <c r="AL781" s="166"/>
      <c r="AM781" s="166"/>
      <c r="AN781" s="166"/>
      <c r="AO781" s="166"/>
      <c r="AP781" s="166"/>
      <c r="AQ781" s="166"/>
      <c r="AR781" s="166"/>
      <c r="AS781" s="166"/>
      <c r="AT781" s="166"/>
      <c r="AU781" s="166"/>
      <c r="AV781" s="166"/>
      <c r="AW781" s="166"/>
      <c r="AX781" s="184"/>
      <c r="AY781" s="185"/>
      <c r="AZ781" s="166"/>
      <c r="BA781" s="166"/>
      <c r="BB781" s="166"/>
      <c r="BC781" s="166"/>
      <c r="BD781" s="166"/>
      <c r="BE781" s="166"/>
      <c r="BF781" s="184"/>
      <c r="BG781" s="185"/>
      <c r="BH781" s="166"/>
      <c r="BI781" s="166"/>
      <c r="BJ781" s="166"/>
      <c r="BK781" s="166"/>
      <c r="BL781" s="166"/>
      <c r="BM781" s="166"/>
      <c r="BN781" s="166"/>
      <c r="BO781" s="166"/>
      <c r="BP781" s="166"/>
      <c r="BQ781" s="166"/>
      <c r="BR781" s="184"/>
      <c r="BS781" s="166"/>
      <c r="BT781" s="166"/>
      <c r="BU781" s="166"/>
      <c r="BV781" s="166"/>
      <c r="BW781" s="185"/>
      <c r="BX781" s="184"/>
      <c r="BY781" s="166"/>
      <c r="BZ781" s="166"/>
    </row>
    <row r="782" spans="1:78" ht="12.75" x14ac:dyDescent="0.2">
      <c r="A782" s="205"/>
      <c r="B782" s="206"/>
      <c r="C782" s="185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84"/>
      <c r="O782" s="185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  <c r="AA782" s="166"/>
      <c r="AB782" s="166"/>
      <c r="AC782" s="166"/>
      <c r="AD782" s="184"/>
      <c r="AE782" s="185"/>
      <c r="AF782" s="166"/>
      <c r="AG782" s="166"/>
      <c r="AH782" s="184"/>
      <c r="AI782" s="185"/>
      <c r="AJ782" s="166"/>
      <c r="AK782" s="166"/>
      <c r="AL782" s="166"/>
      <c r="AM782" s="166"/>
      <c r="AN782" s="166"/>
      <c r="AO782" s="166"/>
      <c r="AP782" s="166"/>
      <c r="AQ782" s="166"/>
      <c r="AR782" s="166"/>
      <c r="AS782" s="166"/>
      <c r="AT782" s="166"/>
      <c r="AU782" s="166"/>
      <c r="AV782" s="166"/>
      <c r="AW782" s="166"/>
      <c r="AX782" s="184"/>
      <c r="AY782" s="185"/>
      <c r="AZ782" s="166"/>
      <c r="BA782" s="166"/>
      <c r="BB782" s="166"/>
      <c r="BC782" s="166"/>
      <c r="BD782" s="166"/>
      <c r="BE782" s="166"/>
      <c r="BF782" s="184"/>
      <c r="BG782" s="185"/>
      <c r="BH782" s="166"/>
      <c r="BI782" s="166"/>
      <c r="BJ782" s="166"/>
      <c r="BK782" s="166"/>
      <c r="BL782" s="166"/>
      <c r="BM782" s="166"/>
      <c r="BN782" s="166"/>
      <c r="BO782" s="166"/>
      <c r="BP782" s="166"/>
      <c r="BQ782" s="166"/>
      <c r="BR782" s="184"/>
      <c r="BS782" s="166"/>
      <c r="BT782" s="166"/>
      <c r="BU782" s="166"/>
      <c r="BV782" s="166"/>
      <c r="BW782" s="185"/>
      <c r="BX782" s="184"/>
      <c r="BY782" s="166"/>
      <c r="BZ782" s="166"/>
    </row>
    <row r="783" spans="1:78" ht="12.75" x14ac:dyDescent="0.2">
      <c r="A783" s="205"/>
      <c r="B783" s="206"/>
      <c r="C783" s="185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84"/>
      <c r="O783" s="185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  <c r="AA783" s="166"/>
      <c r="AB783" s="166"/>
      <c r="AC783" s="166"/>
      <c r="AD783" s="184"/>
      <c r="AE783" s="185"/>
      <c r="AF783" s="166"/>
      <c r="AG783" s="166"/>
      <c r="AH783" s="184"/>
      <c r="AI783" s="185"/>
      <c r="AJ783" s="166"/>
      <c r="AK783" s="166"/>
      <c r="AL783" s="166"/>
      <c r="AM783" s="166"/>
      <c r="AN783" s="166"/>
      <c r="AO783" s="166"/>
      <c r="AP783" s="166"/>
      <c r="AQ783" s="166"/>
      <c r="AR783" s="166"/>
      <c r="AS783" s="166"/>
      <c r="AT783" s="166"/>
      <c r="AU783" s="166"/>
      <c r="AV783" s="166"/>
      <c r="AW783" s="166"/>
      <c r="AX783" s="184"/>
      <c r="AY783" s="185"/>
      <c r="AZ783" s="166"/>
      <c r="BA783" s="166"/>
      <c r="BB783" s="166"/>
      <c r="BC783" s="166"/>
      <c r="BD783" s="166"/>
      <c r="BE783" s="166"/>
      <c r="BF783" s="184"/>
      <c r="BG783" s="185"/>
      <c r="BH783" s="166"/>
      <c r="BI783" s="166"/>
      <c r="BJ783" s="166"/>
      <c r="BK783" s="166"/>
      <c r="BL783" s="166"/>
      <c r="BM783" s="166"/>
      <c r="BN783" s="166"/>
      <c r="BO783" s="166"/>
      <c r="BP783" s="166"/>
      <c r="BQ783" s="166"/>
      <c r="BR783" s="184"/>
      <c r="BS783" s="166"/>
      <c r="BT783" s="166"/>
      <c r="BU783" s="166"/>
      <c r="BV783" s="166"/>
      <c r="BW783" s="185"/>
      <c r="BX783" s="184"/>
      <c r="BY783" s="166"/>
      <c r="BZ783" s="166"/>
    </row>
    <row r="784" spans="1:78" ht="12.75" x14ac:dyDescent="0.2">
      <c r="A784" s="205"/>
      <c r="B784" s="206"/>
      <c r="C784" s="185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84"/>
      <c r="O784" s="185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  <c r="AA784" s="166"/>
      <c r="AB784" s="166"/>
      <c r="AC784" s="166"/>
      <c r="AD784" s="184"/>
      <c r="AE784" s="185"/>
      <c r="AF784" s="166"/>
      <c r="AG784" s="166"/>
      <c r="AH784" s="184"/>
      <c r="AI784" s="185"/>
      <c r="AJ784" s="166"/>
      <c r="AK784" s="166"/>
      <c r="AL784" s="166"/>
      <c r="AM784" s="166"/>
      <c r="AN784" s="166"/>
      <c r="AO784" s="166"/>
      <c r="AP784" s="166"/>
      <c r="AQ784" s="166"/>
      <c r="AR784" s="166"/>
      <c r="AS784" s="166"/>
      <c r="AT784" s="166"/>
      <c r="AU784" s="166"/>
      <c r="AV784" s="166"/>
      <c r="AW784" s="166"/>
      <c r="AX784" s="184"/>
      <c r="AY784" s="185"/>
      <c r="AZ784" s="166"/>
      <c r="BA784" s="166"/>
      <c r="BB784" s="166"/>
      <c r="BC784" s="166"/>
      <c r="BD784" s="166"/>
      <c r="BE784" s="166"/>
      <c r="BF784" s="184"/>
      <c r="BG784" s="185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166"/>
      <c r="BR784" s="184"/>
      <c r="BS784" s="166"/>
      <c r="BT784" s="166"/>
      <c r="BU784" s="166"/>
      <c r="BV784" s="166"/>
      <c r="BW784" s="185"/>
      <c r="BX784" s="184"/>
      <c r="BY784" s="166"/>
      <c r="BZ784" s="166"/>
    </row>
    <row r="785" spans="1:78" ht="12.75" x14ac:dyDescent="0.2">
      <c r="A785" s="205"/>
      <c r="B785" s="206"/>
      <c r="C785" s="185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84"/>
      <c r="O785" s="185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66"/>
      <c r="AC785" s="166"/>
      <c r="AD785" s="184"/>
      <c r="AE785" s="185"/>
      <c r="AF785" s="166"/>
      <c r="AG785" s="166"/>
      <c r="AH785" s="184"/>
      <c r="AI785" s="185"/>
      <c r="AJ785" s="166"/>
      <c r="AK785" s="166"/>
      <c r="AL785" s="166"/>
      <c r="AM785" s="166"/>
      <c r="AN785" s="166"/>
      <c r="AO785" s="166"/>
      <c r="AP785" s="166"/>
      <c r="AQ785" s="166"/>
      <c r="AR785" s="166"/>
      <c r="AS785" s="166"/>
      <c r="AT785" s="166"/>
      <c r="AU785" s="166"/>
      <c r="AV785" s="166"/>
      <c r="AW785" s="166"/>
      <c r="AX785" s="184"/>
      <c r="AY785" s="185"/>
      <c r="AZ785" s="166"/>
      <c r="BA785" s="166"/>
      <c r="BB785" s="166"/>
      <c r="BC785" s="166"/>
      <c r="BD785" s="166"/>
      <c r="BE785" s="166"/>
      <c r="BF785" s="184"/>
      <c r="BG785" s="185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166"/>
      <c r="BR785" s="184"/>
      <c r="BS785" s="166"/>
      <c r="BT785" s="166"/>
      <c r="BU785" s="166"/>
      <c r="BV785" s="166"/>
      <c r="BW785" s="185"/>
      <c r="BX785" s="184"/>
      <c r="BY785" s="166"/>
      <c r="BZ785" s="166"/>
    </row>
    <row r="786" spans="1:78" ht="12.75" x14ac:dyDescent="0.2">
      <c r="A786" s="205"/>
      <c r="B786" s="206"/>
      <c r="C786" s="185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84"/>
      <c r="O786" s="185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66"/>
      <c r="AC786" s="166"/>
      <c r="AD786" s="184"/>
      <c r="AE786" s="185"/>
      <c r="AF786" s="166"/>
      <c r="AG786" s="166"/>
      <c r="AH786" s="184"/>
      <c r="AI786" s="185"/>
      <c r="AJ786" s="166"/>
      <c r="AK786" s="166"/>
      <c r="AL786" s="166"/>
      <c r="AM786" s="166"/>
      <c r="AN786" s="166"/>
      <c r="AO786" s="166"/>
      <c r="AP786" s="166"/>
      <c r="AQ786" s="166"/>
      <c r="AR786" s="166"/>
      <c r="AS786" s="166"/>
      <c r="AT786" s="166"/>
      <c r="AU786" s="166"/>
      <c r="AV786" s="166"/>
      <c r="AW786" s="166"/>
      <c r="AX786" s="184"/>
      <c r="AY786" s="185"/>
      <c r="AZ786" s="166"/>
      <c r="BA786" s="166"/>
      <c r="BB786" s="166"/>
      <c r="BC786" s="166"/>
      <c r="BD786" s="166"/>
      <c r="BE786" s="166"/>
      <c r="BF786" s="184"/>
      <c r="BG786" s="185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166"/>
      <c r="BR786" s="184"/>
      <c r="BS786" s="166"/>
      <c r="BT786" s="166"/>
      <c r="BU786" s="166"/>
      <c r="BV786" s="166"/>
      <c r="BW786" s="185"/>
      <c r="BX786" s="184"/>
      <c r="BY786" s="166"/>
      <c r="BZ786" s="166"/>
    </row>
    <row r="787" spans="1:78" ht="12.75" x14ac:dyDescent="0.2">
      <c r="A787" s="205"/>
      <c r="B787" s="206"/>
      <c r="C787" s="185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84"/>
      <c r="O787" s="185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  <c r="AA787" s="166"/>
      <c r="AB787" s="166"/>
      <c r="AC787" s="166"/>
      <c r="AD787" s="184"/>
      <c r="AE787" s="185"/>
      <c r="AF787" s="166"/>
      <c r="AG787" s="166"/>
      <c r="AH787" s="184"/>
      <c r="AI787" s="185"/>
      <c r="AJ787" s="166"/>
      <c r="AK787" s="166"/>
      <c r="AL787" s="166"/>
      <c r="AM787" s="166"/>
      <c r="AN787" s="166"/>
      <c r="AO787" s="166"/>
      <c r="AP787" s="166"/>
      <c r="AQ787" s="166"/>
      <c r="AR787" s="166"/>
      <c r="AS787" s="166"/>
      <c r="AT787" s="166"/>
      <c r="AU787" s="166"/>
      <c r="AV787" s="166"/>
      <c r="AW787" s="166"/>
      <c r="AX787" s="184"/>
      <c r="AY787" s="185"/>
      <c r="AZ787" s="166"/>
      <c r="BA787" s="166"/>
      <c r="BB787" s="166"/>
      <c r="BC787" s="166"/>
      <c r="BD787" s="166"/>
      <c r="BE787" s="166"/>
      <c r="BF787" s="184"/>
      <c r="BG787" s="185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166"/>
      <c r="BR787" s="184"/>
      <c r="BS787" s="166"/>
      <c r="BT787" s="166"/>
      <c r="BU787" s="166"/>
      <c r="BV787" s="166"/>
      <c r="BW787" s="185"/>
      <c r="BX787" s="184"/>
      <c r="BY787" s="166"/>
      <c r="BZ787" s="166"/>
    </row>
    <row r="788" spans="1:78" ht="12.75" x14ac:dyDescent="0.2">
      <c r="A788" s="205"/>
      <c r="B788" s="206"/>
      <c r="C788" s="185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84"/>
      <c r="O788" s="185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66"/>
      <c r="AC788" s="166"/>
      <c r="AD788" s="184"/>
      <c r="AE788" s="185"/>
      <c r="AF788" s="166"/>
      <c r="AG788" s="166"/>
      <c r="AH788" s="184"/>
      <c r="AI788" s="185"/>
      <c r="AJ788" s="166"/>
      <c r="AK788" s="166"/>
      <c r="AL788" s="166"/>
      <c r="AM788" s="166"/>
      <c r="AN788" s="166"/>
      <c r="AO788" s="166"/>
      <c r="AP788" s="166"/>
      <c r="AQ788" s="166"/>
      <c r="AR788" s="166"/>
      <c r="AS788" s="166"/>
      <c r="AT788" s="166"/>
      <c r="AU788" s="166"/>
      <c r="AV788" s="166"/>
      <c r="AW788" s="166"/>
      <c r="AX788" s="184"/>
      <c r="AY788" s="185"/>
      <c r="AZ788" s="166"/>
      <c r="BA788" s="166"/>
      <c r="BB788" s="166"/>
      <c r="BC788" s="166"/>
      <c r="BD788" s="166"/>
      <c r="BE788" s="166"/>
      <c r="BF788" s="184"/>
      <c r="BG788" s="185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166"/>
      <c r="BR788" s="184"/>
      <c r="BS788" s="166"/>
      <c r="BT788" s="166"/>
      <c r="BU788" s="166"/>
      <c r="BV788" s="166"/>
      <c r="BW788" s="185"/>
      <c r="BX788" s="184"/>
      <c r="BY788" s="166"/>
      <c r="BZ788" s="166"/>
    </row>
    <row r="789" spans="1:78" ht="12.75" x14ac:dyDescent="0.2">
      <c r="A789" s="205"/>
      <c r="B789" s="206"/>
      <c r="C789" s="185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84"/>
      <c r="O789" s="185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66"/>
      <c r="AC789" s="166"/>
      <c r="AD789" s="184"/>
      <c r="AE789" s="185"/>
      <c r="AF789" s="166"/>
      <c r="AG789" s="166"/>
      <c r="AH789" s="184"/>
      <c r="AI789" s="185"/>
      <c r="AJ789" s="166"/>
      <c r="AK789" s="166"/>
      <c r="AL789" s="166"/>
      <c r="AM789" s="166"/>
      <c r="AN789" s="166"/>
      <c r="AO789" s="166"/>
      <c r="AP789" s="166"/>
      <c r="AQ789" s="166"/>
      <c r="AR789" s="166"/>
      <c r="AS789" s="166"/>
      <c r="AT789" s="166"/>
      <c r="AU789" s="166"/>
      <c r="AV789" s="166"/>
      <c r="AW789" s="166"/>
      <c r="AX789" s="184"/>
      <c r="AY789" s="185"/>
      <c r="AZ789" s="166"/>
      <c r="BA789" s="166"/>
      <c r="BB789" s="166"/>
      <c r="BC789" s="166"/>
      <c r="BD789" s="166"/>
      <c r="BE789" s="166"/>
      <c r="BF789" s="184"/>
      <c r="BG789" s="185"/>
      <c r="BH789" s="166"/>
      <c r="BI789" s="166"/>
      <c r="BJ789" s="166"/>
      <c r="BK789" s="166"/>
      <c r="BL789" s="166"/>
      <c r="BM789" s="166"/>
      <c r="BN789" s="166"/>
      <c r="BO789" s="166"/>
      <c r="BP789" s="166"/>
      <c r="BQ789" s="166"/>
      <c r="BR789" s="184"/>
      <c r="BS789" s="166"/>
      <c r="BT789" s="166"/>
      <c r="BU789" s="166"/>
      <c r="BV789" s="166"/>
      <c r="BW789" s="185"/>
      <c r="BX789" s="184"/>
      <c r="BY789" s="166"/>
      <c r="BZ789" s="166"/>
    </row>
    <row r="790" spans="1:78" ht="12.75" x14ac:dyDescent="0.2">
      <c r="A790" s="205"/>
      <c r="B790" s="206"/>
      <c r="C790" s="185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84"/>
      <c r="O790" s="185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66"/>
      <c r="AC790" s="166"/>
      <c r="AD790" s="184"/>
      <c r="AE790" s="185"/>
      <c r="AF790" s="166"/>
      <c r="AG790" s="166"/>
      <c r="AH790" s="184"/>
      <c r="AI790" s="185"/>
      <c r="AJ790" s="166"/>
      <c r="AK790" s="166"/>
      <c r="AL790" s="166"/>
      <c r="AM790" s="166"/>
      <c r="AN790" s="166"/>
      <c r="AO790" s="166"/>
      <c r="AP790" s="166"/>
      <c r="AQ790" s="166"/>
      <c r="AR790" s="166"/>
      <c r="AS790" s="166"/>
      <c r="AT790" s="166"/>
      <c r="AU790" s="166"/>
      <c r="AV790" s="166"/>
      <c r="AW790" s="166"/>
      <c r="AX790" s="184"/>
      <c r="AY790" s="185"/>
      <c r="AZ790" s="166"/>
      <c r="BA790" s="166"/>
      <c r="BB790" s="166"/>
      <c r="BC790" s="166"/>
      <c r="BD790" s="166"/>
      <c r="BE790" s="166"/>
      <c r="BF790" s="184"/>
      <c r="BG790" s="185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166"/>
      <c r="BR790" s="184"/>
      <c r="BS790" s="166"/>
      <c r="BT790" s="166"/>
      <c r="BU790" s="166"/>
      <c r="BV790" s="166"/>
      <c r="BW790" s="185"/>
      <c r="BX790" s="184"/>
      <c r="BY790" s="166"/>
      <c r="BZ790" s="166"/>
    </row>
    <row r="791" spans="1:78" ht="12.75" x14ac:dyDescent="0.2">
      <c r="A791" s="205"/>
      <c r="B791" s="206"/>
      <c r="C791" s="185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84"/>
      <c r="O791" s="185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66"/>
      <c r="AC791" s="166"/>
      <c r="AD791" s="184"/>
      <c r="AE791" s="185"/>
      <c r="AF791" s="166"/>
      <c r="AG791" s="166"/>
      <c r="AH791" s="184"/>
      <c r="AI791" s="185"/>
      <c r="AJ791" s="166"/>
      <c r="AK791" s="166"/>
      <c r="AL791" s="166"/>
      <c r="AM791" s="166"/>
      <c r="AN791" s="166"/>
      <c r="AO791" s="166"/>
      <c r="AP791" s="166"/>
      <c r="AQ791" s="166"/>
      <c r="AR791" s="166"/>
      <c r="AS791" s="166"/>
      <c r="AT791" s="166"/>
      <c r="AU791" s="166"/>
      <c r="AV791" s="166"/>
      <c r="AW791" s="166"/>
      <c r="AX791" s="184"/>
      <c r="AY791" s="185"/>
      <c r="AZ791" s="166"/>
      <c r="BA791" s="166"/>
      <c r="BB791" s="166"/>
      <c r="BC791" s="166"/>
      <c r="BD791" s="166"/>
      <c r="BE791" s="166"/>
      <c r="BF791" s="184"/>
      <c r="BG791" s="185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166"/>
      <c r="BR791" s="184"/>
      <c r="BS791" s="166"/>
      <c r="BT791" s="166"/>
      <c r="BU791" s="166"/>
      <c r="BV791" s="166"/>
      <c r="BW791" s="185"/>
      <c r="BX791" s="184"/>
      <c r="BY791" s="166"/>
      <c r="BZ791" s="166"/>
    </row>
    <row r="792" spans="1:78" ht="12.75" x14ac:dyDescent="0.2">
      <c r="A792" s="205"/>
      <c r="B792" s="206"/>
      <c r="C792" s="185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84"/>
      <c r="O792" s="185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66"/>
      <c r="AC792" s="166"/>
      <c r="AD792" s="184"/>
      <c r="AE792" s="185"/>
      <c r="AF792" s="166"/>
      <c r="AG792" s="166"/>
      <c r="AH792" s="184"/>
      <c r="AI792" s="185"/>
      <c r="AJ792" s="166"/>
      <c r="AK792" s="166"/>
      <c r="AL792" s="166"/>
      <c r="AM792" s="166"/>
      <c r="AN792" s="166"/>
      <c r="AO792" s="166"/>
      <c r="AP792" s="166"/>
      <c r="AQ792" s="166"/>
      <c r="AR792" s="166"/>
      <c r="AS792" s="166"/>
      <c r="AT792" s="166"/>
      <c r="AU792" s="166"/>
      <c r="AV792" s="166"/>
      <c r="AW792" s="166"/>
      <c r="AX792" s="184"/>
      <c r="AY792" s="185"/>
      <c r="AZ792" s="166"/>
      <c r="BA792" s="166"/>
      <c r="BB792" s="166"/>
      <c r="BC792" s="166"/>
      <c r="BD792" s="166"/>
      <c r="BE792" s="166"/>
      <c r="BF792" s="184"/>
      <c r="BG792" s="185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166"/>
      <c r="BR792" s="184"/>
      <c r="BS792" s="166"/>
      <c r="BT792" s="166"/>
      <c r="BU792" s="166"/>
      <c r="BV792" s="166"/>
      <c r="BW792" s="185"/>
      <c r="BX792" s="184"/>
      <c r="BY792" s="166"/>
      <c r="BZ792" s="166"/>
    </row>
    <row r="793" spans="1:78" ht="12.75" x14ac:dyDescent="0.2">
      <c r="A793" s="205"/>
      <c r="B793" s="206"/>
      <c r="C793" s="185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84"/>
      <c r="O793" s="185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66"/>
      <c r="AC793" s="166"/>
      <c r="AD793" s="184"/>
      <c r="AE793" s="185"/>
      <c r="AF793" s="166"/>
      <c r="AG793" s="166"/>
      <c r="AH793" s="184"/>
      <c r="AI793" s="185"/>
      <c r="AJ793" s="166"/>
      <c r="AK793" s="166"/>
      <c r="AL793" s="166"/>
      <c r="AM793" s="166"/>
      <c r="AN793" s="166"/>
      <c r="AO793" s="166"/>
      <c r="AP793" s="166"/>
      <c r="AQ793" s="166"/>
      <c r="AR793" s="166"/>
      <c r="AS793" s="166"/>
      <c r="AT793" s="166"/>
      <c r="AU793" s="166"/>
      <c r="AV793" s="166"/>
      <c r="AW793" s="166"/>
      <c r="AX793" s="184"/>
      <c r="AY793" s="185"/>
      <c r="AZ793" s="166"/>
      <c r="BA793" s="166"/>
      <c r="BB793" s="166"/>
      <c r="BC793" s="166"/>
      <c r="BD793" s="166"/>
      <c r="BE793" s="166"/>
      <c r="BF793" s="184"/>
      <c r="BG793" s="185"/>
      <c r="BH793" s="166"/>
      <c r="BI793" s="166"/>
      <c r="BJ793" s="166"/>
      <c r="BK793" s="166"/>
      <c r="BL793" s="166"/>
      <c r="BM793" s="166"/>
      <c r="BN793" s="166"/>
      <c r="BO793" s="166"/>
      <c r="BP793" s="166"/>
      <c r="BQ793" s="166"/>
      <c r="BR793" s="184"/>
      <c r="BS793" s="166"/>
      <c r="BT793" s="166"/>
      <c r="BU793" s="166"/>
      <c r="BV793" s="166"/>
      <c r="BW793" s="185"/>
      <c r="BX793" s="184"/>
      <c r="BY793" s="166"/>
      <c r="BZ793" s="166"/>
    </row>
    <row r="794" spans="1:78" ht="12.75" x14ac:dyDescent="0.2">
      <c r="A794" s="205"/>
      <c r="B794" s="206"/>
      <c r="C794" s="185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84"/>
      <c r="O794" s="185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66"/>
      <c r="AC794" s="166"/>
      <c r="AD794" s="184"/>
      <c r="AE794" s="185"/>
      <c r="AF794" s="166"/>
      <c r="AG794" s="166"/>
      <c r="AH794" s="184"/>
      <c r="AI794" s="185"/>
      <c r="AJ794" s="166"/>
      <c r="AK794" s="166"/>
      <c r="AL794" s="166"/>
      <c r="AM794" s="166"/>
      <c r="AN794" s="166"/>
      <c r="AO794" s="166"/>
      <c r="AP794" s="166"/>
      <c r="AQ794" s="166"/>
      <c r="AR794" s="166"/>
      <c r="AS794" s="166"/>
      <c r="AT794" s="166"/>
      <c r="AU794" s="166"/>
      <c r="AV794" s="166"/>
      <c r="AW794" s="166"/>
      <c r="AX794" s="184"/>
      <c r="AY794" s="185"/>
      <c r="AZ794" s="166"/>
      <c r="BA794" s="166"/>
      <c r="BB794" s="166"/>
      <c r="BC794" s="166"/>
      <c r="BD794" s="166"/>
      <c r="BE794" s="166"/>
      <c r="BF794" s="184"/>
      <c r="BG794" s="185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166"/>
      <c r="BR794" s="184"/>
      <c r="BS794" s="166"/>
      <c r="BT794" s="166"/>
      <c r="BU794" s="166"/>
      <c r="BV794" s="166"/>
      <c r="BW794" s="185"/>
      <c r="BX794" s="184"/>
      <c r="BY794" s="166"/>
      <c r="BZ794" s="166"/>
    </row>
    <row r="795" spans="1:78" ht="12.75" x14ac:dyDescent="0.2">
      <c r="A795" s="205"/>
      <c r="B795" s="206"/>
      <c r="C795" s="185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84"/>
      <c r="O795" s="185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66"/>
      <c r="AC795" s="166"/>
      <c r="AD795" s="184"/>
      <c r="AE795" s="185"/>
      <c r="AF795" s="166"/>
      <c r="AG795" s="166"/>
      <c r="AH795" s="184"/>
      <c r="AI795" s="185"/>
      <c r="AJ795" s="166"/>
      <c r="AK795" s="166"/>
      <c r="AL795" s="166"/>
      <c r="AM795" s="166"/>
      <c r="AN795" s="166"/>
      <c r="AO795" s="166"/>
      <c r="AP795" s="166"/>
      <c r="AQ795" s="166"/>
      <c r="AR795" s="166"/>
      <c r="AS795" s="166"/>
      <c r="AT795" s="166"/>
      <c r="AU795" s="166"/>
      <c r="AV795" s="166"/>
      <c r="AW795" s="166"/>
      <c r="AX795" s="184"/>
      <c r="AY795" s="185"/>
      <c r="AZ795" s="166"/>
      <c r="BA795" s="166"/>
      <c r="BB795" s="166"/>
      <c r="BC795" s="166"/>
      <c r="BD795" s="166"/>
      <c r="BE795" s="166"/>
      <c r="BF795" s="184"/>
      <c r="BG795" s="185"/>
      <c r="BH795" s="166"/>
      <c r="BI795" s="166"/>
      <c r="BJ795" s="166"/>
      <c r="BK795" s="166"/>
      <c r="BL795" s="166"/>
      <c r="BM795" s="166"/>
      <c r="BN795" s="166"/>
      <c r="BO795" s="166"/>
      <c r="BP795" s="166"/>
      <c r="BQ795" s="166"/>
      <c r="BR795" s="184"/>
      <c r="BS795" s="166"/>
      <c r="BT795" s="166"/>
      <c r="BU795" s="166"/>
      <c r="BV795" s="166"/>
      <c r="BW795" s="185"/>
      <c r="BX795" s="184"/>
      <c r="BY795" s="166"/>
      <c r="BZ795" s="166"/>
    </row>
    <row r="796" spans="1:78" ht="12.75" x14ac:dyDescent="0.2">
      <c r="A796" s="205"/>
      <c r="B796" s="206"/>
      <c r="C796" s="185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84"/>
      <c r="O796" s="185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66"/>
      <c r="AC796" s="166"/>
      <c r="AD796" s="184"/>
      <c r="AE796" s="185"/>
      <c r="AF796" s="166"/>
      <c r="AG796" s="166"/>
      <c r="AH796" s="184"/>
      <c r="AI796" s="185"/>
      <c r="AJ796" s="166"/>
      <c r="AK796" s="166"/>
      <c r="AL796" s="166"/>
      <c r="AM796" s="166"/>
      <c r="AN796" s="166"/>
      <c r="AO796" s="166"/>
      <c r="AP796" s="166"/>
      <c r="AQ796" s="166"/>
      <c r="AR796" s="166"/>
      <c r="AS796" s="166"/>
      <c r="AT796" s="166"/>
      <c r="AU796" s="166"/>
      <c r="AV796" s="166"/>
      <c r="AW796" s="166"/>
      <c r="AX796" s="184"/>
      <c r="AY796" s="185"/>
      <c r="AZ796" s="166"/>
      <c r="BA796" s="166"/>
      <c r="BB796" s="166"/>
      <c r="BC796" s="166"/>
      <c r="BD796" s="166"/>
      <c r="BE796" s="166"/>
      <c r="BF796" s="184"/>
      <c r="BG796" s="185"/>
      <c r="BH796" s="166"/>
      <c r="BI796" s="166"/>
      <c r="BJ796" s="166"/>
      <c r="BK796" s="166"/>
      <c r="BL796" s="166"/>
      <c r="BM796" s="166"/>
      <c r="BN796" s="166"/>
      <c r="BO796" s="166"/>
      <c r="BP796" s="166"/>
      <c r="BQ796" s="166"/>
      <c r="BR796" s="184"/>
      <c r="BS796" s="166"/>
      <c r="BT796" s="166"/>
      <c r="BU796" s="166"/>
      <c r="BV796" s="166"/>
      <c r="BW796" s="185"/>
      <c r="BX796" s="184"/>
      <c r="BY796" s="166"/>
      <c r="BZ796" s="166"/>
    </row>
    <row r="797" spans="1:78" ht="12.75" x14ac:dyDescent="0.2">
      <c r="A797" s="205"/>
      <c r="B797" s="206"/>
      <c r="C797" s="185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84"/>
      <c r="O797" s="185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66"/>
      <c r="AC797" s="166"/>
      <c r="AD797" s="184"/>
      <c r="AE797" s="185"/>
      <c r="AF797" s="166"/>
      <c r="AG797" s="166"/>
      <c r="AH797" s="184"/>
      <c r="AI797" s="185"/>
      <c r="AJ797" s="166"/>
      <c r="AK797" s="166"/>
      <c r="AL797" s="166"/>
      <c r="AM797" s="166"/>
      <c r="AN797" s="166"/>
      <c r="AO797" s="166"/>
      <c r="AP797" s="166"/>
      <c r="AQ797" s="166"/>
      <c r="AR797" s="166"/>
      <c r="AS797" s="166"/>
      <c r="AT797" s="166"/>
      <c r="AU797" s="166"/>
      <c r="AV797" s="166"/>
      <c r="AW797" s="166"/>
      <c r="AX797" s="184"/>
      <c r="AY797" s="185"/>
      <c r="AZ797" s="166"/>
      <c r="BA797" s="166"/>
      <c r="BB797" s="166"/>
      <c r="BC797" s="166"/>
      <c r="BD797" s="166"/>
      <c r="BE797" s="166"/>
      <c r="BF797" s="184"/>
      <c r="BG797" s="185"/>
      <c r="BH797" s="166"/>
      <c r="BI797" s="166"/>
      <c r="BJ797" s="166"/>
      <c r="BK797" s="166"/>
      <c r="BL797" s="166"/>
      <c r="BM797" s="166"/>
      <c r="BN797" s="166"/>
      <c r="BO797" s="166"/>
      <c r="BP797" s="166"/>
      <c r="BQ797" s="166"/>
      <c r="BR797" s="184"/>
      <c r="BS797" s="166"/>
      <c r="BT797" s="166"/>
      <c r="BU797" s="166"/>
      <c r="BV797" s="166"/>
      <c r="BW797" s="185"/>
      <c r="BX797" s="184"/>
      <c r="BY797" s="166"/>
      <c r="BZ797" s="166"/>
    </row>
    <row r="798" spans="1:78" ht="12.75" x14ac:dyDescent="0.2">
      <c r="A798" s="205"/>
      <c r="B798" s="206"/>
      <c r="C798" s="185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84"/>
      <c r="O798" s="185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66"/>
      <c r="AC798" s="166"/>
      <c r="AD798" s="184"/>
      <c r="AE798" s="185"/>
      <c r="AF798" s="166"/>
      <c r="AG798" s="166"/>
      <c r="AH798" s="184"/>
      <c r="AI798" s="185"/>
      <c r="AJ798" s="166"/>
      <c r="AK798" s="166"/>
      <c r="AL798" s="166"/>
      <c r="AM798" s="166"/>
      <c r="AN798" s="166"/>
      <c r="AO798" s="166"/>
      <c r="AP798" s="166"/>
      <c r="AQ798" s="166"/>
      <c r="AR798" s="166"/>
      <c r="AS798" s="166"/>
      <c r="AT798" s="166"/>
      <c r="AU798" s="166"/>
      <c r="AV798" s="166"/>
      <c r="AW798" s="166"/>
      <c r="AX798" s="184"/>
      <c r="AY798" s="185"/>
      <c r="AZ798" s="166"/>
      <c r="BA798" s="166"/>
      <c r="BB798" s="166"/>
      <c r="BC798" s="166"/>
      <c r="BD798" s="166"/>
      <c r="BE798" s="166"/>
      <c r="BF798" s="184"/>
      <c r="BG798" s="185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166"/>
      <c r="BR798" s="184"/>
      <c r="BS798" s="166"/>
      <c r="BT798" s="166"/>
      <c r="BU798" s="166"/>
      <c r="BV798" s="166"/>
      <c r="BW798" s="185"/>
      <c r="BX798" s="184"/>
      <c r="BY798" s="166"/>
      <c r="BZ798" s="166"/>
    </row>
    <row r="799" spans="1:78" ht="12.75" x14ac:dyDescent="0.2">
      <c r="A799" s="205"/>
      <c r="B799" s="206"/>
      <c r="C799" s="185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84"/>
      <c r="O799" s="185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66"/>
      <c r="AC799" s="166"/>
      <c r="AD799" s="184"/>
      <c r="AE799" s="185"/>
      <c r="AF799" s="166"/>
      <c r="AG799" s="166"/>
      <c r="AH799" s="184"/>
      <c r="AI799" s="185"/>
      <c r="AJ799" s="166"/>
      <c r="AK799" s="166"/>
      <c r="AL799" s="166"/>
      <c r="AM799" s="166"/>
      <c r="AN799" s="166"/>
      <c r="AO799" s="166"/>
      <c r="AP799" s="166"/>
      <c r="AQ799" s="166"/>
      <c r="AR799" s="166"/>
      <c r="AS799" s="166"/>
      <c r="AT799" s="166"/>
      <c r="AU799" s="166"/>
      <c r="AV799" s="166"/>
      <c r="AW799" s="166"/>
      <c r="AX799" s="184"/>
      <c r="AY799" s="185"/>
      <c r="AZ799" s="166"/>
      <c r="BA799" s="166"/>
      <c r="BB799" s="166"/>
      <c r="BC799" s="166"/>
      <c r="BD799" s="166"/>
      <c r="BE799" s="166"/>
      <c r="BF799" s="184"/>
      <c r="BG799" s="185"/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166"/>
      <c r="BR799" s="184"/>
      <c r="BS799" s="166"/>
      <c r="BT799" s="166"/>
      <c r="BU799" s="166"/>
      <c r="BV799" s="166"/>
      <c r="BW799" s="185"/>
      <c r="BX799" s="184"/>
      <c r="BY799" s="166"/>
      <c r="BZ799" s="166"/>
    </row>
    <row r="800" spans="1:78" ht="12.75" x14ac:dyDescent="0.2">
      <c r="A800" s="205"/>
      <c r="B800" s="206"/>
      <c r="C800" s="185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84"/>
      <c r="O800" s="185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66"/>
      <c r="AC800" s="166"/>
      <c r="AD800" s="184"/>
      <c r="AE800" s="185"/>
      <c r="AF800" s="166"/>
      <c r="AG800" s="166"/>
      <c r="AH800" s="184"/>
      <c r="AI800" s="185"/>
      <c r="AJ800" s="166"/>
      <c r="AK800" s="166"/>
      <c r="AL800" s="166"/>
      <c r="AM800" s="166"/>
      <c r="AN800" s="166"/>
      <c r="AO800" s="166"/>
      <c r="AP800" s="166"/>
      <c r="AQ800" s="166"/>
      <c r="AR800" s="166"/>
      <c r="AS800" s="166"/>
      <c r="AT800" s="166"/>
      <c r="AU800" s="166"/>
      <c r="AV800" s="166"/>
      <c r="AW800" s="166"/>
      <c r="AX800" s="184"/>
      <c r="AY800" s="185"/>
      <c r="AZ800" s="166"/>
      <c r="BA800" s="166"/>
      <c r="BB800" s="166"/>
      <c r="BC800" s="166"/>
      <c r="BD800" s="166"/>
      <c r="BE800" s="166"/>
      <c r="BF800" s="184"/>
      <c r="BG800" s="185"/>
      <c r="BH800" s="166"/>
      <c r="BI800" s="166"/>
      <c r="BJ800" s="166"/>
      <c r="BK800" s="166"/>
      <c r="BL800" s="166"/>
      <c r="BM800" s="166"/>
      <c r="BN800" s="166"/>
      <c r="BO800" s="166"/>
      <c r="BP800" s="166"/>
      <c r="BQ800" s="166"/>
      <c r="BR800" s="184"/>
      <c r="BS800" s="166"/>
      <c r="BT800" s="166"/>
      <c r="BU800" s="166"/>
      <c r="BV800" s="166"/>
      <c r="BW800" s="185"/>
      <c r="BX800" s="184"/>
      <c r="BY800" s="166"/>
      <c r="BZ800" s="166"/>
    </row>
    <row r="801" spans="1:78" ht="12.75" x14ac:dyDescent="0.2">
      <c r="A801" s="205"/>
      <c r="B801" s="206"/>
      <c r="C801" s="185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84"/>
      <c r="O801" s="185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66"/>
      <c r="AC801" s="166"/>
      <c r="AD801" s="184"/>
      <c r="AE801" s="185"/>
      <c r="AF801" s="166"/>
      <c r="AG801" s="166"/>
      <c r="AH801" s="184"/>
      <c r="AI801" s="185"/>
      <c r="AJ801" s="166"/>
      <c r="AK801" s="166"/>
      <c r="AL801" s="166"/>
      <c r="AM801" s="166"/>
      <c r="AN801" s="166"/>
      <c r="AO801" s="166"/>
      <c r="AP801" s="166"/>
      <c r="AQ801" s="166"/>
      <c r="AR801" s="166"/>
      <c r="AS801" s="166"/>
      <c r="AT801" s="166"/>
      <c r="AU801" s="166"/>
      <c r="AV801" s="166"/>
      <c r="AW801" s="166"/>
      <c r="AX801" s="184"/>
      <c r="AY801" s="185"/>
      <c r="AZ801" s="166"/>
      <c r="BA801" s="166"/>
      <c r="BB801" s="166"/>
      <c r="BC801" s="166"/>
      <c r="BD801" s="166"/>
      <c r="BE801" s="166"/>
      <c r="BF801" s="184"/>
      <c r="BG801" s="185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166"/>
      <c r="BR801" s="184"/>
      <c r="BS801" s="166"/>
      <c r="BT801" s="166"/>
      <c r="BU801" s="166"/>
      <c r="BV801" s="166"/>
      <c r="BW801" s="185"/>
      <c r="BX801" s="184"/>
      <c r="BY801" s="166"/>
      <c r="BZ801" s="166"/>
    </row>
    <row r="802" spans="1:78" ht="12.75" x14ac:dyDescent="0.2">
      <c r="A802" s="205"/>
      <c r="B802" s="206"/>
      <c r="C802" s="185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84"/>
      <c r="O802" s="185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66"/>
      <c r="AC802" s="166"/>
      <c r="AD802" s="184"/>
      <c r="AE802" s="185"/>
      <c r="AF802" s="166"/>
      <c r="AG802" s="166"/>
      <c r="AH802" s="184"/>
      <c r="AI802" s="185"/>
      <c r="AJ802" s="166"/>
      <c r="AK802" s="166"/>
      <c r="AL802" s="166"/>
      <c r="AM802" s="166"/>
      <c r="AN802" s="166"/>
      <c r="AO802" s="166"/>
      <c r="AP802" s="166"/>
      <c r="AQ802" s="166"/>
      <c r="AR802" s="166"/>
      <c r="AS802" s="166"/>
      <c r="AT802" s="166"/>
      <c r="AU802" s="166"/>
      <c r="AV802" s="166"/>
      <c r="AW802" s="166"/>
      <c r="AX802" s="184"/>
      <c r="AY802" s="185"/>
      <c r="AZ802" s="166"/>
      <c r="BA802" s="166"/>
      <c r="BB802" s="166"/>
      <c r="BC802" s="166"/>
      <c r="BD802" s="166"/>
      <c r="BE802" s="166"/>
      <c r="BF802" s="184"/>
      <c r="BG802" s="185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166"/>
      <c r="BR802" s="184"/>
      <c r="BS802" s="166"/>
      <c r="BT802" s="166"/>
      <c r="BU802" s="166"/>
      <c r="BV802" s="166"/>
      <c r="BW802" s="185"/>
      <c r="BX802" s="184"/>
      <c r="BY802" s="166"/>
      <c r="BZ802" s="166"/>
    </row>
    <row r="803" spans="1:78" ht="12.75" x14ac:dyDescent="0.2">
      <c r="A803" s="205"/>
      <c r="B803" s="206"/>
      <c r="C803" s="185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84"/>
      <c r="O803" s="185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  <c r="AA803" s="166"/>
      <c r="AB803" s="166"/>
      <c r="AC803" s="166"/>
      <c r="AD803" s="184"/>
      <c r="AE803" s="185"/>
      <c r="AF803" s="166"/>
      <c r="AG803" s="166"/>
      <c r="AH803" s="184"/>
      <c r="AI803" s="185"/>
      <c r="AJ803" s="166"/>
      <c r="AK803" s="166"/>
      <c r="AL803" s="166"/>
      <c r="AM803" s="166"/>
      <c r="AN803" s="166"/>
      <c r="AO803" s="166"/>
      <c r="AP803" s="166"/>
      <c r="AQ803" s="166"/>
      <c r="AR803" s="166"/>
      <c r="AS803" s="166"/>
      <c r="AT803" s="166"/>
      <c r="AU803" s="166"/>
      <c r="AV803" s="166"/>
      <c r="AW803" s="166"/>
      <c r="AX803" s="184"/>
      <c r="AY803" s="185"/>
      <c r="AZ803" s="166"/>
      <c r="BA803" s="166"/>
      <c r="BB803" s="166"/>
      <c r="BC803" s="166"/>
      <c r="BD803" s="166"/>
      <c r="BE803" s="166"/>
      <c r="BF803" s="184"/>
      <c r="BG803" s="185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166"/>
      <c r="BR803" s="184"/>
      <c r="BS803" s="166"/>
      <c r="BT803" s="166"/>
      <c r="BU803" s="166"/>
      <c r="BV803" s="166"/>
      <c r="BW803" s="185"/>
      <c r="BX803" s="184"/>
      <c r="BY803" s="166"/>
      <c r="BZ803" s="166"/>
    </row>
    <row r="804" spans="1:78" ht="12.75" x14ac:dyDescent="0.2">
      <c r="A804" s="205"/>
      <c r="B804" s="206"/>
      <c r="C804" s="185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84"/>
      <c r="O804" s="185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  <c r="AA804" s="166"/>
      <c r="AB804" s="166"/>
      <c r="AC804" s="166"/>
      <c r="AD804" s="184"/>
      <c r="AE804" s="185"/>
      <c r="AF804" s="166"/>
      <c r="AG804" s="166"/>
      <c r="AH804" s="184"/>
      <c r="AI804" s="185"/>
      <c r="AJ804" s="166"/>
      <c r="AK804" s="166"/>
      <c r="AL804" s="166"/>
      <c r="AM804" s="166"/>
      <c r="AN804" s="166"/>
      <c r="AO804" s="166"/>
      <c r="AP804" s="166"/>
      <c r="AQ804" s="166"/>
      <c r="AR804" s="166"/>
      <c r="AS804" s="166"/>
      <c r="AT804" s="166"/>
      <c r="AU804" s="166"/>
      <c r="AV804" s="166"/>
      <c r="AW804" s="166"/>
      <c r="AX804" s="184"/>
      <c r="AY804" s="185"/>
      <c r="AZ804" s="166"/>
      <c r="BA804" s="166"/>
      <c r="BB804" s="166"/>
      <c r="BC804" s="166"/>
      <c r="BD804" s="166"/>
      <c r="BE804" s="166"/>
      <c r="BF804" s="184"/>
      <c r="BG804" s="185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166"/>
      <c r="BR804" s="184"/>
      <c r="BS804" s="166"/>
      <c r="BT804" s="166"/>
      <c r="BU804" s="166"/>
      <c r="BV804" s="166"/>
      <c r="BW804" s="185"/>
      <c r="BX804" s="184"/>
      <c r="BY804" s="166"/>
      <c r="BZ804" s="166"/>
    </row>
    <row r="805" spans="1:78" ht="12.75" x14ac:dyDescent="0.2">
      <c r="A805" s="205"/>
      <c r="B805" s="206"/>
      <c r="C805" s="185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84"/>
      <c r="O805" s="185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  <c r="AA805" s="166"/>
      <c r="AB805" s="166"/>
      <c r="AC805" s="166"/>
      <c r="AD805" s="184"/>
      <c r="AE805" s="185"/>
      <c r="AF805" s="166"/>
      <c r="AG805" s="166"/>
      <c r="AH805" s="184"/>
      <c r="AI805" s="185"/>
      <c r="AJ805" s="166"/>
      <c r="AK805" s="166"/>
      <c r="AL805" s="166"/>
      <c r="AM805" s="166"/>
      <c r="AN805" s="166"/>
      <c r="AO805" s="166"/>
      <c r="AP805" s="166"/>
      <c r="AQ805" s="166"/>
      <c r="AR805" s="166"/>
      <c r="AS805" s="166"/>
      <c r="AT805" s="166"/>
      <c r="AU805" s="166"/>
      <c r="AV805" s="166"/>
      <c r="AW805" s="166"/>
      <c r="AX805" s="184"/>
      <c r="AY805" s="185"/>
      <c r="AZ805" s="166"/>
      <c r="BA805" s="166"/>
      <c r="BB805" s="166"/>
      <c r="BC805" s="166"/>
      <c r="BD805" s="166"/>
      <c r="BE805" s="166"/>
      <c r="BF805" s="184"/>
      <c r="BG805" s="185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166"/>
      <c r="BR805" s="184"/>
      <c r="BS805" s="166"/>
      <c r="BT805" s="166"/>
      <c r="BU805" s="166"/>
      <c r="BV805" s="166"/>
      <c r="BW805" s="185"/>
      <c r="BX805" s="184"/>
      <c r="BY805" s="166"/>
      <c r="BZ805" s="166"/>
    </row>
    <row r="806" spans="1:78" ht="12.75" x14ac:dyDescent="0.2">
      <c r="A806" s="205"/>
      <c r="B806" s="206"/>
      <c r="C806" s="185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84"/>
      <c r="O806" s="185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  <c r="AA806" s="166"/>
      <c r="AB806" s="166"/>
      <c r="AC806" s="166"/>
      <c r="AD806" s="184"/>
      <c r="AE806" s="185"/>
      <c r="AF806" s="166"/>
      <c r="AG806" s="166"/>
      <c r="AH806" s="184"/>
      <c r="AI806" s="185"/>
      <c r="AJ806" s="166"/>
      <c r="AK806" s="166"/>
      <c r="AL806" s="166"/>
      <c r="AM806" s="166"/>
      <c r="AN806" s="166"/>
      <c r="AO806" s="166"/>
      <c r="AP806" s="166"/>
      <c r="AQ806" s="166"/>
      <c r="AR806" s="166"/>
      <c r="AS806" s="166"/>
      <c r="AT806" s="166"/>
      <c r="AU806" s="166"/>
      <c r="AV806" s="166"/>
      <c r="AW806" s="166"/>
      <c r="AX806" s="184"/>
      <c r="AY806" s="185"/>
      <c r="AZ806" s="166"/>
      <c r="BA806" s="166"/>
      <c r="BB806" s="166"/>
      <c r="BC806" s="166"/>
      <c r="BD806" s="166"/>
      <c r="BE806" s="166"/>
      <c r="BF806" s="184"/>
      <c r="BG806" s="185"/>
      <c r="BH806" s="166"/>
      <c r="BI806" s="166"/>
      <c r="BJ806" s="166"/>
      <c r="BK806" s="166"/>
      <c r="BL806" s="166"/>
      <c r="BM806" s="166"/>
      <c r="BN806" s="166"/>
      <c r="BO806" s="166"/>
      <c r="BP806" s="166"/>
      <c r="BQ806" s="166"/>
      <c r="BR806" s="184"/>
      <c r="BS806" s="166"/>
      <c r="BT806" s="166"/>
      <c r="BU806" s="166"/>
      <c r="BV806" s="166"/>
      <c r="BW806" s="185"/>
      <c r="BX806" s="184"/>
      <c r="BY806" s="166"/>
      <c r="BZ806" s="166"/>
    </row>
    <row r="807" spans="1:78" ht="12.75" x14ac:dyDescent="0.2">
      <c r="A807" s="205"/>
      <c r="B807" s="206"/>
      <c r="C807" s="185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84"/>
      <c r="O807" s="185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  <c r="AA807" s="166"/>
      <c r="AB807" s="166"/>
      <c r="AC807" s="166"/>
      <c r="AD807" s="184"/>
      <c r="AE807" s="185"/>
      <c r="AF807" s="166"/>
      <c r="AG807" s="166"/>
      <c r="AH807" s="184"/>
      <c r="AI807" s="185"/>
      <c r="AJ807" s="166"/>
      <c r="AK807" s="166"/>
      <c r="AL807" s="166"/>
      <c r="AM807" s="166"/>
      <c r="AN807" s="166"/>
      <c r="AO807" s="166"/>
      <c r="AP807" s="166"/>
      <c r="AQ807" s="166"/>
      <c r="AR807" s="166"/>
      <c r="AS807" s="166"/>
      <c r="AT807" s="166"/>
      <c r="AU807" s="166"/>
      <c r="AV807" s="166"/>
      <c r="AW807" s="166"/>
      <c r="AX807" s="184"/>
      <c r="AY807" s="185"/>
      <c r="AZ807" s="166"/>
      <c r="BA807" s="166"/>
      <c r="BB807" s="166"/>
      <c r="BC807" s="166"/>
      <c r="BD807" s="166"/>
      <c r="BE807" s="166"/>
      <c r="BF807" s="184"/>
      <c r="BG807" s="185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166"/>
      <c r="BR807" s="184"/>
      <c r="BS807" s="166"/>
      <c r="BT807" s="166"/>
      <c r="BU807" s="166"/>
      <c r="BV807" s="166"/>
      <c r="BW807" s="185"/>
      <c r="BX807" s="184"/>
      <c r="BY807" s="166"/>
      <c r="BZ807" s="166"/>
    </row>
    <row r="808" spans="1:78" ht="12.75" x14ac:dyDescent="0.2">
      <c r="A808" s="205"/>
      <c r="B808" s="206"/>
      <c r="C808" s="185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84"/>
      <c r="O808" s="185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  <c r="AA808" s="166"/>
      <c r="AB808" s="166"/>
      <c r="AC808" s="166"/>
      <c r="AD808" s="184"/>
      <c r="AE808" s="185"/>
      <c r="AF808" s="166"/>
      <c r="AG808" s="166"/>
      <c r="AH808" s="184"/>
      <c r="AI808" s="185"/>
      <c r="AJ808" s="166"/>
      <c r="AK808" s="166"/>
      <c r="AL808" s="166"/>
      <c r="AM808" s="166"/>
      <c r="AN808" s="166"/>
      <c r="AO808" s="166"/>
      <c r="AP808" s="166"/>
      <c r="AQ808" s="166"/>
      <c r="AR808" s="166"/>
      <c r="AS808" s="166"/>
      <c r="AT808" s="166"/>
      <c r="AU808" s="166"/>
      <c r="AV808" s="166"/>
      <c r="AW808" s="166"/>
      <c r="AX808" s="184"/>
      <c r="AY808" s="185"/>
      <c r="AZ808" s="166"/>
      <c r="BA808" s="166"/>
      <c r="BB808" s="166"/>
      <c r="BC808" s="166"/>
      <c r="BD808" s="166"/>
      <c r="BE808" s="166"/>
      <c r="BF808" s="184"/>
      <c r="BG808" s="185"/>
      <c r="BH808" s="166"/>
      <c r="BI808" s="166"/>
      <c r="BJ808" s="166"/>
      <c r="BK808" s="166"/>
      <c r="BL808" s="166"/>
      <c r="BM808" s="166"/>
      <c r="BN808" s="166"/>
      <c r="BO808" s="166"/>
      <c r="BP808" s="166"/>
      <c r="BQ808" s="166"/>
      <c r="BR808" s="184"/>
      <c r="BS808" s="166"/>
      <c r="BT808" s="166"/>
      <c r="BU808" s="166"/>
      <c r="BV808" s="166"/>
      <c r="BW808" s="185"/>
      <c r="BX808" s="184"/>
      <c r="BY808" s="166"/>
      <c r="BZ808" s="166"/>
    </row>
    <row r="809" spans="1:78" ht="12.75" x14ac:dyDescent="0.2">
      <c r="A809" s="205"/>
      <c r="B809" s="206"/>
      <c r="C809" s="185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84"/>
      <c r="O809" s="185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  <c r="AA809" s="166"/>
      <c r="AB809" s="166"/>
      <c r="AC809" s="166"/>
      <c r="AD809" s="184"/>
      <c r="AE809" s="185"/>
      <c r="AF809" s="166"/>
      <c r="AG809" s="166"/>
      <c r="AH809" s="184"/>
      <c r="AI809" s="185"/>
      <c r="AJ809" s="166"/>
      <c r="AK809" s="166"/>
      <c r="AL809" s="166"/>
      <c r="AM809" s="166"/>
      <c r="AN809" s="166"/>
      <c r="AO809" s="166"/>
      <c r="AP809" s="166"/>
      <c r="AQ809" s="166"/>
      <c r="AR809" s="166"/>
      <c r="AS809" s="166"/>
      <c r="AT809" s="166"/>
      <c r="AU809" s="166"/>
      <c r="AV809" s="166"/>
      <c r="AW809" s="166"/>
      <c r="AX809" s="184"/>
      <c r="AY809" s="185"/>
      <c r="AZ809" s="166"/>
      <c r="BA809" s="166"/>
      <c r="BB809" s="166"/>
      <c r="BC809" s="166"/>
      <c r="BD809" s="166"/>
      <c r="BE809" s="166"/>
      <c r="BF809" s="184"/>
      <c r="BG809" s="185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166"/>
      <c r="BR809" s="184"/>
      <c r="BS809" s="166"/>
      <c r="BT809" s="166"/>
      <c r="BU809" s="166"/>
      <c r="BV809" s="166"/>
      <c r="BW809" s="185"/>
      <c r="BX809" s="184"/>
      <c r="BY809" s="166"/>
      <c r="BZ809" s="166"/>
    </row>
    <row r="810" spans="1:78" ht="12.75" x14ac:dyDescent="0.2">
      <c r="A810" s="205"/>
      <c r="B810" s="206"/>
      <c r="C810" s="185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84"/>
      <c r="O810" s="185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  <c r="AA810" s="166"/>
      <c r="AB810" s="166"/>
      <c r="AC810" s="166"/>
      <c r="AD810" s="184"/>
      <c r="AE810" s="185"/>
      <c r="AF810" s="166"/>
      <c r="AG810" s="166"/>
      <c r="AH810" s="184"/>
      <c r="AI810" s="185"/>
      <c r="AJ810" s="166"/>
      <c r="AK810" s="166"/>
      <c r="AL810" s="166"/>
      <c r="AM810" s="166"/>
      <c r="AN810" s="166"/>
      <c r="AO810" s="166"/>
      <c r="AP810" s="166"/>
      <c r="AQ810" s="166"/>
      <c r="AR810" s="166"/>
      <c r="AS810" s="166"/>
      <c r="AT810" s="166"/>
      <c r="AU810" s="166"/>
      <c r="AV810" s="166"/>
      <c r="AW810" s="166"/>
      <c r="AX810" s="184"/>
      <c r="AY810" s="185"/>
      <c r="AZ810" s="166"/>
      <c r="BA810" s="166"/>
      <c r="BB810" s="166"/>
      <c r="BC810" s="166"/>
      <c r="BD810" s="166"/>
      <c r="BE810" s="166"/>
      <c r="BF810" s="184"/>
      <c r="BG810" s="185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166"/>
      <c r="BR810" s="184"/>
      <c r="BS810" s="166"/>
      <c r="BT810" s="166"/>
      <c r="BU810" s="166"/>
      <c r="BV810" s="166"/>
      <c r="BW810" s="185"/>
      <c r="BX810" s="184"/>
      <c r="BY810" s="166"/>
      <c r="BZ810" s="166"/>
    </row>
    <row r="811" spans="1:78" ht="12.75" x14ac:dyDescent="0.2">
      <c r="A811" s="205"/>
      <c r="B811" s="206"/>
      <c r="C811" s="185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84"/>
      <c r="O811" s="185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  <c r="AA811" s="166"/>
      <c r="AB811" s="166"/>
      <c r="AC811" s="166"/>
      <c r="AD811" s="184"/>
      <c r="AE811" s="185"/>
      <c r="AF811" s="166"/>
      <c r="AG811" s="166"/>
      <c r="AH811" s="184"/>
      <c r="AI811" s="185"/>
      <c r="AJ811" s="166"/>
      <c r="AK811" s="166"/>
      <c r="AL811" s="166"/>
      <c r="AM811" s="166"/>
      <c r="AN811" s="166"/>
      <c r="AO811" s="166"/>
      <c r="AP811" s="166"/>
      <c r="AQ811" s="166"/>
      <c r="AR811" s="166"/>
      <c r="AS811" s="166"/>
      <c r="AT811" s="166"/>
      <c r="AU811" s="166"/>
      <c r="AV811" s="166"/>
      <c r="AW811" s="166"/>
      <c r="AX811" s="184"/>
      <c r="AY811" s="185"/>
      <c r="AZ811" s="166"/>
      <c r="BA811" s="166"/>
      <c r="BB811" s="166"/>
      <c r="BC811" s="166"/>
      <c r="BD811" s="166"/>
      <c r="BE811" s="166"/>
      <c r="BF811" s="184"/>
      <c r="BG811" s="185"/>
      <c r="BH811" s="166"/>
      <c r="BI811" s="166"/>
      <c r="BJ811" s="166"/>
      <c r="BK811" s="166"/>
      <c r="BL811" s="166"/>
      <c r="BM811" s="166"/>
      <c r="BN811" s="166"/>
      <c r="BO811" s="166"/>
      <c r="BP811" s="166"/>
      <c r="BQ811" s="166"/>
      <c r="BR811" s="184"/>
      <c r="BS811" s="166"/>
      <c r="BT811" s="166"/>
      <c r="BU811" s="166"/>
      <c r="BV811" s="166"/>
      <c r="BW811" s="185"/>
      <c r="BX811" s="184"/>
      <c r="BY811" s="166"/>
      <c r="BZ811" s="166"/>
    </row>
    <row r="812" spans="1:78" ht="12.75" x14ac:dyDescent="0.2">
      <c r="A812" s="205"/>
      <c r="B812" s="206"/>
      <c r="C812" s="185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84"/>
      <c r="O812" s="185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  <c r="AA812" s="166"/>
      <c r="AB812" s="166"/>
      <c r="AC812" s="166"/>
      <c r="AD812" s="184"/>
      <c r="AE812" s="185"/>
      <c r="AF812" s="166"/>
      <c r="AG812" s="166"/>
      <c r="AH812" s="184"/>
      <c r="AI812" s="185"/>
      <c r="AJ812" s="166"/>
      <c r="AK812" s="166"/>
      <c r="AL812" s="166"/>
      <c r="AM812" s="166"/>
      <c r="AN812" s="166"/>
      <c r="AO812" s="166"/>
      <c r="AP812" s="166"/>
      <c r="AQ812" s="166"/>
      <c r="AR812" s="166"/>
      <c r="AS812" s="166"/>
      <c r="AT812" s="166"/>
      <c r="AU812" s="166"/>
      <c r="AV812" s="166"/>
      <c r="AW812" s="166"/>
      <c r="AX812" s="184"/>
      <c r="AY812" s="185"/>
      <c r="AZ812" s="166"/>
      <c r="BA812" s="166"/>
      <c r="BB812" s="166"/>
      <c r="BC812" s="166"/>
      <c r="BD812" s="166"/>
      <c r="BE812" s="166"/>
      <c r="BF812" s="184"/>
      <c r="BG812" s="185"/>
      <c r="BH812" s="166"/>
      <c r="BI812" s="166"/>
      <c r="BJ812" s="166"/>
      <c r="BK812" s="166"/>
      <c r="BL812" s="166"/>
      <c r="BM812" s="166"/>
      <c r="BN812" s="166"/>
      <c r="BO812" s="166"/>
      <c r="BP812" s="166"/>
      <c r="BQ812" s="166"/>
      <c r="BR812" s="184"/>
      <c r="BS812" s="166"/>
      <c r="BT812" s="166"/>
      <c r="BU812" s="166"/>
      <c r="BV812" s="166"/>
      <c r="BW812" s="185"/>
      <c r="BX812" s="184"/>
      <c r="BY812" s="166"/>
      <c r="BZ812" s="166"/>
    </row>
    <row r="813" spans="1:78" ht="12.75" x14ac:dyDescent="0.2">
      <c r="A813" s="205"/>
      <c r="B813" s="206"/>
      <c r="C813" s="185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84"/>
      <c r="O813" s="185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  <c r="AA813" s="166"/>
      <c r="AB813" s="166"/>
      <c r="AC813" s="166"/>
      <c r="AD813" s="184"/>
      <c r="AE813" s="185"/>
      <c r="AF813" s="166"/>
      <c r="AG813" s="166"/>
      <c r="AH813" s="184"/>
      <c r="AI813" s="185"/>
      <c r="AJ813" s="166"/>
      <c r="AK813" s="166"/>
      <c r="AL813" s="166"/>
      <c r="AM813" s="166"/>
      <c r="AN813" s="166"/>
      <c r="AO813" s="166"/>
      <c r="AP813" s="166"/>
      <c r="AQ813" s="166"/>
      <c r="AR813" s="166"/>
      <c r="AS813" s="166"/>
      <c r="AT813" s="166"/>
      <c r="AU813" s="166"/>
      <c r="AV813" s="166"/>
      <c r="AW813" s="166"/>
      <c r="AX813" s="184"/>
      <c r="AY813" s="185"/>
      <c r="AZ813" s="166"/>
      <c r="BA813" s="166"/>
      <c r="BB813" s="166"/>
      <c r="BC813" s="166"/>
      <c r="BD813" s="166"/>
      <c r="BE813" s="166"/>
      <c r="BF813" s="184"/>
      <c r="BG813" s="185"/>
      <c r="BH813" s="166"/>
      <c r="BI813" s="166"/>
      <c r="BJ813" s="166"/>
      <c r="BK813" s="166"/>
      <c r="BL813" s="166"/>
      <c r="BM813" s="166"/>
      <c r="BN813" s="166"/>
      <c r="BO813" s="166"/>
      <c r="BP813" s="166"/>
      <c r="BQ813" s="166"/>
      <c r="BR813" s="184"/>
      <c r="BS813" s="166"/>
      <c r="BT813" s="166"/>
      <c r="BU813" s="166"/>
      <c r="BV813" s="166"/>
      <c r="BW813" s="185"/>
      <c r="BX813" s="184"/>
      <c r="BY813" s="166"/>
      <c r="BZ813" s="166"/>
    </row>
    <row r="814" spans="1:78" ht="12.75" x14ac:dyDescent="0.2">
      <c r="A814" s="205"/>
      <c r="B814" s="206"/>
      <c r="C814" s="185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84"/>
      <c r="O814" s="185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  <c r="AA814" s="166"/>
      <c r="AB814" s="166"/>
      <c r="AC814" s="166"/>
      <c r="AD814" s="184"/>
      <c r="AE814" s="185"/>
      <c r="AF814" s="166"/>
      <c r="AG814" s="166"/>
      <c r="AH814" s="184"/>
      <c r="AI814" s="185"/>
      <c r="AJ814" s="166"/>
      <c r="AK814" s="166"/>
      <c r="AL814" s="166"/>
      <c r="AM814" s="166"/>
      <c r="AN814" s="166"/>
      <c r="AO814" s="166"/>
      <c r="AP814" s="166"/>
      <c r="AQ814" s="166"/>
      <c r="AR814" s="166"/>
      <c r="AS814" s="166"/>
      <c r="AT814" s="166"/>
      <c r="AU814" s="166"/>
      <c r="AV814" s="166"/>
      <c r="AW814" s="166"/>
      <c r="AX814" s="184"/>
      <c r="AY814" s="185"/>
      <c r="AZ814" s="166"/>
      <c r="BA814" s="166"/>
      <c r="BB814" s="166"/>
      <c r="BC814" s="166"/>
      <c r="BD814" s="166"/>
      <c r="BE814" s="166"/>
      <c r="BF814" s="184"/>
      <c r="BG814" s="185"/>
      <c r="BH814" s="166"/>
      <c r="BI814" s="166"/>
      <c r="BJ814" s="166"/>
      <c r="BK814" s="166"/>
      <c r="BL814" s="166"/>
      <c r="BM814" s="166"/>
      <c r="BN814" s="166"/>
      <c r="BO814" s="166"/>
      <c r="BP814" s="166"/>
      <c r="BQ814" s="166"/>
      <c r="BR814" s="184"/>
      <c r="BS814" s="166"/>
      <c r="BT814" s="166"/>
      <c r="BU814" s="166"/>
      <c r="BV814" s="166"/>
      <c r="BW814" s="185"/>
      <c r="BX814" s="184"/>
      <c r="BY814" s="166"/>
      <c r="BZ814" s="166"/>
    </row>
    <row r="815" spans="1:78" ht="12.75" x14ac:dyDescent="0.2">
      <c r="A815" s="205"/>
      <c r="B815" s="206"/>
      <c r="C815" s="185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84"/>
      <c r="O815" s="185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  <c r="AA815" s="166"/>
      <c r="AB815" s="166"/>
      <c r="AC815" s="166"/>
      <c r="AD815" s="184"/>
      <c r="AE815" s="185"/>
      <c r="AF815" s="166"/>
      <c r="AG815" s="166"/>
      <c r="AH815" s="184"/>
      <c r="AI815" s="185"/>
      <c r="AJ815" s="166"/>
      <c r="AK815" s="166"/>
      <c r="AL815" s="166"/>
      <c r="AM815" s="166"/>
      <c r="AN815" s="166"/>
      <c r="AO815" s="166"/>
      <c r="AP815" s="166"/>
      <c r="AQ815" s="166"/>
      <c r="AR815" s="166"/>
      <c r="AS815" s="166"/>
      <c r="AT815" s="166"/>
      <c r="AU815" s="166"/>
      <c r="AV815" s="166"/>
      <c r="AW815" s="166"/>
      <c r="AX815" s="184"/>
      <c r="AY815" s="185"/>
      <c r="AZ815" s="166"/>
      <c r="BA815" s="166"/>
      <c r="BB815" s="166"/>
      <c r="BC815" s="166"/>
      <c r="BD815" s="166"/>
      <c r="BE815" s="166"/>
      <c r="BF815" s="184"/>
      <c r="BG815" s="185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166"/>
      <c r="BR815" s="184"/>
      <c r="BS815" s="166"/>
      <c r="BT815" s="166"/>
      <c r="BU815" s="166"/>
      <c r="BV815" s="166"/>
      <c r="BW815" s="185"/>
      <c r="BX815" s="184"/>
      <c r="BY815" s="166"/>
      <c r="BZ815" s="166"/>
    </row>
    <row r="816" spans="1:78" ht="12.75" x14ac:dyDescent="0.2">
      <c r="A816" s="205"/>
      <c r="B816" s="206"/>
      <c r="C816" s="185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84"/>
      <c r="O816" s="185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  <c r="AA816" s="166"/>
      <c r="AB816" s="166"/>
      <c r="AC816" s="166"/>
      <c r="AD816" s="184"/>
      <c r="AE816" s="185"/>
      <c r="AF816" s="166"/>
      <c r="AG816" s="166"/>
      <c r="AH816" s="184"/>
      <c r="AI816" s="185"/>
      <c r="AJ816" s="166"/>
      <c r="AK816" s="166"/>
      <c r="AL816" s="166"/>
      <c r="AM816" s="166"/>
      <c r="AN816" s="166"/>
      <c r="AO816" s="166"/>
      <c r="AP816" s="166"/>
      <c r="AQ816" s="166"/>
      <c r="AR816" s="166"/>
      <c r="AS816" s="166"/>
      <c r="AT816" s="166"/>
      <c r="AU816" s="166"/>
      <c r="AV816" s="166"/>
      <c r="AW816" s="166"/>
      <c r="AX816" s="184"/>
      <c r="AY816" s="185"/>
      <c r="AZ816" s="166"/>
      <c r="BA816" s="166"/>
      <c r="BB816" s="166"/>
      <c r="BC816" s="166"/>
      <c r="BD816" s="166"/>
      <c r="BE816" s="166"/>
      <c r="BF816" s="184"/>
      <c r="BG816" s="185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166"/>
      <c r="BR816" s="184"/>
      <c r="BS816" s="166"/>
      <c r="BT816" s="166"/>
      <c r="BU816" s="166"/>
      <c r="BV816" s="166"/>
      <c r="BW816" s="185"/>
      <c r="BX816" s="184"/>
      <c r="BY816" s="166"/>
      <c r="BZ816" s="166"/>
    </row>
    <row r="817" spans="1:78" ht="12.75" x14ac:dyDescent="0.2">
      <c r="A817" s="205"/>
      <c r="B817" s="206"/>
      <c r="C817" s="185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84"/>
      <c r="O817" s="185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  <c r="AA817" s="166"/>
      <c r="AB817" s="166"/>
      <c r="AC817" s="166"/>
      <c r="AD817" s="184"/>
      <c r="AE817" s="185"/>
      <c r="AF817" s="166"/>
      <c r="AG817" s="166"/>
      <c r="AH817" s="184"/>
      <c r="AI817" s="185"/>
      <c r="AJ817" s="166"/>
      <c r="AK817" s="166"/>
      <c r="AL817" s="166"/>
      <c r="AM817" s="166"/>
      <c r="AN817" s="166"/>
      <c r="AO817" s="166"/>
      <c r="AP817" s="166"/>
      <c r="AQ817" s="166"/>
      <c r="AR817" s="166"/>
      <c r="AS817" s="166"/>
      <c r="AT817" s="166"/>
      <c r="AU817" s="166"/>
      <c r="AV817" s="166"/>
      <c r="AW817" s="166"/>
      <c r="AX817" s="184"/>
      <c r="AY817" s="185"/>
      <c r="AZ817" s="166"/>
      <c r="BA817" s="166"/>
      <c r="BB817" s="166"/>
      <c r="BC817" s="166"/>
      <c r="BD817" s="166"/>
      <c r="BE817" s="166"/>
      <c r="BF817" s="184"/>
      <c r="BG817" s="185"/>
      <c r="BH817" s="166"/>
      <c r="BI817" s="166"/>
      <c r="BJ817" s="166"/>
      <c r="BK817" s="166"/>
      <c r="BL817" s="166"/>
      <c r="BM817" s="166"/>
      <c r="BN817" s="166"/>
      <c r="BO817" s="166"/>
      <c r="BP817" s="166"/>
      <c r="BQ817" s="166"/>
      <c r="BR817" s="184"/>
      <c r="BS817" s="166"/>
      <c r="BT817" s="166"/>
      <c r="BU817" s="166"/>
      <c r="BV817" s="166"/>
      <c r="BW817" s="185"/>
      <c r="BX817" s="184"/>
      <c r="BY817" s="166"/>
      <c r="BZ817" s="166"/>
    </row>
    <row r="818" spans="1:78" ht="12.75" x14ac:dyDescent="0.2">
      <c r="A818" s="205"/>
      <c r="B818" s="206"/>
      <c r="C818" s="185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84"/>
      <c r="O818" s="185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  <c r="AA818" s="166"/>
      <c r="AB818" s="166"/>
      <c r="AC818" s="166"/>
      <c r="AD818" s="184"/>
      <c r="AE818" s="185"/>
      <c r="AF818" s="166"/>
      <c r="AG818" s="166"/>
      <c r="AH818" s="184"/>
      <c r="AI818" s="185"/>
      <c r="AJ818" s="166"/>
      <c r="AK818" s="166"/>
      <c r="AL818" s="166"/>
      <c r="AM818" s="166"/>
      <c r="AN818" s="166"/>
      <c r="AO818" s="166"/>
      <c r="AP818" s="166"/>
      <c r="AQ818" s="166"/>
      <c r="AR818" s="166"/>
      <c r="AS818" s="166"/>
      <c r="AT818" s="166"/>
      <c r="AU818" s="166"/>
      <c r="AV818" s="166"/>
      <c r="AW818" s="166"/>
      <c r="AX818" s="184"/>
      <c r="AY818" s="185"/>
      <c r="AZ818" s="166"/>
      <c r="BA818" s="166"/>
      <c r="BB818" s="166"/>
      <c r="BC818" s="166"/>
      <c r="BD818" s="166"/>
      <c r="BE818" s="166"/>
      <c r="BF818" s="184"/>
      <c r="BG818" s="185"/>
      <c r="BH818" s="166"/>
      <c r="BI818" s="166"/>
      <c r="BJ818" s="166"/>
      <c r="BK818" s="166"/>
      <c r="BL818" s="166"/>
      <c r="BM818" s="166"/>
      <c r="BN818" s="166"/>
      <c r="BO818" s="166"/>
      <c r="BP818" s="166"/>
      <c r="BQ818" s="166"/>
      <c r="BR818" s="184"/>
      <c r="BS818" s="166"/>
      <c r="BT818" s="166"/>
      <c r="BU818" s="166"/>
      <c r="BV818" s="166"/>
      <c r="BW818" s="185"/>
      <c r="BX818" s="184"/>
      <c r="BY818" s="166"/>
      <c r="BZ818" s="166"/>
    </row>
    <row r="819" spans="1:78" ht="12.75" x14ac:dyDescent="0.2">
      <c r="A819" s="205"/>
      <c r="B819" s="206"/>
      <c r="C819" s="185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84"/>
      <c r="O819" s="185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  <c r="AA819" s="166"/>
      <c r="AB819" s="166"/>
      <c r="AC819" s="166"/>
      <c r="AD819" s="184"/>
      <c r="AE819" s="185"/>
      <c r="AF819" s="166"/>
      <c r="AG819" s="166"/>
      <c r="AH819" s="184"/>
      <c r="AI819" s="185"/>
      <c r="AJ819" s="166"/>
      <c r="AK819" s="166"/>
      <c r="AL819" s="166"/>
      <c r="AM819" s="166"/>
      <c r="AN819" s="166"/>
      <c r="AO819" s="166"/>
      <c r="AP819" s="166"/>
      <c r="AQ819" s="166"/>
      <c r="AR819" s="166"/>
      <c r="AS819" s="166"/>
      <c r="AT819" s="166"/>
      <c r="AU819" s="166"/>
      <c r="AV819" s="166"/>
      <c r="AW819" s="166"/>
      <c r="AX819" s="184"/>
      <c r="AY819" s="185"/>
      <c r="AZ819" s="166"/>
      <c r="BA819" s="166"/>
      <c r="BB819" s="166"/>
      <c r="BC819" s="166"/>
      <c r="BD819" s="166"/>
      <c r="BE819" s="166"/>
      <c r="BF819" s="184"/>
      <c r="BG819" s="185"/>
      <c r="BH819" s="166"/>
      <c r="BI819" s="166"/>
      <c r="BJ819" s="166"/>
      <c r="BK819" s="166"/>
      <c r="BL819" s="166"/>
      <c r="BM819" s="166"/>
      <c r="BN819" s="166"/>
      <c r="BO819" s="166"/>
      <c r="BP819" s="166"/>
      <c r="BQ819" s="166"/>
      <c r="BR819" s="184"/>
      <c r="BS819" s="166"/>
      <c r="BT819" s="166"/>
      <c r="BU819" s="166"/>
      <c r="BV819" s="166"/>
      <c r="BW819" s="185"/>
      <c r="BX819" s="184"/>
      <c r="BY819" s="166"/>
      <c r="BZ819" s="166"/>
    </row>
    <row r="820" spans="1:78" ht="12.75" x14ac:dyDescent="0.2">
      <c r="A820" s="205"/>
      <c r="B820" s="206"/>
      <c r="C820" s="185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84"/>
      <c r="O820" s="185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  <c r="AA820" s="166"/>
      <c r="AB820" s="166"/>
      <c r="AC820" s="166"/>
      <c r="AD820" s="184"/>
      <c r="AE820" s="185"/>
      <c r="AF820" s="166"/>
      <c r="AG820" s="166"/>
      <c r="AH820" s="184"/>
      <c r="AI820" s="185"/>
      <c r="AJ820" s="166"/>
      <c r="AK820" s="166"/>
      <c r="AL820" s="166"/>
      <c r="AM820" s="166"/>
      <c r="AN820" s="166"/>
      <c r="AO820" s="166"/>
      <c r="AP820" s="166"/>
      <c r="AQ820" s="166"/>
      <c r="AR820" s="166"/>
      <c r="AS820" s="166"/>
      <c r="AT820" s="166"/>
      <c r="AU820" s="166"/>
      <c r="AV820" s="166"/>
      <c r="AW820" s="166"/>
      <c r="AX820" s="184"/>
      <c r="AY820" s="185"/>
      <c r="AZ820" s="166"/>
      <c r="BA820" s="166"/>
      <c r="BB820" s="166"/>
      <c r="BC820" s="166"/>
      <c r="BD820" s="166"/>
      <c r="BE820" s="166"/>
      <c r="BF820" s="184"/>
      <c r="BG820" s="185"/>
      <c r="BH820" s="166"/>
      <c r="BI820" s="166"/>
      <c r="BJ820" s="166"/>
      <c r="BK820" s="166"/>
      <c r="BL820" s="166"/>
      <c r="BM820" s="166"/>
      <c r="BN820" s="166"/>
      <c r="BO820" s="166"/>
      <c r="BP820" s="166"/>
      <c r="BQ820" s="166"/>
      <c r="BR820" s="184"/>
      <c r="BS820" s="166"/>
      <c r="BT820" s="166"/>
      <c r="BU820" s="166"/>
      <c r="BV820" s="166"/>
      <c r="BW820" s="185"/>
      <c r="BX820" s="184"/>
      <c r="BY820" s="166"/>
      <c r="BZ820" s="166"/>
    </row>
    <row r="821" spans="1:78" ht="12.75" x14ac:dyDescent="0.2">
      <c r="A821" s="205"/>
      <c r="B821" s="206"/>
      <c r="C821" s="185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84"/>
      <c r="O821" s="185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  <c r="AA821" s="166"/>
      <c r="AB821" s="166"/>
      <c r="AC821" s="166"/>
      <c r="AD821" s="184"/>
      <c r="AE821" s="185"/>
      <c r="AF821" s="166"/>
      <c r="AG821" s="166"/>
      <c r="AH821" s="184"/>
      <c r="AI821" s="185"/>
      <c r="AJ821" s="166"/>
      <c r="AK821" s="166"/>
      <c r="AL821" s="166"/>
      <c r="AM821" s="166"/>
      <c r="AN821" s="166"/>
      <c r="AO821" s="166"/>
      <c r="AP821" s="166"/>
      <c r="AQ821" s="166"/>
      <c r="AR821" s="166"/>
      <c r="AS821" s="166"/>
      <c r="AT821" s="166"/>
      <c r="AU821" s="166"/>
      <c r="AV821" s="166"/>
      <c r="AW821" s="166"/>
      <c r="AX821" s="184"/>
      <c r="AY821" s="185"/>
      <c r="AZ821" s="166"/>
      <c r="BA821" s="166"/>
      <c r="BB821" s="166"/>
      <c r="BC821" s="166"/>
      <c r="BD821" s="166"/>
      <c r="BE821" s="166"/>
      <c r="BF821" s="184"/>
      <c r="BG821" s="185"/>
      <c r="BH821" s="166"/>
      <c r="BI821" s="166"/>
      <c r="BJ821" s="166"/>
      <c r="BK821" s="166"/>
      <c r="BL821" s="166"/>
      <c r="BM821" s="166"/>
      <c r="BN821" s="166"/>
      <c r="BO821" s="166"/>
      <c r="BP821" s="166"/>
      <c r="BQ821" s="166"/>
      <c r="BR821" s="184"/>
      <c r="BS821" s="166"/>
      <c r="BT821" s="166"/>
      <c r="BU821" s="166"/>
      <c r="BV821" s="166"/>
      <c r="BW821" s="185"/>
      <c r="BX821" s="184"/>
      <c r="BY821" s="166"/>
      <c r="BZ821" s="166"/>
    </row>
    <row r="822" spans="1:78" ht="12.75" x14ac:dyDescent="0.2">
      <c r="A822" s="205"/>
      <c r="B822" s="206"/>
      <c r="C822" s="185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84"/>
      <c r="O822" s="185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  <c r="AA822" s="166"/>
      <c r="AB822" s="166"/>
      <c r="AC822" s="166"/>
      <c r="AD822" s="184"/>
      <c r="AE822" s="185"/>
      <c r="AF822" s="166"/>
      <c r="AG822" s="166"/>
      <c r="AH822" s="184"/>
      <c r="AI822" s="185"/>
      <c r="AJ822" s="166"/>
      <c r="AK822" s="166"/>
      <c r="AL822" s="166"/>
      <c r="AM822" s="166"/>
      <c r="AN822" s="166"/>
      <c r="AO822" s="166"/>
      <c r="AP822" s="166"/>
      <c r="AQ822" s="166"/>
      <c r="AR822" s="166"/>
      <c r="AS822" s="166"/>
      <c r="AT822" s="166"/>
      <c r="AU822" s="166"/>
      <c r="AV822" s="166"/>
      <c r="AW822" s="166"/>
      <c r="AX822" s="184"/>
      <c r="AY822" s="185"/>
      <c r="AZ822" s="166"/>
      <c r="BA822" s="166"/>
      <c r="BB822" s="166"/>
      <c r="BC822" s="166"/>
      <c r="BD822" s="166"/>
      <c r="BE822" s="166"/>
      <c r="BF822" s="184"/>
      <c r="BG822" s="185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166"/>
      <c r="BR822" s="184"/>
      <c r="BS822" s="166"/>
      <c r="BT822" s="166"/>
      <c r="BU822" s="166"/>
      <c r="BV822" s="166"/>
      <c r="BW822" s="185"/>
      <c r="BX822" s="184"/>
      <c r="BY822" s="166"/>
      <c r="BZ822" s="166"/>
    </row>
    <row r="823" spans="1:78" ht="12.75" x14ac:dyDescent="0.2">
      <c r="A823" s="205"/>
      <c r="B823" s="206"/>
      <c r="C823" s="185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84"/>
      <c r="O823" s="185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66"/>
      <c r="AC823" s="166"/>
      <c r="AD823" s="184"/>
      <c r="AE823" s="185"/>
      <c r="AF823" s="166"/>
      <c r="AG823" s="166"/>
      <c r="AH823" s="184"/>
      <c r="AI823" s="185"/>
      <c r="AJ823" s="166"/>
      <c r="AK823" s="166"/>
      <c r="AL823" s="166"/>
      <c r="AM823" s="166"/>
      <c r="AN823" s="166"/>
      <c r="AO823" s="166"/>
      <c r="AP823" s="166"/>
      <c r="AQ823" s="166"/>
      <c r="AR823" s="166"/>
      <c r="AS823" s="166"/>
      <c r="AT823" s="166"/>
      <c r="AU823" s="166"/>
      <c r="AV823" s="166"/>
      <c r="AW823" s="166"/>
      <c r="AX823" s="184"/>
      <c r="AY823" s="185"/>
      <c r="AZ823" s="166"/>
      <c r="BA823" s="166"/>
      <c r="BB823" s="166"/>
      <c r="BC823" s="166"/>
      <c r="BD823" s="166"/>
      <c r="BE823" s="166"/>
      <c r="BF823" s="184"/>
      <c r="BG823" s="185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166"/>
      <c r="BR823" s="184"/>
      <c r="BS823" s="166"/>
      <c r="BT823" s="166"/>
      <c r="BU823" s="166"/>
      <c r="BV823" s="166"/>
      <c r="BW823" s="185"/>
      <c r="BX823" s="184"/>
      <c r="BY823" s="166"/>
      <c r="BZ823" s="166"/>
    </row>
    <row r="824" spans="1:78" ht="12.75" x14ac:dyDescent="0.2">
      <c r="A824" s="205"/>
      <c r="B824" s="206"/>
      <c r="C824" s="185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84"/>
      <c r="O824" s="185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66"/>
      <c r="AC824" s="166"/>
      <c r="AD824" s="184"/>
      <c r="AE824" s="185"/>
      <c r="AF824" s="166"/>
      <c r="AG824" s="166"/>
      <c r="AH824" s="184"/>
      <c r="AI824" s="185"/>
      <c r="AJ824" s="166"/>
      <c r="AK824" s="166"/>
      <c r="AL824" s="166"/>
      <c r="AM824" s="166"/>
      <c r="AN824" s="166"/>
      <c r="AO824" s="166"/>
      <c r="AP824" s="166"/>
      <c r="AQ824" s="166"/>
      <c r="AR824" s="166"/>
      <c r="AS824" s="166"/>
      <c r="AT824" s="166"/>
      <c r="AU824" s="166"/>
      <c r="AV824" s="166"/>
      <c r="AW824" s="166"/>
      <c r="AX824" s="184"/>
      <c r="AY824" s="185"/>
      <c r="AZ824" s="166"/>
      <c r="BA824" s="166"/>
      <c r="BB824" s="166"/>
      <c r="BC824" s="166"/>
      <c r="BD824" s="166"/>
      <c r="BE824" s="166"/>
      <c r="BF824" s="184"/>
      <c r="BG824" s="185"/>
      <c r="BH824" s="166"/>
      <c r="BI824" s="166"/>
      <c r="BJ824" s="166"/>
      <c r="BK824" s="166"/>
      <c r="BL824" s="166"/>
      <c r="BM824" s="166"/>
      <c r="BN824" s="166"/>
      <c r="BO824" s="166"/>
      <c r="BP824" s="166"/>
      <c r="BQ824" s="166"/>
      <c r="BR824" s="184"/>
      <c r="BS824" s="166"/>
      <c r="BT824" s="166"/>
      <c r="BU824" s="166"/>
      <c r="BV824" s="166"/>
      <c r="BW824" s="185"/>
      <c r="BX824" s="184"/>
      <c r="BY824" s="166"/>
      <c r="BZ824" s="166"/>
    </row>
    <row r="825" spans="1:78" ht="12.75" x14ac:dyDescent="0.2">
      <c r="A825" s="205"/>
      <c r="B825" s="206"/>
      <c r="C825" s="185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84"/>
      <c r="O825" s="185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66"/>
      <c r="AC825" s="166"/>
      <c r="AD825" s="184"/>
      <c r="AE825" s="185"/>
      <c r="AF825" s="166"/>
      <c r="AG825" s="166"/>
      <c r="AH825" s="184"/>
      <c r="AI825" s="185"/>
      <c r="AJ825" s="166"/>
      <c r="AK825" s="166"/>
      <c r="AL825" s="166"/>
      <c r="AM825" s="166"/>
      <c r="AN825" s="166"/>
      <c r="AO825" s="166"/>
      <c r="AP825" s="166"/>
      <c r="AQ825" s="166"/>
      <c r="AR825" s="166"/>
      <c r="AS825" s="166"/>
      <c r="AT825" s="166"/>
      <c r="AU825" s="166"/>
      <c r="AV825" s="166"/>
      <c r="AW825" s="166"/>
      <c r="AX825" s="184"/>
      <c r="AY825" s="185"/>
      <c r="AZ825" s="166"/>
      <c r="BA825" s="166"/>
      <c r="BB825" s="166"/>
      <c r="BC825" s="166"/>
      <c r="BD825" s="166"/>
      <c r="BE825" s="166"/>
      <c r="BF825" s="184"/>
      <c r="BG825" s="185"/>
      <c r="BH825" s="166"/>
      <c r="BI825" s="166"/>
      <c r="BJ825" s="166"/>
      <c r="BK825" s="166"/>
      <c r="BL825" s="166"/>
      <c r="BM825" s="166"/>
      <c r="BN825" s="166"/>
      <c r="BO825" s="166"/>
      <c r="BP825" s="166"/>
      <c r="BQ825" s="166"/>
      <c r="BR825" s="184"/>
      <c r="BS825" s="166"/>
      <c r="BT825" s="166"/>
      <c r="BU825" s="166"/>
      <c r="BV825" s="166"/>
      <c r="BW825" s="185"/>
      <c r="BX825" s="184"/>
      <c r="BY825" s="166"/>
      <c r="BZ825" s="166"/>
    </row>
    <row r="826" spans="1:78" ht="12.75" x14ac:dyDescent="0.2">
      <c r="A826" s="205"/>
      <c r="B826" s="206"/>
      <c r="C826" s="185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84"/>
      <c r="O826" s="185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  <c r="AA826" s="166"/>
      <c r="AB826" s="166"/>
      <c r="AC826" s="166"/>
      <c r="AD826" s="184"/>
      <c r="AE826" s="185"/>
      <c r="AF826" s="166"/>
      <c r="AG826" s="166"/>
      <c r="AH826" s="184"/>
      <c r="AI826" s="185"/>
      <c r="AJ826" s="166"/>
      <c r="AK826" s="166"/>
      <c r="AL826" s="166"/>
      <c r="AM826" s="166"/>
      <c r="AN826" s="166"/>
      <c r="AO826" s="166"/>
      <c r="AP826" s="166"/>
      <c r="AQ826" s="166"/>
      <c r="AR826" s="166"/>
      <c r="AS826" s="166"/>
      <c r="AT826" s="166"/>
      <c r="AU826" s="166"/>
      <c r="AV826" s="166"/>
      <c r="AW826" s="166"/>
      <c r="AX826" s="184"/>
      <c r="AY826" s="185"/>
      <c r="AZ826" s="166"/>
      <c r="BA826" s="166"/>
      <c r="BB826" s="166"/>
      <c r="BC826" s="166"/>
      <c r="BD826" s="166"/>
      <c r="BE826" s="166"/>
      <c r="BF826" s="184"/>
      <c r="BG826" s="185"/>
      <c r="BH826" s="166"/>
      <c r="BI826" s="166"/>
      <c r="BJ826" s="166"/>
      <c r="BK826" s="166"/>
      <c r="BL826" s="166"/>
      <c r="BM826" s="166"/>
      <c r="BN826" s="166"/>
      <c r="BO826" s="166"/>
      <c r="BP826" s="166"/>
      <c r="BQ826" s="166"/>
      <c r="BR826" s="184"/>
      <c r="BS826" s="166"/>
      <c r="BT826" s="166"/>
      <c r="BU826" s="166"/>
      <c r="BV826" s="166"/>
      <c r="BW826" s="185"/>
      <c r="BX826" s="184"/>
      <c r="BY826" s="166"/>
      <c r="BZ826" s="166"/>
    </row>
    <row r="827" spans="1:78" ht="12.75" x14ac:dyDescent="0.2">
      <c r="A827" s="205"/>
      <c r="B827" s="206"/>
      <c r="C827" s="185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84"/>
      <c r="O827" s="185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  <c r="AA827" s="166"/>
      <c r="AB827" s="166"/>
      <c r="AC827" s="166"/>
      <c r="AD827" s="184"/>
      <c r="AE827" s="185"/>
      <c r="AF827" s="166"/>
      <c r="AG827" s="166"/>
      <c r="AH827" s="184"/>
      <c r="AI827" s="185"/>
      <c r="AJ827" s="166"/>
      <c r="AK827" s="166"/>
      <c r="AL827" s="166"/>
      <c r="AM827" s="166"/>
      <c r="AN827" s="166"/>
      <c r="AO827" s="166"/>
      <c r="AP827" s="166"/>
      <c r="AQ827" s="166"/>
      <c r="AR827" s="166"/>
      <c r="AS827" s="166"/>
      <c r="AT827" s="166"/>
      <c r="AU827" s="166"/>
      <c r="AV827" s="166"/>
      <c r="AW827" s="166"/>
      <c r="AX827" s="184"/>
      <c r="AY827" s="185"/>
      <c r="AZ827" s="166"/>
      <c r="BA827" s="166"/>
      <c r="BB827" s="166"/>
      <c r="BC827" s="166"/>
      <c r="BD827" s="166"/>
      <c r="BE827" s="166"/>
      <c r="BF827" s="184"/>
      <c r="BG827" s="185"/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166"/>
      <c r="BR827" s="184"/>
      <c r="BS827" s="166"/>
      <c r="BT827" s="166"/>
      <c r="BU827" s="166"/>
      <c r="BV827" s="166"/>
      <c r="BW827" s="185"/>
      <c r="BX827" s="184"/>
      <c r="BY827" s="166"/>
      <c r="BZ827" s="166"/>
    </row>
    <row r="828" spans="1:78" ht="12.75" x14ac:dyDescent="0.2">
      <c r="A828" s="205"/>
      <c r="B828" s="206"/>
      <c r="C828" s="185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84"/>
      <c r="O828" s="185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  <c r="AA828" s="166"/>
      <c r="AB828" s="166"/>
      <c r="AC828" s="166"/>
      <c r="AD828" s="184"/>
      <c r="AE828" s="185"/>
      <c r="AF828" s="166"/>
      <c r="AG828" s="166"/>
      <c r="AH828" s="184"/>
      <c r="AI828" s="185"/>
      <c r="AJ828" s="166"/>
      <c r="AK828" s="166"/>
      <c r="AL828" s="166"/>
      <c r="AM828" s="166"/>
      <c r="AN828" s="166"/>
      <c r="AO828" s="166"/>
      <c r="AP828" s="166"/>
      <c r="AQ828" s="166"/>
      <c r="AR828" s="166"/>
      <c r="AS828" s="166"/>
      <c r="AT828" s="166"/>
      <c r="AU828" s="166"/>
      <c r="AV828" s="166"/>
      <c r="AW828" s="166"/>
      <c r="AX828" s="184"/>
      <c r="AY828" s="185"/>
      <c r="AZ828" s="166"/>
      <c r="BA828" s="166"/>
      <c r="BB828" s="166"/>
      <c r="BC828" s="166"/>
      <c r="BD828" s="166"/>
      <c r="BE828" s="166"/>
      <c r="BF828" s="184"/>
      <c r="BG828" s="185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166"/>
      <c r="BR828" s="184"/>
      <c r="BS828" s="166"/>
      <c r="BT828" s="166"/>
      <c r="BU828" s="166"/>
      <c r="BV828" s="166"/>
      <c r="BW828" s="185"/>
      <c r="BX828" s="184"/>
      <c r="BY828" s="166"/>
      <c r="BZ828" s="166"/>
    </row>
    <row r="829" spans="1:78" ht="12.75" x14ac:dyDescent="0.2">
      <c r="A829" s="205"/>
      <c r="B829" s="206"/>
      <c r="C829" s="185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84"/>
      <c r="O829" s="185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  <c r="AA829" s="166"/>
      <c r="AB829" s="166"/>
      <c r="AC829" s="166"/>
      <c r="AD829" s="184"/>
      <c r="AE829" s="185"/>
      <c r="AF829" s="166"/>
      <c r="AG829" s="166"/>
      <c r="AH829" s="184"/>
      <c r="AI829" s="185"/>
      <c r="AJ829" s="166"/>
      <c r="AK829" s="166"/>
      <c r="AL829" s="166"/>
      <c r="AM829" s="166"/>
      <c r="AN829" s="166"/>
      <c r="AO829" s="166"/>
      <c r="AP829" s="166"/>
      <c r="AQ829" s="166"/>
      <c r="AR829" s="166"/>
      <c r="AS829" s="166"/>
      <c r="AT829" s="166"/>
      <c r="AU829" s="166"/>
      <c r="AV829" s="166"/>
      <c r="AW829" s="166"/>
      <c r="AX829" s="184"/>
      <c r="AY829" s="185"/>
      <c r="AZ829" s="166"/>
      <c r="BA829" s="166"/>
      <c r="BB829" s="166"/>
      <c r="BC829" s="166"/>
      <c r="BD829" s="166"/>
      <c r="BE829" s="166"/>
      <c r="BF829" s="184"/>
      <c r="BG829" s="185"/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166"/>
      <c r="BR829" s="184"/>
      <c r="BS829" s="166"/>
      <c r="BT829" s="166"/>
      <c r="BU829" s="166"/>
      <c r="BV829" s="166"/>
      <c r="BW829" s="185"/>
      <c r="BX829" s="184"/>
      <c r="BY829" s="166"/>
      <c r="BZ829" s="166"/>
    </row>
    <row r="830" spans="1:78" ht="12.75" x14ac:dyDescent="0.2">
      <c r="A830" s="205"/>
      <c r="B830" s="206"/>
      <c r="C830" s="185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84"/>
      <c r="O830" s="185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  <c r="AA830" s="166"/>
      <c r="AB830" s="166"/>
      <c r="AC830" s="166"/>
      <c r="AD830" s="184"/>
      <c r="AE830" s="185"/>
      <c r="AF830" s="166"/>
      <c r="AG830" s="166"/>
      <c r="AH830" s="184"/>
      <c r="AI830" s="185"/>
      <c r="AJ830" s="166"/>
      <c r="AK830" s="166"/>
      <c r="AL830" s="166"/>
      <c r="AM830" s="166"/>
      <c r="AN830" s="166"/>
      <c r="AO830" s="166"/>
      <c r="AP830" s="166"/>
      <c r="AQ830" s="166"/>
      <c r="AR830" s="166"/>
      <c r="AS830" s="166"/>
      <c r="AT830" s="166"/>
      <c r="AU830" s="166"/>
      <c r="AV830" s="166"/>
      <c r="AW830" s="166"/>
      <c r="AX830" s="184"/>
      <c r="AY830" s="185"/>
      <c r="AZ830" s="166"/>
      <c r="BA830" s="166"/>
      <c r="BB830" s="166"/>
      <c r="BC830" s="166"/>
      <c r="BD830" s="166"/>
      <c r="BE830" s="166"/>
      <c r="BF830" s="184"/>
      <c r="BG830" s="185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166"/>
      <c r="BR830" s="184"/>
      <c r="BS830" s="166"/>
      <c r="BT830" s="166"/>
      <c r="BU830" s="166"/>
      <c r="BV830" s="166"/>
      <c r="BW830" s="185"/>
      <c r="BX830" s="184"/>
      <c r="BY830" s="166"/>
      <c r="BZ830" s="166"/>
    </row>
    <row r="831" spans="1:78" ht="12.75" x14ac:dyDescent="0.2">
      <c r="A831" s="205"/>
      <c r="B831" s="206"/>
      <c r="C831" s="185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84"/>
      <c r="O831" s="185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  <c r="AA831" s="166"/>
      <c r="AB831" s="166"/>
      <c r="AC831" s="166"/>
      <c r="AD831" s="184"/>
      <c r="AE831" s="185"/>
      <c r="AF831" s="166"/>
      <c r="AG831" s="166"/>
      <c r="AH831" s="184"/>
      <c r="AI831" s="185"/>
      <c r="AJ831" s="166"/>
      <c r="AK831" s="166"/>
      <c r="AL831" s="166"/>
      <c r="AM831" s="166"/>
      <c r="AN831" s="166"/>
      <c r="AO831" s="166"/>
      <c r="AP831" s="166"/>
      <c r="AQ831" s="166"/>
      <c r="AR831" s="166"/>
      <c r="AS831" s="166"/>
      <c r="AT831" s="166"/>
      <c r="AU831" s="166"/>
      <c r="AV831" s="166"/>
      <c r="AW831" s="166"/>
      <c r="AX831" s="184"/>
      <c r="AY831" s="185"/>
      <c r="AZ831" s="166"/>
      <c r="BA831" s="166"/>
      <c r="BB831" s="166"/>
      <c r="BC831" s="166"/>
      <c r="BD831" s="166"/>
      <c r="BE831" s="166"/>
      <c r="BF831" s="184"/>
      <c r="BG831" s="185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166"/>
      <c r="BR831" s="184"/>
      <c r="BS831" s="166"/>
      <c r="BT831" s="166"/>
      <c r="BU831" s="166"/>
      <c r="BV831" s="166"/>
      <c r="BW831" s="185"/>
      <c r="BX831" s="184"/>
      <c r="BY831" s="166"/>
      <c r="BZ831" s="166"/>
    </row>
    <row r="832" spans="1:78" ht="12.75" x14ac:dyDescent="0.2">
      <c r="A832" s="205"/>
      <c r="B832" s="206"/>
      <c r="C832" s="185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84"/>
      <c r="O832" s="185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  <c r="AA832" s="166"/>
      <c r="AB832" s="166"/>
      <c r="AC832" s="166"/>
      <c r="AD832" s="184"/>
      <c r="AE832" s="185"/>
      <c r="AF832" s="166"/>
      <c r="AG832" s="166"/>
      <c r="AH832" s="184"/>
      <c r="AI832" s="185"/>
      <c r="AJ832" s="166"/>
      <c r="AK832" s="166"/>
      <c r="AL832" s="166"/>
      <c r="AM832" s="166"/>
      <c r="AN832" s="166"/>
      <c r="AO832" s="166"/>
      <c r="AP832" s="166"/>
      <c r="AQ832" s="166"/>
      <c r="AR832" s="166"/>
      <c r="AS832" s="166"/>
      <c r="AT832" s="166"/>
      <c r="AU832" s="166"/>
      <c r="AV832" s="166"/>
      <c r="AW832" s="166"/>
      <c r="AX832" s="184"/>
      <c r="AY832" s="185"/>
      <c r="AZ832" s="166"/>
      <c r="BA832" s="166"/>
      <c r="BB832" s="166"/>
      <c r="BC832" s="166"/>
      <c r="BD832" s="166"/>
      <c r="BE832" s="166"/>
      <c r="BF832" s="184"/>
      <c r="BG832" s="185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166"/>
      <c r="BR832" s="184"/>
      <c r="BS832" s="166"/>
      <c r="BT832" s="166"/>
      <c r="BU832" s="166"/>
      <c r="BV832" s="166"/>
      <c r="BW832" s="185"/>
      <c r="BX832" s="184"/>
      <c r="BY832" s="166"/>
      <c r="BZ832" s="166"/>
    </row>
    <row r="833" spans="1:78" ht="12.75" x14ac:dyDescent="0.2">
      <c r="A833" s="205"/>
      <c r="B833" s="206"/>
      <c r="C833" s="185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84"/>
      <c r="O833" s="185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  <c r="AA833" s="166"/>
      <c r="AB833" s="166"/>
      <c r="AC833" s="166"/>
      <c r="AD833" s="184"/>
      <c r="AE833" s="185"/>
      <c r="AF833" s="166"/>
      <c r="AG833" s="166"/>
      <c r="AH833" s="184"/>
      <c r="AI833" s="185"/>
      <c r="AJ833" s="166"/>
      <c r="AK833" s="166"/>
      <c r="AL833" s="166"/>
      <c r="AM833" s="166"/>
      <c r="AN833" s="166"/>
      <c r="AO833" s="166"/>
      <c r="AP833" s="166"/>
      <c r="AQ833" s="166"/>
      <c r="AR833" s="166"/>
      <c r="AS833" s="166"/>
      <c r="AT833" s="166"/>
      <c r="AU833" s="166"/>
      <c r="AV833" s="166"/>
      <c r="AW833" s="166"/>
      <c r="AX833" s="184"/>
      <c r="AY833" s="185"/>
      <c r="AZ833" s="166"/>
      <c r="BA833" s="166"/>
      <c r="BB833" s="166"/>
      <c r="BC833" s="166"/>
      <c r="BD833" s="166"/>
      <c r="BE833" s="166"/>
      <c r="BF833" s="184"/>
      <c r="BG833" s="185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166"/>
      <c r="BR833" s="184"/>
      <c r="BS833" s="166"/>
      <c r="BT833" s="166"/>
      <c r="BU833" s="166"/>
      <c r="BV833" s="166"/>
      <c r="BW833" s="185"/>
      <c r="BX833" s="184"/>
      <c r="BY833" s="166"/>
      <c r="BZ833" s="166"/>
    </row>
    <row r="834" spans="1:78" ht="12.75" x14ac:dyDescent="0.2">
      <c r="A834" s="205"/>
      <c r="B834" s="206"/>
      <c r="C834" s="185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84"/>
      <c r="O834" s="185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  <c r="AA834" s="166"/>
      <c r="AB834" s="166"/>
      <c r="AC834" s="166"/>
      <c r="AD834" s="184"/>
      <c r="AE834" s="185"/>
      <c r="AF834" s="166"/>
      <c r="AG834" s="166"/>
      <c r="AH834" s="184"/>
      <c r="AI834" s="185"/>
      <c r="AJ834" s="166"/>
      <c r="AK834" s="166"/>
      <c r="AL834" s="166"/>
      <c r="AM834" s="166"/>
      <c r="AN834" s="166"/>
      <c r="AO834" s="166"/>
      <c r="AP834" s="166"/>
      <c r="AQ834" s="166"/>
      <c r="AR834" s="166"/>
      <c r="AS834" s="166"/>
      <c r="AT834" s="166"/>
      <c r="AU834" s="166"/>
      <c r="AV834" s="166"/>
      <c r="AW834" s="166"/>
      <c r="AX834" s="184"/>
      <c r="AY834" s="185"/>
      <c r="AZ834" s="166"/>
      <c r="BA834" s="166"/>
      <c r="BB834" s="166"/>
      <c r="BC834" s="166"/>
      <c r="BD834" s="166"/>
      <c r="BE834" s="166"/>
      <c r="BF834" s="184"/>
      <c r="BG834" s="185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166"/>
      <c r="BR834" s="184"/>
      <c r="BS834" s="166"/>
      <c r="BT834" s="166"/>
      <c r="BU834" s="166"/>
      <c r="BV834" s="166"/>
      <c r="BW834" s="185"/>
      <c r="BX834" s="184"/>
      <c r="BY834" s="166"/>
      <c r="BZ834" s="166"/>
    </row>
    <row r="835" spans="1:78" ht="12.75" x14ac:dyDescent="0.2">
      <c r="A835" s="205"/>
      <c r="B835" s="206"/>
      <c r="C835" s="185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84"/>
      <c r="O835" s="185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  <c r="AA835" s="166"/>
      <c r="AB835" s="166"/>
      <c r="AC835" s="166"/>
      <c r="AD835" s="184"/>
      <c r="AE835" s="185"/>
      <c r="AF835" s="166"/>
      <c r="AG835" s="166"/>
      <c r="AH835" s="184"/>
      <c r="AI835" s="185"/>
      <c r="AJ835" s="166"/>
      <c r="AK835" s="166"/>
      <c r="AL835" s="166"/>
      <c r="AM835" s="166"/>
      <c r="AN835" s="166"/>
      <c r="AO835" s="166"/>
      <c r="AP835" s="166"/>
      <c r="AQ835" s="166"/>
      <c r="AR835" s="166"/>
      <c r="AS835" s="166"/>
      <c r="AT835" s="166"/>
      <c r="AU835" s="166"/>
      <c r="AV835" s="166"/>
      <c r="AW835" s="166"/>
      <c r="AX835" s="184"/>
      <c r="AY835" s="185"/>
      <c r="AZ835" s="166"/>
      <c r="BA835" s="166"/>
      <c r="BB835" s="166"/>
      <c r="BC835" s="166"/>
      <c r="BD835" s="166"/>
      <c r="BE835" s="166"/>
      <c r="BF835" s="184"/>
      <c r="BG835" s="185"/>
      <c r="BH835" s="166"/>
      <c r="BI835" s="166"/>
      <c r="BJ835" s="166"/>
      <c r="BK835" s="166"/>
      <c r="BL835" s="166"/>
      <c r="BM835" s="166"/>
      <c r="BN835" s="166"/>
      <c r="BO835" s="166"/>
      <c r="BP835" s="166"/>
      <c r="BQ835" s="166"/>
      <c r="BR835" s="184"/>
      <c r="BS835" s="166"/>
      <c r="BT835" s="166"/>
      <c r="BU835" s="166"/>
      <c r="BV835" s="166"/>
      <c r="BW835" s="185"/>
      <c r="BX835" s="184"/>
      <c r="BY835" s="166"/>
      <c r="BZ835" s="166"/>
    </row>
    <row r="836" spans="1:78" ht="12.75" x14ac:dyDescent="0.2">
      <c r="A836" s="205"/>
      <c r="B836" s="206"/>
      <c r="C836" s="185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84"/>
      <c r="O836" s="185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  <c r="AA836" s="166"/>
      <c r="AB836" s="166"/>
      <c r="AC836" s="166"/>
      <c r="AD836" s="184"/>
      <c r="AE836" s="185"/>
      <c r="AF836" s="166"/>
      <c r="AG836" s="166"/>
      <c r="AH836" s="184"/>
      <c r="AI836" s="185"/>
      <c r="AJ836" s="166"/>
      <c r="AK836" s="166"/>
      <c r="AL836" s="166"/>
      <c r="AM836" s="166"/>
      <c r="AN836" s="166"/>
      <c r="AO836" s="166"/>
      <c r="AP836" s="166"/>
      <c r="AQ836" s="166"/>
      <c r="AR836" s="166"/>
      <c r="AS836" s="166"/>
      <c r="AT836" s="166"/>
      <c r="AU836" s="166"/>
      <c r="AV836" s="166"/>
      <c r="AW836" s="166"/>
      <c r="AX836" s="184"/>
      <c r="AY836" s="185"/>
      <c r="AZ836" s="166"/>
      <c r="BA836" s="166"/>
      <c r="BB836" s="166"/>
      <c r="BC836" s="166"/>
      <c r="BD836" s="166"/>
      <c r="BE836" s="166"/>
      <c r="BF836" s="184"/>
      <c r="BG836" s="185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166"/>
      <c r="BR836" s="184"/>
      <c r="BS836" s="166"/>
      <c r="BT836" s="166"/>
      <c r="BU836" s="166"/>
      <c r="BV836" s="166"/>
      <c r="BW836" s="185"/>
      <c r="BX836" s="184"/>
      <c r="BY836" s="166"/>
      <c r="BZ836" s="166"/>
    </row>
    <row r="837" spans="1:78" ht="12.75" x14ac:dyDescent="0.2">
      <c r="A837" s="205"/>
      <c r="B837" s="206"/>
      <c r="C837" s="185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84"/>
      <c r="O837" s="185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  <c r="AA837" s="166"/>
      <c r="AB837" s="166"/>
      <c r="AC837" s="166"/>
      <c r="AD837" s="184"/>
      <c r="AE837" s="185"/>
      <c r="AF837" s="166"/>
      <c r="AG837" s="166"/>
      <c r="AH837" s="184"/>
      <c r="AI837" s="185"/>
      <c r="AJ837" s="166"/>
      <c r="AK837" s="166"/>
      <c r="AL837" s="166"/>
      <c r="AM837" s="166"/>
      <c r="AN837" s="166"/>
      <c r="AO837" s="166"/>
      <c r="AP837" s="166"/>
      <c r="AQ837" s="166"/>
      <c r="AR837" s="166"/>
      <c r="AS837" s="166"/>
      <c r="AT837" s="166"/>
      <c r="AU837" s="166"/>
      <c r="AV837" s="166"/>
      <c r="AW837" s="166"/>
      <c r="AX837" s="184"/>
      <c r="AY837" s="185"/>
      <c r="AZ837" s="166"/>
      <c r="BA837" s="166"/>
      <c r="BB837" s="166"/>
      <c r="BC837" s="166"/>
      <c r="BD837" s="166"/>
      <c r="BE837" s="166"/>
      <c r="BF837" s="184"/>
      <c r="BG837" s="185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166"/>
      <c r="BR837" s="184"/>
      <c r="BS837" s="166"/>
      <c r="BT837" s="166"/>
      <c r="BU837" s="166"/>
      <c r="BV837" s="166"/>
      <c r="BW837" s="185"/>
      <c r="BX837" s="184"/>
      <c r="BY837" s="166"/>
      <c r="BZ837" s="166"/>
    </row>
    <row r="838" spans="1:78" ht="12.75" x14ac:dyDescent="0.2">
      <c r="A838" s="205"/>
      <c r="B838" s="206"/>
      <c r="C838" s="185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84"/>
      <c r="O838" s="185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  <c r="AA838" s="166"/>
      <c r="AB838" s="166"/>
      <c r="AC838" s="166"/>
      <c r="AD838" s="184"/>
      <c r="AE838" s="185"/>
      <c r="AF838" s="166"/>
      <c r="AG838" s="166"/>
      <c r="AH838" s="184"/>
      <c r="AI838" s="185"/>
      <c r="AJ838" s="166"/>
      <c r="AK838" s="166"/>
      <c r="AL838" s="166"/>
      <c r="AM838" s="166"/>
      <c r="AN838" s="166"/>
      <c r="AO838" s="166"/>
      <c r="AP838" s="166"/>
      <c r="AQ838" s="166"/>
      <c r="AR838" s="166"/>
      <c r="AS838" s="166"/>
      <c r="AT838" s="166"/>
      <c r="AU838" s="166"/>
      <c r="AV838" s="166"/>
      <c r="AW838" s="166"/>
      <c r="AX838" s="184"/>
      <c r="AY838" s="185"/>
      <c r="AZ838" s="166"/>
      <c r="BA838" s="166"/>
      <c r="BB838" s="166"/>
      <c r="BC838" s="166"/>
      <c r="BD838" s="166"/>
      <c r="BE838" s="166"/>
      <c r="BF838" s="184"/>
      <c r="BG838" s="185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166"/>
      <c r="BR838" s="184"/>
      <c r="BS838" s="166"/>
      <c r="BT838" s="166"/>
      <c r="BU838" s="166"/>
      <c r="BV838" s="166"/>
      <c r="BW838" s="185"/>
      <c r="BX838" s="184"/>
      <c r="BY838" s="166"/>
      <c r="BZ838" s="166"/>
    </row>
    <row r="839" spans="1:78" ht="12.75" x14ac:dyDescent="0.2">
      <c r="A839" s="205"/>
      <c r="B839" s="206"/>
      <c r="C839" s="185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84"/>
      <c r="O839" s="185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  <c r="AA839" s="166"/>
      <c r="AB839" s="166"/>
      <c r="AC839" s="166"/>
      <c r="AD839" s="184"/>
      <c r="AE839" s="185"/>
      <c r="AF839" s="166"/>
      <c r="AG839" s="166"/>
      <c r="AH839" s="184"/>
      <c r="AI839" s="185"/>
      <c r="AJ839" s="166"/>
      <c r="AK839" s="166"/>
      <c r="AL839" s="166"/>
      <c r="AM839" s="166"/>
      <c r="AN839" s="166"/>
      <c r="AO839" s="166"/>
      <c r="AP839" s="166"/>
      <c r="AQ839" s="166"/>
      <c r="AR839" s="166"/>
      <c r="AS839" s="166"/>
      <c r="AT839" s="166"/>
      <c r="AU839" s="166"/>
      <c r="AV839" s="166"/>
      <c r="AW839" s="166"/>
      <c r="AX839" s="184"/>
      <c r="AY839" s="185"/>
      <c r="AZ839" s="166"/>
      <c r="BA839" s="166"/>
      <c r="BB839" s="166"/>
      <c r="BC839" s="166"/>
      <c r="BD839" s="166"/>
      <c r="BE839" s="166"/>
      <c r="BF839" s="184"/>
      <c r="BG839" s="185"/>
      <c r="BH839" s="166"/>
      <c r="BI839" s="166"/>
      <c r="BJ839" s="166"/>
      <c r="BK839" s="166"/>
      <c r="BL839" s="166"/>
      <c r="BM839" s="166"/>
      <c r="BN839" s="166"/>
      <c r="BO839" s="166"/>
      <c r="BP839" s="166"/>
      <c r="BQ839" s="166"/>
      <c r="BR839" s="184"/>
      <c r="BS839" s="166"/>
      <c r="BT839" s="166"/>
      <c r="BU839" s="166"/>
      <c r="BV839" s="166"/>
      <c r="BW839" s="185"/>
      <c r="BX839" s="184"/>
      <c r="BY839" s="166"/>
      <c r="BZ839" s="166"/>
    </row>
    <row r="840" spans="1:78" ht="12.75" x14ac:dyDescent="0.2">
      <c r="A840" s="205"/>
      <c r="B840" s="206"/>
      <c r="C840" s="185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84"/>
      <c r="O840" s="185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  <c r="AA840" s="166"/>
      <c r="AB840" s="166"/>
      <c r="AC840" s="166"/>
      <c r="AD840" s="184"/>
      <c r="AE840" s="185"/>
      <c r="AF840" s="166"/>
      <c r="AG840" s="166"/>
      <c r="AH840" s="184"/>
      <c r="AI840" s="185"/>
      <c r="AJ840" s="166"/>
      <c r="AK840" s="166"/>
      <c r="AL840" s="166"/>
      <c r="AM840" s="166"/>
      <c r="AN840" s="166"/>
      <c r="AO840" s="166"/>
      <c r="AP840" s="166"/>
      <c r="AQ840" s="166"/>
      <c r="AR840" s="166"/>
      <c r="AS840" s="166"/>
      <c r="AT840" s="166"/>
      <c r="AU840" s="166"/>
      <c r="AV840" s="166"/>
      <c r="AW840" s="166"/>
      <c r="AX840" s="184"/>
      <c r="AY840" s="185"/>
      <c r="AZ840" s="166"/>
      <c r="BA840" s="166"/>
      <c r="BB840" s="166"/>
      <c r="BC840" s="166"/>
      <c r="BD840" s="166"/>
      <c r="BE840" s="166"/>
      <c r="BF840" s="184"/>
      <c r="BG840" s="185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166"/>
      <c r="BR840" s="184"/>
      <c r="BS840" s="166"/>
      <c r="BT840" s="166"/>
      <c r="BU840" s="166"/>
      <c r="BV840" s="166"/>
      <c r="BW840" s="185"/>
      <c r="BX840" s="184"/>
      <c r="BY840" s="166"/>
      <c r="BZ840" s="166"/>
    </row>
    <row r="841" spans="1:78" ht="12.75" x14ac:dyDescent="0.2">
      <c r="A841" s="205"/>
      <c r="B841" s="206"/>
      <c r="C841" s="185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84"/>
      <c r="O841" s="185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  <c r="AA841" s="166"/>
      <c r="AB841" s="166"/>
      <c r="AC841" s="166"/>
      <c r="AD841" s="184"/>
      <c r="AE841" s="185"/>
      <c r="AF841" s="166"/>
      <c r="AG841" s="166"/>
      <c r="AH841" s="184"/>
      <c r="AI841" s="185"/>
      <c r="AJ841" s="166"/>
      <c r="AK841" s="166"/>
      <c r="AL841" s="166"/>
      <c r="AM841" s="166"/>
      <c r="AN841" s="166"/>
      <c r="AO841" s="166"/>
      <c r="AP841" s="166"/>
      <c r="AQ841" s="166"/>
      <c r="AR841" s="166"/>
      <c r="AS841" s="166"/>
      <c r="AT841" s="166"/>
      <c r="AU841" s="166"/>
      <c r="AV841" s="166"/>
      <c r="AW841" s="166"/>
      <c r="AX841" s="184"/>
      <c r="AY841" s="185"/>
      <c r="AZ841" s="166"/>
      <c r="BA841" s="166"/>
      <c r="BB841" s="166"/>
      <c r="BC841" s="166"/>
      <c r="BD841" s="166"/>
      <c r="BE841" s="166"/>
      <c r="BF841" s="184"/>
      <c r="BG841" s="185"/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166"/>
      <c r="BR841" s="184"/>
      <c r="BS841" s="166"/>
      <c r="BT841" s="166"/>
      <c r="BU841" s="166"/>
      <c r="BV841" s="166"/>
      <c r="BW841" s="185"/>
      <c r="BX841" s="184"/>
      <c r="BY841" s="166"/>
      <c r="BZ841" s="166"/>
    </row>
    <row r="842" spans="1:78" ht="12.75" x14ac:dyDescent="0.2">
      <c r="A842" s="205"/>
      <c r="B842" s="206"/>
      <c r="C842" s="185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84"/>
      <c r="O842" s="185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  <c r="AA842" s="166"/>
      <c r="AB842" s="166"/>
      <c r="AC842" s="166"/>
      <c r="AD842" s="184"/>
      <c r="AE842" s="185"/>
      <c r="AF842" s="166"/>
      <c r="AG842" s="166"/>
      <c r="AH842" s="184"/>
      <c r="AI842" s="185"/>
      <c r="AJ842" s="166"/>
      <c r="AK842" s="166"/>
      <c r="AL842" s="166"/>
      <c r="AM842" s="166"/>
      <c r="AN842" s="166"/>
      <c r="AO842" s="166"/>
      <c r="AP842" s="166"/>
      <c r="AQ842" s="166"/>
      <c r="AR842" s="166"/>
      <c r="AS842" s="166"/>
      <c r="AT842" s="166"/>
      <c r="AU842" s="166"/>
      <c r="AV842" s="166"/>
      <c r="AW842" s="166"/>
      <c r="AX842" s="184"/>
      <c r="AY842" s="185"/>
      <c r="AZ842" s="166"/>
      <c r="BA842" s="166"/>
      <c r="BB842" s="166"/>
      <c r="BC842" s="166"/>
      <c r="BD842" s="166"/>
      <c r="BE842" s="166"/>
      <c r="BF842" s="184"/>
      <c r="BG842" s="185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166"/>
      <c r="BR842" s="184"/>
      <c r="BS842" s="166"/>
      <c r="BT842" s="166"/>
      <c r="BU842" s="166"/>
      <c r="BV842" s="166"/>
      <c r="BW842" s="185"/>
      <c r="BX842" s="184"/>
      <c r="BY842" s="166"/>
      <c r="BZ842" s="166"/>
    </row>
    <row r="843" spans="1:78" ht="12.75" x14ac:dyDescent="0.2">
      <c r="A843" s="205"/>
      <c r="B843" s="206"/>
      <c r="C843" s="185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84"/>
      <c r="O843" s="185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  <c r="AA843" s="166"/>
      <c r="AB843" s="166"/>
      <c r="AC843" s="166"/>
      <c r="AD843" s="184"/>
      <c r="AE843" s="185"/>
      <c r="AF843" s="166"/>
      <c r="AG843" s="166"/>
      <c r="AH843" s="184"/>
      <c r="AI843" s="185"/>
      <c r="AJ843" s="166"/>
      <c r="AK843" s="166"/>
      <c r="AL843" s="166"/>
      <c r="AM843" s="166"/>
      <c r="AN843" s="166"/>
      <c r="AO843" s="166"/>
      <c r="AP843" s="166"/>
      <c r="AQ843" s="166"/>
      <c r="AR843" s="166"/>
      <c r="AS843" s="166"/>
      <c r="AT843" s="166"/>
      <c r="AU843" s="166"/>
      <c r="AV843" s="166"/>
      <c r="AW843" s="166"/>
      <c r="AX843" s="184"/>
      <c r="AY843" s="185"/>
      <c r="AZ843" s="166"/>
      <c r="BA843" s="166"/>
      <c r="BB843" s="166"/>
      <c r="BC843" s="166"/>
      <c r="BD843" s="166"/>
      <c r="BE843" s="166"/>
      <c r="BF843" s="184"/>
      <c r="BG843" s="185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166"/>
      <c r="BR843" s="184"/>
      <c r="BS843" s="166"/>
      <c r="BT843" s="166"/>
      <c r="BU843" s="166"/>
      <c r="BV843" s="166"/>
      <c r="BW843" s="185"/>
      <c r="BX843" s="184"/>
      <c r="BY843" s="166"/>
      <c r="BZ843" s="166"/>
    </row>
    <row r="844" spans="1:78" ht="12.75" x14ac:dyDescent="0.2">
      <c r="A844" s="205"/>
      <c r="B844" s="206"/>
      <c r="C844" s="185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84"/>
      <c r="O844" s="185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  <c r="AA844" s="166"/>
      <c r="AB844" s="166"/>
      <c r="AC844" s="166"/>
      <c r="AD844" s="184"/>
      <c r="AE844" s="185"/>
      <c r="AF844" s="166"/>
      <c r="AG844" s="166"/>
      <c r="AH844" s="184"/>
      <c r="AI844" s="185"/>
      <c r="AJ844" s="166"/>
      <c r="AK844" s="166"/>
      <c r="AL844" s="166"/>
      <c r="AM844" s="166"/>
      <c r="AN844" s="166"/>
      <c r="AO844" s="166"/>
      <c r="AP844" s="166"/>
      <c r="AQ844" s="166"/>
      <c r="AR844" s="166"/>
      <c r="AS844" s="166"/>
      <c r="AT844" s="166"/>
      <c r="AU844" s="166"/>
      <c r="AV844" s="166"/>
      <c r="AW844" s="166"/>
      <c r="AX844" s="184"/>
      <c r="AY844" s="185"/>
      <c r="AZ844" s="166"/>
      <c r="BA844" s="166"/>
      <c r="BB844" s="166"/>
      <c r="BC844" s="166"/>
      <c r="BD844" s="166"/>
      <c r="BE844" s="166"/>
      <c r="BF844" s="184"/>
      <c r="BG844" s="185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166"/>
      <c r="BR844" s="184"/>
      <c r="BS844" s="166"/>
      <c r="BT844" s="166"/>
      <c r="BU844" s="166"/>
      <c r="BV844" s="166"/>
      <c r="BW844" s="185"/>
      <c r="BX844" s="184"/>
      <c r="BY844" s="166"/>
      <c r="BZ844" s="166"/>
    </row>
    <row r="845" spans="1:78" ht="12.75" x14ac:dyDescent="0.2">
      <c r="A845" s="205"/>
      <c r="B845" s="206"/>
      <c r="C845" s="185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84"/>
      <c r="O845" s="185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  <c r="AA845" s="166"/>
      <c r="AB845" s="166"/>
      <c r="AC845" s="166"/>
      <c r="AD845" s="184"/>
      <c r="AE845" s="185"/>
      <c r="AF845" s="166"/>
      <c r="AG845" s="166"/>
      <c r="AH845" s="184"/>
      <c r="AI845" s="185"/>
      <c r="AJ845" s="166"/>
      <c r="AK845" s="166"/>
      <c r="AL845" s="166"/>
      <c r="AM845" s="166"/>
      <c r="AN845" s="166"/>
      <c r="AO845" s="166"/>
      <c r="AP845" s="166"/>
      <c r="AQ845" s="166"/>
      <c r="AR845" s="166"/>
      <c r="AS845" s="166"/>
      <c r="AT845" s="166"/>
      <c r="AU845" s="166"/>
      <c r="AV845" s="166"/>
      <c r="AW845" s="166"/>
      <c r="AX845" s="184"/>
      <c r="AY845" s="185"/>
      <c r="AZ845" s="166"/>
      <c r="BA845" s="166"/>
      <c r="BB845" s="166"/>
      <c r="BC845" s="166"/>
      <c r="BD845" s="166"/>
      <c r="BE845" s="166"/>
      <c r="BF845" s="184"/>
      <c r="BG845" s="185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166"/>
      <c r="BR845" s="184"/>
      <c r="BS845" s="166"/>
      <c r="BT845" s="166"/>
      <c r="BU845" s="166"/>
      <c r="BV845" s="166"/>
      <c r="BW845" s="185"/>
      <c r="BX845" s="184"/>
      <c r="BY845" s="166"/>
      <c r="BZ845" s="166"/>
    </row>
    <row r="846" spans="1:78" ht="12.75" x14ac:dyDescent="0.2">
      <c r="A846" s="205"/>
      <c r="B846" s="206"/>
      <c r="C846" s="185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84"/>
      <c r="O846" s="185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  <c r="AA846" s="166"/>
      <c r="AB846" s="166"/>
      <c r="AC846" s="166"/>
      <c r="AD846" s="184"/>
      <c r="AE846" s="185"/>
      <c r="AF846" s="166"/>
      <c r="AG846" s="166"/>
      <c r="AH846" s="184"/>
      <c r="AI846" s="185"/>
      <c r="AJ846" s="166"/>
      <c r="AK846" s="166"/>
      <c r="AL846" s="166"/>
      <c r="AM846" s="166"/>
      <c r="AN846" s="166"/>
      <c r="AO846" s="166"/>
      <c r="AP846" s="166"/>
      <c r="AQ846" s="166"/>
      <c r="AR846" s="166"/>
      <c r="AS846" s="166"/>
      <c r="AT846" s="166"/>
      <c r="AU846" s="166"/>
      <c r="AV846" s="166"/>
      <c r="AW846" s="166"/>
      <c r="AX846" s="184"/>
      <c r="AY846" s="185"/>
      <c r="AZ846" s="166"/>
      <c r="BA846" s="166"/>
      <c r="BB846" s="166"/>
      <c r="BC846" s="166"/>
      <c r="BD846" s="166"/>
      <c r="BE846" s="166"/>
      <c r="BF846" s="184"/>
      <c r="BG846" s="185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166"/>
      <c r="BR846" s="184"/>
      <c r="BS846" s="166"/>
      <c r="BT846" s="166"/>
      <c r="BU846" s="166"/>
      <c r="BV846" s="166"/>
      <c r="BW846" s="185"/>
      <c r="BX846" s="184"/>
      <c r="BY846" s="166"/>
      <c r="BZ846" s="166"/>
    </row>
    <row r="847" spans="1:78" ht="12.75" x14ac:dyDescent="0.2">
      <c r="A847" s="205"/>
      <c r="B847" s="206"/>
      <c r="C847" s="185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84"/>
      <c r="O847" s="185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  <c r="AA847" s="166"/>
      <c r="AB847" s="166"/>
      <c r="AC847" s="166"/>
      <c r="AD847" s="184"/>
      <c r="AE847" s="185"/>
      <c r="AF847" s="166"/>
      <c r="AG847" s="166"/>
      <c r="AH847" s="184"/>
      <c r="AI847" s="185"/>
      <c r="AJ847" s="166"/>
      <c r="AK847" s="166"/>
      <c r="AL847" s="166"/>
      <c r="AM847" s="166"/>
      <c r="AN847" s="166"/>
      <c r="AO847" s="166"/>
      <c r="AP847" s="166"/>
      <c r="AQ847" s="166"/>
      <c r="AR847" s="166"/>
      <c r="AS847" s="166"/>
      <c r="AT847" s="166"/>
      <c r="AU847" s="166"/>
      <c r="AV847" s="166"/>
      <c r="AW847" s="166"/>
      <c r="AX847" s="184"/>
      <c r="AY847" s="185"/>
      <c r="AZ847" s="166"/>
      <c r="BA847" s="166"/>
      <c r="BB847" s="166"/>
      <c r="BC847" s="166"/>
      <c r="BD847" s="166"/>
      <c r="BE847" s="166"/>
      <c r="BF847" s="184"/>
      <c r="BG847" s="185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166"/>
      <c r="BR847" s="184"/>
      <c r="BS847" s="166"/>
      <c r="BT847" s="166"/>
      <c r="BU847" s="166"/>
      <c r="BV847" s="166"/>
      <c r="BW847" s="185"/>
      <c r="BX847" s="184"/>
      <c r="BY847" s="166"/>
      <c r="BZ847" s="166"/>
    </row>
    <row r="848" spans="1:78" ht="12.75" x14ac:dyDescent="0.2">
      <c r="A848" s="205"/>
      <c r="B848" s="206"/>
      <c r="C848" s="185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84"/>
      <c r="O848" s="185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  <c r="AA848" s="166"/>
      <c r="AB848" s="166"/>
      <c r="AC848" s="166"/>
      <c r="AD848" s="184"/>
      <c r="AE848" s="185"/>
      <c r="AF848" s="166"/>
      <c r="AG848" s="166"/>
      <c r="AH848" s="184"/>
      <c r="AI848" s="185"/>
      <c r="AJ848" s="166"/>
      <c r="AK848" s="166"/>
      <c r="AL848" s="166"/>
      <c r="AM848" s="166"/>
      <c r="AN848" s="166"/>
      <c r="AO848" s="166"/>
      <c r="AP848" s="166"/>
      <c r="AQ848" s="166"/>
      <c r="AR848" s="166"/>
      <c r="AS848" s="166"/>
      <c r="AT848" s="166"/>
      <c r="AU848" s="166"/>
      <c r="AV848" s="166"/>
      <c r="AW848" s="166"/>
      <c r="AX848" s="184"/>
      <c r="AY848" s="185"/>
      <c r="AZ848" s="166"/>
      <c r="BA848" s="166"/>
      <c r="BB848" s="166"/>
      <c r="BC848" s="166"/>
      <c r="BD848" s="166"/>
      <c r="BE848" s="166"/>
      <c r="BF848" s="184"/>
      <c r="BG848" s="185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166"/>
      <c r="BR848" s="184"/>
      <c r="BS848" s="166"/>
      <c r="BT848" s="166"/>
      <c r="BU848" s="166"/>
      <c r="BV848" s="166"/>
      <c r="BW848" s="185"/>
      <c r="BX848" s="184"/>
      <c r="BY848" s="166"/>
      <c r="BZ848" s="166"/>
    </row>
    <row r="849" spans="1:78" ht="12.75" x14ac:dyDescent="0.2">
      <c r="A849" s="205"/>
      <c r="B849" s="206"/>
      <c r="C849" s="185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84"/>
      <c r="O849" s="185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  <c r="AA849" s="166"/>
      <c r="AB849" s="166"/>
      <c r="AC849" s="166"/>
      <c r="AD849" s="184"/>
      <c r="AE849" s="185"/>
      <c r="AF849" s="166"/>
      <c r="AG849" s="166"/>
      <c r="AH849" s="184"/>
      <c r="AI849" s="185"/>
      <c r="AJ849" s="166"/>
      <c r="AK849" s="166"/>
      <c r="AL849" s="166"/>
      <c r="AM849" s="166"/>
      <c r="AN849" s="166"/>
      <c r="AO849" s="166"/>
      <c r="AP849" s="166"/>
      <c r="AQ849" s="166"/>
      <c r="AR849" s="166"/>
      <c r="AS849" s="166"/>
      <c r="AT849" s="166"/>
      <c r="AU849" s="166"/>
      <c r="AV849" s="166"/>
      <c r="AW849" s="166"/>
      <c r="AX849" s="184"/>
      <c r="AY849" s="185"/>
      <c r="AZ849" s="166"/>
      <c r="BA849" s="166"/>
      <c r="BB849" s="166"/>
      <c r="BC849" s="166"/>
      <c r="BD849" s="166"/>
      <c r="BE849" s="166"/>
      <c r="BF849" s="184"/>
      <c r="BG849" s="185"/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166"/>
      <c r="BR849" s="184"/>
      <c r="BS849" s="166"/>
      <c r="BT849" s="166"/>
      <c r="BU849" s="166"/>
      <c r="BV849" s="166"/>
      <c r="BW849" s="185"/>
      <c r="BX849" s="184"/>
      <c r="BY849" s="166"/>
      <c r="BZ849" s="166"/>
    </row>
    <row r="850" spans="1:78" ht="12.75" x14ac:dyDescent="0.2">
      <c r="A850" s="205"/>
      <c r="B850" s="206"/>
      <c r="C850" s="185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84"/>
      <c r="O850" s="185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  <c r="AA850" s="166"/>
      <c r="AB850" s="166"/>
      <c r="AC850" s="166"/>
      <c r="AD850" s="184"/>
      <c r="AE850" s="185"/>
      <c r="AF850" s="166"/>
      <c r="AG850" s="166"/>
      <c r="AH850" s="184"/>
      <c r="AI850" s="185"/>
      <c r="AJ850" s="166"/>
      <c r="AK850" s="166"/>
      <c r="AL850" s="166"/>
      <c r="AM850" s="166"/>
      <c r="AN850" s="166"/>
      <c r="AO850" s="166"/>
      <c r="AP850" s="166"/>
      <c r="AQ850" s="166"/>
      <c r="AR850" s="166"/>
      <c r="AS850" s="166"/>
      <c r="AT850" s="166"/>
      <c r="AU850" s="166"/>
      <c r="AV850" s="166"/>
      <c r="AW850" s="166"/>
      <c r="AX850" s="184"/>
      <c r="AY850" s="185"/>
      <c r="AZ850" s="166"/>
      <c r="BA850" s="166"/>
      <c r="BB850" s="166"/>
      <c r="BC850" s="166"/>
      <c r="BD850" s="166"/>
      <c r="BE850" s="166"/>
      <c r="BF850" s="184"/>
      <c r="BG850" s="185"/>
      <c r="BH850" s="166"/>
      <c r="BI850" s="166"/>
      <c r="BJ850" s="166"/>
      <c r="BK850" s="166"/>
      <c r="BL850" s="166"/>
      <c r="BM850" s="166"/>
      <c r="BN850" s="166"/>
      <c r="BO850" s="166"/>
      <c r="BP850" s="166"/>
      <c r="BQ850" s="166"/>
      <c r="BR850" s="184"/>
      <c r="BS850" s="166"/>
      <c r="BT850" s="166"/>
      <c r="BU850" s="166"/>
      <c r="BV850" s="166"/>
      <c r="BW850" s="185"/>
      <c r="BX850" s="184"/>
      <c r="BY850" s="166"/>
      <c r="BZ850" s="166"/>
    </row>
    <row r="851" spans="1:78" ht="12.75" x14ac:dyDescent="0.2">
      <c r="A851" s="205"/>
      <c r="B851" s="206"/>
      <c r="C851" s="185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84"/>
      <c r="O851" s="185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  <c r="AA851" s="166"/>
      <c r="AB851" s="166"/>
      <c r="AC851" s="166"/>
      <c r="AD851" s="184"/>
      <c r="AE851" s="185"/>
      <c r="AF851" s="166"/>
      <c r="AG851" s="166"/>
      <c r="AH851" s="184"/>
      <c r="AI851" s="185"/>
      <c r="AJ851" s="166"/>
      <c r="AK851" s="166"/>
      <c r="AL851" s="166"/>
      <c r="AM851" s="166"/>
      <c r="AN851" s="166"/>
      <c r="AO851" s="166"/>
      <c r="AP851" s="166"/>
      <c r="AQ851" s="166"/>
      <c r="AR851" s="166"/>
      <c r="AS851" s="166"/>
      <c r="AT851" s="166"/>
      <c r="AU851" s="166"/>
      <c r="AV851" s="166"/>
      <c r="AW851" s="166"/>
      <c r="AX851" s="184"/>
      <c r="AY851" s="185"/>
      <c r="AZ851" s="166"/>
      <c r="BA851" s="166"/>
      <c r="BB851" s="166"/>
      <c r="BC851" s="166"/>
      <c r="BD851" s="166"/>
      <c r="BE851" s="166"/>
      <c r="BF851" s="184"/>
      <c r="BG851" s="185"/>
      <c r="BH851" s="166"/>
      <c r="BI851" s="166"/>
      <c r="BJ851" s="166"/>
      <c r="BK851" s="166"/>
      <c r="BL851" s="166"/>
      <c r="BM851" s="166"/>
      <c r="BN851" s="166"/>
      <c r="BO851" s="166"/>
      <c r="BP851" s="166"/>
      <c r="BQ851" s="166"/>
      <c r="BR851" s="184"/>
      <c r="BS851" s="166"/>
      <c r="BT851" s="166"/>
      <c r="BU851" s="166"/>
      <c r="BV851" s="166"/>
      <c r="BW851" s="185"/>
      <c r="BX851" s="184"/>
      <c r="BY851" s="166"/>
      <c r="BZ851" s="166"/>
    </row>
    <row r="852" spans="1:78" ht="12.75" x14ac:dyDescent="0.2">
      <c r="A852" s="205"/>
      <c r="B852" s="206"/>
      <c r="C852" s="185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84"/>
      <c r="O852" s="185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  <c r="AA852" s="166"/>
      <c r="AB852" s="166"/>
      <c r="AC852" s="166"/>
      <c r="AD852" s="184"/>
      <c r="AE852" s="185"/>
      <c r="AF852" s="166"/>
      <c r="AG852" s="166"/>
      <c r="AH852" s="184"/>
      <c r="AI852" s="185"/>
      <c r="AJ852" s="166"/>
      <c r="AK852" s="166"/>
      <c r="AL852" s="166"/>
      <c r="AM852" s="166"/>
      <c r="AN852" s="166"/>
      <c r="AO852" s="166"/>
      <c r="AP852" s="166"/>
      <c r="AQ852" s="166"/>
      <c r="AR852" s="166"/>
      <c r="AS852" s="166"/>
      <c r="AT852" s="166"/>
      <c r="AU852" s="166"/>
      <c r="AV852" s="166"/>
      <c r="AW852" s="166"/>
      <c r="AX852" s="184"/>
      <c r="AY852" s="185"/>
      <c r="AZ852" s="166"/>
      <c r="BA852" s="166"/>
      <c r="BB852" s="166"/>
      <c r="BC852" s="166"/>
      <c r="BD852" s="166"/>
      <c r="BE852" s="166"/>
      <c r="BF852" s="184"/>
      <c r="BG852" s="185"/>
      <c r="BH852" s="166"/>
      <c r="BI852" s="166"/>
      <c r="BJ852" s="166"/>
      <c r="BK852" s="166"/>
      <c r="BL852" s="166"/>
      <c r="BM852" s="166"/>
      <c r="BN852" s="166"/>
      <c r="BO852" s="166"/>
      <c r="BP852" s="166"/>
      <c r="BQ852" s="166"/>
      <c r="BR852" s="184"/>
      <c r="BS852" s="166"/>
      <c r="BT852" s="166"/>
      <c r="BU852" s="166"/>
      <c r="BV852" s="166"/>
      <c r="BW852" s="185"/>
      <c r="BX852" s="184"/>
      <c r="BY852" s="166"/>
      <c r="BZ852" s="166"/>
    </row>
    <row r="853" spans="1:78" ht="12.75" x14ac:dyDescent="0.2">
      <c r="A853" s="205"/>
      <c r="B853" s="206"/>
      <c r="C853" s="185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84"/>
      <c r="O853" s="185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  <c r="AA853" s="166"/>
      <c r="AB853" s="166"/>
      <c r="AC853" s="166"/>
      <c r="AD853" s="184"/>
      <c r="AE853" s="185"/>
      <c r="AF853" s="166"/>
      <c r="AG853" s="166"/>
      <c r="AH853" s="184"/>
      <c r="AI853" s="185"/>
      <c r="AJ853" s="166"/>
      <c r="AK853" s="166"/>
      <c r="AL853" s="166"/>
      <c r="AM853" s="166"/>
      <c r="AN853" s="166"/>
      <c r="AO853" s="166"/>
      <c r="AP853" s="166"/>
      <c r="AQ853" s="166"/>
      <c r="AR853" s="166"/>
      <c r="AS853" s="166"/>
      <c r="AT853" s="166"/>
      <c r="AU853" s="166"/>
      <c r="AV853" s="166"/>
      <c r="AW853" s="166"/>
      <c r="AX853" s="184"/>
      <c r="AY853" s="185"/>
      <c r="AZ853" s="166"/>
      <c r="BA853" s="166"/>
      <c r="BB853" s="166"/>
      <c r="BC853" s="166"/>
      <c r="BD853" s="166"/>
      <c r="BE853" s="166"/>
      <c r="BF853" s="184"/>
      <c r="BG853" s="185"/>
      <c r="BH853" s="166"/>
      <c r="BI853" s="166"/>
      <c r="BJ853" s="166"/>
      <c r="BK853" s="166"/>
      <c r="BL853" s="166"/>
      <c r="BM853" s="166"/>
      <c r="BN853" s="166"/>
      <c r="BO853" s="166"/>
      <c r="BP853" s="166"/>
      <c r="BQ853" s="166"/>
      <c r="BR853" s="184"/>
      <c r="BS853" s="166"/>
      <c r="BT853" s="166"/>
      <c r="BU853" s="166"/>
      <c r="BV853" s="166"/>
      <c r="BW853" s="185"/>
      <c r="BX853" s="184"/>
      <c r="BY853" s="166"/>
      <c r="BZ853" s="166"/>
    </row>
    <row r="854" spans="1:78" ht="12.75" x14ac:dyDescent="0.2">
      <c r="A854" s="205"/>
      <c r="B854" s="206"/>
      <c r="C854" s="185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84"/>
      <c r="O854" s="185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  <c r="AA854" s="166"/>
      <c r="AB854" s="166"/>
      <c r="AC854" s="166"/>
      <c r="AD854" s="184"/>
      <c r="AE854" s="185"/>
      <c r="AF854" s="166"/>
      <c r="AG854" s="166"/>
      <c r="AH854" s="184"/>
      <c r="AI854" s="185"/>
      <c r="AJ854" s="166"/>
      <c r="AK854" s="166"/>
      <c r="AL854" s="166"/>
      <c r="AM854" s="166"/>
      <c r="AN854" s="166"/>
      <c r="AO854" s="166"/>
      <c r="AP854" s="166"/>
      <c r="AQ854" s="166"/>
      <c r="AR854" s="166"/>
      <c r="AS854" s="166"/>
      <c r="AT854" s="166"/>
      <c r="AU854" s="166"/>
      <c r="AV854" s="166"/>
      <c r="AW854" s="166"/>
      <c r="AX854" s="184"/>
      <c r="AY854" s="185"/>
      <c r="AZ854" s="166"/>
      <c r="BA854" s="166"/>
      <c r="BB854" s="166"/>
      <c r="BC854" s="166"/>
      <c r="BD854" s="166"/>
      <c r="BE854" s="166"/>
      <c r="BF854" s="184"/>
      <c r="BG854" s="185"/>
      <c r="BH854" s="166"/>
      <c r="BI854" s="166"/>
      <c r="BJ854" s="166"/>
      <c r="BK854" s="166"/>
      <c r="BL854" s="166"/>
      <c r="BM854" s="166"/>
      <c r="BN854" s="166"/>
      <c r="BO854" s="166"/>
      <c r="BP854" s="166"/>
      <c r="BQ854" s="166"/>
      <c r="BR854" s="184"/>
      <c r="BS854" s="166"/>
      <c r="BT854" s="166"/>
      <c r="BU854" s="166"/>
      <c r="BV854" s="166"/>
      <c r="BW854" s="185"/>
      <c r="BX854" s="184"/>
      <c r="BY854" s="166"/>
      <c r="BZ854" s="166"/>
    </row>
    <row r="855" spans="1:78" ht="12.75" x14ac:dyDescent="0.2">
      <c r="A855" s="205"/>
      <c r="B855" s="206"/>
      <c r="C855" s="185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84"/>
      <c r="O855" s="185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  <c r="AA855" s="166"/>
      <c r="AB855" s="166"/>
      <c r="AC855" s="166"/>
      <c r="AD855" s="184"/>
      <c r="AE855" s="185"/>
      <c r="AF855" s="166"/>
      <c r="AG855" s="166"/>
      <c r="AH855" s="184"/>
      <c r="AI855" s="185"/>
      <c r="AJ855" s="166"/>
      <c r="AK855" s="166"/>
      <c r="AL855" s="166"/>
      <c r="AM855" s="166"/>
      <c r="AN855" s="166"/>
      <c r="AO855" s="166"/>
      <c r="AP855" s="166"/>
      <c r="AQ855" s="166"/>
      <c r="AR855" s="166"/>
      <c r="AS855" s="166"/>
      <c r="AT855" s="166"/>
      <c r="AU855" s="166"/>
      <c r="AV855" s="166"/>
      <c r="AW855" s="166"/>
      <c r="AX855" s="184"/>
      <c r="AY855" s="185"/>
      <c r="AZ855" s="166"/>
      <c r="BA855" s="166"/>
      <c r="BB855" s="166"/>
      <c r="BC855" s="166"/>
      <c r="BD855" s="166"/>
      <c r="BE855" s="166"/>
      <c r="BF855" s="184"/>
      <c r="BG855" s="185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166"/>
      <c r="BR855" s="184"/>
      <c r="BS855" s="166"/>
      <c r="BT855" s="166"/>
      <c r="BU855" s="166"/>
      <c r="BV855" s="166"/>
      <c r="BW855" s="185"/>
      <c r="BX855" s="184"/>
      <c r="BY855" s="166"/>
      <c r="BZ855" s="166"/>
    </row>
    <row r="856" spans="1:78" ht="12.75" x14ac:dyDescent="0.2">
      <c r="A856" s="205"/>
      <c r="B856" s="206"/>
      <c r="C856" s="185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84"/>
      <c r="O856" s="185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  <c r="AA856" s="166"/>
      <c r="AB856" s="166"/>
      <c r="AC856" s="166"/>
      <c r="AD856" s="184"/>
      <c r="AE856" s="185"/>
      <c r="AF856" s="166"/>
      <c r="AG856" s="166"/>
      <c r="AH856" s="184"/>
      <c r="AI856" s="185"/>
      <c r="AJ856" s="166"/>
      <c r="AK856" s="166"/>
      <c r="AL856" s="166"/>
      <c r="AM856" s="166"/>
      <c r="AN856" s="166"/>
      <c r="AO856" s="166"/>
      <c r="AP856" s="166"/>
      <c r="AQ856" s="166"/>
      <c r="AR856" s="166"/>
      <c r="AS856" s="166"/>
      <c r="AT856" s="166"/>
      <c r="AU856" s="166"/>
      <c r="AV856" s="166"/>
      <c r="AW856" s="166"/>
      <c r="AX856" s="184"/>
      <c r="AY856" s="185"/>
      <c r="AZ856" s="166"/>
      <c r="BA856" s="166"/>
      <c r="BB856" s="166"/>
      <c r="BC856" s="166"/>
      <c r="BD856" s="166"/>
      <c r="BE856" s="166"/>
      <c r="BF856" s="184"/>
      <c r="BG856" s="185"/>
      <c r="BH856" s="166"/>
      <c r="BI856" s="166"/>
      <c r="BJ856" s="166"/>
      <c r="BK856" s="166"/>
      <c r="BL856" s="166"/>
      <c r="BM856" s="166"/>
      <c r="BN856" s="166"/>
      <c r="BO856" s="166"/>
      <c r="BP856" s="166"/>
      <c r="BQ856" s="166"/>
      <c r="BR856" s="184"/>
      <c r="BS856" s="166"/>
      <c r="BT856" s="166"/>
      <c r="BU856" s="166"/>
      <c r="BV856" s="166"/>
      <c r="BW856" s="185"/>
      <c r="BX856" s="184"/>
      <c r="BY856" s="166"/>
      <c r="BZ856" s="166"/>
    </row>
    <row r="857" spans="1:78" ht="12.75" x14ac:dyDescent="0.2">
      <c r="A857" s="205"/>
      <c r="B857" s="206"/>
      <c r="C857" s="185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84"/>
      <c r="O857" s="185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  <c r="AA857" s="166"/>
      <c r="AB857" s="166"/>
      <c r="AC857" s="166"/>
      <c r="AD857" s="184"/>
      <c r="AE857" s="185"/>
      <c r="AF857" s="166"/>
      <c r="AG857" s="166"/>
      <c r="AH857" s="184"/>
      <c r="AI857" s="185"/>
      <c r="AJ857" s="166"/>
      <c r="AK857" s="166"/>
      <c r="AL857" s="166"/>
      <c r="AM857" s="166"/>
      <c r="AN857" s="166"/>
      <c r="AO857" s="166"/>
      <c r="AP857" s="166"/>
      <c r="AQ857" s="166"/>
      <c r="AR857" s="166"/>
      <c r="AS857" s="166"/>
      <c r="AT857" s="166"/>
      <c r="AU857" s="166"/>
      <c r="AV857" s="166"/>
      <c r="AW857" s="166"/>
      <c r="AX857" s="184"/>
      <c r="AY857" s="185"/>
      <c r="AZ857" s="166"/>
      <c r="BA857" s="166"/>
      <c r="BB857" s="166"/>
      <c r="BC857" s="166"/>
      <c r="BD857" s="166"/>
      <c r="BE857" s="166"/>
      <c r="BF857" s="184"/>
      <c r="BG857" s="185"/>
      <c r="BH857" s="166"/>
      <c r="BI857" s="166"/>
      <c r="BJ857" s="166"/>
      <c r="BK857" s="166"/>
      <c r="BL857" s="166"/>
      <c r="BM857" s="166"/>
      <c r="BN857" s="166"/>
      <c r="BO857" s="166"/>
      <c r="BP857" s="166"/>
      <c r="BQ857" s="166"/>
      <c r="BR857" s="184"/>
      <c r="BS857" s="166"/>
      <c r="BT857" s="166"/>
      <c r="BU857" s="166"/>
      <c r="BV857" s="166"/>
      <c r="BW857" s="185"/>
      <c r="BX857" s="184"/>
      <c r="BY857" s="166"/>
      <c r="BZ857" s="166"/>
    </row>
    <row r="858" spans="1:78" ht="12.75" x14ac:dyDescent="0.2">
      <c r="A858" s="205"/>
      <c r="B858" s="206"/>
      <c r="C858" s="185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84"/>
      <c r="O858" s="185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  <c r="AA858" s="166"/>
      <c r="AB858" s="166"/>
      <c r="AC858" s="166"/>
      <c r="AD858" s="184"/>
      <c r="AE858" s="185"/>
      <c r="AF858" s="166"/>
      <c r="AG858" s="166"/>
      <c r="AH858" s="184"/>
      <c r="AI858" s="185"/>
      <c r="AJ858" s="166"/>
      <c r="AK858" s="166"/>
      <c r="AL858" s="166"/>
      <c r="AM858" s="166"/>
      <c r="AN858" s="166"/>
      <c r="AO858" s="166"/>
      <c r="AP858" s="166"/>
      <c r="AQ858" s="166"/>
      <c r="AR858" s="166"/>
      <c r="AS858" s="166"/>
      <c r="AT858" s="166"/>
      <c r="AU858" s="166"/>
      <c r="AV858" s="166"/>
      <c r="AW858" s="166"/>
      <c r="AX858" s="184"/>
      <c r="AY858" s="185"/>
      <c r="AZ858" s="166"/>
      <c r="BA858" s="166"/>
      <c r="BB858" s="166"/>
      <c r="BC858" s="166"/>
      <c r="BD858" s="166"/>
      <c r="BE858" s="166"/>
      <c r="BF858" s="184"/>
      <c r="BG858" s="185"/>
      <c r="BH858" s="166"/>
      <c r="BI858" s="166"/>
      <c r="BJ858" s="166"/>
      <c r="BK858" s="166"/>
      <c r="BL858" s="166"/>
      <c r="BM858" s="166"/>
      <c r="BN858" s="166"/>
      <c r="BO858" s="166"/>
      <c r="BP858" s="166"/>
      <c r="BQ858" s="166"/>
      <c r="BR858" s="184"/>
      <c r="BS858" s="166"/>
      <c r="BT858" s="166"/>
      <c r="BU858" s="166"/>
      <c r="BV858" s="166"/>
      <c r="BW858" s="185"/>
      <c r="BX858" s="184"/>
      <c r="BY858" s="166"/>
      <c r="BZ858" s="166"/>
    </row>
    <row r="859" spans="1:78" ht="12.75" x14ac:dyDescent="0.2">
      <c r="A859" s="205"/>
      <c r="B859" s="206"/>
      <c r="C859" s="185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84"/>
      <c r="O859" s="185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84"/>
      <c r="AE859" s="185"/>
      <c r="AF859" s="166"/>
      <c r="AG859" s="166"/>
      <c r="AH859" s="184"/>
      <c r="AI859" s="185"/>
      <c r="AJ859" s="166"/>
      <c r="AK859" s="166"/>
      <c r="AL859" s="166"/>
      <c r="AM859" s="166"/>
      <c r="AN859" s="166"/>
      <c r="AO859" s="166"/>
      <c r="AP859" s="166"/>
      <c r="AQ859" s="166"/>
      <c r="AR859" s="166"/>
      <c r="AS859" s="166"/>
      <c r="AT859" s="166"/>
      <c r="AU859" s="166"/>
      <c r="AV859" s="166"/>
      <c r="AW859" s="166"/>
      <c r="AX859" s="184"/>
      <c r="AY859" s="185"/>
      <c r="AZ859" s="166"/>
      <c r="BA859" s="166"/>
      <c r="BB859" s="166"/>
      <c r="BC859" s="166"/>
      <c r="BD859" s="166"/>
      <c r="BE859" s="166"/>
      <c r="BF859" s="184"/>
      <c r="BG859" s="185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184"/>
      <c r="BS859" s="166"/>
      <c r="BT859" s="166"/>
      <c r="BU859" s="166"/>
      <c r="BV859" s="166"/>
      <c r="BW859" s="185"/>
      <c r="BX859" s="184"/>
      <c r="BY859" s="166"/>
      <c r="BZ859" s="166"/>
    </row>
    <row r="860" spans="1:78" ht="12.75" x14ac:dyDescent="0.2">
      <c r="A860" s="205"/>
      <c r="B860" s="206"/>
      <c r="C860" s="185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84"/>
      <c r="O860" s="185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  <c r="AA860" s="166"/>
      <c r="AB860" s="166"/>
      <c r="AC860" s="166"/>
      <c r="AD860" s="184"/>
      <c r="AE860" s="185"/>
      <c r="AF860" s="166"/>
      <c r="AG860" s="166"/>
      <c r="AH860" s="184"/>
      <c r="AI860" s="185"/>
      <c r="AJ860" s="166"/>
      <c r="AK860" s="166"/>
      <c r="AL860" s="166"/>
      <c r="AM860" s="166"/>
      <c r="AN860" s="166"/>
      <c r="AO860" s="166"/>
      <c r="AP860" s="166"/>
      <c r="AQ860" s="166"/>
      <c r="AR860" s="166"/>
      <c r="AS860" s="166"/>
      <c r="AT860" s="166"/>
      <c r="AU860" s="166"/>
      <c r="AV860" s="166"/>
      <c r="AW860" s="166"/>
      <c r="AX860" s="184"/>
      <c r="AY860" s="185"/>
      <c r="AZ860" s="166"/>
      <c r="BA860" s="166"/>
      <c r="BB860" s="166"/>
      <c r="BC860" s="166"/>
      <c r="BD860" s="166"/>
      <c r="BE860" s="166"/>
      <c r="BF860" s="184"/>
      <c r="BG860" s="185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166"/>
      <c r="BR860" s="184"/>
      <c r="BS860" s="166"/>
      <c r="BT860" s="166"/>
      <c r="BU860" s="166"/>
      <c r="BV860" s="166"/>
      <c r="BW860" s="185"/>
      <c r="BX860" s="184"/>
      <c r="BY860" s="166"/>
      <c r="BZ860" s="166"/>
    </row>
    <row r="861" spans="1:78" ht="12.75" x14ac:dyDescent="0.2">
      <c r="A861" s="205"/>
      <c r="B861" s="206"/>
      <c r="C861" s="185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84"/>
      <c r="O861" s="185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  <c r="AA861" s="166"/>
      <c r="AB861" s="166"/>
      <c r="AC861" s="166"/>
      <c r="AD861" s="184"/>
      <c r="AE861" s="185"/>
      <c r="AF861" s="166"/>
      <c r="AG861" s="166"/>
      <c r="AH861" s="184"/>
      <c r="AI861" s="185"/>
      <c r="AJ861" s="166"/>
      <c r="AK861" s="166"/>
      <c r="AL861" s="166"/>
      <c r="AM861" s="166"/>
      <c r="AN861" s="166"/>
      <c r="AO861" s="166"/>
      <c r="AP861" s="166"/>
      <c r="AQ861" s="166"/>
      <c r="AR861" s="166"/>
      <c r="AS861" s="166"/>
      <c r="AT861" s="166"/>
      <c r="AU861" s="166"/>
      <c r="AV861" s="166"/>
      <c r="AW861" s="166"/>
      <c r="AX861" s="184"/>
      <c r="AY861" s="185"/>
      <c r="AZ861" s="166"/>
      <c r="BA861" s="166"/>
      <c r="BB861" s="166"/>
      <c r="BC861" s="166"/>
      <c r="BD861" s="166"/>
      <c r="BE861" s="166"/>
      <c r="BF861" s="184"/>
      <c r="BG861" s="185"/>
      <c r="BH861" s="166"/>
      <c r="BI861" s="166"/>
      <c r="BJ861" s="166"/>
      <c r="BK861" s="166"/>
      <c r="BL861" s="166"/>
      <c r="BM861" s="166"/>
      <c r="BN861" s="166"/>
      <c r="BO861" s="166"/>
      <c r="BP861" s="166"/>
      <c r="BQ861" s="166"/>
      <c r="BR861" s="184"/>
      <c r="BS861" s="166"/>
      <c r="BT861" s="166"/>
      <c r="BU861" s="166"/>
      <c r="BV861" s="166"/>
      <c r="BW861" s="185"/>
      <c r="BX861" s="184"/>
      <c r="BY861" s="166"/>
      <c r="BZ861" s="166"/>
    </row>
    <row r="862" spans="1:78" ht="12.75" x14ac:dyDescent="0.2">
      <c r="A862" s="205"/>
      <c r="B862" s="206"/>
      <c r="C862" s="185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84"/>
      <c r="O862" s="185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  <c r="AA862" s="166"/>
      <c r="AB862" s="166"/>
      <c r="AC862" s="166"/>
      <c r="AD862" s="184"/>
      <c r="AE862" s="185"/>
      <c r="AF862" s="166"/>
      <c r="AG862" s="166"/>
      <c r="AH862" s="184"/>
      <c r="AI862" s="185"/>
      <c r="AJ862" s="166"/>
      <c r="AK862" s="166"/>
      <c r="AL862" s="166"/>
      <c r="AM862" s="166"/>
      <c r="AN862" s="166"/>
      <c r="AO862" s="166"/>
      <c r="AP862" s="166"/>
      <c r="AQ862" s="166"/>
      <c r="AR862" s="166"/>
      <c r="AS862" s="166"/>
      <c r="AT862" s="166"/>
      <c r="AU862" s="166"/>
      <c r="AV862" s="166"/>
      <c r="AW862" s="166"/>
      <c r="AX862" s="184"/>
      <c r="AY862" s="185"/>
      <c r="AZ862" s="166"/>
      <c r="BA862" s="166"/>
      <c r="BB862" s="166"/>
      <c r="BC862" s="166"/>
      <c r="BD862" s="166"/>
      <c r="BE862" s="166"/>
      <c r="BF862" s="184"/>
      <c r="BG862" s="185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166"/>
      <c r="BR862" s="184"/>
      <c r="BS862" s="166"/>
      <c r="BT862" s="166"/>
      <c r="BU862" s="166"/>
      <c r="BV862" s="166"/>
      <c r="BW862" s="185"/>
      <c r="BX862" s="184"/>
      <c r="BY862" s="166"/>
      <c r="BZ862" s="166"/>
    </row>
    <row r="863" spans="1:78" ht="12.75" x14ac:dyDescent="0.2">
      <c r="A863" s="205"/>
      <c r="B863" s="206"/>
      <c r="C863" s="185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84"/>
      <c r="O863" s="185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  <c r="AA863" s="166"/>
      <c r="AB863" s="166"/>
      <c r="AC863" s="166"/>
      <c r="AD863" s="184"/>
      <c r="AE863" s="185"/>
      <c r="AF863" s="166"/>
      <c r="AG863" s="166"/>
      <c r="AH863" s="184"/>
      <c r="AI863" s="185"/>
      <c r="AJ863" s="166"/>
      <c r="AK863" s="166"/>
      <c r="AL863" s="166"/>
      <c r="AM863" s="166"/>
      <c r="AN863" s="166"/>
      <c r="AO863" s="166"/>
      <c r="AP863" s="166"/>
      <c r="AQ863" s="166"/>
      <c r="AR863" s="166"/>
      <c r="AS863" s="166"/>
      <c r="AT863" s="166"/>
      <c r="AU863" s="166"/>
      <c r="AV863" s="166"/>
      <c r="AW863" s="166"/>
      <c r="AX863" s="184"/>
      <c r="AY863" s="185"/>
      <c r="AZ863" s="166"/>
      <c r="BA863" s="166"/>
      <c r="BB863" s="166"/>
      <c r="BC863" s="166"/>
      <c r="BD863" s="166"/>
      <c r="BE863" s="166"/>
      <c r="BF863" s="184"/>
      <c r="BG863" s="185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166"/>
      <c r="BR863" s="184"/>
      <c r="BS863" s="166"/>
      <c r="BT863" s="166"/>
      <c r="BU863" s="166"/>
      <c r="BV863" s="166"/>
      <c r="BW863" s="185"/>
      <c r="BX863" s="184"/>
      <c r="BY863" s="166"/>
      <c r="BZ863" s="166"/>
    </row>
    <row r="864" spans="1:78" ht="12.75" x14ac:dyDescent="0.2">
      <c r="A864" s="205"/>
      <c r="B864" s="206"/>
      <c r="C864" s="185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84"/>
      <c r="O864" s="185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  <c r="AA864" s="166"/>
      <c r="AB864" s="166"/>
      <c r="AC864" s="166"/>
      <c r="AD864" s="184"/>
      <c r="AE864" s="185"/>
      <c r="AF864" s="166"/>
      <c r="AG864" s="166"/>
      <c r="AH864" s="184"/>
      <c r="AI864" s="185"/>
      <c r="AJ864" s="166"/>
      <c r="AK864" s="166"/>
      <c r="AL864" s="166"/>
      <c r="AM864" s="166"/>
      <c r="AN864" s="166"/>
      <c r="AO864" s="166"/>
      <c r="AP864" s="166"/>
      <c r="AQ864" s="166"/>
      <c r="AR864" s="166"/>
      <c r="AS864" s="166"/>
      <c r="AT864" s="166"/>
      <c r="AU864" s="166"/>
      <c r="AV864" s="166"/>
      <c r="AW864" s="166"/>
      <c r="AX864" s="184"/>
      <c r="AY864" s="185"/>
      <c r="AZ864" s="166"/>
      <c r="BA864" s="166"/>
      <c r="BB864" s="166"/>
      <c r="BC864" s="166"/>
      <c r="BD864" s="166"/>
      <c r="BE864" s="166"/>
      <c r="BF864" s="184"/>
      <c r="BG864" s="185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166"/>
      <c r="BR864" s="184"/>
      <c r="BS864" s="166"/>
      <c r="BT864" s="166"/>
      <c r="BU864" s="166"/>
      <c r="BV864" s="166"/>
      <c r="BW864" s="185"/>
      <c r="BX864" s="184"/>
      <c r="BY864" s="166"/>
      <c r="BZ864" s="166"/>
    </row>
    <row r="865" spans="1:78" ht="12.75" x14ac:dyDescent="0.2">
      <c r="A865" s="205"/>
      <c r="B865" s="206"/>
      <c r="C865" s="185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84"/>
      <c r="O865" s="185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  <c r="AA865" s="166"/>
      <c r="AB865" s="166"/>
      <c r="AC865" s="166"/>
      <c r="AD865" s="184"/>
      <c r="AE865" s="185"/>
      <c r="AF865" s="166"/>
      <c r="AG865" s="166"/>
      <c r="AH865" s="184"/>
      <c r="AI865" s="185"/>
      <c r="AJ865" s="166"/>
      <c r="AK865" s="166"/>
      <c r="AL865" s="166"/>
      <c r="AM865" s="166"/>
      <c r="AN865" s="166"/>
      <c r="AO865" s="166"/>
      <c r="AP865" s="166"/>
      <c r="AQ865" s="166"/>
      <c r="AR865" s="166"/>
      <c r="AS865" s="166"/>
      <c r="AT865" s="166"/>
      <c r="AU865" s="166"/>
      <c r="AV865" s="166"/>
      <c r="AW865" s="166"/>
      <c r="AX865" s="184"/>
      <c r="AY865" s="185"/>
      <c r="AZ865" s="166"/>
      <c r="BA865" s="166"/>
      <c r="BB865" s="166"/>
      <c r="BC865" s="166"/>
      <c r="BD865" s="166"/>
      <c r="BE865" s="166"/>
      <c r="BF865" s="184"/>
      <c r="BG865" s="185"/>
      <c r="BH865" s="166"/>
      <c r="BI865" s="166"/>
      <c r="BJ865" s="166"/>
      <c r="BK865" s="166"/>
      <c r="BL865" s="166"/>
      <c r="BM865" s="166"/>
      <c r="BN865" s="166"/>
      <c r="BO865" s="166"/>
      <c r="BP865" s="166"/>
      <c r="BQ865" s="166"/>
      <c r="BR865" s="184"/>
      <c r="BS865" s="166"/>
      <c r="BT865" s="166"/>
      <c r="BU865" s="166"/>
      <c r="BV865" s="166"/>
      <c r="BW865" s="185"/>
      <c r="BX865" s="184"/>
      <c r="BY865" s="166"/>
      <c r="BZ865" s="166"/>
    </row>
    <row r="866" spans="1:78" ht="12.75" x14ac:dyDescent="0.2">
      <c r="A866" s="205"/>
      <c r="B866" s="206"/>
      <c r="C866" s="185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84"/>
      <c r="O866" s="185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  <c r="AA866" s="166"/>
      <c r="AB866" s="166"/>
      <c r="AC866" s="166"/>
      <c r="AD866" s="184"/>
      <c r="AE866" s="185"/>
      <c r="AF866" s="166"/>
      <c r="AG866" s="166"/>
      <c r="AH866" s="184"/>
      <c r="AI866" s="185"/>
      <c r="AJ866" s="166"/>
      <c r="AK866" s="166"/>
      <c r="AL866" s="166"/>
      <c r="AM866" s="166"/>
      <c r="AN866" s="166"/>
      <c r="AO866" s="166"/>
      <c r="AP866" s="166"/>
      <c r="AQ866" s="166"/>
      <c r="AR866" s="166"/>
      <c r="AS866" s="166"/>
      <c r="AT866" s="166"/>
      <c r="AU866" s="166"/>
      <c r="AV866" s="166"/>
      <c r="AW866" s="166"/>
      <c r="AX866" s="184"/>
      <c r="AY866" s="185"/>
      <c r="AZ866" s="166"/>
      <c r="BA866" s="166"/>
      <c r="BB866" s="166"/>
      <c r="BC866" s="166"/>
      <c r="BD866" s="166"/>
      <c r="BE866" s="166"/>
      <c r="BF866" s="184"/>
      <c r="BG866" s="185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166"/>
      <c r="BR866" s="184"/>
      <c r="BS866" s="166"/>
      <c r="BT866" s="166"/>
      <c r="BU866" s="166"/>
      <c r="BV866" s="166"/>
      <c r="BW866" s="185"/>
      <c r="BX866" s="184"/>
      <c r="BY866" s="166"/>
      <c r="BZ866" s="166"/>
    </row>
    <row r="867" spans="1:78" ht="12.75" x14ac:dyDescent="0.2">
      <c r="A867" s="205"/>
      <c r="B867" s="206"/>
      <c r="C867" s="185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84"/>
      <c r="O867" s="185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  <c r="AA867" s="166"/>
      <c r="AB867" s="166"/>
      <c r="AC867" s="166"/>
      <c r="AD867" s="184"/>
      <c r="AE867" s="185"/>
      <c r="AF867" s="166"/>
      <c r="AG867" s="166"/>
      <c r="AH867" s="184"/>
      <c r="AI867" s="185"/>
      <c r="AJ867" s="166"/>
      <c r="AK867" s="166"/>
      <c r="AL867" s="166"/>
      <c r="AM867" s="166"/>
      <c r="AN867" s="166"/>
      <c r="AO867" s="166"/>
      <c r="AP867" s="166"/>
      <c r="AQ867" s="166"/>
      <c r="AR867" s="166"/>
      <c r="AS867" s="166"/>
      <c r="AT867" s="166"/>
      <c r="AU867" s="166"/>
      <c r="AV867" s="166"/>
      <c r="AW867" s="166"/>
      <c r="AX867" s="184"/>
      <c r="AY867" s="185"/>
      <c r="AZ867" s="166"/>
      <c r="BA867" s="166"/>
      <c r="BB867" s="166"/>
      <c r="BC867" s="166"/>
      <c r="BD867" s="166"/>
      <c r="BE867" s="166"/>
      <c r="BF867" s="184"/>
      <c r="BG867" s="185"/>
      <c r="BH867" s="166"/>
      <c r="BI867" s="166"/>
      <c r="BJ867" s="166"/>
      <c r="BK867" s="166"/>
      <c r="BL867" s="166"/>
      <c r="BM867" s="166"/>
      <c r="BN867" s="166"/>
      <c r="BO867" s="166"/>
      <c r="BP867" s="166"/>
      <c r="BQ867" s="166"/>
      <c r="BR867" s="184"/>
      <c r="BS867" s="166"/>
      <c r="BT867" s="166"/>
      <c r="BU867" s="166"/>
      <c r="BV867" s="166"/>
      <c r="BW867" s="185"/>
      <c r="BX867" s="184"/>
      <c r="BY867" s="166"/>
      <c r="BZ867" s="166"/>
    </row>
    <row r="868" spans="1:78" ht="12.75" x14ac:dyDescent="0.2">
      <c r="A868" s="205"/>
      <c r="B868" s="206"/>
      <c r="C868" s="185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84"/>
      <c r="O868" s="185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  <c r="AA868" s="166"/>
      <c r="AB868" s="166"/>
      <c r="AC868" s="166"/>
      <c r="AD868" s="184"/>
      <c r="AE868" s="185"/>
      <c r="AF868" s="166"/>
      <c r="AG868" s="166"/>
      <c r="AH868" s="184"/>
      <c r="AI868" s="185"/>
      <c r="AJ868" s="166"/>
      <c r="AK868" s="166"/>
      <c r="AL868" s="166"/>
      <c r="AM868" s="166"/>
      <c r="AN868" s="166"/>
      <c r="AO868" s="166"/>
      <c r="AP868" s="166"/>
      <c r="AQ868" s="166"/>
      <c r="AR868" s="166"/>
      <c r="AS868" s="166"/>
      <c r="AT868" s="166"/>
      <c r="AU868" s="166"/>
      <c r="AV868" s="166"/>
      <c r="AW868" s="166"/>
      <c r="AX868" s="184"/>
      <c r="AY868" s="185"/>
      <c r="AZ868" s="166"/>
      <c r="BA868" s="166"/>
      <c r="BB868" s="166"/>
      <c r="BC868" s="166"/>
      <c r="BD868" s="166"/>
      <c r="BE868" s="166"/>
      <c r="BF868" s="184"/>
      <c r="BG868" s="185"/>
      <c r="BH868" s="166"/>
      <c r="BI868" s="166"/>
      <c r="BJ868" s="166"/>
      <c r="BK868" s="166"/>
      <c r="BL868" s="166"/>
      <c r="BM868" s="166"/>
      <c r="BN868" s="166"/>
      <c r="BO868" s="166"/>
      <c r="BP868" s="166"/>
      <c r="BQ868" s="166"/>
      <c r="BR868" s="184"/>
      <c r="BS868" s="166"/>
      <c r="BT868" s="166"/>
      <c r="BU868" s="166"/>
      <c r="BV868" s="166"/>
      <c r="BW868" s="185"/>
      <c r="BX868" s="184"/>
      <c r="BY868" s="166"/>
      <c r="BZ868" s="166"/>
    </row>
    <row r="869" spans="1:78" ht="12.75" x14ac:dyDescent="0.2">
      <c r="A869" s="205"/>
      <c r="B869" s="206"/>
      <c r="C869" s="185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84"/>
      <c r="O869" s="185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66"/>
      <c r="AC869" s="166"/>
      <c r="AD869" s="184"/>
      <c r="AE869" s="185"/>
      <c r="AF869" s="166"/>
      <c r="AG869" s="166"/>
      <c r="AH869" s="184"/>
      <c r="AI869" s="185"/>
      <c r="AJ869" s="166"/>
      <c r="AK869" s="166"/>
      <c r="AL869" s="166"/>
      <c r="AM869" s="166"/>
      <c r="AN869" s="166"/>
      <c r="AO869" s="166"/>
      <c r="AP869" s="166"/>
      <c r="AQ869" s="166"/>
      <c r="AR869" s="166"/>
      <c r="AS869" s="166"/>
      <c r="AT869" s="166"/>
      <c r="AU869" s="166"/>
      <c r="AV869" s="166"/>
      <c r="AW869" s="166"/>
      <c r="AX869" s="184"/>
      <c r="AY869" s="185"/>
      <c r="AZ869" s="166"/>
      <c r="BA869" s="166"/>
      <c r="BB869" s="166"/>
      <c r="BC869" s="166"/>
      <c r="BD869" s="166"/>
      <c r="BE869" s="166"/>
      <c r="BF869" s="184"/>
      <c r="BG869" s="185"/>
      <c r="BH869" s="166"/>
      <c r="BI869" s="166"/>
      <c r="BJ869" s="166"/>
      <c r="BK869" s="166"/>
      <c r="BL869" s="166"/>
      <c r="BM869" s="166"/>
      <c r="BN869" s="166"/>
      <c r="BO869" s="166"/>
      <c r="BP869" s="166"/>
      <c r="BQ869" s="166"/>
      <c r="BR869" s="184"/>
      <c r="BS869" s="166"/>
      <c r="BT869" s="166"/>
      <c r="BU869" s="166"/>
      <c r="BV869" s="166"/>
      <c r="BW869" s="185"/>
      <c r="BX869" s="184"/>
      <c r="BY869" s="166"/>
      <c r="BZ869" s="166"/>
    </row>
    <row r="870" spans="1:78" ht="12.75" x14ac:dyDescent="0.2">
      <c r="A870" s="205"/>
      <c r="B870" s="206"/>
      <c r="C870" s="185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84"/>
      <c r="O870" s="185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  <c r="AA870" s="166"/>
      <c r="AB870" s="166"/>
      <c r="AC870" s="166"/>
      <c r="AD870" s="184"/>
      <c r="AE870" s="185"/>
      <c r="AF870" s="166"/>
      <c r="AG870" s="166"/>
      <c r="AH870" s="184"/>
      <c r="AI870" s="185"/>
      <c r="AJ870" s="166"/>
      <c r="AK870" s="166"/>
      <c r="AL870" s="166"/>
      <c r="AM870" s="166"/>
      <c r="AN870" s="166"/>
      <c r="AO870" s="166"/>
      <c r="AP870" s="166"/>
      <c r="AQ870" s="166"/>
      <c r="AR870" s="166"/>
      <c r="AS870" s="166"/>
      <c r="AT870" s="166"/>
      <c r="AU870" s="166"/>
      <c r="AV870" s="166"/>
      <c r="AW870" s="166"/>
      <c r="AX870" s="184"/>
      <c r="AY870" s="185"/>
      <c r="AZ870" s="166"/>
      <c r="BA870" s="166"/>
      <c r="BB870" s="166"/>
      <c r="BC870" s="166"/>
      <c r="BD870" s="166"/>
      <c r="BE870" s="166"/>
      <c r="BF870" s="184"/>
      <c r="BG870" s="185"/>
      <c r="BH870" s="166"/>
      <c r="BI870" s="166"/>
      <c r="BJ870" s="166"/>
      <c r="BK870" s="166"/>
      <c r="BL870" s="166"/>
      <c r="BM870" s="166"/>
      <c r="BN870" s="166"/>
      <c r="BO870" s="166"/>
      <c r="BP870" s="166"/>
      <c r="BQ870" s="166"/>
      <c r="BR870" s="184"/>
      <c r="BS870" s="166"/>
      <c r="BT870" s="166"/>
      <c r="BU870" s="166"/>
      <c r="BV870" s="166"/>
      <c r="BW870" s="185"/>
      <c r="BX870" s="184"/>
      <c r="BY870" s="166"/>
      <c r="BZ870" s="166"/>
    </row>
    <row r="871" spans="1:78" ht="12.75" x14ac:dyDescent="0.2">
      <c r="A871" s="205"/>
      <c r="B871" s="206"/>
      <c r="C871" s="185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84"/>
      <c r="O871" s="185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  <c r="AA871" s="166"/>
      <c r="AB871" s="166"/>
      <c r="AC871" s="166"/>
      <c r="AD871" s="184"/>
      <c r="AE871" s="185"/>
      <c r="AF871" s="166"/>
      <c r="AG871" s="166"/>
      <c r="AH871" s="184"/>
      <c r="AI871" s="185"/>
      <c r="AJ871" s="166"/>
      <c r="AK871" s="166"/>
      <c r="AL871" s="166"/>
      <c r="AM871" s="166"/>
      <c r="AN871" s="166"/>
      <c r="AO871" s="166"/>
      <c r="AP871" s="166"/>
      <c r="AQ871" s="166"/>
      <c r="AR871" s="166"/>
      <c r="AS871" s="166"/>
      <c r="AT871" s="166"/>
      <c r="AU871" s="166"/>
      <c r="AV871" s="166"/>
      <c r="AW871" s="166"/>
      <c r="AX871" s="184"/>
      <c r="AY871" s="185"/>
      <c r="AZ871" s="166"/>
      <c r="BA871" s="166"/>
      <c r="BB871" s="166"/>
      <c r="BC871" s="166"/>
      <c r="BD871" s="166"/>
      <c r="BE871" s="166"/>
      <c r="BF871" s="184"/>
      <c r="BG871" s="185"/>
      <c r="BH871" s="166"/>
      <c r="BI871" s="166"/>
      <c r="BJ871" s="166"/>
      <c r="BK871" s="166"/>
      <c r="BL871" s="166"/>
      <c r="BM871" s="166"/>
      <c r="BN871" s="166"/>
      <c r="BO871" s="166"/>
      <c r="BP871" s="166"/>
      <c r="BQ871" s="166"/>
      <c r="BR871" s="184"/>
      <c r="BS871" s="166"/>
      <c r="BT871" s="166"/>
      <c r="BU871" s="166"/>
      <c r="BV871" s="166"/>
      <c r="BW871" s="185"/>
      <c r="BX871" s="184"/>
      <c r="BY871" s="166"/>
      <c r="BZ871" s="166"/>
    </row>
    <row r="872" spans="1:78" ht="12.75" x14ac:dyDescent="0.2">
      <c r="A872" s="205"/>
      <c r="B872" s="206"/>
      <c r="C872" s="185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84"/>
      <c r="O872" s="185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  <c r="AA872" s="166"/>
      <c r="AB872" s="166"/>
      <c r="AC872" s="166"/>
      <c r="AD872" s="184"/>
      <c r="AE872" s="185"/>
      <c r="AF872" s="166"/>
      <c r="AG872" s="166"/>
      <c r="AH872" s="184"/>
      <c r="AI872" s="185"/>
      <c r="AJ872" s="166"/>
      <c r="AK872" s="166"/>
      <c r="AL872" s="166"/>
      <c r="AM872" s="166"/>
      <c r="AN872" s="166"/>
      <c r="AO872" s="166"/>
      <c r="AP872" s="166"/>
      <c r="AQ872" s="166"/>
      <c r="AR872" s="166"/>
      <c r="AS872" s="166"/>
      <c r="AT872" s="166"/>
      <c r="AU872" s="166"/>
      <c r="AV872" s="166"/>
      <c r="AW872" s="166"/>
      <c r="AX872" s="184"/>
      <c r="AY872" s="185"/>
      <c r="AZ872" s="166"/>
      <c r="BA872" s="166"/>
      <c r="BB872" s="166"/>
      <c r="BC872" s="166"/>
      <c r="BD872" s="166"/>
      <c r="BE872" s="166"/>
      <c r="BF872" s="184"/>
      <c r="BG872" s="185"/>
      <c r="BH872" s="166"/>
      <c r="BI872" s="166"/>
      <c r="BJ872" s="166"/>
      <c r="BK872" s="166"/>
      <c r="BL872" s="166"/>
      <c r="BM872" s="166"/>
      <c r="BN872" s="166"/>
      <c r="BO872" s="166"/>
      <c r="BP872" s="166"/>
      <c r="BQ872" s="166"/>
      <c r="BR872" s="184"/>
      <c r="BS872" s="166"/>
      <c r="BT872" s="166"/>
      <c r="BU872" s="166"/>
      <c r="BV872" s="166"/>
      <c r="BW872" s="185"/>
      <c r="BX872" s="184"/>
      <c r="BY872" s="166"/>
      <c r="BZ872" s="166"/>
    </row>
    <row r="873" spans="1:78" ht="12.75" x14ac:dyDescent="0.2">
      <c r="A873" s="205"/>
      <c r="B873" s="206"/>
      <c r="C873" s="185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84"/>
      <c r="O873" s="185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  <c r="AA873" s="166"/>
      <c r="AB873" s="166"/>
      <c r="AC873" s="166"/>
      <c r="AD873" s="184"/>
      <c r="AE873" s="185"/>
      <c r="AF873" s="166"/>
      <c r="AG873" s="166"/>
      <c r="AH873" s="184"/>
      <c r="AI873" s="185"/>
      <c r="AJ873" s="166"/>
      <c r="AK873" s="166"/>
      <c r="AL873" s="166"/>
      <c r="AM873" s="166"/>
      <c r="AN873" s="166"/>
      <c r="AO873" s="166"/>
      <c r="AP873" s="166"/>
      <c r="AQ873" s="166"/>
      <c r="AR873" s="166"/>
      <c r="AS873" s="166"/>
      <c r="AT873" s="166"/>
      <c r="AU873" s="166"/>
      <c r="AV873" s="166"/>
      <c r="AW873" s="166"/>
      <c r="AX873" s="184"/>
      <c r="AY873" s="185"/>
      <c r="AZ873" s="166"/>
      <c r="BA873" s="166"/>
      <c r="BB873" s="166"/>
      <c r="BC873" s="166"/>
      <c r="BD873" s="166"/>
      <c r="BE873" s="166"/>
      <c r="BF873" s="184"/>
      <c r="BG873" s="185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166"/>
      <c r="BR873" s="184"/>
      <c r="BS873" s="166"/>
      <c r="BT873" s="166"/>
      <c r="BU873" s="166"/>
      <c r="BV873" s="166"/>
      <c r="BW873" s="185"/>
      <c r="BX873" s="184"/>
      <c r="BY873" s="166"/>
      <c r="BZ873" s="166"/>
    </row>
    <row r="874" spans="1:78" ht="12.75" x14ac:dyDescent="0.2">
      <c r="A874" s="205"/>
      <c r="B874" s="206"/>
      <c r="C874" s="185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84"/>
      <c r="O874" s="185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  <c r="AA874" s="166"/>
      <c r="AB874" s="166"/>
      <c r="AC874" s="166"/>
      <c r="AD874" s="184"/>
      <c r="AE874" s="185"/>
      <c r="AF874" s="166"/>
      <c r="AG874" s="166"/>
      <c r="AH874" s="184"/>
      <c r="AI874" s="185"/>
      <c r="AJ874" s="166"/>
      <c r="AK874" s="166"/>
      <c r="AL874" s="166"/>
      <c r="AM874" s="166"/>
      <c r="AN874" s="166"/>
      <c r="AO874" s="166"/>
      <c r="AP874" s="166"/>
      <c r="AQ874" s="166"/>
      <c r="AR874" s="166"/>
      <c r="AS874" s="166"/>
      <c r="AT874" s="166"/>
      <c r="AU874" s="166"/>
      <c r="AV874" s="166"/>
      <c r="AW874" s="166"/>
      <c r="AX874" s="184"/>
      <c r="AY874" s="185"/>
      <c r="AZ874" s="166"/>
      <c r="BA874" s="166"/>
      <c r="BB874" s="166"/>
      <c r="BC874" s="166"/>
      <c r="BD874" s="166"/>
      <c r="BE874" s="166"/>
      <c r="BF874" s="184"/>
      <c r="BG874" s="185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166"/>
      <c r="BR874" s="184"/>
      <c r="BS874" s="166"/>
      <c r="BT874" s="166"/>
      <c r="BU874" s="166"/>
      <c r="BV874" s="166"/>
      <c r="BW874" s="185"/>
      <c r="BX874" s="184"/>
      <c r="BY874" s="166"/>
      <c r="BZ874" s="166"/>
    </row>
    <row r="875" spans="1:78" ht="12.75" x14ac:dyDescent="0.2">
      <c r="A875" s="205"/>
      <c r="B875" s="206"/>
      <c r="C875" s="185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84"/>
      <c r="O875" s="185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  <c r="AA875" s="166"/>
      <c r="AB875" s="166"/>
      <c r="AC875" s="166"/>
      <c r="AD875" s="184"/>
      <c r="AE875" s="185"/>
      <c r="AF875" s="166"/>
      <c r="AG875" s="166"/>
      <c r="AH875" s="184"/>
      <c r="AI875" s="185"/>
      <c r="AJ875" s="166"/>
      <c r="AK875" s="166"/>
      <c r="AL875" s="166"/>
      <c r="AM875" s="166"/>
      <c r="AN875" s="166"/>
      <c r="AO875" s="166"/>
      <c r="AP875" s="166"/>
      <c r="AQ875" s="166"/>
      <c r="AR875" s="166"/>
      <c r="AS875" s="166"/>
      <c r="AT875" s="166"/>
      <c r="AU875" s="166"/>
      <c r="AV875" s="166"/>
      <c r="AW875" s="166"/>
      <c r="AX875" s="184"/>
      <c r="AY875" s="185"/>
      <c r="AZ875" s="166"/>
      <c r="BA875" s="166"/>
      <c r="BB875" s="166"/>
      <c r="BC875" s="166"/>
      <c r="BD875" s="166"/>
      <c r="BE875" s="166"/>
      <c r="BF875" s="184"/>
      <c r="BG875" s="185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166"/>
      <c r="BR875" s="184"/>
      <c r="BS875" s="166"/>
      <c r="BT875" s="166"/>
      <c r="BU875" s="166"/>
      <c r="BV875" s="166"/>
      <c r="BW875" s="185"/>
      <c r="BX875" s="184"/>
      <c r="BY875" s="166"/>
      <c r="BZ875" s="166"/>
    </row>
    <row r="876" spans="1:78" ht="12.75" x14ac:dyDescent="0.2">
      <c r="A876" s="205"/>
      <c r="B876" s="206"/>
      <c r="C876" s="185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84"/>
      <c r="O876" s="185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  <c r="AA876" s="166"/>
      <c r="AB876" s="166"/>
      <c r="AC876" s="166"/>
      <c r="AD876" s="184"/>
      <c r="AE876" s="185"/>
      <c r="AF876" s="166"/>
      <c r="AG876" s="166"/>
      <c r="AH876" s="184"/>
      <c r="AI876" s="185"/>
      <c r="AJ876" s="166"/>
      <c r="AK876" s="166"/>
      <c r="AL876" s="166"/>
      <c r="AM876" s="166"/>
      <c r="AN876" s="166"/>
      <c r="AO876" s="166"/>
      <c r="AP876" s="166"/>
      <c r="AQ876" s="166"/>
      <c r="AR876" s="166"/>
      <c r="AS876" s="166"/>
      <c r="AT876" s="166"/>
      <c r="AU876" s="166"/>
      <c r="AV876" s="166"/>
      <c r="AW876" s="166"/>
      <c r="AX876" s="184"/>
      <c r="AY876" s="185"/>
      <c r="AZ876" s="166"/>
      <c r="BA876" s="166"/>
      <c r="BB876" s="166"/>
      <c r="BC876" s="166"/>
      <c r="BD876" s="166"/>
      <c r="BE876" s="166"/>
      <c r="BF876" s="184"/>
      <c r="BG876" s="185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166"/>
      <c r="BR876" s="184"/>
      <c r="BS876" s="166"/>
      <c r="BT876" s="166"/>
      <c r="BU876" s="166"/>
      <c r="BV876" s="166"/>
      <c r="BW876" s="185"/>
      <c r="BX876" s="184"/>
      <c r="BY876" s="166"/>
      <c r="BZ876" s="166"/>
    </row>
    <row r="877" spans="1:78" ht="12.75" x14ac:dyDescent="0.2">
      <c r="A877" s="205"/>
      <c r="B877" s="206"/>
      <c r="C877" s="185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84"/>
      <c r="O877" s="185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  <c r="AA877" s="166"/>
      <c r="AB877" s="166"/>
      <c r="AC877" s="166"/>
      <c r="AD877" s="184"/>
      <c r="AE877" s="185"/>
      <c r="AF877" s="166"/>
      <c r="AG877" s="166"/>
      <c r="AH877" s="184"/>
      <c r="AI877" s="185"/>
      <c r="AJ877" s="166"/>
      <c r="AK877" s="166"/>
      <c r="AL877" s="166"/>
      <c r="AM877" s="166"/>
      <c r="AN877" s="166"/>
      <c r="AO877" s="166"/>
      <c r="AP877" s="166"/>
      <c r="AQ877" s="166"/>
      <c r="AR877" s="166"/>
      <c r="AS877" s="166"/>
      <c r="AT877" s="166"/>
      <c r="AU877" s="166"/>
      <c r="AV877" s="166"/>
      <c r="AW877" s="166"/>
      <c r="AX877" s="184"/>
      <c r="AY877" s="185"/>
      <c r="AZ877" s="166"/>
      <c r="BA877" s="166"/>
      <c r="BB877" s="166"/>
      <c r="BC877" s="166"/>
      <c r="BD877" s="166"/>
      <c r="BE877" s="166"/>
      <c r="BF877" s="184"/>
      <c r="BG877" s="185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166"/>
      <c r="BR877" s="184"/>
      <c r="BS877" s="166"/>
      <c r="BT877" s="166"/>
      <c r="BU877" s="166"/>
      <c r="BV877" s="166"/>
      <c r="BW877" s="185"/>
      <c r="BX877" s="184"/>
      <c r="BY877" s="166"/>
      <c r="BZ877" s="166"/>
    </row>
    <row r="878" spans="1:78" ht="12.75" x14ac:dyDescent="0.2">
      <c r="A878" s="205"/>
      <c r="B878" s="206"/>
      <c r="C878" s="185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84"/>
      <c r="O878" s="185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  <c r="AA878" s="166"/>
      <c r="AB878" s="166"/>
      <c r="AC878" s="166"/>
      <c r="AD878" s="184"/>
      <c r="AE878" s="185"/>
      <c r="AF878" s="166"/>
      <c r="AG878" s="166"/>
      <c r="AH878" s="184"/>
      <c r="AI878" s="185"/>
      <c r="AJ878" s="166"/>
      <c r="AK878" s="166"/>
      <c r="AL878" s="166"/>
      <c r="AM878" s="166"/>
      <c r="AN878" s="166"/>
      <c r="AO878" s="166"/>
      <c r="AP878" s="166"/>
      <c r="AQ878" s="166"/>
      <c r="AR878" s="166"/>
      <c r="AS878" s="166"/>
      <c r="AT878" s="166"/>
      <c r="AU878" s="166"/>
      <c r="AV878" s="166"/>
      <c r="AW878" s="166"/>
      <c r="AX878" s="184"/>
      <c r="AY878" s="185"/>
      <c r="AZ878" s="166"/>
      <c r="BA878" s="166"/>
      <c r="BB878" s="166"/>
      <c r="BC878" s="166"/>
      <c r="BD878" s="166"/>
      <c r="BE878" s="166"/>
      <c r="BF878" s="184"/>
      <c r="BG878" s="185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166"/>
      <c r="BR878" s="184"/>
      <c r="BS878" s="166"/>
      <c r="BT878" s="166"/>
      <c r="BU878" s="166"/>
      <c r="BV878" s="166"/>
      <c r="BW878" s="185"/>
      <c r="BX878" s="184"/>
      <c r="BY878" s="166"/>
      <c r="BZ878" s="166"/>
    </row>
    <row r="879" spans="1:78" ht="12.75" x14ac:dyDescent="0.2">
      <c r="A879" s="205"/>
      <c r="B879" s="206"/>
      <c r="C879" s="185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84"/>
      <c r="O879" s="185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  <c r="AA879" s="166"/>
      <c r="AB879" s="166"/>
      <c r="AC879" s="166"/>
      <c r="AD879" s="184"/>
      <c r="AE879" s="185"/>
      <c r="AF879" s="166"/>
      <c r="AG879" s="166"/>
      <c r="AH879" s="184"/>
      <c r="AI879" s="185"/>
      <c r="AJ879" s="166"/>
      <c r="AK879" s="166"/>
      <c r="AL879" s="166"/>
      <c r="AM879" s="166"/>
      <c r="AN879" s="166"/>
      <c r="AO879" s="166"/>
      <c r="AP879" s="166"/>
      <c r="AQ879" s="166"/>
      <c r="AR879" s="166"/>
      <c r="AS879" s="166"/>
      <c r="AT879" s="166"/>
      <c r="AU879" s="166"/>
      <c r="AV879" s="166"/>
      <c r="AW879" s="166"/>
      <c r="AX879" s="184"/>
      <c r="AY879" s="185"/>
      <c r="AZ879" s="166"/>
      <c r="BA879" s="166"/>
      <c r="BB879" s="166"/>
      <c r="BC879" s="166"/>
      <c r="BD879" s="166"/>
      <c r="BE879" s="166"/>
      <c r="BF879" s="184"/>
      <c r="BG879" s="185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166"/>
      <c r="BR879" s="184"/>
      <c r="BS879" s="166"/>
      <c r="BT879" s="166"/>
      <c r="BU879" s="166"/>
      <c r="BV879" s="166"/>
      <c r="BW879" s="185"/>
      <c r="BX879" s="184"/>
      <c r="BY879" s="166"/>
      <c r="BZ879" s="166"/>
    </row>
    <row r="880" spans="1:78" ht="12.75" x14ac:dyDescent="0.2">
      <c r="A880" s="205"/>
      <c r="B880" s="206"/>
      <c r="C880" s="185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84"/>
      <c r="O880" s="185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  <c r="AA880" s="166"/>
      <c r="AB880" s="166"/>
      <c r="AC880" s="166"/>
      <c r="AD880" s="184"/>
      <c r="AE880" s="185"/>
      <c r="AF880" s="166"/>
      <c r="AG880" s="166"/>
      <c r="AH880" s="184"/>
      <c r="AI880" s="185"/>
      <c r="AJ880" s="166"/>
      <c r="AK880" s="166"/>
      <c r="AL880" s="166"/>
      <c r="AM880" s="166"/>
      <c r="AN880" s="166"/>
      <c r="AO880" s="166"/>
      <c r="AP880" s="166"/>
      <c r="AQ880" s="166"/>
      <c r="AR880" s="166"/>
      <c r="AS880" s="166"/>
      <c r="AT880" s="166"/>
      <c r="AU880" s="166"/>
      <c r="AV880" s="166"/>
      <c r="AW880" s="166"/>
      <c r="AX880" s="184"/>
      <c r="AY880" s="185"/>
      <c r="AZ880" s="166"/>
      <c r="BA880" s="166"/>
      <c r="BB880" s="166"/>
      <c r="BC880" s="166"/>
      <c r="BD880" s="166"/>
      <c r="BE880" s="166"/>
      <c r="BF880" s="184"/>
      <c r="BG880" s="185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166"/>
      <c r="BR880" s="184"/>
      <c r="BS880" s="166"/>
      <c r="BT880" s="166"/>
      <c r="BU880" s="166"/>
      <c r="BV880" s="166"/>
      <c r="BW880" s="185"/>
      <c r="BX880" s="184"/>
      <c r="BY880" s="166"/>
      <c r="BZ880" s="166"/>
    </row>
    <row r="881" spans="1:78" ht="12.75" x14ac:dyDescent="0.2">
      <c r="A881" s="205"/>
      <c r="B881" s="206"/>
      <c r="C881" s="185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84"/>
      <c r="O881" s="185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  <c r="AA881" s="166"/>
      <c r="AB881" s="166"/>
      <c r="AC881" s="166"/>
      <c r="AD881" s="184"/>
      <c r="AE881" s="185"/>
      <c r="AF881" s="166"/>
      <c r="AG881" s="166"/>
      <c r="AH881" s="184"/>
      <c r="AI881" s="185"/>
      <c r="AJ881" s="166"/>
      <c r="AK881" s="166"/>
      <c r="AL881" s="166"/>
      <c r="AM881" s="166"/>
      <c r="AN881" s="166"/>
      <c r="AO881" s="166"/>
      <c r="AP881" s="166"/>
      <c r="AQ881" s="166"/>
      <c r="AR881" s="166"/>
      <c r="AS881" s="166"/>
      <c r="AT881" s="166"/>
      <c r="AU881" s="166"/>
      <c r="AV881" s="166"/>
      <c r="AW881" s="166"/>
      <c r="AX881" s="184"/>
      <c r="AY881" s="185"/>
      <c r="AZ881" s="166"/>
      <c r="BA881" s="166"/>
      <c r="BB881" s="166"/>
      <c r="BC881" s="166"/>
      <c r="BD881" s="166"/>
      <c r="BE881" s="166"/>
      <c r="BF881" s="184"/>
      <c r="BG881" s="185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166"/>
      <c r="BR881" s="184"/>
      <c r="BS881" s="166"/>
      <c r="BT881" s="166"/>
      <c r="BU881" s="166"/>
      <c r="BV881" s="166"/>
      <c r="BW881" s="185"/>
      <c r="BX881" s="184"/>
      <c r="BY881" s="166"/>
      <c r="BZ881" s="166"/>
    </row>
    <row r="882" spans="1:78" ht="12.75" x14ac:dyDescent="0.2">
      <c r="A882" s="205"/>
      <c r="B882" s="206"/>
      <c r="C882" s="185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84"/>
      <c r="O882" s="185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  <c r="AA882" s="166"/>
      <c r="AB882" s="166"/>
      <c r="AC882" s="166"/>
      <c r="AD882" s="184"/>
      <c r="AE882" s="185"/>
      <c r="AF882" s="166"/>
      <c r="AG882" s="166"/>
      <c r="AH882" s="184"/>
      <c r="AI882" s="185"/>
      <c r="AJ882" s="166"/>
      <c r="AK882" s="166"/>
      <c r="AL882" s="166"/>
      <c r="AM882" s="166"/>
      <c r="AN882" s="166"/>
      <c r="AO882" s="166"/>
      <c r="AP882" s="166"/>
      <c r="AQ882" s="166"/>
      <c r="AR882" s="166"/>
      <c r="AS882" s="166"/>
      <c r="AT882" s="166"/>
      <c r="AU882" s="166"/>
      <c r="AV882" s="166"/>
      <c r="AW882" s="166"/>
      <c r="AX882" s="184"/>
      <c r="AY882" s="185"/>
      <c r="AZ882" s="166"/>
      <c r="BA882" s="166"/>
      <c r="BB882" s="166"/>
      <c r="BC882" s="166"/>
      <c r="BD882" s="166"/>
      <c r="BE882" s="166"/>
      <c r="BF882" s="184"/>
      <c r="BG882" s="185"/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166"/>
      <c r="BR882" s="184"/>
      <c r="BS882" s="166"/>
      <c r="BT882" s="166"/>
      <c r="BU882" s="166"/>
      <c r="BV882" s="166"/>
      <c r="BW882" s="185"/>
      <c r="BX882" s="184"/>
      <c r="BY882" s="166"/>
      <c r="BZ882" s="166"/>
    </row>
    <row r="883" spans="1:78" ht="12.75" x14ac:dyDescent="0.2">
      <c r="A883" s="205"/>
      <c r="B883" s="206"/>
      <c r="C883" s="185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84"/>
      <c r="O883" s="185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  <c r="AA883" s="166"/>
      <c r="AB883" s="166"/>
      <c r="AC883" s="166"/>
      <c r="AD883" s="184"/>
      <c r="AE883" s="185"/>
      <c r="AF883" s="166"/>
      <c r="AG883" s="166"/>
      <c r="AH883" s="184"/>
      <c r="AI883" s="185"/>
      <c r="AJ883" s="166"/>
      <c r="AK883" s="166"/>
      <c r="AL883" s="166"/>
      <c r="AM883" s="166"/>
      <c r="AN883" s="166"/>
      <c r="AO883" s="166"/>
      <c r="AP883" s="166"/>
      <c r="AQ883" s="166"/>
      <c r="AR883" s="166"/>
      <c r="AS883" s="166"/>
      <c r="AT883" s="166"/>
      <c r="AU883" s="166"/>
      <c r="AV883" s="166"/>
      <c r="AW883" s="166"/>
      <c r="AX883" s="184"/>
      <c r="AY883" s="185"/>
      <c r="AZ883" s="166"/>
      <c r="BA883" s="166"/>
      <c r="BB883" s="166"/>
      <c r="BC883" s="166"/>
      <c r="BD883" s="166"/>
      <c r="BE883" s="166"/>
      <c r="BF883" s="184"/>
      <c r="BG883" s="185"/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166"/>
      <c r="BR883" s="184"/>
      <c r="BS883" s="166"/>
      <c r="BT883" s="166"/>
      <c r="BU883" s="166"/>
      <c r="BV883" s="166"/>
      <c r="BW883" s="185"/>
      <c r="BX883" s="184"/>
      <c r="BY883" s="166"/>
      <c r="BZ883" s="166"/>
    </row>
    <row r="884" spans="1:78" ht="12.75" x14ac:dyDescent="0.2">
      <c r="A884" s="205"/>
      <c r="B884" s="206"/>
      <c r="C884" s="185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84"/>
      <c r="O884" s="185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  <c r="AA884" s="166"/>
      <c r="AB884" s="166"/>
      <c r="AC884" s="166"/>
      <c r="AD884" s="184"/>
      <c r="AE884" s="185"/>
      <c r="AF884" s="166"/>
      <c r="AG884" s="166"/>
      <c r="AH884" s="184"/>
      <c r="AI884" s="185"/>
      <c r="AJ884" s="166"/>
      <c r="AK884" s="166"/>
      <c r="AL884" s="166"/>
      <c r="AM884" s="166"/>
      <c r="AN884" s="166"/>
      <c r="AO884" s="166"/>
      <c r="AP884" s="166"/>
      <c r="AQ884" s="166"/>
      <c r="AR884" s="166"/>
      <c r="AS884" s="166"/>
      <c r="AT884" s="166"/>
      <c r="AU884" s="166"/>
      <c r="AV884" s="166"/>
      <c r="AW884" s="166"/>
      <c r="AX884" s="184"/>
      <c r="AY884" s="185"/>
      <c r="AZ884" s="166"/>
      <c r="BA884" s="166"/>
      <c r="BB884" s="166"/>
      <c r="BC884" s="166"/>
      <c r="BD884" s="166"/>
      <c r="BE884" s="166"/>
      <c r="BF884" s="184"/>
      <c r="BG884" s="185"/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166"/>
      <c r="BR884" s="184"/>
      <c r="BS884" s="166"/>
      <c r="BT884" s="166"/>
      <c r="BU884" s="166"/>
      <c r="BV884" s="166"/>
      <c r="BW884" s="185"/>
      <c r="BX884" s="184"/>
      <c r="BY884" s="166"/>
      <c r="BZ884" s="166"/>
    </row>
    <row r="885" spans="1:78" ht="12.75" x14ac:dyDescent="0.2">
      <c r="A885" s="205"/>
      <c r="B885" s="206"/>
      <c r="C885" s="185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84"/>
      <c r="O885" s="185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  <c r="AA885" s="166"/>
      <c r="AB885" s="166"/>
      <c r="AC885" s="166"/>
      <c r="AD885" s="184"/>
      <c r="AE885" s="185"/>
      <c r="AF885" s="166"/>
      <c r="AG885" s="166"/>
      <c r="AH885" s="184"/>
      <c r="AI885" s="185"/>
      <c r="AJ885" s="166"/>
      <c r="AK885" s="166"/>
      <c r="AL885" s="166"/>
      <c r="AM885" s="166"/>
      <c r="AN885" s="166"/>
      <c r="AO885" s="166"/>
      <c r="AP885" s="166"/>
      <c r="AQ885" s="166"/>
      <c r="AR885" s="166"/>
      <c r="AS885" s="166"/>
      <c r="AT885" s="166"/>
      <c r="AU885" s="166"/>
      <c r="AV885" s="166"/>
      <c r="AW885" s="166"/>
      <c r="AX885" s="184"/>
      <c r="AY885" s="185"/>
      <c r="AZ885" s="166"/>
      <c r="BA885" s="166"/>
      <c r="BB885" s="166"/>
      <c r="BC885" s="166"/>
      <c r="BD885" s="166"/>
      <c r="BE885" s="166"/>
      <c r="BF885" s="184"/>
      <c r="BG885" s="185"/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166"/>
      <c r="BR885" s="184"/>
      <c r="BS885" s="166"/>
      <c r="BT885" s="166"/>
      <c r="BU885" s="166"/>
      <c r="BV885" s="166"/>
      <c r="BW885" s="185"/>
      <c r="BX885" s="184"/>
      <c r="BY885" s="166"/>
      <c r="BZ885" s="166"/>
    </row>
    <row r="886" spans="1:78" ht="12.75" x14ac:dyDescent="0.2">
      <c r="A886" s="205"/>
      <c r="B886" s="206"/>
      <c r="C886" s="185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84"/>
      <c r="O886" s="185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  <c r="AA886" s="166"/>
      <c r="AB886" s="166"/>
      <c r="AC886" s="166"/>
      <c r="AD886" s="184"/>
      <c r="AE886" s="185"/>
      <c r="AF886" s="166"/>
      <c r="AG886" s="166"/>
      <c r="AH886" s="184"/>
      <c r="AI886" s="185"/>
      <c r="AJ886" s="166"/>
      <c r="AK886" s="166"/>
      <c r="AL886" s="166"/>
      <c r="AM886" s="166"/>
      <c r="AN886" s="166"/>
      <c r="AO886" s="166"/>
      <c r="AP886" s="166"/>
      <c r="AQ886" s="166"/>
      <c r="AR886" s="166"/>
      <c r="AS886" s="166"/>
      <c r="AT886" s="166"/>
      <c r="AU886" s="166"/>
      <c r="AV886" s="166"/>
      <c r="AW886" s="166"/>
      <c r="AX886" s="184"/>
      <c r="AY886" s="185"/>
      <c r="AZ886" s="166"/>
      <c r="BA886" s="166"/>
      <c r="BB886" s="166"/>
      <c r="BC886" s="166"/>
      <c r="BD886" s="166"/>
      <c r="BE886" s="166"/>
      <c r="BF886" s="184"/>
      <c r="BG886" s="185"/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166"/>
      <c r="BR886" s="184"/>
      <c r="BS886" s="166"/>
      <c r="BT886" s="166"/>
      <c r="BU886" s="166"/>
      <c r="BV886" s="166"/>
      <c r="BW886" s="185"/>
      <c r="BX886" s="184"/>
      <c r="BY886" s="166"/>
      <c r="BZ886" s="166"/>
    </row>
    <row r="887" spans="1:78" ht="12.75" x14ac:dyDescent="0.2">
      <c r="A887" s="205"/>
      <c r="B887" s="206"/>
      <c r="C887" s="185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84"/>
      <c r="O887" s="185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84"/>
      <c r="AE887" s="185"/>
      <c r="AF887" s="166"/>
      <c r="AG887" s="166"/>
      <c r="AH887" s="184"/>
      <c r="AI887" s="185"/>
      <c r="AJ887" s="166"/>
      <c r="AK887" s="166"/>
      <c r="AL887" s="166"/>
      <c r="AM887" s="166"/>
      <c r="AN887" s="166"/>
      <c r="AO887" s="166"/>
      <c r="AP887" s="166"/>
      <c r="AQ887" s="166"/>
      <c r="AR887" s="166"/>
      <c r="AS887" s="166"/>
      <c r="AT887" s="166"/>
      <c r="AU887" s="166"/>
      <c r="AV887" s="166"/>
      <c r="AW887" s="166"/>
      <c r="AX887" s="184"/>
      <c r="AY887" s="185"/>
      <c r="AZ887" s="166"/>
      <c r="BA887" s="166"/>
      <c r="BB887" s="166"/>
      <c r="BC887" s="166"/>
      <c r="BD887" s="166"/>
      <c r="BE887" s="166"/>
      <c r="BF887" s="184"/>
      <c r="BG887" s="185"/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166"/>
      <c r="BR887" s="184"/>
      <c r="BS887" s="166"/>
      <c r="BT887" s="166"/>
      <c r="BU887" s="166"/>
      <c r="BV887" s="166"/>
      <c r="BW887" s="185"/>
      <c r="BX887" s="184"/>
      <c r="BY887" s="166"/>
      <c r="BZ887" s="166"/>
    </row>
    <row r="888" spans="1:78" ht="12.75" x14ac:dyDescent="0.2">
      <c r="A888" s="205"/>
      <c r="B888" s="206"/>
      <c r="C888" s="185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84"/>
      <c r="O888" s="185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  <c r="AA888" s="166"/>
      <c r="AB888" s="166"/>
      <c r="AC888" s="166"/>
      <c r="AD888" s="184"/>
      <c r="AE888" s="185"/>
      <c r="AF888" s="166"/>
      <c r="AG888" s="166"/>
      <c r="AH888" s="184"/>
      <c r="AI888" s="185"/>
      <c r="AJ888" s="166"/>
      <c r="AK888" s="166"/>
      <c r="AL888" s="166"/>
      <c r="AM888" s="166"/>
      <c r="AN888" s="166"/>
      <c r="AO888" s="166"/>
      <c r="AP888" s="166"/>
      <c r="AQ888" s="166"/>
      <c r="AR888" s="166"/>
      <c r="AS888" s="166"/>
      <c r="AT888" s="166"/>
      <c r="AU888" s="166"/>
      <c r="AV888" s="166"/>
      <c r="AW888" s="166"/>
      <c r="AX888" s="184"/>
      <c r="AY888" s="185"/>
      <c r="AZ888" s="166"/>
      <c r="BA888" s="166"/>
      <c r="BB888" s="166"/>
      <c r="BC888" s="166"/>
      <c r="BD888" s="166"/>
      <c r="BE888" s="166"/>
      <c r="BF888" s="184"/>
      <c r="BG888" s="185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166"/>
      <c r="BR888" s="184"/>
      <c r="BS888" s="166"/>
      <c r="BT888" s="166"/>
      <c r="BU888" s="166"/>
      <c r="BV888" s="166"/>
      <c r="BW888" s="185"/>
      <c r="BX888" s="184"/>
      <c r="BY888" s="166"/>
      <c r="BZ888" s="166"/>
    </row>
    <row r="889" spans="1:78" ht="12.75" x14ac:dyDescent="0.2">
      <c r="A889" s="205"/>
      <c r="B889" s="206"/>
      <c r="C889" s="185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84"/>
      <c r="O889" s="185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  <c r="AA889" s="166"/>
      <c r="AB889" s="166"/>
      <c r="AC889" s="166"/>
      <c r="AD889" s="184"/>
      <c r="AE889" s="185"/>
      <c r="AF889" s="166"/>
      <c r="AG889" s="166"/>
      <c r="AH889" s="184"/>
      <c r="AI889" s="185"/>
      <c r="AJ889" s="166"/>
      <c r="AK889" s="166"/>
      <c r="AL889" s="166"/>
      <c r="AM889" s="166"/>
      <c r="AN889" s="166"/>
      <c r="AO889" s="166"/>
      <c r="AP889" s="166"/>
      <c r="AQ889" s="166"/>
      <c r="AR889" s="166"/>
      <c r="AS889" s="166"/>
      <c r="AT889" s="166"/>
      <c r="AU889" s="166"/>
      <c r="AV889" s="166"/>
      <c r="AW889" s="166"/>
      <c r="AX889" s="184"/>
      <c r="AY889" s="185"/>
      <c r="AZ889" s="166"/>
      <c r="BA889" s="166"/>
      <c r="BB889" s="166"/>
      <c r="BC889" s="166"/>
      <c r="BD889" s="166"/>
      <c r="BE889" s="166"/>
      <c r="BF889" s="184"/>
      <c r="BG889" s="185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166"/>
      <c r="BR889" s="184"/>
      <c r="BS889" s="166"/>
      <c r="BT889" s="166"/>
      <c r="BU889" s="166"/>
      <c r="BV889" s="166"/>
      <c r="BW889" s="185"/>
      <c r="BX889" s="184"/>
      <c r="BY889" s="166"/>
      <c r="BZ889" s="166"/>
    </row>
    <row r="890" spans="1:78" ht="12.75" x14ac:dyDescent="0.2">
      <c r="A890" s="205"/>
      <c r="B890" s="206"/>
      <c r="C890" s="185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84"/>
      <c r="O890" s="185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  <c r="AA890" s="166"/>
      <c r="AB890" s="166"/>
      <c r="AC890" s="166"/>
      <c r="AD890" s="184"/>
      <c r="AE890" s="185"/>
      <c r="AF890" s="166"/>
      <c r="AG890" s="166"/>
      <c r="AH890" s="184"/>
      <c r="AI890" s="185"/>
      <c r="AJ890" s="166"/>
      <c r="AK890" s="166"/>
      <c r="AL890" s="166"/>
      <c r="AM890" s="166"/>
      <c r="AN890" s="166"/>
      <c r="AO890" s="166"/>
      <c r="AP890" s="166"/>
      <c r="AQ890" s="166"/>
      <c r="AR890" s="166"/>
      <c r="AS890" s="166"/>
      <c r="AT890" s="166"/>
      <c r="AU890" s="166"/>
      <c r="AV890" s="166"/>
      <c r="AW890" s="166"/>
      <c r="AX890" s="184"/>
      <c r="AY890" s="185"/>
      <c r="AZ890" s="166"/>
      <c r="BA890" s="166"/>
      <c r="BB890" s="166"/>
      <c r="BC890" s="166"/>
      <c r="BD890" s="166"/>
      <c r="BE890" s="166"/>
      <c r="BF890" s="184"/>
      <c r="BG890" s="185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166"/>
      <c r="BR890" s="184"/>
      <c r="BS890" s="166"/>
      <c r="BT890" s="166"/>
      <c r="BU890" s="166"/>
      <c r="BV890" s="166"/>
      <c r="BW890" s="185"/>
      <c r="BX890" s="184"/>
      <c r="BY890" s="166"/>
      <c r="BZ890" s="166"/>
    </row>
    <row r="891" spans="1:78" ht="12.75" x14ac:dyDescent="0.2">
      <c r="A891" s="205"/>
      <c r="B891" s="206"/>
      <c r="C891" s="185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84"/>
      <c r="O891" s="185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  <c r="AA891" s="166"/>
      <c r="AB891" s="166"/>
      <c r="AC891" s="166"/>
      <c r="AD891" s="184"/>
      <c r="AE891" s="185"/>
      <c r="AF891" s="166"/>
      <c r="AG891" s="166"/>
      <c r="AH891" s="184"/>
      <c r="AI891" s="185"/>
      <c r="AJ891" s="166"/>
      <c r="AK891" s="166"/>
      <c r="AL891" s="166"/>
      <c r="AM891" s="166"/>
      <c r="AN891" s="166"/>
      <c r="AO891" s="166"/>
      <c r="AP891" s="166"/>
      <c r="AQ891" s="166"/>
      <c r="AR891" s="166"/>
      <c r="AS891" s="166"/>
      <c r="AT891" s="166"/>
      <c r="AU891" s="166"/>
      <c r="AV891" s="166"/>
      <c r="AW891" s="166"/>
      <c r="AX891" s="184"/>
      <c r="AY891" s="185"/>
      <c r="AZ891" s="166"/>
      <c r="BA891" s="166"/>
      <c r="BB891" s="166"/>
      <c r="BC891" s="166"/>
      <c r="BD891" s="166"/>
      <c r="BE891" s="166"/>
      <c r="BF891" s="184"/>
      <c r="BG891" s="185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166"/>
      <c r="BR891" s="184"/>
      <c r="BS891" s="166"/>
      <c r="BT891" s="166"/>
      <c r="BU891" s="166"/>
      <c r="BV891" s="166"/>
      <c r="BW891" s="185"/>
      <c r="BX891" s="184"/>
      <c r="BY891" s="166"/>
      <c r="BZ891" s="166"/>
    </row>
    <row r="892" spans="1:78" ht="12.75" x14ac:dyDescent="0.2">
      <c r="A892" s="205"/>
      <c r="B892" s="206"/>
      <c r="C892" s="185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84"/>
      <c r="O892" s="185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  <c r="AA892" s="166"/>
      <c r="AB892" s="166"/>
      <c r="AC892" s="166"/>
      <c r="AD892" s="184"/>
      <c r="AE892" s="185"/>
      <c r="AF892" s="166"/>
      <c r="AG892" s="166"/>
      <c r="AH892" s="184"/>
      <c r="AI892" s="185"/>
      <c r="AJ892" s="166"/>
      <c r="AK892" s="166"/>
      <c r="AL892" s="166"/>
      <c r="AM892" s="166"/>
      <c r="AN892" s="166"/>
      <c r="AO892" s="166"/>
      <c r="AP892" s="166"/>
      <c r="AQ892" s="166"/>
      <c r="AR892" s="166"/>
      <c r="AS892" s="166"/>
      <c r="AT892" s="166"/>
      <c r="AU892" s="166"/>
      <c r="AV892" s="166"/>
      <c r="AW892" s="166"/>
      <c r="AX892" s="184"/>
      <c r="AY892" s="185"/>
      <c r="AZ892" s="166"/>
      <c r="BA892" s="166"/>
      <c r="BB892" s="166"/>
      <c r="BC892" s="166"/>
      <c r="BD892" s="166"/>
      <c r="BE892" s="166"/>
      <c r="BF892" s="184"/>
      <c r="BG892" s="185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166"/>
      <c r="BR892" s="184"/>
      <c r="BS892" s="166"/>
      <c r="BT892" s="166"/>
      <c r="BU892" s="166"/>
      <c r="BV892" s="166"/>
      <c r="BW892" s="185"/>
      <c r="BX892" s="184"/>
      <c r="BY892" s="166"/>
      <c r="BZ892" s="166"/>
    </row>
    <row r="893" spans="1:78" ht="12.75" x14ac:dyDescent="0.2">
      <c r="A893" s="205"/>
      <c r="B893" s="206"/>
      <c r="C893" s="185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84"/>
      <c r="O893" s="185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  <c r="AA893" s="166"/>
      <c r="AB893" s="166"/>
      <c r="AC893" s="166"/>
      <c r="AD893" s="184"/>
      <c r="AE893" s="185"/>
      <c r="AF893" s="166"/>
      <c r="AG893" s="166"/>
      <c r="AH893" s="184"/>
      <c r="AI893" s="185"/>
      <c r="AJ893" s="166"/>
      <c r="AK893" s="166"/>
      <c r="AL893" s="166"/>
      <c r="AM893" s="166"/>
      <c r="AN893" s="166"/>
      <c r="AO893" s="166"/>
      <c r="AP893" s="166"/>
      <c r="AQ893" s="166"/>
      <c r="AR893" s="166"/>
      <c r="AS893" s="166"/>
      <c r="AT893" s="166"/>
      <c r="AU893" s="166"/>
      <c r="AV893" s="166"/>
      <c r="AW893" s="166"/>
      <c r="AX893" s="184"/>
      <c r="AY893" s="185"/>
      <c r="AZ893" s="166"/>
      <c r="BA893" s="166"/>
      <c r="BB893" s="166"/>
      <c r="BC893" s="166"/>
      <c r="BD893" s="166"/>
      <c r="BE893" s="166"/>
      <c r="BF893" s="184"/>
      <c r="BG893" s="185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166"/>
      <c r="BR893" s="184"/>
      <c r="BS893" s="166"/>
      <c r="BT893" s="166"/>
      <c r="BU893" s="166"/>
      <c r="BV893" s="166"/>
      <c r="BW893" s="185"/>
      <c r="BX893" s="184"/>
      <c r="BY893" s="166"/>
      <c r="BZ893" s="166"/>
    </row>
    <row r="894" spans="1:78" ht="12.75" x14ac:dyDescent="0.2">
      <c r="A894" s="205"/>
      <c r="B894" s="206"/>
      <c r="C894" s="185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84"/>
      <c r="O894" s="185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66"/>
      <c r="AC894" s="166"/>
      <c r="AD894" s="184"/>
      <c r="AE894" s="185"/>
      <c r="AF894" s="166"/>
      <c r="AG894" s="166"/>
      <c r="AH894" s="184"/>
      <c r="AI894" s="185"/>
      <c r="AJ894" s="166"/>
      <c r="AK894" s="166"/>
      <c r="AL894" s="166"/>
      <c r="AM894" s="166"/>
      <c r="AN894" s="166"/>
      <c r="AO894" s="166"/>
      <c r="AP894" s="166"/>
      <c r="AQ894" s="166"/>
      <c r="AR894" s="166"/>
      <c r="AS894" s="166"/>
      <c r="AT894" s="166"/>
      <c r="AU894" s="166"/>
      <c r="AV894" s="166"/>
      <c r="AW894" s="166"/>
      <c r="AX894" s="184"/>
      <c r="AY894" s="185"/>
      <c r="AZ894" s="166"/>
      <c r="BA894" s="166"/>
      <c r="BB894" s="166"/>
      <c r="BC894" s="166"/>
      <c r="BD894" s="166"/>
      <c r="BE894" s="166"/>
      <c r="BF894" s="184"/>
      <c r="BG894" s="185"/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166"/>
      <c r="BR894" s="184"/>
      <c r="BS894" s="166"/>
      <c r="BT894" s="166"/>
      <c r="BU894" s="166"/>
      <c r="BV894" s="166"/>
      <c r="BW894" s="185"/>
      <c r="BX894" s="184"/>
      <c r="BY894" s="166"/>
      <c r="BZ894" s="166"/>
    </row>
    <row r="895" spans="1:78" ht="12.75" x14ac:dyDescent="0.2">
      <c r="A895" s="205"/>
      <c r="B895" s="206"/>
      <c r="C895" s="185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84"/>
      <c r="O895" s="185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  <c r="AA895" s="166"/>
      <c r="AB895" s="166"/>
      <c r="AC895" s="166"/>
      <c r="AD895" s="184"/>
      <c r="AE895" s="185"/>
      <c r="AF895" s="166"/>
      <c r="AG895" s="166"/>
      <c r="AH895" s="184"/>
      <c r="AI895" s="185"/>
      <c r="AJ895" s="166"/>
      <c r="AK895" s="166"/>
      <c r="AL895" s="166"/>
      <c r="AM895" s="166"/>
      <c r="AN895" s="166"/>
      <c r="AO895" s="166"/>
      <c r="AP895" s="166"/>
      <c r="AQ895" s="166"/>
      <c r="AR895" s="166"/>
      <c r="AS895" s="166"/>
      <c r="AT895" s="166"/>
      <c r="AU895" s="166"/>
      <c r="AV895" s="166"/>
      <c r="AW895" s="166"/>
      <c r="AX895" s="184"/>
      <c r="AY895" s="185"/>
      <c r="AZ895" s="166"/>
      <c r="BA895" s="166"/>
      <c r="BB895" s="166"/>
      <c r="BC895" s="166"/>
      <c r="BD895" s="166"/>
      <c r="BE895" s="166"/>
      <c r="BF895" s="184"/>
      <c r="BG895" s="185"/>
      <c r="BH895" s="166"/>
      <c r="BI895" s="166"/>
      <c r="BJ895" s="166"/>
      <c r="BK895" s="166"/>
      <c r="BL895" s="166"/>
      <c r="BM895" s="166"/>
      <c r="BN895" s="166"/>
      <c r="BO895" s="166"/>
      <c r="BP895" s="166"/>
      <c r="BQ895" s="166"/>
      <c r="BR895" s="184"/>
      <c r="BS895" s="166"/>
      <c r="BT895" s="166"/>
      <c r="BU895" s="166"/>
      <c r="BV895" s="166"/>
      <c r="BW895" s="185"/>
      <c r="BX895" s="184"/>
      <c r="BY895" s="166"/>
      <c r="BZ895" s="166"/>
    </row>
    <row r="896" spans="1:78" ht="12.75" x14ac:dyDescent="0.2">
      <c r="A896" s="205"/>
      <c r="B896" s="206"/>
      <c r="C896" s="185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84"/>
      <c r="O896" s="185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  <c r="AA896" s="166"/>
      <c r="AB896" s="166"/>
      <c r="AC896" s="166"/>
      <c r="AD896" s="184"/>
      <c r="AE896" s="185"/>
      <c r="AF896" s="166"/>
      <c r="AG896" s="166"/>
      <c r="AH896" s="184"/>
      <c r="AI896" s="185"/>
      <c r="AJ896" s="166"/>
      <c r="AK896" s="166"/>
      <c r="AL896" s="166"/>
      <c r="AM896" s="166"/>
      <c r="AN896" s="166"/>
      <c r="AO896" s="166"/>
      <c r="AP896" s="166"/>
      <c r="AQ896" s="166"/>
      <c r="AR896" s="166"/>
      <c r="AS896" s="166"/>
      <c r="AT896" s="166"/>
      <c r="AU896" s="166"/>
      <c r="AV896" s="166"/>
      <c r="AW896" s="166"/>
      <c r="AX896" s="184"/>
      <c r="AY896" s="185"/>
      <c r="AZ896" s="166"/>
      <c r="BA896" s="166"/>
      <c r="BB896" s="166"/>
      <c r="BC896" s="166"/>
      <c r="BD896" s="166"/>
      <c r="BE896" s="166"/>
      <c r="BF896" s="184"/>
      <c r="BG896" s="185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166"/>
      <c r="BR896" s="184"/>
      <c r="BS896" s="166"/>
      <c r="BT896" s="166"/>
      <c r="BU896" s="166"/>
      <c r="BV896" s="166"/>
      <c r="BW896" s="185"/>
      <c r="BX896" s="184"/>
      <c r="BY896" s="166"/>
      <c r="BZ896" s="166"/>
    </row>
    <row r="897" spans="1:78" ht="12.75" x14ac:dyDescent="0.2">
      <c r="A897" s="205"/>
      <c r="B897" s="206"/>
      <c r="C897" s="185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84"/>
      <c r="O897" s="185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  <c r="AA897" s="166"/>
      <c r="AB897" s="166"/>
      <c r="AC897" s="166"/>
      <c r="AD897" s="184"/>
      <c r="AE897" s="185"/>
      <c r="AF897" s="166"/>
      <c r="AG897" s="166"/>
      <c r="AH897" s="184"/>
      <c r="AI897" s="185"/>
      <c r="AJ897" s="166"/>
      <c r="AK897" s="166"/>
      <c r="AL897" s="166"/>
      <c r="AM897" s="166"/>
      <c r="AN897" s="166"/>
      <c r="AO897" s="166"/>
      <c r="AP897" s="166"/>
      <c r="AQ897" s="166"/>
      <c r="AR897" s="166"/>
      <c r="AS897" s="166"/>
      <c r="AT897" s="166"/>
      <c r="AU897" s="166"/>
      <c r="AV897" s="166"/>
      <c r="AW897" s="166"/>
      <c r="AX897" s="184"/>
      <c r="AY897" s="185"/>
      <c r="AZ897" s="166"/>
      <c r="BA897" s="166"/>
      <c r="BB897" s="166"/>
      <c r="BC897" s="166"/>
      <c r="BD897" s="166"/>
      <c r="BE897" s="166"/>
      <c r="BF897" s="184"/>
      <c r="BG897" s="185"/>
      <c r="BH897" s="166"/>
      <c r="BI897" s="166"/>
      <c r="BJ897" s="166"/>
      <c r="BK897" s="166"/>
      <c r="BL897" s="166"/>
      <c r="BM897" s="166"/>
      <c r="BN897" s="166"/>
      <c r="BO897" s="166"/>
      <c r="BP897" s="166"/>
      <c r="BQ897" s="166"/>
      <c r="BR897" s="184"/>
      <c r="BS897" s="166"/>
      <c r="BT897" s="166"/>
      <c r="BU897" s="166"/>
      <c r="BV897" s="166"/>
      <c r="BW897" s="185"/>
      <c r="BX897" s="184"/>
      <c r="BY897" s="166"/>
      <c r="BZ897" s="166"/>
    </row>
    <row r="898" spans="1:78" ht="12.75" x14ac:dyDescent="0.2">
      <c r="A898" s="205"/>
      <c r="B898" s="206"/>
      <c r="C898" s="185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84"/>
      <c r="O898" s="185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  <c r="AA898" s="166"/>
      <c r="AB898" s="166"/>
      <c r="AC898" s="166"/>
      <c r="AD898" s="184"/>
      <c r="AE898" s="185"/>
      <c r="AF898" s="166"/>
      <c r="AG898" s="166"/>
      <c r="AH898" s="184"/>
      <c r="AI898" s="185"/>
      <c r="AJ898" s="166"/>
      <c r="AK898" s="166"/>
      <c r="AL898" s="166"/>
      <c r="AM898" s="166"/>
      <c r="AN898" s="166"/>
      <c r="AO898" s="166"/>
      <c r="AP898" s="166"/>
      <c r="AQ898" s="166"/>
      <c r="AR898" s="166"/>
      <c r="AS898" s="166"/>
      <c r="AT898" s="166"/>
      <c r="AU898" s="166"/>
      <c r="AV898" s="166"/>
      <c r="AW898" s="166"/>
      <c r="AX898" s="184"/>
      <c r="AY898" s="185"/>
      <c r="AZ898" s="166"/>
      <c r="BA898" s="166"/>
      <c r="BB898" s="166"/>
      <c r="BC898" s="166"/>
      <c r="BD898" s="166"/>
      <c r="BE898" s="166"/>
      <c r="BF898" s="184"/>
      <c r="BG898" s="185"/>
      <c r="BH898" s="166"/>
      <c r="BI898" s="166"/>
      <c r="BJ898" s="166"/>
      <c r="BK898" s="166"/>
      <c r="BL898" s="166"/>
      <c r="BM898" s="166"/>
      <c r="BN898" s="166"/>
      <c r="BO898" s="166"/>
      <c r="BP898" s="166"/>
      <c r="BQ898" s="166"/>
      <c r="BR898" s="184"/>
      <c r="BS898" s="166"/>
      <c r="BT898" s="166"/>
      <c r="BU898" s="166"/>
      <c r="BV898" s="166"/>
      <c r="BW898" s="185"/>
      <c r="BX898" s="184"/>
      <c r="BY898" s="166"/>
      <c r="BZ898" s="166"/>
    </row>
    <row r="899" spans="1:78" ht="12.75" x14ac:dyDescent="0.2">
      <c r="A899" s="205"/>
      <c r="B899" s="206"/>
      <c r="C899" s="185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84"/>
      <c r="O899" s="185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  <c r="AA899" s="166"/>
      <c r="AB899" s="166"/>
      <c r="AC899" s="166"/>
      <c r="AD899" s="184"/>
      <c r="AE899" s="185"/>
      <c r="AF899" s="166"/>
      <c r="AG899" s="166"/>
      <c r="AH899" s="184"/>
      <c r="AI899" s="185"/>
      <c r="AJ899" s="166"/>
      <c r="AK899" s="166"/>
      <c r="AL899" s="166"/>
      <c r="AM899" s="166"/>
      <c r="AN899" s="166"/>
      <c r="AO899" s="166"/>
      <c r="AP899" s="166"/>
      <c r="AQ899" s="166"/>
      <c r="AR899" s="166"/>
      <c r="AS899" s="166"/>
      <c r="AT899" s="166"/>
      <c r="AU899" s="166"/>
      <c r="AV899" s="166"/>
      <c r="AW899" s="166"/>
      <c r="AX899" s="184"/>
      <c r="AY899" s="185"/>
      <c r="AZ899" s="166"/>
      <c r="BA899" s="166"/>
      <c r="BB899" s="166"/>
      <c r="BC899" s="166"/>
      <c r="BD899" s="166"/>
      <c r="BE899" s="166"/>
      <c r="BF899" s="184"/>
      <c r="BG899" s="185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166"/>
      <c r="BR899" s="184"/>
      <c r="BS899" s="166"/>
      <c r="BT899" s="166"/>
      <c r="BU899" s="166"/>
      <c r="BV899" s="166"/>
      <c r="BW899" s="185"/>
      <c r="BX899" s="184"/>
      <c r="BY899" s="166"/>
      <c r="BZ899" s="166"/>
    </row>
    <row r="900" spans="1:78" ht="12.75" x14ac:dyDescent="0.2">
      <c r="A900" s="205"/>
      <c r="B900" s="206"/>
      <c r="C900" s="185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84"/>
      <c r="O900" s="185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  <c r="AA900" s="166"/>
      <c r="AB900" s="166"/>
      <c r="AC900" s="166"/>
      <c r="AD900" s="184"/>
      <c r="AE900" s="185"/>
      <c r="AF900" s="166"/>
      <c r="AG900" s="166"/>
      <c r="AH900" s="184"/>
      <c r="AI900" s="185"/>
      <c r="AJ900" s="166"/>
      <c r="AK900" s="166"/>
      <c r="AL900" s="166"/>
      <c r="AM900" s="166"/>
      <c r="AN900" s="166"/>
      <c r="AO900" s="166"/>
      <c r="AP900" s="166"/>
      <c r="AQ900" s="166"/>
      <c r="AR900" s="166"/>
      <c r="AS900" s="166"/>
      <c r="AT900" s="166"/>
      <c r="AU900" s="166"/>
      <c r="AV900" s="166"/>
      <c r="AW900" s="166"/>
      <c r="AX900" s="184"/>
      <c r="AY900" s="185"/>
      <c r="AZ900" s="166"/>
      <c r="BA900" s="166"/>
      <c r="BB900" s="166"/>
      <c r="BC900" s="166"/>
      <c r="BD900" s="166"/>
      <c r="BE900" s="166"/>
      <c r="BF900" s="184"/>
      <c r="BG900" s="185"/>
      <c r="BH900" s="166"/>
      <c r="BI900" s="166"/>
      <c r="BJ900" s="166"/>
      <c r="BK900" s="166"/>
      <c r="BL900" s="166"/>
      <c r="BM900" s="166"/>
      <c r="BN900" s="166"/>
      <c r="BO900" s="166"/>
      <c r="BP900" s="166"/>
      <c r="BQ900" s="166"/>
      <c r="BR900" s="184"/>
      <c r="BS900" s="166"/>
      <c r="BT900" s="166"/>
      <c r="BU900" s="166"/>
      <c r="BV900" s="166"/>
      <c r="BW900" s="185"/>
      <c r="BX900" s="184"/>
      <c r="BY900" s="166"/>
      <c r="BZ900" s="166"/>
    </row>
    <row r="901" spans="1:78" ht="12.75" x14ac:dyDescent="0.2">
      <c r="A901" s="205"/>
      <c r="B901" s="206"/>
      <c r="C901" s="185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84"/>
      <c r="O901" s="185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  <c r="AA901" s="166"/>
      <c r="AB901" s="166"/>
      <c r="AC901" s="166"/>
      <c r="AD901" s="184"/>
      <c r="AE901" s="185"/>
      <c r="AF901" s="166"/>
      <c r="AG901" s="166"/>
      <c r="AH901" s="184"/>
      <c r="AI901" s="185"/>
      <c r="AJ901" s="166"/>
      <c r="AK901" s="166"/>
      <c r="AL901" s="166"/>
      <c r="AM901" s="166"/>
      <c r="AN901" s="166"/>
      <c r="AO901" s="166"/>
      <c r="AP901" s="166"/>
      <c r="AQ901" s="166"/>
      <c r="AR901" s="166"/>
      <c r="AS901" s="166"/>
      <c r="AT901" s="166"/>
      <c r="AU901" s="166"/>
      <c r="AV901" s="166"/>
      <c r="AW901" s="166"/>
      <c r="AX901" s="184"/>
      <c r="AY901" s="185"/>
      <c r="AZ901" s="166"/>
      <c r="BA901" s="166"/>
      <c r="BB901" s="166"/>
      <c r="BC901" s="166"/>
      <c r="BD901" s="166"/>
      <c r="BE901" s="166"/>
      <c r="BF901" s="184"/>
      <c r="BG901" s="185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166"/>
      <c r="BR901" s="184"/>
      <c r="BS901" s="166"/>
      <c r="BT901" s="166"/>
      <c r="BU901" s="166"/>
      <c r="BV901" s="166"/>
      <c r="BW901" s="185"/>
      <c r="BX901" s="184"/>
      <c r="BY901" s="166"/>
      <c r="BZ901" s="166"/>
    </row>
    <row r="902" spans="1:78" ht="12.75" x14ac:dyDescent="0.2">
      <c r="A902" s="205"/>
      <c r="B902" s="206"/>
      <c r="C902" s="185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84"/>
      <c r="O902" s="185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  <c r="AA902" s="166"/>
      <c r="AB902" s="166"/>
      <c r="AC902" s="166"/>
      <c r="AD902" s="184"/>
      <c r="AE902" s="185"/>
      <c r="AF902" s="166"/>
      <c r="AG902" s="166"/>
      <c r="AH902" s="184"/>
      <c r="AI902" s="185"/>
      <c r="AJ902" s="166"/>
      <c r="AK902" s="166"/>
      <c r="AL902" s="166"/>
      <c r="AM902" s="166"/>
      <c r="AN902" s="166"/>
      <c r="AO902" s="166"/>
      <c r="AP902" s="166"/>
      <c r="AQ902" s="166"/>
      <c r="AR902" s="166"/>
      <c r="AS902" s="166"/>
      <c r="AT902" s="166"/>
      <c r="AU902" s="166"/>
      <c r="AV902" s="166"/>
      <c r="AW902" s="166"/>
      <c r="AX902" s="184"/>
      <c r="AY902" s="185"/>
      <c r="AZ902" s="166"/>
      <c r="BA902" s="166"/>
      <c r="BB902" s="166"/>
      <c r="BC902" s="166"/>
      <c r="BD902" s="166"/>
      <c r="BE902" s="166"/>
      <c r="BF902" s="184"/>
      <c r="BG902" s="185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166"/>
      <c r="BR902" s="184"/>
      <c r="BS902" s="166"/>
      <c r="BT902" s="166"/>
      <c r="BU902" s="166"/>
      <c r="BV902" s="166"/>
      <c r="BW902" s="185"/>
      <c r="BX902" s="184"/>
      <c r="BY902" s="166"/>
      <c r="BZ902" s="166"/>
    </row>
    <row r="903" spans="1:78" ht="12.75" x14ac:dyDescent="0.2">
      <c r="A903" s="205"/>
      <c r="B903" s="206"/>
      <c r="C903" s="185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84"/>
      <c r="O903" s="185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  <c r="AA903" s="166"/>
      <c r="AB903" s="166"/>
      <c r="AC903" s="166"/>
      <c r="AD903" s="184"/>
      <c r="AE903" s="185"/>
      <c r="AF903" s="166"/>
      <c r="AG903" s="166"/>
      <c r="AH903" s="184"/>
      <c r="AI903" s="185"/>
      <c r="AJ903" s="166"/>
      <c r="AK903" s="166"/>
      <c r="AL903" s="166"/>
      <c r="AM903" s="166"/>
      <c r="AN903" s="166"/>
      <c r="AO903" s="166"/>
      <c r="AP903" s="166"/>
      <c r="AQ903" s="166"/>
      <c r="AR903" s="166"/>
      <c r="AS903" s="166"/>
      <c r="AT903" s="166"/>
      <c r="AU903" s="166"/>
      <c r="AV903" s="166"/>
      <c r="AW903" s="166"/>
      <c r="AX903" s="184"/>
      <c r="AY903" s="185"/>
      <c r="AZ903" s="166"/>
      <c r="BA903" s="166"/>
      <c r="BB903" s="166"/>
      <c r="BC903" s="166"/>
      <c r="BD903" s="166"/>
      <c r="BE903" s="166"/>
      <c r="BF903" s="184"/>
      <c r="BG903" s="185"/>
      <c r="BH903" s="166"/>
      <c r="BI903" s="166"/>
      <c r="BJ903" s="166"/>
      <c r="BK903" s="166"/>
      <c r="BL903" s="166"/>
      <c r="BM903" s="166"/>
      <c r="BN903" s="166"/>
      <c r="BO903" s="166"/>
      <c r="BP903" s="166"/>
      <c r="BQ903" s="166"/>
      <c r="BR903" s="184"/>
      <c r="BS903" s="166"/>
      <c r="BT903" s="166"/>
      <c r="BU903" s="166"/>
      <c r="BV903" s="166"/>
      <c r="BW903" s="185"/>
      <c r="BX903" s="184"/>
      <c r="BY903" s="166"/>
      <c r="BZ903" s="166"/>
    </row>
    <row r="904" spans="1:78" ht="12.75" x14ac:dyDescent="0.2">
      <c r="A904" s="205"/>
      <c r="B904" s="206"/>
      <c r="C904" s="185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84"/>
      <c r="O904" s="185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  <c r="AA904" s="166"/>
      <c r="AB904" s="166"/>
      <c r="AC904" s="166"/>
      <c r="AD904" s="184"/>
      <c r="AE904" s="185"/>
      <c r="AF904" s="166"/>
      <c r="AG904" s="166"/>
      <c r="AH904" s="184"/>
      <c r="AI904" s="185"/>
      <c r="AJ904" s="166"/>
      <c r="AK904" s="166"/>
      <c r="AL904" s="166"/>
      <c r="AM904" s="166"/>
      <c r="AN904" s="166"/>
      <c r="AO904" s="166"/>
      <c r="AP904" s="166"/>
      <c r="AQ904" s="166"/>
      <c r="AR904" s="166"/>
      <c r="AS904" s="166"/>
      <c r="AT904" s="166"/>
      <c r="AU904" s="166"/>
      <c r="AV904" s="166"/>
      <c r="AW904" s="166"/>
      <c r="AX904" s="184"/>
      <c r="AY904" s="185"/>
      <c r="AZ904" s="166"/>
      <c r="BA904" s="166"/>
      <c r="BB904" s="166"/>
      <c r="BC904" s="166"/>
      <c r="BD904" s="166"/>
      <c r="BE904" s="166"/>
      <c r="BF904" s="184"/>
      <c r="BG904" s="185"/>
      <c r="BH904" s="166"/>
      <c r="BI904" s="166"/>
      <c r="BJ904" s="166"/>
      <c r="BK904" s="166"/>
      <c r="BL904" s="166"/>
      <c r="BM904" s="166"/>
      <c r="BN904" s="166"/>
      <c r="BO904" s="166"/>
      <c r="BP904" s="166"/>
      <c r="BQ904" s="166"/>
      <c r="BR904" s="184"/>
      <c r="BS904" s="166"/>
      <c r="BT904" s="166"/>
      <c r="BU904" s="166"/>
      <c r="BV904" s="166"/>
      <c r="BW904" s="185"/>
      <c r="BX904" s="184"/>
      <c r="BY904" s="166"/>
      <c r="BZ904" s="166"/>
    </row>
    <row r="905" spans="1:78" ht="12.75" x14ac:dyDescent="0.2">
      <c r="A905" s="205"/>
      <c r="B905" s="206"/>
      <c r="C905" s="185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84"/>
      <c r="O905" s="185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  <c r="AA905" s="166"/>
      <c r="AB905" s="166"/>
      <c r="AC905" s="166"/>
      <c r="AD905" s="184"/>
      <c r="AE905" s="185"/>
      <c r="AF905" s="166"/>
      <c r="AG905" s="166"/>
      <c r="AH905" s="184"/>
      <c r="AI905" s="185"/>
      <c r="AJ905" s="166"/>
      <c r="AK905" s="166"/>
      <c r="AL905" s="166"/>
      <c r="AM905" s="166"/>
      <c r="AN905" s="166"/>
      <c r="AO905" s="166"/>
      <c r="AP905" s="166"/>
      <c r="AQ905" s="166"/>
      <c r="AR905" s="166"/>
      <c r="AS905" s="166"/>
      <c r="AT905" s="166"/>
      <c r="AU905" s="166"/>
      <c r="AV905" s="166"/>
      <c r="AW905" s="166"/>
      <c r="AX905" s="184"/>
      <c r="AY905" s="185"/>
      <c r="AZ905" s="166"/>
      <c r="BA905" s="166"/>
      <c r="BB905" s="166"/>
      <c r="BC905" s="166"/>
      <c r="BD905" s="166"/>
      <c r="BE905" s="166"/>
      <c r="BF905" s="184"/>
      <c r="BG905" s="185"/>
      <c r="BH905" s="166"/>
      <c r="BI905" s="166"/>
      <c r="BJ905" s="166"/>
      <c r="BK905" s="166"/>
      <c r="BL905" s="166"/>
      <c r="BM905" s="166"/>
      <c r="BN905" s="166"/>
      <c r="BO905" s="166"/>
      <c r="BP905" s="166"/>
      <c r="BQ905" s="166"/>
      <c r="BR905" s="184"/>
      <c r="BS905" s="166"/>
      <c r="BT905" s="166"/>
      <c r="BU905" s="166"/>
      <c r="BV905" s="166"/>
      <c r="BW905" s="185"/>
      <c r="BX905" s="184"/>
      <c r="BY905" s="166"/>
      <c r="BZ905" s="166"/>
    </row>
    <row r="906" spans="1:78" ht="12.75" x14ac:dyDescent="0.2">
      <c r="A906" s="205"/>
      <c r="B906" s="206"/>
      <c r="C906" s="185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84"/>
      <c r="O906" s="185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  <c r="AA906" s="166"/>
      <c r="AB906" s="166"/>
      <c r="AC906" s="166"/>
      <c r="AD906" s="184"/>
      <c r="AE906" s="185"/>
      <c r="AF906" s="166"/>
      <c r="AG906" s="166"/>
      <c r="AH906" s="184"/>
      <c r="AI906" s="185"/>
      <c r="AJ906" s="166"/>
      <c r="AK906" s="166"/>
      <c r="AL906" s="166"/>
      <c r="AM906" s="166"/>
      <c r="AN906" s="166"/>
      <c r="AO906" s="166"/>
      <c r="AP906" s="166"/>
      <c r="AQ906" s="166"/>
      <c r="AR906" s="166"/>
      <c r="AS906" s="166"/>
      <c r="AT906" s="166"/>
      <c r="AU906" s="166"/>
      <c r="AV906" s="166"/>
      <c r="AW906" s="166"/>
      <c r="AX906" s="184"/>
      <c r="AY906" s="185"/>
      <c r="AZ906" s="166"/>
      <c r="BA906" s="166"/>
      <c r="BB906" s="166"/>
      <c r="BC906" s="166"/>
      <c r="BD906" s="166"/>
      <c r="BE906" s="166"/>
      <c r="BF906" s="184"/>
      <c r="BG906" s="185"/>
      <c r="BH906" s="166"/>
      <c r="BI906" s="166"/>
      <c r="BJ906" s="166"/>
      <c r="BK906" s="166"/>
      <c r="BL906" s="166"/>
      <c r="BM906" s="166"/>
      <c r="BN906" s="166"/>
      <c r="BO906" s="166"/>
      <c r="BP906" s="166"/>
      <c r="BQ906" s="166"/>
      <c r="BR906" s="184"/>
      <c r="BS906" s="166"/>
      <c r="BT906" s="166"/>
      <c r="BU906" s="166"/>
      <c r="BV906" s="166"/>
      <c r="BW906" s="185"/>
      <c r="BX906" s="184"/>
      <c r="BY906" s="166"/>
      <c r="BZ906" s="166"/>
    </row>
    <row r="907" spans="1:78" ht="12.75" x14ac:dyDescent="0.2">
      <c r="A907" s="205"/>
      <c r="B907" s="206"/>
      <c r="C907" s="185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84"/>
      <c r="O907" s="185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  <c r="AA907" s="166"/>
      <c r="AB907" s="166"/>
      <c r="AC907" s="166"/>
      <c r="AD907" s="184"/>
      <c r="AE907" s="185"/>
      <c r="AF907" s="166"/>
      <c r="AG907" s="166"/>
      <c r="AH907" s="184"/>
      <c r="AI907" s="185"/>
      <c r="AJ907" s="166"/>
      <c r="AK907" s="166"/>
      <c r="AL907" s="166"/>
      <c r="AM907" s="166"/>
      <c r="AN907" s="166"/>
      <c r="AO907" s="166"/>
      <c r="AP907" s="166"/>
      <c r="AQ907" s="166"/>
      <c r="AR907" s="166"/>
      <c r="AS907" s="166"/>
      <c r="AT907" s="166"/>
      <c r="AU907" s="166"/>
      <c r="AV907" s="166"/>
      <c r="AW907" s="166"/>
      <c r="AX907" s="184"/>
      <c r="AY907" s="185"/>
      <c r="AZ907" s="166"/>
      <c r="BA907" s="166"/>
      <c r="BB907" s="166"/>
      <c r="BC907" s="166"/>
      <c r="BD907" s="166"/>
      <c r="BE907" s="166"/>
      <c r="BF907" s="184"/>
      <c r="BG907" s="185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166"/>
      <c r="BR907" s="184"/>
      <c r="BS907" s="166"/>
      <c r="BT907" s="166"/>
      <c r="BU907" s="166"/>
      <c r="BV907" s="166"/>
      <c r="BW907" s="185"/>
      <c r="BX907" s="184"/>
      <c r="BY907" s="166"/>
      <c r="BZ907" s="166"/>
    </row>
    <row r="908" spans="1:78" ht="12.75" x14ac:dyDescent="0.2">
      <c r="A908" s="205"/>
      <c r="B908" s="206"/>
      <c r="C908" s="185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84"/>
      <c r="O908" s="185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  <c r="AA908" s="166"/>
      <c r="AB908" s="166"/>
      <c r="AC908" s="166"/>
      <c r="AD908" s="184"/>
      <c r="AE908" s="185"/>
      <c r="AF908" s="166"/>
      <c r="AG908" s="166"/>
      <c r="AH908" s="184"/>
      <c r="AI908" s="185"/>
      <c r="AJ908" s="166"/>
      <c r="AK908" s="166"/>
      <c r="AL908" s="166"/>
      <c r="AM908" s="166"/>
      <c r="AN908" s="166"/>
      <c r="AO908" s="166"/>
      <c r="AP908" s="166"/>
      <c r="AQ908" s="166"/>
      <c r="AR908" s="166"/>
      <c r="AS908" s="166"/>
      <c r="AT908" s="166"/>
      <c r="AU908" s="166"/>
      <c r="AV908" s="166"/>
      <c r="AW908" s="166"/>
      <c r="AX908" s="184"/>
      <c r="AY908" s="185"/>
      <c r="AZ908" s="166"/>
      <c r="BA908" s="166"/>
      <c r="BB908" s="166"/>
      <c r="BC908" s="166"/>
      <c r="BD908" s="166"/>
      <c r="BE908" s="166"/>
      <c r="BF908" s="184"/>
      <c r="BG908" s="185"/>
      <c r="BH908" s="166"/>
      <c r="BI908" s="166"/>
      <c r="BJ908" s="166"/>
      <c r="BK908" s="166"/>
      <c r="BL908" s="166"/>
      <c r="BM908" s="166"/>
      <c r="BN908" s="166"/>
      <c r="BO908" s="166"/>
      <c r="BP908" s="166"/>
      <c r="BQ908" s="166"/>
      <c r="BR908" s="184"/>
      <c r="BS908" s="166"/>
      <c r="BT908" s="166"/>
      <c r="BU908" s="166"/>
      <c r="BV908" s="166"/>
      <c r="BW908" s="185"/>
      <c r="BX908" s="184"/>
      <c r="BY908" s="166"/>
      <c r="BZ908" s="166"/>
    </row>
    <row r="909" spans="1:78" ht="12.75" x14ac:dyDescent="0.2">
      <c r="A909" s="205"/>
      <c r="B909" s="206"/>
      <c r="C909" s="185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84"/>
      <c r="O909" s="185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  <c r="AA909" s="166"/>
      <c r="AB909" s="166"/>
      <c r="AC909" s="166"/>
      <c r="AD909" s="184"/>
      <c r="AE909" s="185"/>
      <c r="AF909" s="166"/>
      <c r="AG909" s="166"/>
      <c r="AH909" s="184"/>
      <c r="AI909" s="185"/>
      <c r="AJ909" s="166"/>
      <c r="AK909" s="166"/>
      <c r="AL909" s="166"/>
      <c r="AM909" s="166"/>
      <c r="AN909" s="166"/>
      <c r="AO909" s="166"/>
      <c r="AP909" s="166"/>
      <c r="AQ909" s="166"/>
      <c r="AR909" s="166"/>
      <c r="AS909" s="166"/>
      <c r="AT909" s="166"/>
      <c r="AU909" s="166"/>
      <c r="AV909" s="166"/>
      <c r="AW909" s="166"/>
      <c r="AX909" s="184"/>
      <c r="AY909" s="185"/>
      <c r="AZ909" s="166"/>
      <c r="BA909" s="166"/>
      <c r="BB909" s="166"/>
      <c r="BC909" s="166"/>
      <c r="BD909" s="166"/>
      <c r="BE909" s="166"/>
      <c r="BF909" s="184"/>
      <c r="BG909" s="185"/>
      <c r="BH909" s="166"/>
      <c r="BI909" s="166"/>
      <c r="BJ909" s="166"/>
      <c r="BK909" s="166"/>
      <c r="BL909" s="166"/>
      <c r="BM909" s="166"/>
      <c r="BN909" s="166"/>
      <c r="BO909" s="166"/>
      <c r="BP909" s="166"/>
      <c r="BQ909" s="166"/>
      <c r="BR909" s="184"/>
      <c r="BS909" s="166"/>
      <c r="BT909" s="166"/>
      <c r="BU909" s="166"/>
      <c r="BV909" s="166"/>
      <c r="BW909" s="185"/>
      <c r="BX909" s="184"/>
      <c r="BY909" s="166"/>
      <c r="BZ909" s="166"/>
    </row>
    <row r="910" spans="1:78" ht="12.75" x14ac:dyDescent="0.2">
      <c r="A910" s="205"/>
      <c r="B910" s="206"/>
      <c r="C910" s="185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84"/>
      <c r="O910" s="185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  <c r="AA910" s="166"/>
      <c r="AB910" s="166"/>
      <c r="AC910" s="166"/>
      <c r="AD910" s="184"/>
      <c r="AE910" s="185"/>
      <c r="AF910" s="166"/>
      <c r="AG910" s="166"/>
      <c r="AH910" s="184"/>
      <c r="AI910" s="185"/>
      <c r="AJ910" s="166"/>
      <c r="AK910" s="166"/>
      <c r="AL910" s="166"/>
      <c r="AM910" s="166"/>
      <c r="AN910" s="166"/>
      <c r="AO910" s="166"/>
      <c r="AP910" s="166"/>
      <c r="AQ910" s="166"/>
      <c r="AR910" s="166"/>
      <c r="AS910" s="166"/>
      <c r="AT910" s="166"/>
      <c r="AU910" s="166"/>
      <c r="AV910" s="166"/>
      <c r="AW910" s="166"/>
      <c r="AX910" s="184"/>
      <c r="AY910" s="185"/>
      <c r="AZ910" s="166"/>
      <c r="BA910" s="166"/>
      <c r="BB910" s="166"/>
      <c r="BC910" s="166"/>
      <c r="BD910" s="166"/>
      <c r="BE910" s="166"/>
      <c r="BF910" s="184"/>
      <c r="BG910" s="185"/>
      <c r="BH910" s="166"/>
      <c r="BI910" s="166"/>
      <c r="BJ910" s="166"/>
      <c r="BK910" s="166"/>
      <c r="BL910" s="166"/>
      <c r="BM910" s="166"/>
      <c r="BN910" s="166"/>
      <c r="BO910" s="166"/>
      <c r="BP910" s="166"/>
      <c r="BQ910" s="166"/>
      <c r="BR910" s="184"/>
      <c r="BS910" s="166"/>
      <c r="BT910" s="166"/>
      <c r="BU910" s="166"/>
      <c r="BV910" s="166"/>
      <c r="BW910" s="185"/>
      <c r="BX910" s="184"/>
      <c r="BY910" s="166"/>
      <c r="BZ910" s="166"/>
    </row>
    <row r="911" spans="1:78" ht="12.75" x14ac:dyDescent="0.2">
      <c r="A911" s="205"/>
      <c r="B911" s="206"/>
      <c r="C911" s="185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84"/>
      <c r="O911" s="185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  <c r="AA911" s="166"/>
      <c r="AB911" s="166"/>
      <c r="AC911" s="166"/>
      <c r="AD911" s="184"/>
      <c r="AE911" s="185"/>
      <c r="AF911" s="166"/>
      <c r="AG911" s="166"/>
      <c r="AH911" s="184"/>
      <c r="AI911" s="185"/>
      <c r="AJ911" s="166"/>
      <c r="AK911" s="166"/>
      <c r="AL911" s="166"/>
      <c r="AM911" s="166"/>
      <c r="AN911" s="166"/>
      <c r="AO911" s="166"/>
      <c r="AP911" s="166"/>
      <c r="AQ911" s="166"/>
      <c r="AR911" s="166"/>
      <c r="AS911" s="166"/>
      <c r="AT911" s="166"/>
      <c r="AU911" s="166"/>
      <c r="AV911" s="166"/>
      <c r="AW911" s="166"/>
      <c r="AX911" s="184"/>
      <c r="AY911" s="185"/>
      <c r="AZ911" s="166"/>
      <c r="BA911" s="166"/>
      <c r="BB911" s="166"/>
      <c r="BC911" s="166"/>
      <c r="BD911" s="166"/>
      <c r="BE911" s="166"/>
      <c r="BF911" s="184"/>
      <c r="BG911" s="185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166"/>
      <c r="BR911" s="184"/>
      <c r="BS911" s="166"/>
      <c r="BT911" s="166"/>
      <c r="BU911" s="166"/>
      <c r="BV911" s="166"/>
      <c r="BW911" s="185"/>
      <c r="BX911" s="184"/>
      <c r="BY911" s="166"/>
      <c r="BZ911" s="166"/>
    </row>
    <row r="912" spans="1:78" ht="12.75" x14ac:dyDescent="0.2">
      <c r="A912" s="205"/>
      <c r="B912" s="206"/>
      <c r="C912" s="185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84"/>
      <c r="O912" s="185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  <c r="AA912" s="166"/>
      <c r="AB912" s="166"/>
      <c r="AC912" s="166"/>
      <c r="AD912" s="184"/>
      <c r="AE912" s="185"/>
      <c r="AF912" s="166"/>
      <c r="AG912" s="166"/>
      <c r="AH912" s="184"/>
      <c r="AI912" s="185"/>
      <c r="AJ912" s="166"/>
      <c r="AK912" s="166"/>
      <c r="AL912" s="166"/>
      <c r="AM912" s="166"/>
      <c r="AN912" s="166"/>
      <c r="AO912" s="166"/>
      <c r="AP912" s="166"/>
      <c r="AQ912" s="166"/>
      <c r="AR912" s="166"/>
      <c r="AS912" s="166"/>
      <c r="AT912" s="166"/>
      <c r="AU912" s="166"/>
      <c r="AV912" s="166"/>
      <c r="AW912" s="166"/>
      <c r="AX912" s="184"/>
      <c r="AY912" s="185"/>
      <c r="AZ912" s="166"/>
      <c r="BA912" s="166"/>
      <c r="BB912" s="166"/>
      <c r="BC912" s="166"/>
      <c r="BD912" s="166"/>
      <c r="BE912" s="166"/>
      <c r="BF912" s="184"/>
      <c r="BG912" s="185"/>
      <c r="BH912" s="166"/>
      <c r="BI912" s="166"/>
      <c r="BJ912" s="166"/>
      <c r="BK912" s="166"/>
      <c r="BL912" s="166"/>
      <c r="BM912" s="166"/>
      <c r="BN912" s="166"/>
      <c r="BO912" s="166"/>
      <c r="BP912" s="166"/>
      <c r="BQ912" s="166"/>
      <c r="BR912" s="184"/>
      <c r="BS912" s="166"/>
      <c r="BT912" s="166"/>
      <c r="BU912" s="166"/>
      <c r="BV912" s="166"/>
      <c r="BW912" s="185"/>
      <c r="BX912" s="184"/>
      <c r="BY912" s="166"/>
      <c r="BZ912" s="166"/>
    </row>
    <row r="913" spans="1:78" ht="12.75" x14ac:dyDescent="0.2">
      <c r="A913" s="205"/>
      <c r="B913" s="206"/>
      <c r="C913" s="185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84"/>
      <c r="O913" s="185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  <c r="AA913" s="166"/>
      <c r="AB913" s="166"/>
      <c r="AC913" s="166"/>
      <c r="AD913" s="184"/>
      <c r="AE913" s="185"/>
      <c r="AF913" s="166"/>
      <c r="AG913" s="166"/>
      <c r="AH913" s="184"/>
      <c r="AI913" s="185"/>
      <c r="AJ913" s="166"/>
      <c r="AK913" s="166"/>
      <c r="AL913" s="166"/>
      <c r="AM913" s="166"/>
      <c r="AN913" s="166"/>
      <c r="AO913" s="166"/>
      <c r="AP913" s="166"/>
      <c r="AQ913" s="166"/>
      <c r="AR913" s="166"/>
      <c r="AS913" s="166"/>
      <c r="AT913" s="166"/>
      <c r="AU913" s="166"/>
      <c r="AV913" s="166"/>
      <c r="AW913" s="166"/>
      <c r="AX913" s="184"/>
      <c r="AY913" s="185"/>
      <c r="AZ913" s="166"/>
      <c r="BA913" s="166"/>
      <c r="BB913" s="166"/>
      <c r="BC913" s="166"/>
      <c r="BD913" s="166"/>
      <c r="BE913" s="166"/>
      <c r="BF913" s="184"/>
      <c r="BG913" s="185"/>
      <c r="BH913" s="166"/>
      <c r="BI913" s="166"/>
      <c r="BJ913" s="166"/>
      <c r="BK913" s="166"/>
      <c r="BL913" s="166"/>
      <c r="BM913" s="166"/>
      <c r="BN913" s="166"/>
      <c r="BO913" s="166"/>
      <c r="BP913" s="166"/>
      <c r="BQ913" s="166"/>
      <c r="BR913" s="184"/>
      <c r="BS913" s="166"/>
      <c r="BT913" s="166"/>
      <c r="BU913" s="166"/>
      <c r="BV913" s="166"/>
      <c r="BW913" s="185"/>
      <c r="BX913" s="184"/>
      <c r="BY913" s="166"/>
      <c r="BZ913" s="166"/>
    </row>
    <row r="914" spans="1:78" ht="12.75" x14ac:dyDescent="0.2">
      <c r="A914" s="205"/>
      <c r="B914" s="206"/>
      <c r="C914" s="185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84"/>
      <c r="O914" s="185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  <c r="AA914" s="166"/>
      <c r="AB914" s="166"/>
      <c r="AC914" s="166"/>
      <c r="AD914" s="184"/>
      <c r="AE914" s="185"/>
      <c r="AF914" s="166"/>
      <c r="AG914" s="166"/>
      <c r="AH914" s="184"/>
      <c r="AI914" s="185"/>
      <c r="AJ914" s="166"/>
      <c r="AK914" s="166"/>
      <c r="AL914" s="166"/>
      <c r="AM914" s="166"/>
      <c r="AN914" s="166"/>
      <c r="AO914" s="166"/>
      <c r="AP914" s="166"/>
      <c r="AQ914" s="166"/>
      <c r="AR914" s="166"/>
      <c r="AS914" s="166"/>
      <c r="AT914" s="166"/>
      <c r="AU914" s="166"/>
      <c r="AV914" s="166"/>
      <c r="AW914" s="166"/>
      <c r="AX914" s="184"/>
      <c r="AY914" s="185"/>
      <c r="AZ914" s="166"/>
      <c r="BA914" s="166"/>
      <c r="BB914" s="166"/>
      <c r="BC914" s="166"/>
      <c r="BD914" s="166"/>
      <c r="BE914" s="166"/>
      <c r="BF914" s="184"/>
      <c r="BG914" s="185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166"/>
      <c r="BR914" s="184"/>
      <c r="BS914" s="166"/>
      <c r="BT914" s="166"/>
      <c r="BU914" s="166"/>
      <c r="BV914" s="166"/>
      <c r="BW914" s="185"/>
      <c r="BX914" s="184"/>
      <c r="BY914" s="166"/>
      <c r="BZ914" s="166"/>
    </row>
    <row r="915" spans="1:78" ht="12.75" x14ac:dyDescent="0.2">
      <c r="A915" s="205"/>
      <c r="B915" s="206"/>
      <c r="C915" s="185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84"/>
      <c r="O915" s="185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  <c r="AA915" s="166"/>
      <c r="AB915" s="166"/>
      <c r="AC915" s="166"/>
      <c r="AD915" s="184"/>
      <c r="AE915" s="185"/>
      <c r="AF915" s="166"/>
      <c r="AG915" s="166"/>
      <c r="AH915" s="184"/>
      <c r="AI915" s="185"/>
      <c r="AJ915" s="166"/>
      <c r="AK915" s="166"/>
      <c r="AL915" s="166"/>
      <c r="AM915" s="166"/>
      <c r="AN915" s="166"/>
      <c r="AO915" s="166"/>
      <c r="AP915" s="166"/>
      <c r="AQ915" s="166"/>
      <c r="AR915" s="166"/>
      <c r="AS915" s="166"/>
      <c r="AT915" s="166"/>
      <c r="AU915" s="166"/>
      <c r="AV915" s="166"/>
      <c r="AW915" s="166"/>
      <c r="AX915" s="184"/>
      <c r="AY915" s="185"/>
      <c r="AZ915" s="166"/>
      <c r="BA915" s="166"/>
      <c r="BB915" s="166"/>
      <c r="BC915" s="166"/>
      <c r="BD915" s="166"/>
      <c r="BE915" s="166"/>
      <c r="BF915" s="184"/>
      <c r="BG915" s="185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166"/>
      <c r="BR915" s="184"/>
      <c r="BS915" s="166"/>
      <c r="BT915" s="166"/>
      <c r="BU915" s="166"/>
      <c r="BV915" s="166"/>
      <c r="BW915" s="185"/>
      <c r="BX915" s="184"/>
      <c r="BY915" s="166"/>
      <c r="BZ915" s="166"/>
    </row>
    <row r="916" spans="1:78" ht="12.75" x14ac:dyDescent="0.2">
      <c r="A916" s="205"/>
      <c r="B916" s="206"/>
      <c r="C916" s="185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84"/>
      <c r="O916" s="185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  <c r="AA916" s="166"/>
      <c r="AB916" s="166"/>
      <c r="AC916" s="166"/>
      <c r="AD916" s="184"/>
      <c r="AE916" s="185"/>
      <c r="AF916" s="166"/>
      <c r="AG916" s="166"/>
      <c r="AH916" s="184"/>
      <c r="AI916" s="185"/>
      <c r="AJ916" s="166"/>
      <c r="AK916" s="166"/>
      <c r="AL916" s="166"/>
      <c r="AM916" s="166"/>
      <c r="AN916" s="166"/>
      <c r="AO916" s="166"/>
      <c r="AP916" s="166"/>
      <c r="AQ916" s="166"/>
      <c r="AR916" s="166"/>
      <c r="AS916" s="166"/>
      <c r="AT916" s="166"/>
      <c r="AU916" s="166"/>
      <c r="AV916" s="166"/>
      <c r="AW916" s="166"/>
      <c r="AX916" s="184"/>
      <c r="AY916" s="185"/>
      <c r="AZ916" s="166"/>
      <c r="BA916" s="166"/>
      <c r="BB916" s="166"/>
      <c r="BC916" s="166"/>
      <c r="BD916" s="166"/>
      <c r="BE916" s="166"/>
      <c r="BF916" s="184"/>
      <c r="BG916" s="185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166"/>
      <c r="BR916" s="184"/>
      <c r="BS916" s="166"/>
      <c r="BT916" s="166"/>
      <c r="BU916" s="166"/>
      <c r="BV916" s="166"/>
      <c r="BW916" s="185"/>
      <c r="BX916" s="184"/>
      <c r="BY916" s="166"/>
      <c r="BZ916" s="166"/>
    </row>
    <row r="917" spans="1:78" ht="12.75" x14ac:dyDescent="0.2">
      <c r="A917" s="205"/>
      <c r="B917" s="206"/>
      <c r="C917" s="185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84"/>
      <c r="O917" s="185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  <c r="AA917" s="166"/>
      <c r="AB917" s="166"/>
      <c r="AC917" s="166"/>
      <c r="AD917" s="184"/>
      <c r="AE917" s="185"/>
      <c r="AF917" s="166"/>
      <c r="AG917" s="166"/>
      <c r="AH917" s="184"/>
      <c r="AI917" s="185"/>
      <c r="AJ917" s="166"/>
      <c r="AK917" s="166"/>
      <c r="AL917" s="166"/>
      <c r="AM917" s="166"/>
      <c r="AN917" s="166"/>
      <c r="AO917" s="166"/>
      <c r="AP917" s="166"/>
      <c r="AQ917" s="166"/>
      <c r="AR917" s="166"/>
      <c r="AS917" s="166"/>
      <c r="AT917" s="166"/>
      <c r="AU917" s="166"/>
      <c r="AV917" s="166"/>
      <c r="AW917" s="166"/>
      <c r="AX917" s="184"/>
      <c r="AY917" s="185"/>
      <c r="AZ917" s="166"/>
      <c r="BA917" s="166"/>
      <c r="BB917" s="166"/>
      <c r="BC917" s="166"/>
      <c r="BD917" s="166"/>
      <c r="BE917" s="166"/>
      <c r="BF917" s="184"/>
      <c r="BG917" s="185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166"/>
      <c r="BR917" s="184"/>
      <c r="BS917" s="166"/>
      <c r="BT917" s="166"/>
      <c r="BU917" s="166"/>
      <c r="BV917" s="166"/>
      <c r="BW917" s="185"/>
      <c r="BX917" s="184"/>
      <c r="BY917" s="166"/>
      <c r="BZ917" s="166"/>
    </row>
    <row r="918" spans="1:78" ht="12.75" x14ac:dyDescent="0.2">
      <c r="A918" s="205"/>
      <c r="B918" s="206"/>
      <c r="C918" s="185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84"/>
      <c r="O918" s="185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  <c r="AA918" s="166"/>
      <c r="AB918" s="166"/>
      <c r="AC918" s="166"/>
      <c r="AD918" s="184"/>
      <c r="AE918" s="185"/>
      <c r="AF918" s="166"/>
      <c r="AG918" s="166"/>
      <c r="AH918" s="184"/>
      <c r="AI918" s="185"/>
      <c r="AJ918" s="166"/>
      <c r="AK918" s="166"/>
      <c r="AL918" s="166"/>
      <c r="AM918" s="166"/>
      <c r="AN918" s="166"/>
      <c r="AO918" s="166"/>
      <c r="AP918" s="166"/>
      <c r="AQ918" s="166"/>
      <c r="AR918" s="166"/>
      <c r="AS918" s="166"/>
      <c r="AT918" s="166"/>
      <c r="AU918" s="166"/>
      <c r="AV918" s="166"/>
      <c r="AW918" s="166"/>
      <c r="AX918" s="184"/>
      <c r="AY918" s="185"/>
      <c r="AZ918" s="166"/>
      <c r="BA918" s="166"/>
      <c r="BB918" s="166"/>
      <c r="BC918" s="166"/>
      <c r="BD918" s="166"/>
      <c r="BE918" s="166"/>
      <c r="BF918" s="184"/>
      <c r="BG918" s="185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166"/>
      <c r="BR918" s="184"/>
      <c r="BS918" s="166"/>
      <c r="BT918" s="166"/>
      <c r="BU918" s="166"/>
      <c r="BV918" s="166"/>
      <c r="BW918" s="185"/>
      <c r="BX918" s="184"/>
      <c r="BY918" s="166"/>
      <c r="BZ918" s="166"/>
    </row>
    <row r="919" spans="1:78" ht="12.75" x14ac:dyDescent="0.2">
      <c r="A919" s="205"/>
      <c r="B919" s="206"/>
      <c r="C919" s="185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84"/>
      <c r="O919" s="185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  <c r="AA919" s="166"/>
      <c r="AB919" s="166"/>
      <c r="AC919" s="166"/>
      <c r="AD919" s="184"/>
      <c r="AE919" s="185"/>
      <c r="AF919" s="166"/>
      <c r="AG919" s="166"/>
      <c r="AH919" s="184"/>
      <c r="AI919" s="185"/>
      <c r="AJ919" s="166"/>
      <c r="AK919" s="166"/>
      <c r="AL919" s="166"/>
      <c r="AM919" s="166"/>
      <c r="AN919" s="166"/>
      <c r="AO919" s="166"/>
      <c r="AP919" s="166"/>
      <c r="AQ919" s="166"/>
      <c r="AR919" s="166"/>
      <c r="AS919" s="166"/>
      <c r="AT919" s="166"/>
      <c r="AU919" s="166"/>
      <c r="AV919" s="166"/>
      <c r="AW919" s="166"/>
      <c r="AX919" s="184"/>
      <c r="AY919" s="185"/>
      <c r="AZ919" s="166"/>
      <c r="BA919" s="166"/>
      <c r="BB919" s="166"/>
      <c r="BC919" s="166"/>
      <c r="BD919" s="166"/>
      <c r="BE919" s="166"/>
      <c r="BF919" s="184"/>
      <c r="BG919" s="185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166"/>
      <c r="BR919" s="184"/>
      <c r="BS919" s="166"/>
      <c r="BT919" s="166"/>
      <c r="BU919" s="166"/>
      <c r="BV919" s="166"/>
      <c r="BW919" s="185"/>
      <c r="BX919" s="184"/>
      <c r="BY919" s="166"/>
      <c r="BZ919" s="166"/>
    </row>
    <row r="920" spans="1:78" ht="12.75" x14ac:dyDescent="0.2">
      <c r="A920" s="205"/>
      <c r="B920" s="206"/>
      <c r="C920" s="185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84"/>
      <c r="O920" s="185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66"/>
      <c r="AC920" s="166"/>
      <c r="AD920" s="184"/>
      <c r="AE920" s="185"/>
      <c r="AF920" s="166"/>
      <c r="AG920" s="166"/>
      <c r="AH920" s="184"/>
      <c r="AI920" s="185"/>
      <c r="AJ920" s="166"/>
      <c r="AK920" s="166"/>
      <c r="AL920" s="166"/>
      <c r="AM920" s="166"/>
      <c r="AN920" s="166"/>
      <c r="AO920" s="166"/>
      <c r="AP920" s="166"/>
      <c r="AQ920" s="166"/>
      <c r="AR920" s="166"/>
      <c r="AS920" s="166"/>
      <c r="AT920" s="166"/>
      <c r="AU920" s="166"/>
      <c r="AV920" s="166"/>
      <c r="AW920" s="166"/>
      <c r="AX920" s="184"/>
      <c r="AY920" s="185"/>
      <c r="AZ920" s="166"/>
      <c r="BA920" s="166"/>
      <c r="BB920" s="166"/>
      <c r="BC920" s="166"/>
      <c r="BD920" s="166"/>
      <c r="BE920" s="166"/>
      <c r="BF920" s="184"/>
      <c r="BG920" s="185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166"/>
      <c r="BR920" s="184"/>
      <c r="BS920" s="166"/>
      <c r="BT920" s="166"/>
      <c r="BU920" s="166"/>
      <c r="BV920" s="166"/>
      <c r="BW920" s="185"/>
      <c r="BX920" s="184"/>
      <c r="BY920" s="166"/>
      <c r="BZ920" s="166"/>
    </row>
    <row r="921" spans="1:78" ht="12.75" x14ac:dyDescent="0.2">
      <c r="A921" s="205"/>
      <c r="B921" s="206"/>
      <c r="C921" s="185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84"/>
      <c r="O921" s="185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66"/>
      <c r="AC921" s="166"/>
      <c r="AD921" s="184"/>
      <c r="AE921" s="185"/>
      <c r="AF921" s="166"/>
      <c r="AG921" s="166"/>
      <c r="AH921" s="184"/>
      <c r="AI921" s="185"/>
      <c r="AJ921" s="166"/>
      <c r="AK921" s="166"/>
      <c r="AL921" s="166"/>
      <c r="AM921" s="166"/>
      <c r="AN921" s="166"/>
      <c r="AO921" s="166"/>
      <c r="AP921" s="166"/>
      <c r="AQ921" s="166"/>
      <c r="AR921" s="166"/>
      <c r="AS921" s="166"/>
      <c r="AT921" s="166"/>
      <c r="AU921" s="166"/>
      <c r="AV921" s="166"/>
      <c r="AW921" s="166"/>
      <c r="AX921" s="184"/>
      <c r="AY921" s="185"/>
      <c r="AZ921" s="166"/>
      <c r="BA921" s="166"/>
      <c r="BB921" s="166"/>
      <c r="BC921" s="166"/>
      <c r="BD921" s="166"/>
      <c r="BE921" s="166"/>
      <c r="BF921" s="184"/>
      <c r="BG921" s="185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166"/>
      <c r="BR921" s="184"/>
      <c r="BS921" s="166"/>
      <c r="BT921" s="166"/>
      <c r="BU921" s="166"/>
      <c r="BV921" s="166"/>
      <c r="BW921" s="185"/>
      <c r="BX921" s="184"/>
      <c r="BY921" s="166"/>
      <c r="BZ921" s="166"/>
    </row>
    <row r="922" spans="1:78" ht="12.75" x14ac:dyDescent="0.2">
      <c r="A922" s="205"/>
      <c r="B922" s="206"/>
      <c r="C922" s="185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84"/>
      <c r="O922" s="185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66"/>
      <c r="AC922" s="166"/>
      <c r="AD922" s="184"/>
      <c r="AE922" s="185"/>
      <c r="AF922" s="166"/>
      <c r="AG922" s="166"/>
      <c r="AH922" s="184"/>
      <c r="AI922" s="185"/>
      <c r="AJ922" s="166"/>
      <c r="AK922" s="166"/>
      <c r="AL922" s="166"/>
      <c r="AM922" s="166"/>
      <c r="AN922" s="166"/>
      <c r="AO922" s="166"/>
      <c r="AP922" s="166"/>
      <c r="AQ922" s="166"/>
      <c r="AR922" s="166"/>
      <c r="AS922" s="166"/>
      <c r="AT922" s="166"/>
      <c r="AU922" s="166"/>
      <c r="AV922" s="166"/>
      <c r="AW922" s="166"/>
      <c r="AX922" s="184"/>
      <c r="AY922" s="185"/>
      <c r="AZ922" s="166"/>
      <c r="BA922" s="166"/>
      <c r="BB922" s="166"/>
      <c r="BC922" s="166"/>
      <c r="BD922" s="166"/>
      <c r="BE922" s="166"/>
      <c r="BF922" s="184"/>
      <c r="BG922" s="185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166"/>
      <c r="BR922" s="184"/>
      <c r="BS922" s="166"/>
      <c r="BT922" s="166"/>
      <c r="BU922" s="166"/>
      <c r="BV922" s="166"/>
      <c r="BW922" s="185"/>
      <c r="BX922" s="184"/>
      <c r="BY922" s="166"/>
      <c r="BZ922" s="166"/>
    </row>
    <row r="923" spans="1:78" ht="12.75" x14ac:dyDescent="0.2">
      <c r="A923" s="205"/>
      <c r="B923" s="206"/>
      <c r="C923" s="185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84"/>
      <c r="O923" s="185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66"/>
      <c r="AC923" s="166"/>
      <c r="AD923" s="184"/>
      <c r="AE923" s="185"/>
      <c r="AF923" s="166"/>
      <c r="AG923" s="166"/>
      <c r="AH923" s="184"/>
      <c r="AI923" s="185"/>
      <c r="AJ923" s="166"/>
      <c r="AK923" s="166"/>
      <c r="AL923" s="166"/>
      <c r="AM923" s="166"/>
      <c r="AN923" s="166"/>
      <c r="AO923" s="166"/>
      <c r="AP923" s="166"/>
      <c r="AQ923" s="166"/>
      <c r="AR923" s="166"/>
      <c r="AS923" s="166"/>
      <c r="AT923" s="166"/>
      <c r="AU923" s="166"/>
      <c r="AV923" s="166"/>
      <c r="AW923" s="166"/>
      <c r="AX923" s="184"/>
      <c r="AY923" s="185"/>
      <c r="AZ923" s="166"/>
      <c r="BA923" s="166"/>
      <c r="BB923" s="166"/>
      <c r="BC923" s="166"/>
      <c r="BD923" s="166"/>
      <c r="BE923" s="166"/>
      <c r="BF923" s="184"/>
      <c r="BG923" s="185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166"/>
      <c r="BR923" s="184"/>
      <c r="BS923" s="166"/>
      <c r="BT923" s="166"/>
      <c r="BU923" s="166"/>
      <c r="BV923" s="166"/>
      <c r="BW923" s="185"/>
      <c r="BX923" s="184"/>
      <c r="BY923" s="166"/>
      <c r="BZ923" s="166"/>
    </row>
    <row r="924" spans="1:78" ht="12.75" x14ac:dyDescent="0.2">
      <c r="A924" s="205"/>
      <c r="B924" s="206"/>
      <c r="C924" s="185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84"/>
      <c r="O924" s="185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66"/>
      <c r="AC924" s="166"/>
      <c r="AD924" s="184"/>
      <c r="AE924" s="185"/>
      <c r="AF924" s="166"/>
      <c r="AG924" s="166"/>
      <c r="AH924" s="184"/>
      <c r="AI924" s="185"/>
      <c r="AJ924" s="166"/>
      <c r="AK924" s="166"/>
      <c r="AL924" s="166"/>
      <c r="AM924" s="166"/>
      <c r="AN924" s="166"/>
      <c r="AO924" s="166"/>
      <c r="AP924" s="166"/>
      <c r="AQ924" s="166"/>
      <c r="AR924" s="166"/>
      <c r="AS924" s="166"/>
      <c r="AT924" s="166"/>
      <c r="AU924" s="166"/>
      <c r="AV924" s="166"/>
      <c r="AW924" s="166"/>
      <c r="AX924" s="184"/>
      <c r="AY924" s="185"/>
      <c r="AZ924" s="166"/>
      <c r="BA924" s="166"/>
      <c r="BB924" s="166"/>
      <c r="BC924" s="166"/>
      <c r="BD924" s="166"/>
      <c r="BE924" s="166"/>
      <c r="BF924" s="184"/>
      <c r="BG924" s="185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166"/>
      <c r="BR924" s="184"/>
      <c r="BS924" s="166"/>
      <c r="BT924" s="166"/>
      <c r="BU924" s="166"/>
      <c r="BV924" s="166"/>
      <c r="BW924" s="185"/>
      <c r="BX924" s="184"/>
      <c r="BY924" s="166"/>
      <c r="BZ924" s="166"/>
    </row>
    <row r="925" spans="1:78" ht="12.75" x14ac:dyDescent="0.2">
      <c r="A925" s="205"/>
      <c r="B925" s="206"/>
      <c r="C925" s="185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84"/>
      <c r="O925" s="185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66"/>
      <c r="AC925" s="166"/>
      <c r="AD925" s="184"/>
      <c r="AE925" s="185"/>
      <c r="AF925" s="166"/>
      <c r="AG925" s="166"/>
      <c r="AH925" s="184"/>
      <c r="AI925" s="185"/>
      <c r="AJ925" s="166"/>
      <c r="AK925" s="166"/>
      <c r="AL925" s="166"/>
      <c r="AM925" s="166"/>
      <c r="AN925" s="166"/>
      <c r="AO925" s="166"/>
      <c r="AP925" s="166"/>
      <c r="AQ925" s="166"/>
      <c r="AR925" s="166"/>
      <c r="AS925" s="166"/>
      <c r="AT925" s="166"/>
      <c r="AU925" s="166"/>
      <c r="AV925" s="166"/>
      <c r="AW925" s="166"/>
      <c r="AX925" s="184"/>
      <c r="AY925" s="185"/>
      <c r="AZ925" s="166"/>
      <c r="BA925" s="166"/>
      <c r="BB925" s="166"/>
      <c r="BC925" s="166"/>
      <c r="BD925" s="166"/>
      <c r="BE925" s="166"/>
      <c r="BF925" s="184"/>
      <c r="BG925" s="185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166"/>
      <c r="BR925" s="184"/>
      <c r="BS925" s="166"/>
      <c r="BT925" s="166"/>
      <c r="BU925" s="166"/>
      <c r="BV925" s="166"/>
      <c r="BW925" s="185"/>
      <c r="BX925" s="184"/>
      <c r="BY925" s="166"/>
      <c r="BZ925" s="166"/>
    </row>
    <row r="926" spans="1:78" ht="12.75" x14ac:dyDescent="0.2">
      <c r="A926" s="205"/>
      <c r="B926" s="206"/>
      <c r="C926" s="185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84"/>
      <c r="O926" s="185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  <c r="AA926" s="166"/>
      <c r="AB926" s="166"/>
      <c r="AC926" s="166"/>
      <c r="AD926" s="184"/>
      <c r="AE926" s="185"/>
      <c r="AF926" s="166"/>
      <c r="AG926" s="166"/>
      <c r="AH926" s="184"/>
      <c r="AI926" s="185"/>
      <c r="AJ926" s="166"/>
      <c r="AK926" s="166"/>
      <c r="AL926" s="166"/>
      <c r="AM926" s="166"/>
      <c r="AN926" s="166"/>
      <c r="AO926" s="166"/>
      <c r="AP926" s="166"/>
      <c r="AQ926" s="166"/>
      <c r="AR926" s="166"/>
      <c r="AS926" s="166"/>
      <c r="AT926" s="166"/>
      <c r="AU926" s="166"/>
      <c r="AV926" s="166"/>
      <c r="AW926" s="166"/>
      <c r="AX926" s="184"/>
      <c r="AY926" s="185"/>
      <c r="AZ926" s="166"/>
      <c r="BA926" s="166"/>
      <c r="BB926" s="166"/>
      <c r="BC926" s="166"/>
      <c r="BD926" s="166"/>
      <c r="BE926" s="166"/>
      <c r="BF926" s="184"/>
      <c r="BG926" s="185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166"/>
      <c r="BR926" s="184"/>
      <c r="BS926" s="166"/>
      <c r="BT926" s="166"/>
      <c r="BU926" s="166"/>
      <c r="BV926" s="166"/>
      <c r="BW926" s="185"/>
      <c r="BX926" s="184"/>
      <c r="BY926" s="166"/>
      <c r="BZ926" s="166"/>
    </row>
    <row r="927" spans="1:78" ht="12.75" x14ac:dyDescent="0.2">
      <c r="A927" s="205"/>
      <c r="B927" s="206"/>
      <c r="C927" s="185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84"/>
      <c r="O927" s="185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  <c r="AA927" s="166"/>
      <c r="AB927" s="166"/>
      <c r="AC927" s="166"/>
      <c r="AD927" s="184"/>
      <c r="AE927" s="185"/>
      <c r="AF927" s="166"/>
      <c r="AG927" s="166"/>
      <c r="AH927" s="184"/>
      <c r="AI927" s="185"/>
      <c r="AJ927" s="166"/>
      <c r="AK927" s="166"/>
      <c r="AL927" s="166"/>
      <c r="AM927" s="166"/>
      <c r="AN927" s="166"/>
      <c r="AO927" s="166"/>
      <c r="AP927" s="166"/>
      <c r="AQ927" s="166"/>
      <c r="AR927" s="166"/>
      <c r="AS927" s="166"/>
      <c r="AT927" s="166"/>
      <c r="AU927" s="166"/>
      <c r="AV927" s="166"/>
      <c r="AW927" s="166"/>
      <c r="AX927" s="184"/>
      <c r="AY927" s="185"/>
      <c r="AZ927" s="166"/>
      <c r="BA927" s="166"/>
      <c r="BB927" s="166"/>
      <c r="BC927" s="166"/>
      <c r="BD927" s="166"/>
      <c r="BE927" s="166"/>
      <c r="BF927" s="184"/>
      <c r="BG927" s="185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166"/>
      <c r="BR927" s="184"/>
      <c r="BS927" s="166"/>
      <c r="BT927" s="166"/>
      <c r="BU927" s="166"/>
      <c r="BV927" s="166"/>
      <c r="BW927" s="185"/>
      <c r="BX927" s="184"/>
      <c r="BY927" s="166"/>
      <c r="BZ927" s="166"/>
    </row>
    <row r="928" spans="1:78" ht="12.75" x14ac:dyDescent="0.2">
      <c r="A928" s="205"/>
      <c r="B928" s="206"/>
      <c r="C928" s="185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84"/>
      <c r="O928" s="185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  <c r="AA928" s="166"/>
      <c r="AB928" s="166"/>
      <c r="AC928" s="166"/>
      <c r="AD928" s="184"/>
      <c r="AE928" s="185"/>
      <c r="AF928" s="166"/>
      <c r="AG928" s="166"/>
      <c r="AH928" s="184"/>
      <c r="AI928" s="185"/>
      <c r="AJ928" s="166"/>
      <c r="AK928" s="166"/>
      <c r="AL928" s="166"/>
      <c r="AM928" s="166"/>
      <c r="AN928" s="166"/>
      <c r="AO928" s="166"/>
      <c r="AP928" s="166"/>
      <c r="AQ928" s="166"/>
      <c r="AR928" s="166"/>
      <c r="AS928" s="166"/>
      <c r="AT928" s="166"/>
      <c r="AU928" s="166"/>
      <c r="AV928" s="166"/>
      <c r="AW928" s="166"/>
      <c r="AX928" s="184"/>
      <c r="AY928" s="185"/>
      <c r="AZ928" s="166"/>
      <c r="BA928" s="166"/>
      <c r="BB928" s="166"/>
      <c r="BC928" s="166"/>
      <c r="BD928" s="166"/>
      <c r="BE928" s="166"/>
      <c r="BF928" s="184"/>
      <c r="BG928" s="185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166"/>
      <c r="BR928" s="184"/>
      <c r="BS928" s="166"/>
      <c r="BT928" s="166"/>
      <c r="BU928" s="166"/>
      <c r="BV928" s="166"/>
      <c r="BW928" s="185"/>
      <c r="BX928" s="184"/>
      <c r="BY928" s="166"/>
      <c r="BZ928" s="166"/>
    </row>
    <row r="929" spans="1:78" ht="12.75" x14ac:dyDescent="0.2">
      <c r="A929" s="205"/>
      <c r="B929" s="206"/>
      <c r="C929" s="185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84"/>
      <c r="O929" s="185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  <c r="AA929" s="166"/>
      <c r="AB929" s="166"/>
      <c r="AC929" s="166"/>
      <c r="AD929" s="184"/>
      <c r="AE929" s="185"/>
      <c r="AF929" s="166"/>
      <c r="AG929" s="166"/>
      <c r="AH929" s="184"/>
      <c r="AI929" s="185"/>
      <c r="AJ929" s="166"/>
      <c r="AK929" s="166"/>
      <c r="AL929" s="166"/>
      <c r="AM929" s="166"/>
      <c r="AN929" s="166"/>
      <c r="AO929" s="166"/>
      <c r="AP929" s="166"/>
      <c r="AQ929" s="166"/>
      <c r="AR929" s="166"/>
      <c r="AS929" s="166"/>
      <c r="AT929" s="166"/>
      <c r="AU929" s="166"/>
      <c r="AV929" s="166"/>
      <c r="AW929" s="166"/>
      <c r="AX929" s="184"/>
      <c r="AY929" s="185"/>
      <c r="AZ929" s="166"/>
      <c r="BA929" s="166"/>
      <c r="BB929" s="166"/>
      <c r="BC929" s="166"/>
      <c r="BD929" s="166"/>
      <c r="BE929" s="166"/>
      <c r="BF929" s="184"/>
      <c r="BG929" s="185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166"/>
      <c r="BR929" s="184"/>
      <c r="BS929" s="166"/>
      <c r="BT929" s="166"/>
      <c r="BU929" s="166"/>
      <c r="BV929" s="166"/>
      <c r="BW929" s="185"/>
      <c r="BX929" s="184"/>
      <c r="BY929" s="166"/>
      <c r="BZ929" s="166"/>
    </row>
    <row r="930" spans="1:78" ht="12.75" x14ac:dyDescent="0.2">
      <c r="A930" s="205"/>
      <c r="B930" s="206"/>
      <c r="C930" s="185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84"/>
      <c r="O930" s="185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  <c r="AA930" s="166"/>
      <c r="AB930" s="166"/>
      <c r="AC930" s="166"/>
      <c r="AD930" s="184"/>
      <c r="AE930" s="185"/>
      <c r="AF930" s="166"/>
      <c r="AG930" s="166"/>
      <c r="AH930" s="184"/>
      <c r="AI930" s="185"/>
      <c r="AJ930" s="166"/>
      <c r="AK930" s="166"/>
      <c r="AL930" s="166"/>
      <c r="AM930" s="166"/>
      <c r="AN930" s="166"/>
      <c r="AO930" s="166"/>
      <c r="AP930" s="166"/>
      <c r="AQ930" s="166"/>
      <c r="AR930" s="166"/>
      <c r="AS930" s="166"/>
      <c r="AT930" s="166"/>
      <c r="AU930" s="166"/>
      <c r="AV930" s="166"/>
      <c r="AW930" s="166"/>
      <c r="AX930" s="184"/>
      <c r="AY930" s="185"/>
      <c r="AZ930" s="166"/>
      <c r="BA930" s="166"/>
      <c r="BB930" s="166"/>
      <c r="BC930" s="166"/>
      <c r="BD930" s="166"/>
      <c r="BE930" s="166"/>
      <c r="BF930" s="184"/>
      <c r="BG930" s="185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166"/>
      <c r="BR930" s="184"/>
      <c r="BS930" s="166"/>
      <c r="BT930" s="166"/>
      <c r="BU930" s="166"/>
      <c r="BV930" s="166"/>
      <c r="BW930" s="185"/>
      <c r="BX930" s="184"/>
      <c r="BY930" s="166"/>
      <c r="BZ930" s="166"/>
    </row>
    <row r="931" spans="1:78" ht="12.75" x14ac:dyDescent="0.2">
      <c r="A931" s="205"/>
      <c r="B931" s="206"/>
      <c r="C931" s="185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84"/>
      <c r="O931" s="185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  <c r="AA931" s="166"/>
      <c r="AB931" s="166"/>
      <c r="AC931" s="166"/>
      <c r="AD931" s="184"/>
      <c r="AE931" s="185"/>
      <c r="AF931" s="166"/>
      <c r="AG931" s="166"/>
      <c r="AH931" s="184"/>
      <c r="AI931" s="185"/>
      <c r="AJ931" s="166"/>
      <c r="AK931" s="166"/>
      <c r="AL931" s="166"/>
      <c r="AM931" s="166"/>
      <c r="AN931" s="166"/>
      <c r="AO931" s="166"/>
      <c r="AP931" s="166"/>
      <c r="AQ931" s="166"/>
      <c r="AR931" s="166"/>
      <c r="AS931" s="166"/>
      <c r="AT931" s="166"/>
      <c r="AU931" s="166"/>
      <c r="AV931" s="166"/>
      <c r="AW931" s="166"/>
      <c r="AX931" s="184"/>
      <c r="AY931" s="185"/>
      <c r="AZ931" s="166"/>
      <c r="BA931" s="166"/>
      <c r="BB931" s="166"/>
      <c r="BC931" s="166"/>
      <c r="BD931" s="166"/>
      <c r="BE931" s="166"/>
      <c r="BF931" s="184"/>
      <c r="BG931" s="185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166"/>
      <c r="BR931" s="184"/>
      <c r="BS931" s="166"/>
      <c r="BT931" s="166"/>
      <c r="BU931" s="166"/>
      <c r="BV931" s="166"/>
      <c r="BW931" s="185"/>
      <c r="BX931" s="184"/>
      <c r="BY931" s="166"/>
      <c r="BZ931" s="166"/>
    </row>
    <row r="932" spans="1:78" ht="12.75" x14ac:dyDescent="0.2">
      <c r="A932" s="205"/>
      <c r="B932" s="206"/>
      <c r="C932" s="185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84"/>
      <c r="O932" s="185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  <c r="AA932" s="166"/>
      <c r="AB932" s="166"/>
      <c r="AC932" s="166"/>
      <c r="AD932" s="184"/>
      <c r="AE932" s="185"/>
      <c r="AF932" s="166"/>
      <c r="AG932" s="166"/>
      <c r="AH932" s="184"/>
      <c r="AI932" s="185"/>
      <c r="AJ932" s="166"/>
      <c r="AK932" s="166"/>
      <c r="AL932" s="166"/>
      <c r="AM932" s="166"/>
      <c r="AN932" s="166"/>
      <c r="AO932" s="166"/>
      <c r="AP932" s="166"/>
      <c r="AQ932" s="166"/>
      <c r="AR932" s="166"/>
      <c r="AS932" s="166"/>
      <c r="AT932" s="166"/>
      <c r="AU932" s="166"/>
      <c r="AV932" s="166"/>
      <c r="AW932" s="166"/>
      <c r="AX932" s="184"/>
      <c r="AY932" s="185"/>
      <c r="AZ932" s="166"/>
      <c r="BA932" s="166"/>
      <c r="BB932" s="166"/>
      <c r="BC932" s="166"/>
      <c r="BD932" s="166"/>
      <c r="BE932" s="166"/>
      <c r="BF932" s="184"/>
      <c r="BG932" s="185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166"/>
      <c r="BR932" s="184"/>
      <c r="BS932" s="166"/>
      <c r="BT932" s="166"/>
      <c r="BU932" s="166"/>
      <c r="BV932" s="166"/>
      <c r="BW932" s="185"/>
      <c r="BX932" s="184"/>
      <c r="BY932" s="166"/>
      <c r="BZ932" s="166"/>
    </row>
    <row r="933" spans="1:78" ht="12.75" x14ac:dyDescent="0.2">
      <c r="A933" s="205"/>
      <c r="B933" s="206"/>
      <c r="C933" s="185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84"/>
      <c r="O933" s="185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  <c r="AA933" s="166"/>
      <c r="AB933" s="166"/>
      <c r="AC933" s="166"/>
      <c r="AD933" s="184"/>
      <c r="AE933" s="185"/>
      <c r="AF933" s="166"/>
      <c r="AG933" s="166"/>
      <c r="AH933" s="184"/>
      <c r="AI933" s="185"/>
      <c r="AJ933" s="166"/>
      <c r="AK933" s="166"/>
      <c r="AL933" s="166"/>
      <c r="AM933" s="166"/>
      <c r="AN933" s="166"/>
      <c r="AO933" s="166"/>
      <c r="AP933" s="166"/>
      <c r="AQ933" s="166"/>
      <c r="AR933" s="166"/>
      <c r="AS933" s="166"/>
      <c r="AT933" s="166"/>
      <c r="AU933" s="166"/>
      <c r="AV933" s="166"/>
      <c r="AW933" s="166"/>
      <c r="AX933" s="184"/>
      <c r="AY933" s="185"/>
      <c r="AZ933" s="166"/>
      <c r="BA933" s="166"/>
      <c r="BB933" s="166"/>
      <c r="BC933" s="166"/>
      <c r="BD933" s="166"/>
      <c r="BE933" s="166"/>
      <c r="BF933" s="184"/>
      <c r="BG933" s="185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166"/>
      <c r="BR933" s="184"/>
      <c r="BS933" s="166"/>
      <c r="BT933" s="166"/>
      <c r="BU933" s="166"/>
      <c r="BV933" s="166"/>
      <c r="BW933" s="185"/>
      <c r="BX933" s="184"/>
      <c r="BY933" s="166"/>
      <c r="BZ933" s="166"/>
    </row>
    <row r="934" spans="1:78" ht="12.75" x14ac:dyDescent="0.2">
      <c r="A934" s="205"/>
      <c r="B934" s="206"/>
      <c r="C934" s="185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84"/>
      <c r="O934" s="185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  <c r="AA934" s="166"/>
      <c r="AB934" s="166"/>
      <c r="AC934" s="166"/>
      <c r="AD934" s="184"/>
      <c r="AE934" s="185"/>
      <c r="AF934" s="166"/>
      <c r="AG934" s="166"/>
      <c r="AH934" s="184"/>
      <c r="AI934" s="185"/>
      <c r="AJ934" s="166"/>
      <c r="AK934" s="166"/>
      <c r="AL934" s="166"/>
      <c r="AM934" s="166"/>
      <c r="AN934" s="166"/>
      <c r="AO934" s="166"/>
      <c r="AP934" s="166"/>
      <c r="AQ934" s="166"/>
      <c r="AR934" s="166"/>
      <c r="AS934" s="166"/>
      <c r="AT934" s="166"/>
      <c r="AU934" s="166"/>
      <c r="AV934" s="166"/>
      <c r="AW934" s="166"/>
      <c r="AX934" s="184"/>
      <c r="AY934" s="185"/>
      <c r="AZ934" s="166"/>
      <c r="BA934" s="166"/>
      <c r="BB934" s="166"/>
      <c r="BC934" s="166"/>
      <c r="BD934" s="166"/>
      <c r="BE934" s="166"/>
      <c r="BF934" s="184"/>
      <c r="BG934" s="185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166"/>
      <c r="BR934" s="184"/>
      <c r="BS934" s="166"/>
      <c r="BT934" s="166"/>
      <c r="BU934" s="166"/>
      <c r="BV934" s="166"/>
      <c r="BW934" s="185"/>
      <c r="BX934" s="184"/>
      <c r="BY934" s="166"/>
      <c r="BZ934" s="166"/>
    </row>
    <row r="935" spans="1:78" ht="12.75" x14ac:dyDescent="0.2">
      <c r="A935" s="205"/>
      <c r="B935" s="206"/>
      <c r="C935" s="185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84"/>
      <c r="O935" s="185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  <c r="AA935" s="166"/>
      <c r="AB935" s="166"/>
      <c r="AC935" s="166"/>
      <c r="AD935" s="184"/>
      <c r="AE935" s="185"/>
      <c r="AF935" s="166"/>
      <c r="AG935" s="166"/>
      <c r="AH935" s="184"/>
      <c r="AI935" s="185"/>
      <c r="AJ935" s="166"/>
      <c r="AK935" s="166"/>
      <c r="AL935" s="166"/>
      <c r="AM935" s="166"/>
      <c r="AN935" s="166"/>
      <c r="AO935" s="166"/>
      <c r="AP935" s="166"/>
      <c r="AQ935" s="166"/>
      <c r="AR935" s="166"/>
      <c r="AS935" s="166"/>
      <c r="AT935" s="166"/>
      <c r="AU935" s="166"/>
      <c r="AV935" s="166"/>
      <c r="AW935" s="166"/>
      <c r="AX935" s="184"/>
      <c r="AY935" s="185"/>
      <c r="AZ935" s="166"/>
      <c r="BA935" s="166"/>
      <c r="BB935" s="166"/>
      <c r="BC935" s="166"/>
      <c r="BD935" s="166"/>
      <c r="BE935" s="166"/>
      <c r="BF935" s="184"/>
      <c r="BG935" s="185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166"/>
      <c r="BR935" s="184"/>
      <c r="BS935" s="166"/>
      <c r="BT935" s="166"/>
      <c r="BU935" s="166"/>
      <c r="BV935" s="166"/>
      <c r="BW935" s="185"/>
      <c r="BX935" s="184"/>
      <c r="BY935" s="166"/>
      <c r="BZ935" s="166"/>
    </row>
    <row r="936" spans="1:78" ht="12.75" x14ac:dyDescent="0.2">
      <c r="A936" s="205"/>
      <c r="B936" s="206"/>
      <c r="C936" s="185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84"/>
      <c r="O936" s="185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  <c r="AA936" s="166"/>
      <c r="AB936" s="166"/>
      <c r="AC936" s="166"/>
      <c r="AD936" s="184"/>
      <c r="AE936" s="185"/>
      <c r="AF936" s="166"/>
      <c r="AG936" s="166"/>
      <c r="AH936" s="184"/>
      <c r="AI936" s="185"/>
      <c r="AJ936" s="166"/>
      <c r="AK936" s="166"/>
      <c r="AL936" s="166"/>
      <c r="AM936" s="166"/>
      <c r="AN936" s="166"/>
      <c r="AO936" s="166"/>
      <c r="AP936" s="166"/>
      <c r="AQ936" s="166"/>
      <c r="AR936" s="166"/>
      <c r="AS936" s="166"/>
      <c r="AT936" s="166"/>
      <c r="AU936" s="166"/>
      <c r="AV936" s="166"/>
      <c r="AW936" s="166"/>
      <c r="AX936" s="184"/>
      <c r="AY936" s="185"/>
      <c r="AZ936" s="166"/>
      <c r="BA936" s="166"/>
      <c r="BB936" s="166"/>
      <c r="BC936" s="166"/>
      <c r="BD936" s="166"/>
      <c r="BE936" s="166"/>
      <c r="BF936" s="184"/>
      <c r="BG936" s="185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166"/>
      <c r="BR936" s="184"/>
      <c r="BS936" s="166"/>
      <c r="BT936" s="166"/>
      <c r="BU936" s="166"/>
      <c r="BV936" s="166"/>
      <c r="BW936" s="185"/>
      <c r="BX936" s="184"/>
      <c r="BY936" s="166"/>
      <c r="BZ936" s="166"/>
    </row>
    <row r="937" spans="1:78" ht="12.75" x14ac:dyDescent="0.2">
      <c r="A937" s="205"/>
      <c r="B937" s="206"/>
      <c r="C937" s="185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84"/>
      <c r="O937" s="185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  <c r="AA937" s="166"/>
      <c r="AB937" s="166"/>
      <c r="AC937" s="166"/>
      <c r="AD937" s="184"/>
      <c r="AE937" s="185"/>
      <c r="AF937" s="166"/>
      <c r="AG937" s="166"/>
      <c r="AH937" s="184"/>
      <c r="AI937" s="185"/>
      <c r="AJ937" s="166"/>
      <c r="AK937" s="166"/>
      <c r="AL937" s="166"/>
      <c r="AM937" s="166"/>
      <c r="AN937" s="166"/>
      <c r="AO937" s="166"/>
      <c r="AP937" s="166"/>
      <c r="AQ937" s="166"/>
      <c r="AR937" s="166"/>
      <c r="AS937" s="166"/>
      <c r="AT937" s="166"/>
      <c r="AU937" s="166"/>
      <c r="AV937" s="166"/>
      <c r="AW937" s="166"/>
      <c r="AX937" s="184"/>
      <c r="AY937" s="185"/>
      <c r="AZ937" s="166"/>
      <c r="BA937" s="166"/>
      <c r="BB937" s="166"/>
      <c r="BC937" s="166"/>
      <c r="BD937" s="166"/>
      <c r="BE937" s="166"/>
      <c r="BF937" s="184"/>
      <c r="BG937" s="185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166"/>
      <c r="BR937" s="184"/>
      <c r="BS937" s="166"/>
      <c r="BT937" s="166"/>
      <c r="BU937" s="166"/>
      <c r="BV937" s="166"/>
      <c r="BW937" s="185"/>
      <c r="BX937" s="184"/>
      <c r="BY937" s="166"/>
      <c r="BZ937" s="166"/>
    </row>
    <row r="938" spans="1:78" ht="12.75" x14ac:dyDescent="0.2">
      <c r="A938" s="205"/>
      <c r="B938" s="206"/>
      <c r="C938" s="185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84"/>
      <c r="O938" s="185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  <c r="AA938" s="166"/>
      <c r="AB938" s="166"/>
      <c r="AC938" s="166"/>
      <c r="AD938" s="184"/>
      <c r="AE938" s="185"/>
      <c r="AF938" s="166"/>
      <c r="AG938" s="166"/>
      <c r="AH938" s="184"/>
      <c r="AI938" s="185"/>
      <c r="AJ938" s="166"/>
      <c r="AK938" s="166"/>
      <c r="AL938" s="166"/>
      <c r="AM938" s="166"/>
      <c r="AN938" s="166"/>
      <c r="AO938" s="166"/>
      <c r="AP938" s="166"/>
      <c r="AQ938" s="166"/>
      <c r="AR938" s="166"/>
      <c r="AS938" s="166"/>
      <c r="AT938" s="166"/>
      <c r="AU938" s="166"/>
      <c r="AV938" s="166"/>
      <c r="AW938" s="166"/>
      <c r="AX938" s="184"/>
      <c r="AY938" s="185"/>
      <c r="AZ938" s="166"/>
      <c r="BA938" s="166"/>
      <c r="BB938" s="166"/>
      <c r="BC938" s="166"/>
      <c r="BD938" s="166"/>
      <c r="BE938" s="166"/>
      <c r="BF938" s="184"/>
      <c r="BG938" s="185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166"/>
      <c r="BR938" s="184"/>
      <c r="BS938" s="166"/>
      <c r="BT938" s="166"/>
      <c r="BU938" s="166"/>
      <c r="BV938" s="166"/>
      <c r="BW938" s="185"/>
      <c r="BX938" s="184"/>
      <c r="BY938" s="166"/>
      <c r="BZ938" s="166"/>
    </row>
    <row r="939" spans="1:78" ht="12.75" x14ac:dyDescent="0.2">
      <c r="A939" s="205"/>
      <c r="B939" s="206"/>
      <c r="C939" s="185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84"/>
      <c r="O939" s="185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  <c r="AA939" s="166"/>
      <c r="AB939" s="166"/>
      <c r="AC939" s="166"/>
      <c r="AD939" s="184"/>
      <c r="AE939" s="185"/>
      <c r="AF939" s="166"/>
      <c r="AG939" s="166"/>
      <c r="AH939" s="184"/>
      <c r="AI939" s="185"/>
      <c r="AJ939" s="166"/>
      <c r="AK939" s="166"/>
      <c r="AL939" s="166"/>
      <c r="AM939" s="166"/>
      <c r="AN939" s="166"/>
      <c r="AO939" s="166"/>
      <c r="AP939" s="166"/>
      <c r="AQ939" s="166"/>
      <c r="AR939" s="166"/>
      <c r="AS939" s="166"/>
      <c r="AT939" s="166"/>
      <c r="AU939" s="166"/>
      <c r="AV939" s="166"/>
      <c r="AW939" s="166"/>
      <c r="AX939" s="184"/>
      <c r="AY939" s="185"/>
      <c r="AZ939" s="166"/>
      <c r="BA939" s="166"/>
      <c r="BB939" s="166"/>
      <c r="BC939" s="166"/>
      <c r="BD939" s="166"/>
      <c r="BE939" s="166"/>
      <c r="BF939" s="184"/>
      <c r="BG939" s="185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166"/>
      <c r="BR939" s="184"/>
      <c r="BS939" s="166"/>
      <c r="BT939" s="166"/>
      <c r="BU939" s="166"/>
      <c r="BV939" s="166"/>
      <c r="BW939" s="185"/>
      <c r="BX939" s="184"/>
      <c r="BY939" s="166"/>
      <c r="BZ939" s="166"/>
    </row>
    <row r="940" spans="1:78" ht="12.75" x14ac:dyDescent="0.2">
      <c r="A940" s="205"/>
      <c r="B940" s="206"/>
      <c r="C940" s="185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84"/>
      <c r="O940" s="185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  <c r="AA940" s="166"/>
      <c r="AB940" s="166"/>
      <c r="AC940" s="166"/>
      <c r="AD940" s="184"/>
      <c r="AE940" s="185"/>
      <c r="AF940" s="166"/>
      <c r="AG940" s="166"/>
      <c r="AH940" s="184"/>
      <c r="AI940" s="185"/>
      <c r="AJ940" s="166"/>
      <c r="AK940" s="166"/>
      <c r="AL940" s="166"/>
      <c r="AM940" s="166"/>
      <c r="AN940" s="166"/>
      <c r="AO940" s="166"/>
      <c r="AP940" s="166"/>
      <c r="AQ940" s="166"/>
      <c r="AR940" s="166"/>
      <c r="AS940" s="166"/>
      <c r="AT940" s="166"/>
      <c r="AU940" s="166"/>
      <c r="AV940" s="166"/>
      <c r="AW940" s="166"/>
      <c r="AX940" s="184"/>
      <c r="AY940" s="185"/>
      <c r="AZ940" s="166"/>
      <c r="BA940" s="166"/>
      <c r="BB940" s="166"/>
      <c r="BC940" s="166"/>
      <c r="BD940" s="166"/>
      <c r="BE940" s="166"/>
      <c r="BF940" s="184"/>
      <c r="BG940" s="185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166"/>
      <c r="BR940" s="184"/>
      <c r="BS940" s="166"/>
      <c r="BT940" s="166"/>
      <c r="BU940" s="166"/>
      <c r="BV940" s="166"/>
      <c r="BW940" s="185"/>
      <c r="BX940" s="184"/>
      <c r="BY940" s="166"/>
      <c r="BZ940" s="166"/>
    </row>
    <row r="941" spans="1:78" ht="12.75" x14ac:dyDescent="0.2">
      <c r="A941" s="205"/>
      <c r="B941" s="206"/>
      <c r="C941" s="185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84"/>
      <c r="O941" s="185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  <c r="AA941" s="166"/>
      <c r="AB941" s="166"/>
      <c r="AC941" s="166"/>
      <c r="AD941" s="184"/>
      <c r="AE941" s="185"/>
      <c r="AF941" s="166"/>
      <c r="AG941" s="166"/>
      <c r="AH941" s="184"/>
      <c r="AI941" s="185"/>
      <c r="AJ941" s="166"/>
      <c r="AK941" s="166"/>
      <c r="AL941" s="166"/>
      <c r="AM941" s="166"/>
      <c r="AN941" s="166"/>
      <c r="AO941" s="166"/>
      <c r="AP941" s="166"/>
      <c r="AQ941" s="166"/>
      <c r="AR941" s="166"/>
      <c r="AS941" s="166"/>
      <c r="AT941" s="166"/>
      <c r="AU941" s="166"/>
      <c r="AV941" s="166"/>
      <c r="AW941" s="166"/>
      <c r="AX941" s="184"/>
      <c r="AY941" s="185"/>
      <c r="AZ941" s="166"/>
      <c r="BA941" s="166"/>
      <c r="BB941" s="166"/>
      <c r="BC941" s="166"/>
      <c r="BD941" s="166"/>
      <c r="BE941" s="166"/>
      <c r="BF941" s="184"/>
      <c r="BG941" s="185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166"/>
      <c r="BR941" s="184"/>
      <c r="BS941" s="166"/>
      <c r="BT941" s="166"/>
      <c r="BU941" s="166"/>
      <c r="BV941" s="166"/>
      <c r="BW941" s="185"/>
      <c r="BX941" s="184"/>
      <c r="BY941" s="166"/>
      <c r="BZ941" s="166"/>
    </row>
    <row r="942" spans="1:78" ht="12.75" x14ac:dyDescent="0.2">
      <c r="A942" s="205"/>
      <c r="B942" s="206"/>
      <c r="C942" s="185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84"/>
      <c r="O942" s="185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  <c r="AA942" s="166"/>
      <c r="AB942" s="166"/>
      <c r="AC942" s="166"/>
      <c r="AD942" s="184"/>
      <c r="AE942" s="185"/>
      <c r="AF942" s="166"/>
      <c r="AG942" s="166"/>
      <c r="AH942" s="184"/>
      <c r="AI942" s="185"/>
      <c r="AJ942" s="166"/>
      <c r="AK942" s="166"/>
      <c r="AL942" s="166"/>
      <c r="AM942" s="166"/>
      <c r="AN942" s="166"/>
      <c r="AO942" s="166"/>
      <c r="AP942" s="166"/>
      <c r="AQ942" s="166"/>
      <c r="AR942" s="166"/>
      <c r="AS942" s="166"/>
      <c r="AT942" s="166"/>
      <c r="AU942" s="166"/>
      <c r="AV942" s="166"/>
      <c r="AW942" s="166"/>
      <c r="AX942" s="184"/>
      <c r="AY942" s="185"/>
      <c r="AZ942" s="166"/>
      <c r="BA942" s="166"/>
      <c r="BB942" s="166"/>
      <c r="BC942" s="166"/>
      <c r="BD942" s="166"/>
      <c r="BE942" s="166"/>
      <c r="BF942" s="184"/>
      <c r="BG942" s="185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166"/>
      <c r="BR942" s="184"/>
      <c r="BS942" s="166"/>
      <c r="BT942" s="166"/>
      <c r="BU942" s="166"/>
      <c r="BV942" s="166"/>
      <c r="BW942" s="185"/>
      <c r="BX942" s="184"/>
      <c r="BY942" s="166"/>
      <c r="BZ942" s="166"/>
    </row>
    <row r="943" spans="1:78" ht="12.75" x14ac:dyDescent="0.2">
      <c r="A943" s="205"/>
      <c r="B943" s="206"/>
      <c r="C943" s="185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84"/>
      <c r="O943" s="185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  <c r="AA943" s="166"/>
      <c r="AB943" s="166"/>
      <c r="AC943" s="166"/>
      <c r="AD943" s="184"/>
      <c r="AE943" s="185"/>
      <c r="AF943" s="166"/>
      <c r="AG943" s="166"/>
      <c r="AH943" s="184"/>
      <c r="AI943" s="185"/>
      <c r="AJ943" s="166"/>
      <c r="AK943" s="166"/>
      <c r="AL943" s="166"/>
      <c r="AM943" s="166"/>
      <c r="AN943" s="166"/>
      <c r="AO943" s="166"/>
      <c r="AP943" s="166"/>
      <c r="AQ943" s="166"/>
      <c r="AR943" s="166"/>
      <c r="AS943" s="166"/>
      <c r="AT943" s="166"/>
      <c r="AU943" s="166"/>
      <c r="AV943" s="166"/>
      <c r="AW943" s="166"/>
      <c r="AX943" s="184"/>
      <c r="AY943" s="185"/>
      <c r="AZ943" s="166"/>
      <c r="BA943" s="166"/>
      <c r="BB943" s="166"/>
      <c r="BC943" s="166"/>
      <c r="BD943" s="166"/>
      <c r="BE943" s="166"/>
      <c r="BF943" s="184"/>
      <c r="BG943" s="185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166"/>
      <c r="BR943" s="184"/>
      <c r="BS943" s="166"/>
      <c r="BT943" s="166"/>
      <c r="BU943" s="166"/>
      <c r="BV943" s="166"/>
      <c r="BW943" s="185"/>
      <c r="BX943" s="184"/>
      <c r="BY943" s="166"/>
      <c r="BZ943" s="166"/>
    </row>
    <row r="944" spans="1:78" ht="12.75" x14ac:dyDescent="0.2">
      <c r="A944" s="205"/>
      <c r="B944" s="206"/>
      <c r="C944" s="185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84"/>
      <c r="O944" s="185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  <c r="AA944" s="166"/>
      <c r="AB944" s="166"/>
      <c r="AC944" s="166"/>
      <c r="AD944" s="184"/>
      <c r="AE944" s="185"/>
      <c r="AF944" s="166"/>
      <c r="AG944" s="166"/>
      <c r="AH944" s="184"/>
      <c r="AI944" s="185"/>
      <c r="AJ944" s="166"/>
      <c r="AK944" s="166"/>
      <c r="AL944" s="166"/>
      <c r="AM944" s="166"/>
      <c r="AN944" s="166"/>
      <c r="AO944" s="166"/>
      <c r="AP944" s="166"/>
      <c r="AQ944" s="166"/>
      <c r="AR944" s="166"/>
      <c r="AS944" s="166"/>
      <c r="AT944" s="166"/>
      <c r="AU944" s="166"/>
      <c r="AV944" s="166"/>
      <c r="AW944" s="166"/>
      <c r="AX944" s="184"/>
      <c r="AY944" s="185"/>
      <c r="AZ944" s="166"/>
      <c r="BA944" s="166"/>
      <c r="BB944" s="166"/>
      <c r="BC944" s="166"/>
      <c r="BD944" s="166"/>
      <c r="BE944" s="166"/>
      <c r="BF944" s="184"/>
      <c r="BG944" s="185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166"/>
      <c r="BR944" s="184"/>
      <c r="BS944" s="166"/>
      <c r="BT944" s="166"/>
      <c r="BU944" s="166"/>
      <c r="BV944" s="166"/>
      <c r="BW944" s="185"/>
      <c r="BX944" s="184"/>
      <c r="BY944" s="166"/>
      <c r="BZ944" s="166"/>
    </row>
    <row r="945" spans="1:78" ht="12.75" x14ac:dyDescent="0.2">
      <c r="A945" s="205"/>
      <c r="B945" s="206"/>
      <c r="C945" s="185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84"/>
      <c r="O945" s="185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  <c r="AA945" s="166"/>
      <c r="AB945" s="166"/>
      <c r="AC945" s="166"/>
      <c r="AD945" s="184"/>
      <c r="AE945" s="185"/>
      <c r="AF945" s="166"/>
      <c r="AG945" s="166"/>
      <c r="AH945" s="184"/>
      <c r="AI945" s="185"/>
      <c r="AJ945" s="166"/>
      <c r="AK945" s="166"/>
      <c r="AL945" s="166"/>
      <c r="AM945" s="166"/>
      <c r="AN945" s="166"/>
      <c r="AO945" s="166"/>
      <c r="AP945" s="166"/>
      <c r="AQ945" s="166"/>
      <c r="AR945" s="166"/>
      <c r="AS945" s="166"/>
      <c r="AT945" s="166"/>
      <c r="AU945" s="166"/>
      <c r="AV945" s="166"/>
      <c r="AW945" s="166"/>
      <c r="AX945" s="184"/>
      <c r="AY945" s="185"/>
      <c r="AZ945" s="166"/>
      <c r="BA945" s="166"/>
      <c r="BB945" s="166"/>
      <c r="BC945" s="166"/>
      <c r="BD945" s="166"/>
      <c r="BE945" s="166"/>
      <c r="BF945" s="184"/>
      <c r="BG945" s="185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166"/>
      <c r="BR945" s="184"/>
      <c r="BS945" s="166"/>
      <c r="BT945" s="166"/>
      <c r="BU945" s="166"/>
      <c r="BV945" s="166"/>
      <c r="BW945" s="185"/>
      <c r="BX945" s="184"/>
      <c r="BY945" s="166"/>
      <c r="BZ945" s="166"/>
    </row>
    <row r="946" spans="1:78" ht="12.75" x14ac:dyDescent="0.2">
      <c r="A946" s="205"/>
      <c r="B946" s="206"/>
      <c r="C946" s="185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84"/>
      <c r="O946" s="185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  <c r="AA946" s="166"/>
      <c r="AB946" s="166"/>
      <c r="AC946" s="166"/>
      <c r="AD946" s="184"/>
      <c r="AE946" s="185"/>
      <c r="AF946" s="166"/>
      <c r="AG946" s="166"/>
      <c r="AH946" s="184"/>
      <c r="AI946" s="185"/>
      <c r="AJ946" s="166"/>
      <c r="AK946" s="166"/>
      <c r="AL946" s="166"/>
      <c r="AM946" s="166"/>
      <c r="AN946" s="166"/>
      <c r="AO946" s="166"/>
      <c r="AP946" s="166"/>
      <c r="AQ946" s="166"/>
      <c r="AR946" s="166"/>
      <c r="AS946" s="166"/>
      <c r="AT946" s="166"/>
      <c r="AU946" s="166"/>
      <c r="AV946" s="166"/>
      <c r="AW946" s="166"/>
      <c r="AX946" s="184"/>
      <c r="AY946" s="185"/>
      <c r="AZ946" s="166"/>
      <c r="BA946" s="166"/>
      <c r="BB946" s="166"/>
      <c r="BC946" s="166"/>
      <c r="BD946" s="166"/>
      <c r="BE946" s="166"/>
      <c r="BF946" s="184"/>
      <c r="BG946" s="185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166"/>
      <c r="BR946" s="184"/>
      <c r="BS946" s="166"/>
      <c r="BT946" s="166"/>
      <c r="BU946" s="166"/>
      <c r="BV946" s="166"/>
      <c r="BW946" s="185"/>
      <c r="BX946" s="184"/>
      <c r="BY946" s="166"/>
      <c r="BZ946" s="166"/>
    </row>
    <row r="947" spans="1:78" ht="12.75" x14ac:dyDescent="0.2">
      <c r="A947" s="205"/>
      <c r="B947" s="206"/>
      <c r="C947" s="185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84"/>
      <c r="O947" s="185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  <c r="AA947" s="166"/>
      <c r="AB947" s="166"/>
      <c r="AC947" s="166"/>
      <c r="AD947" s="184"/>
      <c r="AE947" s="185"/>
      <c r="AF947" s="166"/>
      <c r="AG947" s="166"/>
      <c r="AH947" s="184"/>
      <c r="AI947" s="185"/>
      <c r="AJ947" s="166"/>
      <c r="AK947" s="166"/>
      <c r="AL947" s="166"/>
      <c r="AM947" s="166"/>
      <c r="AN947" s="166"/>
      <c r="AO947" s="166"/>
      <c r="AP947" s="166"/>
      <c r="AQ947" s="166"/>
      <c r="AR947" s="166"/>
      <c r="AS947" s="166"/>
      <c r="AT947" s="166"/>
      <c r="AU947" s="166"/>
      <c r="AV947" s="166"/>
      <c r="AW947" s="166"/>
      <c r="AX947" s="184"/>
      <c r="AY947" s="185"/>
      <c r="AZ947" s="166"/>
      <c r="BA947" s="166"/>
      <c r="BB947" s="166"/>
      <c r="BC947" s="166"/>
      <c r="BD947" s="166"/>
      <c r="BE947" s="166"/>
      <c r="BF947" s="184"/>
      <c r="BG947" s="185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166"/>
      <c r="BR947" s="184"/>
      <c r="BS947" s="166"/>
      <c r="BT947" s="166"/>
      <c r="BU947" s="166"/>
      <c r="BV947" s="166"/>
      <c r="BW947" s="185"/>
      <c r="BX947" s="184"/>
      <c r="BY947" s="166"/>
      <c r="BZ947" s="166"/>
    </row>
    <row r="948" spans="1:78" ht="12.75" x14ac:dyDescent="0.2">
      <c r="A948" s="205"/>
      <c r="B948" s="206"/>
      <c r="C948" s="185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84"/>
      <c r="O948" s="185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  <c r="AA948" s="166"/>
      <c r="AB948" s="166"/>
      <c r="AC948" s="166"/>
      <c r="AD948" s="184"/>
      <c r="AE948" s="185"/>
      <c r="AF948" s="166"/>
      <c r="AG948" s="166"/>
      <c r="AH948" s="184"/>
      <c r="AI948" s="185"/>
      <c r="AJ948" s="166"/>
      <c r="AK948" s="166"/>
      <c r="AL948" s="166"/>
      <c r="AM948" s="166"/>
      <c r="AN948" s="166"/>
      <c r="AO948" s="166"/>
      <c r="AP948" s="166"/>
      <c r="AQ948" s="166"/>
      <c r="AR948" s="166"/>
      <c r="AS948" s="166"/>
      <c r="AT948" s="166"/>
      <c r="AU948" s="166"/>
      <c r="AV948" s="166"/>
      <c r="AW948" s="166"/>
      <c r="AX948" s="184"/>
      <c r="AY948" s="185"/>
      <c r="AZ948" s="166"/>
      <c r="BA948" s="166"/>
      <c r="BB948" s="166"/>
      <c r="BC948" s="166"/>
      <c r="BD948" s="166"/>
      <c r="BE948" s="166"/>
      <c r="BF948" s="184"/>
      <c r="BG948" s="185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166"/>
      <c r="BR948" s="184"/>
      <c r="BS948" s="166"/>
      <c r="BT948" s="166"/>
      <c r="BU948" s="166"/>
      <c r="BV948" s="166"/>
      <c r="BW948" s="185"/>
      <c r="BX948" s="184"/>
      <c r="BY948" s="166"/>
      <c r="BZ948" s="166"/>
    </row>
    <row r="949" spans="1:78" ht="12.75" x14ac:dyDescent="0.2">
      <c r="A949" s="205"/>
      <c r="B949" s="206"/>
      <c r="C949" s="185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84"/>
      <c r="O949" s="185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  <c r="AA949" s="166"/>
      <c r="AB949" s="166"/>
      <c r="AC949" s="166"/>
      <c r="AD949" s="184"/>
      <c r="AE949" s="185"/>
      <c r="AF949" s="166"/>
      <c r="AG949" s="166"/>
      <c r="AH949" s="184"/>
      <c r="AI949" s="185"/>
      <c r="AJ949" s="166"/>
      <c r="AK949" s="166"/>
      <c r="AL949" s="166"/>
      <c r="AM949" s="166"/>
      <c r="AN949" s="166"/>
      <c r="AO949" s="166"/>
      <c r="AP949" s="166"/>
      <c r="AQ949" s="166"/>
      <c r="AR949" s="166"/>
      <c r="AS949" s="166"/>
      <c r="AT949" s="166"/>
      <c r="AU949" s="166"/>
      <c r="AV949" s="166"/>
      <c r="AW949" s="166"/>
      <c r="AX949" s="184"/>
      <c r="AY949" s="185"/>
      <c r="AZ949" s="166"/>
      <c r="BA949" s="166"/>
      <c r="BB949" s="166"/>
      <c r="BC949" s="166"/>
      <c r="BD949" s="166"/>
      <c r="BE949" s="166"/>
      <c r="BF949" s="184"/>
      <c r="BG949" s="185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166"/>
      <c r="BR949" s="184"/>
      <c r="BS949" s="166"/>
      <c r="BT949" s="166"/>
      <c r="BU949" s="166"/>
      <c r="BV949" s="166"/>
      <c r="BW949" s="185"/>
      <c r="BX949" s="184"/>
      <c r="BY949" s="166"/>
      <c r="BZ949" s="166"/>
    </row>
    <row r="950" spans="1:78" ht="12.75" x14ac:dyDescent="0.2">
      <c r="A950" s="205"/>
      <c r="B950" s="206"/>
      <c r="C950" s="185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84"/>
      <c r="O950" s="185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  <c r="AA950" s="166"/>
      <c r="AB950" s="166"/>
      <c r="AC950" s="166"/>
      <c r="AD950" s="184"/>
      <c r="AE950" s="185"/>
      <c r="AF950" s="166"/>
      <c r="AG950" s="166"/>
      <c r="AH950" s="184"/>
      <c r="AI950" s="185"/>
      <c r="AJ950" s="166"/>
      <c r="AK950" s="166"/>
      <c r="AL950" s="166"/>
      <c r="AM950" s="166"/>
      <c r="AN950" s="166"/>
      <c r="AO950" s="166"/>
      <c r="AP950" s="166"/>
      <c r="AQ950" s="166"/>
      <c r="AR950" s="166"/>
      <c r="AS950" s="166"/>
      <c r="AT950" s="166"/>
      <c r="AU950" s="166"/>
      <c r="AV950" s="166"/>
      <c r="AW950" s="166"/>
      <c r="AX950" s="184"/>
      <c r="AY950" s="185"/>
      <c r="AZ950" s="166"/>
      <c r="BA950" s="166"/>
      <c r="BB950" s="166"/>
      <c r="BC950" s="166"/>
      <c r="BD950" s="166"/>
      <c r="BE950" s="166"/>
      <c r="BF950" s="184"/>
      <c r="BG950" s="185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166"/>
      <c r="BR950" s="184"/>
      <c r="BS950" s="166"/>
      <c r="BT950" s="166"/>
      <c r="BU950" s="166"/>
      <c r="BV950" s="166"/>
      <c r="BW950" s="185"/>
      <c r="BX950" s="184"/>
      <c r="BY950" s="166"/>
      <c r="BZ950" s="166"/>
    </row>
    <row r="951" spans="1:78" ht="12.75" x14ac:dyDescent="0.2">
      <c r="A951" s="205"/>
      <c r="B951" s="206"/>
      <c r="C951" s="185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84"/>
      <c r="O951" s="185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  <c r="AA951" s="166"/>
      <c r="AB951" s="166"/>
      <c r="AC951" s="166"/>
      <c r="AD951" s="184"/>
      <c r="AE951" s="185"/>
      <c r="AF951" s="166"/>
      <c r="AG951" s="166"/>
      <c r="AH951" s="184"/>
      <c r="AI951" s="185"/>
      <c r="AJ951" s="166"/>
      <c r="AK951" s="166"/>
      <c r="AL951" s="166"/>
      <c r="AM951" s="166"/>
      <c r="AN951" s="166"/>
      <c r="AO951" s="166"/>
      <c r="AP951" s="166"/>
      <c r="AQ951" s="166"/>
      <c r="AR951" s="166"/>
      <c r="AS951" s="166"/>
      <c r="AT951" s="166"/>
      <c r="AU951" s="166"/>
      <c r="AV951" s="166"/>
      <c r="AW951" s="166"/>
      <c r="AX951" s="184"/>
      <c r="AY951" s="185"/>
      <c r="AZ951" s="166"/>
      <c r="BA951" s="166"/>
      <c r="BB951" s="166"/>
      <c r="BC951" s="166"/>
      <c r="BD951" s="166"/>
      <c r="BE951" s="166"/>
      <c r="BF951" s="184"/>
      <c r="BG951" s="185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166"/>
      <c r="BR951" s="184"/>
      <c r="BS951" s="166"/>
      <c r="BT951" s="166"/>
      <c r="BU951" s="166"/>
      <c r="BV951" s="166"/>
      <c r="BW951" s="185"/>
      <c r="BX951" s="184"/>
      <c r="BY951" s="166"/>
      <c r="BZ951" s="166"/>
    </row>
    <row r="952" spans="1:78" ht="12.75" x14ac:dyDescent="0.2">
      <c r="A952" s="205"/>
      <c r="B952" s="206"/>
      <c r="C952" s="185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84"/>
      <c r="O952" s="185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  <c r="AA952" s="166"/>
      <c r="AB952" s="166"/>
      <c r="AC952" s="166"/>
      <c r="AD952" s="184"/>
      <c r="AE952" s="185"/>
      <c r="AF952" s="166"/>
      <c r="AG952" s="166"/>
      <c r="AH952" s="184"/>
      <c r="AI952" s="185"/>
      <c r="AJ952" s="166"/>
      <c r="AK952" s="166"/>
      <c r="AL952" s="166"/>
      <c r="AM952" s="166"/>
      <c r="AN952" s="166"/>
      <c r="AO952" s="166"/>
      <c r="AP952" s="166"/>
      <c r="AQ952" s="166"/>
      <c r="AR952" s="166"/>
      <c r="AS952" s="166"/>
      <c r="AT952" s="166"/>
      <c r="AU952" s="166"/>
      <c r="AV952" s="166"/>
      <c r="AW952" s="166"/>
      <c r="AX952" s="184"/>
      <c r="AY952" s="185"/>
      <c r="AZ952" s="166"/>
      <c r="BA952" s="166"/>
      <c r="BB952" s="166"/>
      <c r="BC952" s="166"/>
      <c r="BD952" s="166"/>
      <c r="BE952" s="166"/>
      <c r="BF952" s="184"/>
      <c r="BG952" s="185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166"/>
      <c r="BR952" s="184"/>
      <c r="BS952" s="166"/>
      <c r="BT952" s="166"/>
      <c r="BU952" s="166"/>
      <c r="BV952" s="166"/>
      <c r="BW952" s="185"/>
      <c r="BX952" s="184"/>
      <c r="BY952" s="166"/>
      <c r="BZ952" s="166"/>
    </row>
    <row r="953" spans="1:78" ht="12.75" x14ac:dyDescent="0.2">
      <c r="A953" s="205"/>
      <c r="B953" s="206"/>
      <c r="C953" s="185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84"/>
      <c r="O953" s="185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  <c r="AA953" s="166"/>
      <c r="AB953" s="166"/>
      <c r="AC953" s="166"/>
      <c r="AD953" s="184"/>
      <c r="AE953" s="185"/>
      <c r="AF953" s="166"/>
      <c r="AG953" s="166"/>
      <c r="AH953" s="184"/>
      <c r="AI953" s="185"/>
      <c r="AJ953" s="166"/>
      <c r="AK953" s="166"/>
      <c r="AL953" s="166"/>
      <c r="AM953" s="166"/>
      <c r="AN953" s="166"/>
      <c r="AO953" s="166"/>
      <c r="AP953" s="166"/>
      <c r="AQ953" s="166"/>
      <c r="AR953" s="166"/>
      <c r="AS953" s="166"/>
      <c r="AT953" s="166"/>
      <c r="AU953" s="166"/>
      <c r="AV953" s="166"/>
      <c r="AW953" s="166"/>
      <c r="AX953" s="184"/>
      <c r="AY953" s="185"/>
      <c r="AZ953" s="166"/>
      <c r="BA953" s="166"/>
      <c r="BB953" s="166"/>
      <c r="BC953" s="166"/>
      <c r="BD953" s="166"/>
      <c r="BE953" s="166"/>
      <c r="BF953" s="184"/>
      <c r="BG953" s="185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166"/>
      <c r="BR953" s="184"/>
      <c r="BS953" s="166"/>
      <c r="BT953" s="166"/>
      <c r="BU953" s="166"/>
      <c r="BV953" s="166"/>
      <c r="BW953" s="185"/>
      <c r="BX953" s="184"/>
      <c r="BY953" s="166"/>
      <c r="BZ953" s="166"/>
    </row>
    <row r="954" spans="1:78" ht="12.75" x14ac:dyDescent="0.2">
      <c r="A954" s="205"/>
      <c r="B954" s="206"/>
      <c r="C954" s="185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84"/>
      <c r="O954" s="185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  <c r="AA954" s="166"/>
      <c r="AB954" s="166"/>
      <c r="AC954" s="166"/>
      <c r="AD954" s="184"/>
      <c r="AE954" s="185"/>
      <c r="AF954" s="166"/>
      <c r="AG954" s="166"/>
      <c r="AH954" s="184"/>
      <c r="AI954" s="185"/>
      <c r="AJ954" s="166"/>
      <c r="AK954" s="166"/>
      <c r="AL954" s="166"/>
      <c r="AM954" s="166"/>
      <c r="AN954" s="166"/>
      <c r="AO954" s="166"/>
      <c r="AP954" s="166"/>
      <c r="AQ954" s="166"/>
      <c r="AR954" s="166"/>
      <c r="AS954" s="166"/>
      <c r="AT954" s="166"/>
      <c r="AU954" s="166"/>
      <c r="AV954" s="166"/>
      <c r="AW954" s="166"/>
      <c r="AX954" s="184"/>
      <c r="AY954" s="185"/>
      <c r="AZ954" s="166"/>
      <c r="BA954" s="166"/>
      <c r="BB954" s="166"/>
      <c r="BC954" s="166"/>
      <c r="BD954" s="166"/>
      <c r="BE954" s="166"/>
      <c r="BF954" s="184"/>
      <c r="BG954" s="185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166"/>
      <c r="BR954" s="184"/>
      <c r="BS954" s="166"/>
      <c r="BT954" s="166"/>
      <c r="BU954" s="166"/>
      <c r="BV954" s="166"/>
      <c r="BW954" s="185"/>
      <c r="BX954" s="184"/>
      <c r="BY954" s="166"/>
      <c r="BZ954" s="166"/>
    </row>
    <row r="955" spans="1:78" ht="12.75" x14ac:dyDescent="0.2">
      <c r="A955" s="205"/>
      <c r="B955" s="206"/>
      <c r="C955" s="185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84"/>
      <c r="O955" s="185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  <c r="AA955" s="166"/>
      <c r="AB955" s="166"/>
      <c r="AC955" s="166"/>
      <c r="AD955" s="184"/>
      <c r="AE955" s="185"/>
      <c r="AF955" s="166"/>
      <c r="AG955" s="166"/>
      <c r="AH955" s="184"/>
      <c r="AI955" s="185"/>
      <c r="AJ955" s="166"/>
      <c r="AK955" s="166"/>
      <c r="AL955" s="166"/>
      <c r="AM955" s="166"/>
      <c r="AN955" s="166"/>
      <c r="AO955" s="166"/>
      <c r="AP955" s="166"/>
      <c r="AQ955" s="166"/>
      <c r="AR955" s="166"/>
      <c r="AS955" s="166"/>
      <c r="AT955" s="166"/>
      <c r="AU955" s="166"/>
      <c r="AV955" s="166"/>
      <c r="AW955" s="166"/>
      <c r="AX955" s="184"/>
      <c r="AY955" s="185"/>
      <c r="AZ955" s="166"/>
      <c r="BA955" s="166"/>
      <c r="BB955" s="166"/>
      <c r="BC955" s="166"/>
      <c r="BD955" s="166"/>
      <c r="BE955" s="166"/>
      <c r="BF955" s="184"/>
      <c r="BG955" s="185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166"/>
      <c r="BR955" s="184"/>
      <c r="BS955" s="166"/>
      <c r="BT955" s="166"/>
      <c r="BU955" s="166"/>
      <c r="BV955" s="166"/>
      <c r="BW955" s="185"/>
      <c r="BX955" s="184"/>
      <c r="BY955" s="166"/>
      <c r="BZ955" s="166"/>
    </row>
    <row r="956" spans="1:78" ht="12.75" x14ac:dyDescent="0.2">
      <c r="A956" s="205"/>
      <c r="B956" s="206"/>
      <c r="C956" s="185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84"/>
      <c r="O956" s="185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  <c r="AA956" s="166"/>
      <c r="AB956" s="166"/>
      <c r="AC956" s="166"/>
      <c r="AD956" s="184"/>
      <c r="AE956" s="185"/>
      <c r="AF956" s="166"/>
      <c r="AG956" s="166"/>
      <c r="AH956" s="184"/>
      <c r="AI956" s="185"/>
      <c r="AJ956" s="166"/>
      <c r="AK956" s="166"/>
      <c r="AL956" s="166"/>
      <c r="AM956" s="166"/>
      <c r="AN956" s="166"/>
      <c r="AO956" s="166"/>
      <c r="AP956" s="166"/>
      <c r="AQ956" s="166"/>
      <c r="AR956" s="166"/>
      <c r="AS956" s="166"/>
      <c r="AT956" s="166"/>
      <c r="AU956" s="166"/>
      <c r="AV956" s="166"/>
      <c r="AW956" s="166"/>
      <c r="AX956" s="184"/>
      <c r="AY956" s="185"/>
      <c r="AZ956" s="166"/>
      <c r="BA956" s="166"/>
      <c r="BB956" s="166"/>
      <c r="BC956" s="166"/>
      <c r="BD956" s="166"/>
      <c r="BE956" s="166"/>
      <c r="BF956" s="184"/>
      <c r="BG956" s="185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166"/>
      <c r="BR956" s="184"/>
      <c r="BS956" s="166"/>
      <c r="BT956" s="166"/>
      <c r="BU956" s="166"/>
      <c r="BV956" s="166"/>
      <c r="BW956" s="185"/>
      <c r="BX956" s="184"/>
      <c r="BY956" s="166"/>
      <c r="BZ956" s="166"/>
    </row>
    <row r="957" spans="1:78" ht="12.75" x14ac:dyDescent="0.2">
      <c r="A957" s="205"/>
      <c r="B957" s="206"/>
      <c r="C957" s="185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84"/>
      <c r="O957" s="185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  <c r="AA957" s="166"/>
      <c r="AB957" s="166"/>
      <c r="AC957" s="166"/>
      <c r="AD957" s="184"/>
      <c r="AE957" s="185"/>
      <c r="AF957" s="166"/>
      <c r="AG957" s="166"/>
      <c r="AH957" s="184"/>
      <c r="AI957" s="185"/>
      <c r="AJ957" s="166"/>
      <c r="AK957" s="166"/>
      <c r="AL957" s="166"/>
      <c r="AM957" s="166"/>
      <c r="AN957" s="166"/>
      <c r="AO957" s="166"/>
      <c r="AP957" s="166"/>
      <c r="AQ957" s="166"/>
      <c r="AR957" s="166"/>
      <c r="AS957" s="166"/>
      <c r="AT957" s="166"/>
      <c r="AU957" s="166"/>
      <c r="AV957" s="166"/>
      <c r="AW957" s="166"/>
      <c r="AX957" s="184"/>
      <c r="AY957" s="185"/>
      <c r="AZ957" s="166"/>
      <c r="BA957" s="166"/>
      <c r="BB957" s="166"/>
      <c r="BC957" s="166"/>
      <c r="BD957" s="166"/>
      <c r="BE957" s="166"/>
      <c r="BF957" s="184"/>
      <c r="BG957" s="185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166"/>
      <c r="BR957" s="184"/>
      <c r="BS957" s="166"/>
      <c r="BT957" s="166"/>
      <c r="BU957" s="166"/>
      <c r="BV957" s="166"/>
      <c r="BW957" s="185"/>
      <c r="BX957" s="184"/>
      <c r="BY957" s="166"/>
      <c r="BZ957" s="166"/>
    </row>
    <row r="958" spans="1:78" ht="12.75" x14ac:dyDescent="0.2">
      <c r="A958" s="205"/>
      <c r="B958" s="206"/>
      <c r="C958" s="185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84"/>
      <c r="O958" s="185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  <c r="AA958" s="166"/>
      <c r="AB958" s="166"/>
      <c r="AC958" s="166"/>
      <c r="AD958" s="184"/>
      <c r="AE958" s="185"/>
      <c r="AF958" s="166"/>
      <c r="AG958" s="166"/>
      <c r="AH958" s="184"/>
      <c r="AI958" s="185"/>
      <c r="AJ958" s="166"/>
      <c r="AK958" s="166"/>
      <c r="AL958" s="166"/>
      <c r="AM958" s="166"/>
      <c r="AN958" s="166"/>
      <c r="AO958" s="166"/>
      <c r="AP958" s="166"/>
      <c r="AQ958" s="166"/>
      <c r="AR958" s="166"/>
      <c r="AS958" s="166"/>
      <c r="AT958" s="166"/>
      <c r="AU958" s="166"/>
      <c r="AV958" s="166"/>
      <c r="AW958" s="166"/>
      <c r="AX958" s="184"/>
      <c r="AY958" s="185"/>
      <c r="AZ958" s="166"/>
      <c r="BA958" s="166"/>
      <c r="BB958" s="166"/>
      <c r="BC958" s="166"/>
      <c r="BD958" s="166"/>
      <c r="BE958" s="166"/>
      <c r="BF958" s="184"/>
      <c r="BG958" s="185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166"/>
      <c r="BR958" s="184"/>
      <c r="BS958" s="166"/>
      <c r="BT958" s="166"/>
      <c r="BU958" s="166"/>
      <c r="BV958" s="166"/>
      <c r="BW958" s="185"/>
      <c r="BX958" s="184"/>
      <c r="BY958" s="166"/>
      <c r="BZ958" s="166"/>
    </row>
    <row r="959" spans="1:78" ht="12.75" x14ac:dyDescent="0.2">
      <c r="A959" s="205"/>
      <c r="B959" s="206"/>
      <c r="C959" s="185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84"/>
      <c r="O959" s="185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  <c r="AA959" s="166"/>
      <c r="AB959" s="166"/>
      <c r="AC959" s="166"/>
      <c r="AD959" s="184"/>
      <c r="AE959" s="185"/>
      <c r="AF959" s="166"/>
      <c r="AG959" s="166"/>
      <c r="AH959" s="184"/>
      <c r="AI959" s="185"/>
      <c r="AJ959" s="166"/>
      <c r="AK959" s="166"/>
      <c r="AL959" s="166"/>
      <c r="AM959" s="166"/>
      <c r="AN959" s="166"/>
      <c r="AO959" s="166"/>
      <c r="AP959" s="166"/>
      <c r="AQ959" s="166"/>
      <c r="AR959" s="166"/>
      <c r="AS959" s="166"/>
      <c r="AT959" s="166"/>
      <c r="AU959" s="166"/>
      <c r="AV959" s="166"/>
      <c r="AW959" s="166"/>
      <c r="AX959" s="184"/>
      <c r="AY959" s="185"/>
      <c r="AZ959" s="166"/>
      <c r="BA959" s="166"/>
      <c r="BB959" s="166"/>
      <c r="BC959" s="166"/>
      <c r="BD959" s="166"/>
      <c r="BE959" s="166"/>
      <c r="BF959" s="184"/>
      <c r="BG959" s="185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166"/>
      <c r="BR959" s="184"/>
      <c r="BS959" s="166"/>
      <c r="BT959" s="166"/>
      <c r="BU959" s="166"/>
      <c r="BV959" s="166"/>
      <c r="BW959" s="185"/>
      <c r="BX959" s="184"/>
      <c r="BY959" s="166"/>
      <c r="BZ959" s="166"/>
    </row>
    <row r="960" spans="1:78" ht="12.75" x14ac:dyDescent="0.2">
      <c r="A960" s="205"/>
      <c r="B960" s="206"/>
      <c r="C960" s="185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84"/>
      <c r="O960" s="185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  <c r="AA960" s="166"/>
      <c r="AB960" s="166"/>
      <c r="AC960" s="166"/>
      <c r="AD960" s="184"/>
      <c r="AE960" s="185"/>
      <c r="AF960" s="166"/>
      <c r="AG960" s="166"/>
      <c r="AH960" s="184"/>
      <c r="AI960" s="185"/>
      <c r="AJ960" s="166"/>
      <c r="AK960" s="166"/>
      <c r="AL960" s="166"/>
      <c r="AM960" s="166"/>
      <c r="AN960" s="166"/>
      <c r="AO960" s="166"/>
      <c r="AP960" s="166"/>
      <c r="AQ960" s="166"/>
      <c r="AR960" s="166"/>
      <c r="AS960" s="166"/>
      <c r="AT960" s="166"/>
      <c r="AU960" s="166"/>
      <c r="AV960" s="166"/>
      <c r="AW960" s="166"/>
      <c r="AX960" s="184"/>
      <c r="AY960" s="185"/>
      <c r="AZ960" s="166"/>
      <c r="BA960" s="166"/>
      <c r="BB960" s="166"/>
      <c r="BC960" s="166"/>
      <c r="BD960" s="166"/>
      <c r="BE960" s="166"/>
      <c r="BF960" s="184"/>
      <c r="BG960" s="185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166"/>
      <c r="BR960" s="184"/>
      <c r="BS960" s="166"/>
      <c r="BT960" s="166"/>
      <c r="BU960" s="166"/>
      <c r="BV960" s="166"/>
      <c r="BW960" s="185"/>
      <c r="BX960" s="184"/>
      <c r="BY960" s="166"/>
      <c r="BZ960" s="166"/>
    </row>
    <row r="961" spans="1:78" ht="12.75" x14ac:dyDescent="0.2">
      <c r="A961" s="205"/>
      <c r="B961" s="206"/>
      <c r="C961" s="185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84"/>
      <c r="O961" s="185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  <c r="AA961" s="166"/>
      <c r="AB961" s="166"/>
      <c r="AC961" s="166"/>
      <c r="AD961" s="184"/>
      <c r="AE961" s="185"/>
      <c r="AF961" s="166"/>
      <c r="AG961" s="166"/>
      <c r="AH961" s="184"/>
      <c r="AI961" s="185"/>
      <c r="AJ961" s="166"/>
      <c r="AK961" s="166"/>
      <c r="AL961" s="166"/>
      <c r="AM961" s="166"/>
      <c r="AN961" s="166"/>
      <c r="AO961" s="166"/>
      <c r="AP961" s="166"/>
      <c r="AQ961" s="166"/>
      <c r="AR961" s="166"/>
      <c r="AS961" s="166"/>
      <c r="AT961" s="166"/>
      <c r="AU961" s="166"/>
      <c r="AV961" s="166"/>
      <c r="AW961" s="166"/>
      <c r="AX961" s="184"/>
      <c r="AY961" s="185"/>
      <c r="AZ961" s="166"/>
      <c r="BA961" s="166"/>
      <c r="BB961" s="166"/>
      <c r="BC961" s="166"/>
      <c r="BD961" s="166"/>
      <c r="BE961" s="166"/>
      <c r="BF961" s="184"/>
      <c r="BG961" s="185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166"/>
      <c r="BR961" s="184"/>
      <c r="BS961" s="166"/>
      <c r="BT961" s="166"/>
      <c r="BU961" s="166"/>
      <c r="BV961" s="166"/>
      <c r="BW961" s="185"/>
      <c r="BX961" s="184"/>
      <c r="BY961" s="166"/>
      <c r="BZ961" s="166"/>
    </row>
    <row r="962" spans="1:78" ht="12.75" x14ac:dyDescent="0.2">
      <c r="A962" s="205"/>
      <c r="B962" s="206"/>
      <c r="C962" s="185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84"/>
      <c r="O962" s="185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  <c r="AA962" s="166"/>
      <c r="AB962" s="166"/>
      <c r="AC962" s="166"/>
      <c r="AD962" s="184"/>
      <c r="AE962" s="185"/>
      <c r="AF962" s="166"/>
      <c r="AG962" s="166"/>
      <c r="AH962" s="184"/>
      <c r="AI962" s="185"/>
      <c r="AJ962" s="166"/>
      <c r="AK962" s="166"/>
      <c r="AL962" s="166"/>
      <c r="AM962" s="166"/>
      <c r="AN962" s="166"/>
      <c r="AO962" s="166"/>
      <c r="AP962" s="166"/>
      <c r="AQ962" s="166"/>
      <c r="AR962" s="166"/>
      <c r="AS962" s="166"/>
      <c r="AT962" s="166"/>
      <c r="AU962" s="166"/>
      <c r="AV962" s="166"/>
      <c r="AW962" s="166"/>
      <c r="AX962" s="184"/>
      <c r="AY962" s="185"/>
      <c r="AZ962" s="166"/>
      <c r="BA962" s="166"/>
      <c r="BB962" s="166"/>
      <c r="BC962" s="166"/>
      <c r="BD962" s="166"/>
      <c r="BE962" s="166"/>
      <c r="BF962" s="184"/>
      <c r="BG962" s="185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166"/>
      <c r="BR962" s="184"/>
      <c r="BS962" s="166"/>
      <c r="BT962" s="166"/>
      <c r="BU962" s="166"/>
      <c r="BV962" s="166"/>
      <c r="BW962" s="185"/>
      <c r="BX962" s="184"/>
      <c r="BY962" s="166"/>
      <c r="BZ962" s="166"/>
    </row>
    <row r="963" spans="1:78" ht="12.75" x14ac:dyDescent="0.2">
      <c r="A963" s="205"/>
      <c r="B963" s="206"/>
      <c r="C963" s="185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84"/>
      <c r="O963" s="185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  <c r="AA963" s="166"/>
      <c r="AB963" s="166"/>
      <c r="AC963" s="166"/>
      <c r="AD963" s="184"/>
      <c r="AE963" s="185"/>
      <c r="AF963" s="166"/>
      <c r="AG963" s="166"/>
      <c r="AH963" s="184"/>
      <c r="AI963" s="185"/>
      <c r="AJ963" s="166"/>
      <c r="AK963" s="166"/>
      <c r="AL963" s="166"/>
      <c r="AM963" s="166"/>
      <c r="AN963" s="166"/>
      <c r="AO963" s="166"/>
      <c r="AP963" s="166"/>
      <c r="AQ963" s="166"/>
      <c r="AR963" s="166"/>
      <c r="AS963" s="166"/>
      <c r="AT963" s="166"/>
      <c r="AU963" s="166"/>
      <c r="AV963" s="166"/>
      <c r="AW963" s="166"/>
      <c r="AX963" s="184"/>
      <c r="AY963" s="185"/>
      <c r="AZ963" s="166"/>
      <c r="BA963" s="166"/>
      <c r="BB963" s="166"/>
      <c r="BC963" s="166"/>
      <c r="BD963" s="166"/>
      <c r="BE963" s="166"/>
      <c r="BF963" s="184"/>
      <c r="BG963" s="185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166"/>
      <c r="BR963" s="184"/>
      <c r="BS963" s="166"/>
      <c r="BT963" s="166"/>
      <c r="BU963" s="166"/>
      <c r="BV963" s="166"/>
      <c r="BW963" s="185"/>
      <c r="BX963" s="184"/>
      <c r="BY963" s="166"/>
      <c r="BZ963" s="166"/>
    </row>
    <row r="964" spans="1:78" ht="12.75" x14ac:dyDescent="0.2">
      <c r="A964" s="205"/>
      <c r="B964" s="206"/>
      <c r="C964" s="185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84"/>
      <c r="O964" s="185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  <c r="AA964" s="166"/>
      <c r="AB964" s="166"/>
      <c r="AC964" s="166"/>
      <c r="AD964" s="184"/>
      <c r="AE964" s="185"/>
      <c r="AF964" s="166"/>
      <c r="AG964" s="166"/>
      <c r="AH964" s="184"/>
      <c r="AI964" s="185"/>
      <c r="AJ964" s="166"/>
      <c r="AK964" s="166"/>
      <c r="AL964" s="166"/>
      <c r="AM964" s="166"/>
      <c r="AN964" s="166"/>
      <c r="AO964" s="166"/>
      <c r="AP964" s="166"/>
      <c r="AQ964" s="166"/>
      <c r="AR964" s="166"/>
      <c r="AS964" s="166"/>
      <c r="AT964" s="166"/>
      <c r="AU964" s="166"/>
      <c r="AV964" s="166"/>
      <c r="AW964" s="166"/>
      <c r="AX964" s="184"/>
      <c r="AY964" s="185"/>
      <c r="AZ964" s="166"/>
      <c r="BA964" s="166"/>
      <c r="BB964" s="166"/>
      <c r="BC964" s="166"/>
      <c r="BD964" s="166"/>
      <c r="BE964" s="166"/>
      <c r="BF964" s="184"/>
      <c r="BG964" s="185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166"/>
      <c r="BR964" s="184"/>
      <c r="BS964" s="166"/>
      <c r="BT964" s="166"/>
      <c r="BU964" s="166"/>
      <c r="BV964" s="166"/>
      <c r="BW964" s="185"/>
      <c r="BX964" s="184"/>
      <c r="BY964" s="166"/>
      <c r="BZ964" s="166"/>
    </row>
    <row r="965" spans="1:78" ht="12.75" x14ac:dyDescent="0.2">
      <c r="A965" s="205"/>
      <c r="B965" s="206"/>
      <c r="C965" s="185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84"/>
      <c r="O965" s="185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  <c r="AA965" s="166"/>
      <c r="AB965" s="166"/>
      <c r="AC965" s="166"/>
      <c r="AD965" s="184"/>
      <c r="AE965" s="185"/>
      <c r="AF965" s="166"/>
      <c r="AG965" s="166"/>
      <c r="AH965" s="184"/>
      <c r="AI965" s="185"/>
      <c r="AJ965" s="166"/>
      <c r="AK965" s="166"/>
      <c r="AL965" s="166"/>
      <c r="AM965" s="166"/>
      <c r="AN965" s="166"/>
      <c r="AO965" s="166"/>
      <c r="AP965" s="166"/>
      <c r="AQ965" s="166"/>
      <c r="AR965" s="166"/>
      <c r="AS965" s="166"/>
      <c r="AT965" s="166"/>
      <c r="AU965" s="166"/>
      <c r="AV965" s="166"/>
      <c r="AW965" s="166"/>
      <c r="AX965" s="184"/>
      <c r="AY965" s="185"/>
      <c r="AZ965" s="166"/>
      <c r="BA965" s="166"/>
      <c r="BB965" s="166"/>
      <c r="BC965" s="166"/>
      <c r="BD965" s="166"/>
      <c r="BE965" s="166"/>
      <c r="BF965" s="184"/>
      <c r="BG965" s="185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166"/>
      <c r="BR965" s="184"/>
      <c r="BS965" s="166"/>
      <c r="BT965" s="166"/>
      <c r="BU965" s="166"/>
      <c r="BV965" s="166"/>
      <c r="BW965" s="185"/>
      <c r="BX965" s="184"/>
      <c r="BY965" s="166"/>
      <c r="BZ965" s="166"/>
    </row>
    <row r="966" spans="1:78" ht="12.75" x14ac:dyDescent="0.2">
      <c r="A966" s="205"/>
      <c r="B966" s="206"/>
      <c r="C966" s="185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84"/>
      <c r="O966" s="185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  <c r="AA966" s="166"/>
      <c r="AB966" s="166"/>
      <c r="AC966" s="166"/>
      <c r="AD966" s="184"/>
      <c r="AE966" s="185"/>
      <c r="AF966" s="166"/>
      <c r="AG966" s="166"/>
      <c r="AH966" s="184"/>
      <c r="AI966" s="185"/>
      <c r="AJ966" s="166"/>
      <c r="AK966" s="166"/>
      <c r="AL966" s="166"/>
      <c r="AM966" s="166"/>
      <c r="AN966" s="166"/>
      <c r="AO966" s="166"/>
      <c r="AP966" s="166"/>
      <c r="AQ966" s="166"/>
      <c r="AR966" s="166"/>
      <c r="AS966" s="166"/>
      <c r="AT966" s="166"/>
      <c r="AU966" s="166"/>
      <c r="AV966" s="166"/>
      <c r="AW966" s="166"/>
      <c r="AX966" s="184"/>
      <c r="AY966" s="185"/>
      <c r="AZ966" s="166"/>
      <c r="BA966" s="166"/>
      <c r="BB966" s="166"/>
      <c r="BC966" s="166"/>
      <c r="BD966" s="166"/>
      <c r="BE966" s="166"/>
      <c r="BF966" s="184"/>
      <c r="BG966" s="185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166"/>
      <c r="BR966" s="184"/>
      <c r="BS966" s="166"/>
      <c r="BT966" s="166"/>
      <c r="BU966" s="166"/>
      <c r="BV966" s="166"/>
      <c r="BW966" s="185"/>
      <c r="BX966" s="184"/>
      <c r="BY966" s="166"/>
      <c r="BZ966" s="166"/>
    </row>
    <row r="967" spans="1:78" ht="12.75" x14ac:dyDescent="0.2">
      <c r="A967" s="205"/>
      <c r="B967" s="206"/>
      <c r="C967" s="185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84"/>
      <c r="O967" s="185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  <c r="AA967" s="166"/>
      <c r="AB967" s="166"/>
      <c r="AC967" s="166"/>
      <c r="AD967" s="184"/>
      <c r="AE967" s="185"/>
      <c r="AF967" s="166"/>
      <c r="AG967" s="166"/>
      <c r="AH967" s="184"/>
      <c r="AI967" s="185"/>
      <c r="AJ967" s="166"/>
      <c r="AK967" s="166"/>
      <c r="AL967" s="166"/>
      <c r="AM967" s="166"/>
      <c r="AN967" s="166"/>
      <c r="AO967" s="166"/>
      <c r="AP967" s="166"/>
      <c r="AQ967" s="166"/>
      <c r="AR967" s="166"/>
      <c r="AS967" s="166"/>
      <c r="AT967" s="166"/>
      <c r="AU967" s="166"/>
      <c r="AV967" s="166"/>
      <c r="AW967" s="166"/>
      <c r="AX967" s="184"/>
      <c r="AY967" s="185"/>
      <c r="AZ967" s="166"/>
      <c r="BA967" s="166"/>
      <c r="BB967" s="166"/>
      <c r="BC967" s="166"/>
      <c r="BD967" s="166"/>
      <c r="BE967" s="166"/>
      <c r="BF967" s="184"/>
      <c r="BG967" s="185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166"/>
      <c r="BR967" s="184"/>
      <c r="BS967" s="166"/>
      <c r="BT967" s="166"/>
      <c r="BU967" s="166"/>
      <c r="BV967" s="166"/>
      <c r="BW967" s="185"/>
      <c r="BX967" s="184"/>
      <c r="BY967" s="166"/>
      <c r="BZ967" s="166"/>
    </row>
    <row r="968" spans="1:78" ht="12.75" x14ac:dyDescent="0.2">
      <c r="A968" s="205"/>
      <c r="B968" s="206"/>
      <c r="C968" s="185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84"/>
      <c r="O968" s="185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  <c r="AA968" s="166"/>
      <c r="AB968" s="166"/>
      <c r="AC968" s="166"/>
      <c r="AD968" s="184"/>
      <c r="AE968" s="185"/>
      <c r="AF968" s="166"/>
      <c r="AG968" s="166"/>
      <c r="AH968" s="184"/>
      <c r="AI968" s="185"/>
      <c r="AJ968" s="166"/>
      <c r="AK968" s="166"/>
      <c r="AL968" s="166"/>
      <c r="AM968" s="166"/>
      <c r="AN968" s="166"/>
      <c r="AO968" s="166"/>
      <c r="AP968" s="166"/>
      <c r="AQ968" s="166"/>
      <c r="AR968" s="166"/>
      <c r="AS968" s="166"/>
      <c r="AT968" s="166"/>
      <c r="AU968" s="166"/>
      <c r="AV968" s="166"/>
      <c r="AW968" s="166"/>
      <c r="AX968" s="184"/>
      <c r="AY968" s="185"/>
      <c r="AZ968" s="166"/>
      <c r="BA968" s="166"/>
      <c r="BB968" s="166"/>
      <c r="BC968" s="166"/>
      <c r="BD968" s="166"/>
      <c r="BE968" s="166"/>
      <c r="BF968" s="184"/>
      <c r="BG968" s="185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166"/>
      <c r="BR968" s="184"/>
      <c r="BS968" s="166"/>
      <c r="BT968" s="166"/>
      <c r="BU968" s="166"/>
      <c r="BV968" s="166"/>
      <c r="BW968" s="185"/>
      <c r="BX968" s="184"/>
      <c r="BY968" s="166"/>
      <c r="BZ968" s="166"/>
    </row>
    <row r="969" spans="1:78" ht="12.75" x14ac:dyDescent="0.2">
      <c r="A969" s="205"/>
      <c r="B969" s="206"/>
      <c r="C969" s="185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84"/>
      <c r="O969" s="185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  <c r="AA969" s="166"/>
      <c r="AB969" s="166"/>
      <c r="AC969" s="166"/>
      <c r="AD969" s="184"/>
      <c r="AE969" s="185"/>
      <c r="AF969" s="166"/>
      <c r="AG969" s="166"/>
      <c r="AH969" s="184"/>
      <c r="AI969" s="185"/>
      <c r="AJ969" s="166"/>
      <c r="AK969" s="166"/>
      <c r="AL969" s="166"/>
      <c r="AM969" s="166"/>
      <c r="AN969" s="166"/>
      <c r="AO969" s="166"/>
      <c r="AP969" s="166"/>
      <c r="AQ969" s="166"/>
      <c r="AR969" s="166"/>
      <c r="AS969" s="166"/>
      <c r="AT969" s="166"/>
      <c r="AU969" s="166"/>
      <c r="AV969" s="166"/>
      <c r="AW969" s="166"/>
      <c r="AX969" s="184"/>
      <c r="AY969" s="185"/>
      <c r="AZ969" s="166"/>
      <c r="BA969" s="166"/>
      <c r="BB969" s="166"/>
      <c r="BC969" s="166"/>
      <c r="BD969" s="166"/>
      <c r="BE969" s="166"/>
      <c r="BF969" s="184"/>
      <c r="BG969" s="185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166"/>
      <c r="BR969" s="184"/>
      <c r="BS969" s="166"/>
      <c r="BT969" s="166"/>
      <c r="BU969" s="166"/>
      <c r="BV969" s="166"/>
      <c r="BW969" s="185"/>
      <c r="BX969" s="184"/>
      <c r="BY969" s="166"/>
      <c r="BZ969" s="166"/>
    </row>
    <row r="970" spans="1:78" ht="12.75" x14ac:dyDescent="0.2">
      <c r="A970" s="205"/>
      <c r="B970" s="206"/>
      <c r="C970" s="185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84"/>
      <c r="O970" s="185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  <c r="AA970" s="166"/>
      <c r="AB970" s="166"/>
      <c r="AC970" s="166"/>
      <c r="AD970" s="184"/>
      <c r="AE970" s="185"/>
      <c r="AF970" s="166"/>
      <c r="AG970" s="166"/>
      <c r="AH970" s="184"/>
      <c r="AI970" s="185"/>
      <c r="AJ970" s="166"/>
      <c r="AK970" s="166"/>
      <c r="AL970" s="166"/>
      <c r="AM970" s="166"/>
      <c r="AN970" s="166"/>
      <c r="AO970" s="166"/>
      <c r="AP970" s="166"/>
      <c r="AQ970" s="166"/>
      <c r="AR970" s="166"/>
      <c r="AS970" s="166"/>
      <c r="AT970" s="166"/>
      <c r="AU970" s="166"/>
      <c r="AV970" s="166"/>
      <c r="AW970" s="166"/>
      <c r="AX970" s="184"/>
      <c r="AY970" s="185"/>
      <c r="AZ970" s="166"/>
      <c r="BA970" s="166"/>
      <c r="BB970" s="166"/>
      <c r="BC970" s="166"/>
      <c r="BD970" s="166"/>
      <c r="BE970" s="166"/>
      <c r="BF970" s="184"/>
      <c r="BG970" s="185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166"/>
      <c r="BR970" s="184"/>
      <c r="BS970" s="166"/>
      <c r="BT970" s="166"/>
      <c r="BU970" s="166"/>
      <c r="BV970" s="166"/>
      <c r="BW970" s="185"/>
      <c r="BX970" s="184"/>
      <c r="BY970" s="166"/>
      <c r="BZ970" s="166"/>
    </row>
    <row r="971" spans="1:78" ht="12.75" x14ac:dyDescent="0.2">
      <c r="A971" s="205"/>
      <c r="B971" s="206"/>
      <c r="C971" s="185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84"/>
      <c r="O971" s="185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  <c r="AA971" s="166"/>
      <c r="AB971" s="166"/>
      <c r="AC971" s="166"/>
      <c r="AD971" s="184"/>
      <c r="AE971" s="185"/>
      <c r="AF971" s="166"/>
      <c r="AG971" s="166"/>
      <c r="AH971" s="184"/>
      <c r="AI971" s="185"/>
      <c r="AJ971" s="166"/>
      <c r="AK971" s="166"/>
      <c r="AL971" s="166"/>
      <c r="AM971" s="166"/>
      <c r="AN971" s="166"/>
      <c r="AO971" s="166"/>
      <c r="AP971" s="166"/>
      <c r="AQ971" s="166"/>
      <c r="AR971" s="166"/>
      <c r="AS971" s="166"/>
      <c r="AT971" s="166"/>
      <c r="AU971" s="166"/>
      <c r="AV971" s="166"/>
      <c r="AW971" s="166"/>
      <c r="AX971" s="184"/>
      <c r="AY971" s="185"/>
      <c r="AZ971" s="166"/>
      <c r="BA971" s="166"/>
      <c r="BB971" s="166"/>
      <c r="BC971" s="166"/>
      <c r="BD971" s="166"/>
      <c r="BE971" s="166"/>
      <c r="BF971" s="184"/>
      <c r="BG971" s="185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166"/>
      <c r="BR971" s="184"/>
      <c r="BS971" s="166"/>
      <c r="BT971" s="166"/>
      <c r="BU971" s="166"/>
      <c r="BV971" s="166"/>
      <c r="BW971" s="185"/>
      <c r="BX971" s="184"/>
      <c r="BY971" s="166"/>
      <c r="BZ971" s="166"/>
    </row>
    <row r="972" spans="1:78" ht="12.75" x14ac:dyDescent="0.2">
      <c r="A972" s="205"/>
      <c r="B972" s="206"/>
      <c r="C972" s="185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84"/>
      <c r="O972" s="185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  <c r="AA972" s="166"/>
      <c r="AB972" s="166"/>
      <c r="AC972" s="166"/>
      <c r="AD972" s="184"/>
      <c r="AE972" s="185"/>
      <c r="AF972" s="166"/>
      <c r="AG972" s="166"/>
      <c r="AH972" s="184"/>
      <c r="AI972" s="185"/>
      <c r="AJ972" s="166"/>
      <c r="AK972" s="166"/>
      <c r="AL972" s="166"/>
      <c r="AM972" s="166"/>
      <c r="AN972" s="166"/>
      <c r="AO972" s="166"/>
      <c r="AP972" s="166"/>
      <c r="AQ972" s="166"/>
      <c r="AR972" s="166"/>
      <c r="AS972" s="166"/>
      <c r="AT972" s="166"/>
      <c r="AU972" s="166"/>
      <c r="AV972" s="166"/>
      <c r="AW972" s="166"/>
      <c r="AX972" s="184"/>
      <c r="AY972" s="185"/>
      <c r="AZ972" s="166"/>
      <c r="BA972" s="166"/>
      <c r="BB972" s="166"/>
      <c r="BC972" s="166"/>
      <c r="BD972" s="166"/>
      <c r="BE972" s="166"/>
      <c r="BF972" s="184"/>
      <c r="BG972" s="185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166"/>
      <c r="BR972" s="184"/>
      <c r="BS972" s="166"/>
      <c r="BT972" s="166"/>
      <c r="BU972" s="166"/>
      <c r="BV972" s="166"/>
      <c r="BW972" s="185"/>
      <c r="BX972" s="184"/>
      <c r="BY972" s="166"/>
      <c r="BZ972" s="166"/>
    </row>
    <row r="973" spans="1:78" ht="12.75" x14ac:dyDescent="0.2">
      <c r="A973" s="205"/>
      <c r="B973" s="206"/>
      <c r="C973" s="185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84"/>
      <c r="O973" s="185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  <c r="AA973" s="166"/>
      <c r="AB973" s="166"/>
      <c r="AC973" s="166"/>
      <c r="AD973" s="184"/>
      <c r="AE973" s="185"/>
      <c r="AF973" s="166"/>
      <c r="AG973" s="166"/>
      <c r="AH973" s="184"/>
      <c r="AI973" s="185"/>
      <c r="AJ973" s="166"/>
      <c r="AK973" s="166"/>
      <c r="AL973" s="166"/>
      <c r="AM973" s="166"/>
      <c r="AN973" s="166"/>
      <c r="AO973" s="166"/>
      <c r="AP973" s="166"/>
      <c r="AQ973" s="166"/>
      <c r="AR973" s="166"/>
      <c r="AS973" s="166"/>
      <c r="AT973" s="166"/>
      <c r="AU973" s="166"/>
      <c r="AV973" s="166"/>
      <c r="AW973" s="166"/>
      <c r="AX973" s="184"/>
      <c r="AY973" s="185"/>
      <c r="AZ973" s="166"/>
      <c r="BA973" s="166"/>
      <c r="BB973" s="166"/>
      <c r="BC973" s="166"/>
      <c r="BD973" s="166"/>
      <c r="BE973" s="166"/>
      <c r="BF973" s="184"/>
      <c r="BG973" s="185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166"/>
      <c r="BR973" s="184"/>
      <c r="BS973" s="166"/>
      <c r="BT973" s="166"/>
      <c r="BU973" s="166"/>
      <c r="BV973" s="166"/>
      <c r="BW973" s="185"/>
      <c r="BX973" s="184"/>
      <c r="BY973" s="166"/>
      <c r="BZ973" s="166"/>
    </row>
    <row r="974" spans="1:78" ht="12.75" x14ac:dyDescent="0.2">
      <c r="A974" s="205"/>
      <c r="B974" s="206"/>
      <c r="C974" s="185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84"/>
      <c r="O974" s="185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  <c r="AA974" s="166"/>
      <c r="AB974" s="166"/>
      <c r="AC974" s="166"/>
      <c r="AD974" s="184"/>
      <c r="AE974" s="185"/>
      <c r="AF974" s="166"/>
      <c r="AG974" s="166"/>
      <c r="AH974" s="184"/>
      <c r="AI974" s="185"/>
      <c r="AJ974" s="166"/>
      <c r="AK974" s="166"/>
      <c r="AL974" s="166"/>
      <c r="AM974" s="166"/>
      <c r="AN974" s="166"/>
      <c r="AO974" s="166"/>
      <c r="AP974" s="166"/>
      <c r="AQ974" s="166"/>
      <c r="AR974" s="166"/>
      <c r="AS974" s="166"/>
      <c r="AT974" s="166"/>
      <c r="AU974" s="166"/>
      <c r="AV974" s="166"/>
      <c r="AW974" s="166"/>
      <c r="AX974" s="184"/>
      <c r="AY974" s="185"/>
      <c r="AZ974" s="166"/>
      <c r="BA974" s="166"/>
      <c r="BB974" s="166"/>
      <c r="BC974" s="166"/>
      <c r="BD974" s="166"/>
      <c r="BE974" s="166"/>
      <c r="BF974" s="184"/>
      <c r="BG974" s="185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166"/>
      <c r="BR974" s="184"/>
      <c r="BS974" s="166"/>
      <c r="BT974" s="166"/>
      <c r="BU974" s="166"/>
      <c r="BV974" s="166"/>
      <c r="BW974" s="185"/>
      <c r="BX974" s="184"/>
      <c r="BY974" s="166"/>
      <c r="BZ974" s="166"/>
    </row>
    <row r="975" spans="1:78" ht="12.75" x14ac:dyDescent="0.2">
      <c r="A975" s="205"/>
      <c r="B975" s="206"/>
      <c r="C975" s="185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84"/>
      <c r="O975" s="185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  <c r="AA975" s="166"/>
      <c r="AB975" s="166"/>
      <c r="AC975" s="166"/>
      <c r="AD975" s="184"/>
      <c r="AE975" s="185"/>
      <c r="AF975" s="166"/>
      <c r="AG975" s="166"/>
      <c r="AH975" s="184"/>
      <c r="AI975" s="185"/>
      <c r="AJ975" s="166"/>
      <c r="AK975" s="166"/>
      <c r="AL975" s="166"/>
      <c r="AM975" s="166"/>
      <c r="AN975" s="166"/>
      <c r="AO975" s="166"/>
      <c r="AP975" s="166"/>
      <c r="AQ975" s="166"/>
      <c r="AR975" s="166"/>
      <c r="AS975" s="166"/>
      <c r="AT975" s="166"/>
      <c r="AU975" s="166"/>
      <c r="AV975" s="166"/>
      <c r="AW975" s="166"/>
      <c r="AX975" s="184"/>
      <c r="AY975" s="185"/>
      <c r="AZ975" s="166"/>
      <c r="BA975" s="166"/>
      <c r="BB975" s="166"/>
      <c r="BC975" s="166"/>
      <c r="BD975" s="166"/>
      <c r="BE975" s="166"/>
      <c r="BF975" s="184"/>
      <c r="BG975" s="185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166"/>
      <c r="BR975" s="184"/>
      <c r="BS975" s="166"/>
      <c r="BT975" s="166"/>
      <c r="BU975" s="166"/>
      <c r="BV975" s="166"/>
      <c r="BW975" s="185"/>
      <c r="BX975" s="184"/>
      <c r="BY975" s="166"/>
      <c r="BZ975" s="166"/>
    </row>
    <row r="976" spans="1:78" ht="12.75" x14ac:dyDescent="0.2">
      <c r="A976" s="205"/>
      <c r="B976" s="206"/>
      <c r="C976" s="185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84"/>
      <c r="O976" s="185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  <c r="AA976" s="166"/>
      <c r="AB976" s="166"/>
      <c r="AC976" s="166"/>
      <c r="AD976" s="184"/>
      <c r="AE976" s="185"/>
      <c r="AF976" s="166"/>
      <c r="AG976" s="166"/>
      <c r="AH976" s="184"/>
      <c r="AI976" s="185"/>
      <c r="AJ976" s="166"/>
      <c r="AK976" s="166"/>
      <c r="AL976" s="166"/>
      <c r="AM976" s="166"/>
      <c r="AN976" s="166"/>
      <c r="AO976" s="166"/>
      <c r="AP976" s="166"/>
      <c r="AQ976" s="166"/>
      <c r="AR976" s="166"/>
      <c r="AS976" s="166"/>
      <c r="AT976" s="166"/>
      <c r="AU976" s="166"/>
      <c r="AV976" s="166"/>
      <c r="AW976" s="166"/>
      <c r="AX976" s="184"/>
      <c r="AY976" s="185"/>
      <c r="AZ976" s="166"/>
      <c r="BA976" s="166"/>
      <c r="BB976" s="166"/>
      <c r="BC976" s="166"/>
      <c r="BD976" s="166"/>
      <c r="BE976" s="166"/>
      <c r="BF976" s="184"/>
      <c r="BG976" s="185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184"/>
      <c r="BS976" s="166"/>
      <c r="BT976" s="166"/>
      <c r="BU976" s="166"/>
      <c r="BV976" s="166"/>
      <c r="BW976" s="185"/>
      <c r="BX976" s="184"/>
      <c r="BY976" s="166"/>
      <c r="BZ976" s="166"/>
    </row>
    <row r="977" spans="1:78" ht="12.75" x14ac:dyDescent="0.2">
      <c r="A977" s="205"/>
      <c r="B977" s="206"/>
      <c r="C977" s="185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84"/>
      <c r="O977" s="185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  <c r="AA977" s="166"/>
      <c r="AB977" s="166"/>
      <c r="AC977" s="166"/>
      <c r="AD977" s="184"/>
      <c r="AE977" s="185"/>
      <c r="AF977" s="166"/>
      <c r="AG977" s="166"/>
      <c r="AH977" s="184"/>
      <c r="AI977" s="185"/>
      <c r="AJ977" s="166"/>
      <c r="AK977" s="166"/>
      <c r="AL977" s="166"/>
      <c r="AM977" s="166"/>
      <c r="AN977" s="166"/>
      <c r="AO977" s="166"/>
      <c r="AP977" s="166"/>
      <c r="AQ977" s="166"/>
      <c r="AR977" s="166"/>
      <c r="AS977" s="166"/>
      <c r="AT977" s="166"/>
      <c r="AU977" s="166"/>
      <c r="AV977" s="166"/>
      <c r="AW977" s="166"/>
      <c r="AX977" s="184"/>
      <c r="AY977" s="185"/>
      <c r="AZ977" s="166"/>
      <c r="BA977" s="166"/>
      <c r="BB977" s="166"/>
      <c r="BC977" s="166"/>
      <c r="BD977" s="166"/>
      <c r="BE977" s="166"/>
      <c r="BF977" s="184"/>
      <c r="BG977" s="185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166"/>
      <c r="BR977" s="184"/>
      <c r="BS977" s="166"/>
      <c r="BT977" s="166"/>
      <c r="BU977" s="166"/>
      <c r="BV977" s="166"/>
      <c r="BW977" s="185"/>
      <c r="BX977" s="184"/>
      <c r="BY977" s="166"/>
      <c r="BZ977" s="166"/>
    </row>
    <row r="978" spans="1:78" ht="12.75" x14ac:dyDescent="0.2">
      <c r="A978" s="205"/>
      <c r="B978" s="206"/>
      <c r="C978" s="185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84"/>
      <c r="O978" s="185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  <c r="AA978" s="166"/>
      <c r="AB978" s="166"/>
      <c r="AC978" s="166"/>
      <c r="AD978" s="184"/>
      <c r="AE978" s="185"/>
      <c r="AF978" s="166"/>
      <c r="AG978" s="166"/>
      <c r="AH978" s="184"/>
      <c r="AI978" s="185"/>
      <c r="AJ978" s="166"/>
      <c r="AK978" s="166"/>
      <c r="AL978" s="166"/>
      <c r="AM978" s="166"/>
      <c r="AN978" s="166"/>
      <c r="AO978" s="166"/>
      <c r="AP978" s="166"/>
      <c r="AQ978" s="166"/>
      <c r="AR978" s="166"/>
      <c r="AS978" s="166"/>
      <c r="AT978" s="166"/>
      <c r="AU978" s="166"/>
      <c r="AV978" s="166"/>
      <c r="AW978" s="166"/>
      <c r="AX978" s="184"/>
      <c r="AY978" s="185"/>
      <c r="AZ978" s="166"/>
      <c r="BA978" s="166"/>
      <c r="BB978" s="166"/>
      <c r="BC978" s="166"/>
      <c r="BD978" s="166"/>
      <c r="BE978" s="166"/>
      <c r="BF978" s="184"/>
      <c r="BG978" s="185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166"/>
      <c r="BR978" s="184"/>
      <c r="BS978" s="166"/>
      <c r="BT978" s="166"/>
      <c r="BU978" s="166"/>
      <c r="BV978" s="166"/>
      <c r="BW978" s="185"/>
      <c r="BX978" s="184"/>
      <c r="BY978" s="166"/>
      <c r="BZ978" s="166"/>
    </row>
    <row r="979" spans="1:78" ht="12.75" x14ac:dyDescent="0.2">
      <c r="A979" s="205"/>
      <c r="B979" s="206"/>
      <c r="C979" s="185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84"/>
      <c r="O979" s="185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  <c r="AA979" s="166"/>
      <c r="AB979" s="166"/>
      <c r="AC979" s="166"/>
      <c r="AD979" s="184"/>
      <c r="AE979" s="185"/>
      <c r="AF979" s="166"/>
      <c r="AG979" s="166"/>
      <c r="AH979" s="184"/>
      <c r="AI979" s="185"/>
      <c r="AJ979" s="166"/>
      <c r="AK979" s="166"/>
      <c r="AL979" s="166"/>
      <c r="AM979" s="166"/>
      <c r="AN979" s="166"/>
      <c r="AO979" s="166"/>
      <c r="AP979" s="166"/>
      <c r="AQ979" s="166"/>
      <c r="AR979" s="166"/>
      <c r="AS979" s="166"/>
      <c r="AT979" s="166"/>
      <c r="AU979" s="166"/>
      <c r="AV979" s="166"/>
      <c r="AW979" s="166"/>
      <c r="AX979" s="184"/>
      <c r="AY979" s="185"/>
      <c r="AZ979" s="166"/>
      <c r="BA979" s="166"/>
      <c r="BB979" s="166"/>
      <c r="BC979" s="166"/>
      <c r="BD979" s="166"/>
      <c r="BE979" s="166"/>
      <c r="BF979" s="184"/>
      <c r="BG979" s="185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166"/>
      <c r="BR979" s="184"/>
      <c r="BS979" s="166"/>
      <c r="BT979" s="166"/>
      <c r="BU979" s="166"/>
      <c r="BV979" s="166"/>
      <c r="BW979" s="185"/>
      <c r="BX979" s="184"/>
      <c r="BY979" s="166"/>
      <c r="BZ979" s="166"/>
    </row>
    <row r="980" spans="1:78" ht="12.75" x14ac:dyDescent="0.2">
      <c r="A980" s="205"/>
      <c r="B980" s="206"/>
      <c r="C980" s="185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84"/>
      <c r="O980" s="185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  <c r="AA980" s="166"/>
      <c r="AB980" s="166"/>
      <c r="AC980" s="166"/>
      <c r="AD980" s="184"/>
      <c r="AE980" s="185"/>
      <c r="AF980" s="166"/>
      <c r="AG980" s="166"/>
      <c r="AH980" s="184"/>
      <c r="AI980" s="185"/>
      <c r="AJ980" s="166"/>
      <c r="AK980" s="166"/>
      <c r="AL980" s="166"/>
      <c r="AM980" s="166"/>
      <c r="AN980" s="166"/>
      <c r="AO980" s="166"/>
      <c r="AP980" s="166"/>
      <c r="AQ980" s="166"/>
      <c r="AR980" s="166"/>
      <c r="AS980" s="166"/>
      <c r="AT980" s="166"/>
      <c r="AU980" s="166"/>
      <c r="AV980" s="166"/>
      <c r="AW980" s="166"/>
      <c r="AX980" s="184"/>
      <c r="AY980" s="185"/>
      <c r="AZ980" s="166"/>
      <c r="BA980" s="166"/>
      <c r="BB980" s="166"/>
      <c r="BC980" s="166"/>
      <c r="BD980" s="166"/>
      <c r="BE980" s="166"/>
      <c r="BF980" s="184"/>
      <c r="BG980" s="185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166"/>
      <c r="BR980" s="184"/>
      <c r="BS980" s="166"/>
      <c r="BT980" s="166"/>
      <c r="BU980" s="166"/>
      <c r="BV980" s="166"/>
      <c r="BW980" s="185"/>
      <c r="BX980" s="184"/>
      <c r="BY980" s="166"/>
      <c r="BZ980" s="166"/>
    </row>
    <row r="981" spans="1:78" ht="12.75" x14ac:dyDescent="0.2">
      <c r="A981" s="205"/>
      <c r="B981" s="206"/>
      <c r="C981" s="185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84"/>
      <c r="O981" s="185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  <c r="AA981" s="166"/>
      <c r="AB981" s="166"/>
      <c r="AC981" s="166"/>
      <c r="AD981" s="184"/>
      <c r="AE981" s="185"/>
      <c r="AF981" s="166"/>
      <c r="AG981" s="166"/>
      <c r="AH981" s="184"/>
      <c r="AI981" s="185"/>
      <c r="AJ981" s="166"/>
      <c r="AK981" s="166"/>
      <c r="AL981" s="166"/>
      <c r="AM981" s="166"/>
      <c r="AN981" s="166"/>
      <c r="AO981" s="166"/>
      <c r="AP981" s="166"/>
      <c r="AQ981" s="166"/>
      <c r="AR981" s="166"/>
      <c r="AS981" s="166"/>
      <c r="AT981" s="166"/>
      <c r="AU981" s="166"/>
      <c r="AV981" s="166"/>
      <c r="AW981" s="166"/>
      <c r="AX981" s="184"/>
      <c r="AY981" s="185"/>
      <c r="AZ981" s="166"/>
      <c r="BA981" s="166"/>
      <c r="BB981" s="166"/>
      <c r="BC981" s="166"/>
      <c r="BD981" s="166"/>
      <c r="BE981" s="166"/>
      <c r="BF981" s="184"/>
      <c r="BG981" s="185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166"/>
      <c r="BR981" s="184"/>
      <c r="BS981" s="166"/>
      <c r="BT981" s="166"/>
      <c r="BU981" s="166"/>
      <c r="BV981" s="166"/>
      <c r="BW981" s="185"/>
      <c r="BX981" s="184"/>
      <c r="BY981" s="166"/>
      <c r="BZ981" s="166"/>
    </row>
    <row r="982" spans="1:78" ht="12.75" x14ac:dyDescent="0.2">
      <c r="A982" s="205"/>
      <c r="B982" s="206"/>
      <c r="C982" s="185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84"/>
      <c r="O982" s="185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  <c r="AA982" s="166"/>
      <c r="AB982" s="166"/>
      <c r="AC982" s="166"/>
      <c r="AD982" s="184"/>
      <c r="AE982" s="185"/>
      <c r="AF982" s="166"/>
      <c r="AG982" s="166"/>
      <c r="AH982" s="184"/>
      <c r="AI982" s="185"/>
      <c r="AJ982" s="166"/>
      <c r="AK982" s="166"/>
      <c r="AL982" s="166"/>
      <c r="AM982" s="166"/>
      <c r="AN982" s="166"/>
      <c r="AO982" s="166"/>
      <c r="AP982" s="166"/>
      <c r="AQ982" s="166"/>
      <c r="AR982" s="166"/>
      <c r="AS982" s="166"/>
      <c r="AT982" s="166"/>
      <c r="AU982" s="166"/>
      <c r="AV982" s="166"/>
      <c r="AW982" s="166"/>
      <c r="AX982" s="184"/>
      <c r="AY982" s="185"/>
      <c r="AZ982" s="166"/>
      <c r="BA982" s="166"/>
      <c r="BB982" s="166"/>
      <c r="BC982" s="166"/>
      <c r="BD982" s="166"/>
      <c r="BE982" s="166"/>
      <c r="BF982" s="184"/>
      <c r="BG982" s="185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166"/>
      <c r="BR982" s="184"/>
      <c r="BS982" s="166"/>
      <c r="BT982" s="166"/>
      <c r="BU982" s="166"/>
      <c r="BV982" s="166"/>
      <c r="BW982" s="185"/>
      <c r="BX982" s="184"/>
      <c r="BY982" s="166"/>
      <c r="BZ982" s="166"/>
    </row>
    <row r="983" spans="1:78" ht="12.75" x14ac:dyDescent="0.2">
      <c r="A983" s="205"/>
      <c r="B983" s="206"/>
      <c r="C983" s="185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84"/>
      <c r="O983" s="185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  <c r="AA983" s="166"/>
      <c r="AB983" s="166"/>
      <c r="AC983" s="166"/>
      <c r="AD983" s="184"/>
      <c r="AE983" s="185"/>
      <c r="AF983" s="166"/>
      <c r="AG983" s="166"/>
      <c r="AH983" s="184"/>
      <c r="AI983" s="185"/>
      <c r="AJ983" s="166"/>
      <c r="AK983" s="166"/>
      <c r="AL983" s="166"/>
      <c r="AM983" s="166"/>
      <c r="AN983" s="166"/>
      <c r="AO983" s="166"/>
      <c r="AP983" s="166"/>
      <c r="AQ983" s="166"/>
      <c r="AR983" s="166"/>
      <c r="AS983" s="166"/>
      <c r="AT983" s="166"/>
      <c r="AU983" s="166"/>
      <c r="AV983" s="166"/>
      <c r="AW983" s="166"/>
      <c r="AX983" s="184"/>
      <c r="AY983" s="185"/>
      <c r="AZ983" s="166"/>
      <c r="BA983" s="166"/>
      <c r="BB983" s="166"/>
      <c r="BC983" s="166"/>
      <c r="BD983" s="166"/>
      <c r="BE983" s="166"/>
      <c r="BF983" s="184"/>
      <c r="BG983" s="185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166"/>
      <c r="BR983" s="184"/>
      <c r="BS983" s="166"/>
      <c r="BT983" s="166"/>
      <c r="BU983" s="166"/>
      <c r="BV983" s="166"/>
      <c r="BW983" s="185"/>
      <c r="BX983" s="184"/>
      <c r="BY983" s="166"/>
      <c r="BZ983" s="166"/>
    </row>
    <row r="984" spans="1:78" ht="12.75" x14ac:dyDescent="0.2">
      <c r="A984" s="205"/>
      <c r="B984" s="206"/>
      <c r="C984" s="185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84"/>
      <c r="O984" s="185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  <c r="AA984" s="166"/>
      <c r="AB984" s="166"/>
      <c r="AC984" s="166"/>
      <c r="AD984" s="184"/>
      <c r="AE984" s="185"/>
      <c r="AF984" s="166"/>
      <c r="AG984" s="166"/>
      <c r="AH984" s="184"/>
      <c r="AI984" s="185"/>
      <c r="AJ984" s="166"/>
      <c r="AK984" s="166"/>
      <c r="AL984" s="166"/>
      <c r="AM984" s="166"/>
      <c r="AN984" s="166"/>
      <c r="AO984" s="166"/>
      <c r="AP984" s="166"/>
      <c r="AQ984" s="166"/>
      <c r="AR984" s="166"/>
      <c r="AS984" s="166"/>
      <c r="AT984" s="166"/>
      <c r="AU984" s="166"/>
      <c r="AV984" s="166"/>
      <c r="AW984" s="166"/>
      <c r="AX984" s="184"/>
      <c r="AY984" s="185"/>
      <c r="AZ984" s="166"/>
      <c r="BA984" s="166"/>
      <c r="BB984" s="166"/>
      <c r="BC984" s="166"/>
      <c r="BD984" s="166"/>
      <c r="BE984" s="166"/>
      <c r="BF984" s="184"/>
      <c r="BG984" s="185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166"/>
      <c r="BR984" s="184"/>
      <c r="BS984" s="166"/>
      <c r="BT984" s="166"/>
      <c r="BU984" s="166"/>
      <c r="BV984" s="166"/>
      <c r="BW984" s="185"/>
      <c r="BX984" s="184"/>
      <c r="BY984" s="166"/>
      <c r="BZ984" s="166"/>
    </row>
    <row r="985" spans="1:78" ht="12.75" x14ac:dyDescent="0.2">
      <c r="A985" s="205"/>
      <c r="B985" s="206"/>
      <c r="C985" s="185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84"/>
      <c r="O985" s="185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  <c r="AA985" s="166"/>
      <c r="AB985" s="166"/>
      <c r="AC985" s="166"/>
      <c r="AD985" s="184"/>
      <c r="AE985" s="185"/>
      <c r="AF985" s="166"/>
      <c r="AG985" s="166"/>
      <c r="AH985" s="184"/>
      <c r="AI985" s="185"/>
      <c r="AJ985" s="166"/>
      <c r="AK985" s="166"/>
      <c r="AL985" s="166"/>
      <c r="AM985" s="166"/>
      <c r="AN985" s="166"/>
      <c r="AO985" s="166"/>
      <c r="AP985" s="166"/>
      <c r="AQ985" s="166"/>
      <c r="AR985" s="166"/>
      <c r="AS985" s="166"/>
      <c r="AT985" s="166"/>
      <c r="AU985" s="166"/>
      <c r="AV985" s="166"/>
      <c r="AW985" s="166"/>
      <c r="AX985" s="184"/>
      <c r="AY985" s="185"/>
      <c r="AZ985" s="166"/>
      <c r="BA985" s="166"/>
      <c r="BB985" s="166"/>
      <c r="BC985" s="166"/>
      <c r="BD985" s="166"/>
      <c r="BE985" s="166"/>
      <c r="BF985" s="184"/>
      <c r="BG985" s="185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166"/>
      <c r="BR985" s="184"/>
      <c r="BS985" s="166"/>
      <c r="BT985" s="166"/>
      <c r="BU985" s="166"/>
      <c r="BV985" s="166"/>
      <c r="BW985" s="185"/>
      <c r="BX985" s="184"/>
      <c r="BY985" s="166"/>
      <c r="BZ985" s="166"/>
    </row>
    <row r="986" spans="1:78" ht="12.75" x14ac:dyDescent="0.2">
      <c r="A986" s="205"/>
      <c r="B986" s="206"/>
      <c r="C986" s="185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84"/>
      <c r="O986" s="185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  <c r="AA986" s="166"/>
      <c r="AB986" s="166"/>
      <c r="AC986" s="166"/>
      <c r="AD986" s="184"/>
      <c r="AE986" s="185"/>
      <c r="AF986" s="166"/>
      <c r="AG986" s="166"/>
      <c r="AH986" s="184"/>
      <c r="AI986" s="185"/>
      <c r="AJ986" s="166"/>
      <c r="AK986" s="166"/>
      <c r="AL986" s="166"/>
      <c r="AM986" s="166"/>
      <c r="AN986" s="166"/>
      <c r="AO986" s="166"/>
      <c r="AP986" s="166"/>
      <c r="AQ986" s="166"/>
      <c r="AR986" s="166"/>
      <c r="AS986" s="166"/>
      <c r="AT986" s="166"/>
      <c r="AU986" s="166"/>
      <c r="AV986" s="166"/>
      <c r="AW986" s="166"/>
      <c r="AX986" s="184"/>
      <c r="AY986" s="185"/>
      <c r="AZ986" s="166"/>
      <c r="BA986" s="166"/>
      <c r="BB986" s="166"/>
      <c r="BC986" s="166"/>
      <c r="BD986" s="166"/>
      <c r="BE986" s="166"/>
      <c r="BF986" s="184"/>
      <c r="BG986" s="185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166"/>
      <c r="BR986" s="184"/>
      <c r="BS986" s="166"/>
      <c r="BT986" s="166"/>
      <c r="BU986" s="166"/>
      <c r="BV986" s="166"/>
      <c r="BW986" s="185"/>
      <c r="BX986" s="184"/>
      <c r="BY986" s="166"/>
      <c r="BZ986" s="166"/>
    </row>
    <row r="987" spans="1:78" ht="12.75" x14ac:dyDescent="0.2">
      <c r="A987" s="205"/>
      <c r="B987" s="206"/>
      <c r="C987" s="185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84"/>
      <c r="O987" s="185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  <c r="AA987" s="166"/>
      <c r="AB987" s="166"/>
      <c r="AC987" s="166"/>
      <c r="AD987" s="184"/>
      <c r="AE987" s="185"/>
      <c r="AF987" s="166"/>
      <c r="AG987" s="166"/>
      <c r="AH987" s="184"/>
      <c r="AI987" s="185"/>
      <c r="AJ987" s="166"/>
      <c r="AK987" s="166"/>
      <c r="AL987" s="166"/>
      <c r="AM987" s="166"/>
      <c r="AN987" s="166"/>
      <c r="AO987" s="166"/>
      <c r="AP987" s="166"/>
      <c r="AQ987" s="166"/>
      <c r="AR987" s="166"/>
      <c r="AS987" s="166"/>
      <c r="AT987" s="166"/>
      <c r="AU987" s="166"/>
      <c r="AV987" s="166"/>
      <c r="AW987" s="166"/>
      <c r="AX987" s="184"/>
      <c r="AY987" s="185"/>
      <c r="AZ987" s="166"/>
      <c r="BA987" s="166"/>
      <c r="BB987" s="166"/>
      <c r="BC987" s="166"/>
      <c r="BD987" s="166"/>
      <c r="BE987" s="166"/>
      <c r="BF987" s="184"/>
      <c r="BG987" s="185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166"/>
      <c r="BR987" s="184"/>
      <c r="BS987" s="166"/>
      <c r="BT987" s="166"/>
      <c r="BU987" s="166"/>
      <c r="BV987" s="166"/>
      <c r="BW987" s="185"/>
      <c r="BX987" s="184"/>
      <c r="BY987" s="166"/>
      <c r="BZ987" s="166"/>
    </row>
    <row r="988" spans="1:78" ht="12.75" x14ac:dyDescent="0.2">
      <c r="A988" s="205"/>
      <c r="B988" s="206"/>
      <c r="C988" s="185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84"/>
      <c r="O988" s="185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  <c r="AA988" s="166"/>
      <c r="AB988" s="166"/>
      <c r="AC988" s="166"/>
      <c r="AD988" s="184"/>
      <c r="AE988" s="185"/>
      <c r="AF988" s="166"/>
      <c r="AG988" s="166"/>
      <c r="AH988" s="184"/>
      <c r="AI988" s="185"/>
      <c r="AJ988" s="166"/>
      <c r="AK988" s="166"/>
      <c r="AL988" s="166"/>
      <c r="AM988" s="166"/>
      <c r="AN988" s="166"/>
      <c r="AO988" s="166"/>
      <c r="AP988" s="166"/>
      <c r="AQ988" s="166"/>
      <c r="AR988" s="166"/>
      <c r="AS988" s="166"/>
      <c r="AT988" s="166"/>
      <c r="AU988" s="166"/>
      <c r="AV988" s="166"/>
      <c r="AW988" s="166"/>
      <c r="AX988" s="184"/>
      <c r="AY988" s="185"/>
      <c r="AZ988" s="166"/>
      <c r="BA988" s="166"/>
      <c r="BB988" s="166"/>
      <c r="BC988" s="166"/>
      <c r="BD988" s="166"/>
      <c r="BE988" s="166"/>
      <c r="BF988" s="184"/>
      <c r="BG988" s="185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166"/>
      <c r="BR988" s="184"/>
      <c r="BS988" s="166"/>
      <c r="BT988" s="166"/>
      <c r="BU988" s="166"/>
      <c r="BV988" s="166"/>
      <c r="BW988" s="185"/>
      <c r="BX988" s="184"/>
      <c r="BY988" s="166"/>
      <c r="BZ988" s="166"/>
    </row>
    <row r="989" spans="1:78" ht="12.75" x14ac:dyDescent="0.2">
      <c r="A989" s="205"/>
      <c r="B989" s="206"/>
      <c r="C989" s="185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84"/>
      <c r="O989" s="185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  <c r="AA989" s="166"/>
      <c r="AB989" s="166"/>
      <c r="AC989" s="166"/>
      <c r="AD989" s="184"/>
      <c r="AE989" s="185"/>
      <c r="AF989" s="166"/>
      <c r="AG989" s="166"/>
      <c r="AH989" s="184"/>
      <c r="AI989" s="185"/>
      <c r="AJ989" s="166"/>
      <c r="AK989" s="166"/>
      <c r="AL989" s="166"/>
      <c r="AM989" s="166"/>
      <c r="AN989" s="166"/>
      <c r="AO989" s="166"/>
      <c r="AP989" s="166"/>
      <c r="AQ989" s="166"/>
      <c r="AR989" s="166"/>
      <c r="AS989" s="166"/>
      <c r="AT989" s="166"/>
      <c r="AU989" s="166"/>
      <c r="AV989" s="166"/>
      <c r="AW989" s="166"/>
      <c r="AX989" s="184"/>
      <c r="AY989" s="185"/>
      <c r="AZ989" s="166"/>
      <c r="BA989" s="166"/>
      <c r="BB989" s="166"/>
      <c r="BC989" s="166"/>
      <c r="BD989" s="166"/>
      <c r="BE989" s="166"/>
      <c r="BF989" s="184"/>
      <c r="BG989" s="185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166"/>
      <c r="BR989" s="184"/>
      <c r="BS989" s="166"/>
      <c r="BT989" s="166"/>
      <c r="BU989" s="166"/>
      <c r="BV989" s="166"/>
      <c r="BW989" s="185"/>
      <c r="BX989" s="184"/>
      <c r="BY989" s="166"/>
      <c r="BZ989" s="166"/>
    </row>
    <row r="990" spans="1:78" ht="12.75" x14ac:dyDescent="0.2">
      <c r="A990" s="205"/>
      <c r="B990" s="206"/>
      <c r="C990" s="185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84"/>
      <c r="O990" s="185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  <c r="AA990" s="166"/>
      <c r="AB990" s="166"/>
      <c r="AC990" s="166"/>
      <c r="AD990" s="184"/>
      <c r="AE990" s="185"/>
      <c r="AF990" s="166"/>
      <c r="AG990" s="166"/>
      <c r="AH990" s="184"/>
      <c r="AI990" s="185"/>
      <c r="AJ990" s="166"/>
      <c r="AK990" s="166"/>
      <c r="AL990" s="166"/>
      <c r="AM990" s="166"/>
      <c r="AN990" s="166"/>
      <c r="AO990" s="166"/>
      <c r="AP990" s="166"/>
      <c r="AQ990" s="166"/>
      <c r="AR990" s="166"/>
      <c r="AS990" s="166"/>
      <c r="AT990" s="166"/>
      <c r="AU990" s="166"/>
      <c r="AV990" s="166"/>
      <c r="AW990" s="166"/>
      <c r="AX990" s="184"/>
      <c r="AY990" s="185"/>
      <c r="AZ990" s="166"/>
      <c r="BA990" s="166"/>
      <c r="BB990" s="166"/>
      <c r="BC990" s="166"/>
      <c r="BD990" s="166"/>
      <c r="BE990" s="166"/>
      <c r="BF990" s="184"/>
      <c r="BG990" s="185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166"/>
      <c r="BR990" s="184"/>
      <c r="BS990" s="166"/>
      <c r="BT990" s="166"/>
      <c r="BU990" s="166"/>
      <c r="BV990" s="166"/>
      <c r="BW990" s="185"/>
      <c r="BX990" s="184"/>
      <c r="BY990" s="166"/>
      <c r="BZ990" s="166"/>
    </row>
    <row r="991" spans="1:78" ht="12.75" x14ac:dyDescent="0.2">
      <c r="A991" s="205"/>
      <c r="B991" s="206"/>
      <c r="C991" s="185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84"/>
      <c r="O991" s="185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  <c r="AA991" s="166"/>
      <c r="AB991" s="166"/>
      <c r="AC991" s="166"/>
      <c r="AD991" s="184"/>
      <c r="AE991" s="185"/>
      <c r="AF991" s="166"/>
      <c r="AG991" s="166"/>
      <c r="AH991" s="184"/>
      <c r="AI991" s="185"/>
      <c r="AJ991" s="166"/>
      <c r="AK991" s="166"/>
      <c r="AL991" s="166"/>
      <c r="AM991" s="166"/>
      <c r="AN991" s="166"/>
      <c r="AO991" s="166"/>
      <c r="AP991" s="166"/>
      <c r="AQ991" s="166"/>
      <c r="AR991" s="166"/>
      <c r="AS991" s="166"/>
      <c r="AT991" s="166"/>
      <c r="AU991" s="166"/>
      <c r="AV991" s="166"/>
      <c r="AW991" s="166"/>
      <c r="AX991" s="184"/>
      <c r="AY991" s="185"/>
      <c r="AZ991" s="166"/>
      <c r="BA991" s="166"/>
      <c r="BB991" s="166"/>
      <c r="BC991" s="166"/>
      <c r="BD991" s="166"/>
      <c r="BE991" s="166"/>
      <c r="BF991" s="184"/>
      <c r="BG991" s="185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166"/>
      <c r="BR991" s="184"/>
      <c r="BS991" s="166"/>
      <c r="BT991" s="166"/>
      <c r="BU991" s="166"/>
      <c r="BV991" s="166"/>
      <c r="BW991" s="185"/>
      <c r="BX991" s="184"/>
      <c r="BY991" s="166"/>
      <c r="BZ991" s="166"/>
    </row>
    <row r="992" spans="1:78" ht="12.75" x14ac:dyDescent="0.2">
      <c r="A992" s="205"/>
      <c r="B992" s="206"/>
      <c r="C992" s="185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84"/>
      <c r="O992" s="185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  <c r="AA992" s="166"/>
      <c r="AB992" s="166"/>
      <c r="AC992" s="166"/>
      <c r="AD992" s="184"/>
      <c r="AE992" s="185"/>
      <c r="AF992" s="166"/>
      <c r="AG992" s="166"/>
      <c r="AH992" s="184"/>
      <c r="AI992" s="185"/>
      <c r="AJ992" s="166"/>
      <c r="AK992" s="166"/>
      <c r="AL992" s="166"/>
      <c r="AM992" s="166"/>
      <c r="AN992" s="166"/>
      <c r="AO992" s="166"/>
      <c r="AP992" s="166"/>
      <c r="AQ992" s="166"/>
      <c r="AR992" s="166"/>
      <c r="AS992" s="166"/>
      <c r="AT992" s="166"/>
      <c r="AU992" s="166"/>
      <c r="AV992" s="166"/>
      <c r="AW992" s="166"/>
      <c r="AX992" s="184"/>
      <c r="AY992" s="185"/>
      <c r="AZ992" s="166"/>
      <c r="BA992" s="166"/>
      <c r="BB992" s="166"/>
      <c r="BC992" s="166"/>
      <c r="BD992" s="166"/>
      <c r="BE992" s="166"/>
      <c r="BF992" s="184"/>
      <c r="BG992" s="185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166"/>
      <c r="BR992" s="184"/>
      <c r="BS992" s="166"/>
      <c r="BT992" s="166"/>
      <c r="BU992" s="166"/>
      <c r="BV992" s="166"/>
      <c r="BW992" s="185"/>
      <c r="BX992" s="184"/>
      <c r="BY992" s="166"/>
      <c r="BZ992" s="166"/>
    </row>
    <row r="993" spans="1:78" ht="12.75" x14ac:dyDescent="0.2">
      <c r="A993" s="205"/>
      <c r="B993" s="206"/>
      <c r="C993" s="185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84"/>
      <c r="O993" s="185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  <c r="AA993" s="166"/>
      <c r="AB993" s="166"/>
      <c r="AC993" s="166"/>
      <c r="AD993" s="184"/>
      <c r="AE993" s="185"/>
      <c r="AF993" s="166"/>
      <c r="AG993" s="166"/>
      <c r="AH993" s="184"/>
      <c r="AI993" s="185"/>
      <c r="AJ993" s="166"/>
      <c r="AK993" s="166"/>
      <c r="AL993" s="166"/>
      <c r="AM993" s="166"/>
      <c r="AN993" s="166"/>
      <c r="AO993" s="166"/>
      <c r="AP993" s="166"/>
      <c r="AQ993" s="166"/>
      <c r="AR993" s="166"/>
      <c r="AS993" s="166"/>
      <c r="AT993" s="166"/>
      <c r="AU993" s="166"/>
      <c r="AV993" s="166"/>
      <c r="AW993" s="166"/>
      <c r="AX993" s="184"/>
      <c r="AY993" s="185"/>
      <c r="AZ993" s="166"/>
      <c r="BA993" s="166"/>
      <c r="BB993" s="166"/>
      <c r="BC993" s="166"/>
      <c r="BD993" s="166"/>
      <c r="BE993" s="166"/>
      <c r="BF993" s="184"/>
      <c r="BG993" s="185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166"/>
      <c r="BR993" s="184"/>
      <c r="BS993" s="166"/>
      <c r="BT993" s="166"/>
      <c r="BU993" s="166"/>
      <c r="BV993" s="166"/>
      <c r="BW993" s="185"/>
      <c r="BX993" s="184"/>
      <c r="BY993" s="166"/>
      <c r="BZ993" s="166"/>
    </row>
    <row r="994" spans="1:78" ht="12.75" x14ac:dyDescent="0.2">
      <c r="A994" s="205"/>
      <c r="B994" s="206"/>
      <c r="C994" s="185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84"/>
      <c r="O994" s="185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  <c r="AA994" s="166"/>
      <c r="AB994" s="166"/>
      <c r="AC994" s="166"/>
      <c r="AD994" s="184"/>
      <c r="AE994" s="185"/>
      <c r="AF994" s="166"/>
      <c r="AG994" s="166"/>
      <c r="AH994" s="184"/>
      <c r="AI994" s="185"/>
      <c r="AJ994" s="166"/>
      <c r="AK994" s="166"/>
      <c r="AL994" s="166"/>
      <c r="AM994" s="166"/>
      <c r="AN994" s="166"/>
      <c r="AO994" s="166"/>
      <c r="AP994" s="166"/>
      <c r="AQ994" s="166"/>
      <c r="AR994" s="166"/>
      <c r="AS994" s="166"/>
      <c r="AT994" s="166"/>
      <c r="AU994" s="166"/>
      <c r="AV994" s="166"/>
      <c r="AW994" s="166"/>
      <c r="AX994" s="184"/>
      <c r="AY994" s="185"/>
      <c r="AZ994" s="166"/>
      <c r="BA994" s="166"/>
      <c r="BB994" s="166"/>
      <c r="BC994" s="166"/>
      <c r="BD994" s="166"/>
      <c r="BE994" s="166"/>
      <c r="BF994" s="184"/>
      <c r="BG994" s="185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166"/>
      <c r="BR994" s="184"/>
      <c r="BS994" s="166"/>
      <c r="BT994" s="166"/>
      <c r="BU994" s="166"/>
      <c r="BV994" s="166"/>
      <c r="BW994" s="185"/>
      <c r="BX994" s="184"/>
      <c r="BY994" s="166"/>
      <c r="BZ994" s="166"/>
    </row>
    <row r="995" spans="1:78" ht="12.75" x14ac:dyDescent="0.2">
      <c r="A995" s="205"/>
      <c r="B995" s="206"/>
      <c r="C995" s="185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84"/>
      <c r="O995" s="185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  <c r="AA995" s="166"/>
      <c r="AB995" s="166"/>
      <c r="AC995" s="166"/>
      <c r="AD995" s="184"/>
      <c r="AE995" s="185"/>
      <c r="AF995" s="166"/>
      <c r="AG995" s="166"/>
      <c r="AH995" s="184"/>
      <c r="AI995" s="185"/>
      <c r="AJ995" s="166"/>
      <c r="AK995" s="166"/>
      <c r="AL995" s="166"/>
      <c r="AM995" s="166"/>
      <c r="AN995" s="166"/>
      <c r="AO995" s="166"/>
      <c r="AP995" s="166"/>
      <c r="AQ995" s="166"/>
      <c r="AR995" s="166"/>
      <c r="AS995" s="166"/>
      <c r="AT995" s="166"/>
      <c r="AU995" s="166"/>
      <c r="AV995" s="166"/>
      <c r="AW995" s="166"/>
      <c r="AX995" s="184"/>
      <c r="AY995" s="185"/>
      <c r="AZ995" s="166"/>
      <c r="BA995" s="166"/>
      <c r="BB995" s="166"/>
      <c r="BC995" s="166"/>
      <c r="BD995" s="166"/>
      <c r="BE995" s="166"/>
      <c r="BF995" s="184"/>
      <c r="BG995" s="185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166"/>
      <c r="BR995" s="184"/>
      <c r="BS995" s="166"/>
      <c r="BT995" s="166"/>
      <c r="BU995" s="166"/>
      <c r="BV995" s="166"/>
      <c r="BW995" s="185"/>
      <c r="BX995" s="184"/>
      <c r="BY995" s="166"/>
      <c r="BZ995" s="166"/>
    </row>
    <row r="996" spans="1:78" ht="12.75" x14ac:dyDescent="0.2">
      <c r="A996" s="205"/>
      <c r="B996" s="206"/>
      <c r="C996" s="185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84"/>
      <c r="O996" s="185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  <c r="AA996" s="166"/>
      <c r="AB996" s="166"/>
      <c r="AC996" s="166"/>
      <c r="AD996" s="184"/>
      <c r="AE996" s="185"/>
      <c r="AF996" s="166"/>
      <c r="AG996" s="166"/>
      <c r="AH996" s="184"/>
      <c r="AI996" s="185"/>
      <c r="AJ996" s="166"/>
      <c r="AK996" s="166"/>
      <c r="AL996" s="166"/>
      <c r="AM996" s="166"/>
      <c r="AN996" s="166"/>
      <c r="AO996" s="166"/>
      <c r="AP996" s="166"/>
      <c r="AQ996" s="166"/>
      <c r="AR996" s="166"/>
      <c r="AS996" s="166"/>
      <c r="AT996" s="166"/>
      <c r="AU996" s="166"/>
      <c r="AV996" s="166"/>
      <c r="AW996" s="166"/>
      <c r="AX996" s="184"/>
      <c r="AY996" s="185"/>
      <c r="AZ996" s="166"/>
      <c r="BA996" s="166"/>
      <c r="BB996" s="166"/>
      <c r="BC996" s="166"/>
      <c r="BD996" s="166"/>
      <c r="BE996" s="166"/>
      <c r="BF996" s="184"/>
      <c r="BG996" s="185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166"/>
      <c r="BR996" s="184"/>
      <c r="BS996" s="166"/>
      <c r="BT996" s="166"/>
      <c r="BU996" s="166"/>
      <c r="BV996" s="166"/>
      <c r="BW996" s="185"/>
      <c r="BX996" s="184"/>
      <c r="BY996" s="166"/>
      <c r="BZ996" s="166"/>
    </row>
    <row r="997" spans="1:78" ht="12.75" x14ac:dyDescent="0.2">
      <c r="A997" s="205"/>
      <c r="B997" s="206"/>
      <c r="C997" s="185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84"/>
      <c r="O997" s="185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  <c r="AA997" s="166"/>
      <c r="AB997" s="166"/>
      <c r="AC997" s="166"/>
      <c r="AD997" s="184"/>
      <c r="AE997" s="185"/>
      <c r="AF997" s="166"/>
      <c r="AG997" s="166"/>
      <c r="AH997" s="184"/>
      <c r="AI997" s="185"/>
      <c r="AJ997" s="166"/>
      <c r="AK997" s="166"/>
      <c r="AL997" s="166"/>
      <c r="AM997" s="166"/>
      <c r="AN997" s="166"/>
      <c r="AO997" s="166"/>
      <c r="AP997" s="166"/>
      <c r="AQ997" s="166"/>
      <c r="AR997" s="166"/>
      <c r="AS997" s="166"/>
      <c r="AT997" s="166"/>
      <c r="AU997" s="166"/>
      <c r="AV997" s="166"/>
      <c r="AW997" s="166"/>
      <c r="AX997" s="184"/>
      <c r="AY997" s="185"/>
      <c r="AZ997" s="166"/>
      <c r="BA997" s="166"/>
      <c r="BB997" s="166"/>
      <c r="BC997" s="166"/>
      <c r="BD997" s="166"/>
      <c r="BE997" s="166"/>
      <c r="BF997" s="184"/>
      <c r="BG997" s="185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166"/>
      <c r="BR997" s="184"/>
      <c r="BS997" s="166"/>
      <c r="BT997" s="166"/>
      <c r="BU997" s="166"/>
      <c r="BV997" s="166"/>
      <c r="BW997" s="185"/>
      <c r="BX997" s="184"/>
      <c r="BY997" s="166"/>
      <c r="BZ997" s="166"/>
    </row>
    <row r="998" spans="1:78" ht="12.75" x14ac:dyDescent="0.2">
      <c r="A998" s="205"/>
      <c r="B998" s="206"/>
      <c r="C998" s="185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84"/>
      <c r="O998" s="185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  <c r="AA998" s="166"/>
      <c r="AB998" s="166"/>
      <c r="AC998" s="166"/>
      <c r="AD998" s="184"/>
      <c r="AE998" s="185"/>
      <c r="AF998" s="166"/>
      <c r="AG998" s="166"/>
      <c r="AH998" s="184"/>
      <c r="AI998" s="185"/>
      <c r="AJ998" s="166"/>
      <c r="AK998" s="166"/>
      <c r="AL998" s="166"/>
      <c r="AM998" s="166"/>
      <c r="AN998" s="166"/>
      <c r="AO998" s="166"/>
      <c r="AP998" s="166"/>
      <c r="AQ998" s="166"/>
      <c r="AR998" s="166"/>
      <c r="AS998" s="166"/>
      <c r="AT998" s="166"/>
      <c r="AU998" s="166"/>
      <c r="AV998" s="166"/>
      <c r="AW998" s="166"/>
      <c r="AX998" s="184"/>
      <c r="AY998" s="185"/>
      <c r="AZ998" s="166"/>
      <c r="BA998" s="166"/>
      <c r="BB998" s="166"/>
      <c r="BC998" s="166"/>
      <c r="BD998" s="166"/>
      <c r="BE998" s="166"/>
      <c r="BF998" s="184"/>
      <c r="BG998" s="185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166"/>
      <c r="BR998" s="184"/>
      <c r="BS998" s="166"/>
      <c r="BT998" s="166"/>
      <c r="BU998" s="166"/>
      <c r="BV998" s="166"/>
      <c r="BW998" s="185"/>
      <c r="BX998" s="184"/>
      <c r="BY998" s="166"/>
      <c r="BZ998" s="166"/>
    </row>
    <row r="999" spans="1:78" ht="12.75" x14ac:dyDescent="0.2">
      <c r="A999" s="205"/>
      <c r="B999" s="206"/>
      <c r="C999" s="185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84"/>
      <c r="O999" s="185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  <c r="AA999" s="166"/>
      <c r="AB999" s="166"/>
      <c r="AC999" s="166"/>
      <c r="AD999" s="184"/>
      <c r="AE999" s="185"/>
      <c r="AF999" s="166"/>
      <c r="AG999" s="166"/>
      <c r="AH999" s="184"/>
      <c r="AI999" s="185"/>
      <c r="AJ999" s="166"/>
      <c r="AK999" s="166"/>
      <c r="AL999" s="166"/>
      <c r="AM999" s="166"/>
      <c r="AN999" s="166"/>
      <c r="AO999" s="166"/>
      <c r="AP999" s="166"/>
      <c r="AQ999" s="166"/>
      <c r="AR999" s="166"/>
      <c r="AS999" s="166"/>
      <c r="AT999" s="166"/>
      <c r="AU999" s="166"/>
      <c r="AV999" s="166"/>
      <c r="AW999" s="166"/>
      <c r="AX999" s="184"/>
      <c r="AY999" s="185"/>
      <c r="AZ999" s="166"/>
      <c r="BA999" s="166"/>
      <c r="BB999" s="166"/>
      <c r="BC999" s="166"/>
      <c r="BD999" s="166"/>
      <c r="BE999" s="166"/>
      <c r="BF999" s="184"/>
      <c r="BG999" s="185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166"/>
      <c r="BR999" s="184"/>
      <c r="BS999" s="166"/>
      <c r="BT999" s="166"/>
      <c r="BU999" s="166"/>
      <c r="BV999" s="166"/>
      <c r="BW999" s="185"/>
      <c r="BX999" s="184"/>
      <c r="BY999" s="166"/>
      <c r="BZ999" s="166"/>
    </row>
    <row r="1000" spans="1:78" ht="12.75" x14ac:dyDescent="0.2">
      <c r="A1000" s="205"/>
      <c r="B1000" s="206"/>
      <c r="C1000" s="175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4"/>
      <c r="O1000" s="175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  <c r="AA1000" s="172"/>
      <c r="AB1000" s="172"/>
      <c r="AC1000" s="172"/>
      <c r="AD1000" s="174"/>
      <c r="AE1000" s="175"/>
      <c r="AF1000" s="172"/>
      <c r="AG1000" s="172"/>
      <c r="AH1000" s="174"/>
      <c r="AI1000" s="175"/>
      <c r="AJ1000" s="172"/>
      <c r="AK1000" s="172"/>
      <c r="AL1000" s="172"/>
      <c r="AM1000" s="172"/>
      <c r="AN1000" s="172"/>
      <c r="AO1000" s="172"/>
      <c r="AP1000" s="172"/>
      <c r="AQ1000" s="172"/>
      <c r="AR1000" s="172"/>
      <c r="AS1000" s="172"/>
      <c r="AT1000" s="172"/>
      <c r="AU1000" s="172"/>
      <c r="AV1000" s="172"/>
      <c r="AW1000" s="172"/>
      <c r="AX1000" s="174"/>
      <c r="AY1000" s="175"/>
      <c r="AZ1000" s="172"/>
      <c r="BA1000" s="172"/>
      <c r="BB1000" s="172"/>
      <c r="BC1000" s="172"/>
      <c r="BD1000" s="172"/>
      <c r="BE1000" s="172"/>
      <c r="BF1000" s="174"/>
      <c r="BG1000" s="175"/>
      <c r="BH1000" s="172"/>
      <c r="BI1000" s="172"/>
      <c r="BJ1000" s="172"/>
      <c r="BK1000" s="172"/>
      <c r="BL1000" s="172"/>
      <c r="BM1000" s="172"/>
      <c r="BN1000" s="172"/>
      <c r="BO1000" s="172"/>
      <c r="BP1000" s="172"/>
      <c r="BQ1000" s="172"/>
      <c r="BR1000" s="174"/>
      <c r="BS1000" s="166"/>
      <c r="BT1000" s="166"/>
      <c r="BU1000" s="166"/>
      <c r="BV1000" s="166"/>
      <c r="BW1000" s="175"/>
      <c r="BX1000" s="174"/>
      <c r="BY1000" s="166"/>
      <c r="BZ1000" s="166"/>
    </row>
  </sheetData>
  <mergeCells count="13">
    <mergeCell ref="A44:B44"/>
    <mergeCell ref="AI2:AX2"/>
    <mergeCell ref="BS2:BV2"/>
    <mergeCell ref="A45:A46"/>
    <mergeCell ref="A50:B50"/>
    <mergeCell ref="A35:B35"/>
    <mergeCell ref="AE2:AH2"/>
    <mergeCell ref="O2:AD2"/>
    <mergeCell ref="BW2:BX2"/>
    <mergeCell ref="BG2:BR2"/>
    <mergeCell ref="AY2:BF2"/>
    <mergeCell ref="A1:B1"/>
    <mergeCell ref="C2:N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H999"/>
  <sheetViews>
    <sheetView workbookViewId="0">
      <pane xSplit="2" ySplit="3" topLeftCell="BB4" activePane="bottomRight" state="frozen"/>
      <selection pane="topRight" activeCell="C1" sqref="C1"/>
      <selection pane="bottomLeft" activeCell="A4" sqref="A4"/>
      <selection pane="bottomRight" activeCell="BE10" sqref="BE10"/>
    </sheetView>
  </sheetViews>
  <sheetFormatPr defaultColWidth="14.42578125" defaultRowHeight="15.75" customHeight="1" x14ac:dyDescent="0.2"/>
  <cols>
    <col min="1" max="1" width="14.28515625" customWidth="1"/>
    <col min="2" max="2" width="14.42578125" customWidth="1"/>
    <col min="3" max="4" width="7" customWidth="1"/>
    <col min="5" max="14" width="6.85546875" customWidth="1"/>
    <col min="15" max="18" width="6.5703125" customWidth="1"/>
    <col min="19" max="22" width="6.85546875" customWidth="1"/>
    <col min="23" max="26" width="6.7109375" customWidth="1"/>
    <col min="27" max="60" width="8.85546875" customWidth="1"/>
  </cols>
  <sheetData>
    <row r="1" spans="1:60" ht="15.75" customHeight="1" x14ac:dyDescent="0.2">
      <c r="A1" s="872" t="s">
        <v>0</v>
      </c>
      <c r="B1" s="856"/>
      <c r="C1" s="207"/>
      <c r="D1" s="207"/>
      <c r="E1" s="207"/>
      <c r="F1" s="207"/>
      <c r="G1" s="207"/>
      <c r="H1" s="207"/>
      <c r="I1" s="207"/>
      <c r="J1" s="208"/>
      <c r="K1" s="209"/>
      <c r="L1" s="209"/>
      <c r="M1" s="209"/>
      <c r="N1" s="209"/>
      <c r="O1" s="209"/>
      <c r="P1" s="209"/>
      <c r="Q1" s="209"/>
      <c r="R1" s="210"/>
      <c r="S1" s="211"/>
      <c r="T1" s="209"/>
      <c r="U1" s="209"/>
      <c r="V1" s="209"/>
      <c r="W1" s="209"/>
      <c r="X1" s="209"/>
      <c r="Y1" s="209"/>
      <c r="Z1" s="210"/>
      <c r="AA1" s="211"/>
      <c r="AB1" s="209"/>
      <c r="AC1" s="209"/>
      <c r="AD1" s="209"/>
      <c r="AE1" s="209"/>
      <c r="AF1" s="209"/>
      <c r="AG1" s="209"/>
      <c r="AH1" s="210"/>
      <c r="AI1" s="211"/>
      <c r="AJ1" s="209"/>
      <c r="AK1" s="209"/>
      <c r="AL1" s="209"/>
      <c r="AM1" s="209"/>
      <c r="AN1" s="209"/>
      <c r="AO1" s="209"/>
      <c r="AP1" s="210"/>
      <c r="AQ1" s="211"/>
      <c r="AR1" s="209"/>
      <c r="AS1" s="209"/>
      <c r="AT1" s="209"/>
      <c r="AU1" s="209"/>
      <c r="AV1" s="209"/>
      <c r="AW1" s="209"/>
      <c r="AX1" s="210"/>
      <c r="AY1" s="211"/>
      <c r="AZ1" s="209"/>
      <c r="BA1" s="209"/>
      <c r="BB1" s="209"/>
      <c r="BC1" s="209"/>
      <c r="BD1" s="209"/>
      <c r="BE1" s="209"/>
      <c r="BF1" s="210"/>
      <c r="BG1" s="212"/>
      <c r="BH1" s="12"/>
    </row>
    <row r="2" spans="1:60" ht="15.75" customHeight="1" x14ac:dyDescent="0.2">
      <c r="A2" s="113"/>
      <c r="B2" s="213"/>
      <c r="C2" s="855" t="s">
        <v>9</v>
      </c>
      <c r="D2" s="856"/>
      <c r="E2" s="856"/>
      <c r="F2" s="856"/>
      <c r="G2" s="856"/>
      <c r="H2" s="856"/>
      <c r="I2" s="856"/>
      <c r="J2" s="858"/>
      <c r="K2" s="855" t="s">
        <v>11</v>
      </c>
      <c r="L2" s="856"/>
      <c r="M2" s="856"/>
      <c r="N2" s="856"/>
      <c r="O2" s="856"/>
      <c r="P2" s="856"/>
      <c r="Q2" s="856"/>
      <c r="R2" s="858"/>
      <c r="S2" s="857" t="s">
        <v>13</v>
      </c>
      <c r="T2" s="856"/>
      <c r="U2" s="856"/>
      <c r="V2" s="856"/>
      <c r="W2" s="856"/>
      <c r="X2" s="856"/>
      <c r="Y2" s="856"/>
      <c r="Z2" s="858"/>
      <c r="AA2" s="857" t="s">
        <v>17</v>
      </c>
      <c r="AB2" s="856"/>
      <c r="AC2" s="856"/>
      <c r="AD2" s="856"/>
      <c r="AE2" s="856"/>
      <c r="AF2" s="856"/>
      <c r="AG2" s="856"/>
      <c r="AH2" s="858"/>
      <c r="AI2" s="857" t="s">
        <v>19</v>
      </c>
      <c r="AJ2" s="856"/>
      <c r="AK2" s="856"/>
      <c r="AL2" s="856"/>
      <c r="AM2" s="856"/>
      <c r="AN2" s="856"/>
      <c r="AO2" s="856"/>
      <c r="AP2" s="858"/>
      <c r="AQ2" s="857" t="s">
        <v>3</v>
      </c>
      <c r="AR2" s="856"/>
      <c r="AS2" s="856"/>
      <c r="AT2" s="856"/>
      <c r="AU2" s="856"/>
      <c r="AV2" s="856"/>
      <c r="AW2" s="856"/>
      <c r="AX2" s="858"/>
      <c r="AY2" s="857" t="s">
        <v>20</v>
      </c>
      <c r="AZ2" s="856"/>
      <c r="BA2" s="856"/>
      <c r="BB2" s="856"/>
      <c r="BC2" s="856"/>
      <c r="BD2" s="856"/>
      <c r="BE2" s="856"/>
      <c r="BF2" s="858"/>
      <c r="BG2" s="214" t="s">
        <v>105</v>
      </c>
      <c r="BH2" s="18"/>
    </row>
    <row r="3" spans="1:60" ht="15.75" customHeight="1" x14ac:dyDescent="0.2">
      <c r="A3" s="215" t="s">
        <v>4</v>
      </c>
      <c r="B3" s="216" t="s">
        <v>5</v>
      </c>
      <c r="C3" s="27" t="s">
        <v>8</v>
      </c>
      <c r="D3" s="27" t="s">
        <v>29</v>
      </c>
      <c r="E3" s="27" t="s">
        <v>70</v>
      </c>
      <c r="F3" s="27" t="s">
        <v>85</v>
      </c>
      <c r="G3" s="27" t="s">
        <v>7</v>
      </c>
      <c r="H3" s="27" t="s">
        <v>23</v>
      </c>
      <c r="I3" s="27" t="s">
        <v>70</v>
      </c>
      <c r="J3" s="25" t="s">
        <v>85</v>
      </c>
      <c r="K3" s="27" t="s">
        <v>8</v>
      </c>
      <c r="L3" s="27" t="s">
        <v>29</v>
      </c>
      <c r="M3" s="27" t="s">
        <v>70</v>
      </c>
      <c r="N3" s="27" t="s">
        <v>85</v>
      </c>
      <c r="O3" s="27" t="s">
        <v>7</v>
      </c>
      <c r="P3" s="27" t="s">
        <v>23</v>
      </c>
      <c r="Q3" s="27" t="s">
        <v>70</v>
      </c>
      <c r="R3" s="25" t="s">
        <v>85</v>
      </c>
      <c r="S3" s="23" t="s">
        <v>8</v>
      </c>
      <c r="T3" s="27" t="s">
        <v>29</v>
      </c>
      <c r="U3" s="27" t="s">
        <v>70</v>
      </c>
      <c r="V3" s="27" t="s">
        <v>85</v>
      </c>
      <c r="W3" s="27" t="s">
        <v>7</v>
      </c>
      <c r="X3" s="27" t="s">
        <v>23</v>
      </c>
      <c r="Y3" s="27" t="s">
        <v>70</v>
      </c>
      <c r="Z3" s="25" t="s">
        <v>85</v>
      </c>
      <c r="AA3" s="23" t="s">
        <v>8</v>
      </c>
      <c r="AB3" s="27" t="s">
        <v>29</v>
      </c>
      <c r="AC3" s="27" t="s">
        <v>70</v>
      </c>
      <c r="AD3" s="27" t="s">
        <v>85</v>
      </c>
      <c r="AE3" s="27" t="s">
        <v>7</v>
      </c>
      <c r="AF3" s="27" t="s">
        <v>23</v>
      </c>
      <c r="AG3" s="27" t="s">
        <v>70</v>
      </c>
      <c r="AH3" s="25" t="s">
        <v>85</v>
      </c>
      <c r="AI3" s="23" t="s">
        <v>8</v>
      </c>
      <c r="AJ3" s="27" t="s">
        <v>29</v>
      </c>
      <c r="AK3" s="27" t="s">
        <v>70</v>
      </c>
      <c r="AL3" s="27" t="s">
        <v>85</v>
      </c>
      <c r="AM3" s="27" t="s">
        <v>7</v>
      </c>
      <c r="AN3" s="27" t="s">
        <v>23</v>
      </c>
      <c r="AO3" s="27" t="s">
        <v>70</v>
      </c>
      <c r="AP3" s="25" t="s">
        <v>85</v>
      </c>
      <c r="AQ3" s="23" t="s">
        <v>8</v>
      </c>
      <c r="AR3" s="27" t="s">
        <v>29</v>
      </c>
      <c r="AS3" s="27" t="s">
        <v>70</v>
      </c>
      <c r="AT3" s="27" t="s">
        <v>85</v>
      </c>
      <c r="AU3" s="27" t="s">
        <v>7</v>
      </c>
      <c r="AV3" s="27" t="s">
        <v>23</v>
      </c>
      <c r="AW3" s="27" t="s">
        <v>70</v>
      </c>
      <c r="AX3" s="25" t="s">
        <v>85</v>
      </c>
      <c r="AY3" s="23" t="s">
        <v>8</v>
      </c>
      <c r="AZ3" s="27" t="s">
        <v>29</v>
      </c>
      <c r="BA3" s="27" t="s">
        <v>70</v>
      </c>
      <c r="BB3" s="27" t="s">
        <v>85</v>
      </c>
      <c r="BC3" s="27" t="s">
        <v>7</v>
      </c>
      <c r="BD3" s="27" t="s">
        <v>23</v>
      </c>
      <c r="BE3" s="27" t="s">
        <v>70</v>
      </c>
      <c r="BF3" s="25" t="s">
        <v>85</v>
      </c>
      <c r="BG3" s="217" t="s">
        <v>106</v>
      </c>
      <c r="BH3" s="18"/>
    </row>
    <row r="4" spans="1:60" ht="15.75" customHeight="1" x14ac:dyDescent="0.2">
      <c r="A4" s="218" t="s">
        <v>10</v>
      </c>
      <c r="B4" s="48">
        <v>2.0500000000000001E-2</v>
      </c>
      <c r="C4" s="36">
        <v>0.39629999999999999</v>
      </c>
      <c r="D4" s="36">
        <v>0.33479999999999999</v>
      </c>
      <c r="E4" s="49">
        <f>AVERAGE(C4:D4)</f>
        <v>0.36554999999999999</v>
      </c>
      <c r="F4" s="49">
        <f>STDEV(C4:D4)</f>
        <v>4.3487067042972671E-2</v>
      </c>
      <c r="G4" s="36">
        <v>3.9699999999999999E-2</v>
      </c>
      <c r="H4" s="36">
        <v>4.58E-2</v>
      </c>
      <c r="I4" s="49">
        <f>AVERAGE(G4:H4)</f>
        <v>4.2749999999999996E-2</v>
      </c>
      <c r="J4" s="57">
        <f>STDEV(G4:H4)</f>
        <v>4.3133513652379406E-3</v>
      </c>
      <c r="K4" s="36">
        <v>0.69140000000000001</v>
      </c>
      <c r="L4" s="36">
        <v>0.52410000000000001</v>
      </c>
      <c r="M4" s="49">
        <f>AVERAGE(K4:L4)</f>
        <v>0.60775000000000001</v>
      </c>
      <c r="N4" s="49">
        <f>STDEV(K4:L4)</f>
        <v>0.11829896449250951</v>
      </c>
      <c r="O4" s="36">
        <v>4.6600000000000003E-2</v>
      </c>
      <c r="P4" s="36">
        <v>0.05</v>
      </c>
      <c r="Q4" s="46">
        <f>AVERAGE(O4:P4)</f>
        <v>4.8300000000000003E-2</v>
      </c>
      <c r="R4" s="218">
        <f>STDEV(O4:P4)</f>
        <v>2.4041630560342618E-3</v>
      </c>
      <c r="S4" s="39">
        <v>0.49469999999999997</v>
      </c>
      <c r="T4" s="36">
        <v>0.54890000000000005</v>
      </c>
      <c r="U4" s="49">
        <f>AVERAGE(S4:T4)</f>
        <v>0.52180000000000004</v>
      </c>
      <c r="V4" s="49">
        <f>STDEV(S4:T4)</f>
        <v>3.8325187540310932E-2</v>
      </c>
      <c r="W4" s="36">
        <v>7.0900000000000005E-2</v>
      </c>
      <c r="X4" s="36">
        <v>7.4399999999999994E-2</v>
      </c>
      <c r="Y4" s="49">
        <f>AVERAGE(W4:X4)</f>
        <v>7.2649999999999992E-2</v>
      </c>
      <c r="Z4" s="57">
        <f>STDEV(W4:X4)</f>
        <v>2.4748737341529089E-3</v>
      </c>
      <c r="AA4" s="39">
        <v>3.4099999999999998E-2</v>
      </c>
      <c r="AB4" s="36">
        <v>3.73E-2</v>
      </c>
      <c r="AC4" s="49">
        <f t="shared" ref="AC4:AC11" si="0">AVERAGE(AA4:AB4)</f>
        <v>3.5699999999999996E-2</v>
      </c>
      <c r="AD4" s="49">
        <f t="shared" ref="AD4:AD9" si="1">STDEV(AA4:AB4)</f>
        <v>2.2627416997969534E-3</v>
      </c>
      <c r="AE4" s="36">
        <v>4.0500000000000001E-2</v>
      </c>
      <c r="AF4" s="36">
        <v>3.2099999999999997E-2</v>
      </c>
      <c r="AG4" s="49">
        <f t="shared" ref="AG4:AG5" si="2">AVERAGE(AE4:AF4)</f>
        <v>3.6299999999999999E-2</v>
      </c>
      <c r="AH4" s="57">
        <f t="shared" ref="AH4:AH5" si="3">STDEV(AE4:AF4)</f>
        <v>5.939696961967003E-3</v>
      </c>
      <c r="AI4" s="39">
        <v>0.4148</v>
      </c>
      <c r="AJ4" s="36">
        <v>0.39700000000000002</v>
      </c>
      <c r="AK4" s="49">
        <f>AVERAGE(AI4:AJ4)</f>
        <v>0.40590000000000004</v>
      </c>
      <c r="AL4" s="49">
        <f>STDEV(AI4:AJ4)</f>
        <v>1.2586500705120532E-2</v>
      </c>
      <c r="AM4" s="36">
        <v>6.4799999999999996E-2</v>
      </c>
      <c r="AN4" s="36">
        <v>7.2099999999999997E-2</v>
      </c>
      <c r="AO4" s="49">
        <v>6.8449999999999997E-2</v>
      </c>
      <c r="AP4" s="57">
        <v>5.1618795029999996E-3</v>
      </c>
      <c r="AQ4" s="39">
        <v>0.59099999999999997</v>
      </c>
      <c r="AR4" s="36">
        <v>0.52829999999999999</v>
      </c>
      <c r="AS4" s="49">
        <v>0.55964999999999998</v>
      </c>
      <c r="AT4" s="49">
        <v>4.4335595179999999E-2</v>
      </c>
      <c r="AU4" s="36">
        <v>5.8900000000000001E-2</v>
      </c>
      <c r="AV4" s="36">
        <v>5.1900000000000002E-2</v>
      </c>
      <c r="AW4" s="49">
        <v>5.5399999999999998E-2</v>
      </c>
      <c r="AX4" s="57">
        <v>4.9497474679999999E-3</v>
      </c>
      <c r="AY4" s="39">
        <v>0.4194</v>
      </c>
      <c r="AZ4" s="36">
        <v>0.44119999999999998</v>
      </c>
      <c r="BA4" s="49">
        <v>0.43030000000000002</v>
      </c>
      <c r="BB4" s="49">
        <v>1.5414927829999999E-2</v>
      </c>
      <c r="BC4" s="36">
        <v>5.3999999999999999E-2</v>
      </c>
      <c r="BD4" s="36">
        <v>5.6099999999999997E-2</v>
      </c>
      <c r="BE4" s="49">
        <v>5.5050000000000002E-2</v>
      </c>
      <c r="BF4" s="57">
        <v>1.48492424E-3</v>
      </c>
      <c r="BG4" s="219">
        <v>2.1299999999999999E-2</v>
      </c>
      <c r="BH4" s="36"/>
    </row>
    <row r="5" spans="1:60" ht="15.75" customHeight="1" x14ac:dyDescent="0.2">
      <c r="A5" s="218" t="s">
        <v>15</v>
      </c>
      <c r="B5" s="48">
        <v>4.7000000000000002E-3</v>
      </c>
      <c r="C5" s="36" t="s">
        <v>12</v>
      </c>
      <c r="D5" s="36" t="s">
        <v>12</v>
      </c>
      <c r="E5" s="49"/>
      <c r="F5" s="49"/>
      <c r="G5" s="36" t="s">
        <v>12</v>
      </c>
      <c r="H5" s="36" t="s">
        <v>12</v>
      </c>
      <c r="I5" s="49"/>
      <c r="J5" s="57"/>
      <c r="K5" s="36" t="s">
        <v>12</v>
      </c>
      <c r="L5" s="36" t="s">
        <v>12</v>
      </c>
      <c r="M5" s="49"/>
      <c r="N5" s="49"/>
      <c r="O5" s="36" t="s">
        <v>12</v>
      </c>
      <c r="P5" s="36" t="s">
        <v>12</v>
      </c>
      <c r="Q5" s="46"/>
      <c r="R5" s="218"/>
      <c r="S5" s="39" t="s">
        <v>12</v>
      </c>
      <c r="T5" s="36" t="s">
        <v>12</v>
      </c>
      <c r="U5" s="49"/>
      <c r="V5" s="49"/>
      <c r="W5" s="36" t="s">
        <v>12</v>
      </c>
      <c r="X5" s="36" t="s">
        <v>12</v>
      </c>
      <c r="Y5" s="49"/>
      <c r="Z5" s="57"/>
      <c r="AA5" s="39">
        <v>1.29E-2</v>
      </c>
      <c r="AB5" s="36">
        <v>1.2500000000000001E-2</v>
      </c>
      <c r="AC5" s="49">
        <f t="shared" si="0"/>
        <v>1.2699999999999999E-2</v>
      </c>
      <c r="AD5" s="49">
        <f t="shared" si="1"/>
        <v>2.8284271247461853E-4</v>
      </c>
      <c r="AE5" s="36">
        <v>1.0200000000000001E-2</v>
      </c>
      <c r="AF5" s="36">
        <v>8.8000000000000005E-3</v>
      </c>
      <c r="AG5" s="49">
        <f t="shared" si="2"/>
        <v>9.5000000000000015E-3</v>
      </c>
      <c r="AH5" s="57">
        <f t="shared" si="3"/>
        <v>9.899494936611668E-4</v>
      </c>
      <c r="AI5" s="39" t="s">
        <v>12</v>
      </c>
      <c r="AJ5" s="36" t="s">
        <v>12</v>
      </c>
      <c r="AK5" s="49"/>
      <c r="AL5" s="49"/>
      <c r="AM5" s="36" t="s">
        <v>12</v>
      </c>
      <c r="AN5" s="36" t="s">
        <v>12</v>
      </c>
      <c r="AO5" s="49" t="s">
        <v>181</v>
      </c>
      <c r="AP5" s="57" t="s">
        <v>181</v>
      </c>
      <c r="AQ5" s="39" t="s">
        <v>12</v>
      </c>
      <c r="AR5" s="36" t="s">
        <v>12</v>
      </c>
      <c r="AS5" s="49" t="s">
        <v>181</v>
      </c>
      <c r="AT5" s="49" t="s">
        <v>181</v>
      </c>
      <c r="AU5" s="36" t="s">
        <v>12</v>
      </c>
      <c r="AV5" s="36" t="s">
        <v>12</v>
      </c>
      <c r="AW5" s="49" t="s">
        <v>181</v>
      </c>
      <c r="AX5" s="57" t="s">
        <v>181</v>
      </c>
      <c r="AY5" s="39" t="s">
        <v>12</v>
      </c>
      <c r="AZ5" s="36" t="s">
        <v>12</v>
      </c>
      <c r="BA5" s="49" t="s">
        <v>181</v>
      </c>
      <c r="BB5" s="49" t="s">
        <v>181</v>
      </c>
      <c r="BC5" s="36" t="s">
        <v>12</v>
      </c>
      <c r="BD5" s="36" t="s">
        <v>12</v>
      </c>
      <c r="BE5" s="49" t="s">
        <v>181</v>
      </c>
      <c r="BF5" s="57" t="s">
        <v>181</v>
      </c>
      <c r="BG5" s="219" t="s">
        <v>12</v>
      </c>
      <c r="BH5" s="36"/>
    </row>
    <row r="6" spans="1:60" ht="15.75" customHeight="1" x14ac:dyDescent="0.2">
      <c r="A6" s="218" t="s">
        <v>16</v>
      </c>
      <c r="B6" s="48">
        <v>4.5900000000000003E-2</v>
      </c>
      <c r="C6" s="36" t="s">
        <v>12</v>
      </c>
      <c r="D6" s="36" t="s">
        <v>12</v>
      </c>
      <c r="E6" s="49"/>
      <c r="F6" s="49"/>
      <c r="G6" s="36" t="s">
        <v>12</v>
      </c>
      <c r="H6" s="36" t="s">
        <v>12</v>
      </c>
      <c r="I6" s="49"/>
      <c r="J6" s="57"/>
      <c r="K6" s="36" t="s">
        <v>12</v>
      </c>
      <c r="L6" s="36" t="s">
        <v>12</v>
      </c>
      <c r="M6" s="49"/>
      <c r="N6" s="49"/>
      <c r="O6" s="36" t="s">
        <v>12</v>
      </c>
      <c r="P6" s="36" t="s">
        <v>12</v>
      </c>
      <c r="Q6" s="46"/>
      <c r="R6" s="218"/>
      <c r="S6" s="39" t="s">
        <v>12</v>
      </c>
      <c r="T6" s="36" t="s">
        <v>12</v>
      </c>
      <c r="U6" s="49"/>
      <c r="V6" s="49"/>
      <c r="W6" s="36" t="s">
        <v>12</v>
      </c>
      <c r="X6" s="36" t="s">
        <v>12</v>
      </c>
      <c r="Y6" s="49"/>
      <c r="Z6" s="57"/>
      <c r="AA6" s="39">
        <v>0.1183</v>
      </c>
      <c r="AB6" s="36">
        <v>6.5199999999999994E-2</v>
      </c>
      <c r="AC6" s="49">
        <f t="shared" si="0"/>
        <v>9.1749999999999998E-2</v>
      </c>
      <c r="AD6" s="49">
        <f t="shared" si="1"/>
        <v>3.7547370081005678E-2</v>
      </c>
      <c r="AE6" s="36" t="s">
        <v>12</v>
      </c>
      <c r="AF6" s="36" t="s">
        <v>12</v>
      </c>
      <c r="AG6" s="49"/>
      <c r="AH6" s="57"/>
      <c r="AI6" s="39" t="s">
        <v>12</v>
      </c>
      <c r="AJ6" s="36" t="s">
        <v>12</v>
      </c>
      <c r="AK6" s="49"/>
      <c r="AL6" s="49"/>
      <c r="AM6" s="36" t="s">
        <v>12</v>
      </c>
      <c r="AN6" s="36" t="s">
        <v>12</v>
      </c>
      <c r="AO6" s="49" t="s">
        <v>181</v>
      </c>
      <c r="AP6" s="57" t="s">
        <v>181</v>
      </c>
      <c r="AQ6" s="39" t="s">
        <v>12</v>
      </c>
      <c r="AR6" s="36" t="s">
        <v>12</v>
      </c>
      <c r="AS6" s="49" t="s">
        <v>181</v>
      </c>
      <c r="AT6" s="49" t="s">
        <v>181</v>
      </c>
      <c r="AU6" s="36">
        <v>5.1900000000000002E-2</v>
      </c>
      <c r="AV6" s="36" t="s">
        <v>12</v>
      </c>
      <c r="AW6" s="49">
        <v>5.1900000000000002E-2</v>
      </c>
      <c r="AX6" s="57" t="s">
        <v>181</v>
      </c>
      <c r="AY6" s="39" t="s">
        <v>12</v>
      </c>
      <c r="AZ6" s="36" t="s">
        <v>12</v>
      </c>
      <c r="BA6" s="49" t="s">
        <v>181</v>
      </c>
      <c r="BB6" s="49" t="s">
        <v>181</v>
      </c>
      <c r="BC6" s="36" t="s">
        <v>12</v>
      </c>
      <c r="BD6" s="36">
        <v>6.8199999999999997E-2</v>
      </c>
      <c r="BE6" s="49">
        <v>6.8199999999999997E-2</v>
      </c>
      <c r="BF6" s="57" t="s">
        <v>181</v>
      </c>
      <c r="BG6" s="219" t="s">
        <v>12</v>
      </c>
      <c r="BH6" s="36"/>
    </row>
    <row r="7" spans="1:60" ht="15.75" customHeight="1" x14ac:dyDescent="0.2">
      <c r="A7" s="218" t="s">
        <v>18</v>
      </c>
      <c r="B7" s="48">
        <v>1E-4</v>
      </c>
      <c r="C7" s="36">
        <v>2.5100000000000001E-2</v>
      </c>
      <c r="D7" s="36">
        <v>2.3199999999999998E-2</v>
      </c>
      <c r="E7" s="49">
        <f>AVERAGE(C7:D7)</f>
        <v>2.4149999999999998E-2</v>
      </c>
      <c r="F7" s="49">
        <f>STDEV(C7:D7)</f>
        <v>1.3435028842544419E-3</v>
      </c>
      <c r="G7" s="36">
        <v>1.7100000000000001E-2</v>
      </c>
      <c r="H7" s="36">
        <v>1.72E-2</v>
      </c>
      <c r="I7" s="49">
        <f>AVERAGE(G7:H7)</f>
        <v>1.7149999999999999E-2</v>
      </c>
      <c r="J7" s="57">
        <f>STDEV(G7:H7)</f>
        <v>7.071067811865432E-5</v>
      </c>
      <c r="K7" s="36">
        <v>2.8899999999999999E-2</v>
      </c>
      <c r="L7" s="36">
        <v>2.7400000000000001E-2</v>
      </c>
      <c r="M7" s="49">
        <f>AVERAGE(K7:L7)</f>
        <v>2.8150000000000001E-2</v>
      </c>
      <c r="N7" s="49">
        <f>STDEV(K7:L7)</f>
        <v>1.0606601717798197E-3</v>
      </c>
      <c r="O7" s="36">
        <v>1.7600000000000001E-2</v>
      </c>
      <c r="P7" s="36">
        <v>1.7500000000000002E-2</v>
      </c>
      <c r="Q7" s="46">
        <f>AVERAGE(O7:P7)</f>
        <v>1.7550000000000003E-2</v>
      </c>
      <c r="R7" s="218">
        <f>STDEV(O7:P7)</f>
        <v>7.071067811865432E-5</v>
      </c>
      <c r="S7" s="39">
        <v>2.5100000000000001E-2</v>
      </c>
      <c r="T7" s="36">
        <v>2.5399999999999999E-2</v>
      </c>
      <c r="U7" s="49">
        <f>AVERAGE(S7:T7)</f>
        <v>2.5250000000000002E-2</v>
      </c>
      <c r="V7" s="49">
        <f>STDEV(S7:T7)</f>
        <v>2.1213203435596297E-4</v>
      </c>
      <c r="W7" s="36">
        <v>1.7500000000000002E-2</v>
      </c>
      <c r="X7" s="36">
        <v>1.7500000000000002E-2</v>
      </c>
      <c r="Y7" s="49">
        <f>AVERAGE(W7:X7)</f>
        <v>1.7500000000000002E-2</v>
      </c>
      <c r="Z7" s="57">
        <f>STDEV(W7:X7)</f>
        <v>0</v>
      </c>
      <c r="AA7" s="39">
        <v>8.3999999999999995E-3</v>
      </c>
      <c r="AB7" s="36">
        <v>8.3000000000000001E-3</v>
      </c>
      <c r="AC7" s="49">
        <f t="shared" si="0"/>
        <v>8.3499999999999998E-3</v>
      </c>
      <c r="AD7" s="49">
        <f t="shared" si="1"/>
        <v>7.071067811865432E-5</v>
      </c>
      <c r="AE7" s="36">
        <v>8.3999999999999995E-3</v>
      </c>
      <c r="AF7" s="36">
        <v>8.5000000000000006E-3</v>
      </c>
      <c r="AG7" s="49">
        <f t="shared" ref="AG7:AG9" si="4">AVERAGE(AE7:AF7)</f>
        <v>8.4499999999999992E-3</v>
      </c>
      <c r="AH7" s="57">
        <f t="shared" ref="AH7:AH9" si="5">STDEV(AE7:AF7)</f>
        <v>7.0710678118655554E-5</v>
      </c>
      <c r="AI7" s="39">
        <v>2.5999999999999999E-2</v>
      </c>
      <c r="AJ7" s="36">
        <v>2.53E-2</v>
      </c>
      <c r="AK7" s="49">
        <f>AVERAGE(AI7:AJ7)</f>
        <v>2.5649999999999999E-2</v>
      </c>
      <c r="AL7" s="49">
        <f>STDEV(AI7:AJ7)</f>
        <v>4.9497474683058275E-4</v>
      </c>
      <c r="AM7" s="36">
        <v>2.0199999999999999E-2</v>
      </c>
      <c r="AN7" s="36">
        <v>2.0299999999999999E-2</v>
      </c>
      <c r="AO7" s="49">
        <v>2.0250000000000001E-2</v>
      </c>
      <c r="AP7" s="57">
        <v>7.0710678120000005E-5</v>
      </c>
      <c r="AQ7" s="39">
        <v>2.6200000000000001E-2</v>
      </c>
      <c r="AR7" s="36">
        <v>2.5700000000000001E-2</v>
      </c>
      <c r="AS7" s="49">
        <v>2.5950000000000001E-2</v>
      </c>
      <c r="AT7" s="49">
        <v>3.5355339059999998E-4</v>
      </c>
      <c r="AU7" s="36">
        <v>1.77E-2</v>
      </c>
      <c r="AV7" s="36">
        <v>1.7500000000000002E-2</v>
      </c>
      <c r="AW7" s="49">
        <v>1.7600000000000001E-2</v>
      </c>
      <c r="AX7" s="57">
        <v>1.414213562E-4</v>
      </c>
      <c r="AY7" s="39">
        <v>2.3599999999999999E-2</v>
      </c>
      <c r="AZ7" s="36">
        <v>2.52E-2</v>
      </c>
      <c r="BA7" s="49">
        <v>2.4400000000000002E-2</v>
      </c>
      <c r="BB7" s="49">
        <v>1.1313708500000001E-3</v>
      </c>
      <c r="BC7" s="36">
        <v>1.7100000000000001E-2</v>
      </c>
      <c r="BD7" s="36">
        <v>1.78E-2</v>
      </c>
      <c r="BE7" s="49">
        <v>1.745E-2</v>
      </c>
      <c r="BF7" s="57">
        <v>4.9497474680000001E-4</v>
      </c>
      <c r="BG7" s="219">
        <v>3.9899999999999998E-2</v>
      </c>
      <c r="BH7" s="36"/>
    </row>
    <row r="8" spans="1:60" ht="15.75" customHeight="1" x14ac:dyDescent="0.2">
      <c r="A8" s="218" t="s">
        <v>21</v>
      </c>
      <c r="B8" s="48">
        <v>2.0000000000000001E-4</v>
      </c>
      <c r="C8" s="36" t="s">
        <v>12</v>
      </c>
      <c r="D8" s="36" t="s">
        <v>12</v>
      </c>
      <c r="E8" s="49"/>
      <c r="F8" s="49"/>
      <c r="G8" s="36" t="s">
        <v>12</v>
      </c>
      <c r="H8" s="36" t="s">
        <v>12</v>
      </c>
      <c r="I8" s="49"/>
      <c r="J8" s="57"/>
      <c r="K8" s="36" t="s">
        <v>12</v>
      </c>
      <c r="L8" s="36" t="s">
        <v>12</v>
      </c>
      <c r="M8" s="49"/>
      <c r="N8" s="49"/>
      <c r="O8" s="36" t="s">
        <v>12</v>
      </c>
      <c r="P8" s="36" t="s">
        <v>12</v>
      </c>
      <c r="Q8" s="46"/>
      <c r="R8" s="218"/>
      <c r="S8" s="39" t="s">
        <v>12</v>
      </c>
      <c r="T8" s="36" t="s">
        <v>12</v>
      </c>
      <c r="U8" s="49"/>
      <c r="V8" s="49"/>
      <c r="W8" s="36" t="s">
        <v>12</v>
      </c>
      <c r="X8" s="36" t="s">
        <v>12</v>
      </c>
      <c r="Y8" s="49"/>
      <c r="Z8" s="57"/>
      <c r="AA8" s="39">
        <v>1.1999999999999999E-3</v>
      </c>
      <c r="AB8" s="36">
        <v>4.0000000000000002E-4</v>
      </c>
      <c r="AC8" s="49">
        <f t="shared" si="0"/>
        <v>7.9999999999999993E-4</v>
      </c>
      <c r="AD8" s="49">
        <f t="shared" si="1"/>
        <v>5.6568542494923792E-4</v>
      </c>
      <c r="AE8" s="36">
        <v>2.9999999999999997E-4</v>
      </c>
      <c r="AF8" s="36">
        <v>2.9999999999999997E-4</v>
      </c>
      <c r="AG8" s="49">
        <f t="shared" si="4"/>
        <v>2.9999999999999997E-4</v>
      </c>
      <c r="AH8" s="57">
        <f t="shared" si="5"/>
        <v>0</v>
      </c>
      <c r="AI8" s="39" t="s">
        <v>12</v>
      </c>
      <c r="AJ8" s="36" t="s">
        <v>12</v>
      </c>
      <c r="AK8" s="49"/>
      <c r="AL8" s="49"/>
      <c r="AM8" s="36" t="s">
        <v>12</v>
      </c>
      <c r="AN8" s="36" t="s">
        <v>12</v>
      </c>
      <c r="AO8" s="49" t="s">
        <v>181</v>
      </c>
      <c r="AP8" s="57" t="s">
        <v>181</v>
      </c>
      <c r="AQ8" s="39" t="s">
        <v>12</v>
      </c>
      <c r="AR8" s="36" t="s">
        <v>12</v>
      </c>
      <c r="AS8" s="49" t="s">
        <v>181</v>
      </c>
      <c r="AT8" s="49" t="s">
        <v>181</v>
      </c>
      <c r="AU8" s="36" t="s">
        <v>12</v>
      </c>
      <c r="AV8" s="36" t="s">
        <v>12</v>
      </c>
      <c r="AW8" s="49" t="s">
        <v>181</v>
      </c>
      <c r="AX8" s="57" t="s">
        <v>181</v>
      </c>
      <c r="AY8" s="39" t="s">
        <v>12</v>
      </c>
      <c r="AZ8" s="36" t="s">
        <v>12</v>
      </c>
      <c r="BA8" s="49" t="s">
        <v>181</v>
      </c>
      <c r="BB8" s="49" t="s">
        <v>181</v>
      </c>
      <c r="BC8" s="36" t="s">
        <v>12</v>
      </c>
      <c r="BD8" s="36">
        <v>2.9999999999999997E-4</v>
      </c>
      <c r="BE8" s="49">
        <v>2.9999999999999997E-4</v>
      </c>
      <c r="BF8" s="57" t="s">
        <v>181</v>
      </c>
      <c r="BG8" s="219" t="s">
        <v>12</v>
      </c>
      <c r="BH8" s="36"/>
    </row>
    <row r="9" spans="1:60" ht="15.75" customHeight="1" x14ac:dyDescent="0.2">
      <c r="A9" s="218" t="s">
        <v>22</v>
      </c>
      <c r="B9" s="48">
        <v>6.4000000000000003E-3</v>
      </c>
      <c r="C9" s="36">
        <v>5.4024000000000001</v>
      </c>
      <c r="D9" s="36">
        <v>5.2851999999999997</v>
      </c>
      <c r="E9" s="49">
        <f>AVERAGE(C9:D9)</f>
        <v>5.3437999999999999</v>
      </c>
      <c r="F9" s="49">
        <f>STDEV(C9:D9)</f>
        <v>8.287291475506367E-2</v>
      </c>
      <c r="G9" s="36">
        <v>5.2228000000000003</v>
      </c>
      <c r="H9" s="36">
        <v>5.2426000000000004</v>
      </c>
      <c r="I9" s="49">
        <f>AVERAGE(G9:H9)</f>
        <v>5.2327000000000004</v>
      </c>
      <c r="J9" s="57">
        <f>STDEV(G9:H9)</f>
        <v>1.4000714267493669E-2</v>
      </c>
      <c r="K9" s="36">
        <v>5.7976000000000001</v>
      </c>
      <c r="L9" s="36">
        <v>5.6817000000000002</v>
      </c>
      <c r="M9" s="49">
        <f>AVERAGE(K9:L9)</f>
        <v>5.7396500000000001</v>
      </c>
      <c r="N9" s="49">
        <f>STDEV(K9:L9)</f>
        <v>8.1953675939520784E-2</v>
      </c>
      <c r="O9" s="36">
        <v>5.5331999999999999</v>
      </c>
      <c r="P9" s="36">
        <v>5.5232999999999999</v>
      </c>
      <c r="Q9" s="46">
        <f>AVERAGE(O9:P9)</f>
        <v>5.5282499999999999</v>
      </c>
      <c r="R9" s="218">
        <f>STDEV(O9:P9)</f>
        <v>7.0003571337468344E-3</v>
      </c>
      <c r="S9" s="39">
        <v>7.0343</v>
      </c>
      <c r="T9" s="36">
        <v>6.9420000000000002</v>
      </c>
      <c r="U9" s="49">
        <f>AVERAGE(S9:T9)</f>
        <v>6.9881500000000001</v>
      </c>
      <c r="V9" s="49">
        <f>STDEV(S9:T9)</f>
        <v>6.5265955903518219E-2</v>
      </c>
      <c r="W9" s="36">
        <v>6.9557000000000002</v>
      </c>
      <c r="X9" s="36">
        <v>6.8635000000000002</v>
      </c>
      <c r="Y9" s="49">
        <f>AVERAGE(W9:X9)</f>
        <v>6.9096000000000002</v>
      </c>
      <c r="Z9" s="57">
        <f>STDEV(W9:X9)</f>
        <v>6.5195245225399726E-2</v>
      </c>
      <c r="AA9" s="39">
        <v>422.9092</v>
      </c>
      <c r="AB9" s="36">
        <v>433.82799999999997</v>
      </c>
      <c r="AC9" s="49">
        <f t="shared" si="0"/>
        <v>428.36860000000001</v>
      </c>
      <c r="AD9" s="49">
        <f t="shared" si="1"/>
        <v>7.7207575224196585</v>
      </c>
      <c r="AE9" s="36">
        <v>437.3578</v>
      </c>
      <c r="AF9" s="36">
        <v>434.34910000000002</v>
      </c>
      <c r="AG9" s="49">
        <f t="shared" si="4"/>
        <v>435.85345000000001</v>
      </c>
      <c r="AH9" s="57">
        <f t="shared" si="5"/>
        <v>2.1274721725559487</v>
      </c>
      <c r="AI9" s="39">
        <v>17.7879</v>
      </c>
      <c r="AJ9" s="36">
        <v>17.884699999999999</v>
      </c>
      <c r="AK9" s="49">
        <f t="shared" ref="AK9:AK24" si="6">AVERAGE(AI9:AJ9)</f>
        <v>17.836300000000001</v>
      </c>
      <c r="AL9" s="49">
        <f t="shared" ref="AL9:AL24" si="7">STDEV(AI9:AJ9)</f>
        <v>6.8447936418856534E-2</v>
      </c>
      <c r="AM9" s="36">
        <v>17.650700000000001</v>
      </c>
      <c r="AN9" s="36">
        <v>17.759399999999999</v>
      </c>
      <c r="AO9" s="49">
        <v>17.70505</v>
      </c>
      <c r="AP9" s="57">
        <v>7.6862507110000006E-2</v>
      </c>
      <c r="AQ9" s="39">
        <v>8.0481999999999996</v>
      </c>
      <c r="AR9" s="36">
        <v>8.0882000000000005</v>
      </c>
      <c r="AS9" s="49">
        <v>8.0681999999999992</v>
      </c>
      <c r="AT9" s="49">
        <v>2.828427125E-2</v>
      </c>
      <c r="AU9" s="36">
        <v>8.0059000000000005</v>
      </c>
      <c r="AV9" s="36">
        <v>7.8639000000000001</v>
      </c>
      <c r="AW9" s="49">
        <v>7.9348999999999998</v>
      </c>
      <c r="AX9" s="57">
        <v>0.1004091629</v>
      </c>
      <c r="AY9" s="39">
        <v>10.049099999999999</v>
      </c>
      <c r="AZ9" s="36">
        <v>10.146699999999999</v>
      </c>
      <c r="BA9" s="49">
        <v>10.097899999999999</v>
      </c>
      <c r="BB9" s="49">
        <v>6.9013621839999997E-2</v>
      </c>
      <c r="BC9" s="36">
        <v>9.8289000000000009</v>
      </c>
      <c r="BD9" s="36">
        <v>9.9985999999999997</v>
      </c>
      <c r="BE9" s="49">
        <v>9.9137500000000003</v>
      </c>
      <c r="BF9" s="57">
        <v>0.11999602080000001</v>
      </c>
      <c r="BG9" s="219">
        <v>40.6952</v>
      </c>
      <c r="BH9" s="36"/>
    </row>
    <row r="10" spans="1:60" ht="15.75" customHeight="1" x14ac:dyDescent="0.2">
      <c r="A10" s="218" t="s">
        <v>26</v>
      </c>
      <c r="B10" s="48">
        <v>1E-4</v>
      </c>
      <c r="C10" s="36" t="s">
        <v>12</v>
      </c>
      <c r="D10" s="36" t="s">
        <v>12</v>
      </c>
      <c r="E10" s="49"/>
      <c r="F10" s="49"/>
      <c r="G10" s="36" t="s">
        <v>12</v>
      </c>
      <c r="H10" s="36" t="s">
        <v>12</v>
      </c>
      <c r="I10" s="49"/>
      <c r="J10" s="57"/>
      <c r="K10" s="36" t="s">
        <v>12</v>
      </c>
      <c r="L10" s="36" t="s">
        <v>12</v>
      </c>
      <c r="M10" s="49"/>
      <c r="N10" s="49"/>
      <c r="O10" s="36" t="s">
        <v>12</v>
      </c>
      <c r="P10" s="36" t="s">
        <v>12</v>
      </c>
      <c r="Q10" s="46"/>
      <c r="R10" s="218"/>
      <c r="S10" s="39" t="s">
        <v>12</v>
      </c>
      <c r="T10" s="36" t="s">
        <v>12</v>
      </c>
      <c r="U10" s="49"/>
      <c r="V10" s="49"/>
      <c r="W10" s="36" t="s">
        <v>12</v>
      </c>
      <c r="X10" s="36" t="s">
        <v>12</v>
      </c>
      <c r="Y10" s="49"/>
      <c r="Z10" s="57"/>
      <c r="AA10" s="39">
        <v>5.9999999999999995E-4</v>
      </c>
      <c r="AB10" s="36" t="s">
        <v>12</v>
      </c>
      <c r="AC10" s="49">
        <f t="shared" si="0"/>
        <v>5.9999999999999995E-4</v>
      </c>
      <c r="AD10" s="49"/>
      <c r="AE10" s="36" t="s">
        <v>12</v>
      </c>
      <c r="AF10" s="36" t="s">
        <v>12</v>
      </c>
      <c r="AG10" s="49"/>
      <c r="AH10" s="57"/>
      <c r="AI10" s="39">
        <v>4.0000000000000002E-4</v>
      </c>
      <c r="AJ10" s="36">
        <v>2.9999999999999997E-4</v>
      </c>
      <c r="AK10" s="49">
        <f t="shared" si="6"/>
        <v>3.5E-4</v>
      </c>
      <c r="AL10" s="49">
        <f t="shared" si="7"/>
        <v>7.0710678118654781E-5</v>
      </c>
      <c r="AM10" s="36">
        <v>4.0000000000000002E-4</v>
      </c>
      <c r="AN10" s="36">
        <v>2.0000000000000001E-4</v>
      </c>
      <c r="AO10" s="49">
        <v>2.9999999999999997E-4</v>
      </c>
      <c r="AP10" s="57">
        <v>1.414213562E-4</v>
      </c>
      <c r="AQ10" s="39">
        <v>6.9999999999999999E-4</v>
      </c>
      <c r="AR10" s="36">
        <v>5.0000000000000001E-4</v>
      </c>
      <c r="AS10" s="49">
        <v>5.9999999999999995E-4</v>
      </c>
      <c r="AT10" s="49">
        <v>1.414213562E-4</v>
      </c>
      <c r="AU10" s="36">
        <v>2.9999999999999997E-4</v>
      </c>
      <c r="AV10" s="36">
        <v>2.9999999999999997E-4</v>
      </c>
      <c r="AW10" s="49">
        <v>2.9999999999999997E-4</v>
      </c>
      <c r="AX10" s="57">
        <v>0</v>
      </c>
      <c r="AY10" s="39">
        <v>5.0000000000000001E-4</v>
      </c>
      <c r="AZ10" s="36">
        <v>5.0000000000000001E-4</v>
      </c>
      <c r="BA10" s="49">
        <v>5.0000000000000001E-4</v>
      </c>
      <c r="BB10" s="49">
        <v>0</v>
      </c>
      <c r="BC10" s="36">
        <v>2.0000000000000001E-4</v>
      </c>
      <c r="BD10" s="36">
        <v>5.9999999999999995E-4</v>
      </c>
      <c r="BE10" s="49">
        <v>4.0000000000000002E-4</v>
      </c>
      <c r="BF10" s="57">
        <v>2.8284271250000003E-4</v>
      </c>
      <c r="BG10" s="219">
        <v>2.9999999999999997E-4</v>
      </c>
      <c r="BH10" s="36"/>
    </row>
    <row r="11" spans="1:60" ht="15.75" customHeight="1" x14ac:dyDescent="0.2">
      <c r="A11" s="218" t="s">
        <v>27</v>
      </c>
      <c r="B11" s="48">
        <v>2.0000000000000001E-4</v>
      </c>
      <c r="C11" s="36" t="s">
        <v>12</v>
      </c>
      <c r="D11" s="36" t="s">
        <v>12</v>
      </c>
      <c r="E11" s="49"/>
      <c r="F11" s="49"/>
      <c r="G11" s="36" t="s">
        <v>12</v>
      </c>
      <c r="H11" s="36" t="s">
        <v>12</v>
      </c>
      <c r="I11" s="49"/>
      <c r="J11" s="57"/>
      <c r="K11" s="36" t="s">
        <v>12</v>
      </c>
      <c r="L11" s="36" t="s">
        <v>12</v>
      </c>
      <c r="M11" s="49"/>
      <c r="N11" s="49"/>
      <c r="O11" s="36" t="s">
        <v>12</v>
      </c>
      <c r="P11" s="36" t="s">
        <v>12</v>
      </c>
      <c r="Q11" s="46"/>
      <c r="R11" s="218"/>
      <c r="S11" s="39" t="s">
        <v>12</v>
      </c>
      <c r="T11" s="36" t="s">
        <v>12</v>
      </c>
      <c r="U11" s="49"/>
      <c r="V11" s="49"/>
      <c r="W11" s="36" t="s">
        <v>12</v>
      </c>
      <c r="X11" s="36" t="s">
        <v>12</v>
      </c>
      <c r="Y11" s="49"/>
      <c r="Z11" s="57"/>
      <c r="AA11" s="39">
        <v>1.6999999999999999E-3</v>
      </c>
      <c r="AB11" s="36">
        <v>1E-3</v>
      </c>
      <c r="AC11" s="49">
        <f t="shared" si="0"/>
        <v>1.3500000000000001E-3</v>
      </c>
      <c r="AD11" s="49">
        <f>STDEV(AA11:AB11)</f>
        <v>4.9497474683058318E-4</v>
      </c>
      <c r="AE11" s="36">
        <v>6.9999999999999999E-4</v>
      </c>
      <c r="AF11" s="36">
        <v>6.9999999999999999E-4</v>
      </c>
      <c r="AG11" s="49">
        <f>AVERAGE(AE11:AF11)</f>
        <v>6.9999999999999999E-4</v>
      </c>
      <c r="AH11" s="57">
        <f>STDEV(AE11:AF11)</f>
        <v>0</v>
      </c>
      <c r="AI11" s="39">
        <v>1.4E-3</v>
      </c>
      <c r="AJ11" s="36">
        <v>8.0000000000000004E-4</v>
      </c>
      <c r="AK11" s="49">
        <f t="shared" si="6"/>
        <v>1.1000000000000001E-3</v>
      </c>
      <c r="AL11" s="49">
        <f t="shared" si="7"/>
        <v>4.242640687119285E-4</v>
      </c>
      <c r="AM11" s="36">
        <v>6.9999999999999999E-4</v>
      </c>
      <c r="AN11" s="36">
        <v>8.0000000000000004E-4</v>
      </c>
      <c r="AO11" s="49">
        <v>7.5000000000000002E-4</v>
      </c>
      <c r="AP11" s="57">
        <v>7.0710678120000005E-5</v>
      </c>
      <c r="AQ11" s="39">
        <v>1E-3</v>
      </c>
      <c r="AR11" s="36">
        <v>1.1000000000000001E-3</v>
      </c>
      <c r="AS11" s="49">
        <v>1.0499999999999999E-3</v>
      </c>
      <c r="AT11" s="49">
        <v>7.0710678120000005E-5</v>
      </c>
      <c r="AU11" s="36">
        <v>8.9999999999999998E-4</v>
      </c>
      <c r="AV11" s="36">
        <v>5.9999999999999995E-4</v>
      </c>
      <c r="AW11" s="49">
        <v>7.5000000000000002E-4</v>
      </c>
      <c r="AX11" s="57">
        <v>2.1213203439999999E-4</v>
      </c>
      <c r="AY11" s="39">
        <v>1.1999999999999999E-3</v>
      </c>
      <c r="AZ11" s="36">
        <v>1.1999999999999999E-3</v>
      </c>
      <c r="BA11" s="49">
        <v>1.1999999999999999E-3</v>
      </c>
      <c r="BB11" s="49">
        <v>0</v>
      </c>
      <c r="BC11" s="36">
        <v>4.0000000000000002E-4</v>
      </c>
      <c r="BD11" s="36">
        <v>8.0000000000000004E-4</v>
      </c>
      <c r="BE11" s="49">
        <v>5.9999999999999995E-4</v>
      </c>
      <c r="BF11" s="57">
        <v>2.8284271250000003E-4</v>
      </c>
      <c r="BG11" s="219" t="s">
        <v>12</v>
      </c>
      <c r="BH11" s="36"/>
    </row>
    <row r="12" spans="1:60" ht="15.75" customHeight="1" x14ac:dyDescent="0.2">
      <c r="A12" s="218" t="s">
        <v>28</v>
      </c>
      <c r="B12" s="48">
        <v>2.9999999999999997E-4</v>
      </c>
      <c r="C12" s="36">
        <v>4.0000000000000002E-4</v>
      </c>
      <c r="D12" s="36">
        <v>2.9999999999999997E-4</v>
      </c>
      <c r="E12" s="49">
        <f t="shared" ref="E12:E15" si="8">AVERAGE(C12:D12)</f>
        <v>3.5E-4</v>
      </c>
      <c r="F12" s="49">
        <f t="shared" ref="F12:F15" si="9">STDEV(C12:D12)</f>
        <v>7.0710678118654781E-5</v>
      </c>
      <c r="G12" s="36" t="s">
        <v>12</v>
      </c>
      <c r="H12" s="36" t="s">
        <v>12</v>
      </c>
      <c r="I12" s="49"/>
      <c r="J12" s="57"/>
      <c r="K12" s="36">
        <v>1.1999999999999999E-3</v>
      </c>
      <c r="L12" s="36">
        <v>8.9999999999999998E-4</v>
      </c>
      <c r="M12" s="49">
        <f t="shared" ref="M12:M15" si="10">AVERAGE(K12:L12)</f>
        <v>1.0499999999999999E-3</v>
      </c>
      <c r="N12" s="49">
        <f t="shared" ref="N12:N15" si="11">STDEV(K12:L12)</f>
        <v>2.1213203435596419E-4</v>
      </c>
      <c r="O12" s="36" t="s">
        <v>12</v>
      </c>
      <c r="P12" s="36" t="s">
        <v>12</v>
      </c>
      <c r="Q12" s="46"/>
      <c r="R12" s="218"/>
      <c r="S12" s="39" t="s">
        <v>12</v>
      </c>
      <c r="T12" s="36">
        <v>2.9999999999999997E-4</v>
      </c>
      <c r="U12" s="49">
        <f t="shared" ref="U12:U15" si="12">AVERAGE(S12:T12)</f>
        <v>2.9999999999999997E-4</v>
      </c>
      <c r="V12" s="49"/>
      <c r="W12" s="36" t="s">
        <v>12</v>
      </c>
      <c r="X12" s="36" t="s">
        <v>12</v>
      </c>
      <c r="Y12" s="49"/>
      <c r="Z12" s="57"/>
      <c r="AA12" s="39" t="s">
        <v>12</v>
      </c>
      <c r="AB12" s="36" t="s">
        <v>12</v>
      </c>
      <c r="AC12" s="49"/>
      <c r="AD12" s="49"/>
      <c r="AE12" s="36" t="s">
        <v>12</v>
      </c>
      <c r="AF12" s="36" t="s">
        <v>12</v>
      </c>
      <c r="AG12" s="49"/>
      <c r="AH12" s="57"/>
      <c r="AI12" s="39">
        <v>5.9999999999999995E-4</v>
      </c>
      <c r="AJ12" s="36">
        <v>8.0000000000000004E-4</v>
      </c>
      <c r="AK12" s="49">
        <f t="shared" si="6"/>
        <v>6.9999999999999999E-4</v>
      </c>
      <c r="AL12" s="49">
        <f t="shared" si="7"/>
        <v>1.4142135623730956E-4</v>
      </c>
      <c r="AM12" s="36" t="s">
        <v>12</v>
      </c>
      <c r="AN12" s="36" t="s">
        <v>12</v>
      </c>
      <c r="AO12" s="49" t="s">
        <v>181</v>
      </c>
      <c r="AP12" s="57" t="s">
        <v>181</v>
      </c>
      <c r="AQ12" s="39">
        <v>1.4E-3</v>
      </c>
      <c r="AR12" s="36">
        <v>1.5E-3</v>
      </c>
      <c r="AS12" s="49">
        <v>1.4499999999999999E-3</v>
      </c>
      <c r="AT12" s="49">
        <v>7.0710678120000005E-5</v>
      </c>
      <c r="AU12" s="36" t="s">
        <v>12</v>
      </c>
      <c r="AV12" s="36" t="s">
        <v>12</v>
      </c>
      <c r="AW12" s="49" t="s">
        <v>181</v>
      </c>
      <c r="AX12" s="57" t="s">
        <v>181</v>
      </c>
      <c r="AY12" s="39">
        <v>1E-3</v>
      </c>
      <c r="AZ12" s="36">
        <v>1E-3</v>
      </c>
      <c r="BA12" s="49">
        <v>1E-3</v>
      </c>
      <c r="BB12" s="49">
        <v>0</v>
      </c>
      <c r="BC12" s="36" t="s">
        <v>12</v>
      </c>
      <c r="BD12" s="36" t="s">
        <v>12</v>
      </c>
      <c r="BE12" s="49" t="s">
        <v>181</v>
      </c>
      <c r="BF12" s="57" t="s">
        <v>181</v>
      </c>
      <c r="BG12" s="219" t="s">
        <v>12</v>
      </c>
      <c r="BH12" s="36"/>
    </row>
    <row r="13" spans="1:60" ht="15.75" customHeight="1" x14ac:dyDescent="0.2">
      <c r="A13" s="218" t="s">
        <v>30</v>
      </c>
      <c r="B13" s="48">
        <v>1.1000000000000001E-3</v>
      </c>
      <c r="C13" s="36">
        <v>3.8E-3</v>
      </c>
      <c r="D13" s="36">
        <v>3.3999999999999998E-3</v>
      </c>
      <c r="E13" s="49">
        <f t="shared" si="8"/>
        <v>3.5999999999999999E-3</v>
      </c>
      <c r="F13" s="49">
        <f t="shared" si="9"/>
        <v>2.8284271247461912E-4</v>
      </c>
      <c r="G13" s="36" t="s">
        <v>12</v>
      </c>
      <c r="H13" s="36" t="s">
        <v>12</v>
      </c>
      <c r="I13" s="49"/>
      <c r="J13" s="57"/>
      <c r="K13" s="36">
        <v>1.7000000000000001E-2</v>
      </c>
      <c r="L13" s="36">
        <v>1.7600000000000001E-2</v>
      </c>
      <c r="M13" s="49">
        <f t="shared" si="10"/>
        <v>1.7300000000000003E-2</v>
      </c>
      <c r="N13" s="49">
        <f t="shared" si="11"/>
        <v>4.2426406871192844E-4</v>
      </c>
      <c r="O13" s="36">
        <v>3.0999999999999999E-3</v>
      </c>
      <c r="P13" s="36">
        <v>2.2000000000000001E-3</v>
      </c>
      <c r="Q13" s="46">
        <f t="shared" ref="Q13:Q15" si="13">AVERAGE(O13:P13)</f>
        <v>2.65E-3</v>
      </c>
      <c r="R13" s="218">
        <f t="shared" ref="R13:R15" si="14">STDEV(O13:P13)</f>
        <v>6.3639610306789256E-4</v>
      </c>
      <c r="S13" s="39">
        <v>2.75E-2</v>
      </c>
      <c r="T13" s="36">
        <v>2.8000000000000001E-2</v>
      </c>
      <c r="U13" s="49">
        <f t="shared" si="12"/>
        <v>2.775E-2</v>
      </c>
      <c r="V13" s="49">
        <f t="shared" ref="V13:V15" si="15">STDEV(S13:T13)</f>
        <v>3.5355339059327408E-4</v>
      </c>
      <c r="W13" s="36">
        <v>5.4999999999999997E-3</v>
      </c>
      <c r="X13" s="36">
        <v>5.5999999999999999E-3</v>
      </c>
      <c r="Y13" s="49">
        <f t="shared" ref="Y13:Y15" si="16">AVERAGE(W13:X13)</f>
        <v>5.5499999999999994E-3</v>
      </c>
      <c r="Z13" s="57">
        <f t="shared" ref="Z13:Z15" si="17">STDEV(W13:X13)</f>
        <v>7.0710678118654944E-5</v>
      </c>
      <c r="AA13" s="39">
        <v>1.1999999999999999E-3</v>
      </c>
      <c r="AB13" s="36" t="s">
        <v>12</v>
      </c>
      <c r="AC13" s="49">
        <f t="shared" ref="AC13:AC21" si="18">AVERAGE(AA13:AB13)</f>
        <v>1.1999999999999999E-3</v>
      </c>
      <c r="AD13" s="49"/>
      <c r="AE13" s="36" t="s">
        <v>12</v>
      </c>
      <c r="AF13" s="36" t="s">
        <v>12</v>
      </c>
      <c r="AG13" s="49"/>
      <c r="AH13" s="57"/>
      <c r="AI13" s="39">
        <v>2.01E-2</v>
      </c>
      <c r="AJ13" s="36">
        <v>2.01E-2</v>
      </c>
      <c r="AK13" s="49">
        <f t="shared" si="6"/>
        <v>2.01E-2</v>
      </c>
      <c r="AL13" s="49">
        <f t="shared" si="7"/>
        <v>0</v>
      </c>
      <c r="AM13" s="36">
        <v>8.0999999999999996E-3</v>
      </c>
      <c r="AN13" s="36">
        <v>8.0999999999999996E-3</v>
      </c>
      <c r="AO13" s="49">
        <v>8.0999999999999996E-3</v>
      </c>
      <c r="AP13" s="57">
        <v>0</v>
      </c>
      <c r="AQ13" s="39">
        <v>3.2300000000000002E-2</v>
      </c>
      <c r="AR13" s="36">
        <v>2.9499999999999998E-2</v>
      </c>
      <c r="AS13" s="49">
        <v>3.09E-2</v>
      </c>
      <c r="AT13" s="49">
        <v>1.9798989869999999E-3</v>
      </c>
      <c r="AU13" s="36">
        <v>8.5000000000000006E-3</v>
      </c>
      <c r="AV13" s="36">
        <v>7.7000000000000002E-3</v>
      </c>
      <c r="AW13" s="49">
        <v>8.0999999999999996E-3</v>
      </c>
      <c r="AX13" s="57">
        <v>5.6568542489999997E-4</v>
      </c>
      <c r="AY13" s="39">
        <v>2.0899999999999998E-2</v>
      </c>
      <c r="AZ13" s="36">
        <v>2.1899999999999999E-2</v>
      </c>
      <c r="BA13" s="49">
        <v>2.1399999999999999E-2</v>
      </c>
      <c r="BB13" s="49">
        <v>7.0710678119999997E-4</v>
      </c>
      <c r="BC13" s="36">
        <v>7.1000000000000004E-3</v>
      </c>
      <c r="BD13" s="36">
        <v>7.4000000000000003E-3</v>
      </c>
      <c r="BE13" s="49">
        <v>7.2500000000000004E-3</v>
      </c>
      <c r="BF13" s="57">
        <v>2.1213203439999999E-4</v>
      </c>
      <c r="BG13" s="219">
        <v>9.98E-2</v>
      </c>
      <c r="BH13" s="36"/>
    </row>
    <row r="14" spans="1:60" ht="15.75" customHeight="1" x14ac:dyDescent="0.2">
      <c r="A14" s="218" t="s">
        <v>31</v>
      </c>
      <c r="B14" s="48">
        <v>2.9999999999999997E-4</v>
      </c>
      <c r="C14" s="36">
        <v>0.83819999999999995</v>
      </c>
      <c r="D14" s="36">
        <v>0.69179999999999997</v>
      </c>
      <c r="E14" s="49">
        <f t="shared" si="8"/>
        <v>0.7649999999999999</v>
      </c>
      <c r="F14" s="49">
        <f t="shared" si="9"/>
        <v>0.10352043276571055</v>
      </c>
      <c r="G14" s="36">
        <v>3.5799999999999998E-2</v>
      </c>
      <c r="H14" s="36">
        <v>4.6300000000000001E-2</v>
      </c>
      <c r="I14" s="49">
        <f t="shared" ref="I14:I15" si="19">AVERAGE(G14:H14)</f>
        <v>4.1050000000000003E-2</v>
      </c>
      <c r="J14" s="57">
        <f t="shared" ref="J14:J15" si="20">STDEV(G14:H14)</f>
        <v>7.4246212024586941E-3</v>
      </c>
      <c r="K14" s="36">
        <v>2.0085000000000002</v>
      </c>
      <c r="L14" s="36">
        <v>1.6099000000000001</v>
      </c>
      <c r="M14" s="49">
        <f t="shared" si="10"/>
        <v>1.8092000000000001</v>
      </c>
      <c r="N14" s="49">
        <f t="shared" si="11"/>
        <v>0.28185276298095824</v>
      </c>
      <c r="O14" s="36">
        <v>5.74E-2</v>
      </c>
      <c r="P14" s="36">
        <v>5.4600000000000003E-2</v>
      </c>
      <c r="Q14" s="46">
        <f t="shared" si="13"/>
        <v>5.6000000000000001E-2</v>
      </c>
      <c r="R14" s="218">
        <f t="shared" si="14"/>
        <v>1.979898987322331E-3</v>
      </c>
      <c r="S14" s="39">
        <v>1.7370000000000001</v>
      </c>
      <c r="T14" s="36">
        <v>1.8688</v>
      </c>
      <c r="U14" s="49">
        <f t="shared" si="12"/>
        <v>1.8029000000000002</v>
      </c>
      <c r="V14" s="49">
        <f t="shared" si="15"/>
        <v>9.31966737603869E-2</v>
      </c>
      <c r="W14" s="36">
        <v>0.15409999999999999</v>
      </c>
      <c r="X14" s="36">
        <v>0.15129999999999999</v>
      </c>
      <c r="Y14" s="49">
        <f t="shared" si="16"/>
        <v>0.1527</v>
      </c>
      <c r="Z14" s="57">
        <f t="shared" si="17"/>
        <v>1.979898987322331E-3</v>
      </c>
      <c r="AA14" s="39">
        <v>0.192</v>
      </c>
      <c r="AB14" s="36">
        <v>0.17879999999999999</v>
      </c>
      <c r="AC14" s="49">
        <f t="shared" si="18"/>
        <v>0.18540000000000001</v>
      </c>
      <c r="AD14" s="49">
        <f t="shared" ref="AD14:AD21" si="21">STDEV(AA14:AB14)</f>
        <v>9.3338095116624401E-3</v>
      </c>
      <c r="AE14" s="36">
        <v>3.5000000000000001E-3</v>
      </c>
      <c r="AF14" s="36" t="s">
        <v>12</v>
      </c>
      <c r="AG14" s="49">
        <f t="shared" ref="AG14:AG21" si="22">AVERAGE(AE14:AF14)</f>
        <v>3.5000000000000001E-3</v>
      </c>
      <c r="AH14" s="57"/>
      <c r="AI14" s="39">
        <v>1.8435999999999999</v>
      </c>
      <c r="AJ14" s="36">
        <v>1.819</v>
      </c>
      <c r="AK14" s="49">
        <f t="shared" si="6"/>
        <v>1.8312999999999999</v>
      </c>
      <c r="AL14" s="49">
        <f t="shared" si="7"/>
        <v>1.7394826817189037E-2</v>
      </c>
      <c r="AM14" s="36">
        <v>0.1236</v>
      </c>
      <c r="AN14" s="36">
        <v>0.1341</v>
      </c>
      <c r="AO14" s="49">
        <v>0.12884999999999999</v>
      </c>
      <c r="AP14" s="57">
        <v>7.4246212020000002E-3</v>
      </c>
      <c r="AQ14" s="39">
        <v>3.3169</v>
      </c>
      <c r="AR14" s="36">
        <v>3.0905999999999998</v>
      </c>
      <c r="AS14" s="49">
        <v>3.2037499999999999</v>
      </c>
      <c r="AT14" s="49">
        <v>0.16001826459999999</v>
      </c>
      <c r="AU14" s="36">
        <v>0.1411</v>
      </c>
      <c r="AV14" s="36">
        <v>0.11</v>
      </c>
      <c r="AW14" s="49">
        <v>0.12554999999999999</v>
      </c>
      <c r="AX14" s="57">
        <v>2.1991020890000001E-2</v>
      </c>
      <c r="AY14" s="39">
        <v>3.0783</v>
      </c>
      <c r="AZ14" s="36">
        <v>3.1312000000000002</v>
      </c>
      <c r="BA14" s="49">
        <v>3.1047500000000001</v>
      </c>
      <c r="BB14" s="49">
        <v>3.7405948719999998E-2</v>
      </c>
      <c r="BC14" s="36">
        <v>0.121</v>
      </c>
      <c r="BD14" s="36">
        <v>0.11799999999999999</v>
      </c>
      <c r="BE14" s="49">
        <v>0.1195</v>
      </c>
      <c r="BF14" s="57">
        <v>2.1213203439999998E-3</v>
      </c>
      <c r="BG14" s="219">
        <v>6.3E-3</v>
      </c>
      <c r="BH14" s="36"/>
    </row>
    <row r="15" spans="1:60" ht="15.75" customHeight="1" x14ac:dyDescent="0.2">
      <c r="A15" s="218" t="s">
        <v>32</v>
      </c>
      <c r="B15" s="48">
        <v>3.2300000000000002E-2</v>
      </c>
      <c r="C15" s="36">
        <v>1.1518999999999999</v>
      </c>
      <c r="D15" s="36">
        <v>1.0955999999999999</v>
      </c>
      <c r="E15" s="49">
        <f t="shared" si="8"/>
        <v>1.1237499999999998</v>
      </c>
      <c r="F15" s="49">
        <f t="shared" si="9"/>
        <v>3.981011178080264E-2</v>
      </c>
      <c r="G15" s="36">
        <v>0.91759999999999997</v>
      </c>
      <c r="H15" s="36">
        <v>0.85299999999999998</v>
      </c>
      <c r="I15" s="49">
        <f t="shared" si="19"/>
        <v>0.88529999999999998</v>
      </c>
      <c r="J15" s="57">
        <f t="shared" si="20"/>
        <v>4.567909806465096E-2</v>
      </c>
      <c r="K15" s="36">
        <v>1.1217999999999999</v>
      </c>
      <c r="L15" s="36">
        <v>1.0436000000000001</v>
      </c>
      <c r="M15" s="49">
        <f t="shared" si="10"/>
        <v>1.0827</v>
      </c>
      <c r="N15" s="49">
        <f t="shared" si="11"/>
        <v>5.5295750288787894E-2</v>
      </c>
      <c r="O15" s="36">
        <v>0.95050000000000001</v>
      </c>
      <c r="P15" s="36">
        <v>0.93159999999999998</v>
      </c>
      <c r="Q15" s="46">
        <f t="shared" si="13"/>
        <v>0.94104999999999994</v>
      </c>
      <c r="R15" s="218">
        <f t="shared" si="14"/>
        <v>1.3364318164425768E-2</v>
      </c>
      <c r="S15" s="39">
        <v>1.1197999999999999</v>
      </c>
      <c r="T15" s="36">
        <v>1.0748</v>
      </c>
      <c r="U15" s="49">
        <f t="shared" si="12"/>
        <v>1.0972999999999999</v>
      </c>
      <c r="V15" s="49">
        <f t="shared" si="15"/>
        <v>3.1819805153394588E-2</v>
      </c>
      <c r="W15" s="36">
        <v>0.96689999999999998</v>
      </c>
      <c r="X15" s="36">
        <v>0.9304</v>
      </c>
      <c r="Y15" s="49">
        <f t="shared" si="16"/>
        <v>0.94864999999999999</v>
      </c>
      <c r="Z15" s="57">
        <f t="shared" si="17"/>
        <v>2.580939751330897E-2</v>
      </c>
      <c r="AA15" s="39">
        <v>8.8498999999999999</v>
      </c>
      <c r="AB15" s="36">
        <v>8.9040999999999997</v>
      </c>
      <c r="AC15" s="49">
        <f t="shared" si="18"/>
        <v>8.8769999999999989</v>
      </c>
      <c r="AD15" s="49">
        <f t="shared" si="21"/>
        <v>3.8325187540310737E-2</v>
      </c>
      <c r="AE15" s="36">
        <v>9.1937999999999995</v>
      </c>
      <c r="AF15" s="36">
        <v>9.0312999999999999</v>
      </c>
      <c r="AG15" s="49">
        <f t="shared" si="22"/>
        <v>9.1125499999999988</v>
      </c>
      <c r="AH15" s="57">
        <f t="shared" ref="AH15:AH21" si="23">STDEV(AE15:AF15)</f>
        <v>0.11490485194281372</v>
      </c>
      <c r="AI15" s="39">
        <v>1.3366</v>
      </c>
      <c r="AJ15" s="36">
        <v>1.3633</v>
      </c>
      <c r="AK15" s="49">
        <f t="shared" si="6"/>
        <v>1.34995</v>
      </c>
      <c r="AL15" s="49">
        <f t="shared" si="7"/>
        <v>1.887975105768078E-2</v>
      </c>
      <c r="AM15" s="36">
        <v>1.1439999999999999</v>
      </c>
      <c r="AN15" s="36">
        <v>1.1617999999999999</v>
      </c>
      <c r="AO15" s="49">
        <v>1.1529</v>
      </c>
      <c r="AP15" s="57">
        <v>1.258650071E-2</v>
      </c>
      <c r="AQ15" s="39">
        <v>1.1574</v>
      </c>
      <c r="AR15" s="36">
        <v>1.1526000000000001</v>
      </c>
      <c r="AS15" s="49">
        <v>1.155</v>
      </c>
      <c r="AT15" s="49">
        <v>3.3941125499999999E-3</v>
      </c>
      <c r="AU15" s="36">
        <v>1.0399</v>
      </c>
      <c r="AV15" s="36">
        <v>1.0208999999999999</v>
      </c>
      <c r="AW15" s="49">
        <v>1.0304</v>
      </c>
      <c r="AX15" s="57">
        <v>1.343502884E-2</v>
      </c>
      <c r="AY15" s="39">
        <v>1.3149</v>
      </c>
      <c r="AZ15" s="36">
        <v>1.3593</v>
      </c>
      <c r="BA15" s="49">
        <v>1.3371</v>
      </c>
      <c r="BB15" s="49">
        <v>3.1395541079999999E-2</v>
      </c>
      <c r="BC15" s="36">
        <v>1.2755000000000001</v>
      </c>
      <c r="BD15" s="36">
        <v>1.2977000000000001</v>
      </c>
      <c r="BE15" s="49">
        <v>1.2866</v>
      </c>
      <c r="BF15" s="57">
        <v>1.5697770539999999E-2</v>
      </c>
      <c r="BG15" s="219">
        <v>3.9272999999999998</v>
      </c>
      <c r="BH15" s="36"/>
    </row>
    <row r="16" spans="1:60" ht="15.75" customHeight="1" x14ac:dyDescent="0.2">
      <c r="A16" s="218" t="s">
        <v>33</v>
      </c>
      <c r="B16" s="48">
        <v>1.4E-3</v>
      </c>
      <c r="C16" s="36" t="s">
        <v>12</v>
      </c>
      <c r="D16" s="36" t="s">
        <v>12</v>
      </c>
      <c r="E16" s="49"/>
      <c r="F16" s="49"/>
      <c r="G16" s="36" t="s">
        <v>12</v>
      </c>
      <c r="H16" s="36" t="s">
        <v>12</v>
      </c>
      <c r="I16" s="49"/>
      <c r="J16" s="57"/>
      <c r="K16" s="36" t="s">
        <v>12</v>
      </c>
      <c r="L16" s="36" t="s">
        <v>12</v>
      </c>
      <c r="M16" s="49"/>
      <c r="N16" s="49"/>
      <c r="O16" s="36" t="s">
        <v>12</v>
      </c>
      <c r="P16" s="36" t="s">
        <v>12</v>
      </c>
      <c r="Q16" s="46"/>
      <c r="R16" s="218"/>
      <c r="S16" s="39" t="s">
        <v>12</v>
      </c>
      <c r="T16" s="36" t="s">
        <v>12</v>
      </c>
      <c r="U16" s="49"/>
      <c r="V16" s="49"/>
      <c r="W16" s="36" t="s">
        <v>12</v>
      </c>
      <c r="X16" s="36" t="s">
        <v>12</v>
      </c>
      <c r="Y16" s="49"/>
      <c r="Z16" s="57"/>
      <c r="AA16" s="39">
        <v>3.5400000000000001E-2</v>
      </c>
      <c r="AB16" s="36">
        <v>3.3399999999999999E-2</v>
      </c>
      <c r="AC16" s="49">
        <f t="shared" si="18"/>
        <v>3.44E-2</v>
      </c>
      <c r="AD16" s="49">
        <f t="shared" si="21"/>
        <v>1.4142135623730963E-3</v>
      </c>
      <c r="AE16" s="36">
        <v>3.2399999999999998E-2</v>
      </c>
      <c r="AF16" s="36">
        <v>3.2000000000000001E-2</v>
      </c>
      <c r="AG16" s="49">
        <f t="shared" si="22"/>
        <v>3.2199999999999999E-2</v>
      </c>
      <c r="AH16" s="57">
        <f t="shared" si="23"/>
        <v>2.8284271247461728E-4</v>
      </c>
      <c r="AI16" s="39">
        <v>1.6000000000000001E-3</v>
      </c>
      <c r="AJ16" s="36">
        <v>2E-3</v>
      </c>
      <c r="AK16" s="49">
        <f t="shared" si="6"/>
        <v>1.8E-3</v>
      </c>
      <c r="AL16" s="49">
        <f t="shared" si="7"/>
        <v>2.8284271247461896E-4</v>
      </c>
      <c r="AM16" s="36">
        <v>1.8E-3</v>
      </c>
      <c r="AN16" s="36">
        <v>1.6000000000000001E-3</v>
      </c>
      <c r="AO16" s="49">
        <v>1.6999999999999999E-3</v>
      </c>
      <c r="AP16" s="57">
        <v>1.414213562E-4</v>
      </c>
      <c r="AQ16" s="39">
        <v>2E-3</v>
      </c>
      <c r="AR16" s="36">
        <v>1.5E-3</v>
      </c>
      <c r="AS16" s="49">
        <v>1.75E-3</v>
      </c>
      <c r="AT16" s="49">
        <v>3.5355339059999998E-4</v>
      </c>
      <c r="AU16" s="36">
        <v>1.6000000000000001E-3</v>
      </c>
      <c r="AV16" s="36" t="s">
        <v>12</v>
      </c>
      <c r="AW16" s="49">
        <v>1.6000000000000001E-3</v>
      </c>
      <c r="AX16" s="57" t="s">
        <v>181</v>
      </c>
      <c r="AY16" s="39">
        <v>1.9E-3</v>
      </c>
      <c r="AZ16" s="36">
        <v>1.5E-3</v>
      </c>
      <c r="BA16" s="49">
        <v>1.6999999999999999E-3</v>
      </c>
      <c r="BB16" s="49">
        <v>2.8284271250000003E-4</v>
      </c>
      <c r="BC16" s="36">
        <v>1.4E-3</v>
      </c>
      <c r="BD16" s="36">
        <v>1.5E-3</v>
      </c>
      <c r="BE16" s="49">
        <v>1.4499999999999999E-3</v>
      </c>
      <c r="BF16" s="57">
        <v>7.0710678120000005E-5</v>
      </c>
      <c r="BG16" s="219">
        <v>2.46E-2</v>
      </c>
      <c r="BH16" s="36"/>
    </row>
    <row r="17" spans="1:60" ht="15.75" customHeight="1" x14ac:dyDescent="0.2">
      <c r="A17" s="218" t="s">
        <v>34</v>
      </c>
      <c r="B17" s="48">
        <v>1E-4</v>
      </c>
      <c r="C17" s="36">
        <v>1.7082999999999999</v>
      </c>
      <c r="D17" s="36">
        <v>1.649</v>
      </c>
      <c r="E17" s="49">
        <f t="shared" ref="E17:E20" si="24">AVERAGE(C17:D17)</f>
        <v>1.67865</v>
      </c>
      <c r="F17" s="49">
        <f t="shared" ref="F17:F20" si="25">STDEV(C17:D17)</f>
        <v>4.1931432124362206E-2</v>
      </c>
      <c r="G17" s="36">
        <v>1.5353000000000001</v>
      </c>
      <c r="H17" s="36">
        <v>1.538</v>
      </c>
      <c r="I17" s="49">
        <f t="shared" ref="I17:I20" si="26">AVERAGE(G17:H17)</f>
        <v>1.5366500000000001</v>
      </c>
      <c r="J17" s="57">
        <f t="shared" ref="J17:J20" si="27">STDEV(G17:H17)</f>
        <v>1.909188309203625E-3</v>
      </c>
      <c r="K17" s="36">
        <v>1.9762999999999999</v>
      </c>
      <c r="L17" s="36">
        <v>1.88</v>
      </c>
      <c r="M17" s="49">
        <f t="shared" ref="M17:M24" si="28">AVERAGE(K17:L17)</f>
        <v>1.92815</v>
      </c>
      <c r="N17" s="49">
        <f t="shared" ref="N17:N20" si="29">STDEV(K17:L17)</f>
        <v>6.8094383028264566E-2</v>
      </c>
      <c r="O17" s="36">
        <v>1.6615</v>
      </c>
      <c r="P17" s="36">
        <v>1.6509</v>
      </c>
      <c r="Q17" s="46">
        <f t="shared" ref="Q17:Q20" si="30">AVERAGE(O17:P17)</f>
        <v>1.6562000000000001</v>
      </c>
      <c r="R17" s="218">
        <f t="shared" ref="R17:R20" si="31">STDEV(O17:P17)</f>
        <v>7.4953318805773637E-3</v>
      </c>
      <c r="S17" s="39">
        <v>2.2871999999999999</v>
      </c>
      <c r="T17" s="36">
        <v>2.2406999999999999</v>
      </c>
      <c r="U17" s="49">
        <f t="shared" ref="U17:U20" si="32">AVERAGE(S17:T17)</f>
        <v>2.2639499999999999</v>
      </c>
      <c r="V17" s="49">
        <f t="shared" ref="V17:V20" si="33">STDEV(S17:T17)</f>
        <v>3.2880465325174447E-2</v>
      </c>
      <c r="W17" s="36">
        <v>2.0728</v>
      </c>
      <c r="X17" s="36">
        <v>2.0547</v>
      </c>
      <c r="Y17" s="49">
        <f t="shared" ref="Y17:Y20" si="34">AVERAGE(W17:X17)</f>
        <v>2.0637499999999998</v>
      </c>
      <c r="Z17" s="57">
        <f t="shared" ref="Z17:Z20" si="35">STDEV(W17:X17)</f>
        <v>1.2798632739476514E-2</v>
      </c>
      <c r="AA17" s="39">
        <v>61.438600000000001</v>
      </c>
      <c r="AB17" s="36">
        <v>62.578099999999999</v>
      </c>
      <c r="AC17" s="49">
        <f t="shared" si="18"/>
        <v>62.00835</v>
      </c>
      <c r="AD17" s="49">
        <f t="shared" si="21"/>
        <v>0.80574817716206959</v>
      </c>
      <c r="AE17" s="36">
        <v>62.762</v>
      </c>
      <c r="AF17" s="36">
        <v>62.3279</v>
      </c>
      <c r="AG17" s="49">
        <f t="shared" si="22"/>
        <v>62.54495</v>
      </c>
      <c r="AH17" s="57">
        <f t="shared" si="23"/>
        <v>0.30695505371308085</v>
      </c>
      <c r="AI17" s="39">
        <v>3.9074</v>
      </c>
      <c r="AJ17" s="36">
        <v>3.9308000000000001</v>
      </c>
      <c r="AK17" s="49">
        <f t="shared" si="6"/>
        <v>3.9191000000000003</v>
      </c>
      <c r="AL17" s="49">
        <f t="shared" si="7"/>
        <v>1.6546298679765273E-2</v>
      </c>
      <c r="AM17" s="36">
        <v>3.7706</v>
      </c>
      <c r="AN17" s="36">
        <v>3.7843</v>
      </c>
      <c r="AO17" s="49">
        <v>3.77745</v>
      </c>
      <c r="AP17" s="57">
        <v>9.6873629020000004E-3</v>
      </c>
      <c r="AQ17" s="39">
        <v>2.5543</v>
      </c>
      <c r="AR17" s="36">
        <v>2.5354000000000001</v>
      </c>
      <c r="AS17" s="49">
        <v>2.5448499999999998</v>
      </c>
      <c r="AT17" s="49">
        <v>1.3364318159999999E-2</v>
      </c>
      <c r="AU17" s="36">
        <v>2.3508</v>
      </c>
      <c r="AV17" s="36">
        <v>2.3149999999999999</v>
      </c>
      <c r="AW17" s="49">
        <v>2.3329</v>
      </c>
      <c r="AX17" s="57">
        <v>2.5314422770000001E-2</v>
      </c>
      <c r="AY17" s="39">
        <v>3.2667000000000002</v>
      </c>
      <c r="AZ17" s="36">
        <v>3.2974000000000001</v>
      </c>
      <c r="BA17" s="49">
        <v>3.2820499999999999</v>
      </c>
      <c r="BB17" s="49">
        <v>2.1708178179999999E-2</v>
      </c>
      <c r="BC17" s="36">
        <v>3.1042999999999998</v>
      </c>
      <c r="BD17" s="36">
        <v>3.1427999999999998</v>
      </c>
      <c r="BE17" s="49">
        <v>3.1235499999999998</v>
      </c>
      <c r="BF17" s="57">
        <v>2.7223611080000001E-2</v>
      </c>
      <c r="BG17" s="219">
        <v>9.1721000000000004</v>
      </c>
      <c r="BH17" s="36"/>
    </row>
    <row r="18" spans="1:60" ht="15.75" customHeight="1" x14ac:dyDescent="0.2">
      <c r="A18" s="218" t="s">
        <v>35</v>
      </c>
      <c r="B18" s="48">
        <v>1.4E-3</v>
      </c>
      <c r="C18" s="36">
        <v>1.6825000000000001</v>
      </c>
      <c r="D18" s="36">
        <v>1.6149</v>
      </c>
      <c r="E18" s="49">
        <f t="shared" si="24"/>
        <v>1.6487000000000001</v>
      </c>
      <c r="F18" s="49">
        <f t="shared" si="25"/>
        <v>4.7800418408210685E-2</v>
      </c>
      <c r="G18" s="36">
        <v>1.5053000000000001</v>
      </c>
      <c r="H18" s="36">
        <v>1.4914000000000001</v>
      </c>
      <c r="I18" s="49">
        <f t="shared" si="26"/>
        <v>1.4983500000000001</v>
      </c>
      <c r="J18" s="57">
        <f t="shared" si="27"/>
        <v>9.8287842584930275E-3</v>
      </c>
      <c r="K18" s="36">
        <v>1.9045000000000001</v>
      </c>
      <c r="L18" s="36">
        <v>1.8082</v>
      </c>
      <c r="M18" s="49">
        <f t="shared" si="28"/>
        <v>1.8563499999999999</v>
      </c>
      <c r="N18" s="49">
        <f t="shared" si="29"/>
        <v>6.8094383028264566E-2</v>
      </c>
      <c r="O18" s="36">
        <v>1.6056999999999999</v>
      </c>
      <c r="P18" s="36">
        <v>1.6006</v>
      </c>
      <c r="Q18" s="46">
        <f t="shared" si="30"/>
        <v>1.6031499999999999</v>
      </c>
      <c r="R18" s="218">
        <f t="shared" si="31"/>
        <v>3.6062445840513093E-3</v>
      </c>
      <c r="S18" s="39">
        <v>2.2090999999999998</v>
      </c>
      <c r="T18" s="36">
        <v>2.1575000000000002</v>
      </c>
      <c r="U18" s="49">
        <f t="shared" si="32"/>
        <v>2.1833</v>
      </c>
      <c r="V18" s="49">
        <f t="shared" si="33"/>
        <v>3.6486709909225604E-2</v>
      </c>
      <c r="W18" s="36">
        <v>2.0023</v>
      </c>
      <c r="X18" s="36">
        <v>1.9858</v>
      </c>
      <c r="Y18" s="49">
        <f t="shared" si="34"/>
        <v>1.9940500000000001</v>
      </c>
      <c r="Z18" s="57">
        <f t="shared" si="35"/>
        <v>1.1667261889578005E-2</v>
      </c>
      <c r="AA18" s="39">
        <v>69.575299999999999</v>
      </c>
      <c r="AB18" s="36">
        <v>70.122299999999996</v>
      </c>
      <c r="AC18" s="49">
        <f t="shared" si="18"/>
        <v>69.848799999999997</v>
      </c>
      <c r="AD18" s="49">
        <f t="shared" si="21"/>
        <v>0.38678740930903943</v>
      </c>
      <c r="AE18" s="36">
        <v>69.972700000000003</v>
      </c>
      <c r="AF18" s="36">
        <v>70.310699999999997</v>
      </c>
      <c r="AG18" s="49">
        <f t="shared" si="22"/>
        <v>70.1417</v>
      </c>
      <c r="AH18" s="57">
        <f t="shared" si="23"/>
        <v>0.23900209204104872</v>
      </c>
      <c r="AI18" s="39">
        <v>3.8371</v>
      </c>
      <c r="AJ18" s="36">
        <v>3.8727</v>
      </c>
      <c r="AK18" s="49">
        <f t="shared" si="6"/>
        <v>3.8548999999999998</v>
      </c>
      <c r="AL18" s="49">
        <f t="shared" si="7"/>
        <v>2.5173001410241144E-2</v>
      </c>
      <c r="AM18" s="36">
        <v>3.7027999999999999</v>
      </c>
      <c r="AN18" s="36">
        <v>3.738</v>
      </c>
      <c r="AO18" s="49">
        <v>3.7204000000000002</v>
      </c>
      <c r="AP18" s="57">
        <v>2.4890158700000001E-2</v>
      </c>
      <c r="AQ18" s="39">
        <v>2.4946999999999999</v>
      </c>
      <c r="AR18" s="36">
        <v>2.4887000000000001</v>
      </c>
      <c r="AS18" s="49">
        <v>2.4916999999999998</v>
      </c>
      <c r="AT18" s="49">
        <v>4.2426406870000001E-3</v>
      </c>
      <c r="AU18" s="36">
        <v>2.3176999999999999</v>
      </c>
      <c r="AV18" s="36">
        <v>2.2812000000000001</v>
      </c>
      <c r="AW18" s="49">
        <v>2.2994500000000002</v>
      </c>
      <c r="AX18" s="57">
        <v>2.5809397509999998E-2</v>
      </c>
      <c r="AY18" s="39">
        <v>3.1829000000000001</v>
      </c>
      <c r="AZ18" s="36">
        <v>3.2315</v>
      </c>
      <c r="BA18" s="49">
        <v>3.2071999999999998</v>
      </c>
      <c r="BB18" s="49">
        <v>3.4365389570000002E-2</v>
      </c>
      <c r="BC18" s="36">
        <v>3.0444</v>
      </c>
      <c r="BD18" s="36">
        <v>3.0800999999999998</v>
      </c>
      <c r="BE18" s="49">
        <v>3.0622500000000001</v>
      </c>
      <c r="BF18" s="57">
        <v>2.5243712089999999E-2</v>
      </c>
      <c r="BG18" s="219">
        <v>9.0912000000000006</v>
      </c>
      <c r="BH18" s="36"/>
    </row>
    <row r="19" spans="1:60" ht="15.75" customHeight="1" x14ac:dyDescent="0.2">
      <c r="A19" s="218" t="s">
        <v>36</v>
      </c>
      <c r="B19" s="48">
        <v>0</v>
      </c>
      <c r="C19" s="36">
        <v>6.9400000000000003E-2</v>
      </c>
      <c r="D19" s="36">
        <v>6.1199999999999997E-2</v>
      </c>
      <c r="E19" s="49">
        <f t="shared" si="24"/>
        <v>6.5299999999999997E-2</v>
      </c>
      <c r="F19" s="49">
        <f t="shared" si="25"/>
        <v>5.7982756057296941E-3</v>
      </c>
      <c r="G19" s="36">
        <v>1.1599999999999999E-2</v>
      </c>
      <c r="H19" s="36">
        <v>1.1599999999999999E-2</v>
      </c>
      <c r="I19" s="49">
        <f t="shared" si="26"/>
        <v>1.1599999999999999E-2</v>
      </c>
      <c r="J19" s="57">
        <f t="shared" si="27"/>
        <v>0</v>
      </c>
      <c r="K19" s="36">
        <v>9.8599999999999993E-2</v>
      </c>
      <c r="L19" s="36">
        <v>8.8999999999999996E-2</v>
      </c>
      <c r="M19" s="49">
        <f t="shared" si="28"/>
        <v>9.3799999999999994E-2</v>
      </c>
      <c r="N19" s="49">
        <f t="shared" si="29"/>
        <v>6.7882250993908542E-3</v>
      </c>
      <c r="O19" s="36">
        <v>2.1499999999999998E-2</v>
      </c>
      <c r="P19" s="36">
        <v>2.0899999999999998E-2</v>
      </c>
      <c r="Q19" s="46">
        <f t="shared" si="30"/>
        <v>2.1199999999999997E-2</v>
      </c>
      <c r="R19" s="218">
        <f t="shared" si="31"/>
        <v>4.2426406871192844E-4</v>
      </c>
      <c r="S19" s="39">
        <v>0.20369999999999999</v>
      </c>
      <c r="T19" s="36">
        <v>0.2024</v>
      </c>
      <c r="U19" s="49">
        <f t="shared" si="32"/>
        <v>0.20305000000000001</v>
      </c>
      <c r="V19" s="49">
        <f t="shared" si="33"/>
        <v>9.192388155425087E-4</v>
      </c>
      <c r="W19" s="36">
        <v>0.1525</v>
      </c>
      <c r="X19" s="36">
        <v>0.15140000000000001</v>
      </c>
      <c r="Y19" s="49">
        <f t="shared" si="34"/>
        <v>0.15195</v>
      </c>
      <c r="Z19" s="57">
        <f t="shared" si="35"/>
        <v>7.778174593051951E-4</v>
      </c>
      <c r="AA19" s="39">
        <v>0.47099999999999997</v>
      </c>
      <c r="AB19" s="36">
        <v>0.48830000000000001</v>
      </c>
      <c r="AC19" s="49">
        <f t="shared" si="18"/>
        <v>0.47965000000000002</v>
      </c>
      <c r="AD19" s="49">
        <f t="shared" si="21"/>
        <v>1.2232947314527299E-2</v>
      </c>
      <c r="AE19" s="36">
        <v>0.47770000000000001</v>
      </c>
      <c r="AF19" s="36">
        <v>0.4829</v>
      </c>
      <c r="AG19" s="49">
        <f t="shared" si="22"/>
        <v>0.4803</v>
      </c>
      <c r="AH19" s="57">
        <f t="shared" si="23"/>
        <v>3.6769552621700348E-3</v>
      </c>
      <c r="AI19" s="39">
        <v>0.21920000000000001</v>
      </c>
      <c r="AJ19" s="36">
        <v>0.20899999999999999</v>
      </c>
      <c r="AK19" s="49">
        <f t="shared" si="6"/>
        <v>0.21410000000000001</v>
      </c>
      <c r="AL19" s="49">
        <f t="shared" si="7"/>
        <v>7.2124891681027955E-3</v>
      </c>
      <c r="AM19" s="36">
        <v>0.17469999999999999</v>
      </c>
      <c r="AN19" s="36">
        <v>0.17549999999999999</v>
      </c>
      <c r="AO19" s="49">
        <v>0.17510000000000001</v>
      </c>
      <c r="AP19" s="57">
        <v>5.6568542489999997E-4</v>
      </c>
      <c r="AQ19" s="39">
        <v>0.2117</v>
      </c>
      <c r="AR19" s="36">
        <v>0.21240000000000001</v>
      </c>
      <c r="AS19" s="49">
        <v>0.21204999999999999</v>
      </c>
      <c r="AT19" s="49">
        <v>4.9497474680000001E-4</v>
      </c>
      <c r="AU19" s="36">
        <v>0.15040000000000001</v>
      </c>
      <c r="AV19" s="36">
        <v>0.14929999999999999</v>
      </c>
      <c r="AW19" s="49">
        <v>0.14985000000000001</v>
      </c>
      <c r="AX19" s="57">
        <v>7.7781745930000003E-4</v>
      </c>
      <c r="AY19" s="39">
        <v>0.23780000000000001</v>
      </c>
      <c r="AZ19" s="36">
        <v>0.25580000000000003</v>
      </c>
      <c r="BA19" s="49">
        <v>0.24679999999999999</v>
      </c>
      <c r="BB19" s="49">
        <v>1.2727922060000001E-2</v>
      </c>
      <c r="BC19" s="36">
        <v>0.13489999999999999</v>
      </c>
      <c r="BD19" s="36">
        <v>0.13900000000000001</v>
      </c>
      <c r="BE19" s="49">
        <v>0.13694999999999999</v>
      </c>
      <c r="BF19" s="57">
        <v>2.8991378029999998E-3</v>
      </c>
      <c r="BG19" s="219">
        <v>2.5000000000000001E-3</v>
      </c>
      <c r="BH19" s="36"/>
    </row>
    <row r="20" spans="1:60" ht="15.75" customHeight="1" x14ac:dyDescent="0.2">
      <c r="A20" s="218" t="s">
        <v>37</v>
      </c>
      <c r="B20" s="48">
        <v>0.13450000000000001</v>
      </c>
      <c r="C20" s="36">
        <v>2.7479</v>
      </c>
      <c r="D20" s="36">
        <v>2.7107000000000001</v>
      </c>
      <c r="E20" s="49">
        <f t="shared" si="24"/>
        <v>2.7293000000000003</v>
      </c>
      <c r="F20" s="49">
        <f t="shared" si="25"/>
        <v>2.6304372260139496E-2</v>
      </c>
      <c r="G20" s="36">
        <v>2.7238000000000002</v>
      </c>
      <c r="H20" s="36">
        <v>2.6985000000000001</v>
      </c>
      <c r="I20" s="49">
        <f t="shared" si="26"/>
        <v>2.7111499999999999</v>
      </c>
      <c r="J20" s="57">
        <f t="shared" si="27"/>
        <v>1.7889801564019724E-2</v>
      </c>
      <c r="K20" s="36">
        <v>3.1606000000000001</v>
      </c>
      <c r="L20" s="36">
        <v>3.1553</v>
      </c>
      <c r="M20" s="49">
        <f t="shared" si="28"/>
        <v>3.15795</v>
      </c>
      <c r="N20" s="49">
        <f t="shared" si="29"/>
        <v>3.7476659402887603E-3</v>
      </c>
      <c r="O20" s="36">
        <v>3.1147999999999998</v>
      </c>
      <c r="P20" s="36">
        <v>3.0638999999999998</v>
      </c>
      <c r="Q20" s="46">
        <f t="shared" si="30"/>
        <v>3.0893499999999996</v>
      </c>
      <c r="R20" s="218">
        <f t="shared" si="31"/>
        <v>3.5991735162395233E-2</v>
      </c>
      <c r="S20" s="39">
        <v>4.0454999999999997</v>
      </c>
      <c r="T20" s="36">
        <v>4.0039999999999996</v>
      </c>
      <c r="U20" s="49">
        <f t="shared" si="32"/>
        <v>4.0247499999999992</v>
      </c>
      <c r="V20" s="49">
        <f t="shared" si="33"/>
        <v>2.9344931419241788E-2</v>
      </c>
      <c r="W20" s="36">
        <v>4.0385</v>
      </c>
      <c r="X20" s="36">
        <v>3.9931000000000001</v>
      </c>
      <c r="Y20" s="49">
        <f t="shared" si="34"/>
        <v>4.0158000000000005</v>
      </c>
      <c r="Z20" s="57">
        <f t="shared" si="35"/>
        <v>3.2102647865869173E-2</v>
      </c>
      <c r="AA20" s="39">
        <v>36.762900000000002</v>
      </c>
      <c r="AB20" s="36">
        <v>36.676200000000001</v>
      </c>
      <c r="AC20" s="49">
        <f t="shared" si="18"/>
        <v>36.719549999999998</v>
      </c>
      <c r="AD20" s="49">
        <f t="shared" si="21"/>
        <v>6.1306157928873985E-2</v>
      </c>
      <c r="AE20" s="36">
        <v>35.993499999999997</v>
      </c>
      <c r="AF20" s="36">
        <v>35.1676</v>
      </c>
      <c r="AG20" s="49">
        <f t="shared" si="22"/>
        <v>35.580550000000002</v>
      </c>
      <c r="AH20" s="57">
        <f t="shared" si="23"/>
        <v>0.58399949058196754</v>
      </c>
      <c r="AI20" s="39">
        <v>4.6260000000000003</v>
      </c>
      <c r="AJ20" s="36">
        <v>4.6853999999999996</v>
      </c>
      <c r="AK20" s="49">
        <f t="shared" si="6"/>
        <v>4.6556999999999995</v>
      </c>
      <c r="AL20" s="49">
        <f t="shared" si="7"/>
        <v>4.200214280248038E-2</v>
      </c>
      <c r="AM20" s="36">
        <v>4.6760999999999999</v>
      </c>
      <c r="AN20" s="36">
        <v>4.6544999999999996</v>
      </c>
      <c r="AO20" s="49">
        <v>4.6653000000000002</v>
      </c>
      <c r="AP20" s="57">
        <v>1.527350647E-2</v>
      </c>
      <c r="AQ20" s="39">
        <v>4.7153999999999998</v>
      </c>
      <c r="AR20" s="36">
        <v>4.7218</v>
      </c>
      <c r="AS20" s="49">
        <v>4.7186000000000003</v>
      </c>
      <c r="AT20" s="49">
        <v>4.5254834000000004E-3</v>
      </c>
      <c r="AU20" s="36">
        <v>4.8752000000000004</v>
      </c>
      <c r="AV20" s="36">
        <v>4.7680999999999996</v>
      </c>
      <c r="AW20" s="49">
        <v>4.82165</v>
      </c>
      <c r="AX20" s="57">
        <v>7.5731136269999999E-2</v>
      </c>
      <c r="AY20" s="39">
        <v>6.0545999999999998</v>
      </c>
      <c r="AZ20" s="36">
        <v>6.0437000000000003</v>
      </c>
      <c r="BA20" s="49">
        <v>6.04915</v>
      </c>
      <c r="BB20" s="49">
        <v>7.7074639149999997E-3</v>
      </c>
      <c r="BC20" s="36">
        <v>6.2512999999999996</v>
      </c>
      <c r="BD20" s="36">
        <v>6.2228000000000003</v>
      </c>
      <c r="BE20" s="49">
        <v>6.23705</v>
      </c>
      <c r="BF20" s="57">
        <v>2.0152543259999999E-2</v>
      </c>
      <c r="BG20" s="219">
        <v>28.607299999999999</v>
      </c>
      <c r="BH20" s="36"/>
    </row>
    <row r="21" spans="1:60" ht="15.75" customHeight="1" x14ac:dyDescent="0.2">
      <c r="A21" s="218" t="s">
        <v>38</v>
      </c>
      <c r="B21" s="48">
        <v>5.0000000000000001E-4</v>
      </c>
      <c r="C21" s="36" t="s">
        <v>12</v>
      </c>
      <c r="D21" s="36" t="s">
        <v>12</v>
      </c>
      <c r="E21" s="49"/>
      <c r="F21" s="49"/>
      <c r="G21" s="36" t="s">
        <v>12</v>
      </c>
      <c r="H21" s="36" t="s">
        <v>12</v>
      </c>
      <c r="I21" s="49"/>
      <c r="J21" s="57"/>
      <c r="K21" s="36" t="s">
        <v>12</v>
      </c>
      <c r="L21" s="36">
        <v>5.0000000000000001E-4</v>
      </c>
      <c r="M21" s="49">
        <f t="shared" si="28"/>
        <v>5.0000000000000001E-4</v>
      </c>
      <c r="N21" s="49"/>
      <c r="O21" s="36" t="s">
        <v>12</v>
      </c>
      <c r="P21" s="36" t="s">
        <v>12</v>
      </c>
      <c r="Q21" s="46"/>
      <c r="R21" s="218"/>
      <c r="S21" s="39" t="s">
        <v>12</v>
      </c>
      <c r="T21" s="36" t="s">
        <v>12</v>
      </c>
      <c r="U21" s="49"/>
      <c r="V21" s="49"/>
      <c r="W21" s="36" t="s">
        <v>12</v>
      </c>
      <c r="X21" s="36" t="s">
        <v>12</v>
      </c>
      <c r="Y21" s="49"/>
      <c r="Z21" s="57"/>
      <c r="AA21" s="39">
        <v>3.2000000000000002E-3</v>
      </c>
      <c r="AB21" s="36">
        <v>3.0000000000000001E-3</v>
      </c>
      <c r="AC21" s="49">
        <f t="shared" si="18"/>
        <v>3.1000000000000003E-3</v>
      </c>
      <c r="AD21" s="49">
        <f t="shared" si="21"/>
        <v>1.4142135623730959E-4</v>
      </c>
      <c r="AE21" s="36">
        <v>2.5000000000000001E-3</v>
      </c>
      <c r="AF21" s="36">
        <v>2.3999999999999998E-3</v>
      </c>
      <c r="AG21" s="49">
        <f t="shared" si="22"/>
        <v>2.4499999999999999E-3</v>
      </c>
      <c r="AH21" s="57">
        <f t="shared" si="23"/>
        <v>7.0710678118654944E-5</v>
      </c>
      <c r="AI21" s="39">
        <v>3.5999999999999999E-3</v>
      </c>
      <c r="AJ21" s="36">
        <v>3.0000000000000001E-3</v>
      </c>
      <c r="AK21" s="49">
        <f t="shared" si="6"/>
        <v>3.3E-3</v>
      </c>
      <c r="AL21" s="49">
        <f t="shared" si="7"/>
        <v>4.2426406871192839E-4</v>
      </c>
      <c r="AM21" s="36">
        <v>2.8999999999999998E-3</v>
      </c>
      <c r="AN21" s="36">
        <v>2.0999999999999999E-3</v>
      </c>
      <c r="AO21" s="49">
        <v>2.5000000000000001E-3</v>
      </c>
      <c r="AP21" s="57">
        <v>5.6568542489999997E-4</v>
      </c>
      <c r="AQ21" s="39">
        <v>4.0000000000000001E-3</v>
      </c>
      <c r="AR21" s="36">
        <v>4.1000000000000003E-3</v>
      </c>
      <c r="AS21" s="49">
        <v>4.0499999999999998E-3</v>
      </c>
      <c r="AT21" s="49">
        <v>7.0710678120000005E-5</v>
      </c>
      <c r="AU21" s="36">
        <v>2.3999999999999998E-3</v>
      </c>
      <c r="AV21" s="36">
        <v>2.5000000000000001E-3</v>
      </c>
      <c r="AW21" s="49">
        <v>2.4499999999999999E-3</v>
      </c>
      <c r="AX21" s="57">
        <v>7.0710678120000005E-5</v>
      </c>
      <c r="AY21" s="39">
        <v>3.7000000000000002E-3</v>
      </c>
      <c r="AZ21" s="36">
        <v>3.8999999999999998E-3</v>
      </c>
      <c r="BA21" s="49">
        <v>3.8E-3</v>
      </c>
      <c r="BB21" s="49">
        <v>1.414213562E-4</v>
      </c>
      <c r="BC21" s="36">
        <v>2.3999999999999998E-3</v>
      </c>
      <c r="BD21" s="36">
        <v>2.7000000000000001E-3</v>
      </c>
      <c r="BE21" s="49">
        <v>2.5500000000000002E-3</v>
      </c>
      <c r="BF21" s="57">
        <v>2.1213203439999999E-4</v>
      </c>
      <c r="BG21" s="219">
        <v>1.2E-2</v>
      </c>
      <c r="BH21" s="36"/>
    </row>
    <row r="22" spans="1:60" ht="15.75" customHeight="1" x14ac:dyDescent="0.2">
      <c r="A22" s="218" t="s">
        <v>39</v>
      </c>
      <c r="B22" s="48">
        <v>1.06E-2</v>
      </c>
      <c r="C22" s="36">
        <v>1.5599999999999999E-2</v>
      </c>
      <c r="D22" s="36" t="s">
        <v>12</v>
      </c>
      <c r="E22" s="49">
        <f>AVERAGE(C22:D22)</f>
        <v>1.5599999999999999E-2</v>
      </c>
      <c r="F22" s="49"/>
      <c r="G22" s="36" t="s">
        <v>12</v>
      </c>
      <c r="H22" s="36" t="s">
        <v>12</v>
      </c>
      <c r="I22" s="49"/>
      <c r="J22" s="57"/>
      <c r="K22" s="36">
        <v>2.7799999999999998E-2</v>
      </c>
      <c r="L22" s="36">
        <v>1.6500000000000001E-2</v>
      </c>
      <c r="M22" s="49">
        <f t="shared" si="28"/>
        <v>2.215E-2</v>
      </c>
      <c r="N22" s="49">
        <f t="shared" ref="N22:N24" si="36">STDEV(K22:L22)</f>
        <v>7.9903066274079788E-3</v>
      </c>
      <c r="O22" s="36" t="s">
        <v>12</v>
      </c>
      <c r="P22" s="36" t="s">
        <v>12</v>
      </c>
      <c r="Q22" s="46"/>
      <c r="R22" s="218"/>
      <c r="S22" s="39">
        <v>1.8100000000000002E-2</v>
      </c>
      <c r="T22" s="36">
        <v>1.0200000000000001E-2</v>
      </c>
      <c r="U22" s="49">
        <f t="shared" ref="U22:U24" si="37">AVERAGE(S22:T22)</f>
        <v>1.4150000000000001E-2</v>
      </c>
      <c r="V22" s="49">
        <f t="shared" ref="V22:V24" si="38">STDEV(S22:T22)</f>
        <v>5.5861435713737227E-3</v>
      </c>
      <c r="W22" s="36" t="s">
        <v>12</v>
      </c>
      <c r="X22" s="36" t="s">
        <v>12</v>
      </c>
      <c r="Y22" s="49"/>
      <c r="Z22" s="57"/>
      <c r="AA22" s="39" t="s">
        <v>12</v>
      </c>
      <c r="AB22" s="36" t="s">
        <v>12</v>
      </c>
      <c r="AC22" s="49"/>
      <c r="AD22" s="49"/>
      <c r="AE22" s="36" t="s">
        <v>12</v>
      </c>
      <c r="AF22" s="36" t="s">
        <v>12</v>
      </c>
      <c r="AG22" s="49"/>
      <c r="AH22" s="57"/>
      <c r="AI22" s="39">
        <v>1.89E-2</v>
      </c>
      <c r="AJ22" s="36">
        <v>2.3599999999999999E-2</v>
      </c>
      <c r="AK22" s="49">
        <f t="shared" si="6"/>
        <v>2.1249999999999998E-2</v>
      </c>
      <c r="AL22" s="49">
        <f t="shared" si="7"/>
        <v>3.3234018715767727E-3</v>
      </c>
      <c r="AM22" s="36" t="s">
        <v>12</v>
      </c>
      <c r="AN22" s="36" t="s">
        <v>12</v>
      </c>
      <c r="AO22" s="49" t="s">
        <v>181</v>
      </c>
      <c r="AP22" s="57" t="s">
        <v>181</v>
      </c>
      <c r="AQ22" s="39">
        <v>3.1099999999999999E-2</v>
      </c>
      <c r="AR22" s="36">
        <v>2.2700000000000001E-2</v>
      </c>
      <c r="AS22" s="49">
        <v>2.69E-2</v>
      </c>
      <c r="AT22" s="49">
        <v>5.939696962E-3</v>
      </c>
      <c r="AU22" s="36" t="s">
        <v>12</v>
      </c>
      <c r="AV22" s="36" t="s">
        <v>12</v>
      </c>
      <c r="AW22" s="49" t="s">
        <v>181</v>
      </c>
      <c r="AX22" s="57" t="s">
        <v>181</v>
      </c>
      <c r="AY22" s="39">
        <v>2.3099999999999999E-2</v>
      </c>
      <c r="AZ22" s="36">
        <v>2.3099999999999999E-2</v>
      </c>
      <c r="BA22" s="49">
        <v>2.3099999999999999E-2</v>
      </c>
      <c r="BB22" s="49">
        <v>0</v>
      </c>
      <c r="BC22" s="36">
        <v>1.41E-2</v>
      </c>
      <c r="BD22" s="36" t="s">
        <v>12</v>
      </c>
      <c r="BE22" s="49">
        <v>1.41E-2</v>
      </c>
      <c r="BF22" s="57" t="s">
        <v>181</v>
      </c>
      <c r="BG22" s="219">
        <v>1.2E-2</v>
      </c>
      <c r="BH22" s="36"/>
    </row>
    <row r="23" spans="1:60" ht="15.75" customHeight="1" x14ac:dyDescent="0.2">
      <c r="A23" s="218" t="s">
        <v>40</v>
      </c>
      <c r="B23" s="48">
        <v>2E-3</v>
      </c>
      <c r="C23" s="36" t="s">
        <v>12</v>
      </c>
      <c r="D23" s="36" t="s">
        <v>12</v>
      </c>
      <c r="E23" s="49"/>
      <c r="F23" s="49"/>
      <c r="G23" s="36" t="s">
        <v>12</v>
      </c>
      <c r="H23" s="36" t="s">
        <v>12</v>
      </c>
      <c r="I23" s="49"/>
      <c r="J23" s="57"/>
      <c r="K23" s="36">
        <v>5.7000000000000002E-3</v>
      </c>
      <c r="L23" s="36">
        <v>5.8999999999999999E-3</v>
      </c>
      <c r="M23" s="49">
        <f t="shared" si="28"/>
        <v>5.7999999999999996E-3</v>
      </c>
      <c r="N23" s="49">
        <f t="shared" si="36"/>
        <v>1.4142135623730926E-4</v>
      </c>
      <c r="O23" s="36" t="s">
        <v>12</v>
      </c>
      <c r="P23" s="36" t="s">
        <v>12</v>
      </c>
      <c r="Q23" s="46"/>
      <c r="R23" s="218"/>
      <c r="S23" s="39">
        <v>5.8999999999999999E-3</v>
      </c>
      <c r="T23" s="36">
        <v>7.3000000000000001E-3</v>
      </c>
      <c r="U23" s="49">
        <f t="shared" si="37"/>
        <v>6.6E-3</v>
      </c>
      <c r="V23" s="49">
        <f t="shared" si="38"/>
        <v>9.899494936611668E-4</v>
      </c>
      <c r="W23" s="36" t="s">
        <v>12</v>
      </c>
      <c r="X23" s="36" t="s">
        <v>12</v>
      </c>
      <c r="Y23" s="49"/>
      <c r="Z23" s="57"/>
      <c r="AA23" s="39" t="s">
        <v>12</v>
      </c>
      <c r="AB23" s="36" t="s">
        <v>12</v>
      </c>
      <c r="AC23" s="49"/>
      <c r="AD23" s="49"/>
      <c r="AE23" s="36" t="s">
        <v>12</v>
      </c>
      <c r="AF23" s="36" t="s">
        <v>12</v>
      </c>
      <c r="AG23" s="49"/>
      <c r="AH23" s="57"/>
      <c r="AI23" s="39">
        <v>3.8E-3</v>
      </c>
      <c r="AJ23" s="36">
        <v>4.8999999999999998E-3</v>
      </c>
      <c r="AK23" s="49">
        <f t="shared" si="6"/>
        <v>4.3499999999999997E-3</v>
      </c>
      <c r="AL23" s="49">
        <f t="shared" si="7"/>
        <v>7.7781745930520225E-4</v>
      </c>
      <c r="AM23" s="36" t="s">
        <v>12</v>
      </c>
      <c r="AN23" s="36" t="s">
        <v>12</v>
      </c>
      <c r="AO23" s="49" t="s">
        <v>181</v>
      </c>
      <c r="AP23" s="57" t="s">
        <v>181</v>
      </c>
      <c r="AQ23" s="39">
        <v>1.0999999999999999E-2</v>
      </c>
      <c r="AR23" s="36">
        <v>8.5000000000000006E-3</v>
      </c>
      <c r="AS23" s="49">
        <v>9.75E-3</v>
      </c>
      <c r="AT23" s="49">
        <v>1.7677669529999999E-3</v>
      </c>
      <c r="AU23" s="36" t="s">
        <v>12</v>
      </c>
      <c r="AV23" s="36" t="s">
        <v>12</v>
      </c>
      <c r="AW23" s="49" t="s">
        <v>181</v>
      </c>
      <c r="AX23" s="57" t="s">
        <v>181</v>
      </c>
      <c r="AY23" s="39">
        <v>3.3E-3</v>
      </c>
      <c r="AZ23" s="36">
        <v>4.1000000000000003E-3</v>
      </c>
      <c r="BA23" s="49">
        <v>3.7000000000000002E-3</v>
      </c>
      <c r="BB23" s="49">
        <v>5.6568542489999997E-4</v>
      </c>
      <c r="BC23" s="36" t="s">
        <v>12</v>
      </c>
      <c r="BD23" s="36" t="s">
        <v>12</v>
      </c>
      <c r="BE23" s="49" t="s">
        <v>181</v>
      </c>
      <c r="BF23" s="57" t="s">
        <v>181</v>
      </c>
      <c r="BG23" s="219" t="s">
        <v>12</v>
      </c>
      <c r="BH23" s="36"/>
    </row>
    <row r="24" spans="1:60" ht="15.75" customHeight="1" x14ac:dyDescent="0.2">
      <c r="A24" s="218" t="s">
        <v>41</v>
      </c>
      <c r="B24" s="48">
        <v>2.76E-2</v>
      </c>
      <c r="C24" s="36">
        <v>2.5613000000000001</v>
      </c>
      <c r="D24" s="36">
        <v>2.5796000000000001</v>
      </c>
      <c r="E24" s="49">
        <f>AVERAGE(C24:D24)</f>
        <v>2.5704500000000001</v>
      </c>
      <c r="F24" s="49">
        <f>STDEV(C24:D24)</f>
        <v>1.2940054095713808E-2</v>
      </c>
      <c r="G24" s="36">
        <v>2.5705</v>
      </c>
      <c r="H24" s="36">
        <v>2.5550999999999999</v>
      </c>
      <c r="I24" s="49">
        <f>AVERAGE(G24:H24)</f>
        <v>2.5628000000000002</v>
      </c>
      <c r="J24" s="57">
        <f>STDEV(G24:H24)</f>
        <v>1.0889444430272888E-2</v>
      </c>
      <c r="K24" s="36">
        <v>2.8086000000000002</v>
      </c>
      <c r="L24" s="36">
        <v>2.8582999999999998</v>
      </c>
      <c r="M24" s="49">
        <f t="shared" si="28"/>
        <v>2.83345</v>
      </c>
      <c r="N24" s="49">
        <f t="shared" si="36"/>
        <v>3.5143207024971153E-2</v>
      </c>
      <c r="O24" s="36">
        <v>2.8378999999999999</v>
      </c>
      <c r="P24" s="36">
        <v>2.8271000000000002</v>
      </c>
      <c r="Q24" s="46">
        <f>AVERAGE(O24:P24)</f>
        <v>2.8325</v>
      </c>
      <c r="R24" s="218">
        <f>STDEV(O24:P24)</f>
        <v>7.6367532368144999E-3</v>
      </c>
      <c r="S24" s="39">
        <v>4.4320000000000004</v>
      </c>
      <c r="T24" s="36">
        <v>4.3723000000000001</v>
      </c>
      <c r="U24" s="49">
        <f t="shared" si="37"/>
        <v>4.4021500000000007</v>
      </c>
      <c r="V24" s="49">
        <f t="shared" si="38"/>
        <v>4.221427483683711E-2</v>
      </c>
      <c r="W24" s="36">
        <v>4.4333999999999998</v>
      </c>
      <c r="X24" s="36">
        <v>4.4892000000000003</v>
      </c>
      <c r="Y24" s="49">
        <f>AVERAGE(W24:X24)</f>
        <v>4.4612999999999996</v>
      </c>
      <c r="Z24" s="57">
        <f>STDEV(W24:X24)</f>
        <v>3.9456558390209714E-2</v>
      </c>
      <c r="AA24" s="39">
        <v>367.19420000000002</v>
      </c>
      <c r="AB24" s="36">
        <v>378.3655</v>
      </c>
      <c r="AC24" s="49">
        <f>AVERAGE(AA24:AB24)</f>
        <v>372.77985000000001</v>
      </c>
      <c r="AD24" s="49">
        <f>STDEV(AA24:AB24)</f>
        <v>7.8993019846692603</v>
      </c>
      <c r="AE24" s="36">
        <v>381.23070000000001</v>
      </c>
      <c r="AF24" s="36">
        <v>395.22829999999999</v>
      </c>
      <c r="AG24" s="49">
        <f>AVERAGE(AE24:AF24)</f>
        <v>388.22950000000003</v>
      </c>
      <c r="AH24" s="57">
        <f>STDEV(AE24:AF24)</f>
        <v>9.8977978803368014</v>
      </c>
      <c r="AI24" s="39">
        <v>14.82</v>
      </c>
      <c r="AJ24" s="36">
        <v>14.642899999999999</v>
      </c>
      <c r="AK24" s="49">
        <f t="shared" si="6"/>
        <v>14.731449999999999</v>
      </c>
      <c r="AL24" s="49">
        <f t="shared" si="7"/>
        <v>0.12522861094813836</v>
      </c>
      <c r="AM24" s="36">
        <v>14.9716</v>
      </c>
      <c r="AN24" s="36">
        <v>15.0487</v>
      </c>
      <c r="AO24" s="49">
        <v>15.010149999999999</v>
      </c>
      <c r="AP24" s="57">
        <v>5.4517932829999997E-2</v>
      </c>
      <c r="AQ24" s="39">
        <v>5.4554</v>
      </c>
      <c r="AR24" s="36">
        <v>5.4301000000000004</v>
      </c>
      <c r="AS24" s="49">
        <v>5.4427500000000002</v>
      </c>
      <c r="AT24" s="49">
        <v>1.7889801560000002E-2</v>
      </c>
      <c r="AU24" s="36">
        <v>5.2438000000000002</v>
      </c>
      <c r="AV24" s="36">
        <v>5.2168999999999999</v>
      </c>
      <c r="AW24" s="49">
        <v>5.2303499999999996</v>
      </c>
      <c r="AX24" s="57">
        <v>1.9021172409999999E-2</v>
      </c>
      <c r="AY24" s="39">
        <v>7.2384000000000004</v>
      </c>
      <c r="AZ24" s="36">
        <v>7.1478000000000002</v>
      </c>
      <c r="BA24" s="49">
        <v>7.1931000000000003</v>
      </c>
      <c r="BB24" s="49">
        <v>6.4063874379999997E-2</v>
      </c>
      <c r="BC24" s="36">
        <v>7.1643999999999997</v>
      </c>
      <c r="BD24" s="36">
        <v>7.2554999999999996</v>
      </c>
      <c r="BE24" s="49">
        <v>7.2099500000000001</v>
      </c>
      <c r="BF24" s="57">
        <v>6.4417427769999994E-2</v>
      </c>
      <c r="BG24" s="219">
        <v>33.947000000000003</v>
      </c>
      <c r="BH24" s="36"/>
    </row>
    <row r="25" spans="1:60" ht="15.75" customHeight="1" x14ac:dyDescent="0.2">
      <c r="A25" s="218" t="s">
        <v>42</v>
      </c>
      <c r="B25" s="48">
        <v>0.01</v>
      </c>
      <c r="C25" s="36" t="s">
        <v>12</v>
      </c>
      <c r="D25" s="36" t="s">
        <v>12</v>
      </c>
      <c r="E25" s="49"/>
      <c r="F25" s="49"/>
      <c r="G25" s="36" t="s">
        <v>12</v>
      </c>
      <c r="H25" s="36" t="s">
        <v>12</v>
      </c>
      <c r="I25" s="49"/>
      <c r="J25" s="57"/>
      <c r="K25" s="36" t="s">
        <v>12</v>
      </c>
      <c r="L25" s="36" t="s">
        <v>12</v>
      </c>
      <c r="M25" s="49"/>
      <c r="N25" s="49"/>
      <c r="O25" s="36" t="s">
        <v>12</v>
      </c>
      <c r="P25" s="36" t="s">
        <v>12</v>
      </c>
      <c r="Q25" s="46"/>
      <c r="R25" s="218"/>
      <c r="S25" s="39" t="s">
        <v>12</v>
      </c>
      <c r="T25" s="36" t="s">
        <v>12</v>
      </c>
      <c r="U25" s="49"/>
      <c r="V25" s="49"/>
      <c r="W25" s="36" t="s">
        <v>12</v>
      </c>
      <c r="X25" s="36" t="s">
        <v>12</v>
      </c>
      <c r="Y25" s="49"/>
      <c r="Z25" s="57"/>
      <c r="AA25" s="39" t="s">
        <v>12</v>
      </c>
      <c r="AB25" s="36" t="s">
        <v>12</v>
      </c>
      <c r="AC25" s="49"/>
      <c r="AD25" s="49"/>
      <c r="AE25" s="36" t="s">
        <v>12</v>
      </c>
      <c r="AF25" s="36" t="s">
        <v>12</v>
      </c>
      <c r="AG25" s="49"/>
      <c r="AH25" s="57"/>
      <c r="AI25" s="39" t="s">
        <v>12</v>
      </c>
      <c r="AJ25" s="36" t="s">
        <v>12</v>
      </c>
      <c r="AK25" s="49"/>
      <c r="AL25" s="49"/>
      <c r="AM25" s="36" t="s">
        <v>12</v>
      </c>
      <c r="AN25" s="36" t="s">
        <v>12</v>
      </c>
      <c r="AO25" s="49" t="s">
        <v>181</v>
      </c>
      <c r="AP25" s="57" t="s">
        <v>181</v>
      </c>
      <c r="AQ25" s="39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57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219" t="s">
        <v>12</v>
      </c>
      <c r="BH25" s="36"/>
    </row>
    <row r="26" spans="1:60" ht="15.75" customHeight="1" x14ac:dyDescent="0.2">
      <c r="A26" s="218" t="s">
        <v>43</v>
      </c>
      <c r="B26" s="48">
        <v>1.14E-2</v>
      </c>
      <c r="C26" s="36">
        <v>5.4222999999999999</v>
      </c>
      <c r="D26" s="36">
        <v>5.3571999999999997</v>
      </c>
      <c r="E26" s="49">
        <f t="shared" ref="E26:E27" si="39">AVERAGE(C26:D26)</f>
        <v>5.3897499999999994</v>
      </c>
      <c r="F26" s="49">
        <f t="shared" ref="F26:F27" si="40">STDEV(C26:D26)</f>
        <v>4.6032651455244357E-2</v>
      </c>
      <c r="G26" s="36">
        <v>4.9627999999999997</v>
      </c>
      <c r="H26" s="36">
        <v>5.0227000000000004</v>
      </c>
      <c r="I26" s="49">
        <f t="shared" ref="I26:I27" si="41">AVERAGE(G26:H26)</f>
        <v>4.99275</v>
      </c>
      <c r="J26" s="57">
        <f t="shared" ref="J26:J27" si="42">STDEV(G26:H26)</f>
        <v>4.2355696193074714E-2</v>
      </c>
      <c r="K26" s="36">
        <v>5.8731</v>
      </c>
      <c r="L26" s="36">
        <v>5.9359000000000002</v>
      </c>
      <c r="M26" s="49">
        <f t="shared" ref="M26:M27" si="43">AVERAGE(K26:L26)</f>
        <v>5.9045000000000005</v>
      </c>
      <c r="N26" s="49">
        <f t="shared" ref="N26:N27" si="44">STDEV(K26:L26)</f>
        <v>4.4406305858515314E-2</v>
      </c>
      <c r="O26" s="36">
        <v>5.1657000000000002</v>
      </c>
      <c r="P26" s="36">
        <v>5.0601000000000003</v>
      </c>
      <c r="Q26" s="46">
        <f t="shared" ref="Q26:Q27" si="45">AVERAGE(O26:P26)</f>
        <v>5.1128999999999998</v>
      </c>
      <c r="R26" s="218">
        <f t="shared" ref="R26:R27" si="46">STDEV(O26:P26)</f>
        <v>7.4670476093299354E-2</v>
      </c>
      <c r="S26" s="39">
        <v>5.7851999999999997</v>
      </c>
      <c r="T26" s="36">
        <v>5.8091999999999997</v>
      </c>
      <c r="U26" s="49">
        <f t="shared" ref="U26:U27" si="47">AVERAGE(S26:T26)</f>
        <v>5.7972000000000001</v>
      </c>
      <c r="V26" s="49">
        <f t="shared" ref="V26:V27" si="48">STDEV(S26:T26)</f>
        <v>1.6970562748477157E-2</v>
      </c>
      <c r="W26" s="36">
        <v>5.1710000000000003</v>
      </c>
      <c r="X26" s="36">
        <v>5.2085999999999997</v>
      </c>
      <c r="Y26" s="49">
        <f t="shared" ref="Y26:Y27" si="49">AVERAGE(W26:X26)</f>
        <v>5.1898</v>
      </c>
      <c r="Z26" s="57">
        <f t="shared" ref="Z26:Z27" si="50">STDEV(W26:X26)</f>
        <v>2.6587214972613772E-2</v>
      </c>
      <c r="AA26" s="39">
        <v>0.99229999999999996</v>
      </c>
      <c r="AB26" s="36">
        <v>0.80210000000000004</v>
      </c>
      <c r="AC26" s="49">
        <f t="shared" ref="AC26:AC27" si="51">AVERAGE(AA26:AB26)</f>
        <v>0.8972</v>
      </c>
      <c r="AD26" s="49">
        <f t="shared" ref="AD26:AD27" si="52">STDEV(AA26:AB26)</f>
        <v>0.13449170978168126</v>
      </c>
      <c r="AE26" s="36">
        <v>0.751</v>
      </c>
      <c r="AF26" s="36">
        <v>0.75070000000000003</v>
      </c>
      <c r="AG26" s="49">
        <f t="shared" ref="AG26:AG27" si="53">AVERAGE(AE26:AF26)</f>
        <v>0.75085000000000002</v>
      </c>
      <c r="AH26" s="57">
        <f t="shared" ref="AH26:AH27" si="54">STDEV(AE26:AF26)</f>
        <v>2.1213203435594088E-4</v>
      </c>
      <c r="AI26" s="39">
        <v>5.3468</v>
      </c>
      <c r="AJ26" s="36">
        <v>5.2698</v>
      </c>
      <c r="AK26" s="49">
        <f t="shared" ref="AK26:AK27" si="55">AVERAGE(AI26:AJ26)</f>
        <v>5.3083</v>
      </c>
      <c r="AL26" s="49">
        <f t="shared" ref="AL26:AL27" si="56">STDEV(AI26:AJ26)</f>
        <v>5.4447222151364126E-2</v>
      </c>
      <c r="AM26" s="36">
        <v>4.9276</v>
      </c>
      <c r="AN26" s="36">
        <v>4.8956</v>
      </c>
      <c r="AO26" s="49">
        <v>4.9116</v>
      </c>
      <c r="AP26" s="57">
        <v>2.2627417E-2</v>
      </c>
      <c r="AQ26" s="39">
        <v>5.5915999999999997</v>
      </c>
      <c r="AR26" s="36">
        <v>5.5143000000000004</v>
      </c>
      <c r="AS26" s="49">
        <v>5.5529500000000001</v>
      </c>
      <c r="AT26" s="49">
        <v>5.4659354190000002E-2</v>
      </c>
      <c r="AU26" s="36">
        <v>4.7813999999999997</v>
      </c>
      <c r="AV26" s="36">
        <v>4.7314999999999996</v>
      </c>
      <c r="AW26" s="49">
        <v>4.7564500000000001</v>
      </c>
      <c r="AX26" s="57">
        <v>3.5284628380000002E-2</v>
      </c>
      <c r="AY26" s="39">
        <v>5.6620999999999997</v>
      </c>
      <c r="AZ26" s="36">
        <v>5.5921000000000003</v>
      </c>
      <c r="BA26" s="49">
        <v>5.6271000000000004</v>
      </c>
      <c r="BB26" s="49">
        <v>4.949747468E-2</v>
      </c>
      <c r="BC26" s="36">
        <v>4.9035000000000002</v>
      </c>
      <c r="BD26" s="36">
        <v>5.3042999999999996</v>
      </c>
      <c r="BE26" s="49">
        <v>5.1039000000000003</v>
      </c>
      <c r="BF26" s="57">
        <v>0.2834083979</v>
      </c>
      <c r="BG26" s="219">
        <v>3.1962000000000002</v>
      </c>
      <c r="BH26" s="36"/>
    </row>
    <row r="27" spans="1:60" ht="15.75" customHeight="1" x14ac:dyDescent="0.2">
      <c r="A27" s="218" t="s">
        <v>44</v>
      </c>
      <c r="B27" s="48">
        <v>1E-4</v>
      </c>
      <c r="C27" s="36">
        <v>3.8199999999999998E-2</v>
      </c>
      <c r="D27" s="36">
        <v>3.7100000000000001E-2</v>
      </c>
      <c r="E27" s="49">
        <f t="shared" si="39"/>
        <v>3.7650000000000003E-2</v>
      </c>
      <c r="F27" s="49">
        <f t="shared" si="40"/>
        <v>7.7781745930520008E-4</v>
      </c>
      <c r="G27" s="36">
        <v>3.6400000000000002E-2</v>
      </c>
      <c r="H27" s="36">
        <v>3.61E-2</v>
      </c>
      <c r="I27" s="49">
        <f t="shared" si="41"/>
        <v>3.6250000000000004E-2</v>
      </c>
      <c r="J27" s="57">
        <f t="shared" si="42"/>
        <v>2.1213203435596541E-4</v>
      </c>
      <c r="K27" s="36">
        <v>3.9300000000000002E-2</v>
      </c>
      <c r="L27" s="36">
        <v>3.9899999999999998E-2</v>
      </c>
      <c r="M27" s="49">
        <f t="shared" si="43"/>
        <v>3.9599999999999996E-2</v>
      </c>
      <c r="N27" s="49">
        <f t="shared" si="44"/>
        <v>4.2426406871192595E-4</v>
      </c>
      <c r="O27" s="36">
        <v>3.8100000000000002E-2</v>
      </c>
      <c r="P27" s="36">
        <v>3.7600000000000001E-2</v>
      </c>
      <c r="Q27" s="46">
        <f t="shared" si="45"/>
        <v>3.7850000000000002E-2</v>
      </c>
      <c r="R27" s="218">
        <f t="shared" si="46"/>
        <v>3.5355339059327408E-4</v>
      </c>
      <c r="S27" s="39">
        <v>4.7399999999999998E-2</v>
      </c>
      <c r="T27" s="36">
        <v>4.6899999999999997E-2</v>
      </c>
      <c r="U27" s="49">
        <f t="shared" si="47"/>
        <v>4.7149999999999997E-2</v>
      </c>
      <c r="V27" s="49">
        <f t="shared" si="48"/>
        <v>3.5355339059327408E-4</v>
      </c>
      <c r="W27" s="36">
        <v>4.5699999999999998E-2</v>
      </c>
      <c r="X27" s="36">
        <v>4.53E-2</v>
      </c>
      <c r="Y27" s="49">
        <f t="shared" si="49"/>
        <v>4.5499999999999999E-2</v>
      </c>
      <c r="Z27" s="57">
        <f t="shared" si="50"/>
        <v>2.8284271247461728E-4</v>
      </c>
      <c r="AA27" s="39">
        <v>1.7212000000000001</v>
      </c>
      <c r="AB27" s="36">
        <v>1.7316</v>
      </c>
      <c r="AC27" s="49">
        <f t="shared" si="51"/>
        <v>1.7263999999999999</v>
      </c>
      <c r="AD27" s="49">
        <f t="shared" si="52"/>
        <v>7.3539105243400696E-3</v>
      </c>
      <c r="AE27" s="36">
        <v>1.7119</v>
      </c>
      <c r="AF27" s="36">
        <v>1.6766000000000001</v>
      </c>
      <c r="AG27" s="49">
        <f t="shared" si="53"/>
        <v>1.69425</v>
      </c>
      <c r="AH27" s="57">
        <f t="shared" si="54"/>
        <v>2.4960869375885049E-2</v>
      </c>
      <c r="AI27" s="39">
        <v>9.1800000000000007E-2</v>
      </c>
      <c r="AJ27" s="36">
        <v>9.2499999999999999E-2</v>
      </c>
      <c r="AK27" s="49">
        <f t="shared" si="55"/>
        <v>9.215000000000001E-2</v>
      </c>
      <c r="AL27" s="49">
        <f t="shared" si="56"/>
        <v>4.9497474683057776E-4</v>
      </c>
      <c r="AM27" s="36">
        <v>9.1700000000000004E-2</v>
      </c>
      <c r="AN27" s="36">
        <v>9.1300000000000006E-2</v>
      </c>
      <c r="AO27" s="49">
        <v>9.1499999999999998E-2</v>
      </c>
      <c r="AP27" s="57">
        <v>2.8284271250000003E-4</v>
      </c>
      <c r="AQ27" s="39">
        <v>5.8299999999999998E-2</v>
      </c>
      <c r="AR27" s="36">
        <v>5.8599999999999999E-2</v>
      </c>
      <c r="AS27" s="49">
        <v>5.8450000000000002E-2</v>
      </c>
      <c r="AT27" s="49">
        <v>2.1213203439999999E-4</v>
      </c>
      <c r="AU27" s="36">
        <v>5.8799999999999998E-2</v>
      </c>
      <c r="AV27" s="36">
        <v>5.7799999999999997E-2</v>
      </c>
      <c r="AW27" s="49">
        <v>5.8299999999999998E-2</v>
      </c>
      <c r="AX27" s="57">
        <v>7.0710678119999997E-4</v>
      </c>
      <c r="AY27" s="39">
        <v>6.7299999999999999E-2</v>
      </c>
      <c r="AZ27" s="36">
        <v>6.7199999999999996E-2</v>
      </c>
      <c r="BA27" s="49">
        <v>6.7250000000000004E-2</v>
      </c>
      <c r="BB27" s="49">
        <v>7.0710678120000005E-5</v>
      </c>
      <c r="BC27" s="36">
        <v>6.7199999999999996E-2</v>
      </c>
      <c r="BD27" s="36">
        <v>6.8000000000000005E-2</v>
      </c>
      <c r="BE27" s="49">
        <v>6.7599999999999993E-2</v>
      </c>
      <c r="BF27" s="57">
        <v>5.6568542489999997E-4</v>
      </c>
      <c r="BG27" s="219">
        <v>0.20619999999999999</v>
      </c>
      <c r="BH27" s="36"/>
    </row>
    <row r="28" spans="1:60" ht="15.75" customHeight="1" x14ac:dyDescent="0.2">
      <c r="A28" s="218" t="s">
        <v>45</v>
      </c>
      <c r="B28" s="48">
        <v>1.8E-3</v>
      </c>
      <c r="C28" s="36" t="s">
        <v>12</v>
      </c>
      <c r="D28" s="36" t="s">
        <v>12</v>
      </c>
      <c r="E28" s="49"/>
      <c r="F28" s="49"/>
      <c r="G28" s="36" t="s">
        <v>12</v>
      </c>
      <c r="H28" s="36" t="s">
        <v>12</v>
      </c>
      <c r="I28" s="49"/>
      <c r="J28" s="57"/>
      <c r="K28" s="36" t="s">
        <v>12</v>
      </c>
      <c r="L28" s="36" t="s">
        <v>12</v>
      </c>
      <c r="M28" s="49"/>
      <c r="N28" s="49"/>
      <c r="O28" s="36" t="s">
        <v>12</v>
      </c>
      <c r="P28" s="36" t="s">
        <v>12</v>
      </c>
      <c r="Q28" s="46"/>
      <c r="R28" s="218"/>
      <c r="S28" s="39" t="s">
        <v>12</v>
      </c>
      <c r="T28" s="36" t="s">
        <v>12</v>
      </c>
      <c r="U28" s="49"/>
      <c r="V28" s="49"/>
      <c r="W28" s="36" t="s">
        <v>12</v>
      </c>
      <c r="X28" s="36" t="s">
        <v>12</v>
      </c>
      <c r="Y28" s="49"/>
      <c r="Z28" s="57"/>
      <c r="AA28" s="39" t="s">
        <v>12</v>
      </c>
      <c r="AB28" s="36" t="s">
        <v>12</v>
      </c>
      <c r="AC28" s="49"/>
      <c r="AD28" s="49"/>
      <c r="AE28" s="36" t="s">
        <v>12</v>
      </c>
      <c r="AF28" s="36" t="s">
        <v>12</v>
      </c>
      <c r="AG28" s="49"/>
      <c r="AH28" s="57"/>
      <c r="AI28" s="39" t="s">
        <v>12</v>
      </c>
      <c r="AJ28" s="36" t="s">
        <v>12</v>
      </c>
      <c r="AK28" s="49"/>
      <c r="AL28" s="49"/>
      <c r="AM28" s="36" t="s">
        <v>12</v>
      </c>
      <c r="AN28" s="36" t="s">
        <v>12</v>
      </c>
      <c r="AO28" s="49" t="s">
        <v>181</v>
      </c>
      <c r="AP28" s="57" t="s">
        <v>181</v>
      </c>
      <c r="AQ28" s="39" t="s">
        <v>12</v>
      </c>
      <c r="AR28" s="36" t="s">
        <v>12</v>
      </c>
      <c r="AS28" s="49" t="s">
        <v>181</v>
      </c>
      <c r="AT28" s="49" t="s">
        <v>181</v>
      </c>
      <c r="AU28" s="36" t="s">
        <v>12</v>
      </c>
      <c r="AV28" s="36" t="s">
        <v>12</v>
      </c>
      <c r="AW28" s="49" t="s">
        <v>181</v>
      </c>
      <c r="AX28" s="57" t="s">
        <v>181</v>
      </c>
      <c r="AY28" s="39" t="s">
        <v>12</v>
      </c>
      <c r="AZ28" s="36" t="s">
        <v>12</v>
      </c>
      <c r="BA28" s="49" t="s">
        <v>181</v>
      </c>
      <c r="BB28" s="49" t="s">
        <v>181</v>
      </c>
      <c r="BC28" s="36" t="s">
        <v>12</v>
      </c>
      <c r="BD28" s="36" t="s">
        <v>12</v>
      </c>
      <c r="BE28" s="49" t="s">
        <v>181</v>
      </c>
      <c r="BF28" s="57" t="s">
        <v>181</v>
      </c>
      <c r="BG28" s="219" t="s">
        <v>12</v>
      </c>
      <c r="BH28" s="36"/>
    </row>
    <row r="29" spans="1:60" ht="15.75" customHeight="1" x14ac:dyDescent="0.2">
      <c r="A29" s="218" t="s">
        <v>46</v>
      </c>
      <c r="B29" s="48">
        <v>8.0000000000000004E-4</v>
      </c>
      <c r="C29" s="36" t="s">
        <v>12</v>
      </c>
      <c r="D29" s="36" t="s">
        <v>12</v>
      </c>
      <c r="E29" s="49"/>
      <c r="F29" s="49"/>
      <c r="G29" s="36" t="s">
        <v>12</v>
      </c>
      <c r="H29" s="36" t="s">
        <v>12</v>
      </c>
      <c r="I29" s="49"/>
      <c r="J29" s="57"/>
      <c r="K29" s="36" t="s">
        <v>12</v>
      </c>
      <c r="L29" s="36" t="s">
        <v>12</v>
      </c>
      <c r="M29" s="49"/>
      <c r="N29" s="49"/>
      <c r="O29" s="36" t="s">
        <v>12</v>
      </c>
      <c r="P29" s="36" t="s">
        <v>12</v>
      </c>
      <c r="Q29" s="46"/>
      <c r="R29" s="218"/>
      <c r="S29" s="39" t="s">
        <v>12</v>
      </c>
      <c r="T29" s="36" t="s">
        <v>12</v>
      </c>
      <c r="U29" s="49"/>
      <c r="V29" s="49"/>
      <c r="W29" s="36" t="s">
        <v>12</v>
      </c>
      <c r="X29" s="36" t="s">
        <v>12</v>
      </c>
      <c r="Y29" s="49"/>
      <c r="Z29" s="57"/>
      <c r="AA29" s="39">
        <v>1.4E-3</v>
      </c>
      <c r="AB29" s="36" t="s">
        <v>12</v>
      </c>
      <c r="AC29" s="49">
        <f t="shared" ref="AC29:AC30" si="57">AVERAGE(AA29:AB29)</f>
        <v>1.4E-3</v>
      </c>
      <c r="AD29" s="49"/>
      <c r="AE29" s="36" t="s">
        <v>12</v>
      </c>
      <c r="AF29" s="36" t="s">
        <v>12</v>
      </c>
      <c r="AG29" s="49"/>
      <c r="AH29" s="57"/>
      <c r="AI29" s="39">
        <v>1.2999999999999999E-3</v>
      </c>
      <c r="AJ29" s="36">
        <v>1.2999999999999999E-3</v>
      </c>
      <c r="AK29" s="49">
        <f t="shared" ref="AK29:AK30" si="58">AVERAGE(AI29:AJ29)</f>
        <v>1.2999999999999999E-3</v>
      </c>
      <c r="AL29" s="49">
        <f t="shared" ref="AL29:AL30" si="59">STDEV(AI29:AJ29)</f>
        <v>0</v>
      </c>
      <c r="AM29" s="36" t="s">
        <v>12</v>
      </c>
      <c r="AN29" s="36" t="s">
        <v>12</v>
      </c>
      <c r="AO29" s="49" t="s">
        <v>181</v>
      </c>
      <c r="AP29" s="57" t="s">
        <v>181</v>
      </c>
      <c r="AQ29" s="39">
        <v>1.9E-3</v>
      </c>
      <c r="AR29" s="36">
        <v>1.6000000000000001E-3</v>
      </c>
      <c r="AS29" s="49">
        <v>1.75E-3</v>
      </c>
      <c r="AT29" s="49">
        <v>2.1213203439999999E-4</v>
      </c>
      <c r="AU29" s="36" t="s">
        <v>12</v>
      </c>
      <c r="AV29" s="36" t="s">
        <v>12</v>
      </c>
      <c r="AW29" s="49" t="s">
        <v>181</v>
      </c>
      <c r="AX29" s="57" t="s">
        <v>181</v>
      </c>
      <c r="AY29" s="39">
        <v>1.5E-3</v>
      </c>
      <c r="AZ29" s="36">
        <v>1.1999999999999999E-3</v>
      </c>
      <c r="BA29" s="49">
        <v>1.3500000000000001E-3</v>
      </c>
      <c r="BB29" s="49">
        <v>2.1213203439999999E-4</v>
      </c>
      <c r="BC29" s="36">
        <v>8.9999999999999998E-4</v>
      </c>
      <c r="BD29" s="36" t="s">
        <v>12</v>
      </c>
      <c r="BE29" s="49">
        <v>8.9999999999999998E-4</v>
      </c>
      <c r="BF29" s="57" t="s">
        <v>181</v>
      </c>
      <c r="BG29" s="219" t="s">
        <v>12</v>
      </c>
      <c r="BH29" s="36"/>
    </row>
    <row r="30" spans="1:60" ht="15.75" customHeight="1" x14ac:dyDescent="0.2">
      <c r="A30" s="218" t="s">
        <v>47</v>
      </c>
      <c r="B30" s="48">
        <v>2.9999999999999997E-4</v>
      </c>
      <c r="C30" s="36">
        <v>5.8400000000000001E-2</v>
      </c>
      <c r="D30" s="36">
        <v>5.5199999999999999E-2</v>
      </c>
      <c r="E30" s="49">
        <f>AVERAGE(C30:D30)</f>
        <v>5.6800000000000003E-2</v>
      </c>
      <c r="F30" s="49">
        <f>STDEV(C30:D30)</f>
        <v>2.2627416997969534E-3</v>
      </c>
      <c r="G30" s="36">
        <v>2.87E-2</v>
      </c>
      <c r="H30" s="36">
        <v>2.81E-2</v>
      </c>
      <c r="I30" s="49">
        <f>AVERAGE(G30:H30)</f>
        <v>2.8400000000000002E-2</v>
      </c>
      <c r="J30" s="57">
        <f>STDEV(G30:H30)</f>
        <v>4.2426406871192844E-4</v>
      </c>
      <c r="K30" s="36">
        <v>9.2600000000000002E-2</v>
      </c>
      <c r="L30" s="36">
        <v>8.3400000000000002E-2</v>
      </c>
      <c r="M30" s="49">
        <f>AVERAGE(K30:L30)</f>
        <v>8.7999999999999995E-2</v>
      </c>
      <c r="N30" s="49">
        <f>STDEV(K30:L30)</f>
        <v>6.5053823869162374E-3</v>
      </c>
      <c r="O30" s="36">
        <v>3.5900000000000001E-2</v>
      </c>
      <c r="P30" s="36">
        <v>3.5400000000000001E-2</v>
      </c>
      <c r="Q30" s="46">
        <f>AVERAGE(O30:P30)</f>
        <v>3.5650000000000001E-2</v>
      </c>
      <c r="R30" s="218">
        <f>STDEV(O30:P30)</f>
        <v>3.5355339059327408E-4</v>
      </c>
      <c r="S30" s="39">
        <v>0.12959999999999999</v>
      </c>
      <c r="T30" s="36">
        <v>0.13009999999999999</v>
      </c>
      <c r="U30" s="49">
        <f>AVERAGE(S30:T30)</f>
        <v>0.12984999999999999</v>
      </c>
      <c r="V30" s="49">
        <f>STDEV(S30:T30)</f>
        <v>3.5355339059327408E-4</v>
      </c>
      <c r="W30" s="36">
        <v>7.85E-2</v>
      </c>
      <c r="X30" s="36">
        <v>7.8100000000000003E-2</v>
      </c>
      <c r="Y30" s="49">
        <f>AVERAGE(W30:X30)</f>
        <v>7.8300000000000008E-2</v>
      </c>
      <c r="Z30" s="57">
        <f>STDEV(W30:X30)</f>
        <v>2.8284271247461728E-4</v>
      </c>
      <c r="AA30" s="39">
        <v>1.9E-2</v>
      </c>
      <c r="AB30" s="36">
        <v>1.7999999999999999E-2</v>
      </c>
      <c r="AC30" s="49">
        <f t="shared" si="57"/>
        <v>1.8499999999999999E-2</v>
      </c>
      <c r="AD30" s="49">
        <f>STDEV(AA30:AB30)</f>
        <v>7.0710678118654816E-4</v>
      </c>
      <c r="AE30" s="36">
        <v>1.52E-2</v>
      </c>
      <c r="AF30" s="36">
        <v>1.5299999999999999E-2</v>
      </c>
      <c r="AG30" s="49">
        <f>AVERAGE(AE30:AF30)</f>
        <v>1.525E-2</v>
      </c>
      <c r="AH30" s="57">
        <f>STDEV(AE30:AF30)</f>
        <v>7.071067811865432E-5</v>
      </c>
      <c r="AI30" s="39">
        <v>0.13200000000000001</v>
      </c>
      <c r="AJ30" s="36">
        <v>0.13320000000000001</v>
      </c>
      <c r="AK30" s="49">
        <f t="shared" si="58"/>
        <v>0.1326</v>
      </c>
      <c r="AL30" s="49">
        <f t="shared" si="59"/>
        <v>8.4852813742386166E-4</v>
      </c>
      <c r="AM30" s="36">
        <v>9.69E-2</v>
      </c>
      <c r="AN30" s="36">
        <v>9.8500000000000004E-2</v>
      </c>
      <c r="AO30" s="49">
        <v>9.7699999999999995E-2</v>
      </c>
      <c r="AP30" s="57">
        <v>1.1313708500000001E-3</v>
      </c>
      <c r="AQ30" s="39">
        <v>0.16209999999999999</v>
      </c>
      <c r="AR30" s="36">
        <v>0.15459999999999999</v>
      </c>
      <c r="AS30" s="49">
        <v>0.15834999999999999</v>
      </c>
      <c r="AT30" s="49">
        <v>5.303300859E-3</v>
      </c>
      <c r="AU30" s="36">
        <v>8.5300000000000001E-2</v>
      </c>
      <c r="AV30" s="36">
        <v>8.4699999999999998E-2</v>
      </c>
      <c r="AW30" s="49">
        <v>8.5000000000000006E-2</v>
      </c>
      <c r="AX30" s="57">
        <v>4.242640687E-4</v>
      </c>
      <c r="AY30" s="39">
        <v>0.16250000000000001</v>
      </c>
      <c r="AZ30" s="36">
        <v>0.17050000000000001</v>
      </c>
      <c r="BA30" s="49">
        <v>0.16650000000000001</v>
      </c>
      <c r="BB30" s="49">
        <v>5.6568542489999997E-3</v>
      </c>
      <c r="BC30" s="36">
        <v>8.8800000000000004E-2</v>
      </c>
      <c r="BD30" s="36">
        <v>9.1200000000000003E-2</v>
      </c>
      <c r="BE30" s="49">
        <v>0.09</v>
      </c>
      <c r="BF30" s="57">
        <v>1.6970562749999999E-3</v>
      </c>
      <c r="BG30" s="219">
        <v>0.15840000000000001</v>
      </c>
      <c r="BH30" s="36"/>
    </row>
    <row r="31" spans="1:60" ht="15.75" customHeight="1" x14ac:dyDescent="0.2">
      <c r="A31" s="218" t="s">
        <v>48</v>
      </c>
      <c r="B31" s="48">
        <v>1.6999999999999999E-3</v>
      </c>
      <c r="C31" s="36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49"/>
      <c r="J31" s="57"/>
      <c r="K31" s="36" t="s">
        <v>12</v>
      </c>
      <c r="L31" s="36" t="s">
        <v>12</v>
      </c>
      <c r="M31" s="49"/>
      <c r="N31" s="49"/>
      <c r="O31" s="36" t="s">
        <v>12</v>
      </c>
      <c r="P31" s="36" t="s">
        <v>12</v>
      </c>
      <c r="Q31" s="46"/>
      <c r="R31" s="218"/>
      <c r="S31" s="39" t="s">
        <v>12</v>
      </c>
      <c r="T31" s="36" t="s">
        <v>12</v>
      </c>
      <c r="U31" s="49"/>
      <c r="V31" s="49"/>
      <c r="W31" s="36" t="s">
        <v>12</v>
      </c>
      <c r="X31" s="36" t="s">
        <v>12</v>
      </c>
      <c r="Y31" s="49"/>
      <c r="Z31" s="57"/>
      <c r="AA31" s="39" t="s">
        <v>12</v>
      </c>
      <c r="AB31" s="36" t="s">
        <v>12</v>
      </c>
      <c r="AC31" s="49"/>
      <c r="AD31" s="49"/>
      <c r="AE31" s="36" t="s">
        <v>12</v>
      </c>
      <c r="AF31" s="36" t="s">
        <v>12</v>
      </c>
      <c r="AG31" s="49"/>
      <c r="AH31" s="57"/>
      <c r="AI31" s="39" t="s">
        <v>12</v>
      </c>
      <c r="AJ31" s="36" t="s">
        <v>12</v>
      </c>
      <c r="AK31" s="49"/>
      <c r="AL31" s="49"/>
      <c r="AM31" s="36" t="s">
        <v>12</v>
      </c>
      <c r="AN31" s="36" t="s">
        <v>12</v>
      </c>
      <c r="AO31" s="49" t="s">
        <v>181</v>
      </c>
      <c r="AP31" s="57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57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219" t="s">
        <v>12</v>
      </c>
      <c r="BH31" s="36"/>
    </row>
    <row r="32" spans="1:60" ht="12.75" x14ac:dyDescent="0.2">
      <c r="A32" s="218" t="s">
        <v>49</v>
      </c>
      <c r="B32" s="48">
        <v>1E-3</v>
      </c>
      <c r="C32" s="36" t="s">
        <v>12</v>
      </c>
      <c r="D32" s="36" t="s">
        <v>12</v>
      </c>
      <c r="E32" s="49"/>
      <c r="F32" s="49"/>
      <c r="G32" s="36" t="s">
        <v>12</v>
      </c>
      <c r="H32" s="36" t="s">
        <v>12</v>
      </c>
      <c r="I32" s="49"/>
      <c r="J32" s="57"/>
      <c r="K32" s="36" t="s">
        <v>12</v>
      </c>
      <c r="L32" s="36" t="s">
        <v>12</v>
      </c>
      <c r="M32" s="49"/>
      <c r="N32" s="49"/>
      <c r="O32" s="36" t="s">
        <v>12</v>
      </c>
      <c r="P32" s="36" t="s">
        <v>12</v>
      </c>
      <c r="Q32" s="46"/>
      <c r="R32" s="218"/>
      <c r="S32" s="39" t="s">
        <v>12</v>
      </c>
      <c r="T32" s="36" t="s">
        <v>12</v>
      </c>
      <c r="U32" s="49"/>
      <c r="V32" s="49"/>
      <c r="W32" s="36" t="s">
        <v>12</v>
      </c>
      <c r="X32" s="36" t="s">
        <v>12</v>
      </c>
      <c r="Y32" s="49"/>
      <c r="Z32" s="57"/>
      <c r="AA32" s="39">
        <v>4.5999999999999999E-3</v>
      </c>
      <c r="AB32" s="36">
        <v>1E-3</v>
      </c>
      <c r="AC32" s="49">
        <f>AVERAGE(AA32:AB32)</f>
        <v>2.8E-3</v>
      </c>
      <c r="AD32" s="49">
        <f>STDEV(AA32:AB32)</f>
        <v>2.5455844122715715E-3</v>
      </c>
      <c r="AE32" s="36" t="s">
        <v>12</v>
      </c>
      <c r="AF32" s="36" t="s">
        <v>12</v>
      </c>
      <c r="AG32" s="49"/>
      <c r="AH32" s="57"/>
      <c r="AI32" s="39">
        <v>2.5000000000000001E-3</v>
      </c>
      <c r="AJ32" s="36">
        <v>1.9E-3</v>
      </c>
      <c r="AK32" s="49">
        <f>AVERAGE(AI32:AJ32)</f>
        <v>2.2000000000000001E-3</v>
      </c>
      <c r="AL32" s="49">
        <f>STDEV(AI32:AJ32)</f>
        <v>4.2426406871192855E-4</v>
      </c>
      <c r="AM32" s="36">
        <v>3.5000000000000001E-3</v>
      </c>
      <c r="AN32" s="36">
        <v>1.9E-3</v>
      </c>
      <c r="AO32" s="49">
        <v>2.7000000000000001E-3</v>
      </c>
      <c r="AP32" s="57">
        <v>1.1313708500000001E-3</v>
      </c>
      <c r="AQ32" s="39">
        <v>2.3E-3</v>
      </c>
      <c r="AR32" s="36">
        <v>1.5E-3</v>
      </c>
      <c r="AS32" s="49">
        <v>1.9E-3</v>
      </c>
      <c r="AT32" s="49">
        <v>5.6568542489999997E-4</v>
      </c>
      <c r="AU32" s="36">
        <v>3.0000000000000001E-3</v>
      </c>
      <c r="AV32" s="36">
        <v>2.5000000000000001E-3</v>
      </c>
      <c r="AW32" s="49">
        <v>2.7499999999999998E-3</v>
      </c>
      <c r="AX32" s="57">
        <v>3.5355339059999998E-4</v>
      </c>
      <c r="AY32" s="39">
        <v>2.3E-3</v>
      </c>
      <c r="AZ32" s="36">
        <v>1.6999999999999999E-3</v>
      </c>
      <c r="BA32" s="49">
        <v>2E-3</v>
      </c>
      <c r="BB32" s="49">
        <v>4.242640687E-4</v>
      </c>
      <c r="BC32" s="36">
        <v>2.0999999999999999E-3</v>
      </c>
      <c r="BD32" s="36">
        <v>4.7999999999999996E-3</v>
      </c>
      <c r="BE32" s="49">
        <v>3.4499999999999999E-3</v>
      </c>
      <c r="BF32" s="57">
        <v>1.9091883090000001E-3</v>
      </c>
      <c r="BG32" s="219">
        <v>1.2999999999999999E-3</v>
      </c>
      <c r="BH32" s="36"/>
    </row>
    <row r="33" spans="1:60" ht="12.75" x14ac:dyDescent="0.2">
      <c r="A33" s="218" t="s">
        <v>50</v>
      </c>
      <c r="B33" s="48">
        <v>5.1000000000000004E-3</v>
      </c>
      <c r="C33" s="36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49"/>
      <c r="J33" s="57"/>
      <c r="K33" s="36" t="s">
        <v>12</v>
      </c>
      <c r="L33" s="36" t="s">
        <v>12</v>
      </c>
      <c r="M33" s="49"/>
      <c r="N33" s="49"/>
      <c r="O33" s="36" t="s">
        <v>12</v>
      </c>
      <c r="P33" s="36" t="s">
        <v>12</v>
      </c>
      <c r="Q33" s="46"/>
      <c r="R33" s="218"/>
      <c r="S33" s="39" t="s">
        <v>12</v>
      </c>
      <c r="T33" s="36" t="s">
        <v>12</v>
      </c>
      <c r="U33" s="49"/>
      <c r="V33" s="49"/>
      <c r="W33" s="36" t="s">
        <v>12</v>
      </c>
      <c r="X33" s="36" t="s">
        <v>12</v>
      </c>
      <c r="Y33" s="49"/>
      <c r="Z33" s="57"/>
      <c r="AA33" s="39" t="s">
        <v>12</v>
      </c>
      <c r="AB33" s="36" t="s">
        <v>12</v>
      </c>
      <c r="AC33" s="49"/>
      <c r="AD33" s="49"/>
      <c r="AE33" s="36" t="s">
        <v>12</v>
      </c>
      <c r="AF33" s="36" t="s">
        <v>12</v>
      </c>
      <c r="AG33" s="49"/>
      <c r="AH33" s="57"/>
      <c r="AI33" s="39" t="s">
        <v>12</v>
      </c>
      <c r="AJ33" s="36" t="s">
        <v>12</v>
      </c>
      <c r="AK33" s="49"/>
      <c r="AL33" s="49"/>
      <c r="AM33" s="36" t="s">
        <v>12</v>
      </c>
      <c r="AN33" s="36" t="s">
        <v>12</v>
      </c>
      <c r="AO33" s="49" t="s">
        <v>181</v>
      </c>
      <c r="AP33" s="57" t="s">
        <v>181</v>
      </c>
      <c r="AQ33" s="39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57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219" t="s">
        <v>12</v>
      </c>
      <c r="BH33" s="36"/>
    </row>
    <row r="34" spans="1:60" ht="12.75" x14ac:dyDescent="0.2">
      <c r="A34" s="218" t="s">
        <v>51</v>
      </c>
      <c r="B34" s="48">
        <v>2.0000000000000001E-4</v>
      </c>
      <c r="C34" s="36">
        <v>3.3799999999999997E-2</v>
      </c>
      <c r="D34" s="36">
        <v>2.5100000000000001E-2</v>
      </c>
      <c r="E34" s="49">
        <f>AVERAGE(C34:D34)</f>
        <v>2.9449999999999997E-2</v>
      </c>
      <c r="F34" s="49">
        <f>STDEV(C34:D34)</f>
        <v>6.1518289963229727E-3</v>
      </c>
      <c r="G34" s="36">
        <v>1E-3</v>
      </c>
      <c r="H34" s="36">
        <v>8.9999999999999998E-4</v>
      </c>
      <c r="I34" s="49">
        <f>AVERAGE(G34:H34)</f>
        <v>9.5E-4</v>
      </c>
      <c r="J34" s="57">
        <f>STDEV(G34:H34)</f>
        <v>7.0710678118654781E-5</v>
      </c>
      <c r="K34" s="36">
        <v>5.7200000000000001E-2</v>
      </c>
      <c r="L34" s="36">
        <v>3.8800000000000001E-2</v>
      </c>
      <c r="M34" s="49">
        <f>AVERAGE(K34:L34)</f>
        <v>4.8000000000000001E-2</v>
      </c>
      <c r="N34" s="49">
        <f>STDEV(K34:L34)</f>
        <v>1.3010764773832473E-2</v>
      </c>
      <c r="O34" s="36">
        <v>1.2999999999999999E-3</v>
      </c>
      <c r="P34" s="36">
        <v>1.1999999999999999E-3</v>
      </c>
      <c r="Q34" s="46">
        <f>AVERAGE(O34:P34)</f>
        <v>1.2499999999999998E-3</v>
      </c>
      <c r="R34" s="218">
        <f>STDEV(O34:P34)</f>
        <v>7.0710678118654795E-5</v>
      </c>
      <c r="S34" s="39">
        <v>2.7400000000000001E-2</v>
      </c>
      <c r="T34" s="36">
        <v>3.3500000000000002E-2</v>
      </c>
      <c r="U34" s="49">
        <f>AVERAGE(S34:T34)</f>
        <v>3.0450000000000001E-2</v>
      </c>
      <c r="V34" s="49">
        <f>STDEV(S34:T34)</f>
        <v>4.3133513652379406E-3</v>
      </c>
      <c r="W34" s="36">
        <v>8.9999999999999998E-4</v>
      </c>
      <c r="X34" s="36">
        <v>8.0000000000000004E-4</v>
      </c>
      <c r="Y34" s="49">
        <f>AVERAGE(W34:X34)</f>
        <v>8.5000000000000006E-4</v>
      </c>
      <c r="Z34" s="57">
        <f>STDEV(W34:X34)</f>
        <v>7.07106781186547E-5</v>
      </c>
      <c r="AA34" s="39" t="s">
        <v>12</v>
      </c>
      <c r="AB34" s="36" t="s">
        <v>12</v>
      </c>
      <c r="AC34" s="49"/>
      <c r="AD34" s="49"/>
      <c r="AE34" s="36" t="s">
        <v>12</v>
      </c>
      <c r="AF34" s="36" t="s">
        <v>12</v>
      </c>
      <c r="AG34" s="49"/>
      <c r="AH34" s="57"/>
      <c r="AI34" s="39">
        <v>2.8500000000000001E-2</v>
      </c>
      <c r="AJ34" s="36">
        <v>2.63E-2</v>
      </c>
      <c r="AK34" s="49">
        <f>AVERAGE(AI34:AJ34)</f>
        <v>2.7400000000000001E-2</v>
      </c>
      <c r="AL34" s="49">
        <f>STDEV(AI34:AJ34)</f>
        <v>1.5556349186104049E-3</v>
      </c>
      <c r="AM34" s="36" t="s">
        <v>12</v>
      </c>
      <c r="AN34" s="36" t="s">
        <v>12</v>
      </c>
      <c r="AO34" s="49" t="s">
        <v>181</v>
      </c>
      <c r="AP34" s="57" t="s">
        <v>181</v>
      </c>
      <c r="AQ34" s="39">
        <v>4.24E-2</v>
      </c>
      <c r="AR34" s="36">
        <v>3.6499999999999998E-2</v>
      </c>
      <c r="AS34" s="49">
        <v>3.9449999999999999E-2</v>
      </c>
      <c r="AT34" s="49">
        <v>4.1719300090000003E-3</v>
      </c>
      <c r="AU34" s="36">
        <v>1.1999999999999999E-3</v>
      </c>
      <c r="AV34" s="36">
        <v>1E-3</v>
      </c>
      <c r="AW34" s="49">
        <v>1.1000000000000001E-3</v>
      </c>
      <c r="AX34" s="57">
        <v>1.414213562E-4</v>
      </c>
      <c r="AY34" s="39">
        <v>2.9399999999999999E-2</v>
      </c>
      <c r="AZ34" s="36">
        <v>3.09E-2</v>
      </c>
      <c r="BA34" s="49">
        <v>3.015E-2</v>
      </c>
      <c r="BB34" s="49">
        <v>1.0606601719999999E-3</v>
      </c>
      <c r="BC34" s="36">
        <v>1.5E-3</v>
      </c>
      <c r="BD34" s="36">
        <v>5.0000000000000001E-4</v>
      </c>
      <c r="BE34" s="49">
        <v>1E-3</v>
      </c>
      <c r="BF34" s="57">
        <v>7.0710678119999997E-4</v>
      </c>
      <c r="BG34" s="219" t="s">
        <v>12</v>
      </c>
      <c r="BH34" s="36"/>
    </row>
    <row r="35" spans="1:60" ht="12.75" x14ac:dyDescent="0.2">
      <c r="A35" s="883" t="s">
        <v>81</v>
      </c>
      <c r="B35" s="862"/>
      <c r="C35" s="93"/>
      <c r="D35" s="93"/>
      <c r="E35" s="93"/>
      <c r="F35" s="93"/>
      <c r="G35" s="93"/>
      <c r="H35" s="93"/>
      <c r="I35" s="220"/>
      <c r="J35" s="221"/>
      <c r="K35" s="93"/>
      <c r="L35" s="93"/>
      <c r="M35" s="220"/>
      <c r="N35" s="220"/>
      <c r="O35" s="93"/>
      <c r="P35" s="93"/>
      <c r="Q35" s="220"/>
      <c r="R35" s="221"/>
      <c r="S35" s="222"/>
      <c r="T35" s="93"/>
      <c r="U35" s="220"/>
      <c r="V35" s="220"/>
      <c r="W35" s="93"/>
      <c r="X35" s="93"/>
      <c r="Y35" s="220"/>
      <c r="Z35" s="221"/>
      <c r="AA35" s="222"/>
      <c r="AB35" s="93"/>
      <c r="AC35" s="220"/>
      <c r="AD35" s="220"/>
      <c r="AE35" s="93"/>
      <c r="AF35" s="93"/>
      <c r="AG35" s="220"/>
      <c r="AH35" s="221"/>
      <c r="AI35" s="222"/>
      <c r="AJ35" s="93"/>
      <c r="AK35" s="220"/>
      <c r="AL35" s="220"/>
      <c r="AM35" s="93"/>
      <c r="AN35" s="93"/>
      <c r="AO35" s="220"/>
      <c r="AP35" s="221"/>
      <c r="AQ35" s="222"/>
      <c r="AR35" s="93"/>
      <c r="AS35" s="220"/>
      <c r="AT35" s="220"/>
      <c r="AU35" s="93"/>
      <c r="AV35" s="93"/>
      <c r="AW35" s="220"/>
      <c r="AX35" s="221"/>
      <c r="AY35" s="222"/>
      <c r="AZ35" s="93"/>
      <c r="BA35" s="220"/>
      <c r="BB35" s="220"/>
      <c r="BC35" s="93"/>
      <c r="BD35" s="93"/>
      <c r="BE35" s="220"/>
      <c r="BF35" s="221"/>
      <c r="BG35" s="223"/>
      <c r="BH35" s="93"/>
    </row>
    <row r="36" spans="1:60" ht="12.75" x14ac:dyDescent="0.2">
      <c r="A36" s="224" t="s">
        <v>82</v>
      </c>
      <c r="B36" s="225"/>
      <c r="C36" s="97" t="s">
        <v>83</v>
      </c>
      <c r="D36" s="97" t="s">
        <v>84</v>
      </c>
      <c r="E36" s="97" t="s">
        <v>70</v>
      </c>
      <c r="F36" s="226" t="s">
        <v>85</v>
      </c>
      <c r="G36" s="3"/>
      <c r="H36" s="3"/>
      <c r="I36" s="227"/>
      <c r="J36" s="228"/>
      <c r="K36" s="99" t="s">
        <v>83</v>
      </c>
      <c r="L36" s="97" t="s">
        <v>84</v>
      </c>
      <c r="M36" s="97" t="s">
        <v>70</v>
      </c>
      <c r="N36" s="226" t="s">
        <v>85</v>
      </c>
      <c r="O36" s="3"/>
      <c r="P36" s="3"/>
      <c r="Q36" s="227"/>
      <c r="R36" s="228"/>
      <c r="S36" s="99" t="s">
        <v>83</v>
      </c>
      <c r="T36" s="97" t="s">
        <v>84</v>
      </c>
      <c r="U36" s="97" t="s">
        <v>70</v>
      </c>
      <c r="V36" s="226" t="s">
        <v>85</v>
      </c>
      <c r="W36" s="3"/>
      <c r="X36" s="3"/>
      <c r="Y36" s="227"/>
      <c r="Z36" s="228"/>
      <c r="AA36" s="99" t="s">
        <v>83</v>
      </c>
      <c r="AB36" s="97" t="s">
        <v>84</v>
      </c>
      <c r="AC36" s="97" t="s">
        <v>70</v>
      </c>
      <c r="AD36" s="226" t="s">
        <v>85</v>
      </c>
      <c r="AE36" s="3"/>
      <c r="AF36" s="3"/>
      <c r="AG36" s="227"/>
      <c r="AH36" s="228"/>
      <c r="AI36" s="99" t="s">
        <v>83</v>
      </c>
      <c r="AJ36" s="97" t="s">
        <v>84</v>
      </c>
      <c r="AK36" s="97" t="s">
        <v>70</v>
      </c>
      <c r="AL36" s="226" t="s">
        <v>85</v>
      </c>
      <c r="AM36" s="3"/>
      <c r="AN36" s="3"/>
      <c r="AO36" s="227"/>
      <c r="AP36" s="228"/>
      <c r="AQ36" s="99" t="s">
        <v>83</v>
      </c>
      <c r="AR36" s="97" t="s">
        <v>84</v>
      </c>
      <c r="AS36" s="97" t="s">
        <v>70</v>
      </c>
      <c r="AT36" s="226" t="s">
        <v>85</v>
      </c>
      <c r="AU36" s="3"/>
      <c r="AV36" s="3"/>
      <c r="AW36" s="227"/>
      <c r="AX36" s="228"/>
      <c r="AY36" s="99" t="s">
        <v>83</v>
      </c>
      <c r="AZ36" s="97" t="s">
        <v>84</v>
      </c>
      <c r="BA36" s="97" t="s">
        <v>70</v>
      </c>
      <c r="BB36" s="226" t="s">
        <v>85</v>
      </c>
      <c r="BC36" s="3"/>
      <c r="BD36" s="3"/>
      <c r="BE36" s="227"/>
      <c r="BF36" s="228"/>
      <c r="BG36" s="229"/>
    </row>
    <row r="37" spans="1:60" ht="12.75" x14ac:dyDescent="0.2">
      <c r="A37" s="112" t="s">
        <v>86</v>
      </c>
      <c r="B37" s="126"/>
      <c r="C37" s="101">
        <v>0</v>
      </c>
      <c r="D37" s="101">
        <v>0.13</v>
      </c>
      <c r="E37" s="102">
        <f t="shared" ref="E37:E43" si="60">AVERAGE(C37:D37)</f>
        <v>6.5000000000000002E-2</v>
      </c>
      <c r="F37" s="230">
        <f t="shared" ref="F37:F43" si="61">STDEV(C37:D37)</f>
        <v>9.1923881554251186E-2</v>
      </c>
      <c r="I37" s="143"/>
      <c r="J37" s="231"/>
      <c r="K37" s="104">
        <v>0</v>
      </c>
      <c r="L37" s="101">
        <v>0</v>
      </c>
      <c r="M37" s="102">
        <f t="shared" ref="M37:M43" si="62">AVERAGE(K37:L37)</f>
        <v>0</v>
      </c>
      <c r="N37" s="232">
        <f t="shared" ref="N37:N43" si="63">STDEV(K37:L37)</f>
        <v>0</v>
      </c>
      <c r="Q37" s="143"/>
      <c r="R37" s="231"/>
      <c r="S37" s="104">
        <v>0</v>
      </c>
      <c r="T37" s="101">
        <v>0</v>
      </c>
      <c r="U37" s="102">
        <f t="shared" ref="U37:U43" si="64">AVERAGE(S37:T37)</f>
        <v>0</v>
      </c>
      <c r="V37" s="232">
        <f t="shared" ref="V37:V43" si="65">STDEV(S37:T37)</f>
        <v>0</v>
      </c>
      <c r="Y37" s="143"/>
      <c r="Z37" s="231"/>
      <c r="AA37" s="104">
        <v>1.25</v>
      </c>
      <c r="AB37" s="101">
        <v>1.22</v>
      </c>
      <c r="AC37" s="102">
        <f t="shared" ref="AC37:AC42" si="66">AVERAGE(AA37:AB37)</f>
        <v>1.2349999999999999</v>
      </c>
      <c r="AD37" s="232">
        <f t="shared" ref="AD37:AD42" si="67">STDEV(AA37:AB37)</f>
        <v>2.1213203435596444E-2</v>
      </c>
      <c r="AG37" s="143"/>
      <c r="AH37" s="231"/>
      <c r="AI37" s="104">
        <v>0</v>
      </c>
      <c r="AJ37" s="101">
        <v>0.13</v>
      </c>
      <c r="AK37" s="102">
        <f t="shared" ref="AK37:AK43" si="68">AVERAGE(AI37:AJ37)</f>
        <v>6.5000000000000002E-2</v>
      </c>
      <c r="AL37" s="232">
        <f t="shared" ref="AL37:AL43" si="69">STDEV(AI37:AJ37)</f>
        <v>9.1923881554251186E-2</v>
      </c>
      <c r="AO37" s="143"/>
      <c r="AP37" s="231"/>
      <c r="AQ37" s="104">
        <v>0</v>
      </c>
      <c r="AR37" s="101">
        <v>0</v>
      </c>
      <c r="AS37" s="102">
        <f t="shared" ref="AS37:AS43" si="70">AVERAGE(AQ37:AR37)</f>
        <v>0</v>
      </c>
      <c r="AT37" s="232">
        <f t="shared" ref="AT37:AT43" si="71">STDEV(AQ37:AR37)</f>
        <v>0</v>
      </c>
      <c r="AW37" s="143"/>
      <c r="AX37" s="231"/>
      <c r="AY37" s="104">
        <v>0.16</v>
      </c>
      <c r="AZ37" s="101">
        <v>0</v>
      </c>
      <c r="BA37" s="102">
        <f t="shared" ref="BA37:BA43" si="72">AVERAGE(AY37:AZ37)</f>
        <v>0.08</v>
      </c>
      <c r="BB37" s="232">
        <f t="shared" ref="BB37:BB43" si="73">STDEV(AY37:AZ37)</f>
        <v>0.11313708498984761</v>
      </c>
      <c r="BE37" s="143"/>
      <c r="BF37" s="231"/>
      <c r="BG37" s="233">
        <v>0.69</v>
      </c>
    </row>
    <row r="38" spans="1:60" ht="12.75" x14ac:dyDescent="0.2">
      <c r="A38" s="112" t="s">
        <v>87</v>
      </c>
      <c r="B38" s="126"/>
      <c r="C38" s="101">
        <v>3.59</v>
      </c>
      <c r="D38" s="101">
        <v>3.69</v>
      </c>
      <c r="E38" s="102">
        <f t="shared" si="60"/>
        <v>3.6399999999999997</v>
      </c>
      <c r="F38" s="230">
        <f t="shared" si="61"/>
        <v>7.0710678118654821E-2</v>
      </c>
      <c r="I38" s="143"/>
      <c r="J38" s="231"/>
      <c r="K38" s="104">
        <v>4.79</v>
      </c>
      <c r="L38" s="101">
        <v>5.22</v>
      </c>
      <c r="M38" s="102">
        <f t="shared" si="62"/>
        <v>5.0049999999999999</v>
      </c>
      <c r="N38" s="232">
        <f t="shared" si="63"/>
        <v>0.30405591591021525</v>
      </c>
      <c r="Q38" s="143"/>
      <c r="R38" s="231"/>
      <c r="S38" s="104">
        <v>7.28</v>
      </c>
      <c r="T38" s="101">
        <v>6.93</v>
      </c>
      <c r="U38" s="102">
        <f t="shared" si="64"/>
        <v>7.1050000000000004</v>
      </c>
      <c r="V38" s="232">
        <f t="shared" si="65"/>
        <v>0.24748737341529201</v>
      </c>
      <c r="Y38" s="143"/>
      <c r="Z38" s="231"/>
      <c r="AA38" s="104">
        <v>77.78</v>
      </c>
      <c r="AB38" s="101">
        <v>77.47</v>
      </c>
      <c r="AC38" s="102">
        <f t="shared" si="66"/>
        <v>77.625</v>
      </c>
      <c r="AD38" s="232">
        <f t="shared" si="67"/>
        <v>0.21920310216783134</v>
      </c>
      <c r="AG38" s="143"/>
      <c r="AH38" s="231"/>
      <c r="AI38" s="104">
        <v>10.06</v>
      </c>
      <c r="AJ38" s="101">
        <v>9.77</v>
      </c>
      <c r="AK38" s="102">
        <f t="shared" si="68"/>
        <v>9.9149999999999991</v>
      </c>
      <c r="AL38" s="232">
        <f t="shared" si="69"/>
        <v>0.20506096654409944</v>
      </c>
      <c r="AO38" s="143"/>
      <c r="AP38" s="231"/>
      <c r="AQ38" s="104">
        <v>10.16</v>
      </c>
      <c r="AR38" s="101">
        <v>9.24</v>
      </c>
      <c r="AS38" s="102">
        <f t="shared" si="70"/>
        <v>9.6999999999999993</v>
      </c>
      <c r="AT38" s="232">
        <f t="shared" si="71"/>
        <v>0.65053823869162364</v>
      </c>
      <c r="AW38" s="143"/>
      <c r="AX38" s="231"/>
      <c r="AY38" s="104">
        <v>13.16</v>
      </c>
      <c r="AZ38" s="101">
        <v>13.27</v>
      </c>
      <c r="BA38" s="102">
        <f t="shared" si="72"/>
        <v>13.215</v>
      </c>
      <c r="BB38" s="232">
        <f t="shared" si="73"/>
        <v>7.7781745930519827E-2</v>
      </c>
      <c r="BE38" s="143"/>
      <c r="BF38" s="231"/>
      <c r="BG38" s="234">
        <v>50.97</v>
      </c>
    </row>
    <row r="39" spans="1:60" ht="12.75" x14ac:dyDescent="0.2">
      <c r="A39" s="112" t="s">
        <v>88</v>
      </c>
      <c r="B39" s="126"/>
      <c r="C39" s="101">
        <v>0</v>
      </c>
      <c r="D39" s="101">
        <v>0</v>
      </c>
      <c r="E39" s="102">
        <f t="shared" si="60"/>
        <v>0</v>
      </c>
      <c r="F39" s="230">
        <f t="shared" si="61"/>
        <v>0</v>
      </c>
      <c r="I39" s="143"/>
      <c r="J39" s="231"/>
      <c r="K39" s="104">
        <v>0</v>
      </c>
      <c r="L39" s="101">
        <v>0</v>
      </c>
      <c r="M39" s="102">
        <f t="shared" si="62"/>
        <v>0</v>
      </c>
      <c r="N39" s="232">
        <f t="shared" si="63"/>
        <v>0</v>
      </c>
      <c r="Q39" s="143"/>
      <c r="R39" s="231"/>
      <c r="S39" s="104">
        <v>0</v>
      </c>
      <c r="T39" s="101">
        <v>0</v>
      </c>
      <c r="U39" s="102">
        <f t="shared" si="64"/>
        <v>0</v>
      </c>
      <c r="V39" s="232">
        <f t="shared" si="65"/>
        <v>0</v>
      </c>
      <c r="Y39" s="143"/>
      <c r="Z39" s="231"/>
      <c r="AA39" s="104">
        <v>0.16</v>
      </c>
      <c r="AB39" s="101">
        <v>0.16</v>
      </c>
      <c r="AC39" s="102">
        <f t="shared" si="66"/>
        <v>0.16</v>
      </c>
      <c r="AD39" s="232">
        <f t="shared" si="67"/>
        <v>0</v>
      </c>
      <c r="AG39" s="143"/>
      <c r="AH39" s="231"/>
      <c r="AI39" s="104">
        <v>0</v>
      </c>
      <c r="AJ39" s="101">
        <v>0</v>
      </c>
      <c r="AK39" s="102">
        <f t="shared" si="68"/>
        <v>0</v>
      </c>
      <c r="AL39" s="232">
        <f t="shared" si="69"/>
        <v>0</v>
      </c>
      <c r="AO39" s="143"/>
      <c r="AP39" s="231"/>
      <c r="AQ39" s="104">
        <v>0</v>
      </c>
      <c r="AR39" s="101">
        <v>0</v>
      </c>
      <c r="AS39" s="102">
        <f t="shared" si="70"/>
        <v>0</v>
      </c>
      <c r="AT39" s="232">
        <f t="shared" si="71"/>
        <v>0</v>
      </c>
      <c r="AW39" s="143"/>
      <c r="AX39" s="231"/>
      <c r="AY39" s="104">
        <v>0</v>
      </c>
      <c r="AZ39" s="101">
        <v>0</v>
      </c>
      <c r="BA39" s="102">
        <f t="shared" si="72"/>
        <v>0</v>
      </c>
      <c r="BB39" s="232">
        <f t="shared" si="73"/>
        <v>0</v>
      </c>
      <c r="BE39" s="143"/>
      <c r="BF39" s="231"/>
      <c r="BG39" s="234">
        <v>0</v>
      </c>
    </row>
    <row r="40" spans="1:60" ht="12.75" x14ac:dyDescent="0.2">
      <c r="A40" s="112" t="s">
        <v>89</v>
      </c>
      <c r="B40" s="126"/>
      <c r="C40" s="101">
        <v>0</v>
      </c>
      <c r="D40" s="101">
        <v>0</v>
      </c>
      <c r="E40" s="102">
        <f t="shared" si="60"/>
        <v>0</v>
      </c>
      <c r="F40" s="230">
        <f t="shared" si="61"/>
        <v>0</v>
      </c>
      <c r="I40" s="143"/>
      <c r="J40" s="231"/>
      <c r="K40" s="104">
        <v>0</v>
      </c>
      <c r="L40" s="101">
        <v>0</v>
      </c>
      <c r="M40" s="102">
        <f t="shared" si="62"/>
        <v>0</v>
      </c>
      <c r="N40" s="232">
        <f t="shared" si="63"/>
        <v>0</v>
      </c>
      <c r="Q40" s="143"/>
      <c r="R40" s="231"/>
      <c r="S40" s="104">
        <v>0</v>
      </c>
      <c r="T40" s="101">
        <v>0</v>
      </c>
      <c r="U40" s="102">
        <f t="shared" si="64"/>
        <v>0</v>
      </c>
      <c r="V40" s="232">
        <f t="shared" si="65"/>
        <v>0</v>
      </c>
      <c r="Y40" s="143"/>
      <c r="Z40" s="231"/>
      <c r="AA40" s="104">
        <v>0</v>
      </c>
      <c r="AB40" s="101">
        <v>0</v>
      </c>
      <c r="AC40" s="102">
        <f t="shared" si="66"/>
        <v>0</v>
      </c>
      <c r="AD40" s="232">
        <f t="shared" si="67"/>
        <v>0</v>
      </c>
      <c r="AG40" s="143"/>
      <c r="AH40" s="231"/>
      <c r="AI40" s="104">
        <v>0</v>
      </c>
      <c r="AJ40" s="101">
        <v>0</v>
      </c>
      <c r="AK40" s="102">
        <f t="shared" si="68"/>
        <v>0</v>
      </c>
      <c r="AL40" s="232">
        <f t="shared" si="69"/>
        <v>0</v>
      </c>
      <c r="AO40" s="143"/>
      <c r="AP40" s="231"/>
      <c r="AQ40" s="104">
        <v>0</v>
      </c>
      <c r="AR40" s="101">
        <v>0</v>
      </c>
      <c r="AS40" s="102">
        <f t="shared" si="70"/>
        <v>0</v>
      </c>
      <c r="AT40" s="232">
        <f t="shared" si="71"/>
        <v>0</v>
      </c>
      <c r="AW40" s="143"/>
      <c r="AX40" s="231"/>
      <c r="AY40" s="104">
        <v>0</v>
      </c>
      <c r="AZ40" s="101">
        <v>0</v>
      </c>
      <c r="BA40" s="102">
        <f t="shared" si="72"/>
        <v>0</v>
      </c>
      <c r="BB40" s="232">
        <f t="shared" si="73"/>
        <v>0</v>
      </c>
      <c r="BE40" s="143"/>
      <c r="BF40" s="231"/>
      <c r="BG40" s="234">
        <v>0</v>
      </c>
    </row>
    <row r="41" spans="1:60" ht="12.75" x14ac:dyDescent="0.2">
      <c r="A41" s="112" t="s">
        <v>90</v>
      </c>
      <c r="B41" s="126"/>
      <c r="C41" s="101">
        <v>0</v>
      </c>
      <c r="D41" s="101">
        <v>0</v>
      </c>
      <c r="E41" s="102">
        <f t="shared" si="60"/>
        <v>0</v>
      </c>
      <c r="F41" s="230">
        <f t="shared" si="61"/>
        <v>0</v>
      </c>
      <c r="I41" s="143"/>
      <c r="J41" s="231"/>
      <c r="K41" s="104">
        <v>0</v>
      </c>
      <c r="L41" s="101">
        <v>0</v>
      </c>
      <c r="M41" s="102">
        <f t="shared" si="62"/>
        <v>0</v>
      </c>
      <c r="N41" s="232">
        <f t="shared" si="63"/>
        <v>0</v>
      </c>
      <c r="Q41" s="143"/>
      <c r="R41" s="231"/>
      <c r="S41" s="104">
        <v>0</v>
      </c>
      <c r="T41" s="101">
        <v>0</v>
      </c>
      <c r="U41" s="102">
        <f t="shared" si="64"/>
        <v>0</v>
      </c>
      <c r="V41" s="232">
        <f t="shared" si="65"/>
        <v>0</v>
      </c>
      <c r="Y41" s="143"/>
      <c r="Z41" s="231"/>
      <c r="AA41" s="104">
        <v>0</v>
      </c>
      <c r="AB41" s="101">
        <v>0</v>
      </c>
      <c r="AC41" s="102">
        <f t="shared" si="66"/>
        <v>0</v>
      </c>
      <c r="AD41" s="232">
        <f t="shared" si="67"/>
        <v>0</v>
      </c>
      <c r="AG41" s="143"/>
      <c r="AH41" s="231"/>
      <c r="AI41" s="104">
        <v>0</v>
      </c>
      <c r="AJ41" s="101">
        <v>0</v>
      </c>
      <c r="AK41" s="102">
        <f t="shared" si="68"/>
        <v>0</v>
      </c>
      <c r="AL41" s="232">
        <f t="shared" si="69"/>
        <v>0</v>
      </c>
      <c r="AO41" s="143"/>
      <c r="AP41" s="231"/>
      <c r="AQ41" s="104">
        <v>0</v>
      </c>
      <c r="AR41" s="101">
        <v>0</v>
      </c>
      <c r="AS41" s="102">
        <f t="shared" si="70"/>
        <v>0</v>
      </c>
      <c r="AT41" s="232">
        <f t="shared" si="71"/>
        <v>0</v>
      </c>
      <c r="AW41" s="143"/>
      <c r="AX41" s="231"/>
      <c r="AY41" s="104">
        <v>0</v>
      </c>
      <c r="AZ41" s="101">
        <v>0</v>
      </c>
      <c r="BA41" s="102">
        <f t="shared" si="72"/>
        <v>0</v>
      </c>
      <c r="BB41" s="232">
        <f t="shared" si="73"/>
        <v>0</v>
      </c>
      <c r="BE41" s="143"/>
      <c r="BF41" s="231"/>
      <c r="BG41" s="234">
        <v>0.83</v>
      </c>
    </row>
    <row r="42" spans="1:60" ht="12.75" x14ac:dyDescent="0.2">
      <c r="A42" s="112" t="s">
        <v>91</v>
      </c>
      <c r="B42" s="126"/>
      <c r="C42" s="101">
        <v>0</v>
      </c>
      <c r="D42" s="101">
        <v>0</v>
      </c>
      <c r="E42" s="102">
        <f t="shared" si="60"/>
        <v>0</v>
      </c>
      <c r="F42" s="230">
        <f t="shared" si="61"/>
        <v>0</v>
      </c>
      <c r="I42" s="143"/>
      <c r="J42" s="231"/>
      <c r="K42" s="104">
        <v>0</v>
      </c>
      <c r="L42" s="101">
        <v>0</v>
      </c>
      <c r="M42" s="102">
        <f t="shared" si="62"/>
        <v>0</v>
      </c>
      <c r="N42" s="232">
        <f t="shared" si="63"/>
        <v>0</v>
      </c>
      <c r="Q42" s="143"/>
      <c r="R42" s="231"/>
      <c r="S42" s="104">
        <v>0</v>
      </c>
      <c r="T42" s="101">
        <v>0</v>
      </c>
      <c r="U42" s="102">
        <f t="shared" si="64"/>
        <v>0</v>
      </c>
      <c r="V42" s="232">
        <f t="shared" si="65"/>
        <v>0</v>
      </c>
      <c r="Y42" s="143"/>
      <c r="Z42" s="231"/>
      <c r="AA42" s="104">
        <v>0</v>
      </c>
      <c r="AB42" s="101">
        <v>0</v>
      </c>
      <c r="AC42" s="102">
        <f t="shared" si="66"/>
        <v>0</v>
      </c>
      <c r="AD42" s="232">
        <f t="shared" si="67"/>
        <v>0</v>
      </c>
      <c r="AG42" s="143"/>
      <c r="AH42" s="231"/>
      <c r="AI42" s="104">
        <v>0</v>
      </c>
      <c r="AJ42" s="101">
        <v>0</v>
      </c>
      <c r="AK42" s="102">
        <f t="shared" si="68"/>
        <v>0</v>
      </c>
      <c r="AL42" s="232">
        <f t="shared" si="69"/>
        <v>0</v>
      </c>
      <c r="AO42" s="143"/>
      <c r="AP42" s="231"/>
      <c r="AQ42" s="104">
        <v>0</v>
      </c>
      <c r="AR42" s="101">
        <v>0</v>
      </c>
      <c r="AS42" s="102">
        <f t="shared" si="70"/>
        <v>0</v>
      </c>
      <c r="AT42" s="232">
        <f t="shared" si="71"/>
        <v>0</v>
      </c>
      <c r="AW42" s="143"/>
      <c r="AX42" s="231"/>
      <c r="AY42" s="104">
        <v>0</v>
      </c>
      <c r="AZ42" s="101">
        <v>0</v>
      </c>
      <c r="BA42" s="102">
        <f t="shared" si="72"/>
        <v>0</v>
      </c>
      <c r="BB42" s="232">
        <f t="shared" si="73"/>
        <v>0</v>
      </c>
      <c r="BE42" s="143"/>
      <c r="BF42" s="231"/>
      <c r="BG42" s="234">
        <v>0</v>
      </c>
    </row>
    <row r="43" spans="1:60" ht="12.75" x14ac:dyDescent="0.2">
      <c r="A43" s="112" t="s">
        <v>92</v>
      </c>
      <c r="B43" s="126"/>
      <c r="C43" s="101">
        <v>8.92</v>
      </c>
      <c r="D43" s="101">
        <v>8.64</v>
      </c>
      <c r="E43" s="102">
        <f t="shared" si="60"/>
        <v>8.7800000000000011</v>
      </c>
      <c r="F43" s="230">
        <f t="shared" si="61"/>
        <v>0.19798989873223286</v>
      </c>
      <c r="I43" s="143"/>
      <c r="J43" s="231"/>
      <c r="K43" s="104">
        <v>9.11</v>
      </c>
      <c r="L43" s="101">
        <v>9.26</v>
      </c>
      <c r="M43" s="102">
        <f t="shared" si="62"/>
        <v>9.1849999999999987</v>
      </c>
      <c r="N43" s="232">
        <f t="shared" si="63"/>
        <v>0.10606601717798238</v>
      </c>
      <c r="Q43" s="143"/>
      <c r="R43" s="231"/>
      <c r="S43" s="104">
        <v>14.69</v>
      </c>
      <c r="T43" s="101">
        <v>14.59</v>
      </c>
      <c r="U43" s="102">
        <f t="shared" si="64"/>
        <v>14.64</v>
      </c>
      <c r="V43" s="232">
        <f t="shared" si="65"/>
        <v>7.0710678118654502E-2</v>
      </c>
      <c r="Y43" s="143"/>
      <c r="Z43" s="231"/>
      <c r="AA43" s="235" t="s">
        <v>107</v>
      </c>
      <c r="AB43" s="236"/>
      <c r="AC43" s="237"/>
      <c r="AD43" s="238"/>
      <c r="AG43" s="143"/>
      <c r="AH43" s="231"/>
      <c r="AI43" s="104">
        <v>48.32</v>
      </c>
      <c r="AJ43" s="101">
        <v>48.18</v>
      </c>
      <c r="AK43" s="102">
        <f t="shared" si="68"/>
        <v>48.25</v>
      </c>
      <c r="AL43" s="232">
        <f t="shared" si="69"/>
        <v>9.8994949366117052E-2</v>
      </c>
      <c r="AO43" s="143"/>
      <c r="AP43" s="231"/>
      <c r="AQ43" s="104">
        <v>18.25</v>
      </c>
      <c r="AR43" s="101">
        <v>18.170000000000002</v>
      </c>
      <c r="AS43" s="102">
        <f t="shared" si="70"/>
        <v>18.21</v>
      </c>
      <c r="AT43" s="232">
        <f t="shared" si="71"/>
        <v>5.6568542494922595E-2</v>
      </c>
      <c r="AW43" s="143"/>
      <c r="AX43" s="231"/>
      <c r="AY43" s="104">
        <v>23.94</v>
      </c>
      <c r="AZ43" s="101">
        <v>23.68</v>
      </c>
      <c r="BA43" s="102">
        <f t="shared" si="72"/>
        <v>23.810000000000002</v>
      </c>
      <c r="BB43" s="232">
        <f t="shared" si="73"/>
        <v>0.18384776310850345</v>
      </c>
      <c r="BE43" s="143"/>
      <c r="BF43" s="231"/>
      <c r="BG43" s="234">
        <v>116.06</v>
      </c>
    </row>
    <row r="44" spans="1:60" ht="12.75" x14ac:dyDescent="0.2">
      <c r="A44" s="876" t="s">
        <v>55</v>
      </c>
      <c r="B44" s="862"/>
      <c r="C44" s="106"/>
      <c r="D44" s="52"/>
      <c r="E44" s="52"/>
      <c r="F44" s="52"/>
      <c r="G44" s="52"/>
      <c r="H44" s="52"/>
      <c r="I44" s="52"/>
      <c r="J44" s="53"/>
      <c r="K44" s="106"/>
      <c r="L44" s="52"/>
      <c r="M44" s="52"/>
      <c r="N44" s="52"/>
      <c r="O44" s="52"/>
      <c r="P44" s="52"/>
      <c r="Q44" s="52"/>
      <c r="R44" s="53"/>
      <c r="S44" s="106"/>
      <c r="T44" s="52"/>
      <c r="U44" s="52"/>
      <c r="V44" s="52"/>
      <c r="W44" s="52"/>
      <c r="X44" s="52"/>
      <c r="Y44" s="52"/>
      <c r="Z44" s="53"/>
      <c r="AA44" s="106"/>
      <c r="AB44" s="52"/>
      <c r="AC44" s="52"/>
      <c r="AD44" s="52"/>
      <c r="AE44" s="52"/>
      <c r="AF44" s="52"/>
      <c r="AG44" s="52"/>
      <c r="AH44" s="53"/>
      <c r="AI44" s="106"/>
      <c r="AJ44" s="52"/>
      <c r="AK44" s="52"/>
      <c r="AL44" s="52"/>
      <c r="AM44" s="52"/>
      <c r="AN44" s="52"/>
      <c r="AO44" s="52"/>
      <c r="AP44" s="53"/>
      <c r="AQ44" s="106"/>
      <c r="AR44" s="52"/>
      <c r="AS44" s="52"/>
      <c r="AT44" s="52"/>
      <c r="AU44" s="52"/>
      <c r="AV44" s="52"/>
      <c r="AW44" s="52"/>
      <c r="AX44" s="53"/>
      <c r="AY44" s="106"/>
      <c r="AZ44" s="52"/>
      <c r="BA44" s="52"/>
      <c r="BB44" s="52"/>
      <c r="BC44" s="52"/>
      <c r="BD44" s="52"/>
      <c r="BE44" s="52"/>
      <c r="BF44" s="52"/>
      <c r="BG44" s="53"/>
      <c r="BH44" s="52"/>
    </row>
    <row r="45" spans="1:60" ht="12.75" x14ac:dyDescent="0.2">
      <c r="A45" s="893" t="s">
        <v>56</v>
      </c>
      <c r="B45" s="239" t="s">
        <v>93</v>
      </c>
      <c r="C45" s="240" t="s">
        <v>95</v>
      </c>
      <c r="I45" s="143"/>
      <c r="J45" s="143"/>
      <c r="K45" s="240"/>
      <c r="M45" s="143"/>
      <c r="N45" s="143"/>
      <c r="Q45" s="143"/>
      <c r="R45" s="143"/>
      <c r="S45" s="240" t="s">
        <v>95</v>
      </c>
      <c r="U45" s="143"/>
      <c r="V45" s="143"/>
      <c r="Y45" s="143"/>
      <c r="Z45" s="143"/>
      <c r="AA45" s="240" t="s">
        <v>95</v>
      </c>
      <c r="AC45" s="143"/>
      <c r="AD45" s="143"/>
      <c r="AG45" s="143"/>
      <c r="AH45" s="143"/>
      <c r="AI45" s="240" t="s">
        <v>95</v>
      </c>
      <c r="AK45" s="143"/>
      <c r="AL45" s="143"/>
      <c r="AO45" s="143"/>
      <c r="AP45" s="143"/>
      <c r="AQ45" s="240" t="s">
        <v>95</v>
      </c>
      <c r="AS45" s="143"/>
      <c r="AT45" s="143"/>
      <c r="AW45" s="143"/>
      <c r="AX45" s="143"/>
      <c r="AY45" s="240" t="s">
        <v>95</v>
      </c>
      <c r="BA45" s="143"/>
      <c r="BB45" s="143"/>
      <c r="BE45" s="143"/>
      <c r="BF45" s="231"/>
      <c r="BG45" s="241"/>
    </row>
    <row r="46" spans="1:60" ht="12.75" x14ac:dyDescent="0.2">
      <c r="A46" s="856"/>
      <c r="B46" s="242" t="s">
        <v>94</v>
      </c>
      <c r="C46" s="104">
        <v>6.57</v>
      </c>
      <c r="I46" s="143"/>
      <c r="J46" s="143"/>
      <c r="K46" s="104">
        <v>7.16</v>
      </c>
      <c r="M46" s="143"/>
      <c r="N46" s="143"/>
      <c r="Q46" s="143"/>
      <c r="R46" s="143"/>
      <c r="S46" s="104">
        <v>7.23</v>
      </c>
      <c r="U46" s="143"/>
      <c r="V46" s="143"/>
      <c r="Y46" s="143"/>
      <c r="Z46" s="143"/>
      <c r="AA46" s="104">
        <v>6.53</v>
      </c>
      <c r="AC46" s="143"/>
      <c r="AD46" s="143"/>
      <c r="AG46" s="143"/>
      <c r="AH46" s="143"/>
      <c r="AI46" s="104">
        <v>7.08</v>
      </c>
      <c r="AK46" s="143"/>
      <c r="AL46" s="143"/>
      <c r="AO46" s="143"/>
      <c r="AP46" s="143"/>
      <c r="AQ46" s="104">
        <v>6.86</v>
      </c>
      <c r="AS46" s="143"/>
      <c r="AT46" s="143"/>
      <c r="AW46" s="143"/>
      <c r="AX46" s="143"/>
      <c r="AY46" s="104">
        <v>6.97</v>
      </c>
      <c r="BA46" s="143"/>
      <c r="BB46" s="143"/>
      <c r="BE46" s="143"/>
      <c r="BF46" s="231"/>
      <c r="BG46" s="241"/>
    </row>
    <row r="47" spans="1:60" ht="12.75" x14ac:dyDescent="0.2">
      <c r="A47" s="62" t="s">
        <v>96</v>
      </c>
      <c r="B47" s="240" t="s">
        <v>97</v>
      </c>
      <c r="C47" s="104">
        <v>127.9</v>
      </c>
      <c r="I47" s="143"/>
      <c r="J47" s="143"/>
      <c r="K47" s="104">
        <v>124.2</v>
      </c>
      <c r="M47" s="143"/>
      <c r="N47" s="143"/>
      <c r="Q47" s="143"/>
      <c r="R47" s="143"/>
      <c r="S47" s="104">
        <v>80</v>
      </c>
      <c r="U47" s="143"/>
      <c r="V47" s="143"/>
      <c r="Y47" s="143"/>
      <c r="Z47" s="143"/>
      <c r="AA47" s="104">
        <v>1277</v>
      </c>
      <c r="AC47" s="143"/>
      <c r="AD47" s="143"/>
      <c r="AG47" s="143"/>
      <c r="AH47" s="143"/>
      <c r="AI47" s="104">
        <v>87.2</v>
      </c>
      <c r="AK47" s="143"/>
      <c r="AL47" s="143"/>
      <c r="AO47" s="143"/>
      <c r="AP47" s="143"/>
      <c r="AQ47" s="240" t="s">
        <v>95</v>
      </c>
      <c r="AS47" s="143"/>
      <c r="AT47" s="143"/>
      <c r="AW47" s="143"/>
      <c r="AX47" s="143"/>
      <c r="AY47" s="104">
        <v>108.8</v>
      </c>
      <c r="BA47" s="143"/>
      <c r="BB47" s="143"/>
      <c r="BE47" s="143"/>
      <c r="BF47" s="231"/>
      <c r="BG47" s="241"/>
    </row>
    <row r="48" spans="1:60" ht="12.75" x14ac:dyDescent="0.2">
      <c r="A48" s="62" t="s">
        <v>57</v>
      </c>
      <c r="B48" s="240" t="s">
        <v>58</v>
      </c>
      <c r="C48" s="104">
        <v>0</v>
      </c>
      <c r="I48" s="143"/>
      <c r="J48" s="143"/>
      <c r="K48" s="104">
        <v>0</v>
      </c>
      <c r="M48" s="143"/>
      <c r="N48" s="143"/>
      <c r="Q48" s="143"/>
      <c r="R48" s="143"/>
      <c r="S48" s="104">
        <v>0.09</v>
      </c>
      <c r="U48" s="143"/>
      <c r="V48" s="143"/>
      <c r="Y48" s="143"/>
      <c r="Z48" s="143"/>
      <c r="AA48" s="104">
        <v>0</v>
      </c>
      <c r="AC48" s="143"/>
      <c r="AD48" s="143"/>
      <c r="AG48" s="143"/>
      <c r="AH48" s="143"/>
      <c r="AI48" s="104">
        <v>0.06</v>
      </c>
      <c r="AK48" s="143"/>
      <c r="AL48" s="143"/>
      <c r="AO48" s="143"/>
      <c r="AP48" s="143"/>
      <c r="AQ48" s="104">
        <v>0.16</v>
      </c>
      <c r="AS48" s="143"/>
      <c r="AT48" s="143"/>
      <c r="AW48" s="143"/>
      <c r="AX48" s="143"/>
      <c r="AY48" s="104">
        <v>0.11</v>
      </c>
      <c r="BA48" s="143"/>
      <c r="BB48" s="143"/>
      <c r="BE48" s="143"/>
      <c r="BF48" s="231"/>
      <c r="BG48" s="241"/>
    </row>
    <row r="49" spans="1:60" ht="12.75" x14ac:dyDescent="0.2">
      <c r="A49" s="64" t="s">
        <v>59</v>
      </c>
      <c r="B49" s="243" t="s">
        <v>60</v>
      </c>
      <c r="C49" s="104">
        <v>7.8</v>
      </c>
      <c r="I49" s="143"/>
      <c r="J49" s="143"/>
      <c r="K49" s="104">
        <v>7.6</v>
      </c>
      <c r="M49" s="143"/>
      <c r="N49" s="143"/>
      <c r="Q49" s="143"/>
      <c r="R49" s="143"/>
      <c r="S49" s="104">
        <v>7.4</v>
      </c>
      <c r="U49" s="143"/>
      <c r="V49" s="143"/>
      <c r="Y49" s="143"/>
      <c r="Z49" s="143"/>
      <c r="AA49" s="104">
        <v>17.399999999999999</v>
      </c>
      <c r="AC49" s="143"/>
      <c r="AD49" s="143"/>
      <c r="AG49" s="143"/>
      <c r="AH49" s="143"/>
      <c r="AI49" s="104">
        <v>5.6</v>
      </c>
      <c r="AK49" s="143"/>
      <c r="AL49" s="143"/>
      <c r="AO49" s="143"/>
      <c r="AP49" s="143"/>
      <c r="AQ49" s="104">
        <v>8.6</v>
      </c>
      <c r="AS49" s="143"/>
      <c r="AT49" s="143"/>
      <c r="AW49" s="143"/>
      <c r="AX49" s="143"/>
      <c r="AY49" s="104">
        <v>13</v>
      </c>
      <c r="BA49" s="143"/>
      <c r="BB49" s="143"/>
      <c r="BE49" s="143"/>
      <c r="BF49" s="231"/>
      <c r="BG49" s="241"/>
    </row>
    <row r="50" spans="1:60" ht="12.75" x14ac:dyDescent="0.2">
      <c r="A50" s="884" t="s">
        <v>98</v>
      </c>
      <c r="B50" s="862"/>
      <c r="C50" s="155"/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D50" s="155"/>
      <c r="AE50" s="155"/>
      <c r="AF50" s="155"/>
      <c r="AG50" s="155"/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</row>
    <row r="51" spans="1:60" ht="12.75" x14ac:dyDescent="0.2">
      <c r="A51" s="123"/>
      <c r="B51" s="124"/>
      <c r="C51" s="27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7" t="s">
        <v>99</v>
      </c>
      <c r="L51" s="27" t="s">
        <v>100</v>
      </c>
      <c r="M51" s="27" t="s">
        <v>24</v>
      </c>
      <c r="N51" s="27" t="s">
        <v>25</v>
      </c>
      <c r="O51" s="27" t="s">
        <v>101</v>
      </c>
      <c r="P51" s="27" t="s">
        <v>102</v>
      </c>
      <c r="Q51" s="27" t="s">
        <v>24</v>
      </c>
      <c r="R51" s="25" t="s">
        <v>25</v>
      </c>
      <c r="S51" s="27" t="s">
        <v>99</v>
      </c>
      <c r="T51" s="27" t="s">
        <v>100</v>
      </c>
      <c r="U51" s="27" t="s">
        <v>24</v>
      </c>
      <c r="V51" s="27" t="s">
        <v>25</v>
      </c>
      <c r="W51" s="27" t="s">
        <v>101</v>
      </c>
      <c r="X51" s="27" t="s">
        <v>102</v>
      </c>
      <c r="Y51" s="27" t="s">
        <v>24</v>
      </c>
      <c r="Z51" s="25" t="s">
        <v>25</v>
      </c>
      <c r="AA51" s="27" t="s">
        <v>99</v>
      </c>
      <c r="AB51" s="27" t="s">
        <v>100</v>
      </c>
      <c r="AC51" s="27" t="s">
        <v>24</v>
      </c>
      <c r="AD51" s="27" t="s">
        <v>25</v>
      </c>
      <c r="AE51" s="27" t="s">
        <v>101</v>
      </c>
      <c r="AF51" s="27" t="s">
        <v>102</v>
      </c>
      <c r="AG51" s="27" t="s">
        <v>24</v>
      </c>
      <c r="AH51" s="25" t="s">
        <v>25</v>
      </c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 t="s">
        <v>99</v>
      </c>
      <c r="AR51" s="27" t="s">
        <v>100</v>
      </c>
      <c r="AS51" s="27" t="s">
        <v>24</v>
      </c>
      <c r="AT51" s="27" t="s">
        <v>25</v>
      </c>
      <c r="AU51" s="27" t="s">
        <v>101</v>
      </c>
      <c r="AV51" s="27" t="s">
        <v>102</v>
      </c>
      <c r="AW51" s="27" t="s">
        <v>24</v>
      </c>
      <c r="AX51" s="25" t="s">
        <v>25</v>
      </c>
      <c r="AY51" s="27" t="s">
        <v>99</v>
      </c>
      <c r="AZ51" s="27" t="s">
        <v>100</v>
      </c>
      <c r="BA51" s="27" t="s">
        <v>24</v>
      </c>
      <c r="BB51" s="27" t="s">
        <v>25</v>
      </c>
      <c r="BC51" s="27" t="s">
        <v>101</v>
      </c>
      <c r="BD51" s="27" t="s">
        <v>102</v>
      </c>
      <c r="BE51" s="27" t="s">
        <v>24</v>
      </c>
      <c r="BF51" s="25" t="s">
        <v>25</v>
      </c>
      <c r="BG51" s="241"/>
    </row>
    <row r="52" spans="1:60" ht="12.75" x14ac:dyDescent="0.2">
      <c r="A52" s="46" t="s">
        <v>103</v>
      </c>
      <c r="B52" s="126"/>
      <c r="C52" s="36">
        <v>2.87</v>
      </c>
      <c r="D52" s="36">
        <v>2.95</v>
      </c>
      <c r="E52" s="143">
        <f>AVERAGE(C52:D52)</f>
        <v>2.91</v>
      </c>
      <c r="F52" s="130">
        <f>STDEV(C52:D52)</f>
        <v>5.6568542494923851E-2</v>
      </c>
      <c r="G52" s="36">
        <v>3.04</v>
      </c>
      <c r="H52" s="36">
        <v>2.97</v>
      </c>
      <c r="I52" s="130">
        <f>AVERAGE(G52:H52)</f>
        <v>3.0049999999999999</v>
      </c>
      <c r="J52" s="244">
        <f>STDEV(G52:H52)</f>
        <v>4.9497474683058214E-2</v>
      </c>
      <c r="K52" s="36">
        <v>2.8</v>
      </c>
      <c r="L52" s="36">
        <v>2.78</v>
      </c>
      <c r="M52" s="143">
        <f>AVERAGE(K52:L52)</f>
        <v>2.79</v>
      </c>
      <c r="N52" s="130">
        <f>STDEV(K52:L52)</f>
        <v>1.4142135623730963E-2</v>
      </c>
      <c r="O52" s="36">
        <v>3.33</v>
      </c>
      <c r="P52" s="36">
        <v>2.94</v>
      </c>
      <c r="Q52" s="130">
        <f>AVERAGE(O52:P52)</f>
        <v>3.1349999999999998</v>
      </c>
      <c r="R52" s="244">
        <f>STDEV(O52:P52)</f>
        <v>0.27577164466275367</v>
      </c>
      <c r="S52" s="39">
        <v>3.51</v>
      </c>
      <c r="T52" s="36">
        <v>2.96</v>
      </c>
      <c r="U52" s="130">
        <f>AVERAGE(S52:T52)</f>
        <v>3.2349999999999999</v>
      </c>
      <c r="V52" s="130">
        <f>STDEV(S52:T52)</f>
        <v>0.38890872965260104</v>
      </c>
      <c r="W52" s="36">
        <v>2.97</v>
      </c>
      <c r="X52" s="36">
        <v>2.97</v>
      </c>
      <c r="Y52" s="130">
        <f>AVERAGE(W52:X52)</f>
        <v>2.97</v>
      </c>
      <c r="Z52" s="231">
        <f>STDEV(W52:X52)</f>
        <v>0</v>
      </c>
      <c r="AA52" s="39">
        <v>1.21</v>
      </c>
      <c r="AB52" s="36">
        <v>1.0900000000000001</v>
      </c>
      <c r="AC52" s="143">
        <f>AVERAGE(AA52:AB52)</f>
        <v>1.1499999999999999</v>
      </c>
      <c r="AD52" s="130">
        <f>STDEV(AA52:AB52)</f>
        <v>8.4852813742385624E-2</v>
      </c>
      <c r="AE52" s="36">
        <v>1.1399999999999999</v>
      </c>
      <c r="AF52" s="36">
        <v>1.04</v>
      </c>
      <c r="AG52" s="143">
        <f>AVERAGE(AE52:AF52)</f>
        <v>1.0899999999999999</v>
      </c>
      <c r="AH52" s="244">
        <f>STDEV(AE52:AF52)</f>
        <v>7.0710678118654655E-2</v>
      </c>
      <c r="AI52" s="39">
        <v>2.75</v>
      </c>
      <c r="AJ52" s="36">
        <v>2.92</v>
      </c>
      <c r="AK52" s="130">
        <f>AVERAGE(AI52:AJ52)</f>
        <v>2.835</v>
      </c>
      <c r="AL52" s="130">
        <f>STDEV(AI52:AJ52)</f>
        <v>0.12020815280171303</v>
      </c>
      <c r="AM52" s="36">
        <v>2.92</v>
      </c>
      <c r="AN52" s="36">
        <v>2.93</v>
      </c>
      <c r="AO52" s="130">
        <f>AVERAGE(AM52:AN52)</f>
        <v>2.9249999999999998</v>
      </c>
      <c r="AP52" s="244">
        <f>STDEV(AM52:AN52)</f>
        <v>7.0710678118656384E-3</v>
      </c>
      <c r="AQ52" s="39">
        <v>2.75</v>
      </c>
      <c r="AR52" s="36">
        <v>2.75</v>
      </c>
      <c r="AS52" s="143">
        <f>AVERAGE(AQ52:AR52)</f>
        <v>2.75</v>
      </c>
      <c r="AT52" s="143">
        <f>STDEV(AQ52:AR52)</f>
        <v>0</v>
      </c>
      <c r="AU52" s="36">
        <v>2.81</v>
      </c>
      <c r="AV52" s="36">
        <v>2.77</v>
      </c>
      <c r="AW52" s="143">
        <f>AVERAGE(AU52:AV52)</f>
        <v>2.79</v>
      </c>
      <c r="AX52" s="244">
        <f>STDEV(AU52:AV52)</f>
        <v>2.8284271247461926E-2</v>
      </c>
      <c r="AY52" s="39">
        <v>3.06</v>
      </c>
      <c r="AZ52" s="36">
        <v>3</v>
      </c>
      <c r="BA52" s="143">
        <f>AVERAGE(AY52:AZ52)</f>
        <v>3.0300000000000002</v>
      </c>
      <c r="BB52" s="130">
        <f>STDEV(AY52:AZ52)</f>
        <v>4.2426406871192889E-2</v>
      </c>
      <c r="BC52" s="36">
        <v>3.41</v>
      </c>
      <c r="BD52" s="36">
        <v>3.23</v>
      </c>
      <c r="BE52" s="143">
        <f>AVERAGE(BC52:BD52)</f>
        <v>3.3200000000000003</v>
      </c>
      <c r="BF52" s="244">
        <f>STDEV(BC52:BD52)</f>
        <v>0.12727922061357869</v>
      </c>
      <c r="BG52" s="219"/>
    </row>
    <row r="53" spans="1:60" ht="12.75" x14ac:dyDescent="0.2">
      <c r="A53" s="231"/>
      <c r="B53" s="126"/>
      <c r="I53" s="143"/>
      <c r="J53" s="231"/>
      <c r="M53" s="143"/>
      <c r="N53" s="143"/>
      <c r="Q53" s="143"/>
      <c r="R53" s="231"/>
      <c r="S53" s="61"/>
      <c r="U53" s="143"/>
      <c r="V53" s="143"/>
      <c r="Y53" s="143"/>
      <c r="Z53" s="231"/>
      <c r="AA53" s="61"/>
      <c r="AC53" s="143"/>
      <c r="AD53" s="143"/>
      <c r="AG53" s="143"/>
      <c r="AH53" s="231"/>
      <c r="AI53" s="61"/>
      <c r="AK53" s="143"/>
      <c r="AL53" s="143"/>
      <c r="AO53" s="143"/>
      <c r="AP53" s="231"/>
      <c r="AQ53" s="61"/>
      <c r="AS53" s="143"/>
      <c r="AT53" s="143"/>
      <c r="AW53" s="143"/>
      <c r="AX53" s="231"/>
      <c r="AY53" s="61"/>
      <c r="BA53" s="143"/>
      <c r="BB53" s="143"/>
      <c r="BE53" s="143"/>
      <c r="BF53" s="231"/>
      <c r="BG53" s="241"/>
    </row>
    <row r="54" spans="1:60" ht="12.75" x14ac:dyDescent="0.2">
      <c r="A54" s="231"/>
      <c r="B54" s="126"/>
      <c r="I54" s="143"/>
      <c r="J54" s="231"/>
      <c r="M54" s="143"/>
      <c r="N54" s="143"/>
      <c r="Q54" s="143"/>
      <c r="R54" s="231"/>
      <c r="S54" s="61"/>
      <c r="U54" s="143"/>
      <c r="V54" s="143"/>
      <c r="Y54" s="143"/>
      <c r="Z54" s="231"/>
      <c r="AA54" s="61"/>
      <c r="AC54" s="143"/>
      <c r="AD54" s="143"/>
      <c r="AG54" s="143"/>
      <c r="AH54" s="231"/>
      <c r="AI54" s="61"/>
      <c r="AK54" s="143"/>
      <c r="AL54" s="143"/>
      <c r="AO54" s="143"/>
      <c r="AP54" s="231"/>
      <c r="AQ54" s="61"/>
      <c r="AS54" s="143"/>
      <c r="AT54" s="143"/>
      <c r="AW54" s="143"/>
      <c r="AX54" s="231"/>
      <c r="AY54" s="61"/>
      <c r="BA54" s="143"/>
      <c r="BB54" s="143"/>
      <c r="BE54" s="143"/>
      <c r="BF54" s="231"/>
      <c r="BG54" s="241"/>
    </row>
    <row r="55" spans="1:60" ht="12.75" x14ac:dyDescent="0.2">
      <c r="A55" s="231"/>
      <c r="B55" s="126"/>
      <c r="I55" s="143"/>
      <c r="J55" s="231"/>
      <c r="M55" s="143"/>
      <c r="N55" s="143"/>
      <c r="Q55" s="143"/>
      <c r="R55" s="231"/>
      <c r="S55" s="61"/>
      <c r="U55" s="143"/>
      <c r="V55" s="143"/>
      <c r="Y55" s="143"/>
      <c r="Z55" s="231"/>
      <c r="AA55" s="61"/>
      <c r="AC55" s="143"/>
      <c r="AD55" s="143"/>
      <c r="AG55" s="143"/>
      <c r="AH55" s="231"/>
      <c r="AI55" s="61"/>
      <c r="AK55" s="143"/>
      <c r="AL55" s="143"/>
      <c r="AO55" s="143"/>
      <c r="AP55" s="231"/>
      <c r="AQ55" s="61"/>
      <c r="AS55" s="143"/>
      <c r="AT55" s="143"/>
      <c r="AW55" s="143"/>
      <c r="AX55" s="231"/>
      <c r="AY55" s="61"/>
      <c r="BA55" s="143"/>
      <c r="BB55" s="143"/>
      <c r="BE55" s="143"/>
      <c r="BF55" s="231"/>
      <c r="BG55" s="241"/>
    </row>
    <row r="56" spans="1:60" ht="12.75" x14ac:dyDescent="0.2">
      <c r="A56" s="231"/>
      <c r="B56" s="126"/>
      <c r="I56" s="143"/>
      <c r="J56" s="231"/>
      <c r="M56" s="143"/>
      <c r="N56" s="143"/>
      <c r="Q56" s="143"/>
      <c r="R56" s="231"/>
      <c r="S56" s="61"/>
      <c r="U56" s="143"/>
      <c r="V56" s="143"/>
      <c r="Y56" s="143"/>
      <c r="Z56" s="231"/>
      <c r="AA56" s="61"/>
      <c r="AC56" s="143"/>
      <c r="AD56" s="143"/>
      <c r="AG56" s="143"/>
      <c r="AH56" s="231"/>
      <c r="AI56" s="61"/>
      <c r="AK56" s="143"/>
      <c r="AL56" s="143"/>
      <c r="AO56" s="143"/>
      <c r="AP56" s="231"/>
      <c r="AQ56" s="61"/>
      <c r="AS56" s="143"/>
      <c r="AT56" s="143"/>
      <c r="AW56" s="143"/>
      <c r="AX56" s="231"/>
      <c r="AY56" s="61"/>
      <c r="BA56" s="143"/>
      <c r="BB56" s="143"/>
      <c r="BE56" s="143"/>
      <c r="BF56" s="231"/>
      <c r="BG56" s="241"/>
    </row>
    <row r="57" spans="1:60" ht="12.75" x14ac:dyDescent="0.2">
      <c r="A57" s="231"/>
      <c r="B57" s="126"/>
      <c r="I57" s="143"/>
      <c r="J57" s="231"/>
      <c r="M57" s="143"/>
      <c r="N57" s="143"/>
      <c r="Q57" s="143"/>
      <c r="R57" s="231"/>
      <c r="S57" s="61"/>
      <c r="U57" s="143"/>
      <c r="V57" s="143"/>
      <c r="Y57" s="143"/>
      <c r="Z57" s="231"/>
      <c r="AA57" s="61"/>
      <c r="AC57" s="143"/>
      <c r="AD57" s="143"/>
      <c r="AG57" s="143"/>
      <c r="AH57" s="231"/>
      <c r="AI57" s="61"/>
      <c r="AK57" s="143"/>
      <c r="AL57" s="143"/>
      <c r="AO57" s="143"/>
      <c r="AP57" s="231"/>
      <c r="AQ57" s="61"/>
      <c r="AS57" s="143"/>
      <c r="AT57" s="143"/>
      <c r="AW57" s="143"/>
      <c r="AX57" s="231"/>
      <c r="AY57" s="61"/>
      <c r="BA57" s="143"/>
      <c r="BB57" s="143"/>
      <c r="BE57" s="143"/>
      <c r="BF57" s="231"/>
      <c r="BG57" s="241"/>
    </row>
    <row r="58" spans="1:60" ht="12.75" x14ac:dyDescent="0.2">
      <c r="A58" s="231"/>
      <c r="B58" s="126"/>
      <c r="I58" s="143"/>
      <c r="J58" s="231"/>
      <c r="M58" s="143"/>
      <c r="N58" s="143"/>
      <c r="Q58" s="143"/>
      <c r="R58" s="231"/>
      <c r="S58" s="61"/>
      <c r="U58" s="143"/>
      <c r="V58" s="143"/>
      <c r="Y58" s="143"/>
      <c r="Z58" s="231"/>
      <c r="AA58" s="61"/>
      <c r="AC58" s="143"/>
      <c r="AD58" s="143"/>
      <c r="AG58" s="143"/>
      <c r="AH58" s="231"/>
      <c r="AI58" s="61"/>
      <c r="AK58" s="143"/>
      <c r="AL58" s="143"/>
      <c r="AO58" s="143"/>
      <c r="AP58" s="231"/>
      <c r="AQ58" s="61"/>
      <c r="AS58" s="143"/>
      <c r="AT58" s="143"/>
      <c r="AW58" s="143"/>
      <c r="AX58" s="231"/>
      <c r="AY58" s="61"/>
      <c r="BA58" s="143"/>
      <c r="BB58" s="143"/>
      <c r="BE58" s="143"/>
      <c r="BF58" s="231"/>
      <c r="BG58" s="241"/>
    </row>
    <row r="59" spans="1:60" ht="12.75" x14ac:dyDescent="0.2">
      <c r="A59" s="231"/>
      <c r="B59" s="126"/>
      <c r="I59" s="143"/>
      <c r="J59" s="231"/>
      <c r="M59" s="143"/>
      <c r="N59" s="143"/>
      <c r="Q59" s="143"/>
      <c r="R59" s="231"/>
      <c r="S59" s="61"/>
      <c r="U59" s="143"/>
      <c r="V59" s="143"/>
      <c r="Y59" s="143"/>
      <c r="Z59" s="231"/>
      <c r="AA59" s="61"/>
      <c r="AC59" s="143"/>
      <c r="AD59" s="143"/>
      <c r="AG59" s="143"/>
      <c r="AH59" s="231"/>
      <c r="AI59" s="61"/>
      <c r="AK59" s="143"/>
      <c r="AL59" s="143"/>
      <c r="AO59" s="143"/>
      <c r="AP59" s="231"/>
      <c r="AQ59" s="61"/>
      <c r="AS59" s="143"/>
      <c r="AT59" s="143"/>
      <c r="AW59" s="143"/>
      <c r="AX59" s="231"/>
      <c r="AY59" s="61"/>
      <c r="BA59" s="143"/>
      <c r="BB59" s="143"/>
      <c r="BE59" s="143"/>
      <c r="BF59" s="231"/>
      <c r="BG59" s="241"/>
    </row>
    <row r="60" spans="1:60" ht="12.75" x14ac:dyDescent="0.2">
      <c r="A60" s="231"/>
      <c r="B60" s="126"/>
      <c r="I60" s="143"/>
      <c r="J60" s="231"/>
      <c r="M60" s="143"/>
      <c r="N60" s="143"/>
      <c r="Q60" s="143"/>
      <c r="R60" s="231"/>
      <c r="S60" s="61"/>
      <c r="U60" s="143"/>
      <c r="V60" s="143"/>
      <c r="Y60" s="143"/>
      <c r="Z60" s="231"/>
      <c r="AA60" s="61"/>
      <c r="AC60" s="143"/>
      <c r="AD60" s="143"/>
      <c r="AG60" s="143"/>
      <c r="AH60" s="231"/>
      <c r="AI60" s="61"/>
      <c r="AK60" s="143"/>
      <c r="AL60" s="143"/>
      <c r="AO60" s="143"/>
      <c r="AP60" s="231"/>
      <c r="AQ60" s="61"/>
      <c r="AS60" s="143"/>
      <c r="AT60" s="143"/>
      <c r="AW60" s="143"/>
      <c r="AX60" s="231"/>
      <c r="AY60" s="61"/>
      <c r="BA60" s="143"/>
      <c r="BB60" s="143"/>
      <c r="BE60" s="143"/>
      <c r="BF60" s="231"/>
      <c r="BG60" s="241"/>
    </row>
    <row r="61" spans="1:60" ht="12.75" x14ac:dyDescent="0.2">
      <c r="A61" s="231"/>
      <c r="B61" s="126"/>
      <c r="I61" s="143"/>
      <c r="J61" s="231"/>
      <c r="M61" s="143"/>
      <c r="N61" s="143"/>
      <c r="Q61" s="143"/>
      <c r="R61" s="231"/>
      <c r="S61" s="61"/>
      <c r="U61" s="143"/>
      <c r="V61" s="143"/>
      <c r="Y61" s="143"/>
      <c r="Z61" s="231"/>
      <c r="AA61" s="61"/>
      <c r="AC61" s="143"/>
      <c r="AD61" s="143"/>
      <c r="AG61" s="143"/>
      <c r="AH61" s="231"/>
      <c r="AI61" s="61"/>
      <c r="AK61" s="143"/>
      <c r="AL61" s="143"/>
      <c r="AO61" s="143"/>
      <c r="AP61" s="231"/>
      <c r="AQ61" s="61"/>
      <c r="AS61" s="143"/>
      <c r="AT61" s="143"/>
      <c r="AW61" s="143"/>
      <c r="AX61" s="231"/>
      <c r="AY61" s="61"/>
      <c r="BA61" s="143"/>
      <c r="BB61" s="143"/>
      <c r="BE61" s="143"/>
      <c r="BF61" s="231"/>
      <c r="BG61" s="241"/>
    </row>
    <row r="62" spans="1:60" ht="12.75" x14ac:dyDescent="0.2">
      <c r="A62" s="231"/>
      <c r="B62" s="126"/>
      <c r="I62" s="143"/>
      <c r="J62" s="231"/>
      <c r="M62" s="143"/>
      <c r="N62" s="143"/>
      <c r="Q62" s="143"/>
      <c r="R62" s="231"/>
      <c r="S62" s="61"/>
      <c r="U62" s="143"/>
      <c r="V62" s="143"/>
      <c r="Y62" s="143"/>
      <c r="Z62" s="231"/>
      <c r="AA62" s="61"/>
      <c r="AC62" s="143"/>
      <c r="AD62" s="143"/>
      <c r="AG62" s="143"/>
      <c r="AH62" s="231"/>
      <c r="AI62" s="61"/>
      <c r="AK62" s="143"/>
      <c r="AL62" s="143"/>
      <c r="AO62" s="143"/>
      <c r="AP62" s="231"/>
      <c r="AQ62" s="61"/>
      <c r="AS62" s="143"/>
      <c r="AT62" s="143"/>
      <c r="AW62" s="143"/>
      <c r="AX62" s="231"/>
      <c r="AY62" s="61"/>
      <c r="BA62" s="143"/>
      <c r="BB62" s="143"/>
      <c r="BE62" s="143"/>
      <c r="BF62" s="231"/>
      <c r="BG62" s="241"/>
    </row>
    <row r="63" spans="1:60" ht="12.75" x14ac:dyDescent="0.2">
      <c r="A63" s="231"/>
      <c r="B63" s="126"/>
      <c r="I63" s="143"/>
      <c r="J63" s="231"/>
      <c r="M63" s="143"/>
      <c r="N63" s="143"/>
      <c r="Q63" s="143"/>
      <c r="R63" s="231"/>
      <c r="S63" s="61"/>
      <c r="U63" s="143"/>
      <c r="V63" s="143"/>
      <c r="Y63" s="143"/>
      <c r="Z63" s="231"/>
      <c r="AA63" s="61"/>
      <c r="AC63" s="143"/>
      <c r="AD63" s="143"/>
      <c r="AG63" s="143"/>
      <c r="AH63" s="231"/>
      <c r="AI63" s="61"/>
      <c r="AK63" s="143"/>
      <c r="AL63" s="143"/>
      <c r="AO63" s="143"/>
      <c r="AP63" s="231"/>
      <c r="AQ63" s="61"/>
      <c r="AS63" s="143"/>
      <c r="AT63" s="143"/>
      <c r="AW63" s="143"/>
      <c r="AX63" s="231"/>
      <c r="AY63" s="61"/>
      <c r="BA63" s="143"/>
      <c r="BB63" s="143"/>
      <c r="BE63" s="143"/>
      <c r="BF63" s="231"/>
      <c r="BG63" s="241"/>
    </row>
    <row r="64" spans="1:60" ht="12.75" x14ac:dyDescent="0.2">
      <c r="A64" s="231"/>
      <c r="B64" s="126"/>
      <c r="I64" s="143"/>
      <c r="J64" s="231"/>
      <c r="M64" s="143"/>
      <c r="N64" s="143"/>
      <c r="Q64" s="143"/>
      <c r="R64" s="231"/>
      <c r="S64" s="61"/>
      <c r="U64" s="143"/>
      <c r="V64" s="143"/>
      <c r="Y64" s="143"/>
      <c r="Z64" s="231"/>
      <c r="AA64" s="61"/>
      <c r="AC64" s="143"/>
      <c r="AD64" s="143"/>
      <c r="AG64" s="143"/>
      <c r="AH64" s="231"/>
      <c r="AI64" s="61"/>
      <c r="AK64" s="143"/>
      <c r="AL64" s="143"/>
      <c r="AO64" s="143"/>
      <c r="AP64" s="231"/>
      <c r="AQ64" s="61"/>
      <c r="AS64" s="143"/>
      <c r="AT64" s="143"/>
      <c r="AW64" s="143"/>
      <c r="AX64" s="231"/>
      <c r="AY64" s="61"/>
      <c r="BA64" s="143"/>
      <c r="BB64" s="143"/>
      <c r="BE64" s="143"/>
      <c r="BF64" s="231"/>
      <c r="BG64" s="241"/>
    </row>
    <row r="65" spans="1:59" ht="12.75" x14ac:dyDescent="0.2">
      <c r="A65" s="231"/>
      <c r="B65" s="126"/>
      <c r="I65" s="143"/>
      <c r="J65" s="231"/>
      <c r="M65" s="143"/>
      <c r="N65" s="143"/>
      <c r="Q65" s="143"/>
      <c r="R65" s="231"/>
      <c r="S65" s="61"/>
      <c r="U65" s="143"/>
      <c r="V65" s="143"/>
      <c r="Y65" s="143"/>
      <c r="Z65" s="231"/>
      <c r="AA65" s="61"/>
      <c r="AC65" s="143"/>
      <c r="AD65" s="143"/>
      <c r="AG65" s="143"/>
      <c r="AH65" s="231"/>
      <c r="AI65" s="61"/>
      <c r="AK65" s="143"/>
      <c r="AL65" s="143"/>
      <c r="AO65" s="143"/>
      <c r="AP65" s="231"/>
      <c r="AQ65" s="61"/>
      <c r="AS65" s="143"/>
      <c r="AT65" s="143"/>
      <c r="AW65" s="143"/>
      <c r="AX65" s="231"/>
      <c r="AY65" s="61"/>
      <c r="BA65" s="143"/>
      <c r="BB65" s="143"/>
      <c r="BE65" s="143"/>
      <c r="BF65" s="231"/>
      <c r="BG65" s="241"/>
    </row>
    <row r="66" spans="1:59" ht="12.75" x14ac:dyDescent="0.2">
      <c r="A66" s="231"/>
      <c r="B66" s="126"/>
      <c r="I66" s="143"/>
      <c r="J66" s="231"/>
      <c r="M66" s="143"/>
      <c r="N66" s="143"/>
      <c r="Q66" s="143"/>
      <c r="R66" s="231"/>
      <c r="S66" s="61"/>
      <c r="U66" s="143"/>
      <c r="V66" s="143"/>
      <c r="Y66" s="143"/>
      <c r="Z66" s="231"/>
      <c r="AA66" s="61"/>
      <c r="AC66" s="143"/>
      <c r="AD66" s="143"/>
      <c r="AG66" s="143"/>
      <c r="AH66" s="231"/>
      <c r="AI66" s="61"/>
      <c r="AK66" s="143"/>
      <c r="AL66" s="143"/>
      <c r="AO66" s="143"/>
      <c r="AP66" s="231"/>
      <c r="AQ66" s="61"/>
      <c r="AS66" s="143"/>
      <c r="AT66" s="143"/>
      <c r="AW66" s="143"/>
      <c r="AX66" s="231"/>
      <c r="AY66" s="61"/>
      <c r="BA66" s="143"/>
      <c r="BB66" s="143"/>
      <c r="BE66" s="143"/>
      <c r="BF66" s="231"/>
      <c r="BG66" s="241"/>
    </row>
    <row r="67" spans="1:59" ht="12.75" x14ac:dyDescent="0.2">
      <c r="A67" s="231"/>
      <c r="B67" s="126"/>
      <c r="I67" s="143"/>
      <c r="J67" s="231"/>
      <c r="M67" s="143"/>
      <c r="N67" s="143"/>
      <c r="Q67" s="143"/>
      <c r="R67" s="231"/>
      <c r="S67" s="61"/>
      <c r="U67" s="143"/>
      <c r="V67" s="143"/>
      <c r="Y67" s="143"/>
      <c r="Z67" s="231"/>
      <c r="AA67" s="61"/>
      <c r="AC67" s="143"/>
      <c r="AD67" s="143"/>
      <c r="AG67" s="143"/>
      <c r="AH67" s="231"/>
      <c r="AI67" s="61"/>
      <c r="AK67" s="143"/>
      <c r="AL67" s="143"/>
      <c r="AO67" s="143"/>
      <c r="AP67" s="231"/>
      <c r="AQ67" s="61"/>
      <c r="AS67" s="143"/>
      <c r="AT67" s="143"/>
      <c r="AW67" s="143"/>
      <c r="AX67" s="231"/>
      <c r="AY67" s="61"/>
      <c r="BA67" s="143"/>
      <c r="BB67" s="143"/>
      <c r="BE67" s="143"/>
      <c r="BF67" s="231"/>
      <c r="BG67" s="241"/>
    </row>
    <row r="68" spans="1:59" ht="12.75" x14ac:dyDescent="0.2">
      <c r="A68" s="231"/>
      <c r="B68" s="126"/>
      <c r="I68" s="143"/>
      <c r="J68" s="231"/>
      <c r="M68" s="143"/>
      <c r="N68" s="143"/>
      <c r="Q68" s="143"/>
      <c r="R68" s="231"/>
      <c r="S68" s="61"/>
      <c r="U68" s="143"/>
      <c r="V68" s="143"/>
      <c r="Y68" s="143"/>
      <c r="Z68" s="231"/>
      <c r="AA68" s="61"/>
      <c r="AC68" s="143"/>
      <c r="AD68" s="143"/>
      <c r="AG68" s="143"/>
      <c r="AH68" s="231"/>
      <c r="AI68" s="61"/>
      <c r="AK68" s="143"/>
      <c r="AL68" s="143"/>
      <c r="AO68" s="143"/>
      <c r="AP68" s="231"/>
      <c r="AQ68" s="61"/>
      <c r="AS68" s="143"/>
      <c r="AT68" s="143"/>
      <c r="AW68" s="143"/>
      <c r="AX68" s="231"/>
      <c r="AY68" s="61"/>
      <c r="BA68" s="143"/>
      <c r="BB68" s="143"/>
      <c r="BE68" s="143"/>
      <c r="BF68" s="231"/>
      <c r="BG68" s="241"/>
    </row>
    <row r="69" spans="1:59" ht="12.75" x14ac:dyDescent="0.2">
      <c r="A69" s="231"/>
      <c r="B69" s="126"/>
      <c r="I69" s="143"/>
      <c r="J69" s="231"/>
      <c r="M69" s="143"/>
      <c r="N69" s="143"/>
      <c r="Q69" s="143"/>
      <c r="R69" s="231"/>
      <c r="S69" s="61"/>
      <c r="U69" s="143"/>
      <c r="V69" s="143"/>
      <c r="Y69" s="143"/>
      <c r="Z69" s="231"/>
      <c r="AA69" s="61"/>
      <c r="AC69" s="143"/>
      <c r="AD69" s="143"/>
      <c r="AG69" s="143"/>
      <c r="AH69" s="231"/>
      <c r="AI69" s="61"/>
      <c r="AK69" s="143"/>
      <c r="AL69" s="143"/>
      <c r="AO69" s="143"/>
      <c r="AP69" s="231"/>
      <c r="AQ69" s="61"/>
      <c r="AS69" s="143"/>
      <c r="AT69" s="143"/>
      <c r="AW69" s="143"/>
      <c r="AX69" s="231"/>
      <c r="AY69" s="61"/>
      <c r="BA69" s="143"/>
      <c r="BB69" s="143"/>
      <c r="BE69" s="143"/>
      <c r="BF69" s="231"/>
      <c r="BG69" s="241"/>
    </row>
    <row r="70" spans="1:59" ht="12.75" x14ac:dyDescent="0.2">
      <c r="A70" s="231"/>
      <c r="B70" s="126"/>
      <c r="I70" s="143"/>
      <c r="J70" s="231"/>
      <c r="M70" s="143"/>
      <c r="N70" s="143"/>
      <c r="Q70" s="143"/>
      <c r="R70" s="231"/>
      <c r="S70" s="61"/>
      <c r="U70" s="143"/>
      <c r="V70" s="143"/>
      <c r="Y70" s="143"/>
      <c r="Z70" s="231"/>
      <c r="AA70" s="61"/>
      <c r="AC70" s="143"/>
      <c r="AD70" s="143"/>
      <c r="AG70" s="143"/>
      <c r="AH70" s="231"/>
      <c r="AI70" s="61"/>
      <c r="AK70" s="143"/>
      <c r="AL70" s="143"/>
      <c r="AO70" s="143"/>
      <c r="AP70" s="231"/>
      <c r="AQ70" s="61"/>
      <c r="AS70" s="143"/>
      <c r="AT70" s="143"/>
      <c r="AW70" s="143"/>
      <c r="AX70" s="231"/>
      <c r="AY70" s="61"/>
      <c r="BA70" s="143"/>
      <c r="BB70" s="143"/>
      <c r="BE70" s="143"/>
      <c r="BF70" s="231"/>
      <c r="BG70" s="241"/>
    </row>
    <row r="71" spans="1:59" ht="12.75" x14ac:dyDescent="0.2">
      <c r="A71" s="231"/>
      <c r="B71" s="126"/>
      <c r="I71" s="143"/>
      <c r="J71" s="231"/>
      <c r="M71" s="143"/>
      <c r="N71" s="143"/>
      <c r="Q71" s="143"/>
      <c r="R71" s="231"/>
      <c r="S71" s="61"/>
      <c r="U71" s="143"/>
      <c r="V71" s="143"/>
      <c r="Y71" s="143"/>
      <c r="Z71" s="231"/>
      <c r="AA71" s="61"/>
      <c r="AC71" s="143"/>
      <c r="AD71" s="143"/>
      <c r="AG71" s="143"/>
      <c r="AH71" s="231"/>
      <c r="AI71" s="61"/>
      <c r="AK71" s="143"/>
      <c r="AL71" s="143"/>
      <c r="AO71" s="143"/>
      <c r="AP71" s="231"/>
      <c r="AQ71" s="61"/>
      <c r="AS71" s="143"/>
      <c r="AT71" s="143"/>
      <c r="AW71" s="143"/>
      <c r="AX71" s="231"/>
      <c r="AY71" s="61"/>
      <c r="BA71" s="143"/>
      <c r="BB71" s="143"/>
      <c r="BE71" s="143"/>
      <c r="BF71" s="231"/>
      <c r="BG71" s="241"/>
    </row>
    <row r="72" spans="1:59" ht="12.75" x14ac:dyDescent="0.2">
      <c r="A72" s="231"/>
      <c r="B72" s="126"/>
      <c r="I72" s="143"/>
      <c r="J72" s="231"/>
      <c r="M72" s="143"/>
      <c r="N72" s="143"/>
      <c r="Q72" s="143"/>
      <c r="R72" s="231"/>
      <c r="S72" s="61"/>
      <c r="U72" s="143"/>
      <c r="V72" s="143"/>
      <c r="Y72" s="143"/>
      <c r="Z72" s="231"/>
      <c r="AA72" s="61"/>
      <c r="AC72" s="143"/>
      <c r="AD72" s="143"/>
      <c r="AG72" s="143"/>
      <c r="AH72" s="231"/>
      <c r="AI72" s="61"/>
      <c r="AK72" s="143"/>
      <c r="AL72" s="143"/>
      <c r="AO72" s="143"/>
      <c r="AP72" s="231"/>
      <c r="AQ72" s="61"/>
      <c r="AS72" s="143"/>
      <c r="AT72" s="143"/>
      <c r="AW72" s="143"/>
      <c r="AX72" s="231"/>
      <c r="AY72" s="61"/>
      <c r="BA72" s="143"/>
      <c r="BB72" s="143"/>
      <c r="BE72" s="143"/>
      <c r="BF72" s="231"/>
      <c r="BG72" s="241"/>
    </row>
    <row r="73" spans="1:59" ht="12.75" x14ac:dyDescent="0.2">
      <c r="A73" s="231"/>
      <c r="B73" s="126"/>
      <c r="I73" s="143"/>
      <c r="J73" s="231"/>
      <c r="M73" s="143"/>
      <c r="N73" s="143"/>
      <c r="Q73" s="143"/>
      <c r="R73" s="231"/>
      <c r="S73" s="61"/>
      <c r="U73" s="143"/>
      <c r="V73" s="143"/>
      <c r="Y73" s="143"/>
      <c r="Z73" s="231"/>
      <c r="AA73" s="61"/>
      <c r="AC73" s="143"/>
      <c r="AD73" s="143"/>
      <c r="AG73" s="143"/>
      <c r="AH73" s="231"/>
      <c r="AI73" s="61"/>
      <c r="AK73" s="143"/>
      <c r="AL73" s="143"/>
      <c r="AO73" s="143"/>
      <c r="AP73" s="231"/>
      <c r="AQ73" s="61"/>
      <c r="AS73" s="143"/>
      <c r="AT73" s="143"/>
      <c r="AW73" s="143"/>
      <c r="AX73" s="231"/>
      <c r="AY73" s="61"/>
      <c r="BA73" s="143"/>
      <c r="BB73" s="143"/>
      <c r="BE73" s="143"/>
      <c r="BF73" s="231"/>
      <c r="BG73" s="241"/>
    </row>
    <row r="74" spans="1:59" ht="12.75" x14ac:dyDescent="0.2">
      <c r="A74" s="231"/>
      <c r="B74" s="126"/>
      <c r="I74" s="143"/>
      <c r="J74" s="231"/>
      <c r="M74" s="143"/>
      <c r="N74" s="143"/>
      <c r="Q74" s="143"/>
      <c r="R74" s="231"/>
      <c r="S74" s="61"/>
      <c r="U74" s="143"/>
      <c r="V74" s="143"/>
      <c r="Y74" s="143"/>
      <c r="Z74" s="231"/>
      <c r="AA74" s="61"/>
      <c r="AC74" s="143"/>
      <c r="AD74" s="143"/>
      <c r="AG74" s="143"/>
      <c r="AH74" s="231"/>
      <c r="AI74" s="61"/>
      <c r="AK74" s="143"/>
      <c r="AL74" s="143"/>
      <c r="AO74" s="143"/>
      <c r="AP74" s="231"/>
      <c r="AQ74" s="61"/>
      <c r="AS74" s="143"/>
      <c r="AT74" s="143"/>
      <c r="AW74" s="143"/>
      <c r="AX74" s="231"/>
      <c r="AY74" s="61"/>
      <c r="BA74" s="143"/>
      <c r="BB74" s="143"/>
      <c r="BE74" s="143"/>
      <c r="BF74" s="231"/>
      <c r="BG74" s="241"/>
    </row>
    <row r="75" spans="1:59" ht="12.75" x14ac:dyDescent="0.2">
      <c r="A75" s="231"/>
      <c r="B75" s="126"/>
      <c r="I75" s="143"/>
      <c r="J75" s="231"/>
      <c r="M75" s="143"/>
      <c r="N75" s="143"/>
      <c r="Q75" s="143"/>
      <c r="R75" s="231"/>
      <c r="S75" s="61"/>
      <c r="U75" s="143"/>
      <c r="V75" s="143"/>
      <c r="Y75" s="143"/>
      <c r="Z75" s="231"/>
      <c r="AA75" s="61"/>
      <c r="AC75" s="143"/>
      <c r="AD75" s="143"/>
      <c r="AG75" s="143"/>
      <c r="AH75" s="231"/>
      <c r="AI75" s="61"/>
      <c r="AK75" s="143"/>
      <c r="AL75" s="143"/>
      <c r="AO75" s="143"/>
      <c r="AP75" s="231"/>
      <c r="AQ75" s="61"/>
      <c r="AS75" s="143"/>
      <c r="AT75" s="143"/>
      <c r="AW75" s="143"/>
      <c r="AX75" s="231"/>
      <c r="AY75" s="61"/>
      <c r="BA75" s="143"/>
      <c r="BB75" s="143"/>
      <c r="BE75" s="143"/>
      <c r="BF75" s="231"/>
      <c r="BG75" s="241"/>
    </row>
    <row r="76" spans="1:59" ht="12.75" x14ac:dyDescent="0.2">
      <c r="A76" s="231"/>
      <c r="B76" s="126"/>
      <c r="I76" s="143"/>
      <c r="J76" s="231"/>
      <c r="M76" s="143"/>
      <c r="N76" s="143"/>
      <c r="Q76" s="143"/>
      <c r="R76" s="231"/>
      <c r="S76" s="61"/>
      <c r="U76" s="143"/>
      <c r="V76" s="143"/>
      <c r="Y76" s="143"/>
      <c r="Z76" s="231"/>
      <c r="AA76" s="61"/>
      <c r="AC76" s="143"/>
      <c r="AD76" s="143"/>
      <c r="AG76" s="143"/>
      <c r="AH76" s="231"/>
      <c r="AI76" s="61"/>
      <c r="AK76" s="143"/>
      <c r="AL76" s="143"/>
      <c r="AO76" s="143"/>
      <c r="AP76" s="231"/>
      <c r="AQ76" s="61"/>
      <c r="AS76" s="143"/>
      <c r="AT76" s="143"/>
      <c r="AW76" s="143"/>
      <c r="AX76" s="231"/>
      <c r="AY76" s="61"/>
      <c r="BA76" s="143"/>
      <c r="BB76" s="143"/>
      <c r="BE76" s="143"/>
      <c r="BF76" s="231"/>
      <c r="BG76" s="241"/>
    </row>
    <row r="77" spans="1:59" ht="12.75" x14ac:dyDescent="0.2">
      <c r="A77" s="231"/>
      <c r="B77" s="126"/>
      <c r="I77" s="143"/>
      <c r="J77" s="231"/>
      <c r="M77" s="143"/>
      <c r="N77" s="143"/>
      <c r="Q77" s="143"/>
      <c r="R77" s="231"/>
      <c r="S77" s="61"/>
      <c r="U77" s="143"/>
      <c r="V77" s="143"/>
      <c r="Y77" s="143"/>
      <c r="Z77" s="231"/>
      <c r="AA77" s="61"/>
      <c r="AC77" s="143"/>
      <c r="AD77" s="143"/>
      <c r="AG77" s="143"/>
      <c r="AH77" s="231"/>
      <c r="AI77" s="61"/>
      <c r="AK77" s="143"/>
      <c r="AL77" s="143"/>
      <c r="AO77" s="143"/>
      <c r="AP77" s="231"/>
      <c r="AQ77" s="61"/>
      <c r="AS77" s="143"/>
      <c r="AT77" s="143"/>
      <c r="AW77" s="143"/>
      <c r="AX77" s="231"/>
      <c r="AY77" s="61"/>
      <c r="BA77" s="143"/>
      <c r="BB77" s="143"/>
      <c r="BE77" s="143"/>
      <c r="BF77" s="231"/>
      <c r="BG77" s="241"/>
    </row>
    <row r="78" spans="1:59" ht="12.75" x14ac:dyDescent="0.2">
      <c r="A78" s="231"/>
      <c r="B78" s="126"/>
      <c r="I78" s="143"/>
      <c r="J78" s="231"/>
      <c r="M78" s="143"/>
      <c r="N78" s="143"/>
      <c r="Q78" s="143"/>
      <c r="R78" s="231"/>
      <c r="S78" s="61"/>
      <c r="U78" s="143"/>
      <c r="V78" s="143"/>
      <c r="Y78" s="143"/>
      <c r="Z78" s="231"/>
      <c r="AA78" s="61"/>
      <c r="AC78" s="143"/>
      <c r="AD78" s="143"/>
      <c r="AG78" s="143"/>
      <c r="AH78" s="231"/>
      <c r="AI78" s="61"/>
      <c r="AK78" s="143"/>
      <c r="AL78" s="143"/>
      <c r="AO78" s="143"/>
      <c r="AP78" s="231"/>
      <c r="AQ78" s="61"/>
      <c r="AS78" s="143"/>
      <c r="AT78" s="143"/>
      <c r="AW78" s="143"/>
      <c r="AX78" s="231"/>
      <c r="AY78" s="61"/>
      <c r="BA78" s="143"/>
      <c r="BB78" s="143"/>
      <c r="BE78" s="143"/>
      <c r="BF78" s="231"/>
      <c r="BG78" s="241"/>
    </row>
    <row r="79" spans="1:59" ht="12.75" x14ac:dyDescent="0.2">
      <c r="A79" s="231"/>
      <c r="B79" s="126"/>
      <c r="I79" s="143"/>
      <c r="J79" s="231"/>
      <c r="M79" s="143"/>
      <c r="N79" s="143"/>
      <c r="Q79" s="143"/>
      <c r="R79" s="231"/>
      <c r="S79" s="61"/>
      <c r="U79" s="143"/>
      <c r="V79" s="143"/>
      <c r="Y79" s="143"/>
      <c r="Z79" s="231"/>
      <c r="AA79" s="61"/>
      <c r="AC79" s="143"/>
      <c r="AD79" s="143"/>
      <c r="AG79" s="143"/>
      <c r="AH79" s="231"/>
      <c r="AI79" s="61"/>
      <c r="AK79" s="143"/>
      <c r="AL79" s="143"/>
      <c r="AO79" s="143"/>
      <c r="AP79" s="231"/>
      <c r="AQ79" s="61"/>
      <c r="AS79" s="143"/>
      <c r="AT79" s="143"/>
      <c r="AW79" s="143"/>
      <c r="AX79" s="231"/>
      <c r="AY79" s="61"/>
      <c r="BA79" s="143"/>
      <c r="BB79" s="143"/>
      <c r="BE79" s="143"/>
      <c r="BF79" s="231"/>
      <c r="BG79" s="241"/>
    </row>
    <row r="80" spans="1:59" ht="12.75" x14ac:dyDescent="0.2">
      <c r="A80" s="231"/>
      <c r="B80" s="126"/>
      <c r="I80" s="143"/>
      <c r="J80" s="231"/>
      <c r="M80" s="143"/>
      <c r="N80" s="143"/>
      <c r="Q80" s="143"/>
      <c r="R80" s="231"/>
      <c r="S80" s="61"/>
      <c r="U80" s="143"/>
      <c r="V80" s="143"/>
      <c r="Y80" s="143"/>
      <c r="Z80" s="231"/>
      <c r="AA80" s="61"/>
      <c r="AC80" s="143"/>
      <c r="AD80" s="143"/>
      <c r="AG80" s="143"/>
      <c r="AH80" s="231"/>
      <c r="AI80" s="61"/>
      <c r="AK80" s="143"/>
      <c r="AL80" s="143"/>
      <c r="AO80" s="143"/>
      <c r="AP80" s="231"/>
      <c r="AQ80" s="61"/>
      <c r="AS80" s="143"/>
      <c r="AT80" s="143"/>
      <c r="AW80" s="143"/>
      <c r="AX80" s="231"/>
      <c r="AY80" s="61"/>
      <c r="BA80" s="143"/>
      <c r="BB80" s="143"/>
      <c r="BE80" s="143"/>
      <c r="BF80" s="231"/>
      <c r="BG80" s="241"/>
    </row>
    <row r="81" spans="1:59" ht="12.75" x14ac:dyDescent="0.2">
      <c r="A81" s="231"/>
      <c r="B81" s="126"/>
      <c r="I81" s="143"/>
      <c r="J81" s="231"/>
      <c r="M81" s="143"/>
      <c r="N81" s="143"/>
      <c r="Q81" s="143"/>
      <c r="R81" s="231"/>
      <c r="S81" s="61"/>
      <c r="U81" s="143"/>
      <c r="V81" s="143"/>
      <c r="Y81" s="143"/>
      <c r="Z81" s="231"/>
      <c r="AA81" s="61"/>
      <c r="AC81" s="143"/>
      <c r="AD81" s="143"/>
      <c r="AG81" s="143"/>
      <c r="AH81" s="231"/>
      <c r="AI81" s="61"/>
      <c r="AK81" s="143"/>
      <c r="AL81" s="143"/>
      <c r="AO81" s="143"/>
      <c r="AP81" s="231"/>
      <c r="AQ81" s="61"/>
      <c r="AS81" s="143"/>
      <c r="AT81" s="143"/>
      <c r="AW81" s="143"/>
      <c r="AX81" s="231"/>
      <c r="AY81" s="61"/>
      <c r="BA81" s="143"/>
      <c r="BB81" s="143"/>
      <c r="BE81" s="143"/>
      <c r="BF81" s="231"/>
      <c r="BG81" s="241"/>
    </row>
    <row r="82" spans="1:59" ht="12.75" x14ac:dyDescent="0.2">
      <c r="A82" s="231"/>
      <c r="B82" s="126"/>
      <c r="I82" s="143"/>
      <c r="J82" s="231"/>
      <c r="M82" s="143"/>
      <c r="N82" s="143"/>
      <c r="Q82" s="143"/>
      <c r="R82" s="231"/>
      <c r="S82" s="61"/>
      <c r="U82" s="143"/>
      <c r="V82" s="143"/>
      <c r="Y82" s="143"/>
      <c r="Z82" s="231"/>
      <c r="AA82" s="61"/>
      <c r="AC82" s="143"/>
      <c r="AD82" s="143"/>
      <c r="AG82" s="143"/>
      <c r="AH82" s="231"/>
      <c r="AI82" s="61"/>
      <c r="AK82" s="143"/>
      <c r="AL82" s="143"/>
      <c r="AO82" s="143"/>
      <c r="AP82" s="231"/>
      <c r="AQ82" s="61"/>
      <c r="AS82" s="143"/>
      <c r="AT82" s="143"/>
      <c r="AW82" s="143"/>
      <c r="AX82" s="231"/>
      <c r="AY82" s="61"/>
      <c r="BA82" s="143"/>
      <c r="BB82" s="143"/>
      <c r="BE82" s="143"/>
      <c r="BF82" s="231"/>
      <c r="BG82" s="241"/>
    </row>
    <row r="83" spans="1:59" ht="12.75" x14ac:dyDescent="0.2">
      <c r="A83" s="231"/>
      <c r="B83" s="126"/>
      <c r="I83" s="143"/>
      <c r="J83" s="231"/>
      <c r="M83" s="143"/>
      <c r="N83" s="143"/>
      <c r="Q83" s="143"/>
      <c r="R83" s="231"/>
      <c r="S83" s="61"/>
      <c r="U83" s="143"/>
      <c r="V83" s="143"/>
      <c r="Y83" s="143"/>
      <c r="Z83" s="231"/>
      <c r="AA83" s="61"/>
      <c r="AC83" s="143"/>
      <c r="AD83" s="143"/>
      <c r="AG83" s="143"/>
      <c r="AH83" s="231"/>
      <c r="AI83" s="61"/>
      <c r="AK83" s="143"/>
      <c r="AL83" s="143"/>
      <c r="AO83" s="143"/>
      <c r="AP83" s="231"/>
      <c r="AQ83" s="61"/>
      <c r="AS83" s="143"/>
      <c r="AT83" s="143"/>
      <c r="AW83" s="143"/>
      <c r="AX83" s="231"/>
      <c r="AY83" s="61"/>
      <c r="BA83" s="143"/>
      <c r="BB83" s="143"/>
      <c r="BE83" s="143"/>
      <c r="BF83" s="231"/>
      <c r="BG83" s="241"/>
    </row>
    <row r="84" spans="1:59" ht="12.75" x14ac:dyDescent="0.2">
      <c r="A84" s="231"/>
      <c r="B84" s="126"/>
      <c r="I84" s="143"/>
      <c r="J84" s="231"/>
      <c r="M84" s="143"/>
      <c r="N84" s="143"/>
      <c r="Q84" s="143"/>
      <c r="R84" s="231"/>
      <c r="S84" s="61"/>
      <c r="U84" s="143"/>
      <c r="V84" s="143"/>
      <c r="Y84" s="143"/>
      <c r="Z84" s="231"/>
      <c r="AA84" s="61"/>
      <c r="AC84" s="143"/>
      <c r="AD84" s="143"/>
      <c r="AG84" s="143"/>
      <c r="AH84" s="231"/>
      <c r="AI84" s="61"/>
      <c r="AK84" s="143"/>
      <c r="AL84" s="143"/>
      <c r="AO84" s="143"/>
      <c r="AP84" s="231"/>
      <c r="AQ84" s="61"/>
      <c r="AS84" s="143"/>
      <c r="AT84" s="143"/>
      <c r="AW84" s="143"/>
      <c r="AX84" s="231"/>
      <c r="AY84" s="61"/>
      <c r="BA84" s="143"/>
      <c r="BB84" s="143"/>
      <c r="BE84" s="143"/>
      <c r="BF84" s="231"/>
      <c r="BG84" s="241"/>
    </row>
    <row r="85" spans="1:59" ht="12.75" x14ac:dyDescent="0.2">
      <c r="A85" s="231"/>
      <c r="B85" s="126"/>
      <c r="I85" s="143"/>
      <c r="J85" s="231"/>
      <c r="M85" s="143"/>
      <c r="N85" s="143"/>
      <c r="Q85" s="143"/>
      <c r="R85" s="231"/>
      <c r="S85" s="61"/>
      <c r="U85" s="143"/>
      <c r="V85" s="143"/>
      <c r="Y85" s="143"/>
      <c r="Z85" s="231"/>
      <c r="AA85" s="61"/>
      <c r="AC85" s="143"/>
      <c r="AD85" s="143"/>
      <c r="AG85" s="143"/>
      <c r="AH85" s="231"/>
      <c r="AI85" s="61"/>
      <c r="AK85" s="143"/>
      <c r="AL85" s="143"/>
      <c r="AO85" s="143"/>
      <c r="AP85" s="231"/>
      <c r="AQ85" s="61"/>
      <c r="AS85" s="143"/>
      <c r="AT85" s="143"/>
      <c r="AW85" s="143"/>
      <c r="AX85" s="231"/>
      <c r="AY85" s="61"/>
      <c r="BA85" s="143"/>
      <c r="BB85" s="143"/>
      <c r="BE85" s="143"/>
      <c r="BF85" s="231"/>
      <c r="BG85" s="241"/>
    </row>
    <row r="86" spans="1:59" ht="12.75" x14ac:dyDescent="0.2">
      <c r="A86" s="231"/>
      <c r="B86" s="126"/>
      <c r="I86" s="143"/>
      <c r="J86" s="231"/>
      <c r="M86" s="143"/>
      <c r="N86" s="143"/>
      <c r="Q86" s="143"/>
      <c r="R86" s="231"/>
      <c r="S86" s="61"/>
      <c r="U86" s="143"/>
      <c r="V86" s="143"/>
      <c r="Y86" s="143"/>
      <c r="Z86" s="231"/>
      <c r="AA86" s="61"/>
      <c r="AC86" s="143"/>
      <c r="AD86" s="143"/>
      <c r="AG86" s="143"/>
      <c r="AH86" s="231"/>
      <c r="AI86" s="61"/>
      <c r="AK86" s="143"/>
      <c r="AL86" s="143"/>
      <c r="AO86" s="143"/>
      <c r="AP86" s="231"/>
      <c r="AQ86" s="61"/>
      <c r="AS86" s="143"/>
      <c r="AT86" s="143"/>
      <c r="AW86" s="143"/>
      <c r="AX86" s="231"/>
      <c r="AY86" s="61"/>
      <c r="BA86" s="143"/>
      <c r="BB86" s="143"/>
      <c r="BE86" s="143"/>
      <c r="BF86" s="231"/>
      <c r="BG86" s="241"/>
    </row>
    <row r="87" spans="1:59" ht="12.75" x14ac:dyDescent="0.2">
      <c r="A87" s="231"/>
      <c r="B87" s="126"/>
      <c r="I87" s="143"/>
      <c r="J87" s="231"/>
      <c r="M87" s="143"/>
      <c r="N87" s="143"/>
      <c r="Q87" s="143"/>
      <c r="R87" s="231"/>
      <c r="S87" s="61"/>
      <c r="U87" s="143"/>
      <c r="V87" s="143"/>
      <c r="Y87" s="143"/>
      <c r="Z87" s="231"/>
      <c r="AA87" s="61"/>
      <c r="AC87" s="143"/>
      <c r="AD87" s="143"/>
      <c r="AG87" s="143"/>
      <c r="AH87" s="231"/>
      <c r="AI87" s="61"/>
      <c r="AK87" s="143"/>
      <c r="AL87" s="143"/>
      <c r="AO87" s="143"/>
      <c r="AP87" s="231"/>
      <c r="AQ87" s="61"/>
      <c r="AS87" s="143"/>
      <c r="AT87" s="143"/>
      <c r="AW87" s="143"/>
      <c r="AX87" s="231"/>
      <c r="AY87" s="61"/>
      <c r="BA87" s="143"/>
      <c r="BB87" s="143"/>
      <c r="BE87" s="143"/>
      <c r="BF87" s="231"/>
      <c r="BG87" s="241"/>
    </row>
    <row r="88" spans="1:59" ht="12.75" x14ac:dyDescent="0.2">
      <c r="A88" s="231"/>
      <c r="B88" s="126"/>
      <c r="I88" s="143"/>
      <c r="J88" s="231"/>
      <c r="M88" s="143"/>
      <c r="N88" s="143"/>
      <c r="Q88" s="143"/>
      <c r="R88" s="231"/>
      <c r="S88" s="61"/>
      <c r="U88" s="143"/>
      <c r="V88" s="143"/>
      <c r="Y88" s="143"/>
      <c r="Z88" s="231"/>
      <c r="AA88" s="61"/>
      <c r="AC88" s="143"/>
      <c r="AD88" s="143"/>
      <c r="AG88" s="143"/>
      <c r="AH88" s="231"/>
      <c r="AI88" s="61"/>
      <c r="AK88" s="143"/>
      <c r="AL88" s="143"/>
      <c r="AO88" s="143"/>
      <c r="AP88" s="231"/>
      <c r="AQ88" s="61"/>
      <c r="AS88" s="143"/>
      <c r="AT88" s="143"/>
      <c r="AW88" s="143"/>
      <c r="AX88" s="231"/>
      <c r="AY88" s="61"/>
      <c r="BA88" s="143"/>
      <c r="BB88" s="143"/>
      <c r="BE88" s="143"/>
      <c r="BF88" s="231"/>
      <c r="BG88" s="241"/>
    </row>
    <row r="89" spans="1:59" ht="12.75" x14ac:dyDescent="0.2">
      <c r="A89" s="231"/>
      <c r="B89" s="126"/>
      <c r="I89" s="143"/>
      <c r="J89" s="231"/>
      <c r="M89" s="143"/>
      <c r="N89" s="143"/>
      <c r="Q89" s="143"/>
      <c r="R89" s="231"/>
      <c r="S89" s="61"/>
      <c r="U89" s="143"/>
      <c r="V89" s="143"/>
      <c r="Y89" s="143"/>
      <c r="Z89" s="231"/>
      <c r="AA89" s="61"/>
      <c r="AC89" s="143"/>
      <c r="AD89" s="143"/>
      <c r="AG89" s="143"/>
      <c r="AH89" s="231"/>
      <c r="AI89" s="61"/>
      <c r="AK89" s="143"/>
      <c r="AL89" s="143"/>
      <c r="AO89" s="143"/>
      <c r="AP89" s="231"/>
      <c r="AQ89" s="61"/>
      <c r="AS89" s="143"/>
      <c r="AT89" s="143"/>
      <c r="AW89" s="143"/>
      <c r="AX89" s="231"/>
      <c r="AY89" s="61"/>
      <c r="BA89" s="143"/>
      <c r="BB89" s="143"/>
      <c r="BE89" s="143"/>
      <c r="BF89" s="231"/>
      <c r="BG89" s="241"/>
    </row>
    <row r="90" spans="1:59" ht="12.75" x14ac:dyDescent="0.2">
      <c r="A90" s="231"/>
      <c r="B90" s="126"/>
      <c r="I90" s="143"/>
      <c r="J90" s="231"/>
      <c r="M90" s="143"/>
      <c r="N90" s="143"/>
      <c r="Q90" s="143"/>
      <c r="R90" s="231"/>
      <c r="S90" s="61"/>
      <c r="U90" s="143"/>
      <c r="V90" s="143"/>
      <c r="Y90" s="143"/>
      <c r="Z90" s="231"/>
      <c r="AA90" s="61"/>
      <c r="AC90" s="143"/>
      <c r="AD90" s="143"/>
      <c r="AG90" s="143"/>
      <c r="AH90" s="231"/>
      <c r="AI90" s="61"/>
      <c r="AK90" s="143"/>
      <c r="AL90" s="143"/>
      <c r="AO90" s="143"/>
      <c r="AP90" s="231"/>
      <c r="AQ90" s="61"/>
      <c r="AS90" s="143"/>
      <c r="AT90" s="143"/>
      <c r="AW90" s="143"/>
      <c r="AX90" s="231"/>
      <c r="AY90" s="61"/>
      <c r="BA90" s="143"/>
      <c r="BB90" s="143"/>
      <c r="BE90" s="143"/>
      <c r="BF90" s="231"/>
      <c r="BG90" s="241"/>
    </row>
    <row r="91" spans="1:59" ht="12.75" x14ac:dyDescent="0.2">
      <c r="A91" s="231"/>
      <c r="B91" s="126"/>
      <c r="I91" s="143"/>
      <c r="J91" s="231"/>
      <c r="M91" s="143"/>
      <c r="N91" s="143"/>
      <c r="Q91" s="143"/>
      <c r="R91" s="231"/>
      <c r="S91" s="61"/>
      <c r="U91" s="143"/>
      <c r="V91" s="143"/>
      <c r="Y91" s="143"/>
      <c r="Z91" s="231"/>
      <c r="AA91" s="61"/>
      <c r="AC91" s="143"/>
      <c r="AD91" s="143"/>
      <c r="AG91" s="143"/>
      <c r="AH91" s="231"/>
      <c r="AI91" s="61"/>
      <c r="AK91" s="143"/>
      <c r="AL91" s="143"/>
      <c r="AO91" s="143"/>
      <c r="AP91" s="231"/>
      <c r="AQ91" s="61"/>
      <c r="AS91" s="143"/>
      <c r="AT91" s="143"/>
      <c r="AW91" s="143"/>
      <c r="AX91" s="231"/>
      <c r="AY91" s="61"/>
      <c r="BA91" s="143"/>
      <c r="BB91" s="143"/>
      <c r="BE91" s="143"/>
      <c r="BF91" s="231"/>
      <c r="BG91" s="241"/>
    </row>
    <row r="92" spans="1:59" ht="12.75" x14ac:dyDescent="0.2">
      <c r="A92" s="231"/>
      <c r="B92" s="126"/>
      <c r="I92" s="143"/>
      <c r="J92" s="231"/>
      <c r="M92" s="143"/>
      <c r="N92" s="143"/>
      <c r="Q92" s="143"/>
      <c r="R92" s="231"/>
      <c r="S92" s="61"/>
      <c r="U92" s="143"/>
      <c r="V92" s="143"/>
      <c r="Y92" s="143"/>
      <c r="Z92" s="231"/>
      <c r="AA92" s="61"/>
      <c r="AC92" s="143"/>
      <c r="AD92" s="143"/>
      <c r="AG92" s="143"/>
      <c r="AH92" s="231"/>
      <c r="AI92" s="61"/>
      <c r="AK92" s="143"/>
      <c r="AL92" s="143"/>
      <c r="AO92" s="143"/>
      <c r="AP92" s="231"/>
      <c r="AQ92" s="61"/>
      <c r="AS92" s="143"/>
      <c r="AT92" s="143"/>
      <c r="AW92" s="143"/>
      <c r="AX92" s="231"/>
      <c r="AY92" s="61"/>
      <c r="BA92" s="143"/>
      <c r="BB92" s="143"/>
      <c r="BE92" s="143"/>
      <c r="BF92" s="231"/>
      <c r="BG92" s="241"/>
    </row>
    <row r="93" spans="1:59" ht="12.75" x14ac:dyDescent="0.2">
      <c r="A93" s="231"/>
      <c r="B93" s="126"/>
      <c r="I93" s="143"/>
      <c r="J93" s="231"/>
      <c r="M93" s="143"/>
      <c r="N93" s="143"/>
      <c r="Q93" s="143"/>
      <c r="R93" s="231"/>
      <c r="S93" s="61"/>
      <c r="U93" s="143"/>
      <c r="V93" s="143"/>
      <c r="Y93" s="143"/>
      <c r="Z93" s="231"/>
      <c r="AA93" s="61"/>
      <c r="AC93" s="143"/>
      <c r="AD93" s="143"/>
      <c r="AG93" s="143"/>
      <c r="AH93" s="231"/>
      <c r="AI93" s="61"/>
      <c r="AK93" s="143"/>
      <c r="AL93" s="143"/>
      <c r="AO93" s="143"/>
      <c r="AP93" s="231"/>
      <c r="AQ93" s="61"/>
      <c r="AS93" s="143"/>
      <c r="AT93" s="143"/>
      <c r="AW93" s="143"/>
      <c r="AX93" s="231"/>
      <c r="AY93" s="61"/>
      <c r="BA93" s="143"/>
      <c r="BB93" s="143"/>
      <c r="BE93" s="143"/>
      <c r="BF93" s="231"/>
      <c r="BG93" s="241"/>
    </row>
    <row r="94" spans="1:59" ht="12.75" x14ac:dyDescent="0.2">
      <c r="A94" s="231"/>
      <c r="B94" s="126"/>
      <c r="I94" s="143"/>
      <c r="J94" s="231"/>
      <c r="M94" s="143"/>
      <c r="N94" s="143"/>
      <c r="Q94" s="143"/>
      <c r="R94" s="231"/>
      <c r="S94" s="61"/>
      <c r="U94" s="143"/>
      <c r="V94" s="143"/>
      <c r="Y94" s="143"/>
      <c r="Z94" s="231"/>
      <c r="AA94" s="61"/>
      <c r="AC94" s="143"/>
      <c r="AD94" s="143"/>
      <c r="AG94" s="143"/>
      <c r="AH94" s="231"/>
      <c r="AI94" s="61"/>
      <c r="AK94" s="143"/>
      <c r="AL94" s="143"/>
      <c r="AO94" s="143"/>
      <c r="AP94" s="231"/>
      <c r="AQ94" s="61"/>
      <c r="AS94" s="143"/>
      <c r="AT94" s="143"/>
      <c r="AW94" s="143"/>
      <c r="AX94" s="231"/>
      <c r="AY94" s="61"/>
      <c r="BA94" s="143"/>
      <c r="BB94" s="143"/>
      <c r="BE94" s="143"/>
      <c r="BF94" s="231"/>
      <c r="BG94" s="241"/>
    </row>
    <row r="95" spans="1:59" ht="12.75" x14ac:dyDescent="0.2">
      <c r="A95" s="231"/>
      <c r="B95" s="126"/>
      <c r="I95" s="143"/>
      <c r="J95" s="231"/>
      <c r="M95" s="143"/>
      <c r="N95" s="143"/>
      <c r="Q95" s="143"/>
      <c r="R95" s="231"/>
      <c r="S95" s="61"/>
      <c r="U95" s="143"/>
      <c r="V95" s="143"/>
      <c r="Y95" s="143"/>
      <c r="Z95" s="231"/>
      <c r="AA95" s="61"/>
      <c r="AC95" s="143"/>
      <c r="AD95" s="143"/>
      <c r="AG95" s="143"/>
      <c r="AH95" s="231"/>
      <c r="AI95" s="61"/>
      <c r="AK95" s="143"/>
      <c r="AL95" s="143"/>
      <c r="AO95" s="143"/>
      <c r="AP95" s="231"/>
      <c r="AQ95" s="61"/>
      <c r="AS95" s="143"/>
      <c r="AT95" s="143"/>
      <c r="AW95" s="143"/>
      <c r="AX95" s="231"/>
      <c r="AY95" s="61"/>
      <c r="BA95" s="143"/>
      <c r="BB95" s="143"/>
      <c r="BE95" s="143"/>
      <c r="BF95" s="231"/>
      <c r="BG95" s="241"/>
    </row>
    <row r="96" spans="1:59" ht="12.75" x14ac:dyDescent="0.2">
      <c r="A96" s="231"/>
      <c r="B96" s="126"/>
      <c r="I96" s="143"/>
      <c r="J96" s="231"/>
      <c r="M96" s="143"/>
      <c r="N96" s="143"/>
      <c r="Q96" s="143"/>
      <c r="R96" s="231"/>
      <c r="S96" s="61"/>
      <c r="U96" s="143"/>
      <c r="V96" s="143"/>
      <c r="Y96" s="143"/>
      <c r="Z96" s="231"/>
      <c r="AA96" s="61"/>
      <c r="AC96" s="143"/>
      <c r="AD96" s="143"/>
      <c r="AG96" s="143"/>
      <c r="AH96" s="231"/>
      <c r="AI96" s="61"/>
      <c r="AK96" s="143"/>
      <c r="AL96" s="143"/>
      <c r="AO96" s="143"/>
      <c r="AP96" s="231"/>
      <c r="AQ96" s="61"/>
      <c r="AS96" s="143"/>
      <c r="AT96" s="143"/>
      <c r="AW96" s="143"/>
      <c r="AX96" s="231"/>
      <c r="AY96" s="61"/>
      <c r="BA96" s="143"/>
      <c r="BB96" s="143"/>
      <c r="BE96" s="143"/>
      <c r="BF96" s="231"/>
      <c r="BG96" s="241"/>
    </row>
    <row r="97" spans="1:59" ht="12.75" x14ac:dyDescent="0.2">
      <c r="A97" s="231"/>
      <c r="B97" s="126"/>
      <c r="I97" s="143"/>
      <c r="J97" s="231"/>
      <c r="M97" s="143"/>
      <c r="N97" s="143"/>
      <c r="Q97" s="143"/>
      <c r="R97" s="231"/>
      <c r="S97" s="61"/>
      <c r="U97" s="143"/>
      <c r="V97" s="143"/>
      <c r="Y97" s="143"/>
      <c r="Z97" s="231"/>
      <c r="AA97" s="61"/>
      <c r="AC97" s="143"/>
      <c r="AD97" s="143"/>
      <c r="AG97" s="143"/>
      <c r="AH97" s="231"/>
      <c r="AI97" s="61"/>
      <c r="AK97" s="143"/>
      <c r="AL97" s="143"/>
      <c r="AO97" s="143"/>
      <c r="AP97" s="231"/>
      <c r="AQ97" s="61"/>
      <c r="AS97" s="143"/>
      <c r="AT97" s="143"/>
      <c r="AW97" s="143"/>
      <c r="AX97" s="231"/>
      <c r="AY97" s="61"/>
      <c r="BA97" s="143"/>
      <c r="BB97" s="143"/>
      <c r="BE97" s="143"/>
      <c r="BF97" s="231"/>
      <c r="BG97" s="241"/>
    </row>
    <row r="98" spans="1:59" ht="12.75" x14ac:dyDescent="0.2">
      <c r="A98" s="231"/>
      <c r="B98" s="126"/>
      <c r="I98" s="143"/>
      <c r="J98" s="231"/>
      <c r="M98" s="143"/>
      <c r="N98" s="143"/>
      <c r="Q98" s="143"/>
      <c r="R98" s="231"/>
      <c r="S98" s="61"/>
      <c r="U98" s="143"/>
      <c r="V98" s="143"/>
      <c r="Y98" s="143"/>
      <c r="Z98" s="231"/>
      <c r="AA98" s="61"/>
      <c r="AC98" s="143"/>
      <c r="AD98" s="143"/>
      <c r="AG98" s="143"/>
      <c r="AH98" s="231"/>
      <c r="AI98" s="61"/>
      <c r="AK98" s="143"/>
      <c r="AL98" s="143"/>
      <c r="AO98" s="143"/>
      <c r="AP98" s="231"/>
      <c r="AQ98" s="61"/>
      <c r="AS98" s="143"/>
      <c r="AT98" s="143"/>
      <c r="AW98" s="143"/>
      <c r="AX98" s="231"/>
      <c r="AY98" s="61"/>
      <c r="BA98" s="143"/>
      <c r="BB98" s="143"/>
      <c r="BE98" s="143"/>
      <c r="BF98" s="231"/>
      <c r="BG98" s="241"/>
    </row>
    <row r="99" spans="1:59" ht="12.75" x14ac:dyDescent="0.2">
      <c r="A99" s="231"/>
      <c r="B99" s="126"/>
      <c r="I99" s="143"/>
      <c r="J99" s="231"/>
      <c r="M99" s="143"/>
      <c r="N99" s="143"/>
      <c r="Q99" s="143"/>
      <c r="R99" s="231"/>
      <c r="S99" s="61"/>
      <c r="U99" s="143"/>
      <c r="V99" s="143"/>
      <c r="Y99" s="143"/>
      <c r="Z99" s="231"/>
      <c r="AA99" s="61"/>
      <c r="AC99" s="143"/>
      <c r="AD99" s="143"/>
      <c r="AG99" s="143"/>
      <c r="AH99" s="231"/>
      <c r="AI99" s="61"/>
      <c r="AK99" s="143"/>
      <c r="AL99" s="143"/>
      <c r="AO99" s="143"/>
      <c r="AP99" s="231"/>
      <c r="AQ99" s="61"/>
      <c r="AS99" s="143"/>
      <c r="AT99" s="143"/>
      <c r="AW99" s="143"/>
      <c r="AX99" s="231"/>
      <c r="AY99" s="61"/>
      <c r="BA99" s="143"/>
      <c r="BB99" s="143"/>
      <c r="BE99" s="143"/>
      <c r="BF99" s="231"/>
      <c r="BG99" s="241"/>
    </row>
    <row r="100" spans="1:59" ht="12.75" x14ac:dyDescent="0.2">
      <c r="A100" s="231"/>
      <c r="B100" s="126"/>
      <c r="I100" s="143"/>
      <c r="J100" s="231"/>
      <c r="M100" s="143"/>
      <c r="N100" s="143"/>
      <c r="Q100" s="143"/>
      <c r="R100" s="231"/>
      <c r="S100" s="61"/>
      <c r="U100" s="143"/>
      <c r="V100" s="143"/>
      <c r="Y100" s="143"/>
      <c r="Z100" s="231"/>
      <c r="AA100" s="61"/>
      <c r="AC100" s="143"/>
      <c r="AD100" s="143"/>
      <c r="AG100" s="143"/>
      <c r="AH100" s="231"/>
      <c r="AI100" s="61"/>
      <c r="AK100" s="143"/>
      <c r="AL100" s="143"/>
      <c r="AO100" s="143"/>
      <c r="AP100" s="231"/>
      <c r="AQ100" s="61"/>
      <c r="AS100" s="143"/>
      <c r="AT100" s="143"/>
      <c r="AW100" s="143"/>
      <c r="AX100" s="231"/>
      <c r="AY100" s="61"/>
      <c r="BA100" s="143"/>
      <c r="BB100" s="143"/>
      <c r="BE100" s="143"/>
      <c r="BF100" s="231"/>
      <c r="BG100" s="241"/>
    </row>
    <row r="101" spans="1:59" ht="12.75" x14ac:dyDescent="0.2">
      <c r="A101" s="231"/>
      <c r="B101" s="126"/>
      <c r="I101" s="143"/>
      <c r="J101" s="231"/>
      <c r="M101" s="143"/>
      <c r="N101" s="143"/>
      <c r="Q101" s="143"/>
      <c r="R101" s="231"/>
      <c r="S101" s="61"/>
      <c r="U101" s="143"/>
      <c r="V101" s="143"/>
      <c r="Y101" s="143"/>
      <c r="Z101" s="231"/>
      <c r="AA101" s="61"/>
      <c r="AC101" s="143"/>
      <c r="AD101" s="143"/>
      <c r="AG101" s="143"/>
      <c r="AH101" s="231"/>
      <c r="AI101" s="61"/>
      <c r="AK101" s="143"/>
      <c r="AL101" s="143"/>
      <c r="AO101" s="143"/>
      <c r="AP101" s="231"/>
      <c r="AQ101" s="61"/>
      <c r="AS101" s="143"/>
      <c r="AT101" s="143"/>
      <c r="AW101" s="143"/>
      <c r="AX101" s="231"/>
      <c r="AY101" s="61"/>
      <c r="BA101" s="143"/>
      <c r="BB101" s="143"/>
      <c r="BE101" s="143"/>
      <c r="BF101" s="231"/>
      <c r="BG101" s="241"/>
    </row>
    <row r="102" spans="1:59" ht="12.75" x14ac:dyDescent="0.2">
      <c r="A102" s="231"/>
      <c r="B102" s="126"/>
      <c r="I102" s="143"/>
      <c r="J102" s="231"/>
      <c r="M102" s="143"/>
      <c r="N102" s="143"/>
      <c r="Q102" s="143"/>
      <c r="R102" s="231"/>
      <c r="S102" s="61"/>
      <c r="U102" s="143"/>
      <c r="V102" s="143"/>
      <c r="Y102" s="143"/>
      <c r="Z102" s="231"/>
      <c r="AA102" s="61"/>
      <c r="AC102" s="143"/>
      <c r="AD102" s="143"/>
      <c r="AG102" s="143"/>
      <c r="AH102" s="231"/>
      <c r="AI102" s="61"/>
      <c r="AK102" s="143"/>
      <c r="AL102" s="143"/>
      <c r="AO102" s="143"/>
      <c r="AP102" s="231"/>
      <c r="AQ102" s="61"/>
      <c r="AS102" s="143"/>
      <c r="AT102" s="143"/>
      <c r="AW102" s="143"/>
      <c r="AX102" s="231"/>
      <c r="AY102" s="61"/>
      <c r="BA102" s="143"/>
      <c r="BB102" s="143"/>
      <c r="BE102" s="143"/>
      <c r="BF102" s="231"/>
      <c r="BG102" s="241"/>
    </row>
    <row r="103" spans="1:59" ht="12.75" x14ac:dyDescent="0.2">
      <c r="A103" s="231"/>
      <c r="B103" s="126"/>
      <c r="I103" s="143"/>
      <c r="J103" s="231"/>
      <c r="M103" s="143"/>
      <c r="N103" s="143"/>
      <c r="Q103" s="143"/>
      <c r="R103" s="231"/>
      <c r="S103" s="61"/>
      <c r="U103" s="143"/>
      <c r="V103" s="143"/>
      <c r="Y103" s="143"/>
      <c r="Z103" s="231"/>
      <c r="AA103" s="61"/>
      <c r="AC103" s="143"/>
      <c r="AD103" s="143"/>
      <c r="AG103" s="143"/>
      <c r="AH103" s="231"/>
      <c r="AI103" s="61"/>
      <c r="AK103" s="143"/>
      <c r="AL103" s="143"/>
      <c r="AO103" s="143"/>
      <c r="AP103" s="231"/>
      <c r="AQ103" s="61"/>
      <c r="AS103" s="143"/>
      <c r="AT103" s="143"/>
      <c r="AW103" s="143"/>
      <c r="AX103" s="231"/>
      <c r="AY103" s="61"/>
      <c r="BA103" s="143"/>
      <c r="BB103" s="143"/>
      <c r="BE103" s="143"/>
      <c r="BF103" s="231"/>
      <c r="BG103" s="241"/>
    </row>
    <row r="104" spans="1:59" ht="12.75" x14ac:dyDescent="0.2">
      <c r="A104" s="231"/>
      <c r="B104" s="126"/>
      <c r="I104" s="143"/>
      <c r="J104" s="231"/>
      <c r="M104" s="143"/>
      <c r="N104" s="143"/>
      <c r="Q104" s="143"/>
      <c r="R104" s="231"/>
      <c r="S104" s="61"/>
      <c r="U104" s="143"/>
      <c r="V104" s="143"/>
      <c r="Y104" s="143"/>
      <c r="Z104" s="231"/>
      <c r="AA104" s="61"/>
      <c r="AC104" s="143"/>
      <c r="AD104" s="143"/>
      <c r="AG104" s="143"/>
      <c r="AH104" s="231"/>
      <c r="AI104" s="61"/>
      <c r="AK104" s="143"/>
      <c r="AL104" s="143"/>
      <c r="AO104" s="143"/>
      <c r="AP104" s="231"/>
      <c r="AQ104" s="61"/>
      <c r="AS104" s="143"/>
      <c r="AT104" s="143"/>
      <c r="AW104" s="143"/>
      <c r="AX104" s="231"/>
      <c r="AY104" s="61"/>
      <c r="BA104" s="143"/>
      <c r="BB104" s="143"/>
      <c r="BE104" s="143"/>
      <c r="BF104" s="231"/>
      <c r="BG104" s="241"/>
    </row>
    <row r="105" spans="1:59" ht="12.75" x14ac:dyDescent="0.2">
      <c r="A105" s="231"/>
      <c r="B105" s="126"/>
      <c r="I105" s="143"/>
      <c r="J105" s="231"/>
      <c r="M105" s="143"/>
      <c r="N105" s="143"/>
      <c r="Q105" s="143"/>
      <c r="R105" s="231"/>
      <c r="S105" s="61"/>
      <c r="U105" s="143"/>
      <c r="V105" s="143"/>
      <c r="Y105" s="143"/>
      <c r="Z105" s="231"/>
      <c r="AA105" s="61"/>
      <c r="AC105" s="143"/>
      <c r="AD105" s="143"/>
      <c r="AG105" s="143"/>
      <c r="AH105" s="231"/>
      <c r="AI105" s="61"/>
      <c r="AK105" s="143"/>
      <c r="AL105" s="143"/>
      <c r="AO105" s="143"/>
      <c r="AP105" s="231"/>
      <c r="AQ105" s="61"/>
      <c r="AS105" s="143"/>
      <c r="AT105" s="143"/>
      <c r="AW105" s="143"/>
      <c r="AX105" s="231"/>
      <c r="AY105" s="61"/>
      <c r="BA105" s="143"/>
      <c r="BB105" s="143"/>
      <c r="BE105" s="143"/>
      <c r="BF105" s="231"/>
      <c r="BG105" s="241"/>
    </row>
    <row r="106" spans="1:59" ht="12.75" x14ac:dyDescent="0.2">
      <c r="A106" s="231"/>
      <c r="B106" s="126"/>
      <c r="I106" s="143"/>
      <c r="J106" s="231"/>
      <c r="M106" s="143"/>
      <c r="N106" s="143"/>
      <c r="Q106" s="143"/>
      <c r="R106" s="231"/>
      <c r="S106" s="61"/>
      <c r="U106" s="143"/>
      <c r="V106" s="143"/>
      <c r="Y106" s="143"/>
      <c r="Z106" s="231"/>
      <c r="AA106" s="61"/>
      <c r="AC106" s="143"/>
      <c r="AD106" s="143"/>
      <c r="AG106" s="143"/>
      <c r="AH106" s="231"/>
      <c r="AI106" s="61"/>
      <c r="AK106" s="143"/>
      <c r="AL106" s="143"/>
      <c r="AO106" s="143"/>
      <c r="AP106" s="231"/>
      <c r="AQ106" s="61"/>
      <c r="AS106" s="143"/>
      <c r="AT106" s="143"/>
      <c r="AW106" s="143"/>
      <c r="AX106" s="231"/>
      <c r="AY106" s="61"/>
      <c r="BA106" s="143"/>
      <c r="BB106" s="143"/>
      <c r="BE106" s="143"/>
      <c r="BF106" s="231"/>
      <c r="BG106" s="241"/>
    </row>
    <row r="107" spans="1:59" ht="12.75" x14ac:dyDescent="0.2">
      <c r="A107" s="231"/>
      <c r="B107" s="126"/>
      <c r="I107" s="143"/>
      <c r="J107" s="231"/>
      <c r="M107" s="143"/>
      <c r="N107" s="143"/>
      <c r="Q107" s="143"/>
      <c r="R107" s="231"/>
      <c r="S107" s="61"/>
      <c r="U107" s="143"/>
      <c r="V107" s="143"/>
      <c r="Y107" s="143"/>
      <c r="Z107" s="231"/>
      <c r="AA107" s="61"/>
      <c r="AC107" s="143"/>
      <c r="AD107" s="143"/>
      <c r="AG107" s="143"/>
      <c r="AH107" s="231"/>
      <c r="AI107" s="61"/>
      <c r="AK107" s="143"/>
      <c r="AL107" s="143"/>
      <c r="AO107" s="143"/>
      <c r="AP107" s="231"/>
      <c r="AQ107" s="61"/>
      <c r="AS107" s="143"/>
      <c r="AT107" s="143"/>
      <c r="AW107" s="143"/>
      <c r="AX107" s="231"/>
      <c r="AY107" s="61"/>
      <c r="BA107" s="143"/>
      <c r="BB107" s="143"/>
      <c r="BE107" s="143"/>
      <c r="BF107" s="231"/>
      <c r="BG107" s="241"/>
    </row>
    <row r="108" spans="1:59" ht="12.75" x14ac:dyDescent="0.2">
      <c r="A108" s="231"/>
      <c r="B108" s="126"/>
      <c r="I108" s="143"/>
      <c r="J108" s="231"/>
      <c r="M108" s="143"/>
      <c r="N108" s="143"/>
      <c r="Q108" s="143"/>
      <c r="R108" s="231"/>
      <c r="S108" s="61"/>
      <c r="U108" s="143"/>
      <c r="V108" s="143"/>
      <c r="Y108" s="143"/>
      <c r="Z108" s="231"/>
      <c r="AA108" s="61"/>
      <c r="AC108" s="143"/>
      <c r="AD108" s="143"/>
      <c r="AG108" s="143"/>
      <c r="AH108" s="231"/>
      <c r="AI108" s="61"/>
      <c r="AK108" s="143"/>
      <c r="AL108" s="143"/>
      <c r="AO108" s="143"/>
      <c r="AP108" s="231"/>
      <c r="AQ108" s="61"/>
      <c r="AS108" s="143"/>
      <c r="AT108" s="143"/>
      <c r="AW108" s="143"/>
      <c r="AX108" s="231"/>
      <c r="AY108" s="61"/>
      <c r="BA108" s="143"/>
      <c r="BB108" s="143"/>
      <c r="BE108" s="143"/>
      <c r="BF108" s="231"/>
      <c r="BG108" s="241"/>
    </row>
    <row r="109" spans="1:59" ht="12.75" x14ac:dyDescent="0.2">
      <c r="A109" s="231"/>
      <c r="B109" s="126"/>
      <c r="I109" s="143"/>
      <c r="J109" s="231"/>
      <c r="M109" s="143"/>
      <c r="N109" s="143"/>
      <c r="Q109" s="143"/>
      <c r="R109" s="231"/>
      <c r="S109" s="61"/>
      <c r="U109" s="143"/>
      <c r="V109" s="143"/>
      <c r="Y109" s="143"/>
      <c r="Z109" s="231"/>
      <c r="AA109" s="61"/>
      <c r="AC109" s="143"/>
      <c r="AD109" s="143"/>
      <c r="AG109" s="143"/>
      <c r="AH109" s="231"/>
      <c r="AI109" s="61"/>
      <c r="AK109" s="143"/>
      <c r="AL109" s="143"/>
      <c r="AO109" s="143"/>
      <c r="AP109" s="231"/>
      <c r="AQ109" s="61"/>
      <c r="AS109" s="143"/>
      <c r="AT109" s="143"/>
      <c r="AW109" s="143"/>
      <c r="AX109" s="231"/>
      <c r="AY109" s="61"/>
      <c r="BA109" s="143"/>
      <c r="BB109" s="143"/>
      <c r="BE109" s="143"/>
      <c r="BF109" s="231"/>
      <c r="BG109" s="241"/>
    </row>
    <row r="110" spans="1:59" ht="12.75" x14ac:dyDescent="0.2">
      <c r="A110" s="231"/>
      <c r="B110" s="126"/>
      <c r="I110" s="143"/>
      <c r="J110" s="231"/>
      <c r="M110" s="143"/>
      <c r="N110" s="143"/>
      <c r="Q110" s="143"/>
      <c r="R110" s="231"/>
      <c r="S110" s="61"/>
      <c r="U110" s="143"/>
      <c r="V110" s="143"/>
      <c r="Y110" s="143"/>
      <c r="Z110" s="231"/>
      <c r="AA110" s="61"/>
      <c r="AC110" s="143"/>
      <c r="AD110" s="143"/>
      <c r="AG110" s="143"/>
      <c r="AH110" s="231"/>
      <c r="AI110" s="61"/>
      <c r="AK110" s="143"/>
      <c r="AL110" s="143"/>
      <c r="AO110" s="143"/>
      <c r="AP110" s="231"/>
      <c r="AQ110" s="61"/>
      <c r="AS110" s="143"/>
      <c r="AT110" s="143"/>
      <c r="AW110" s="143"/>
      <c r="AX110" s="231"/>
      <c r="AY110" s="61"/>
      <c r="BA110" s="143"/>
      <c r="BB110" s="143"/>
      <c r="BE110" s="143"/>
      <c r="BF110" s="231"/>
      <c r="BG110" s="241"/>
    </row>
    <row r="111" spans="1:59" ht="12.75" x14ac:dyDescent="0.2">
      <c r="A111" s="231"/>
      <c r="B111" s="126"/>
      <c r="I111" s="143"/>
      <c r="J111" s="231"/>
      <c r="M111" s="143"/>
      <c r="N111" s="143"/>
      <c r="Q111" s="143"/>
      <c r="R111" s="231"/>
      <c r="S111" s="61"/>
      <c r="U111" s="143"/>
      <c r="V111" s="143"/>
      <c r="Y111" s="143"/>
      <c r="Z111" s="231"/>
      <c r="AA111" s="61"/>
      <c r="AC111" s="143"/>
      <c r="AD111" s="143"/>
      <c r="AG111" s="143"/>
      <c r="AH111" s="231"/>
      <c r="AI111" s="61"/>
      <c r="AK111" s="143"/>
      <c r="AL111" s="143"/>
      <c r="AO111" s="143"/>
      <c r="AP111" s="231"/>
      <c r="AQ111" s="61"/>
      <c r="AS111" s="143"/>
      <c r="AT111" s="143"/>
      <c r="AW111" s="143"/>
      <c r="AX111" s="231"/>
      <c r="AY111" s="61"/>
      <c r="BA111" s="143"/>
      <c r="BB111" s="143"/>
      <c r="BE111" s="143"/>
      <c r="BF111" s="231"/>
      <c r="BG111" s="241"/>
    </row>
    <row r="112" spans="1:59" ht="12.75" x14ac:dyDescent="0.2">
      <c r="A112" s="231"/>
      <c r="B112" s="126"/>
      <c r="I112" s="143"/>
      <c r="J112" s="231"/>
      <c r="M112" s="143"/>
      <c r="N112" s="143"/>
      <c r="Q112" s="143"/>
      <c r="R112" s="231"/>
      <c r="S112" s="61"/>
      <c r="U112" s="143"/>
      <c r="V112" s="143"/>
      <c r="Y112" s="143"/>
      <c r="Z112" s="231"/>
      <c r="AA112" s="61"/>
      <c r="AC112" s="143"/>
      <c r="AD112" s="143"/>
      <c r="AG112" s="143"/>
      <c r="AH112" s="231"/>
      <c r="AI112" s="61"/>
      <c r="AK112" s="143"/>
      <c r="AL112" s="143"/>
      <c r="AO112" s="143"/>
      <c r="AP112" s="231"/>
      <c r="AQ112" s="61"/>
      <c r="AS112" s="143"/>
      <c r="AT112" s="143"/>
      <c r="AW112" s="143"/>
      <c r="AX112" s="231"/>
      <c r="AY112" s="61"/>
      <c r="BA112" s="143"/>
      <c r="BB112" s="143"/>
      <c r="BE112" s="143"/>
      <c r="BF112" s="231"/>
      <c r="BG112" s="241"/>
    </row>
    <row r="113" spans="1:59" ht="12.75" x14ac:dyDescent="0.2">
      <c r="A113" s="231"/>
      <c r="B113" s="126"/>
      <c r="I113" s="143"/>
      <c r="J113" s="231"/>
      <c r="M113" s="143"/>
      <c r="N113" s="143"/>
      <c r="Q113" s="143"/>
      <c r="R113" s="231"/>
      <c r="S113" s="61"/>
      <c r="U113" s="143"/>
      <c r="V113" s="143"/>
      <c r="Y113" s="143"/>
      <c r="Z113" s="231"/>
      <c r="AA113" s="61"/>
      <c r="AC113" s="143"/>
      <c r="AD113" s="143"/>
      <c r="AG113" s="143"/>
      <c r="AH113" s="231"/>
      <c r="AI113" s="61"/>
      <c r="AK113" s="143"/>
      <c r="AL113" s="143"/>
      <c r="AO113" s="143"/>
      <c r="AP113" s="231"/>
      <c r="AQ113" s="61"/>
      <c r="AS113" s="143"/>
      <c r="AT113" s="143"/>
      <c r="AW113" s="143"/>
      <c r="AX113" s="231"/>
      <c r="AY113" s="61"/>
      <c r="BA113" s="143"/>
      <c r="BB113" s="143"/>
      <c r="BE113" s="143"/>
      <c r="BF113" s="231"/>
      <c r="BG113" s="241"/>
    </row>
    <row r="114" spans="1:59" ht="12.75" x14ac:dyDescent="0.2">
      <c r="A114" s="231"/>
      <c r="B114" s="126"/>
      <c r="I114" s="143"/>
      <c r="J114" s="231"/>
      <c r="M114" s="143"/>
      <c r="N114" s="143"/>
      <c r="Q114" s="143"/>
      <c r="R114" s="231"/>
      <c r="S114" s="61"/>
      <c r="U114" s="143"/>
      <c r="V114" s="143"/>
      <c r="Y114" s="143"/>
      <c r="Z114" s="231"/>
      <c r="AA114" s="61"/>
      <c r="AC114" s="143"/>
      <c r="AD114" s="143"/>
      <c r="AG114" s="143"/>
      <c r="AH114" s="231"/>
      <c r="AI114" s="61"/>
      <c r="AK114" s="143"/>
      <c r="AL114" s="143"/>
      <c r="AO114" s="143"/>
      <c r="AP114" s="231"/>
      <c r="AQ114" s="61"/>
      <c r="AS114" s="143"/>
      <c r="AT114" s="143"/>
      <c r="AW114" s="143"/>
      <c r="AX114" s="231"/>
      <c r="AY114" s="61"/>
      <c r="BA114" s="143"/>
      <c r="BB114" s="143"/>
      <c r="BE114" s="143"/>
      <c r="BF114" s="231"/>
      <c r="BG114" s="241"/>
    </row>
    <row r="115" spans="1:59" ht="12.75" x14ac:dyDescent="0.2">
      <c r="A115" s="231"/>
      <c r="B115" s="126"/>
      <c r="I115" s="143"/>
      <c r="J115" s="231"/>
      <c r="M115" s="143"/>
      <c r="N115" s="143"/>
      <c r="Q115" s="143"/>
      <c r="R115" s="231"/>
      <c r="S115" s="61"/>
      <c r="U115" s="143"/>
      <c r="V115" s="143"/>
      <c r="Y115" s="143"/>
      <c r="Z115" s="231"/>
      <c r="AA115" s="61"/>
      <c r="AC115" s="143"/>
      <c r="AD115" s="143"/>
      <c r="AG115" s="143"/>
      <c r="AH115" s="231"/>
      <c r="AI115" s="61"/>
      <c r="AK115" s="143"/>
      <c r="AL115" s="143"/>
      <c r="AO115" s="143"/>
      <c r="AP115" s="231"/>
      <c r="AQ115" s="61"/>
      <c r="AS115" s="143"/>
      <c r="AT115" s="143"/>
      <c r="AW115" s="143"/>
      <c r="AX115" s="231"/>
      <c r="AY115" s="61"/>
      <c r="BA115" s="143"/>
      <c r="BB115" s="143"/>
      <c r="BE115" s="143"/>
      <c r="BF115" s="231"/>
      <c r="BG115" s="241"/>
    </row>
    <row r="116" spans="1:59" ht="12.75" x14ac:dyDescent="0.2">
      <c r="A116" s="231"/>
      <c r="B116" s="126"/>
      <c r="I116" s="143"/>
      <c r="J116" s="231"/>
      <c r="M116" s="143"/>
      <c r="N116" s="143"/>
      <c r="Q116" s="143"/>
      <c r="R116" s="231"/>
      <c r="S116" s="61"/>
      <c r="U116" s="143"/>
      <c r="V116" s="143"/>
      <c r="Y116" s="143"/>
      <c r="Z116" s="231"/>
      <c r="AA116" s="61"/>
      <c r="AC116" s="143"/>
      <c r="AD116" s="143"/>
      <c r="AG116" s="143"/>
      <c r="AH116" s="231"/>
      <c r="AI116" s="61"/>
      <c r="AK116" s="143"/>
      <c r="AL116" s="143"/>
      <c r="AO116" s="143"/>
      <c r="AP116" s="231"/>
      <c r="AQ116" s="61"/>
      <c r="AS116" s="143"/>
      <c r="AT116" s="143"/>
      <c r="AW116" s="143"/>
      <c r="AX116" s="231"/>
      <c r="AY116" s="61"/>
      <c r="BA116" s="143"/>
      <c r="BB116" s="143"/>
      <c r="BE116" s="143"/>
      <c r="BF116" s="231"/>
      <c r="BG116" s="241"/>
    </row>
    <row r="117" spans="1:59" ht="12.75" x14ac:dyDescent="0.2">
      <c r="A117" s="231"/>
      <c r="B117" s="126"/>
      <c r="I117" s="143"/>
      <c r="J117" s="231"/>
      <c r="M117" s="143"/>
      <c r="N117" s="143"/>
      <c r="Q117" s="143"/>
      <c r="R117" s="231"/>
      <c r="S117" s="61"/>
      <c r="U117" s="143"/>
      <c r="V117" s="143"/>
      <c r="Y117" s="143"/>
      <c r="Z117" s="231"/>
      <c r="AA117" s="61"/>
      <c r="AC117" s="143"/>
      <c r="AD117" s="143"/>
      <c r="AG117" s="143"/>
      <c r="AH117" s="231"/>
      <c r="AI117" s="61"/>
      <c r="AK117" s="143"/>
      <c r="AL117" s="143"/>
      <c r="AO117" s="143"/>
      <c r="AP117" s="231"/>
      <c r="AQ117" s="61"/>
      <c r="AS117" s="143"/>
      <c r="AT117" s="143"/>
      <c r="AW117" s="143"/>
      <c r="AX117" s="231"/>
      <c r="AY117" s="61"/>
      <c r="BA117" s="143"/>
      <c r="BB117" s="143"/>
      <c r="BE117" s="143"/>
      <c r="BF117" s="231"/>
      <c r="BG117" s="241"/>
    </row>
    <row r="118" spans="1:59" ht="12.75" x14ac:dyDescent="0.2">
      <c r="A118" s="231"/>
      <c r="B118" s="126"/>
      <c r="I118" s="143"/>
      <c r="J118" s="231"/>
      <c r="M118" s="143"/>
      <c r="N118" s="143"/>
      <c r="Q118" s="143"/>
      <c r="R118" s="231"/>
      <c r="S118" s="61"/>
      <c r="U118" s="143"/>
      <c r="V118" s="143"/>
      <c r="Y118" s="143"/>
      <c r="Z118" s="231"/>
      <c r="AA118" s="61"/>
      <c r="AC118" s="143"/>
      <c r="AD118" s="143"/>
      <c r="AG118" s="143"/>
      <c r="AH118" s="231"/>
      <c r="AI118" s="61"/>
      <c r="AK118" s="143"/>
      <c r="AL118" s="143"/>
      <c r="AO118" s="143"/>
      <c r="AP118" s="231"/>
      <c r="AQ118" s="61"/>
      <c r="AS118" s="143"/>
      <c r="AT118" s="143"/>
      <c r="AW118" s="143"/>
      <c r="AX118" s="231"/>
      <c r="AY118" s="61"/>
      <c r="BA118" s="143"/>
      <c r="BB118" s="143"/>
      <c r="BE118" s="143"/>
      <c r="BF118" s="231"/>
      <c r="BG118" s="241"/>
    </row>
    <row r="119" spans="1:59" ht="12.75" x14ac:dyDescent="0.2">
      <c r="A119" s="231"/>
      <c r="B119" s="126"/>
      <c r="I119" s="143"/>
      <c r="J119" s="231"/>
      <c r="M119" s="143"/>
      <c r="N119" s="143"/>
      <c r="Q119" s="143"/>
      <c r="R119" s="231"/>
      <c r="S119" s="61"/>
      <c r="U119" s="143"/>
      <c r="V119" s="143"/>
      <c r="Y119" s="143"/>
      <c r="Z119" s="231"/>
      <c r="AA119" s="61"/>
      <c r="AC119" s="143"/>
      <c r="AD119" s="143"/>
      <c r="AG119" s="143"/>
      <c r="AH119" s="231"/>
      <c r="AI119" s="61"/>
      <c r="AK119" s="143"/>
      <c r="AL119" s="143"/>
      <c r="AO119" s="143"/>
      <c r="AP119" s="231"/>
      <c r="AQ119" s="61"/>
      <c r="AS119" s="143"/>
      <c r="AT119" s="143"/>
      <c r="AW119" s="143"/>
      <c r="AX119" s="231"/>
      <c r="AY119" s="61"/>
      <c r="BA119" s="143"/>
      <c r="BB119" s="143"/>
      <c r="BE119" s="143"/>
      <c r="BF119" s="231"/>
      <c r="BG119" s="241"/>
    </row>
    <row r="120" spans="1:59" ht="12.75" x14ac:dyDescent="0.2">
      <c r="A120" s="231"/>
      <c r="B120" s="126"/>
      <c r="I120" s="143"/>
      <c r="J120" s="231"/>
      <c r="M120" s="143"/>
      <c r="N120" s="143"/>
      <c r="Q120" s="143"/>
      <c r="R120" s="231"/>
      <c r="S120" s="61"/>
      <c r="U120" s="143"/>
      <c r="V120" s="143"/>
      <c r="Y120" s="143"/>
      <c r="Z120" s="231"/>
      <c r="AA120" s="61"/>
      <c r="AC120" s="143"/>
      <c r="AD120" s="143"/>
      <c r="AG120" s="143"/>
      <c r="AH120" s="231"/>
      <c r="AI120" s="61"/>
      <c r="AK120" s="143"/>
      <c r="AL120" s="143"/>
      <c r="AO120" s="143"/>
      <c r="AP120" s="231"/>
      <c r="AQ120" s="61"/>
      <c r="AS120" s="143"/>
      <c r="AT120" s="143"/>
      <c r="AW120" s="143"/>
      <c r="AX120" s="231"/>
      <c r="AY120" s="61"/>
      <c r="BA120" s="143"/>
      <c r="BB120" s="143"/>
      <c r="BE120" s="143"/>
      <c r="BF120" s="231"/>
      <c r="BG120" s="241"/>
    </row>
    <row r="121" spans="1:59" ht="12.75" x14ac:dyDescent="0.2">
      <c r="A121" s="231"/>
      <c r="B121" s="126"/>
      <c r="I121" s="143"/>
      <c r="J121" s="231"/>
      <c r="M121" s="143"/>
      <c r="N121" s="143"/>
      <c r="Q121" s="143"/>
      <c r="R121" s="231"/>
      <c r="S121" s="61"/>
      <c r="U121" s="143"/>
      <c r="V121" s="143"/>
      <c r="Y121" s="143"/>
      <c r="Z121" s="231"/>
      <c r="AA121" s="61"/>
      <c r="AC121" s="143"/>
      <c r="AD121" s="143"/>
      <c r="AG121" s="143"/>
      <c r="AH121" s="231"/>
      <c r="AI121" s="61"/>
      <c r="AK121" s="143"/>
      <c r="AL121" s="143"/>
      <c r="AO121" s="143"/>
      <c r="AP121" s="231"/>
      <c r="AQ121" s="61"/>
      <c r="AS121" s="143"/>
      <c r="AT121" s="143"/>
      <c r="AW121" s="143"/>
      <c r="AX121" s="231"/>
      <c r="AY121" s="61"/>
      <c r="BA121" s="143"/>
      <c r="BB121" s="143"/>
      <c r="BE121" s="143"/>
      <c r="BF121" s="231"/>
      <c r="BG121" s="241"/>
    </row>
    <row r="122" spans="1:59" ht="12.75" x14ac:dyDescent="0.2">
      <c r="A122" s="231"/>
      <c r="B122" s="126"/>
      <c r="I122" s="143"/>
      <c r="J122" s="231"/>
      <c r="M122" s="143"/>
      <c r="N122" s="143"/>
      <c r="Q122" s="143"/>
      <c r="R122" s="231"/>
      <c r="S122" s="61"/>
      <c r="U122" s="143"/>
      <c r="V122" s="143"/>
      <c r="Y122" s="143"/>
      <c r="Z122" s="231"/>
      <c r="AA122" s="61"/>
      <c r="AC122" s="143"/>
      <c r="AD122" s="143"/>
      <c r="AG122" s="143"/>
      <c r="AH122" s="231"/>
      <c r="AI122" s="61"/>
      <c r="AK122" s="143"/>
      <c r="AL122" s="143"/>
      <c r="AO122" s="143"/>
      <c r="AP122" s="231"/>
      <c r="AQ122" s="61"/>
      <c r="AS122" s="143"/>
      <c r="AT122" s="143"/>
      <c r="AW122" s="143"/>
      <c r="AX122" s="231"/>
      <c r="AY122" s="61"/>
      <c r="BA122" s="143"/>
      <c r="BB122" s="143"/>
      <c r="BE122" s="143"/>
      <c r="BF122" s="231"/>
      <c r="BG122" s="241"/>
    </row>
    <row r="123" spans="1:59" ht="12.75" x14ac:dyDescent="0.2">
      <c r="A123" s="231"/>
      <c r="B123" s="126"/>
      <c r="I123" s="143"/>
      <c r="J123" s="231"/>
      <c r="M123" s="143"/>
      <c r="N123" s="143"/>
      <c r="Q123" s="143"/>
      <c r="R123" s="231"/>
      <c r="S123" s="61"/>
      <c r="U123" s="143"/>
      <c r="V123" s="143"/>
      <c r="Y123" s="143"/>
      <c r="Z123" s="231"/>
      <c r="AA123" s="61"/>
      <c r="AC123" s="143"/>
      <c r="AD123" s="143"/>
      <c r="AG123" s="143"/>
      <c r="AH123" s="231"/>
      <c r="AI123" s="61"/>
      <c r="AK123" s="143"/>
      <c r="AL123" s="143"/>
      <c r="AO123" s="143"/>
      <c r="AP123" s="231"/>
      <c r="AQ123" s="61"/>
      <c r="AS123" s="143"/>
      <c r="AT123" s="143"/>
      <c r="AW123" s="143"/>
      <c r="AX123" s="231"/>
      <c r="AY123" s="61"/>
      <c r="BA123" s="143"/>
      <c r="BB123" s="143"/>
      <c r="BE123" s="143"/>
      <c r="BF123" s="231"/>
      <c r="BG123" s="241"/>
    </row>
    <row r="124" spans="1:59" ht="12.75" x14ac:dyDescent="0.2">
      <c r="A124" s="231"/>
      <c r="B124" s="126"/>
      <c r="I124" s="143"/>
      <c r="J124" s="231"/>
      <c r="M124" s="143"/>
      <c r="N124" s="143"/>
      <c r="Q124" s="143"/>
      <c r="R124" s="231"/>
      <c r="S124" s="61"/>
      <c r="U124" s="143"/>
      <c r="V124" s="143"/>
      <c r="Y124" s="143"/>
      <c r="Z124" s="231"/>
      <c r="AA124" s="61"/>
      <c r="AC124" s="143"/>
      <c r="AD124" s="143"/>
      <c r="AG124" s="143"/>
      <c r="AH124" s="231"/>
      <c r="AI124" s="61"/>
      <c r="AK124" s="143"/>
      <c r="AL124" s="143"/>
      <c r="AO124" s="143"/>
      <c r="AP124" s="231"/>
      <c r="AQ124" s="61"/>
      <c r="AS124" s="143"/>
      <c r="AT124" s="143"/>
      <c r="AW124" s="143"/>
      <c r="AX124" s="231"/>
      <c r="AY124" s="61"/>
      <c r="BA124" s="143"/>
      <c r="BB124" s="143"/>
      <c r="BE124" s="143"/>
      <c r="BF124" s="231"/>
      <c r="BG124" s="241"/>
    </row>
    <row r="125" spans="1:59" ht="12.75" x14ac:dyDescent="0.2">
      <c r="A125" s="231"/>
      <c r="B125" s="126"/>
      <c r="I125" s="143"/>
      <c r="J125" s="231"/>
      <c r="M125" s="143"/>
      <c r="N125" s="143"/>
      <c r="Q125" s="143"/>
      <c r="R125" s="231"/>
      <c r="S125" s="61"/>
      <c r="U125" s="143"/>
      <c r="V125" s="143"/>
      <c r="Y125" s="143"/>
      <c r="Z125" s="231"/>
      <c r="AA125" s="61"/>
      <c r="AC125" s="143"/>
      <c r="AD125" s="143"/>
      <c r="AG125" s="143"/>
      <c r="AH125" s="231"/>
      <c r="AI125" s="61"/>
      <c r="AK125" s="143"/>
      <c r="AL125" s="143"/>
      <c r="AO125" s="143"/>
      <c r="AP125" s="231"/>
      <c r="AQ125" s="61"/>
      <c r="AS125" s="143"/>
      <c r="AT125" s="143"/>
      <c r="AW125" s="143"/>
      <c r="AX125" s="231"/>
      <c r="AY125" s="61"/>
      <c r="BA125" s="143"/>
      <c r="BB125" s="143"/>
      <c r="BE125" s="143"/>
      <c r="BF125" s="231"/>
      <c r="BG125" s="241"/>
    </row>
    <row r="126" spans="1:59" ht="12.75" x14ac:dyDescent="0.2">
      <c r="A126" s="231"/>
      <c r="B126" s="126"/>
      <c r="I126" s="143"/>
      <c r="J126" s="231"/>
      <c r="M126" s="143"/>
      <c r="N126" s="143"/>
      <c r="Q126" s="143"/>
      <c r="R126" s="231"/>
      <c r="S126" s="61"/>
      <c r="U126" s="143"/>
      <c r="V126" s="143"/>
      <c r="Y126" s="143"/>
      <c r="Z126" s="231"/>
      <c r="AA126" s="61"/>
      <c r="AC126" s="143"/>
      <c r="AD126" s="143"/>
      <c r="AG126" s="143"/>
      <c r="AH126" s="231"/>
      <c r="AI126" s="61"/>
      <c r="AK126" s="143"/>
      <c r="AL126" s="143"/>
      <c r="AO126" s="143"/>
      <c r="AP126" s="231"/>
      <c r="AQ126" s="61"/>
      <c r="AS126" s="143"/>
      <c r="AT126" s="143"/>
      <c r="AW126" s="143"/>
      <c r="AX126" s="231"/>
      <c r="AY126" s="61"/>
      <c r="BA126" s="143"/>
      <c r="BB126" s="143"/>
      <c r="BE126" s="143"/>
      <c r="BF126" s="231"/>
      <c r="BG126" s="241"/>
    </row>
    <row r="127" spans="1:59" ht="12.75" x14ac:dyDescent="0.2">
      <c r="A127" s="231"/>
      <c r="B127" s="126"/>
      <c r="I127" s="143"/>
      <c r="J127" s="231"/>
      <c r="M127" s="143"/>
      <c r="N127" s="143"/>
      <c r="Q127" s="143"/>
      <c r="R127" s="231"/>
      <c r="S127" s="61"/>
      <c r="U127" s="143"/>
      <c r="V127" s="143"/>
      <c r="Y127" s="143"/>
      <c r="Z127" s="231"/>
      <c r="AA127" s="61"/>
      <c r="AC127" s="143"/>
      <c r="AD127" s="143"/>
      <c r="AG127" s="143"/>
      <c r="AH127" s="231"/>
      <c r="AI127" s="61"/>
      <c r="AK127" s="143"/>
      <c r="AL127" s="143"/>
      <c r="AO127" s="143"/>
      <c r="AP127" s="231"/>
      <c r="AQ127" s="61"/>
      <c r="AS127" s="143"/>
      <c r="AT127" s="143"/>
      <c r="AW127" s="143"/>
      <c r="AX127" s="231"/>
      <c r="AY127" s="61"/>
      <c r="BA127" s="143"/>
      <c r="BB127" s="143"/>
      <c r="BE127" s="143"/>
      <c r="BF127" s="231"/>
      <c r="BG127" s="241"/>
    </row>
    <row r="128" spans="1:59" ht="12.75" x14ac:dyDescent="0.2">
      <c r="A128" s="231"/>
      <c r="B128" s="126"/>
      <c r="I128" s="143"/>
      <c r="J128" s="231"/>
      <c r="M128" s="143"/>
      <c r="N128" s="143"/>
      <c r="Q128" s="143"/>
      <c r="R128" s="231"/>
      <c r="S128" s="61"/>
      <c r="U128" s="143"/>
      <c r="V128" s="143"/>
      <c r="Y128" s="143"/>
      <c r="Z128" s="231"/>
      <c r="AA128" s="61"/>
      <c r="AC128" s="143"/>
      <c r="AD128" s="143"/>
      <c r="AG128" s="143"/>
      <c r="AH128" s="231"/>
      <c r="AI128" s="61"/>
      <c r="AK128" s="143"/>
      <c r="AL128" s="143"/>
      <c r="AO128" s="143"/>
      <c r="AP128" s="231"/>
      <c r="AQ128" s="61"/>
      <c r="AS128" s="143"/>
      <c r="AT128" s="143"/>
      <c r="AW128" s="143"/>
      <c r="AX128" s="231"/>
      <c r="AY128" s="61"/>
      <c r="BA128" s="143"/>
      <c r="BB128" s="143"/>
      <c r="BE128" s="143"/>
      <c r="BF128" s="231"/>
      <c r="BG128" s="241"/>
    </row>
    <row r="129" spans="1:59" ht="12.75" x14ac:dyDescent="0.2">
      <c r="A129" s="231"/>
      <c r="B129" s="126"/>
      <c r="I129" s="143"/>
      <c r="J129" s="231"/>
      <c r="M129" s="143"/>
      <c r="N129" s="143"/>
      <c r="Q129" s="143"/>
      <c r="R129" s="231"/>
      <c r="S129" s="61"/>
      <c r="U129" s="143"/>
      <c r="V129" s="143"/>
      <c r="Y129" s="143"/>
      <c r="Z129" s="231"/>
      <c r="AA129" s="61"/>
      <c r="AC129" s="143"/>
      <c r="AD129" s="143"/>
      <c r="AG129" s="143"/>
      <c r="AH129" s="231"/>
      <c r="AI129" s="61"/>
      <c r="AK129" s="143"/>
      <c r="AL129" s="143"/>
      <c r="AO129" s="143"/>
      <c r="AP129" s="231"/>
      <c r="AQ129" s="61"/>
      <c r="AS129" s="143"/>
      <c r="AT129" s="143"/>
      <c r="AW129" s="143"/>
      <c r="AX129" s="231"/>
      <c r="AY129" s="61"/>
      <c r="BA129" s="143"/>
      <c r="BB129" s="143"/>
      <c r="BE129" s="143"/>
      <c r="BF129" s="231"/>
      <c r="BG129" s="241"/>
    </row>
    <row r="130" spans="1:59" ht="12.75" x14ac:dyDescent="0.2">
      <c r="A130" s="231"/>
      <c r="B130" s="126"/>
      <c r="I130" s="143"/>
      <c r="J130" s="231"/>
      <c r="M130" s="143"/>
      <c r="N130" s="143"/>
      <c r="Q130" s="143"/>
      <c r="R130" s="231"/>
      <c r="S130" s="61"/>
      <c r="U130" s="143"/>
      <c r="V130" s="143"/>
      <c r="Y130" s="143"/>
      <c r="Z130" s="231"/>
      <c r="AA130" s="61"/>
      <c r="AC130" s="143"/>
      <c r="AD130" s="143"/>
      <c r="AG130" s="143"/>
      <c r="AH130" s="231"/>
      <c r="AI130" s="61"/>
      <c r="AK130" s="143"/>
      <c r="AL130" s="143"/>
      <c r="AO130" s="143"/>
      <c r="AP130" s="231"/>
      <c r="AQ130" s="61"/>
      <c r="AS130" s="143"/>
      <c r="AT130" s="143"/>
      <c r="AW130" s="143"/>
      <c r="AX130" s="231"/>
      <c r="AY130" s="61"/>
      <c r="BA130" s="143"/>
      <c r="BB130" s="143"/>
      <c r="BE130" s="143"/>
      <c r="BF130" s="231"/>
      <c r="BG130" s="241"/>
    </row>
    <row r="131" spans="1:59" ht="12.75" x14ac:dyDescent="0.2">
      <c r="A131" s="231"/>
      <c r="B131" s="126"/>
      <c r="I131" s="143"/>
      <c r="J131" s="231"/>
      <c r="M131" s="143"/>
      <c r="N131" s="143"/>
      <c r="Q131" s="143"/>
      <c r="R131" s="231"/>
      <c r="S131" s="61"/>
      <c r="U131" s="143"/>
      <c r="V131" s="143"/>
      <c r="Y131" s="143"/>
      <c r="Z131" s="231"/>
      <c r="AA131" s="61"/>
      <c r="AC131" s="143"/>
      <c r="AD131" s="143"/>
      <c r="AG131" s="143"/>
      <c r="AH131" s="231"/>
      <c r="AI131" s="61"/>
      <c r="AK131" s="143"/>
      <c r="AL131" s="143"/>
      <c r="AO131" s="143"/>
      <c r="AP131" s="231"/>
      <c r="AQ131" s="61"/>
      <c r="AS131" s="143"/>
      <c r="AT131" s="143"/>
      <c r="AW131" s="143"/>
      <c r="AX131" s="231"/>
      <c r="AY131" s="61"/>
      <c r="BA131" s="143"/>
      <c r="BB131" s="143"/>
      <c r="BE131" s="143"/>
      <c r="BF131" s="231"/>
      <c r="BG131" s="241"/>
    </row>
    <row r="132" spans="1:59" ht="12.75" x14ac:dyDescent="0.2">
      <c r="A132" s="231"/>
      <c r="B132" s="126"/>
      <c r="I132" s="143"/>
      <c r="J132" s="231"/>
      <c r="M132" s="143"/>
      <c r="N132" s="143"/>
      <c r="Q132" s="143"/>
      <c r="R132" s="231"/>
      <c r="S132" s="61"/>
      <c r="U132" s="143"/>
      <c r="V132" s="143"/>
      <c r="Y132" s="143"/>
      <c r="Z132" s="231"/>
      <c r="AA132" s="61"/>
      <c r="AC132" s="143"/>
      <c r="AD132" s="143"/>
      <c r="AG132" s="143"/>
      <c r="AH132" s="231"/>
      <c r="AI132" s="61"/>
      <c r="AK132" s="143"/>
      <c r="AL132" s="143"/>
      <c r="AO132" s="143"/>
      <c r="AP132" s="231"/>
      <c r="AQ132" s="61"/>
      <c r="AS132" s="143"/>
      <c r="AT132" s="143"/>
      <c r="AW132" s="143"/>
      <c r="AX132" s="231"/>
      <c r="AY132" s="61"/>
      <c r="BA132" s="143"/>
      <c r="BB132" s="143"/>
      <c r="BE132" s="143"/>
      <c r="BF132" s="231"/>
      <c r="BG132" s="241"/>
    </row>
    <row r="133" spans="1:59" ht="12.75" x14ac:dyDescent="0.2">
      <c r="A133" s="231"/>
      <c r="B133" s="126"/>
      <c r="I133" s="143"/>
      <c r="J133" s="231"/>
      <c r="M133" s="143"/>
      <c r="N133" s="143"/>
      <c r="Q133" s="143"/>
      <c r="R133" s="231"/>
      <c r="S133" s="61"/>
      <c r="U133" s="143"/>
      <c r="V133" s="143"/>
      <c r="Y133" s="143"/>
      <c r="Z133" s="231"/>
      <c r="AA133" s="61"/>
      <c r="AC133" s="143"/>
      <c r="AD133" s="143"/>
      <c r="AG133" s="143"/>
      <c r="AH133" s="231"/>
      <c r="AI133" s="61"/>
      <c r="AK133" s="143"/>
      <c r="AL133" s="143"/>
      <c r="AO133" s="143"/>
      <c r="AP133" s="231"/>
      <c r="AQ133" s="61"/>
      <c r="AS133" s="143"/>
      <c r="AT133" s="143"/>
      <c r="AW133" s="143"/>
      <c r="AX133" s="231"/>
      <c r="AY133" s="61"/>
      <c r="BA133" s="143"/>
      <c r="BB133" s="143"/>
      <c r="BE133" s="143"/>
      <c r="BF133" s="231"/>
      <c r="BG133" s="241"/>
    </row>
    <row r="134" spans="1:59" ht="12.75" x14ac:dyDescent="0.2">
      <c r="A134" s="231"/>
      <c r="B134" s="126"/>
      <c r="I134" s="143"/>
      <c r="J134" s="231"/>
      <c r="M134" s="143"/>
      <c r="N134" s="143"/>
      <c r="Q134" s="143"/>
      <c r="R134" s="231"/>
      <c r="S134" s="61"/>
      <c r="U134" s="143"/>
      <c r="V134" s="143"/>
      <c r="Y134" s="143"/>
      <c r="Z134" s="231"/>
      <c r="AA134" s="61"/>
      <c r="AC134" s="143"/>
      <c r="AD134" s="143"/>
      <c r="AG134" s="143"/>
      <c r="AH134" s="231"/>
      <c r="AI134" s="61"/>
      <c r="AK134" s="143"/>
      <c r="AL134" s="143"/>
      <c r="AO134" s="143"/>
      <c r="AP134" s="231"/>
      <c r="AQ134" s="61"/>
      <c r="AS134" s="143"/>
      <c r="AT134" s="143"/>
      <c r="AW134" s="143"/>
      <c r="AX134" s="231"/>
      <c r="AY134" s="61"/>
      <c r="BA134" s="143"/>
      <c r="BB134" s="143"/>
      <c r="BE134" s="143"/>
      <c r="BF134" s="231"/>
      <c r="BG134" s="241"/>
    </row>
    <row r="135" spans="1:59" ht="12.75" x14ac:dyDescent="0.2">
      <c r="A135" s="231"/>
      <c r="B135" s="126"/>
      <c r="I135" s="143"/>
      <c r="J135" s="231"/>
      <c r="M135" s="143"/>
      <c r="N135" s="143"/>
      <c r="Q135" s="143"/>
      <c r="R135" s="231"/>
      <c r="S135" s="61"/>
      <c r="U135" s="143"/>
      <c r="V135" s="143"/>
      <c r="Y135" s="143"/>
      <c r="Z135" s="231"/>
      <c r="AA135" s="61"/>
      <c r="AC135" s="143"/>
      <c r="AD135" s="143"/>
      <c r="AG135" s="143"/>
      <c r="AH135" s="231"/>
      <c r="AI135" s="61"/>
      <c r="AK135" s="143"/>
      <c r="AL135" s="143"/>
      <c r="AO135" s="143"/>
      <c r="AP135" s="231"/>
      <c r="AQ135" s="61"/>
      <c r="AS135" s="143"/>
      <c r="AT135" s="143"/>
      <c r="AW135" s="143"/>
      <c r="AX135" s="231"/>
      <c r="AY135" s="61"/>
      <c r="BA135" s="143"/>
      <c r="BB135" s="143"/>
      <c r="BE135" s="143"/>
      <c r="BF135" s="231"/>
      <c r="BG135" s="241"/>
    </row>
    <row r="136" spans="1:59" ht="12.75" x14ac:dyDescent="0.2">
      <c r="A136" s="231"/>
      <c r="B136" s="126"/>
      <c r="I136" s="143"/>
      <c r="J136" s="231"/>
      <c r="M136" s="143"/>
      <c r="N136" s="143"/>
      <c r="Q136" s="143"/>
      <c r="R136" s="231"/>
      <c r="S136" s="61"/>
      <c r="U136" s="143"/>
      <c r="V136" s="143"/>
      <c r="Y136" s="143"/>
      <c r="Z136" s="231"/>
      <c r="AA136" s="61"/>
      <c r="AC136" s="143"/>
      <c r="AD136" s="143"/>
      <c r="AG136" s="143"/>
      <c r="AH136" s="231"/>
      <c r="AI136" s="61"/>
      <c r="AK136" s="143"/>
      <c r="AL136" s="143"/>
      <c r="AO136" s="143"/>
      <c r="AP136" s="231"/>
      <c r="AQ136" s="61"/>
      <c r="AS136" s="143"/>
      <c r="AT136" s="143"/>
      <c r="AW136" s="143"/>
      <c r="AX136" s="231"/>
      <c r="AY136" s="61"/>
      <c r="BA136" s="143"/>
      <c r="BB136" s="143"/>
      <c r="BE136" s="143"/>
      <c r="BF136" s="231"/>
      <c r="BG136" s="241"/>
    </row>
    <row r="137" spans="1:59" ht="12.75" x14ac:dyDescent="0.2">
      <c r="A137" s="231"/>
      <c r="B137" s="126"/>
      <c r="I137" s="143"/>
      <c r="J137" s="231"/>
      <c r="M137" s="143"/>
      <c r="N137" s="143"/>
      <c r="Q137" s="143"/>
      <c r="R137" s="231"/>
      <c r="S137" s="61"/>
      <c r="U137" s="143"/>
      <c r="V137" s="143"/>
      <c r="Y137" s="143"/>
      <c r="Z137" s="231"/>
      <c r="AA137" s="61"/>
      <c r="AC137" s="143"/>
      <c r="AD137" s="143"/>
      <c r="AG137" s="143"/>
      <c r="AH137" s="231"/>
      <c r="AI137" s="61"/>
      <c r="AK137" s="143"/>
      <c r="AL137" s="143"/>
      <c r="AO137" s="143"/>
      <c r="AP137" s="231"/>
      <c r="AQ137" s="61"/>
      <c r="AS137" s="143"/>
      <c r="AT137" s="143"/>
      <c r="AW137" s="143"/>
      <c r="AX137" s="231"/>
      <c r="AY137" s="61"/>
      <c r="BA137" s="143"/>
      <c r="BB137" s="143"/>
      <c r="BE137" s="143"/>
      <c r="BF137" s="231"/>
      <c r="BG137" s="241"/>
    </row>
    <row r="138" spans="1:59" ht="12.75" x14ac:dyDescent="0.2">
      <c r="A138" s="231"/>
      <c r="B138" s="126"/>
      <c r="I138" s="143"/>
      <c r="J138" s="231"/>
      <c r="M138" s="143"/>
      <c r="N138" s="143"/>
      <c r="Q138" s="143"/>
      <c r="R138" s="231"/>
      <c r="S138" s="61"/>
      <c r="U138" s="143"/>
      <c r="V138" s="143"/>
      <c r="Y138" s="143"/>
      <c r="Z138" s="231"/>
      <c r="AA138" s="61"/>
      <c r="AC138" s="143"/>
      <c r="AD138" s="143"/>
      <c r="AG138" s="143"/>
      <c r="AH138" s="231"/>
      <c r="AI138" s="61"/>
      <c r="AK138" s="143"/>
      <c r="AL138" s="143"/>
      <c r="AO138" s="143"/>
      <c r="AP138" s="231"/>
      <c r="AQ138" s="61"/>
      <c r="AS138" s="143"/>
      <c r="AT138" s="143"/>
      <c r="AW138" s="143"/>
      <c r="AX138" s="231"/>
      <c r="AY138" s="61"/>
      <c r="BA138" s="143"/>
      <c r="BB138" s="143"/>
      <c r="BE138" s="143"/>
      <c r="BF138" s="231"/>
      <c r="BG138" s="241"/>
    </row>
    <row r="139" spans="1:59" ht="12.75" x14ac:dyDescent="0.2">
      <c r="A139" s="231"/>
      <c r="B139" s="126"/>
      <c r="I139" s="143"/>
      <c r="J139" s="231"/>
      <c r="M139" s="143"/>
      <c r="N139" s="143"/>
      <c r="Q139" s="143"/>
      <c r="R139" s="231"/>
      <c r="S139" s="61"/>
      <c r="U139" s="143"/>
      <c r="V139" s="143"/>
      <c r="Y139" s="143"/>
      <c r="Z139" s="231"/>
      <c r="AA139" s="61"/>
      <c r="AC139" s="143"/>
      <c r="AD139" s="143"/>
      <c r="AG139" s="143"/>
      <c r="AH139" s="231"/>
      <c r="AI139" s="61"/>
      <c r="AK139" s="143"/>
      <c r="AL139" s="143"/>
      <c r="AO139" s="143"/>
      <c r="AP139" s="231"/>
      <c r="AQ139" s="61"/>
      <c r="AS139" s="143"/>
      <c r="AT139" s="143"/>
      <c r="AW139" s="143"/>
      <c r="AX139" s="231"/>
      <c r="AY139" s="61"/>
      <c r="BA139" s="143"/>
      <c r="BB139" s="143"/>
      <c r="BE139" s="143"/>
      <c r="BF139" s="231"/>
      <c r="BG139" s="241"/>
    </row>
    <row r="140" spans="1:59" ht="12.75" x14ac:dyDescent="0.2">
      <c r="A140" s="231"/>
      <c r="B140" s="126"/>
      <c r="I140" s="143"/>
      <c r="J140" s="231"/>
      <c r="M140" s="143"/>
      <c r="N140" s="143"/>
      <c r="Q140" s="143"/>
      <c r="R140" s="231"/>
      <c r="S140" s="61"/>
      <c r="U140" s="143"/>
      <c r="V140" s="143"/>
      <c r="Y140" s="143"/>
      <c r="Z140" s="231"/>
      <c r="AA140" s="61"/>
      <c r="AC140" s="143"/>
      <c r="AD140" s="143"/>
      <c r="AG140" s="143"/>
      <c r="AH140" s="231"/>
      <c r="AI140" s="61"/>
      <c r="AK140" s="143"/>
      <c r="AL140" s="143"/>
      <c r="AO140" s="143"/>
      <c r="AP140" s="231"/>
      <c r="AQ140" s="61"/>
      <c r="AS140" s="143"/>
      <c r="AT140" s="143"/>
      <c r="AW140" s="143"/>
      <c r="AX140" s="231"/>
      <c r="AY140" s="61"/>
      <c r="BA140" s="143"/>
      <c r="BB140" s="143"/>
      <c r="BE140" s="143"/>
      <c r="BF140" s="231"/>
      <c r="BG140" s="241"/>
    </row>
    <row r="141" spans="1:59" ht="12.75" x14ac:dyDescent="0.2">
      <c r="A141" s="231"/>
      <c r="B141" s="126"/>
      <c r="I141" s="143"/>
      <c r="J141" s="231"/>
      <c r="M141" s="143"/>
      <c r="N141" s="143"/>
      <c r="Q141" s="143"/>
      <c r="R141" s="231"/>
      <c r="S141" s="61"/>
      <c r="U141" s="143"/>
      <c r="V141" s="143"/>
      <c r="Y141" s="143"/>
      <c r="Z141" s="231"/>
      <c r="AA141" s="61"/>
      <c r="AC141" s="143"/>
      <c r="AD141" s="143"/>
      <c r="AG141" s="143"/>
      <c r="AH141" s="231"/>
      <c r="AI141" s="61"/>
      <c r="AK141" s="143"/>
      <c r="AL141" s="143"/>
      <c r="AO141" s="143"/>
      <c r="AP141" s="231"/>
      <c r="AQ141" s="61"/>
      <c r="AS141" s="143"/>
      <c r="AT141" s="143"/>
      <c r="AW141" s="143"/>
      <c r="AX141" s="231"/>
      <c r="AY141" s="61"/>
      <c r="BA141" s="143"/>
      <c r="BB141" s="143"/>
      <c r="BE141" s="143"/>
      <c r="BF141" s="231"/>
      <c r="BG141" s="241"/>
    </row>
    <row r="142" spans="1:59" ht="12.75" x14ac:dyDescent="0.2">
      <c r="A142" s="231"/>
      <c r="B142" s="126"/>
      <c r="I142" s="143"/>
      <c r="J142" s="231"/>
      <c r="M142" s="143"/>
      <c r="N142" s="143"/>
      <c r="Q142" s="143"/>
      <c r="R142" s="231"/>
      <c r="S142" s="61"/>
      <c r="U142" s="143"/>
      <c r="V142" s="143"/>
      <c r="Y142" s="143"/>
      <c r="Z142" s="231"/>
      <c r="AA142" s="61"/>
      <c r="AC142" s="143"/>
      <c r="AD142" s="143"/>
      <c r="AG142" s="143"/>
      <c r="AH142" s="231"/>
      <c r="AI142" s="61"/>
      <c r="AK142" s="143"/>
      <c r="AL142" s="143"/>
      <c r="AO142" s="143"/>
      <c r="AP142" s="231"/>
      <c r="AQ142" s="61"/>
      <c r="AS142" s="143"/>
      <c r="AT142" s="143"/>
      <c r="AW142" s="143"/>
      <c r="AX142" s="231"/>
      <c r="AY142" s="61"/>
      <c r="BA142" s="143"/>
      <c r="BB142" s="143"/>
      <c r="BE142" s="143"/>
      <c r="BF142" s="231"/>
      <c r="BG142" s="241"/>
    </row>
    <row r="143" spans="1:59" ht="12.75" x14ac:dyDescent="0.2">
      <c r="A143" s="231"/>
      <c r="B143" s="126"/>
      <c r="I143" s="143"/>
      <c r="J143" s="231"/>
      <c r="M143" s="143"/>
      <c r="N143" s="143"/>
      <c r="Q143" s="143"/>
      <c r="R143" s="231"/>
      <c r="S143" s="61"/>
      <c r="U143" s="143"/>
      <c r="V143" s="143"/>
      <c r="Y143" s="143"/>
      <c r="Z143" s="231"/>
      <c r="AA143" s="61"/>
      <c r="AC143" s="143"/>
      <c r="AD143" s="143"/>
      <c r="AG143" s="143"/>
      <c r="AH143" s="231"/>
      <c r="AI143" s="61"/>
      <c r="AK143" s="143"/>
      <c r="AL143" s="143"/>
      <c r="AO143" s="143"/>
      <c r="AP143" s="231"/>
      <c r="AQ143" s="61"/>
      <c r="AS143" s="143"/>
      <c r="AT143" s="143"/>
      <c r="AW143" s="143"/>
      <c r="AX143" s="231"/>
      <c r="AY143" s="61"/>
      <c r="BA143" s="143"/>
      <c r="BB143" s="143"/>
      <c r="BE143" s="143"/>
      <c r="BF143" s="231"/>
      <c r="BG143" s="241"/>
    </row>
    <row r="144" spans="1:59" ht="12.75" x14ac:dyDescent="0.2">
      <c r="A144" s="231"/>
      <c r="B144" s="126"/>
      <c r="I144" s="143"/>
      <c r="J144" s="231"/>
      <c r="M144" s="143"/>
      <c r="N144" s="143"/>
      <c r="Q144" s="143"/>
      <c r="R144" s="231"/>
      <c r="S144" s="61"/>
      <c r="U144" s="143"/>
      <c r="V144" s="143"/>
      <c r="Y144" s="143"/>
      <c r="Z144" s="231"/>
      <c r="AA144" s="61"/>
      <c r="AC144" s="143"/>
      <c r="AD144" s="143"/>
      <c r="AG144" s="143"/>
      <c r="AH144" s="231"/>
      <c r="AI144" s="61"/>
      <c r="AK144" s="143"/>
      <c r="AL144" s="143"/>
      <c r="AO144" s="143"/>
      <c r="AP144" s="231"/>
      <c r="AQ144" s="61"/>
      <c r="AS144" s="143"/>
      <c r="AT144" s="143"/>
      <c r="AW144" s="143"/>
      <c r="AX144" s="231"/>
      <c r="AY144" s="61"/>
      <c r="BA144" s="143"/>
      <c r="BB144" s="143"/>
      <c r="BE144" s="143"/>
      <c r="BF144" s="231"/>
      <c r="BG144" s="241"/>
    </row>
    <row r="145" spans="1:59" ht="12.75" x14ac:dyDescent="0.2">
      <c r="A145" s="231"/>
      <c r="B145" s="126"/>
      <c r="I145" s="143"/>
      <c r="J145" s="231"/>
      <c r="M145" s="143"/>
      <c r="N145" s="143"/>
      <c r="Q145" s="143"/>
      <c r="R145" s="231"/>
      <c r="S145" s="61"/>
      <c r="U145" s="143"/>
      <c r="V145" s="143"/>
      <c r="Y145" s="143"/>
      <c r="Z145" s="231"/>
      <c r="AA145" s="61"/>
      <c r="AC145" s="143"/>
      <c r="AD145" s="143"/>
      <c r="AG145" s="143"/>
      <c r="AH145" s="231"/>
      <c r="AI145" s="61"/>
      <c r="AK145" s="143"/>
      <c r="AL145" s="143"/>
      <c r="AO145" s="143"/>
      <c r="AP145" s="231"/>
      <c r="AQ145" s="61"/>
      <c r="AS145" s="143"/>
      <c r="AT145" s="143"/>
      <c r="AW145" s="143"/>
      <c r="AX145" s="231"/>
      <c r="AY145" s="61"/>
      <c r="BA145" s="143"/>
      <c r="BB145" s="143"/>
      <c r="BE145" s="143"/>
      <c r="BF145" s="231"/>
      <c r="BG145" s="241"/>
    </row>
    <row r="146" spans="1:59" ht="12.75" x14ac:dyDescent="0.2">
      <c r="A146" s="231"/>
      <c r="B146" s="126"/>
      <c r="I146" s="143"/>
      <c r="J146" s="231"/>
      <c r="M146" s="143"/>
      <c r="N146" s="143"/>
      <c r="Q146" s="143"/>
      <c r="R146" s="231"/>
      <c r="S146" s="61"/>
      <c r="U146" s="143"/>
      <c r="V146" s="143"/>
      <c r="Y146" s="143"/>
      <c r="Z146" s="231"/>
      <c r="AA146" s="61"/>
      <c r="AC146" s="143"/>
      <c r="AD146" s="143"/>
      <c r="AG146" s="143"/>
      <c r="AH146" s="231"/>
      <c r="AI146" s="61"/>
      <c r="AK146" s="143"/>
      <c r="AL146" s="143"/>
      <c r="AO146" s="143"/>
      <c r="AP146" s="231"/>
      <c r="AQ146" s="61"/>
      <c r="AS146" s="143"/>
      <c r="AT146" s="143"/>
      <c r="AW146" s="143"/>
      <c r="AX146" s="231"/>
      <c r="AY146" s="61"/>
      <c r="BA146" s="143"/>
      <c r="BB146" s="143"/>
      <c r="BE146" s="143"/>
      <c r="BF146" s="231"/>
      <c r="BG146" s="241"/>
    </row>
    <row r="147" spans="1:59" ht="12.75" x14ac:dyDescent="0.2">
      <c r="A147" s="231"/>
      <c r="B147" s="126"/>
      <c r="I147" s="143"/>
      <c r="J147" s="231"/>
      <c r="M147" s="143"/>
      <c r="N147" s="143"/>
      <c r="Q147" s="143"/>
      <c r="R147" s="231"/>
      <c r="S147" s="61"/>
      <c r="U147" s="143"/>
      <c r="V147" s="143"/>
      <c r="Y147" s="143"/>
      <c r="Z147" s="231"/>
      <c r="AA147" s="61"/>
      <c r="AC147" s="143"/>
      <c r="AD147" s="143"/>
      <c r="AG147" s="143"/>
      <c r="AH147" s="231"/>
      <c r="AI147" s="61"/>
      <c r="AK147" s="143"/>
      <c r="AL147" s="143"/>
      <c r="AO147" s="143"/>
      <c r="AP147" s="231"/>
      <c r="AQ147" s="61"/>
      <c r="AS147" s="143"/>
      <c r="AT147" s="143"/>
      <c r="AW147" s="143"/>
      <c r="AX147" s="231"/>
      <c r="AY147" s="61"/>
      <c r="BA147" s="143"/>
      <c r="BB147" s="143"/>
      <c r="BE147" s="143"/>
      <c r="BF147" s="231"/>
      <c r="BG147" s="241"/>
    </row>
    <row r="148" spans="1:59" ht="12.75" x14ac:dyDescent="0.2">
      <c r="A148" s="231"/>
      <c r="B148" s="126"/>
      <c r="I148" s="143"/>
      <c r="J148" s="231"/>
      <c r="M148" s="143"/>
      <c r="N148" s="143"/>
      <c r="Q148" s="143"/>
      <c r="R148" s="231"/>
      <c r="S148" s="61"/>
      <c r="U148" s="143"/>
      <c r="V148" s="143"/>
      <c r="Y148" s="143"/>
      <c r="Z148" s="231"/>
      <c r="AA148" s="61"/>
      <c r="AC148" s="143"/>
      <c r="AD148" s="143"/>
      <c r="AG148" s="143"/>
      <c r="AH148" s="231"/>
      <c r="AI148" s="61"/>
      <c r="AK148" s="143"/>
      <c r="AL148" s="143"/>
      <c r="AO148" s="143"/>
      <c r="AP148" s="231"/>
      <c r="AQ148" s="61"/>
      <c r="AS148" s="143"/>
      <c r="AT148" s="143"/>
      <c r="AW148" s="143"/>
      <c r="AX148" s="231"/>
      <c r="AY148" s="61"/>
      <c r="BA148" s="143"/>
      <c r="BB148" s="143"/>
      <c r="BE148" s="143"/>
      <c r="BF148" s="231"/>
      <c r="BG148" s="241"/>
    </row>
    <row r="149" spans="1:59" ht="12.75" x14ac:dyDescent="0.2">
      <c r="A149" s="231"/>
      <c r="B149" s="126"/>
      <c r="I149" s="143"/>
      <c r="J149" s="231"/>
      <c r="M149" s="143"/>
      <c r="N149" s="143"/>
      <c r="Q149" s="143"/>
      <c r="R149" s="231"/>
      <c r="S149" s="61"/>
      <c r="U149" s="143"/>
      <c r="V149" s="143"/>
      <c r="Y149" s="143"/>
      <c r="Z149" s="231"/>
      <c r="AA149" s="61"/>
      <c r="AC149" s="143"/>
      <c r="AD149" s="143"/>
      <c r="AG149" s="143"/>
      <c r="AH149" s="231"/>
      <c r="AI149" s="61"/>
      <c r="AK149" s="143"/>
      <c r="AL149" s="143"/>
      <c r="AO149" s="143"/>
      <c r="AP149" s="231"/>
      <c r="AQ149" s="61"/>
      <c r="AS149" s="143"/>
      <c r="AT149" s="143"/>
      <c r="AW149" s="143"/>
      <c r="AX149" s="231"/>
      <c r="AY149" s="61"/>
      <c r="BA149" s="143"/>
      <c r="BB149" s="143"/>
      <c r="BE149" s="143"/>
      <c r="BF149" s="231"/>
      <c r="BG149" s="241"/>
    </row>
    <row r="150" spans="1:59" ht="12.75" x14ac:dyDescent="0.2">
      <c r="A150" s="231"/>
      <c r="B150" s="126"/>
      <c r="I150" s="143"/>
      <c r="J150" s="231"/>
      <c r="M150" s="143"/>
      <c r="N150" s="143"/>
      <c r="Q150" s="143"/>
      <c r="R150" s="231"/>
      <c r="S150" s="61"/>
      <c r="U150" s="143"/>
      <c r="V150" s="143"/>
      <c r="Y150" s="143"/>
      <c r="Z150" s="231"/>
      <c r="AA150" s="61"/>
      <c r="AC150" s="143"/>
      <c r="AD150" s="143"/>
      <c r="AG150" s="143"/>
      <c r="AH150" s="231"/>
      <c r="AI150" s="61"/>
      <c r="AK150" s="143"/>
      <c r="AL150" s="143"/>
      <c r="AO150" s="143"/>
      <c r="AP150" s="231"/>
      <c r="AQ150" s="61"/>
      <c r="AS150" s="143"/>
      <c r="AT150" s="143"/>
      <c r="AW150" s="143"/>
      <c r="AX150" s="231"/>
      <c r="AY150" s="61"/>
      <c r="BA150" s="143"/>
      <c r="BB150" s="143"/>
      <c r="BE150" s="143"/>
      <c r="BF150" s="231"/>
      <c r="BG150" s="241"/>
    </row>
    <row r="151" spans="1:59" ht="12.75" x14ac:dyDescent="0.2">
      <c r="A151" s="231"/>
      <c r="B151" s="126"/>
      <c r="I151" s="143"/>
      <c r="J151" s="231"/>
      <c r="M151" s="143"/>
      <c r="N151" s="143"/>
      <c r="Q151" s="143"/>
      <c r="R151" s="231"/>
      <c r="S151" s="61"/>
      <c r="U151" s="143"/>
      <c r="V151" s="143"/>
      <c r="Y151" s="143"/>
      <c r="Z151" s="231"/>
      <c r="AA151" s="61"/>
      <c r="AC151" s="143"/>
      <c r="AD151" s="143"/>
      <c r="AG151" s="143"/>
      <c r="AH151" s="231"/>
      <c r="AI151" s="61"/>
      <c r="AK151" s="143"/>
      <c r="AL151" s="143"/>
      <c r="AO151" s="143"/>
      <c r="AP151" s="231"/>
      <c r="AQ151" s="61"/>
      <c r="AS151" s="143"/>
      <c r="AT151" s="143"/>
      <c r="AW151" s="143"/>
      <c r="AX151" s="231"/>
      <c r="AY151" s="61"/>
      <c r="BA151" s="143"/>
      <c r="BB151" s="143"/>
      <c r="BE151" s="143"/>
      <c r="BF151" s="231"/>
      <c r="BG151" s="241"/>
    </row>
    <row r="152" spans="1:59" ht="12.75" x14ac:dyDescent="0.2">
      <c r="A152" s="231"/>
      <c r="B152" s="126"/>
      <c r="I152" s="143"/>
      <c r="J152" s="231"/>
      <c r="M152" s="143"/>
      <c r="N152" s="143"/>
      <c r="Q152" s="143"/>
      <c r="R152" s="231"/>
      <c r="S152" s="61"/>
      <c r="U152" s="143"/>
      <c r="V152" s="143"/>
      <c r="Y152" s="143"/>
      <c r="Z152" s="231"/>
      <c r="AA152" s="61"/>
      <c r="AC152" s="143"/>
      <c r="AD152" s="143"/>
      <c r="AG152" s="143"/>
      <c r="AH152" s="231"/>
      <c r="AI152" s="61"/>
      <c r="AK152" s="143"/>
      <c r="AL152" s="143"/>
      <c r="AO152" s="143"/>
      <c r="AP152" s="231"/>
      <c r="AQ152" s="61"/>
      <c r="AS152" s="143"/>
      <c r="AT152" s="143"/>
      <c r="AW152" s="143"/>
      <c r="AX152" s="231"/>
      <c r="AY152" s="61"/>
      <c r="BA152" s="143"/>
      <c r="BB152" s="143"/>
      <c r="BE152" s="143"/>
      <c r="BF152" s="231"/>
      <c r="BG152" s="241"/>
    </row>
    <row r="153" spans="1:59" ht="12.75" x14ac:dyDescent="0.2">
      <c r="A153" s="231"/>
      <c r="B153" s="126"/>
      <c r="I153" s="143"/>
      <c r="J153" s="231"/>
      <c r="M153" s="143"/>
      <c r="N153" s="143"/>
      <c r="Q153" s="143"/>
      <c r="R153" s="231"/>
      <c r="S153" s="61"/>
      <c r="U153" s="143"/>
      <c r="V153" s="143"/>
      <c r="Y153" s="143"/>
      <c r="Z153" s="231"/>
      <c r="AA153" s="61"/>
      <c r="AC153" s="143"/>
      <c r="AD153" s="143"/>
      <c r="AG153" s="143"/>
      <c r="AH153" s="231"/>
      <c r="AI153" s="61"/>
      <c r="AK153" s="143"/>
      <c r="AL153" s="143"/>
      <c r="AO153" s="143"/>
      <c r="AP153" s="231"/>
      <c r="AQ153" s="61"/>
      <c r="AS153" s="143"/>
      <c r="AT153" s="143"/>
      <c r="AW153" s="143"/>
      <c r="AX153" s="231"/>
      <c r="AY153" s="61"/>
      <c r="BA153" s="143"/>
      <c r="BB153" s="143"/>
      <c r="BE153" s="143"/>
      <c r="BF153" s="231"/>
      <c r="BG153" s="241"/>
    </row>
    <row r="154" spans="1:59" ht="12.75" x14ac:dyDescent="0.2">
      <c r="A154" s="231"/>
      <c r="B154" s="126"/>
      <c r="I154" s="143"/>
      <c r="J154" s="231"/>
      <c r="M154" s="143"/>
      <c r="N154" s="143"/>
      <c r="Q154" s="143"/>
      <c r="R154" s="231"/>
      <c r="S154" s="61"/>
      <c r="U154" s="143"/>
      <c r="V154" s="143"/>
      <c r="Y154" s="143"/>
      <c r="Z154" s="231"/>
      <c r="AA154" s="61"/>
      <c r="AC154" s="143"/>
      <c r="AD154" s="143"/>
      <c r="AG154" s="143"/>
      <c r="AH154" s="231"/>
      <c r="AI154" s="61"/>
      <c r="AK154" s="143"/>
      <c r="AL154" s="143"/>
      <c r="AO154" s="143"/>
      <c r="AP154" s="231"/>
      <c r="AQ154" s="61"/>
      <c r="AS154" s="143"/>
      <c r="AT154" s="143"/>
      <c r="AW154" s="143"/>
      <c r="AX154" s="231"/>
      <c r="AY154" s="61"/>
      <c r="BA154" s="143"/>
      <c r="BB154" s="143"/>
      <c r="BE154" s="143"/>
      <c r="BF154" s="231"/>
      <c r="BG154" s="241"/>
    </row>
    <row r="155" spans="1:59" ht="12.75" x14ac:dyDescent="0.2">
      <c r="A155" s="231"/>
      <c r="B155" s="126"/>
      <c r="I155" s="143"/>
      <c r="J155" s="231"/>
      <c r="M155" s="143"/>
      <c r="N155" s="143"/>
      <c r="Q155" s="143"/>
      <c r="R155" s="231"/>
      <c r="S155" s="61"/>
      <c r="U155" s="143"/>
      <c r="V155" s="143"/>
      <c r="Y155" s="143"/>
      <c r="Z155" s="231"/>
      <c r="AA155" s="61"/>
      <c r="AC155" s="143"/>
      <c r="AD155" s="143"/>
      <c r="AG155" s="143"/>
      <c r="AH155" s="231"/>
      <c r="AI155" s="61"/>
      <c r="AK155" s="143"/>
      <c r="AL155" s="143"/>
      <c r="AO155" s="143"/>
      <c r="AP155" s="231"/>
      <c r="AQ155" s="61"/>
      <c r="AS155" s="143"/>
      <c r="AT155" s="143"/>
      <c r="AW155" s="143"/>
      <c r="AX155" s="231"/>
      <c r="AY155" s="61"/>
      <c r="BA155" s="143"/>
      <c r="BB155" s="143"/>
      <c r="BE155" s="143"/>
      <c r="BF155" s="231"/>
      <c r="BG155" s="241"/>
    </row>
    <row r="156" spans="1:59" ht="12.75" x14ac:dyDescent="0.2">
      <c r="A156" s="231"/>
      <c r="B156" s="126"/>
      <c r="I156" s="143"/>
      <c r="J156" s="231"/>
      <c r="M156" s="143"/>
      <c r="N156" s="143"/>
      <c r="Q156" s="143"/>
      <c r="R156" s="231"/>
      <c r="S156" s="61"/>
      <c r="U156" s="143"/>
      <c r="V156" s="143"/>
      <c r="Y156" s="143"/>
      <c r="Z156" s="231"/>
      <c r="AA156" s="61"/>
      <c r="AC156" s="143"/>
      <c r="AD156" s="143"/>
      <c r="AG156" s="143"/>
      <c r="AH156" s="231"/>
      <c r="AI156" s="61"/>
      <c r="AK156" s="143"/>
      <c r="AL156" s="143"/>
      <c r="AO156" s="143"/>
      <c r="AP156" s="231"/>
      <c r="AQ156" s="61"/>
      <c r="AS156" s="143"/>
      <c r="AT156" s="143"/>
      <c r="AW156" s="143"/>
      <c r="AX156" s="231"/>
      <c r="AY156" s="61"/>
      <c r="BA156" s="143"/>
      <c r="BB156" s="143"/>
      <c r="BE156" s="143"/>
      <c r="BF156" s="231"/>
      <c r="BG156" s="241"/>
    </row>
    <row r="157" spans="1:59" ht="12.75" x14ac:dyDescent="0.2">
      <c r="A157" s="231"/>
      <c r="B157" s="126"/>
      <c r="I157" s="143"/>
      <c r="J157" s="231"/>
      <c r="M157" s="143"/>
      <c r="N157" s="143"/>
      <c r="Q157" s="143"/>
      <c r="R157" s="231"/>
      <c r="S157" s="61"/>
      <c r="U157" s="143"/>
      <c r="V157" s="143"/>
      <c r="Y157" s="143"/>
      <c r="Z157" s="231"/>
      <c r="AA157" s="61"/>
      <c r="AC157" s="143"/>
      <c r="AD157" s="143"/>
      <c r="AG157" s="143"/>
      <c r="AH157" s="231"/>
      <c r="AI157" s="61"/>
      <c r="AK157" s="143"/>
      <c r="AL157" s="143"/>
      <c r="AO157" s="143"/>
      <c r="AP157" s="231"/>
      <c r="AQ157" s="61"/>
      <c r="AS157" s="143"/>
      <c r="AT157" s="143"/>
      <c r="AW157" s="143"/>
      <c r="AX157" s="231"/>
      <c r="AY157" s="61"/>
      <c r="BA157" s="143"/>
      <c r="BB157" s="143"/>
      <c r="BE157" s="143"/>
      <c r="BF157" s="231"/>
      <c r="BG157" s="241"/>
    </row>
    <row r="158" spans="1:59" ht="12.75" x14ac:dyDescent="0.2">
      <c r="A158" s="231"/>
      <c r="B158" s="126"/>
      <c r="I158" s="143"/>
      <c r="J158" s="231"/>
      <c r="M158" s="143"/>
      <c r="N158" s="143"/>
      <c r="Q158" s="143"/>
      <c r="R158" s="231"/>
      <c r="S158" s="61"/>
      <c r="U158" s="143"/>
      <c r="V158" s="143"/>
      <c r="Y158" s="143"/>
      <c r="Z158" s="231"/>
      <c r="AA158" s="61"/>
      <c r="AC158" s="143"/>
      <c r="AD158" s="143"/>
      <c r="AG158" s="143"/>
      <c r="AH158" s="231"/>
      <c r="AI158" s="61"/>
      <c r="AK158" s="143"/>
      <c r="AL158" s="143"/>
      <c r="AO158" s="143"/>
      <c r="AP158" s="231"/>
      <c r="AQ158" s="61"/>
      <c r="AS158" s="143"/>
      <c r="AT158" s="143"/>
      <c r="AW158" s="143"/>
      <c r="AX158" s="231"/>
      <c r="AY158" s="61"/>
      <c r="BA158" s="143"/>
      <c r="BB158" s="143"/>
      <c r="BE158" s="143"/>
      <c r="BF158" s="231"/>
      <c r="BG158" s="241"/>
    </row>
    <row r="159" spans="1:59" ht="12.75" x14ac:dyDescent="0.2">
      <c r="A159" s="231"/>
      <c r="B159" s="126"/>
      <c r="I159" s="143"/>
      <c r="J159" s="231"/>
      <c r="M159" s="143"/>
      <c r="N159" s="143"/>
      <c r="Q159" s="143"/>
      <c r="R159" s="231"/>
      <c r="S159" s="61"/>
      <c r="U159" s="143"/>
      <c r="V159" s="143"/>
      <c r="Y159" s="143"/>
      <c r="Z159" s="231"/>
      <c r="AA159" s="61"/>
      <c r="AC159" s="143"/>
      <c r="AD159" s="143"/>
      <c r="AG159" s="143"/>
      <c r="AH159" s="231"/>
      <c r="AI159" s="61"/>
      <c r="AK159" s="143"/>
      <c r="AL159" s="143"/>
      <c r="AO159" s="143"/>
      <c r="AP159" s="231"/>
      <c r="AQ159" s="61"/>
      <c r="AS159" s="143"/>
      <c r="AT159" s="143"/>
      <c r="AW159" s="143"/>
      <c r="AX159" s="231"/>
      <c r="AY159" s="61"/>
      <c r="BA159" s="143"/>
      <c r="BB159" s="143"/>
      <c r="BE159" s="143"/>
      <c r="BF159" s="231"/>
      <c r="BG159" s="241"/>
    </row>
    <row r="160" spans="1:59" ht="12.75" x14ac:dyDescent="0.2">
      <c r="A160" s="231"/>
      <c r="B160" s="126"/>
      <c r="I160" s="143"/>
      <c r="J160" s="231"/>
      <c r="M160" s="143"/>
      <c r="N160" s="143"/>
      <c r="Q160" s="143"/>
      <c r="R160" s="231"/>
      <c r="S160" s="61"/>
      <c r="U160" s="143"/>
      <c r="V160" s="143"/>
      <c r="Y160" s="143"/>
      <c r="Z160" s="231"/>
      <c r="AA160" s="61"/>
      <c r="AC160" s="143"/>
      <c r="AD160" s="143"/>
      <c r="AG160" s="143"/>
      <c r="AH160" s="231"/>
      <c r="AI160" s="61"/>
      <c r="AK160" s="143"/>
      <c r="AL160" s="143"/>
      <c r="AO160" s="143"/>
      <c r="AP160" s="231"/>
      <c r="AQ160" s="61"/>
      <c r="AS160" s="143"/>
      <c r="AT160" s="143"/>
      <c r="AW160" s="143"/>
      <c r="AX160" s="231"/>
      <c r="AY160" s="61"/>
      <c r="BA160" s="143"/>
      <c r="BB160" s="143"/>
      <c r="BE160" s="143"/>
      <c r="BF160" s="231"/>
      <c r="BG160" s="241"/>
    </row>
    <row r="161" spans="1:59" ht="12.75" x14ac:dyDescent="0.2">
      <c r="A161" s="231"/>
      <c r="B161" s="126"/>
      <c r="I161" s="143"/>
      <c r="J161" s="231"/>
      <c r="M161" s="143"/>
      <c r="N161" s="143"/>
      <c r="Q161" s="143"/>
      <c r="R161" s="231"/>
      <c r="S161" s="61"/>
      <c r="U161" s="143"/>
      <c r="V161" s="143"/>
      <c r="Y161" s="143"/>
      <c r="Z161" s="231"/>
      <c r="AA161" s="61"/>
      <c r="AC161" s="143"/>
      <c r="AD161" s="143"/>
      <c r="AG161" s="143"/>
      <c r="AH161" s="231"/>
      <c r="AI161" s="61"/>
      <c r="AK161" s="143"/>
      <c r="AL161" s="143"/>
      <c r="AO161" s="143"/>
      <c r="AP161" s="231"/>
      <c r="AQ161" s="61"/>
      <c r="AS161" s="143"/>
      <c r="AT161" s="143"/>
      <c r="AW161" s="143"/>
      <c r="AX161" s="231"/>
      <c r="AY161" s="61"/>
      <c r="BA161" s="143"/>
      <c r="BB161" s="143"/>
      <c r="BE161" s="143"/>
      <c r="BF161" s="231"/>
      <c r="BG161" s="241"/>
    </row>
    <row r="162" spans="1:59" ht="12.75" x14ac:dyDescent="0.2">
      <c r="A162" s="231"/>
      <c r="B162" s="126"/>
      <c r="I162" s="143"/>
      <c r="J162" s="231"/>
      <c r="M162" s="143"/>
      <c r="N162" s="143"/>
      <c r="Q162" s="143"/>
      <c r="R162" s="231"/>
      <c r="S162" s="61"/>
      <c r="U162" s="143"/>
      <c r="V162" s="143"/>
      <c r="Y162" s="143"/>
      <c r="Z162" s="231"/>
      <c r="AA162" s="61"/>
      <c r="AC162" s="143"/>
      <c r="AD162" s="143"/>
      <c r="AG162" s="143"/>
      <c r="AH162" s="231"/>
      <c r="AI162" s="61"/>
      <c r="AK162" s="143"/>
      <c r="AL162" s="143"/>
      <c r="AO162" s="143"/>
      <c r="AP162" s="231"/>
      <c r="AQ162" s="61"/>
      <c r="AS162" s="143"/>
      <c r="AT162" s="143"/>
      <c r="AW162" s="143"/>
      <c r="AX162" s="231"/>
      <c r="AY162" s="61"/>
      <c r="BA162" s="143"/>
      <c r="BB162" s="143"/>
      <c r="BE162" s="143"/>
      <c r="BF162" s="231"/>
      <c r="BG162" s="241"/>
    </row>
    <row r="163" spans="1:59" ht="12.75" x14ac:dyDescent="0.2">
      <c r="A163" s="231"/>
      <c r="B163" s="126"/>
      <c r="I163" s="143"/>
      <c r="J163" s="231"/>
      <c r="M163" s="143"/>
      <c r="N163" s="143"/>
      <c r="Q163" s="143"/>
      <c r="R163" s="231"/>
      <c r="S163" s="61"/>
      <c r="U163" s="143"/>
      <c r="V163" s="143"/>
      <c r="Y163" s="143"/>
      <c r="Z163" s="231"/>
      <c r="AA163" s="61"/>
      <c r="AC163" s="143"/>
      <c r="AD163" s="143"/>
      <c r="AG163" s="143"/>
      <c r="AH163" s="231"/>
      <c r="AI163" s="61"/>
      <c r="AK163" s="143"/>
      <c r="AL163" s="143"/>
      <c r="AO163" s="143"/>
      <c r="AP163" s="231"/>
      <c r="AQ163" s="61"/>
      <c r="AS163" s="143"/>
      <c r="AT163" s="143"/>
      <c r="AW163" s="143"/>
      <c r="AX163" s="231"/>
      <c r="AY163" s="61"/>
      <c r="BA163" s="143"/>
      <c r="BB163" s="143"/>
      <c r="BE163" s="143"/>
      <c r="BF163" s="231"/>
      <c r="BG163" s="241"/>
    </row>
    <row r="164" spans="1:59" ht="12.75" x14ac:dyDescent="0.2">
      <c r="A164" s="231"/>
      <c r="B164" s="126"/>
      <c r="I164" s="143"/>
      <c r="J164" s="231"/>
      <c r="M164" s="143"/>
      <c r="N164" s="143"/>
      <c r="Q164" s="143"/>
      <c r="R164" s="231"/>
      <c r="S164" s="61"/>
      <c r="U164" s="143"/>
      <c r="V164" s="143"/>
      <c r="Y164" s="143"/>
      <c r="Z164" s="231"/>
      <c r="AA164" s="61"/>
      <c r="AC164" s="143"/>
      <c r="AD164" s="143"/>
      <c r="AG164" s="143"/>
      <c r="AH164" s="231"/>
      <c r="AI164" s="61"/>
      <c r="AK164" s="143"/>
      <c r="AL164" s="143"/>
      <c r="AO164" s="143"/>
      <c r="AP164" s="231"/>
      <c r="AQ164" s="61"/>
      <c r="AS164" s="143"/>
      <c r="AT164" s="143"/>
      <c r="AW164" s="143"/>
      <c r="AX164" s="231"/>
      <c r="AY164" s="61"/>
      <c r="BA164" s="143"/>
      <c r="BB164" s="143"/>
      <c r="BE164" s="143"/>
      <c r="BF164" s="231"/>
      <c r="BG164" s="241"/>
    </row>
    <row r="165" spans="1:59" ht="12.75" x14ac:dyDescent="0.2">
      <c r="A165" s="231"/>
      <c r="B165" s="126"/>
      <c r="I165" s="143"/>
      <c r="J165" s="231"/>
      <c r="M165" s="143"/>
      <c r="N165" s="143"/>
      <c r="Q165" s="143"/>
      <c r="R165" s="231"/>
      <c r="S165" s="61"/>
      <c r="U165" s="143"/>
      <c r="V165" s="143"/>
      <c r="Y165" s="143"/>
      <c r="Z165" s="231"/>
      <c r="AA165" s="61"/>
      <c r="AC165" s="143"/>
      <c r="AD165" s="143"/>
      <c r="AG165" s="143"/>
      <c r="AH165" s="231"/>
      <c r="AI165" s="61"/>
      <c r="AK165" s="143"/>
      <c r="AL165" s="143"/>
      <c r="AO165" s="143"/>
      <c r="AP165" s="231"/>
      <c r="AQ165" s="61"/>
      <c r="AS165" s="143"/>
      <c r="AT165" s="143"/>
      <c r="AW165" s="143"/>
      <c r="AX165" s="231"/>
      <c r="AY165" s="61"/>
      <c r="BA165" s="143"/>
      <c r="BB165" s="143"/>
      <c r="BE165" s="143"/>
      <c r="BF165" s="231"/>
      <c r="BG165" s="241"/>
    </row>
    <row r="166" spans="1:59" ht="12.75" x14ac:dyDescent="0.2">
      <c r="A166" s="231"/>
      <c r="B166" s="126"/>
      <c r="I166" s="143"/>
      <c r="J166" s="231"/>
      <c r="M166" s="143"/>
      <c r="N166" s="143"/>
      <c r="Q166" s="143"/>
      <c r="R166" s="231"/>
      <c r="S166" s="61"/>
      <c r="U166" s="143"/>
      <c r="V166" s="143"/>
      <c r="Y166" s="143"/>
      <c r="Z166" s="231"/>
      <c r="AA166" s="61"/>
      <c r="AC166" s="143"/>
      <c r="AD166" s="143"/>
      <c r="AG166" s="143"/>
      <c r="AH166" s="231"/>
      <c r="AI166" s="61"/>
      <c r="AK166" s="143"/>
      <c r="AL166" s="143"/>
      <c r="AO166" s="143"/>
      <c r="AP166" s="231"/>
      <c r="AQ166" s="61"/>
      <c r="AS166" s="143"/>
      <c r="AT166" s="143"/>
      <c r="AW166" s="143"/>
      <c r="AX166" s="231"/>
      <c r="AY166" s="61"/>
      <c r="BA166" s="143"/>
      <c r="BB166" s="143"/>
      <c r="BE166" s="143"/>
      <c r="BF166" s="231"/>
      <c r="BG166" s="241"/>
    </row>
    <row r="167" spans="1:59" ht="12.75" x14ac:dyDescent="0.2">
      <c r="A167" s="231"/>
      <c r="B167" s="126"/>
      <c r="I167" s="143"/>
      <c r="J167" s="231"/>
      <c r="M167" s="143"/>
      <c r="N167" s="143"/>
      <c r="Q167" s="143"/>
      <c r="R167" s="231"/>
      <c r="S167" s="61"/>
      <c r="U167" s="143"/>
      <c r="V167" s="143"/>
      <c r="Y167" s="143"/>
      <c r="Z167" s="231"/>
      <c r="AA167" s="61"/>
      <c r="AC167" s="143"/>
      <c r="AD167" s="143"/>
      <c r="AG167" s="143"/>
      <c r="AH167" s="231"/>
      <c r="AI167" s="61"/>
      <c r="AK167" s="143"/>
      <c r="AL167" s="143"/>
      <c r="AO167" s="143"/>
      <c r="AP167" s="231"/>
      <c r="AQ167" s="61"/>
      <c r="AS167" s="143"/>
      <c r="AT167" s="143"/>
      <c r="AW167" s="143"/>
      <c r="AX167" s="231"/>
      <c r="AY167" s="61"/>
      <c r="BA167" s="143"/>
      <c r="BB167" s="143"/>
      <c r="BE167" s="143"/>
      <c r="BF167" s="231"/>
      <c r="BG167" s="241"/>
    </row>
    <row r="168" spans="1:59" ht="12.75" x14ac:dyDescent="0.2">
      <c r="A168" s="231"/>
      <c r="B168" s="126"/>
      <c r="I168" s="143"/>
      <c r="J168" s="231"/>
      <c r="M168" s="143"/>
      <c r="N168" s="143"/>
      <c r="Q168" s="143"/>
      <c r="R168" s="231"/>
      <c r="S168" s="61"/>
      <c r="U168" s="143"/>
      <c r="V168" s="143"/>
      <c r="Y168" s="143"/>
      <c r="Z168" s="231"/>
      <c r="AA168" s="61"/>
      <c r="AC168" s="143"/>
      <c r="AD168" s="143"/>
      <c r="AG168" s="143"/>
      <c r="AH168" s="231"/>
      <c r="AI168" s="61"/>
      <c r="AK168" s="143"/>
      <c r="AL168" s="143"/>
      <c r="AO168" s="143"/>
      <c r="AP168" s="231"/>
      <c r="AQ168" s="61"/>
      <c r="AS168" s="143"/>
      <c r="AT168" s="143"/>
      <c r="AW168" s="143"/>
      <c r="AX168" s="231"/>
      <c r="AY168" s="61"/>
      <c r="BA168" s="143"/>
      <c r="BB168" s="143"/>
      <c r="BE168" s="143"/>
      <c r="BF168" s="231"/>
      <c r="BG168" s="241"/>
    </row>
    <row r="169" spans="1:59" ht="12.75" x14ac:dyDescent="0.2">
      <c r="A169" s="231"/>
      <c r="B169" s="126"/>
      <c r="I169" s="143"/>
      <c r="J169" s="231"/>
      <c r="M169" s="143"/>
      <c r="N169" s="143"/>
      <c r="Q169" s="143"/>
      <c r="R169" s="231"/>
      <c r="S169" s="61"/>
      <c r="U169" s="143"/>
      <c r="V169" s="143"/>
      <c r="Y169" s="143"/>
      <c r="Z169" s="231"/>
      <c r="AA169" s="61"/>
      <c r="AC169" s="143"/>
      <c r="AD169" s="143"/>
      <c r="AG169" s="143"/>
      <c r="AH169" s="231"/>
      <c r="AI169" s="61"/>
      <c r="AK169" s="143"/>
      <c r="AL169" s="143"/>
      <c r="AO169" s="143"/>
      <c r="AP169" s="231"/>
      <c r="AQ169" s="61"/>
      <c r="AS169" s="143"/>
      <c r="AT169" s="143"/>
      <c r="AW169" s="143"/>
      <c r="AX169" s="231"/>
      <c r="AY169" s="61"/>
      <c r="BA169" s="143"/>
      <c r="BB169" s="143"/>
      <c r="BE169" s="143"/>
      <c r="BF169" s="231"/>
      <c r="BG169" s="241"/>
    </row>
    <row r="170" spans="1:59" ht="12.75" x14ac:dyDescent="0.2">
      <c r="A170" s="231"/>
      <c r="B170" s="126"/>
      <c r="I170" s="143"/>
      <c r="J170" s="231"/>
      <c r="M170" s="143"/>
      <c r="N170" s="143"/>
      <c r="Q170" s="143"/>
      <c r="R170" s="231"/>
      <c r="S170" s="61"/>
      <c r="U170" s="143"/>
      <c r="V170" s="143"/>
      <c r="Y170" s="143"/>
      <c r="Z170" s="231"/>
      <c r="AA170" s="61"/>
      <c r="AC170" s="143"/>
      <c r="AD170" s="143"/>
      <c r="AG170" s="143"/>
      <c r="AH170" s="231"/>
      <c r="AI170" s="61"/>
      <c r="AK170" s="143"/>
      <c r="AL170" s="143"/>
      <c r="AO170" s="143"/>
      <c r="AP170" s="231"/>
      <c r="AQ170" s="61"/>
      <c r="AS170" s="143"/>
      <c r="AT170" s="143"/>
      <c r="AW170" s="143"/>
      <c r="AX170" s="231"/>
      <c r="AY170" s="61"/>
      <c r="BA170" s="143"/>
      <c r="BB170" s="143"/>
      <c r="BE170" s="143"/>
      <c r="BF170" s="231"/>
      <c r="BG170" s="241"/>
    </row>
    <row r="171" spans="1:59" ht="12.75" x14ac:dyDescent="0.2">
      <c r="A171" s="231"/>
      <c r="B171" s="126"/>
      <c r="I171" s="143"/>
      <c r="J171" s="231"/>
      <c r="M171" s="143"/>
      <c r="N171" s="143"/>
      <c r="Q171" s="143"/>
      <c r="R171" s="231"/>
      <c r="S171" s="61"/>
      <c r="U171" s="143"/>
      <c r="V171" s="143"/>
      <c r="Y171" s="143"/>
      <c r="Z171" s="231"/>
      <c r="AA171" s="61"/>
      <c r="AC171" s="143"/>
      <c r="AD171" s="143"/>
      <c r="AG171" s="143"/>
      <c r="AH171" s="231"/>
      <c r="AI171" s="61"/>
      <c r="AK171" s="143"/>
      <c r="AL171" s="143"/>
      <c r="AO171" s="143"/>
      <c r="AP171" s="231"/>
      <c r="AQ171" s="61"/>
      <c r="AS171" s="143"/>
      <c r="AT171" s="143"/>
      <c r="AW171" s="143"/>
      <c r="AX171" s="231"/>
      <c r="AY171" s="61"/>
      <c r="BA171" s="143"/>
      <c r="BB171" s="143"/>
      <c r="BE171" s="143"/>
      <c r="BF171" s="231"/>
      <c r="BG171" s="241"/>
    </row>
    <row r="172" spans="1:59" ht="12.75" x14ac:dyDescent="0.2">
      <c r="A172" s="231"/>
      <c r="B172" s="126"/>
      <c r="I172" s="143"/>
      <c r="J172" s="231"/>
      <c r="M172" s="143"/>
      <c r="N172" s="143"/>
      <c r="Q172" s="143"/>
      <c r="R172" s="231"/>
      <c r="S172" s="61"/>
      <c r="U172" s="143"/>
      <c r="V172" s="143"/>
      <c r="Y172" s="143"/>
      <c r="Z172" s="231"/>
      <c r="AA172" s="61"/>
      <c r="AC172" s="143"/>
      <c r="AD172" s="143"/>
      <c r="AG172" s="143"/>
      <c r="AH172" s="231"/>
      <c r="AI172" s="61"/>
      <c r="AK172" s="143"/>
      <c r="AL172" s="143"/>
      <c r="AO172" s="143"/>
      <c r="AP172" s="231"/>
      <c r="AQ172" s="61"/>
      <c r="AS172" s="143"/>
      <c r="AT172" s="143"/>
      <c r="AW172" s="143"/>
      <c r="AX172" s="231"/>
      <c r="AY172" s="61"/>
      <c r="BA172" s="143"/>
      <c r="BB172" s="143"/>
      <c r="BE172" s="143"/>
      <c r="BF172" s="231"/>
      <c r="BG172" s="241"/>
    </row>
    <row r="173" spans="1:59" ht="12.75" x14ac:dyDescent="0.2">
      <c r="A173" s="231"/>
      <c r="B173" s="126"/>
      <c r="I173" s="143"/>
      <c r="J173" s="231"/>
      <c r="M173" s="143"/>
      <c r="N173" s="143"/>
      <c r="Q173" s="143"/>
      <c r="R173" s="231"/>
      <c r="S173" s="61"/>
      <c r="U173" s="143"/>
      <c r="V173" s="143"/>
      <c r="Y173" s="143"/>
      <c r="Z173" s="231"/>
      <c r="AA173" s="61"/>
      <c r="AC173" s="143"/>
      <c r="AD173" s="143"/>
      <c r="AG173" s="143"/>
      <c r="AH173" s="231"/>
      <c r="AI173" s="61"/>
      <c r="AK173" s="143"/>
      <c r="AL173" s="143"/>
      <c r="AO173" s="143"/>
      <c r="AP173" s="231"/>
      <c r="AQ173" s="61"/>
      <c r="AS173" s="143"/>
      <c r="AT173" s="143"/>
      <c r="AW173" s="143"/>
      <c r="AX173" s="231"/>
      <c r="AY173" s="61"/>
      <c r="BA173" s="143"/>
      <c r="BB173" s="143"/>
      <c r="BE173" s="143"/>
      <c r="BF173" s="231"/>
      <c r="BG173" s="241"/>
    </row>
    <row r="174" spans="1:59" ht="12.75" x14ac:dyDescent="0.2">
      <c r="A174" s="231"/>
      <c r="B174" s="126"/>
      <c r="I174" s="143"/>
      <c r="J174" s="231"/>
      <c r="M174" s="143"/>
      <c r="N174" s="143"/>
      <c r="Q174" s="143"/>
      <c r="R174" s="231"/>
      <c r="S174" s="61"/>
      <c r="U174" s="143"/>
      <c r="V174" s="143"/>
      <c r="Y174" s="143"/>
      <c r="Z174" s="231"/>
      <c r="AA174" s="61"/>
      <c r="AC174" s="143"/>
      <c r="AD174" s="143"/>
      <c r="AG174" s="143"/>
      <c r="AH174" s="231"/>
      <c r="AI174" s="61"/>
      <c r="AK174" s="143"/>
      <c r="AL174" s="143"/>
      <c r="AO174" s="143"/>
      <c r="AP174" s="231"/>
      <c r="AQ174" s="61"/>
      <c r="AS174" s="143"/>
      <c r="AT174" s="143"/>
      <c r="AW174" s="143"/>
      <c r="AX174" s="231"/>
      <c r="AY174" s="61"/>
      <c r="BA174" s="143"/>
      <c r="BB174" s="143"/>
      <c r="BE174" s="143"/>
      <c r="BF174" s="231"/>
      <c r="BG174" s="241"/>
    </row>
    <row r="175" spans="1:59" ht="12.75" x14ac:dyDescent="0.2">
      <c r="A175" s="231"/>
      <c r="B175" s="126"/>
      <c r="I175" s="143"/>
      <c r="J175" s="231"/>
      <c r="M175" s="143"/>
      <c r="N175" s="143"/>
      <c r="Q175" s="143"/>
      <c r="R175" s="231"/>
      <c r="S175" s="61"/>
      <c r="U175" s="143"/>
      <c r="V175" s="143"/>
      <c r="Y175" s="143"/>
      <c r="Z175" s="231"/>
      <c r="AA175" s="61"/>
      <c r="AC175" s="143"/>
      <c r="AD175" s="143"/>
      <c r="AG175" s="143"/>
      <c r="AH175" s="231"/>
      <c r="AI175" s="61"/>
      <c r="AK175" s="143"/>
      <c r="AL175" s="143"/>
      <c r="AO175" s="143"/>
      <c r="AP175" s="231"/>
      <c r="AQ175" s="61"/>
      <c r="AS175" s="143"/>
      <c r="AT175" s="143"/>
      <c r="AW175" s="143"/>
      <c r="AX175" s="231"/>
      <c r="AY175" s="61"/>
      <c r="BA175" s="143"/>
      <c r="BB175" s="143"/>
      <c r="BE175" s="143"/>
      <c r="BF175" s="231"/>
      <c r="BG175" s="241"/>
    </row>
    <row r="176" spans="1:59" ht="12.75" x14ac:dyDescent="0.2">
      <c r="A176" s="231"/>
      <c r="B176" s="126"/>
      <c r="I176" s="143"/>
      <c r="J176" s="231"/>
      <c r="M176" s="143"/>
      <c r="N176" s="143"/>
      <c r="Q176" s="143"/>
      <c r="R176" s="231"/>
      <c r="S176" s="61"/>
      <c r="U176" s="143"/>
      <c r="V176" s="143"/>
      <c r="Y176" s="143"/>
      <c r="Z176" s="231"/>
      <c r="AA176" s="61"/>
      <c r="AC176" s="143"/>
      <c r="AD176" s="143"/>
      <c r="AG176" s="143"/>
      <c r="AH176" s="231"/>
      <c r="AI176" s="61"/>
      <c r="AK176" s="143"/>
      <c r="AL176" s="143"/>
      <c r="AO176" s="143"/>
      <c r="AP176" s="231"/>
      <c r="AQ176" s="61"/>
      <c r="AS176" s="143"/>
      <c r="AT176" s="143"/>
      <c r="AW176" s="143"/>
      <c r="AX176" s="231"/>
      <c r="AY176" s="61"/>
      <c r="BA176" s="143"/>
      <c r="BB176" s="143"/>
      <c r="BE176" s="143"/>
      <c r="BF176" s="231"/>
      <c r="BG176" s="241"/>
    </row>
    <row r="177" spans="1:59" ht="12.75" x14ac:dyDescent="0.2">
      <c r="A177" s="231"/>
      <c r="B177" s="126"/>
      <c r="I177" s="143"/>
      <c r="J177" s="231"/>
      <c r="M177" s="143"/>
      <c r="N177" s="143"/>
      <c r="Q177" s="143"/>
      <c r="R177" s="231"/>
      <c r="S177" s="61"/>
      <c r="U177" s="143"/>
      <c r="V177" s="143"/>
      <c r="Y177" s="143"/>
      <c r="Z177" s="231"/>
      <c r="AA177" s="61"/>
      <c r="AC177" s="143"/>
      <c r="AD177" s="143"/>
      <c r="AG177" s="143"/>
      <c r="AH177" s="231"/>
      <c r="AI177" s="61"/>
      <c r="AK177" s="143"/>
      <c r="AL177" s="143"/>
      <c r="AO177" s="143"/>
      <c r="AP177" s="231"/>
      <c r="AQ177" s="61"/>
      <c r="AS177" s="143"/>
      <c r="AT177" s="143"/>
      <c r="AW177" s="143"/>
      <c r="AX177" s="231"/>
      <c r="AY177" s="61"/>
      <c r="BA177" s="143"/>
      <c r="BB177" s="143"/>
      <c r="BE177" s="143"/>
      <c r="BF177" s="231"/>
      <c r="BG177" s="241"/>
    </row>
    <row r="178" spans="1:59" ht="12.75" x14ac:dyDescent="0.2">
      <c r="A178" s="231"/>
      <c r="B178" s="126"/>
      <c r="I178" s="143"/>
      <c r="J178" s="231"/>
      <c r="M178" s="143"/>
      <c r="N178" s="143"/>
      <c r="Q178" s="143"/>
      <c r="R178" s="231"/>
      <c r="S178" s="61"/>
      <c r="U178" s="143"/>
      <c r="V178" s="143"/>
      <c r="Y178" s="143"/>
      <c r="Z178" s="231"/>
      <c r="AA178" s="61"/>
      <c r="AC178" s="143"/>
      <c r="AD178" s="143"/>
      <c r="AG178" s="143"/>
      <c r="AH178" s="231"/>
      <c r="AI178" s="61"/>
      <c r="AK178" s="143"/>
      <c r="AL178" s="143"/>
      <c r="AO178" s="143"/>
      <c r="AP178" s="231"/>
      <c r="AQ178" s="61"/>
      <c r="AS178" s="143"/>
      <c r="AT178" s="143"/>
      <c r="AW178" s="143"/>
      <c r="AX178" s="231"/>
      <c r="AY178" s="61"/>
      <c r="BA178" s="143"/>
      <c r="BB178" s="143"/>
      <c r="BE178" s="143"/>
      <c r="BF178" s="231"/>
      <c r="BG178" s="241"/>
    </row>
    <row r="179" spans="1:59" ht="12.75" x14ac:dyDescent="0.2">
      <c r="A179" s="231"/>
      <c r="B179" s="126"/>
      <c r="I179" s="143"/>
      <c r="J179" s="231"/>
      <c r="M179" s="143"/>
      <c r="N179" s="143"/>
      <c r="Q179" s="143"/>
      <c r="R179" s="231"/>
      <c r="S179" s="61"/>
      <c r="U179" s="143"/>
      <c r="V179" s="143"/>
      <c r="Y179" s="143"/>
      <c r="Z179" s="231"/>
      <c r="AA179" s="61"/>
      <c r="AC179" s="143"/>
      <c r="AD179" s="143"/>
      <c r="AG179" s="143"/>
      <c r="AH179" s="231"/>
      <c r="AI179" s="61"/>
      <c r="AK179" s="143"/>
      <c r="AL179" s="143"/>
      <c r="AO179" s="143"/>
      <c r="AP179" s="231"/>
      <c r="AQ179" s="61"/>
      <c r="AS179" s="143"/>
      <c r="AT179" s="143"/>
      <c r="AW179" s="143"/>
      <c r="AX179" s="231"/>
      <c r="AY179" s="61"/>
      <c r="BA179" s="143"/>
      <c r="BB179" s="143"/>
      <c r="BE179" s="143"/>
      <c r="BF179" s="231"/>
      <c r="BG179" s="241"/>
    </row>
    <row r="180" spans="1:59" ht="12.75" x14ac:dyDescent="0.2">
      <c r="A180" s="231"/>
      <c r="B180" s="126"/>
      <c r="I180" s="143"/>
      <c r="J180" s="231"/>
      <c r="M180" s="143"/>
      <c r="N180" s="143"/>
      <c r="Q180" s="143"/>
      <c r="R180" s="231"/>
      <c r="S180" s="61"/>
      <c r="U180" s="143"/>
      <c r="V180" s="143"/>
      <c r="Y180" s="143"/>
      <c r="Z180" s="231"/>
      <c r="AA180" s="61"/>
      <c r="AC180" s="143"/>
      <c r="AD180" s="143"/>
      <c r="AG180" s="143"/>
      <c r="AH180" s="231"/>
      <c r="AI180" s="61"/>
      <c r="AK180" s="143"/>
      <c r="AL180" s="143"/>
      <c r="AO180" s="143"/>
      <c r="AP180" s="231"/>
      <c r="AQ180" s="61"/>
      <c r="AS180" s="143"/>
      <c r="AT180" s="143"/>
      <c r="AW180" s="143"/>
      <c r="AX180" s="231"/>
      <c r="AY180" s="61"/>
      <c r="BA180" s="143"/>
      <c r="BB180" s="143"/>
      <c r="BE180" s="143"/>
      <c r="BF180" s="231"/>
      <c r="BG180" s="241"/>
    </row>
    <row r="181" spans="1:59" ht="12.75" x14ac:dyDescent="0.2">
      <c r="A181" s="231"/>
      <c r="B181" s="126"/>
      <c r="I181" s="143"/>
      <c r="J181" s="231"/>
      <c r="M181" s="143"/>
      <c r="N181" s="143"/>
      <c r="Q181" s="143"/>
      <c r="R181" s="231"/>
      <c r="S181" s="61"/>
      <c r="U181" s="143"/>
      <c r="V181" s="143"/>
      <c r="Y181" s="143"/>
      <c r="Z181" s="231"/>
      <c r="AA181" s="61"/>
      <c r="AC181" s="143"/>
      <c r="AD181" s="143"/>
      <c r="AG181" s="143"/>
      <c r="AH181" s="231"/>
      <c r="AI181" s="61"/>
      <c r="AK181" s="143"/>
      <c r="AL181" s="143"/>
      <c r="AO181" s="143"/>
      <c r="AP181" s="231"/>
      <c r="AQ181" s="61"/>
      <c r="AS181" s="143"/>
      <c r="AT181" s="143"/>
      <c r="AW181" s="143"/>
      <c r="AX181" s="231"/>
      <c r="AY181" s="61"/>
      <c r="BA181" s="143"/>
      <c r="BB181" s="143"/>
      <c r="BE181" s="143"/>
      <c r="BF181" s="231"/>
      <c r="BG181" s="241"/>
    </row>
    <row r="182" spans="1:59" ht="12.75" x14ac:dyDescent="0.2">
      <c r="A182" s="231"/>
      <c r="B182" s="126"/>
      <c r="I182" s="143"/>
      <c r="J182" s="231"/>
      <c r="M182" s="143"/>
      <c r="N182" s="143"/>
      <c r="Q182" s="143"/>
      <c r="R182" s="231"/>
      <c r="S182" s="61"/>
      <c r="U182" s="143"/>
      <c r="V182" s="143"/>
      <c r="Y182" s="143"/>
      <c r="Z182" s="231"/>
      <c r="AA182" s="61"/>
      <c r="AC182" s="143"/>
      <c r="AD182" s="143"/>
      <c r="AG182" s="143"/>
      <c r="AH182" s="231"/>
      <c r="AI182" s="61"/>
      <c r="AK182" s="143"/>
      <c r="AL182" s="143"/>
      <c r="AO182" s="143"/>
      <c r="AP182" s="231"/>
      <c r="AQ182" s="61"/>
      <c r="AS182" s="143"/>
      <c r="AT182" s="143"/>
      <c r="AW182" s="143"/>
      <c r="AX182" s="231"/>
      <c r="AY182" s="61"/>
      <c r="BA182" s="143"/>
      <c r="BB182" s="143"/>
      <c r="BE182" s="143"/>
      <c r="BF182" s="231"/>
      <c r="BG182" s="241"/>
    </row>
    <row r="183" spans="1:59" ht="12.75" x14ac:dyDescent="0.2">
      <c r="A183" s="231"/>
      <c r="B183" s="126"/>
      <c r="I183" s="143"/>
      <c r="J183" s="231"/>
      <c r="M183" s="143"/>
      <c r="N183" s="143"/>
      <c r="Q183" s="143"/>
      <c r="R183" s="231"/>
      <c r="S183" s="61"/>
      <c r="U183" s="143"/>
      <c r="V183" s="143"/>
      <c r="Y183" s="143"/>
      <c r="Z183" s="231"/>
      <c r="AA183" s="61"/>
      <c r="AC183" s="143"/>
      <c r="AD183" s="143"/>
      <c r="AG183" s="143"/>
      <c r="AH183" s="231"/>
      <c r="AI183" s="61"/>
      <c r="AK183" s="143"/>
      <c r="AL183" s="143"/>
      <c r="AO183" s="143"/>
      <c r="AP183" s="231"/>
      <c r="AQ183" s="61"/>
      <c r="AS183" s="143"/>
      <c r="AT183" s="143"/>
      <c r="AW183" s="143"/>
      <c r="AX183" s="231"/>
      <c r="AY183" s="61"/>
      <c r="BA183" s="143"/>
      <c r="BB183" s="143"/>
      <c r="BE183" s="143"/>
      <c r="BF183" s="231"/>
      <c r="BG183" s="241"/>
    </row>
    <row r="184" spans="1:59" ht="12.75" x14ac:dyDescent="0.2">
      <c r="A184" s="231"/>
      <c r="B184" s="126"/>
      <c r="I184" s="143"/>
      <c r="J184" s="231"/>
      <c r="M184" s="143"/>
      <c r="N184" s="143"/>
      <c r="Q184" s="143"/>
      <c r="R184" s="231"/>
      <c r="S184" s="61"/>
      <c r="U184" s="143"/>
      <c r="V184" s="143"/>
      <c r="Y184" s="143"/>
      <c r="Z184" s="231"/>
      <c r="AA184" s="61"/>
      <c r="AC184" s="143"/>
      <c r="AD184" s="143"/>
      <c r="AG184" s="143"/>
      <c r="AH184" s="231"/>
      <c r="AI184" s="61"/>
      <c r="AK184" s="143"/>
      <c r="AL184" s="143"/>
      <c r="AO184" s="143"/>
      <c r="AP184" s="231"/>
      <c r="AQ184" s="61"/>
      <c r="AS184" s="143"/>
      <c r="AT184" s="143"/>
      <c r="AW184" s="143"/>
      <c r="AX184" s="231"/>
      <c r="AY184" s="61"/>
      <c r="BA184" s="143"/>
      <c r="BB184" s="143"/>
      <c r="BE184" s="143"/>
      <c r="BF184" s="231"/>
      <c r="BG184" s="241"/>
    </row>
    <row r="185" spans="1:59" ht="12.75" x14ac:dyDescent="0.2">
      <c r="A185" s="231"/>
      <c r="B185" s="126"/>
      <c r="I185" s="143"/>
      <c r="J185" s="231"/>
      <c r="M185" s="143"/>
      <c r="N185" s="143"/>
      <c r="Q185" s="143"/>
      <c r="R185" s="231"/>
      <c r="S185" s="61"/>
      <c r="U185" s="143"/>
      <c r="V185" s="143"/>
      <c r="Y185" s="143"/>
      <c r="Z185" s="231"/>
      <c r="AA185" s="61"/>
      <c r="AC185" s="143"/>
      <c r="AD185" s="143"/>
      <c r="AG185" s="143"/>
      <c r="AH185" s="231"/>
      <c r="AI185" s="61"/>
      <c r="AK185" s="143"/>
      <c r="AL185" s="143"/>
      <c r="AO185" s="143"/>
      <c r="AP185" s="231"/>
      <c r="AQ185" s="61"/>
      <c r="AS185" s="143"/>
      <c r="AT185" s="143"/>
      <c r="AW185" s="143"/>
      <c r="AX185" s="231"/>
      <c r="AY185" s="61"/>
      <c r="BA185" s="143"/>
      <c r="BB185" s="143"/>
      <c r="BE185" s="143"/>
      <c r="BF185" s="231"/>
      <c r="BG185" s="241"/>
    </row>
    <row r="186" spans="1:59" ht="12.75" x14ac:dyDescent="0.2">
      <c r="A186" s="231"/>
      <c r="B186" s="126"/>
      <c r="I186" s="143"/>
      <c r="J186" s="231"/>
      <c r="M186" s="143"/>
      <c r="N186" s="143"/>
      <c r="Q186" s="143"/>
      <c r="R186" s="231"/>
      <c r="S186" s="61"/>
      <c r="U186" s="143"/>
      <c r="V186" s="143"/>
      <c r="Y186" s="143"/>
      <c r="Z186" s="231"/>
      <c r="AA186" s="61"/>
      <c r="AC186" s="143"/>
      <c r="AD186" s="143"/>
      <c r="AG186" s="143"/>
      <c r="AH186" s="231"/>
      <c r="AI186" s="61"/>
      <c r="AK186" s="143"/>
      <c r="AL186" s="143"/>
      <c r="AO186" s="143"/>
      <c r="AP186" s="231"/>
      <c r="AQ186" s="61"/>
      <c r="AS186" s="143"/>
      <c r="AT186" s="143"/>
      <c r="AW186" s="143"/>
      <c r="AX186" s="231"/>
      <c r="AY186" s="61"/>
      <c r="BA186" s="143"/>
      <c r="BB186" s="143"/>
      <c r="BE186" s="143"/>
      <c r="BF186" s="231"/>
      <c r="BG186" s="241"/>
    </row>
    <row r="187" spans="1:59" ht="12.75" x14ac:dyDescent="0.2">
      <c r="A187" s="231"/>
      <c r="B187" s="126"/>
      <c r="I187" s="143"/>
      <c r="J187" s="231"/>
      <c r="M187" s="143"/>
      <c r="N187" s="143"/>
      <c r="Q187" s="143"/>
      <c r="R187" s="231"/>
      <c r="S187" s="61"/>
      <c r="U187" s="143"/>
      <c r="V187" s="143"/>
      <c r="Y187" s="143"/>
      <c r="Z187" s="231"/>
      <c r="AA187" s="61"/>
      <c r="AC187" s="143"/>
      <c r="AD187" s="143"/>
      <c r="AG187" s="143"/>
      <c r="AH187" s="231"/>
      <c r="AI187" s="61"/>
      <c r="AK187" s="143"/>
      <c r="AL187" s="143"/>
      <c r="AO187" s="143"/>
      <c r="AP187" s="231"/>
      <c r="AQ187" s="61"/>
      <c r="AS187" s="143"/>
      <c r="AT187" s="143"/>
      <c r="AW187" s="143"/>
      <c r="AX187" s="231"/>
      <c r="AY187" s="61"/>
      <c r="BA187" s="143"/>
      <c r="BB187" s="143"/>
      <c r="BE187" s="143"/>
      <c r="BF187" s="231"/>
      <c r="BG187" s="241"/>
    </row>
    <row r="188" spans="1:59" ht="12.75" x14ac:dyDescent="0.2">
      <c r="A188" s="231"/>
      <c r="B188" s="126"/>
      <c r="I188" s="143"/>
      <c r="J188" s="231"/>
      <c r="M188" s="143"/>
      <c r="N188" s="143"/>
      <c r="Q188" s="143"/>
      <c r="R188" s="231"/>
      <c r="S188" s="61"/>
      <c r="U188" s="143"/>
      <c r="V188" s="143"/>
      <c r="Y188" s="143"/>
      <c r="Z188" s="231"/>
      <c r="AA188" s="61"/>
      <c r="AC188" s="143"/>
      <c r="AD188" s="143"/>
      <c r="AG188" s="143"/>
      <c r="AH188" s="231"/>
      <c r="AI188" s="61"/>
      <c r="AK188" s="143"/>
      <c r="AL188" s="143"/>
      <c r="AO188" s="143"/>
      <c r="AP188" s="231"/>
      <c r="AQ188" s="61"/>
      <c r="AS188" s="143"/>
      <c r="AT188" s="143"/>
      <c r="AW188" s="143"/>
      <c r="AX188" s="231"/>
      <c r="AY188" s="61"/>
      <c r="BA188" s="143"/>
      <c r="BB188" s="143"/>
      <c r="BE188" s="143"/>
      <c r="BF188" s="231"/>
      <c r="BG188" s="241"/>
    </row>
    <row r="189" spans="1:59" ht="12.75" x14ac:dyDescent="0.2">
      <c r="A189" s="231"/>
      <c r="B189" s="126"/>
      <c r="I189" s="143"/>
      <c r="J189" s="231"/>
      <c r="M189" s="143"/>
      <c r="N189" s="143"/>
      <c r="Q189" s="143"/>
      <c r="R189" s="231"/>
      <c r="S189" s="61"/>
      <c r="U189" s="143"/>
      <c r="V189" s="143"/>
      <c r="Y189" s="143"/>
      <c r="Z189" s="231"/>
      <c r="AA189" s="61"/>
      <c r="AC189" s="143"/>
      <c r="AD189" s="143"/>
      <c r="AG189" s="143"/>
      <c r="AH189" s="231"/>
      <c r="AI189" s="61"/>
      <c r="AK189" s="143"/>
      <c r="AL189" s="143"/>
      <c r="AO189" s="143"/>
      <c r="AP189" s="231"/>
      <c r="AQ189" s="61"/>
      <c r="AS189" s="143"/>
      <c r="AT189" s="143"/>
      <c r="AW189" s="143"/>
      <c r="AX189" s="231"/>
      <c r="AY189" s="61"/>
      <c r="BA189" s="143"/>
      <c r="BB189" s="143"/>
      <c r="BE189" s="143"/>
      <c r="BF189" s="231"/>
      <c r="BG189" s="241"/>
    </row>
    <row r="190" spans="1:59" ht="12.75" x14ac:dyDescent="0.2">
      <c r="A190" s="231"/>
      <c r="B190" s="126"/>
      <c r="I190" s="143"/>
      <c r="J190" s="231"/>
      <c r="M190" s="143"/>
      <c r="N190" s="143"/>
      <c r="Q190" s="143"/>
      <c r="R190" s="231"/>
      <c r="S190" s="61"/>
      <c r="U190" s="143"/>
      <c r="V190" s="143"/>
      <c r="Y190" s="143"/>
      <c r="Z190" s="231"/>
      <c r="AA190" s="61"/>
      <c r="AC190" s="143"/>
      <c r="AD190" s="143"/>
      <c r="AG190" s="143"/>
      <c r="AH190" s="231"/>
      <c r="AI190" s="61"/>
      <c r="AK190" s="143"/>
      <c r="AL190" s="143"/>
      <c r="AO190" s="143"/>
      <c r="AP190" s="231"/>
      <c r="AQ190" s="61"/>
      <c r="AS190" s="143"/>
      <c r="AT190" s="143"/>
      <c r="AW190" s="143"/>
      <c r="AX190" s="231"/>
      <c r="AY190" s="61"/>
      <c r="BA190" s="143"/>
      <c r="BB190" s="143"/>
      <c r="BE190" s="143"/>
      <c r="BF190" s="231"/>
      <c r="BG190" s="241"/>
    </row>
    <row r="191" spans="1:59" ht="12.75" x14ac:dyDescent="0.2">
      <c r="A191" s="231"/>
      <c r="B191" s="126"/>
      <c r="I191" s="143"/>
      <c r="J191" s="231"/>
      <c r="M191" s="143"/>
      <c r="N191" s="143"/>
      <c r="Q191" s="143"/>
      <c r="R191" s="231"/>
      <c r="S191" s="61"/>
      <c r="U191" s="143"/>
      <c r="V191" s="143"/>
      <c r="Y191" s="143"/>
      <c r="Z191" s="231"/>
      <c r="AA191" s="61"/>
      <c r="AC191" s="143"/>
      <c r="AD191" s="143"/>
      <c r="AG191" s="143"/>
      <c r="AH191" s="231"/>
      <c r="AI191" s="61"/>
      <c r="AK191" s="143"/>
      <c r="AL191" s="143"/>
      <c r="AO191" s="143"/>
      <c r="AP191" s="231"/>
      <c r="AQ191" s="61"/>
      <c r="AS191" s="143"/>
      <c r="AT191" s="143"/>
      <c r="AW191" s="143"/>
      <c r="AX191" s="231"/>
      <c r="AY191" s="61"/>
      <c r="BA191" s="143"/>
      <c r="BB191" s="143"/>
      <c r="BE191" s="143"/>
      <c r="BF191" s="231"/>
      <c r="BG191" s="241"/>
    </row>
    <row r="192" spans="1:59" ht="12.75" x14ac:dyDescent="0.2">
      <c r="A192" s="231"/>
      <c r="B192" s="126"/>
      <c r="I192" s="143"/>
      <c r="J192" s="231"/>
      <c r="M192" s="143"/>
      <c r="N192" s="143"/>
      <c r="Q192" s="143"/>
      <c r="R192" s="231"/>
      <c r="S192" s="61"/>
      <c r="U192" s="143"/>
      <c r="V192" s="143"/>
      <c r="Y192" s="143"/>
      <c r="Z192" s="231"/>
      <c r="AA192" s="61"/>
      <c r="AC192" s="143"/>
      <c r="AD192" s="143"/>
      <c r="AG192" s="143"/>
      <c r="AH192" s="231"/>
      <c r="AI192" s="61"/>
      <c r="AK192" s="143"/>
      <c r="AL192" s="143"/>
      <c r="AO192" s="143"/>
      <c r="AP192" s="231"/>
      <c r="AQ192" s="61"/>
      <c r="AS192" s="143"/>
      <c r="AT192" s="143"/>
      <c r="AW192" s="143"/>
      <c r="AX192" s="231"/>
      <c r="AY192" s="61"/>
      <c r="BA192" s="143"/>
      <c r="BB192" s="143"/>
      <c r="BE192" s="143"/>
      <c r="BF192" s="231"/>
      <c r="BG192" s="241"/>
    </row>
    <row r="193" spans="1:59" ht="12.75" x14ac:dyDescent="0.2">
      <c r="A193" s="231"/>
      <c r="B193" s="126"/>
      <c r="I193" s="143"/>
      <c r="J193" s="231"/>
      <c r="M193" s="143"/>
      <c r="N193" s="143"/>
      <c r="Q193" s="143"/>
      <c r="R193" s="231"/>
      <c r="S193" s="61"/>
      <c r="U193" s="143"/>
      <c r="V193" s="143"/>
      <c r="Y193" s="143"/>
      <c r="Z193" s="231"/>
      <c r="AA193" s="61"/>
      <c r="AC193" s="143"/>
      <c r="AD193" s="143"/>
      <c r="AG193" s="143"/>
      <c r="AH193" s="231"/>
      <c r="AI193" s="61"/>
      <c r="AK193" s="143"/>
      <c r="AL193" s="143"/>
      <c r="AO193" s="143"/>
      <c r="AP193" s="231"/>
      <c r="AQ193" s="61"/>
      <c r="AS193" s="143"/>
      <c r="AT193" s="143"/>
      <c r="AW193" s="143"/>
      <c r="AX193" s="231"/>
      <c r="AY193" s="61"/>
      <c r="BA193" s="143"/>
      <c r="BB193" s="143"/>
      <c r="BE193" s="143"/>
      <c r="BF193" s="231"/>
      <c r="BG193" s="241"/>
    </row>
    <row r="194" spans="1:59" ht="12.75" x14ac:dyDescent="0.2">
      <c r="A194" s="231"/>
      <c r="B194" s="126"/>
      <c r="I194" s="143"/>
      <c r="J194" s="231"/>
      <c r="M194" s="143"/>
      <c r="N194" s="143"/>
      <c r="Q194" s="143"/>
      <c r="R194" s="231"/>
      <c r="S194" s="61"/>
      <c r="U194" s="143"/>
      <c r="V194" s="143"/>
      <c r="Y194" s="143"/>
      <c r="Z194" s="231"/>
      <c r="AA194" s="61"/>
      <c r="AC194" s="143"/>
      <c r="AD194" s="143"/>
      <c r="AG194" s="143"/>
      <c r="AH194" s="231"/>
      <c r="AI194" s="61"/>
      <c r="AK194" s="143"/>
      <c r="AL194" s="143"/>
      <c r="AO194" s="143"/>
      <c r="AP194" s="231"/>
      <c r="AQ194" s="61"/>
      <c r="AS194" s="143"/>
      <c r="AT194" s="143"/>
      <c r="AW194" s="143"/>
      <c r="AX194" s="231"/>
      <c r="AY194" s="61"/>
      <c r="BA194" s="143"/>
      <c r="BB194" s="143"/>
      <c r="BE194" s="143"/>
      <c r="BF194" s="231"/>
      <c r="BG194" s="241"/>
    </row>
    <row r="195" spans="1:59" ht="12.75" x14ac:dyDescent="0.2">
      <c r="A195" s="231"/>
      <c r="B195" s="126"/>
      <c r="I195" s="143"/>
      <c r="J195" s="231"/>
      <c r="M195" s="143"/>
      <c r="N195" s="143"/>
      <c r="Q195" s="143"/>
      <c r="R195" s="231"/>
      <c r="S195" s="61"/>
      <c r="U195" s="143"/>
      <c r="V195" s="143"/>
      <c r="Y195" s="143"/>
      <c r="Z195" s="231"/>
      <c r="AA195" s="61"/>
      <c r="AC195" s="143"/>
      <c r="AD195" s="143"/>
      <c r="AG195" s="143"/>
      <c r="AH195" s="231"/>
      <c r="AI195" s="61"/>
      <c r="AK195" s="143"/>
      <c r="AL195" s="143"/>
      <c r="AO195" s="143"/>
      <c r="AP195" s="231"/>
      <c r="AQ195" s="61"/>
      <c r="AS195" s="143"/>
      <c r="AT195" s="143"/>
      <c r="AW195" s="143"/>
      <c r="AX195" s="231"/>
      <c r="AY195" s="61"/>
      <c r="BA195" s="143"/>
      <c r="BB195" s="143"/>
      <c r="BE195" s="143"/>
      <c r="BF195" s="231"/>
      <c r="BG195" s="241"/>
    </row>
    <row r="196" spans="1:59" ht="12.75" x14ac:dyDescent="0.2">
      <c r="A196" s="231"/>
      <c r="B196" s="126"/>
      <c r="I196" s="143"/>
      <c r="J196" s="231"/>
      <c r="M196" s="143"/>
      <c r="N196" s="143"/>
      <c r="Q196" s="143"/>
      <c r="R196" s="231"/>
      <c r="S196" s="61"/>
      <c r="U196" s="143"/>
      <c r="V196" s="143"/>
      <c r="Y196" s="143"/>
      <c r="Z196" s="231"/>
      <c r="AA196" s="61"/>
      <c r="AC196" s="143"/>
      <c r="AD196" s="143"/>
      <c r="AG196" s="143"/>
      <c r="AH196" s="231"/>
      <c r="AI196" s="61"/>
      <c r="AK196" s="143"/>
      <c r="AL196" s="143"/>
      <c r="AO196" s="143"/>
      <c r="AP196" s="231"/>
      <c r="AQ196" s="61"/>
      <c r="AS196" s="143"/>
      <c r="AT196" s="143"/>
      <c r="AW196" s="143"/>
      <c r="AX196" s="231"/>
      <c r="AY196" s="61"/>
      <c r="BA196" s="143"/>
      <c r="BB196" s="143"/>
      <c r="BE196" s="143"/>
      <c r="BF196" s="231"/>
      <c r="BG196" s="241"/>
    </row>
    <row r="197" spans="1:59" ht="12.75" x14ac:dyDescent="0.2">
      <c r="A197" s="231"/>
      <c r="B197" s="126"/>
      <c r="I197" s="143"/>
      <c r="J197" s="231"/>
      <c r="M197" s="143"/>
      <c r="N197" s="143"/>
      <c r="Q197" s="143"/>
      <c r="R197" s="231"/>
      <c r="S197" s="61"/>
      <c r="U197" s="143"/>
      <c r="V197" s="143"/>
      <c r="Y197" s="143"/>
      <c r="Z197" s="231"/>
      <c r="AA197" s="61"/>
      <c r="AC197" s="143"/>
      <c r="AD197" s="143"/>
      <c r="AG197" s="143"/>
      <c r="AH197" s="231"/>
      <c r="AI197" s="61"/>
      <c r="AK197" s="143"/>
      <c r="AL197" s="143"/>
      <c r="AO197" s="143"/>
      <c r="AP197" s="231"/>
      <c r="AQ197" s="61"/>
      <c r="AS197" s="143"/>
      <c r="AT197" s="143"/>
      <c r="AW197" s="143"/>
      <c r="AX197" s="231"/>
      <c r="AY197" s="61"/>
      <c r="BA197" s="143"/>
      <c r="BB197" s="143"/>
      <c r="BE197" s="143"/>
      <c r="BF197" s="231"/>
      <c r="BG197" s="241"/>
    </row>
    <row r="198" spans="1:59" ht="12.75" x14ac:dyDescent="0.2">
      <c r="A198" s="231"/>
      <c r="B198" s="126"/>
      <c r="I198" s="143"/>
      <c r="J198" s="231"/>
      <c r="M198" s="143"/>
      <c r="N198" s="143"/>
      <c r="Q198" s="143"/>
      <c r="R198" s="231"/>
      <c r="S198" s="61"/>
      <c r="U198" s="143"/>
      <c r="V198" s="143"/>
      <c r="Y198" s="143"/>
      <c r="Z198" s="231"/>
      <c r="AA198" s="61"/>
      <c r="AC198" s="143"/>
      <c r="AD198" s="143"/>
      <c r="AG198" s="143"/>
      <c r="AH198" s="231"/>
      <c r="AI198" s="61"/>
      <c r="AK198" s="143"/>
      <c r="AL198" s="143"/>
      <c r="AO198" s="143"/>
      <c r="AP198" s="231"/>
      <c r="AQ198" s="61"/>
      <c r="AS198" s="143"/>
      <c r="AT198" s="143"/>
      <c r="AW198" s="143"/>
      <c r="AX198" s="231"/>
      <c r="AY198" s="61"/>
      <c r="BA198" s="143"/>
      <c r="BB198" s="143"/>
      <c r="BE198" s="143"/>
      <c r="BF198" s="231"/>
      <c r="BG198" s="241"/>
    </row>
    <row r="199" spans="1:59" ht="12.75" x14ac:dyDescent="0.2">
      <c r="A199" s="231"/>
      <c r="B199" s="126"/>
      <c r="I199" s="143"/>
      <c r="J199" s="231"/>
      <c r="M199" s="143"/>
      <c r="N199" s="143"/>
      <c r="Q199" s="143"/>
      <c r="R199" s="231"/>
      <c r="S199" s="61"/>
      <c r="U199" s="143"/>
      <c r="V199" s="143"/>
      <c r="Y199" s="143"/>
      <c r="Z199" s="231"/>
      <c r="AA199" s="61"/>
      <c r="AC199" s="143"/>
      <c r="AD199" s="143"/>
      <c r="AG199" s="143"/>
      <c r="AH199" s="231"/>
      <c r="AI199" s="61"/>
      <c r="AK199" s="143"/>
      <c r="AL199" s="143"/>
      <c r="AO199" s="143"/>
      <c r="AP199" s="231"/>
      <c r="AQ199" s="61"/>
      <c r="AS199" s="143"/>
      <c r="AT199" s="143"/>
      <c r="AW199" s="143"/>
      <c r="AX199" s="231"/>
      <c r="AY199" s="61"/>
      <c r="BA199" s="143"/>
      <c r="BB199" s="143"/>
      <c r="BE199" s="143"/>
      <c r="BF199" s="231"/>
      <c r="BG199" s="241"/>
    </row>
    <row r="200" spans="1:59" ht="12.75" x14ac:dyDescent="0.2">
      <c r="A200" s="231"/>
      <c r="B200" s="126"/>
      <c r="I200" s="143"/>
      <c r="J200" s="231"/>
      <c r="M200" s="143"/>
      <c r="N200" s="143"/>
      <c r="Q200" s="143"/>
      <c r="R200" s="231"/>
      <c r="S200" s="61"/>
      <c r="U200" s="143"/>
      <c r="V200" s="143"/>
      <c r="Y200" s="143"/>
      <c r="Z200" s="231"/>
      <c r="AA200" s="61"/>
      <c r="AC200" s="143"/>
      <c r="AD200" s="143"/>
      <c r="AG200" s="143"/>
      <c r="AH200" s="231"/>
      <c r="AI200" s="61"/>
      <c r="AK200" s="143"/>
      <c r="AL200" s="143"/>
      <c r="AO200" s="143"/>
      <c r="AP200" s="231"/>
      <c r="AQ200" s="61"/>
      <c r="AS200" s="143"/>
      <c r="AT200" s="143"/>
      <c r="AW200" s="143"/>
      <c r="AX200" s="231"/>
      <c r="AY200" s="61"/>
      <c r="BA200" s="143"/>
      <c r="BB200" s="143"/>
      <c r="BE200" s="143"/>
      <c r="BF200" s="231"/>
      <c r="BG200" s="241"/>
    </row>
    <row r="201" spans="1:59" ht="12.75" x14ac:dyDescent="0.2">
      <c r="A201" s="231"/>
      <c r="B201" s="126"/>
      <c r="I201" s="143"/>
      <c r="J201" s="231"/>
      <c r="M201" s="143"/>
      <c r="N201" s="143"/>
      <c r="Q201" s="143"/>
      <c r="R201" s="231"/>
      <c r="S201" s="61"/>
      <c r="U201" s="143"/>
      <c r="V201" s="143"/>
      <c r="Y201" s="143"/>
      <c r="Z201" s="231"/>
      <c r="AA201" s="61"/>
      <c r="AC201" s="143"/>
      <c r="AD201" s="143"/>
      <c r="AG201" s="143"/>
      <c r="AH201" s="231"/>
      <c r="AI201" s="61"/>
      <c r="AK201" s="143"/>
      <c r="AL201" s="143"/>
      <c r="AO201" s="143"/>
      <c r="AP201" s="231"/>
      <c r="AQ201" s="61"/>
      <c r="AS201" s="143"/>
      <c r="AT201" s="143"/>
      <c r="AW201" s="143"/>
      <c r="AX201" s="231"/>
      <c r="AY201" s="61"/>
      <c r="BA201" s="143"/>
      <c r="BB201" s="143"/>
      <c r="BE201" s="143"/>
      <c r="BF201" s="231"/>
      <c r="BG201" s="241"/>
    </row>
    <row r="202" spans="1:59" ht="12.75" x14ac:dyDescent="0.2">
      <c r="A202" s="231"/>
      <c r="B202" s="126"/>
      <c r="I202" s="143"/>
      <c r="J202" s="231"/>
      <c r="M202" s="143"/>
      <c r="N202" s="143"/>
      <c r="Q202" s="143"/>
      <c r="R202" s="231"/>
      <c r="S202" s="61"/>
      <c r="U202" s="143"/>
      <c r="V202" s="143"/>
      <c r="Y202" s="143"/>
      <c r="Z202" s="231"/>
      <c r="AA202" s="61"/>
      <c r="AC202" s="143"/>
      <c r="AD202" s="143"/>
      <c r="AG202" s="143"/>
      <c r="AH202" s="231"/>
      <c r="AI202" s="61"/>
      <c r="AK202" s="143"/>
      <c r="AL202" s="143"/>
      <c r="AO202" s="143"/>
      <c r="AP202" s="231"/>
      <c r="AQ202" s="61"/>
      <c r="AS202" s="143"/>
      <c r="AT202" s="143"/>
      <c r="AW202" s="143"/>
      <c r="AX202" s="231"/>
      <c r="AY202" s="61"/>
      <c r="BA202" s="143"/>
      <c r="BB202" s="143"/>
      <c r="BE202" s="143"/>
      <c r="BF202" s="231"/>
      <c r="BG202" s="241"/>
    </row>
    <row r="203" spans="1:59" ht="12.75" x14ac:dyDescent="0.2">
      <c r="A203" s="231"/>
      <c r="B203" s="126"/>
      <c r="I203" s="143"/>
      <c r="J203" s="231"/>
      <c r="M203" s="143"/>
      <c r="N203" s="143"/>
      <c r="Q203" s="143"/>
      <c r="R203" s="231"/>
      <c r="S203" s="61"/>
      <c r="U203" s="143"/>
      <c r="V203" s="143"/>
      <c r="Y203" s="143"/>
      <c r="Z203" s="231"/>
      <c r="AA203" s="61"/>
      <c r="AC203" s="143"/>
      <c r="AD203" s="143"/>
      <c r="AG203" s="143"/>
      <c r="AH203" s="231"/>
      <c r="AI203" s="61"/>
      <c r="AK203" s="143"/>
      <c r="AL203" s="143"/>
      <c r="AO203" s="143"/>
      <c r="AP203" s="231"/>
      <c r="AQ203" s="61"/>
      <c r="AS203" s="143"/>
      <c r="AT203" s="143"/>
      <c r="AW203" s="143"/>
      <c r="AX203" s="231"/>
      <c r="AY203" s="61"/>
      <c r="BA203" s="143"/>
      <c r="BB203" s="143"/>
      <c r="BE203" s="143"/>
      <c r="BF203" s="231"/>
      <c r="BG203" s="241"/>
    </row>
    <row r="204" spans="1:59" ht="12.75" x14ac:dyDescent="0.2">
      <c r="A204" s="231"/>
      <c r="B204" s="126"/>
      <c r="I204" s="143"/>
      <c r="J204" s="231"/>
      <c r="M204" s="143"/>
      <c r="N204" s="143"/>
      <c r="Q204" s="143"/>
      <c r="R204" s="231"/>
      <c r="S204" s="61"/>
      <c r="U204" s="143"/>
      <c r="V204" s="143"/>
      <c r="Y204" s="143"/>
      <c r="Z204" s="231"/>
      <c r="AA204" s="61"/>
      <c r="AC204" s="143"/>
      <c r="AD204" s="143"/>
      <c r="AG204" s="143"/>
      <c r="AH204" s="231"/>
      <c r="AI204" s="61"/>
      <c r="AK204" s="143"/>
      <c r="AL204" s="143"/>
      <c r="AO204" s="143"/>
      <c r="AP204" s="231"/>
      <c r="AQ204" s="61"/>
      <c r="AS204" s="143"/>
      <c r="AT204" s="143"/>
      <c r="AW204" s="143"/>
      <c r="AX204" s="231"/>
      <c r="AY204" s="61"/>
      <c r="BA204" s="143"/>
      <c r="BB204" s="143"/>
      <c r="BE204" s="143"/>
      <c r="BF204" s="231"/>
      <c r="BG204" s="241"/>
    </row>
    <row r="205" spans="1:59" ht="12.75" x14ac:dyDescent="0.2">
      <c r="A205" s="231"/>
      <c r="B205" s="126"/>
      <c r="I205" s="143"/>
      <c r="J205" s="231"/>
      <c r="M205" s="143"/>
      <c r="N205" s="143"/>
      <c r="Q205" s="143"/>
      <c r="R205" s="231"/>
      <c r="S205" s="61"/>
      <c r="U205" s="143"/>
      <c r="V205" s="143"/>
      <c r="Y205" s="143"/>
      <c r="Z205" s="231"/>
      <c r="AA205" s="61"/>
      <c r="AC205" s="143"/>
      <c r="AD205" s="143"/>
      <c r="AG205" s="143"/>
      <c r="AH205" s="231"/>
      <c r="AI205" s="61"/>
      <c r="AK205" s="143"/>
      <c r="AL205" s="143"/>
      <c r="AO205" s="143"/>
      <c r="AP205" s="231"/>
      <c r="AQ205" s="61"/>
      <c r="AS205" s="143"/>
      <c r="AT205" s="143"/>
      <c r="AW205" s="143"/>
      <c r="AX205" s="231"/>
      <c r="AY205" s="61"/>
      <c r="BA205" s="143"/>
      <c r="BB205" s="143"/>
      <c r="BE205" s="143"/>
      <c r="BF205" s="231"/>
      <c r="BG205" s="241"/>
    </row>
    <row r="206" spans="1:59" ht="12.75" x14ac:dyDescent="0.2">
      <c r="A206" s="231"/>
      <c r="B206" s="126"/>
      <c r="I206" s="143"/>
      <c r="J206" s="231"/>
      <c r="M206" s="143"/>
      <c r="N206" s="143"/>
      <c r="Q206" s="143"/>
      <c r="R206" s="231"/>
      <c r="S206" s="61"/>
      <c r="U206" s="143"/>
      <c r="V206" s="143"/>
      <c r="Y206" s="143"/>
      <c r="Z206" s="231"/>
      <c r="AA206" s="61"/>
      <c r="AC206" s="143"/>
      <c r="AD206" s="143"/>
      <c r="AG206" s="143"/>
      <c r="AH206" s="231"/>
      <c r="AI206" s="61"/>
      <c r="AK206" s="143"/>
      <c r="AL206" s="143"/>
      <c r="AO206" s="143"/>
      <c r="AP206" s="231"/>
      <c r="AQ206" s="61"/>
      <c r="AS206" s="143"/>
      <c r="AT206" s="143"/>
      <c r="AW206" s="143"/>
      <c r="AX206" s="231"/>
      <c r="AY206" s="61"/>
      <c r="BA206" s="143"/>
      <c r="BB206" s="143"/>
      <c r="BE206" s="143"/>
      <c r="BF206" s="231"/>
      <c r="BG206" s="241"/>
    </row>
    <row r="207" spans="1:59" ht="12.75" x14ac:dyDescent="0.2">
      <c r="A207" s="231"/>
      <c r="B207" s="126"/>
      <c r="I207" s="143"/>
      <c r="J207" s="231"/>
      <c r="M207" s="143"/>
      <c r="N207" s="143"/>
      <c r="Q207" s="143"/>
      <c r="R207" s="231"/>
      <c r="S207" s="61"/>
      <c r="U207" s="143"/>
      <c r="V207" s="143"/>
      <c r="Y207" s="143"/>
      <c r="Z207" s="231"/>
      <c r="AA207" s="61"/>
      <c r="AC207" s="143"/>
      <c r="AD207" s="143"/>
      <c r="AG207" s="143"/>
      <c r="AH207" s="231"/>
      <c r="AI207" s="61"/>
      <c r="AK207" s="143"/>
      <c r="AL207" s="143"/>
      <c r="AO207" s="143"/>
      <c r="AP207" s="231"/>
      <c r="AQ207" s="61"/>
      <c r="AS207" s="143"/>
      <c r="AT207" s="143"/>
      <c r="AW207" s="143"/>
      <c r="AX207" s="231"/>
      <c r="AY207" s="61"/>
      <c r="BA207" s="143"/>
      <c r="BB207" s="143"/>
      <c r="BE207" s="143"/>
      <c r="BF207" s="231"/>
      <c r="BG207" s="241"/>
    </row>
    <row r="208" spans="1:59" ht="12.75" x14ac:dyDescent="0.2">
      <c r="A208" s="231"/>
      <c r="B208" s="126"/>
      <c r="I208" s="143"/>
      <c r="J208" s="231"/>
      <c r="M208" s="143"/>
      <c r="N208" s="143"/>
      <c r="Q208" s="143"/>
      <c r="R208" s="231"/>
      <c r="S208" s="61"/>
      <c r="U208" s="143"/>
      <c r="V208" s="143"/>
      <c r="Y208" s="143"/>
      <c r="Z208" s="231"/>
      <c r="AA208" s="61"/>
      <c r="AC208" s="143"/>
      <c r="AD208" s="143"/>
      <c r="AG208" s="143"/>
      <c r="AH208" s="231"/>
      <c r="AI208" s="61"/>
      <c r="AK208" s="143"/>
      <c r="AL208" s="143"/>
      <c r="AO208" s="143"/>
      <c r="AP208" s="231"/>
      <c r="AQ208" s="61"/>
      <c r="AS208" s="143"/>
      <c r="AT208" s="143"/>
      <c r="AW208" s="143"/>
      <c r="AX208" s="231"/>
      <c r="AY208" s="61"/>
      <c r="BA208" s="143"/>
      <c r="BB208" s="143"/>
      <c r="BE208" s="143"/>
      <c r="BF208" s="231"/>
      <c r="BG208" s="241"/>
    </row>
    <row r="209" spans="1:59" ht="12.75" x14ac:dyDescent="0.2">
      <c r="A209" s="231"/>
      <c r="B209" s="126"/>
      <c r="I209" s="143"/>
      <c r="J209" s="231"/>
      <c r="M209" s="143"/>
      <c r="N209" s="143"/>
      <c r="Q209" s="143"/>
      <c r="R209" s="231"/>
      <c r="S209" s="61"/>
      <c r="U209" s="143"/>
      <c r="V209" s="143"/>
      <c r="Y209" s="143"/>
      <c r="Z209" s="231"/>
      <c r="AA209" s="61"/>
      <c r="AC209" s="143"/>
      <c r="AD209" s="143"/>
      <c r="AG209" s="143"/>
      <c r="AH209" s="231"/>
      <c r="AI209" s="61"/>
      <c r="AK209" s="143"/>
      <c r="AL209" s="143"/>
      <c r="AO209" s="143"/>
      <c r="AP209" s="231"/>
      <c r="AQ209" s="61"/>
      <c r="AS209" s="143"/>
      <c r="AT209" s="143"/>
      <c r="AW209" s="143"/>
      <c r="AX209" s="231"/>
      <c r="AY209" s="61"/>
      <c r="BA209" s="143"/>
      <c r="BB209" s="143"/>
      <c r="BE209" s="143"/>
      <c r="BF209" s="231"/>
      <c r="BG209" s="241"/>
    </row>
    <row r="210" spans="1:59" ht="12.75" x14ac:dyDescent="0.2">
      <c r="A210" s="231"/>
      <c r="B210" s="126"/>
      <c r="I210" s="143"/>
      <c r="J210" s="231"/>
      <c r="M210" s="143"/>
      <c r="N210" s="143"/>
      <c r="Q210" s="143"/>
      <c r="R210" s="231"/>
      <c r="S210" s="61"/>
      <c r="U210" s="143"/>
      <c r="V210" s="143"/>
      <c r="Y210" s="143"/>
      <c r="Z210" s="231"/>
      <c r="AA210" s="61"/>
      <c r="AC210" s="143"/>
      <c r="AD210" s="143"/>
      <c r="AG210" s="143"/>
      <c r="AH210" s="231"/>
      <c r="AI210" s="61"/>
      <c r="AK210" s="143"/>
      <c r="AL210" s="143"/>
      <c r="AO210" s="143"/>
      <c r="AP210" s="231"/>
      <c r="AQ210" s="61"/>
      <c r="AS210" s="143"/>
      <c r="AT210" s="143"/>
      <c r="AW210" s="143"/>
      <c r="AX210" s="231"/>
      <c r="AY210" s="61"/>
      <c r="BA210" s="143"/>
      <c r="BB210" s="143"/>
      <c r="BE210" s="143"/>
      <c r="BF210" s="231"/>
      <c r="BG210" s="241"/>
    </row>
    <row r="211" spans="1:59" ht="12.75" x14ac:dyDescent="0.2">
      <c r="A211" s="231"/>
      <c r="B211" s="126"/>
      <c r="I211" s="143"/>
      <c r="J211" s="231"/>
      <c r="M211" s="143"/>
      <c r="N211" s="143"/>
      <c r="Q211" s="143"/>
      <c r="R211" s="231"/>
      <c r="S211" s="61"/>
      <c r="U211" s="143"/>
      <c r="V211" s="143"/>
      <c r="Y211" s="143"/>
      <c r="Z211" s="231"/>
      <c r="AA211" s="61"/>
      <c r="AC211" s="143"/>
      <c r="AD211" s="143"/>
      <c r="AG211" s="143"/>
      <c r="AH211" s="231"/>
      <c r="AI211" s="61"/>
      <c r="AK211" s="143"/>
      <c r="AL211" s="143"/>
      <c r="AO211" s="143"/>
      <c r="AP211" s="231"/>
      <c r="AQ211" s="61"/>
      <c r="AS211" s="143"/>
      <c r="AT211" s="143"/>
      <c r="AW211" s="143"/>
      <c r="AX211" s="231"/>
      <c r="AY211" s="61"/>
      <c r="BA211" s="143"/>
      <c r="BB211" s="143"/>
      <c r="BE211" s="143"/>
      <c r="BF211" s="231"/>
      <c r="BG211" s="241"/>
    </row>
    <row r="212" spans="1:59" ht="12.75" x14ac:dyDescent="0.2">
      <c r="A212" s="231"/>
      <c r="B212" s="126"/>
      <c r="I212" s="143"/>
      <c r="J212" s="231"/>
      <c r="M212" s="143"/>
      <c r="N212" s="143"/>
      <c r="Q212" s="143"/>
      <c r="R212" s="231"/>
      <c r="S212" s="61"/>
      <c r="U212" s="143"/>
      <c r="V212" s="143"/>
      <c r="Y212" s="143"/>
      <c r="Z212" s="231"/>
      <c r="AA212" s="61"/>
      <c r="AC212" s="143"/>
      <c r="AD212" s="143"/>
      <c r="AG212" s="143"/>
      <c r="AH212" s="231"/>
      <c r="AI212" s="61"/>
      <c r="AK212" s="143"/>
      <c r="AL212" s="143"/>
      <c r="AO212" s="143"/>
      <c r="AP212" s="231"/>
      <c r="AQ212" s="61"/>
      <c r="AS212" s="143"/>
      <c r="AT212" s="143"/>
      <c r="AW212" s="143"/>
      <c r="AX212" s="231"/>
      <c r="AY212" s="61"/>
      <c r="BA212" s="143"/>
      <c r="BB212" s="143"/>
      <c r="BE212" s="143"/>
      <c r="BF212" s="231"/>
      <c r="BG212" s="241"/>
    </row>
    <row r="213" spans="1:59" ht="12.75" x14ac:dyDescent="0.2">
      <c r="A213" s="231"/>
      <c r="B213" s="126"/>
      <c r="I213" s="143"/>
      <c r="J213" s="231"/>
      <c r="M213" s="143"/>
      <c r="N213" s="143"/>
      <c r="Q213" s="143"/>
      <c r="R213" s="231"/>
      <c r="S213" s="61"/>
      <c r="U213" s="143"/>
      <c r="V213" s="143"/>
      <c r="Y213" s="143"/>
      <c r="Z213" s="231"/>
      <c r="AA213" s="61"/>
      <c r="AC213" s="143"/>
      <c r="AD213" s="143"/>
      <c r="AG213" s="143"/>
      <c r="AH213" s="231"/>
      <c r="AI213" s="61"/>
      <c r="AK213" s="143"/>
      <c r="AL213" s="143"/>
      <c r="AO213" s="143"/>
      <c r="AP213" s="231"/>
      <c r="AQ213" s="61"/>
      <c r="AS213" s="143"/>
      <c r="AT213" s="143"/>
      <c r="AW213" s="143"/>
      <c r="AX213" s="231"/>
      <c r="AY213" s="61"/>
      <c r="BA213" s="143"/>
      <c r="BB213" s="143"/>
      <c r="BE213" s="143"/>
      <c r="BF213" s="231"/>
      <c r="BG213" s="241"/>
    </row>
    <row r="214" spans="1:59" ht="12.75" x14ac:dyDescent="0.2">
      <c r="A214" s="231"/>
      <c r="B214" s="126"/>
      <c r="I214" s="143"/>
      <c r="J214" s="231"/>
      <c r="M214" s="143"/>
      <c r="N214" s="143"/>
      <c r="Q214" s="143"/>
      <c r="R214" s="231"/>
      <c r="S214" s="61"/>
      <c r="U214" s="143"/>
      <c r="V214" s="143"/>
      <c r="Y214" s="143"/>
      <c r="Z214" s="231"/>
      <c r="AA214" s="61"/>
      <c r="AC214" s="143"/>
      <c r="AD214" s="143"/>
      <c r="AG214" s="143"/>
      <c r="AH214" s="231"/>
      <c r="AI214" s="61"/>
      <c r="AK214" s="143"/>
      <c r="AL214" s="143"/>
      <c r="AO214" s="143"/>
      <c r="AP214" s="231"/>
      <c r="AQ214" s="61"/>
      <c r="AS214" s="143"/>
      <c r="AT214" s="143"/>
      <c r="AW214" s="143"/>
      <c r="AX214" s="231"/>
      <c r="AY214" s="61"/>
      <c r="BA214" s="143"/>
      <c r="BB214" s="143"/>
      <c r="BE214" s="143"/>
      <c r="BF214" s="231"/>
      <c r="BG214" s="241"/>
    </row>
    <row r="215" spans="1:59" ht="12.75" x14ac:dyDescent="0.2">
      <c r="A215" s="231"/>
      <c r="B215" s="126"/>
      <c r="I215" s="143"/>
      <c r="J215" s="231"/>
      <c r="M215" s="143"/>
      <c r="N215" s="143"/>
      <c r="Q215" s="143"/>
      <c r="R215" s="231"/>
      <c r="S215" s="61"/>
      <c r="U215" s="143"/>
      <c r="V215" s="143"/>
      <c r="Y215" s="143"/>
      <c r="Z215" s="231"/>
      <c r="AA215" s="61"/>
      <c r="AC215" s="143"/>
      <c r="AD215" s="143"/>
      <c r="AG215" s="143"/>
      <c r="AH215" s="231"/>
      <c r="AI215" s="61"/>
      <c r="AK215" s="143"/>
      <c r="AL215" s="143"/>
      <c r="AO215" s="143"/>
      <c r="AP215" s="231"/>
      <c r="AQ215" s="61"/>
      <c r="AS215" s="143"/>
      <c r="AT215" s="143"/>
      <c r="AW215" s="143"/>
      <c r="AX215" s="231"/>
      <c r="AY215" s="61"/>
      <c r="BA215" s="143"/>
      <c r="BB215" s="143"/>
      <c r="BE215" s="143"/>
      <c r="BF215" s="231"/>
      <c r="BG215" s="241"/>
    </row>
    <row r="216" spans="1:59" ht="12.75" x14ac:dyDescent="0.2">
      <c r="A216" s="231"/>
      <c r="B216" s="126"/>
      <c r="I216" s="143"/>
      <c r="J216" s="231"/>
      <c r="M216" s="143"/>
      <c r="N216" s="143"/>
      <c r="Q216" s="143"/>
      <c r="R216" s="231"/>
      <c r="S216" s="61"/>
      <c r="U216" s="143"/>
      <c r="V216" s="143"/>
      <c r="Y216" s="143"/>
      <c r="Z216" s="231"/>
      <c r="AA216" s="61"/>
      <c r="AC216" s="143"/>
      <c r="AD216" s="143"/>
      <c r="AG216" s="143"/>
      <c r="AH216" s="231"/>
      <c r="AI216" s="61"/>
      <c r="AK216" s="143"/>
      <c r="AL216" s="143"/>
      <c r="AO216" s="143"/>
      <c r="AP216" s="231"/>
      <c r="AQ216" s="61"/>
      <c r="AS216" s="143"/>
      <c r="AT216" s="143"/>
      <c r="AW216" s="143"/>
      <c r="AX216" s="231"/>
      <c r="AY216" s="61"/>
      <c r="BA216" s="143"/>
      <c r="BB216" s="143"/>
      <c r="BE216" s="143"/>
      <c r="BF216" s="231"/>
      <c r="BG216" s="241"/>
    </row>
    <row r="217" spans="1:59" ht="12.75" x14ac:dyDescent="0.2">
      <c r="A217" s="231"/>
      <c r="B217" s="126"/>
      <c r="I217" s="143"/>
      <c r="J217" s="231"/>
      <c r="M217" s="143"/>
      <c r="N217" s="143"/>
      <c r="Q217" s="143"/>
      <c r="R217" s="231"/>
      <c r="S217" s="61"/>
      <c r="U217" s="143"/>
      <c r="V217" s="143"/>
      <c r="Y217" s="143"/>
      <c r="Z217" s="231"/>
      <c r="AA217" s="61"/>
      <c r="AC217" s="143"/>
      <c r="AD217" s="143"/>
      <c r="AG217" s="143"/>
      <c r="AH217" s="231"/>
      <c r="AI217" s="61"/>
      <c r="AK217" s="143"/>
      <c r="AL217" s="143"/>
      <c r="AO217" s="143"/>
      <c r="AP217" s="231"/>
      <c r="AQ217" s="61"/>
      <c r="AS217" s="143"/>
      <c r="AT217" s="143"/>
      <c r="AW217" s="143"/>
      <c r="AX217" s="231"/>
      <c r="AY217" s="61"/>
      <c r="BA217" s="143"/>
      <c r="BB217" s="143"/>
      <c r="BE217" s="143"/>
      <c r="BF217" s="231"/>
      <c r="BG217" s="241"/>
    </row>
    <row r="218" spans="1:59" ht="12.75" x14ac:dyDescent="0.2">
      <c r="A218" s="231"/>
      <c r="B218" s="126"/>
      <c r="I218" s="143"/>
      <c r="J218" s="231"/>
      <c r="M218" s="143"/>
      <c r="N218" s="143"/>
      <c r="Q218" s="143"/>
      <c r="R218" s="231"/>
      <c r="S218" s="61"/>
      <c r="U218" s="143"/>
      <c r="V218" s="143"/>
      <c r="Y218" s="143"/>
      <c r="Z218" s="231"/>
      <c r="AA218" s="61"/>
      <c r="AC218" s="143"/>
      <c r="AD218" s="143"/>
      <c r="AG218" s="143"/>
      <c r="AH218" s="231"/>
      <c r="AI218" s="61"/>
      <c r="AK218" s="143"/>
      <c r="AL218" s="143"/>
      <c r="AO218" s="143"/>
      <c r="AP218" s="231"/>
      <c r="AQ218" s="61"/>
      <c r="AS218" s="143"/>
      <c r="AT218" s="143"/>
      <c r="AW218" s="143"/>
      <c r="AX218" s="231"/>
      <c r="AY218" s="61"/>
      <c r="BA218" s="143"/>
      <c r="BB218" s="143"/>
      <c r="BE218" s="143"/>
      <c r="BF218" s="231"/>
      <c r="BG218" s="241"/>
    </row>
    <row r="219" spans="1:59" ht="12.75" x14ac:dyDescent="0.2">
      <c r="A219" s="231"/>
      <c r="B219" s="126"/>
      <c r="I219" s="143"/>
      <c r="J219" s="231"/>
      <c r="M219" s="143"/>
      <c r="N219" s="143"/>
      <c r="Q219" s="143"/>
      <c r="R219" s="231"/>
      <c r="S219" s="61"/>
      <c r="U219" s="143"/>
      <c r="V219" s="143"/>
      <c r="Y219" s="143"/>
      <c r="Z219" s="231"/>
      <c r="AA219" s="61"/>
      <c r="AC219" s="143"/>
      <c r="AD219" s="143"/>
      <c r="AG219" s="143"/>
      <c r="AH219" s="231"/>
      <c r="AI219" s="61"/>
      <c r="AK219" s="143"/>
      <c r="AL219" s="143"/>
      <c r="AO219" s="143"/>
      <c r="AP219" s="231"/>
      <c r="AQ219" s="61"/>
      <c r="AS219" s="143"/>
      <c r="AT219" s="143"/>
      <c r="AW219" s="143"/>
      <c r="AX219" s="231"/>
      <c r="AY219" s="61"/>
      <c r="BA219" s="143"/>
      <c r="BB219" s="143"/>
      <c r="BE219" s="143"/>
      <c r="BF219" s="231"/>
      <c r="BG219" s="241"/>
    </row>
    <row r="220" spans="1:59" ht="12.75" x14ac:dyDescent="0.2">
      <c r="A220" s="231"/>
      <c r="B220" s="126"/>
      <c r="I220" s="143"/>
      <c r="J220" s="231"/>
      <c r="M220" s="143"/>
      <c r="N220" s="143"/>
      <c r="Q220" s="143"/>
      <c r="R220" s="231"/>
      <c r="S220" s="61"/>
      <c r="U220" s="143"/>
      <c r="V220" s="143"/>
      <c r="Y220" s="143"/>
      <c r="Z220" s="231"/>
      <c r="AA220" s="61"/>
      <c r="AC220" s="143"/>
      <c r="AD220" s="143"/>
      <c r="AG220" s="143"/>
      <c r="AH220" s="231"/>
      <c r="AI220" s="61"/>
      <c r="AK220" s="143"/>
      <c r="AL220" s="143"/>
      <c r="AO220" s="143"/>
      <c r="AP220" s="231"/>
      <c r="AQ220" s="61"/>
      <c r="AS220" s="143"/>
      <c r="AT220" s="143"/>
      <c r="AW220" s="143"/>
      <c r="AX220" s="231"/>
      <c r="AY220" s="61"/>
      <c r="BA220" s="143"/>
      <c r="BB220" s="143"/>
      <c r="BE220" s="143"/>
      <c r="BF220" s="231"/>
      <c r="BG220" s="241"/>
    </row>
    <row r="221" spans="1:59" ht="12.75" x14ac:dyDescent="0.2">
      <c r="A221" s="231"/>
      <c r="B221" s="126"/>
      <c r="I221" s="143"/>
      <c r="J221" s="231"/>
      <c r="M221" s="143"/>
      <c r="N221" s="143"/>
      <c r="Q221" s="143"/>
      <c r="R221" s="231"/>
      <c r="S221" s="61"/>
      <c r="U221" s="143"/>
      <c r="V221" s="143"/>
      <c r="Y221" s="143"/>
      <c r="Z221" s="231"/>
      <c r="AA221" s="61"/>
      <c r="AC221" s="143"/>
      <c r="AD221" s="143"/>
      <c r="AG221" s="143"/>
      <c r="AH221" s="231"/>
      <c r="AI221" s="61"/>
      <c r="AK221" s="143"/>
      <c r="AL221" s="143"/>
      <c r="AO221" s="143"/>
      <c r="AP221" s="231"/>
      <c r="AQ221" s="61"/>
      <c r="AS221" s="143"/>
      <c r="AT221" s="143"/>
      <c r="AW221" s="143"/>
      <c r="AX221" s="231"/>
      <c r="AY221" s="61"/>
      <c r="BA221" s="143"/>
      <c r="BB221" s="143"/>
      <c r="BE221" s="143"/>
      <c r="BF221" s="231"/>
      <c r="BG221" s="241"/>
    </row>
    <row r="222" spans="1:59" ht="12.75" x14ac:dyDescent="0.2">
      <c r="A222" s="231"/>
      <c r="B222" s="126"/>
      <c r="I222" s="143"/>
      <c r="J222" s="231"/>
      <c r="M222" s="143"/>
      <c r="N222" s="143"/>
      <c r="Q222" s="143"/>
      <c r="R222" s="231"/>
      <c r="S222" s="61"/>
      <c r="U222" s="143"/>
      <c r="V222" s="143"/>
      <c r="Y222" s="143"/>
      <c r="Z222" s="231"/>
      <c r="AA222" s="61"/>
      <c r="AC222" s="143"/>
      <c r="AD222" s="143"/>
      <c r="AG222" s="143"/>
      <c r="AH222" s="231"/>
      <c r="AI222" s="61"/>
      <c r="AK222" s="143"/>
      <c r="AL222" s="143"/>
      <c r="AO222" s="143"/>
      <c r="AP222" s="231"/>
      <c r="AQ222" s="61"/>
      <c r="AS222" s="143"/>
      <c r="AT222" s="143"/>
      <c r="AW222" s="143"/>
      <c r="AX222" s="231"/>
      <c r="AY222" s="61"/>
      <c r="BA222" s="143"/>
      <c r="BB222" s="143"/>
      <c r="BE222" s="143"/>
      <c r="BF222" s="231"/>
      <c r="BG222" s="241"/>
    </row>
    <row r="223" spans="1:59" ht="12.75" x14ac:dyDescent="0.2">
      <c r="A223" s="231"/>
      <c r="B223" s="126"/>
      <c r="I223" s="143"/>
      <c r="J223" s="231"/>
      <c r="M223" s="143"/>
      <c r="N223" s="143"/>
      <c r="Q223" s="143"/>
      <c r="R223" s="231"/>
      <c r="S223" s="61"/>
      <c r="U223" s="143"/>
      <c r="V223" s="143"/>
      <c r="Y223" s="143"/>
      <c r="Z223" s="231"/>
      <c r="AA223" s="61"/>
      <c r="AC223" s="143"/>
      <c r="AD223" s="143"/>
      <c r="AG223" s="143"/>
      <c r="AH223" s="231"/>
      <c r="AI223" s="61"/>
      <c r="AK223" s="143"/>
      <c r="AL223" s="143"/>
      <c r="AO223" s="143"/>
      <c r="AP223" s="231"/>
      <c r="AQ223" s="61"/>
      <c r="AS223" s="143"/>
      <c r="AT223" s="143"/>
      <c r="AW223" s="143"/>
      <c r="AX223" s="231"/>
      <c r="AY223" s="61"/>
      <c r="BA223" s="143"/>
      <c r="BB223" s="143"/>
      <c r="BE223" s="143"/>
      <c r="BF223" s="231"/>
      <c r="BG223" s="241"/>
    </row>
    <row r="224" spans="1:59" ht="12.75" x14ac:dyDescent="0.2">
      <c r="A224" s="231"/>
      <c r="B224" s="126"/>
      <c r="I224" s="143"/>
      <c r="J224" s="231"/>
      <c r="M224" s="143"/>
      <c r="N224" s="143"/>
      <c r="Q224" s="143"/>
      <c r="R224" s="231"/>
      <c r="S224" s="61"/>
      <c r="U224" s="143"/>
      <c r="V224" s="143"/>
      <c r="Y224" s="143"/>
      <c r="Z224" s="231"/>
      <c r="AA224" s="61"/>
      <c r="AC224" s="143"/>
      <c r="AD224" s="143"/>
      <c r="AG224" s="143"/>
      <c r="AH224" s="231"/>
      <c r="AI224" s="61"/>
      <c r="AK224" s="143"/>
      <c r="AL224" s="143"/>
      <c r="AO224" s="143"/>
      <c r="AP224" s="231"/>
      <c r="AQ224" s="61"/>
      <c r="AS224" s="143"/>
      <c r="AT224" s="143"/>
      <c r="AW224" s="143"/>
      <c r="AX224" s="231"/>
      <c r="AY224" s="61"/>
      <c r="BA224" s="143"/>
      <c r="BB224" s="143"/>
      <c r="BE224" s="143"/>
      <c r="BF224" s="231"/>
      <c r="BG224" s="241"/>
    </row>
    <row r="225" spans="1:59" ht="12.75" x14ac:dyDescent="0.2">
      <c r="A225" s="231"/>
      <c r="B225" s="126"/>
      <c r="I225" s="143"/>
      <c r="J225" s="231"/>
      <c r="M225" s="143"/>
      <c r="N225" s="143"/>
      <c r="Q225" s="143"/>
      <c r="R225" s="231"/>
      <c r="S225" s="61"/>
      <c r="U225" s="143"/>
      <c r="V225" s="143"/>
      <c r="Y225" s="143"/>
      <c r="Z225" s="231"/>
      <c r="AA225" s="61"/>
      <c r="AC225" s="143"/>
      <c r="AD225" s="143"/>
      <c r="AG225" s="143"/>
      <c r="AH225" s="231"/>
      <c r="AI225" s="61"/>
      <c r="AK225" s="143"/>
      <c r="AL225" s="143"/>
      <c r="AO225" s="143"/>
      <c r="AP225" s="231"/>
      <c r="AQ225" s="61"/>
      <c r="AS225" s="143"/>
      <c r="AT225" s="143"/>
      <c r="AW225" s="143"/>
      <c r="AX225" s="231"/>
      <c r="AY225" s="61"/>
      <c r="BA225" s="143"/>
      <c r="BB225" s="143"/>
      <c r="BE225" s="143"/>
      <c r="BF225" s="231"/>
      <c r="BG225" s="241"/>
    </row>
    <row r="226" spans="1:59" ht="12.75" x14ac:dyDescent="0.2">
      <c r="A226" s="231"/>
      <c r="B226" s="126"/>
      <c r="I226" s="143"/>
      <c r="J226" s="231"/>
      <c r="M226" s="143"/>
      <c r="N226" s="143"/>
      <c r="Q226" s="143"/>
      <c r="R226" s="231"/>
      <c r="S226" s="61"/>
      <c r="U226" s="143"/>
      <c r="V226" s="143"/>
      <c r="Y226" s="143"/>
      <c r="Z226" s="231"/>
      <c r="AA226" s="61"/>
      <c r="AC226" s="143"/>
      <c r="AD226" s="143"/>
      <c r="AG226" s="143"/>
      <c r="AH226" s="231"/>
      <c r="AI226" s="61"/>
      <c r="AK226" s="143"/>
      <c r="AL226" s="143"/>
      <c r="AO226" s="143"/>
      <c r="AP226" s="231"/>
      <c r="AQ226" s="61"/>
      <c r="AS226" s="143"/>
      <c r="AT226" s="143"/>
      <c r="AW226" s="143"/>
      <c r="AX226" s="231"/>
      <c r="AY226" s="61"/>
      <c r="BA226" s="143"/>
      <c r="BB226" s="143"/>
      <c r="BE226" s="143"/>
      <c r="BF226" s="231"/>
      <c r="BG226" s="241"/>
    </row>
    <row r="227" spans="1:59" ht="12.75" x14ac:dyDescent="0.2">
      <c r="A227" s="231"/>
      <c r="B227" s="126"/>
      <c r="I227" s="143"/>
      <c r="J227" s="231"/>
      <c r="M227" s="143"/>
      <c r="N227" s="143"/>
      <c r="Q227" s="143"/>
      <c r="R227" s="231"/>
      <c r="S227" s="61"/>
      <c r="U227" s="143"/>
      <c r="V227" s="143"/>
      <c r="Y227" s="143"/>
      <c r="Z227" s="231"/>
      <c r="AA227" s="61"/>
      <c r="AC227" s="143"/>
      <c r="AD227" s="143"/>
      <c r="AG227" s="143"/>
      <c r="AH227" s="231"/>
      <c r="AI227" s="61"/>
      <c r="AK227" s="143"/>
      <c r="AL227" s="143"/>
      <c r="AO227" s="143"/>
      <c r="AP227" s="231"/>
      <c r="AQ227" s="61"/>
      <c r="AS227" s="143"/>
      <c r="AT227" s="143"/>
      <c r="AW227" s="143"/>
      <c r="AX227" s="231"/>
      <c r="AY227" s="61"/>
      <c r="BA227" s="143"/>
      <c r="BB227" s="143"/>
      <c r="BE227" s="143"/>
      <c r="BF227" s="231"/>
      <c r="BG227" s="241"/>
    </row>
    <row r="228" spans="1:59" ht="12.75" x14ac:dyDescent="0.2">
      <c r="A228" s="231"/>
      <c r="B228" s="126"/>
      <c r="I228" s="143"/>
      <c r="J228" s="231"/>
      <c r="M228" s="143"/>
      <c r="N228" s="143"/>
      <c r="Q228" s="143"/>
      <c r="R228" s="231"/>
      <c r="S228" s="61"/>
      <c r="U228" s="143"/>
      <c r="V228" s="143"/>
      <c r="Y228" s="143"/>
      <c r="Z228" s="231"/>
      <c r="AA228" s="61"/>
      <c r="AC228" s="143"/>
      <c r="AD228" s="143"/>
      <c r="AG228" s="143"/>
      <c r="AH228" s="231"/>
      <c r="AI228" s="61"/>
      <c r="AK228" s="143"/>
      <c r="AL228" s="143"/>
      <c r="AO228" s="143"/>
      <c r="AP228" s="231"/>
      <c r="AQ228" s="61"/>
      <c r="AS228" s="143"/>
      <c r="AT228" s="143"/>
      <c r="AW228" s="143"/>
      <c r="AX228" s="231"/>
      <c r="AY228" s="61"/>
      <c r="BA228" s="143"/>
      <c r="BB228" s="143"/>
      <c r="BE228" s="143"/>
      <c r="BF228" s="231"/>
      <c r="BG228" s="241"/>
    </row>
    <row r="229" spans="1:59" ht="12.75" x14ac:dyDescent="0.2">
      <c r="A229" s="231"/>
      <c r="B229" s="126"/>
      <c r="I229" s="143"/>
      <c r="J229" s="231"/>
      <c r="M229" s="143"/>
      <c r="N229" s="143"/>
      <c r="Q229" s="143"/>
      <c r="R229" s="231"/>
      <c r="S229" s="61"/>
      <c r="U229" s="143"/>
      <c r="V229" s="143"/>
      <c r="Y229" s="143"/>
      <c r="Z229" s="231"/>
      <c r="AA229" s="61"/>
      <c r="AC229" s="143"/>
      <c r="AD229" s="143"/>
      <c r="AG229" s="143"/>
      <c r="AH229" s="231"/>
      <c r="AI229" s="61"/>
      <c r="AK229" s="143"/>
      <c r="AL229" s="143"/>
      <c r="AO229" s="143"/>
      <c r="AP229" s="231"/>
      <c r="AQ229" s="61"/>
      <c r="AS229" s="143"/>
      <c r="AT229" s="143"/>
      <c r="AW229" s="143"/>
      <c r="AX229" s="231"/>
      <c r="AY229" s="61"/>
      <c r="BA229" s="143"/>
      <c r="BB229" s="143"/>
      <c r="BE229" s="143"/>
      <c r="BF229" s="231"/>
      <c r="BG229" s="241"/>
    </row>
    <row r="230" spans="1:59" ht="12.75" x14ac:dyDescent="0.2">
      <c r="A230" s="231"/>
      <c r="B230" s="126"/>
      <c r="I230" s="143"/>
      <c r="J230" s="231"/>
      <c r="M230" s="143"/>
      <c r="N230" s="143"/>
      <c r="Q230" s="143"/>
      <c r="R230" s="231"/>
      <c r="S230" s="61"/>
      <c r="U230" s="143"/>
      <c r="V230" s="143"/>
      <c r="Y230" s="143"/>
      <c r="Z230" s="231"/>
      <c r="AA230" s="61"/>
      <c r="AC230" s="143"/>
      <c r="AD230" s="143"/>
      <c r="AG230" s="143"/>
      <c r="AH230" s="231"/>
      <c r="AI230" s="61"/>
      <c r="AK230" s="143"/>
      <c r="AL230" s="143"/>
      <c r="AO230" s="143"/>
      <c r="AP230" s="231"/>
      <c r="AQ230" s="61"/>
      <c r="AS230" s="143"/>
      <c r="AT230" s="143"/>
      <c r="AW230" s="143"/>
      <c r="AX230" s="231"/>
      <c r="AY230" s="61"/>
      <c r="BA230" s="143"/>
      <c r="BB230" s="143"/>
      <c r="BE230" s="143"/>
      <c r="BF230" s="231"/>
      <c r="BG230" s="241"/>
    </row>
    <row r="231" spans="1:59" ht="12.75" x14ac:dyDescent="0.2">
      <c r="A231" s="231"/>
      <c r="B231" s="126"/>
      <c r="I231" s="143"/>
      <c r="J231" s="231"/>
      <c r="M231" s="143"/>
      <c r="N231" s="143"/>
      <c r="Q231" s="143"/>
      <c r="R231" s="231"/>
      <c r="S231" s="61"/>
      <c r="U231" s="143"/>
      <c r="V231" s="143"/>
      <c r="Y231" s="143"/>
      <c r="Z231" s="231"/>
      <c r="AA231" s="61"/>
      <c r="AC231" s="143"/>
      <c r="AD231" s="143"/>
      <c r="AG231" s="143"/>
      <c r="AH231" s="231"/>
      <c r="AI231" s="61"/>
      <c r="AK231" s="143"/>
      <c r="AL231" s="143"/>
      <c r="AO231" s="143"/>
      <c r="AP231" s="231"/>
      <c r="AQ231" s="61"/>
      <c r="AS231" s="143"/>
      <c r="AT231" s="143"/>
      <c r="AW231" s="143"/>
      <c r="AX231" s="231"/>
      <c r="AY231" s="61"/>
      <c r="BA231" s="143"/>
      <c r="BB231" s="143"/>
      <c r="BE231" s="143"/>
      <c r="BF231" s="231"/>
      <c r="BG231" s="241"/>
    </row>
    <row r="232" spans="1:59" ht="12.75" x14ac:dyDescent="0.2">
      <c r="A232" s="231"/>
      <c r="B232" s="126"/>
      <c r="I232" s="143"/>
      <c r="J232" s="231"/>
      <c r="M232" s="143"/>
      <c r="N232" s="143"/>
      <c r="Q232" s="143"/>
      <c r="R232" s="231"/>
      <c r="S232" s="61"/>
      <c r="U232" s="143"/>
      <c r="V232" s="143"/>
      <c r="Y232" s="143"/>
      <c r="Z232" s="231"/>
      <c r="AA232" s="61"/>
      <c r="AC232" s="143"/>
      <c r="AD232" s="143"/>
      <c r="AG232" s="143"/>
      <c r="AH232" s="231"/>
      <c r="AI232" s="61"/>
      <c r="AK232" s="143"/>
      <c r="AL232" s="143"/>
      <c r="AO232" s="143"/>
      <c r="AP232" s="231"/>
      <c r="AQ232" s="61"/>
      <c r="AS232" s="143"/>
      <c r="AT232" s="143"/>
      <c r="AW232" s="143"/>
      <c r="AX232" s="231"/>
      <c r="AY232" s="61"/>
      <c r="BA232" s="143"/>
      <c r="BB232" s="143"/>
      <c r="BE232" s="143"/>
      <c r="BF232" s="231"/>
      <c r="BG232" s="241"/>
    </row>
    <row r="233" spans="1:59" ht="12.75" x14ac:dyDescent="0.2">
      <c r="A233" s="231"/>
      <c r="B233" s="126"/>
      <c r="I233" s="143"/>
      <c r="J233" s="231"/>
      <c r="M233" s="143"/>
      <c r="N233" s="143"/>
      <c r="Q233" s="143"/>
      <c r="R233" s="231"/>
      <c r="S233" s="61"/>
      <c r="U233" s="143"/>
      <c r="V233" s="143"/>
      <c r="Y233" s="143"/>
      <c r="Z233" s="231"/>
      <c r="AA233" s="61"/>
      <c r="AC233" s="143"/>
      <c r="AD233" s="143"/>
      <c r="AG233" s="143"/>
      <c r="AH233" s="231"/>
      <c r="AI233" s="61"/>
      <c r="AK233" s="143"/>
      <c r="AL233" s="143"/>
      <c r="AO233" s="143"/>
      <c r="AP233" s="231"/>
      <c r="AQ233" s="61"/>
      <c r="AS233" s="143"/>
      <c r="AT233" s="143"/>
      <c r="AW233" s="143"/>
      <c r="AX233" s="231"/>
      <c r="AY233" s="61"/>
      <c r="BA233" s="143"/>
      <c r="BB233" s="143"/>
      <c r="BE233" s="143"/>
      <c r="BF233" s="231"/>
      <c r="BG233" s="241"/>
    </row>
    <row r="234" spans="1:59" ht="12.75" x14ac:dyDescent="0.2">
      <c r="A234" s="231"/>
      <c r="B234" s="126"/>
      <c r="I234" s="143"/>
      <c r="J234" s="231"/>
      <c r="M234" s="143"/>
      <c r="N234" s="143"/>
      <c r="Q234" s="143"/>
      <c r="R234" s="231"/>
      <c r="S234" s="61"/>
      <c r="U234" s="143"/>
      <c r="V234" s="143"/>
      <c r="Y234" s="143"/>
      <c r="Z234" s="231"/>
      <c r="AA234" s="61"/>
      <c r="AC234" s="143"/>
      <c r="AD234" s="143"/>
      <c r="AG234" s="143"/>
      <c r="AH234" s="231"/>
      <c r="AI234" s="61"/>
      <c r="AK234" s="143"/>
      <c r="AL234" s="143"/>
      <c r="AO234" s="143"/>
      <c r="AP234" s="231"/>
      <c r="AQ234" s="61"/>
      <c r="AS234" s="143"/>
      <c r="AT234" s="143"/>
      <c r="AW234" s="143"/>
      <c r="AX234" s="231"/>
      <c r="AY234" s="61"/>
      <c r="BA234" s="143"/>
      <c r="BB234" s="143"/>
      <c r="BE234" s="143"/>
      <c r="BF234" s="231"/>
      <c r="BG234" s="241"/>
    </row>
    <row r="235" spans="1:59" ht="12.75" x14ac:dyDescent="0.2">
      <c r="A235" s="231"/>
      <c r="B235" s="126"/>
      <c r="I235" s="143"/>
      <c r="J235" s="231"/>
      <c r="M235" s="143"/>
      <c r="N235" s="143"/>
      <c r="Q235" s="143"/>
      <c r="R235" s="231"/>
      <c r="S235" s="61"/>
      <c r="U235" s="143"/>
      <c r="V235" s="143"/>
      <c r="Y235" s="143"/>
      <c r="Z235" s="231"/>
      <c r="AA235" s="61"/>
      <c r="AC235" s="143"/>
      <c r="AD235" s="143"/>
      <c r="AG235" s="143"/>
      <c r="AH235" s="231"/>
      <c r="AI235" s="61"/>
      <c r="AK235" s="143"/>
      <c r="AL235" s="143"/>
      <c r="AO235" s="143"/>
      <c r="AP235" s="231"/>
      <c r="AQ235" s="61"/>
      <c r="AS235" s="143"/>
      <c r="AT235" s="143"/>
      <c r="AW235" s="143"/>
      <c r="AX235" s="231"/>
      <c r="AY235" s="61"/>
      <c r="BA235" s="143"/>
      <c r="BB235" s="143"/>
      <c r="BE235" s="143"/>
      <c r="BF235" s="231"/>
      <c r="BG235" s="241"/>
    </row>
    <row r="236" spans="1:59" ht="12.75" x14ac:dyDescent="0.2">
      <c r="A236" s="231"/>
      <c r="B236" s="126"/>
      <c r="I236" s="143"/>
      <c r="J236" s="231"/>
      <c r="M236" s="143"/>
      <c r="N236" s="143"/>
      <c r="Q236" s="143"/>
      <c r="R236" s="231"/>
      <c r="S236" s="61"/>
      <c r="U236" s="143"/>
      <c r="V236" s="143"/>
      <c r="Y236" s="143"/>
      <c r="Z236" s="231"/>
      <c r="AA236" s="61"/>
      <c r="AC236" s="143"/>
      <c r="AD236" s="143"/>
      <c r="AG236" s="143"/>
      <c r="AH236" s="231"/>
      <c r="AI236" s="61"/>
      <c r="AK236" s="143"/>
      <c r="AL236" s="143"/>
      <c r="AO236" s="143"/>
      <c r="AP236" s="231"/>
      <c r="AQ236" s="61"/>
      <c r="AS236" s="143"/>
      <c r="AT236" s="143"/>
      <c r="AW236" s="143"/>
      <c r="AX236" s="231"/>
      <c r="AY236" s="61"/>
      <c r="BA236" s="143"/>
      <c r="BB236" s="143"/>
      <c r="BE236" s="143"/>
      <c r="BF236" s="231"/>
      <c r="BG236" s="241"/>
    </row>
    <row r="237" spans="1:59" ht="12.75" x14ac:dyDescent="0.2">
      <c r="A237" s="231"/>
      <c r="B237" s="126"/>
      <c r="I237" s="143"/>
      <c r="J237" s="231"/>
      <c r="M237" s="143"/>
      <c r="N237" s="143"/>
      <c r="Q237" s="143"/>
      <c r="R237" s="231"/>
      <c r="S237" s="61"/>
      <c r="U237" s="143"/>
      <c r="V237" s="143"/>
      <c r="Y237" s="143"/>
      <c r="Z237" s="231"/>
      <c r="AA237" s="61"/>
      <c r="AC237" s="143"/>
      <c r="AD237" s="143"/>
      <c r="AG237" s="143"/>
      <c r="AH237" s="231"/>
      <c r="AI237" s="61"/>
      <c r="AK237" s="143"/>
      <c r="AL237" s="143"/>
      <c r="AO237" s="143"/>
      <c r="AP237" s="231"/>
      <c r="AQ237" s="61"/>
      <c r="AS237" s="143"/>
      <c r="AT237" s="143"/>
      <c r="AW237" s="143"/>
      <c r="AX237" s="231"/>
      <c r="AY237" s="61"/>
      <c r="BA237" s="143"/>
      <c r="BB237" s="143"/>
      <c r="BE237" s="143"/>
      <c r="BF237" s="231"/>
      <c r="BG237" s="241"/>
    </row>
    <row r="238" spans="1:59" ht="12.75" x14ac:dyDescent="0.2">
      <c r="A238" s="231"/>
      <c r="B238" s="126"/>
      <c r="I238" s="143"/>
      <c r="J238" s="231"/>
      <c r="M238" s="143"/>
      <c r="N238" s="143"/>
      <c r="Q238" s="143"/>
      <c r="R238" s="231"/>
      <c r="S238" s="61"/>
      <c r="U238" s="143"/>
      <c r="V238" s="143"/>
      <c r="Y238" s="143"/>
      <c r="Z238" s="231"/>
      <c r="AA238" s="61"/>
      <c r="AC238" s="143"/>
      <c r="AD238" s="143"/>
      <c r="AG238" s="143"/>
      <c r="AH238" s="231"/>
      <c r="AI238" s="61"/>
      <c r="AK238" s="143"/>
      <c r="AL238" s="143"/>
      <c r="AO238" s="143"/>
      <c r="AP238" s="231"/>
      <c r="AQ238" s="61"/>
      <c r="AS238" s="143"/>
      <c r="AT238" s="143"/>
      <c r="AW238" s="143"/>
      <c r="AX238" s="231"/>
      <c r="AY238" s="61"/>
      <c r="BA238" s="143"/>
      <c r="BB238" s="143"/>
      <c r="BE238" s="143"/>
      <c r="BF238" s="231"/>
      <c r="BG238" s="241"/>
    </row>
    <row r="239" spans="1:59" ht="12.75" x14ac:dyDescent="0.2">
      <c r="A239" s="231"/>
      <c r="B239" s="126"/>
      <c r="I239" s="143"/>
      <c r="J239" s="231"/>
      <c r="M239" s="143"/>
      <c r="N239" s="143"/>
      <c r="Q239" s="143"/>
      <c r="R239" s="231"/>
      <c r="S239" s="61"/>
      <c r="U239" s="143"/>
      <c r="V239" s="143"/>
      <c r="Y239" s="143"/>
      <c r="Z239" s="231"/>
      <c r="AA239" s="61"/>
      <c r="AC239" s="143"/>
      <c r="AD239" s="143"/>
      <c r="AG239" s="143"/>
      <c r="AH239" s="231"/>
      <c r="AI239" s="61"/>
      <c r="AK239" s="143"/>
      <c r="AL239" s="143"/>
      <c r="AO239" s="143"/>
      <c r="AP239" s="231"/>
      <c r="AQ239" s="61"/>
      <c r="AS239" s="143"/>
      <c r="AT239" s="143"/>
      <c r="AW239" s="143"/>
      <c r="AX239" s="231"/>
      <c r="AY239" s="61"/>
      <c r="BA239" s="143"/>
      <c r="BB239" s="143"/>
      <c r="BE239" s="143"/>
      <c r="BF239" s="231"/>
      <c r="BG239" s="241"/>
    </row>
    <row r="240" spans="1:59" ht="12.75" x14ac:dyDescent="0.2">
      <c r="A240" s="231"/>
      <c r="B240" s="126"/>
      <c r="I240" s="143"/>
      <c r="J240" s="231"/>
      <c r="M240" s="143"/>
      <c r="N240" s="143"/>
      <c r="Q240" s="143"/>
      <c r="R240" s="231"/>
      <c r="S240" s="61"/>
      <c r="U240" s="143"/>
      <c r="V240" s="143"/>
      <c r="Y240" s="143"/>
      <c r="Z240" s="231"/>
      <c r="AA240" s="61"/>
      <c r="AC240" s="143"/>
      <c r="AD240" s="143"/>
      <c r="AG240" s="143"/>
      <c r="AH240" s="231"/>
      <c r="AI240" s="61"/>
      <c r="AK240" s="143"/>
      <c r="AL240" s="143"/>
      <c r="AO240" s="143"/>
      <c r="AP240" s="231"/>
      <c r="AQ240" s="61"/>
      <c r="AS240" s="143"/>
      <c r="AT240" s="143"/>
      <c r="AW240" s="143"/>
      <c r="AX240" s="231"/>
      <c r="AY240" s="61"/>
      <c r="BA240" s="143"/>
      <c r="BB240" s="143"/>
      <c r="BE240" s="143"/>
      <c r="BF240" s="231"/>
      <c r="BG240" s="241"/>
    </row>
    <row r="241" spans="1:59" ht="12.75" x14ac:dyDescent="0.2">
      <c r="A241" s="231"/>
      <c r="B241" s="126"/>
      <c r="I241" s="143"/>
      <c r="J241" s="231"/>
      <c r="M241" s="143"/>
      <c r="N241" s="143"/>
      <c r="Q241" s="143"/>
      <c r="R241" s="231"/>
      <c r="S241" s="61"/>
      <c r="U241" s="143"/>
      <c r="V241" s="143"/>
      <c r="Y241" s="143"/>
      <c r="Z241" s="231"/>
      <c r="AA241" s="61"/>
      <c r="AC241" s="143"/>
      <c r="AD241" s="143"/>
      <c r="AG241" s="143"/>
      <c r="AH241" s="231"/>
      <c r="AI241" s="61"/>
      <c r="AK241" s="143"/>
      <c r="AL241" s="143"/>
      <c r="AO241" s="143"/>
      <c r="AP241" s="231"/>
      <c r="AQ241" s="61"/>
      <c r="AS241" s="143"/>
      <c r="AT241" s="143"/>
      <c r="AW241" s="143"/>
      <c r="AX241" s="231"/>
      <c r="AY241" s="61"/>
      <c r="BA241" s="143"/>
      <c r="BB241" s="143"/>
      <c r="BE241" s="143"/>
      <c r="BF241" s="231"/>
      <c r="BG241" s="241"/>
    </row>
    <row r="242" spans="1:59" ht="12.75" x14ac:dyDescent="0.2">
      <c r="A242" s="231"/>
      <c r="B242" s="126"/>
      <c r="I242" s="143"/>
      <c r="J242" s="231"/>
      <c r="M242" s="143"/>
      <c r="N242" s="143"/>
      <c r="Q242" s="143"/>
      <c r="R242" s="231"/>
      <c r="S242" s="61"/>
      <c r="U242" s="143"/>
      <c r="V242" s="143"/>
      <c r="Y242" s="143"/>
      <c r="Z242" s="231"/>
      <c r="AA242" s="61"/>
      <c r="AC242" s="143"/>
      <c r="AD242" s="143"/>
      <c r="AG242" s="143"/>
      <c r="AH242" s="231"/>
      <c r="AI242" s="61"/>
      <c r="AK242" s="143"/>
      <c r="AL242" s="143"/>
      <c r="AO242" s="143"/>
      <c r="AP242" s="231"/>
      <c r="AQ242" s="61"/>
      <c r="AS242" s="143"/>
      <c r="AT242" s="143"/>
      <c r="AW242" s="143"/>
      <c r="AX242" s="231"/>
      <c r="AY242" s="61"/>
      <c r="BA242" s="143"/>
      <c r="BB242" s="143"/>
      <c r="BE242" s="143"/>
      <c r="BF242" s="231"/>
      <c r="BG242" s="241"/>
    </row>
    <row r="243" spans="1:59" ht="12.75" x14ac:dyDescent="0.2">
      <c r="A243" s="231"/>
      <c r="B243" s="126"/>
      <c r="I243" s="143"/>
      <c r="J243" s="231"/>
      <c r="M243" s="143"/>
      <c r="N243" s="143"/>
      <c r="Q243" s="143"/>
      <c r="R243" s="231"/>
      <c r="S243" s="61"/>
      <c r="U243" s="143"/>
      <c r="V243" s="143"/>
      <c r="Y243" s="143"/>
      <c r="Z243" s="231"/>
      <c r="AA243" s="61"/>
      <c r="AC243" s="143"/>
      <c r="AD243" s="143"/>
      <c r="AG243" s="143"/>
      <c r="AH243" s="231"/>
      <c r="AI243" s="61"/>
      <c r="AK243" s="143"/>
      <c r="AL243" s="143"/>
      <c r="AO243" s="143"/>
      <c r="AP243" s="231"/>
      <c r="AQ243" s="61"/>
      <c r="AS243" s="143"/>
      <c r="AT243" s="143"/>
      <c r="AW243" s="143"/>
      <c r="AX243" s="231"/>
      <c r="AY243" s="61"/>
      <c r="BA243" s="143"/>
      <c r="BB243" s="143"/>
      <c r="BE243" s="143"/>
      <c r="BF243" s="231"/>
      <c r="BG243" s="241"/>
    </row>
    <row r="244" spans="1:59" ht="12.75" x14ac:dyDescent="0.2">
      <c r="A244" s="231"/>
      <c r="B244" s="126"/>
      <c r="I244" s="143"/>
      <c r="J244" s="231"/>
      <c r="M244" s="143"/>
      <c r="N244" s="143"/>
      <c r="Q244" s="143"/>
      <c r="R244" s="231"/>
      <c r="S244" s="61"/>
      <c r="U244" s="143"/>
      <c r="V244" s="143"/>
      <c r="Y244" s="143"/>
      <c r="Z244" s="231"/>
      <c r="AA244" s="61"/>
      <c r="AC244" s="143"/>
      <c r="AD244" s="143"/>
      <c r="AG244" s="143"/>
      <c r="AH244" s="231"/>
      <c r="AI244" s="61"/>
      <c r="AK244" s="143"/>
      <c r="AL244" s="143"/>
      <c r="AO244" s="143"/>
      <c r="AP244" s="231"/>
      <c r="AQ244" s="61"/>
      <c r="AS244" s="143"/>
      <c r="AT244" s="143"/>
      <c r="AW244" s="143"/>
      <c r="AX244" s="231"/>
      <c r="AY244" s="61"/>
      <c r="BA244" s="143"/>
      <c r="BB244" s="143"/>
      <c r="BE244" s="143"/>
      <c r="BF244" s="231"/>
      <c r="BG244" s="241"/>
    </row>
    <row r="245" spans="1:59" ht="12.75" x14ac:dyDescent="0.2">
      <c r="A245" s="231"/>
      <c r="B245" s="126"/>
      <c r="I245" s="143"/>
      <c r="J245" s="231"/>
      <c r="M245" s="143"/>
      <c r="N245" s="143"/>
      <c r="Q245" s="143"/>
      <c r="R245" s="231"/>
      <c r="S245" s="61"/>
      <c r="U245" s="143"/>
      <c r="V245" s="143"/>
      <c r="Y245" s="143"/>
      <c r="Z245" s="231"/>
      <c r="AA245" s="61"/>
      <c r="AC245" s="143"/>
      <c r="AD245" s="143"/>
      <c r="AG245" s="143"/>
      <c r="AH245" s="231"/>
      <c r="AI245" s="61"/>
      <c r="AK245" s="143"/>
      <c r="AL245" s="143"/>
      <c r="AO245" s="143"/>
      <c r="AP245" s="231"/>
      <c r="AQ245" s="61"/>
      <c r="AS245" s="143"/>
      <c r="AT245" s="143"/>
      <c r="AW245" s="143"/>
      <c r="AX245" s="231"/>
      <c r="AY245" s="61"/>
      <c r="BA245" s="143"/>
      <c r="BB245" s="143"/>
      <c r="BE245" s="143"/>
      <c r="BF245" s="231"/>
      <c r="BG245" s="241"/>
    </row>
    <row r="246" spans="1:59" ht="12.75" x14ac:dyDescent="0.2">
      <c r="A246" s="231"/>
      <c r="B246" s="126"/>
      <c r="I246" s="143"/>
      <c r="J246" s="231"/>
      <c r="M246" s="143"/>
      <c r="N246" s="143"/>
      <c r="Q246" s="143"/>
      <c r="R246" s="231"/>
      <c r="S246" s="61"/>
      <c r="U246" s="143"/>
      <c r="V246" s="143"/>
      <c r="Y246" s="143"/>
      <c r="Z246" s="231"/>
      <c r="AA246" s="61"/>
      <c r="AC246" s="143"/>
      <c r="AD246" s="143"/>
      <c r="AG246" s="143"/>
      <c r="AH246" s="231"/>
      <c r="AI246" s="61"/>
      <c r="AK246" s="143"/>
      <c r="AL246" s="143"/>
      <c r="AO246" s="143"/>
      <c r="AP246" s="231"/>
      <c r="AQ246" s="61"/>
      <c r="AS246" s="143"/>
      <c r="AT246" s="143"/>
      <c r="AW246" s="143"/>
      <c r="AX246" s="231"/>
      <c r="AY246" s="61"/>
      <c r="BA246" s="143"/>
      <c r="BB246" s="143"/>
      <c r="BE246" s="143"/>
      <c r="BF246" s="231"/>
      <c r="BG246" s="241"/>
    </row>
    <row r="247" spans="1:59" ht="12.75" x14ac:dyDescent="0.2">
      <c r="A247" s="231"/>
      <c r="B247" s="126"/>
      <c r="I247" s="143"/>
      <c r="J247" s="231"/>
      <c r="M247" s="143"/>
      <c r="N247" s="143"/>
      <c r="Q247" s="143"/>
      <c r="R247" s="231"/>
      <c r="S247" s="61"/>
      <c r="U247" s="143"/>
      <c r="V247" s="143"/>
      <c r="Y247" s="143"/>
      <c r="Z247" s="231"/>
      <c r="AA247" s="61"/>
      <c r="AC247" s="143"/>
      <c r="AD247" s="143"/>
      <c r="AG247" s="143"/>
      <c r="AH247" s="231"/>
      <c r="AI247" s="61"/>
      <c r="AK247" s="143"/>
      <c r="AL247" s="143"/>
      <c r="AO247" s="143"/>
      <c r="AP247" s="231"/>
      <c r="AQ247" s="61"/>
      <c r="AS247" s="143"/>
      <c r="AT247" s="143"/>
      <c r="AW247" s="143"/>
      <c r="AX247" s="231"/>
      <c r="AY247" s="61"/>
      <c r="BA247" s="143"/>
      <c r="BB247" s="143"/>
      <c r="BE247" s="143"/>
      <c r="BF247" s="231"/>
      <c r="BG247" s="241"/>
    </row>
    <row r="248" spans="1:59" ht="12.75" x14ac:dyDescent="0.2">
      <c r="A248" s="231"/>
      <c r="B248" s="126"/>
      <c r="I248" s="143"/>
      <c r="J248" s="231"/>
      <c r="M248" s="143"/>
      <c r="N248" s="143"/>
      <c r="Q248" s="143"/>
      <c r="R248" s="231"/>
      <c r="S248" s="61"/>
      <c r="U248" s="143"/>
      <c r="V248" s="143"/>
      <c r="Y248" s="143"/>
      <c r="Z248" s="231"/>
      <c r="AA248" s="61"/>
      <c r="AC248" s="143"/>
      <c r="AD248" s="143"/>
      <c r="AG248" s="143"/>
      <c r="AH248" s="231"/>
      <c r="AI248" s="61"/>
      <c r="AK248" s="143"/>
      <c r="AL248" s="143"/>
      <c r="AO248" s="143"/>
      <c r="AP248" s="231"/>
      <c r="AQ248" s="61"/>
      <c r="AS248" s="143"/>
      <c r="AT248" s="143"/>
      <c r="AW248" s="143"/>
      <c r="AX248" s="231"/>
      <c r="AY248" s="61"/>
      <c r="BA248" s="143"/>
      <c r="BB248" s="143"/>
      <c r="BE248" s="143"/>
      <c r="BF248" s="231"/>
      <c r="BG248" s="241"/>
    </row>
    <row r="249" spans="1:59" ht="12.75" x14ac:dyDescent="0.2">
      <c r="A249" s="231"/>
      <c r="B249" s="126"/>
      <c r="I249" s="143"/>
      <c r="J249" s="231"/>
      <c r="M249" s="143"/>
      <c r="N249" s="143"/>
      <c r="Q249" s="143"/>
      <c r="R249" s="231"/>
      <c r="S249" s="61"/>
      <c r="U249" s="143"/>
      <c r="V249" s="143"/>
      <c r="Y249" s="143"/>
      <c r="Z249" s="231"/>
      <c r="AA249" s="61"/>
      <c r="AC249" s="143"/>
      <c r="AD249" s="143"/>
      <c r="AG249" s="143"/>
      <c r="AH249" s="231"/>
      <c r="AI249" s="61"/>
      <c r="AK249" s="143"/>
      <c r="AL249" s="143"/>
      <c r="AO249" s="143"/>
      <c r="AP249" s="231"/>
      <c r="AQ249" s="61"/>
      <c r="AS249" s="143"/>
      <c r="AT249" s="143"/>
      <c r="AW249" s="143"/>
      <c r="AX249" s="231"/>
      <c r="AY249" s="61"/>
      <c r="BA249" s="143"/>
      <c r="BB249" s="143"/>
      <c r="BE249" s="143"/>
      <c r="BF249" s="231"/>
      <c r="BG249" s="241"/>
    </row>
    <row r="250" spans="1:59" ht="12.75" x14ac:dyDescent="0.2">
      <c r="A250" s="231"/>
      <c r="B250" s="126"/>
      <c r="I250" s="143"/>
      <c r="J250" s="231"/>
      <c r="M250" s="143"/>
      <c r="N250" s="143"/>
      <c r="Q250" s="143"/>
      <c r="R250" s="231"/>
      <c r="S250" s="61"/>
      <c r="U250" s="143"/>
      <c r="V250" s="143"/>
      <c r="Y250" s="143"/>
      <c r="Z250" s="231"/>
      <c r="AA250" s="61"/>
      <c r="AC250" s="143"/>
      <c r="AD250" s="143"/>
      <c r="AG250" s="143"/>
      <c r="AH250" s="231"/>
      <c r="AI250" s="61"/>
      <c r="AK250" s="143"/>
      <c r="AL250" s="143"/>
      <c r="AO250" s="143"/>
      <c r="AP250" s="231"/>
      <c r="AQ250" s="61"/>
      <c r="AS250" s="143"/>
      <c r="AT250" s="143"/>
      <c r="AW250" s="143"/>
      <c r="AX250" s="231"/>
      <c r="AY250" s="61"/>
      <c r="BA250" s="143"/>
      <c r="BB250" s="143"/>
      <c r="BE250" s="143"/>
      <c r="BF250" s="231"/>
      <c r="BG250" s="241"/>
    </row>
    <row r="251" spans="1:59" ht="12.75" x14ac:dyDescent="0.2">
      <c r="A251" s="231"/>
      <c r="B251" s="126"/>
      <c r="I251" s="143"/>
      <c r="J251" s="231"/>
      <c r="M251" s="143"/>
      <c r="N251" s="143"/>
      <c r="Q251" s="143"/>
      <c r="R251" s="231"/>
      <c r="S251" s="61"/>
      <c r="U251" s="143"/>
      <c r="V251" s="143"/>
      <c r="Y251" s="143"/>
      <c r="Z251" s="231"/>
      <c r="AA251" s="61"/>
      <c r="AC251" s="143"/>
      <c r="AD251" s="143"/>
      <c r="AG251" s="143"/>
      <c r="AH251" s="231"/>
      <c r="AI251" s="61"/>
      <c r="AK251" s="143"/>
      <c r="AL251" s="143"/>
      <c r="AO251" s="143"/>
      <c r="AP251" s="231"/>
      <c r="AQ251" s="61"/>
      <c r="AS251" s="143"/>
      <c r="AT251" s="143"/>
      <c r="AW251" s="143"/>
      <c r="AX251" s="231"/>
      <c r="AY251" s="61"/>
      <c r="BA251" s="143"/>
      <c r="BB251" s="143"/>
      <c r="BE251" s="143"/>
      <c r="BF251" s="231"/>
      <c r="BG251" s="241"/>
    </row>
    <row r="252" spans="1:59" ht="12.75" x14ac:dyDescent="0.2">
      <c r="A252" s="231"/>
      <c r="B252" s="126"/>
      <c r="I252" s="143"/>
      <c r="J252" s="231"/>
      <c r="M252" s="143"/>
      <c r="N252" s="143"/>
      <c r="Q252" s="143"/>
      <c r="R252" s="231"/>
      <c r="S252" s="61"/>
      <c r="U252" s="143"/>
      <c r="V252" s="143"/>
      <c r="Y252" s="143"/>
      <c r="Z252" s="231"/>
      <c r="AA252" s="61"/>
      <c r="AC252" s="143"/>
      <c r="AD252" s="143"/>
      <c r="AG252" s="143"/>
      <c r="AH252" s="231"/>
      <c r="AI252" s="61"/>
      <c r="AK252" s="143"/>
      <c r="AL252" s="143"/>
      <c r="AO252" s="143"/>
      <c r="AP252" s="231"/>
      <c r="AQ252" s="61"/>
      <c r="AS252" s="143"/>
      <c r="AT252" s="143"/>
      <c r="AW252" s="143"/>
      <c r="AX252" s="231"/>
      <c r="AY252" s="61"/>
      <c r="BA252" s="143"/>
      <c r="BB252" s="143"/>
      <c r="BE252" s="143"/>
      <c r="BF252" s="231"/>
      <c r="BG252" s="241"/>
    </row>
    <row r="253" spans="1:59" ht="12.75" x14ac:dyDescent="0.2">
      <c r="A253" s="231"/>
      <c r="B253" s="126"/>
      <c r="I253" s="143"/>
      <c r="J253" s="231"/>
      <c r="M253" s="143"/>
      <c r="N253" s="143"/>
      <c r="Q253" s="143"/>
      <c r="R253" s="231"/>
      <c r="S253" s="61"/>
      <c r="U253" s="143"/>
      <c r="V253" s="143"/>
      <c r="Y253" s="143"/>
      <c r="Z253" s="231"/>
      <c r="AA253" s="61"/>
      <c r="AC253" s="143"/>
      <c r="AD253" s="143"/>
      <c r="AG253" s="143"/>
      <c r="AH253" s="231"/>
      <c r="AI253" s="61"/>
      <c r="AK253" s="143"/>
      <c r="AL253" s="143"/>
      <c r="AO253" s="143"/>
      <c r="AP253" s="231"/>
      <c r="AQ253" s="61"/>
      <c r="AS253" s="143"/>
      <c r="AT253" s="143"/>
      <c r="AW253" s="143"/>
      <c r="AX253" s="231"/>
      <c r="AY253" s="61"/>
      <c r="BA253" s="143"/>
      <c r="BB253" s="143"/>
      <c r="BE253" s="143"/>
      <c r="BF253" s="231"/>
      <c r="BG253" s="241"/>
    </row>
    <row r="254" spans="1:59" ht="12.75" x14ac:dyDescent="0.2">
      <c r="A254" s="231"/>
      <c r="B254" s="126"/>
      <c r="I254" s="143"/>
      <c r="J254" s="231"/>
      <c r="M254" s="143"/>
      <c r="N254" s="143"/>
      <c r="Q254" s="143"/>
      <c r="R254" s="231"/>
      <c r="S254" s="61"/>
      <c r="U254" s="143"/>
      <c r="V254" s="143"/>
      <c r="Y254" s="143"/>
      <c r="Z254" s="231"/>
      <c r="AA254" s="61"/>
      <c r="AC254" s="143"/>
      <c r="AD254" s="143"/>
      <c r="AG254" s="143"/>
      <c r="AH254" s="231"/>
      <c r="AI254" s="61"/>
      <c r="AK254" s="143"/>
      <c r="AL254" s="143"/>
      <c r="AO254" s="143"/>
      <c r="AP254" s="231"/>
      <c r="AQ254" s="61"/>
      <c r="AS254" s="143"/>
      <c r="AT254" s="143"/>
      <c r="AW254" s="143"/>
      <c r="AX254" s="231"/>
      <c r="AY254" s="61"/>
      <c r="BA254" s="143"/>
      <c r="BB254" s="143"/>
      <c r="BE254" s="143"/>
      <c r="BF254" s="231"/>
      <c r="BG254" s="241"/>
    </row>
    <row r="255" spans="1:59" ht="12.75" x14ac:dyDescent="0.2">
      <c r="A255" s="231"/>
      <c r="B255" s="126"/>
      <c r="I255" s="143"/>
      <c r="J255" s="231"/>
      <c r="M255" s="143"/>
      <c r="N255" s="143"/>
      <c r="Q255" s="143"/>
      <c r="R255" s="231"/>
      <c r="S255" s="61"/>
      <c r="U255" s="143"/>
      <c r="V255" s="143"/>
      <c r="Y255" s="143"/>
      <c r="Z255" s="231"/>
      <c r="AA255" s="61"/>
      <c r="AC255" s="143"/>
      <c r="AD255" s="143"/>
      <c r="AG255" s="143"/>
      <c r="AH255" s="231"/>
      <c r="AI255" s="61"/>
      <c r="AK255" s="143"/>
      <c r="AL255" s="143"/>
      <c r="AO255" s="143"/>
      <c r="AP255" s="231"/>
      <c r="AQ255" s="61"/>
      <c r="AS255" s="143"/>
      <c r="AT255" s="143"/>
      <c r="AW255" s="143"/>
      <c r="AX255" s="231"/>
      <c r="AY255" s="61"/>
      <c r="BA255" s="143"/>
      <c r="BB255" s="143"/>
      <c r="BE255" s="143"/>
      <c r="BF255" s="231"/>
      <c r="BG255" s="241"/>
    </row>
    <row r="256" spans="1:59" ht="12.75" x14ac:dyDescent="0.2">
      <c r="A256" s="231"/>
      <c r="B256" s="126"/>
      <c r="I256" s="143"/>
      <c r="J256" s="231"/>
      <c r="M256" s="143"/>
      <c r="N256" s="143"/>
      <c r="Q256" s="143"/>
      <c r="R256" s="231"/>
      <c r="S256" s="61"/>
      <c r="U256" s="143"/>
      <c r="V256" s="143"/>
      <c r="Y256" s="143"/>
      <c r="Z256" s="231"/>
      <c r="AA256" s="61"/>
      <c r="AC256" s="143"/>
      <c r="AD256" s="143"/>
      <c r="AG256" s="143"/>
      <c r="AH256" s="231"/>
      <c r="AI256" s="61"/>
      <c r="AK256" s="143"/>
      <c r="AL256" s="143"/>
      <c r="AO256" s="143"/>
      <c r="AP256" s="231"/>
      <c r="AQ256" s="61"/>
      <c r="AS256" s="143"/>
      <c r="AT256" s="143"/>
      <c r="AW256" s="143"/>
      <c r="AX256" s="231"/>
      <c r="AY256" s="61"/>
      <c r="BA256" s="143"/>
      <c r="BB256" s="143"/>
      <c r="BE256" s="143"/>
      <c r="BF256" s="231"/>
      <c r="BG256" s="241"/>
    </row>
    <row r="257" spans="1:59" ht="12.75" x14ac:dyDescent="0.2">
      <c r="A257" s="231"/>
      <c r="B257" s="126"/>
      <c r="I257" s="143"/>
      <c r="J257" s="231"/>
      <c r="M257" s="143"/>
      <c r="N257" s="143"/>
      <c r="Q257" s="143"/>
      <c r="R257" s="231"/>
      <c r="S257" s="61"/>
      <c r="U257" s="143"/>
      <c r="V257" s="143"/>
      <c r="Y257" s="143"/>
      <c r="Z257" s="231"/>
      <c r="AA257" s="61"/>
      <c r="AC257" s="143"/>
      <c r="AD257" s="143"/>
      <c r="AG257" s="143"/>
      <c r="AH257" s="231"/>
      <c r="AI257" s="61"/>
      <c r="AK257" s="143"/>
      <c r="AL257" s="143"/>
      <c r="AO257" s="143"/>
      <c r="AP257" s="231"/>
      <c r="AQ257" s="61"/>
      <c r="AS257" s="143"/>
      <c r="AT257" s="143"/>
      <c r="AW257" s="143"/>
      <c r="AX257" s="231"/>
      <c r="AY257" s="61"/>
      <c r="BA257" s="143"/>
      <c r="BB257" s="143"/>
      <c r="BE257" s="143"/>
      <c r="BF257" s="231"/>
      <c r="BG257" s="241"/>
    </row>
    <row r="258" spans="1:59" ht="12.75" x14ac:dyDescent="0.2">
      <c r="A258" s="231"/>
      <c r="B258" s="126"/>
      <c r="I258" s="143"/>
      <c r="J258" s="231"/>
      <c r="M258" s="143"/>
      <c r="N258" s="143"/>
      <c r="Q258" s="143"/>
      <c r="R258" s="231"/>
      <c r="S258" s="61"/>
      <c r="U258" s="143"/>
      <c r="V258" s="143"/>
      <c r="Y258" s="143"/>
      <c r="Z258" s="231"/>
      <c r="AA258" s="61"/>
      <c r="AC258" s="143"/>
      <c r="AD258" s="143"/>
      <c r="AG258" s="143"/>
      <c r="AH258" s="231"/>
      <c r="AI258" s="61"/>
      <c r="AK258" s="143"/>
      <c r="AL258" s="143"/>
      <c r="AO258" s="143"/>
      <c r="AP258" s="231"/>
      <c r="AQ258" s="61"/>
      <c r="AS258" s="143"/>
      <c r="AT258" s="143"/>
      <c r="AW258" s="143"/>
      <c r="AX258" s="231"/>
      <c r="AY258" s="61"/>
      <c r="BA258" s="143"/>
      <c r="BB258" s="143"/>
      <c r="BE258" s="143"/>
      <c r="BF258" s="231"/>
      <c r="BG258" s="241"/>
    </row>
    <row r="259" spans="1:59" ht="12.75" x14ac:dyDescent="0.2">
      <c r="A259" s="231"/>
      <c r="B259" s="126"/>
      <c r="I259" s="143"/>
      <c r="J259" s="231"/>
      <c r="M259" s="143"/>
      <c r="N259" s="143"/>
      <c r="Q259" s="143"/>
      <c r="R259" s="231"/>
      <c r="S259" s="61"/>
      <c r="U259" s="143"/>
      <c r="V259" s="143"/>
      <c r="Y259" s="143"/>
      <c r="Z259" s="231"/>
      <c r="AA259" s="61"/>
      <c r="AC259" s="143"/>
      <c r="AD259" s="143"/>
      <c r="AG259" s="143"/>
      <c r="AH259" s="231"/>
      <c r="AI259" s="61"/>
      <c r="AK259" s="143"/>
      <c r="AL259" s="143"/>
      <c r="AO259" s="143"/>
      <c r="AP259" s="231"/>
      <c r="AQ259" s="61"/>
      <c r="AS259" s="143"/>
      <c r="AT259" s="143"/>
      <c r="AW259" s="143"/>
      <c r="AX259" s="231"/>
      <c r="AY259" s="61"/>
      <c r="BA259" s="143"/>
      <c r="BB259" s="143"/>
      <c r="BE259" s="143"/>
      <c r="BF259" s="231"/>
      <c r="BG259" s="241"/>
    </row>
    <row r="260" spans="1:59" ht="12.75" x14ac:dyDescent="0.2">
      <c r="A260" s="231"/>
      <c r="B260" s="126"/>
      <c r="I260" s="143"/>
      <c r="J260" s="231"/>
      <c r="M260" s="143"/>
      <c r="N260" s="143"/>
      <c r="Q260" s="143"/>
      <c r="R260" s="231"/>
      <c r="S260" s="61"/>
      <c r="U260" s="143"/>
      <c r="V260" s="143"/>
      <c r="Y260" s="143"/>
      <c r="Z260" s="231"/>
      <c r="AA260" s="61"/>
      <c r="AC260" s="143"/>
      <c r="AD260" s="143"/>
      <c r="AG260" s="143"/>
      <c r="AH260" s="231"/>
      <c r="AI260" s="61"/>
      <c r="AK260" s="143"/>
      <c r="AL260" s="143"/>
      <c r="AO260" s="143"/>
      <c r="AP260" s="231"/>
      <c r="AQ260" s="61"/>
      <c r="AS260" s="143"/>
      <c r="AT260" s="143"/>
      <c r="AW260" s="143"/>
      <c r="AX260" s="231"/>
      <c r="AY260" s="61"/>
      <c r="BA260" s="143"/>
      <c r="BB260" s="143"/>
      <c r="BE260" s="143"/>
      <c r="BF260" s="231"/>
      <c r="BG260" s="241"/>
    </row>
    <row r="261" spans="1:59" ht="12.75" x14ac:dyDescent="0.2">
      <c r="A261" s="231"/>
      <c r="B261" s="126"/>
      <c r="I261" s="143"/>
      <c r="J261" s="231"/>
      <c r="M261" s="143"/>
      <c r="N261" s="143"/>
      <c r="Q261" s="143"/>
      <c r="R261" s="231"/>
      <c r="S261" s="61"/>
      <c r="U261" s="143"/>
      <c r="V261" s="143"/>
      <c r="Y261" s="143"/>
      <c r="Z261" s="231"/>
      <c r="AA261" s="61"/>
      <c r="AC261" s="143"/>
      <c r="AD261" s="143"/>
      <c r="AG261" s="143"/>
      <c r="AH261" s="231"/>
      <c r="AI261" s="61"/>
      <c r="AK261" s="143"/>
      <c r="AL261" s="143"/>
      <c r="AO261" s="143"/>
      <c r="AP261" s="231"/>
      <c r="AQ261" s="61"/>
      <c r="AS261" s="143"/>
      <c r="AT261" s="143"/>
      <c r="AW261" s="143"/>
      <c r="AX261" s="231"/>
      <c r="AY261" s="61"/>
      <c r="BA261" s="143"/>
      <c r="BB261" s="143"/>
      <c r="BE261" s="143"/>
      <c r="BF261" s="231"/>
      <c r="BG261" s="241"/>
    </row>
    <row r="262" spans="1:59" ht="12.75" x14ac:dyDescent="0.2">
      <c r="A262" s="231"/>
      <c r="B262" s="126"/>
      <c r="I262" s="143"/>
      <c r="J262" s="231"/>
      <c r="M262" s="143"/>
      <c r="N262" s="143"/>
      <c r="Q262" s="143"/>
      <c r="R262" s="231"/>
      <c r="S262" s="61"/>
      <c r="U262" s="143"/>
      <c r="V262" s="143"/>
      <c r="Y262" s="143"/>
      <c r="Z262" s="231"/>
      <c r="AA262" s="61"/>
      <c r="AC262" s="143"/>
      <c r="AD262" s="143"/>
      <c r="AG262" s="143"/>
      <c r="AH262" s="231"/>
      <c r="AI262" s="61"/>
      <c r="AK262" s="143"/>
      <c r="AL262" s="143"/>
      <c r="AO262" s="143"/>
      <c r="AP262" s="231"/>
      <c r="AQ262" s="61"/>
      <c r="AS262" s="143"/>
      <c r="AT262" s="143"/>
      <c r="AW262" s="143"/>
      <c r="AX262" s="231"/>
      <c r="AY262" s="61"/>
      <c r="BA262" s="143"/>
      <c r="BB262" s="143"/>
      <c r="BE262" s="143"/>
      <c r="BF262" s="231"/>
      <c r="BG262" s="241"/>
    </row>
    <row r="263" spans="1:59" ht="12.75" x14ac:dyDescent="0.2">
      <c r="A263" s="231"/>
      <c r="B263" s="126"/>
      <c r="I263" s="143"/>
      <c r="J263" s="231"/>
      <c r="M263" s="143"/>
      <c r="N263" s="143"/>
      <c r="Q263" s="143"/>
      <c r="R263" s="231"/>
      <c r="S263" s="61"/>
      <c r="U263" s="143"/>
      <c r="V263" s="143"/>
      <c r="Y263" s="143"/>
      <c r="Z263" s="231"/>
      <c r="AA263" s="61"/>
      <c r="AC263" s="143"/>
      <c r="AD263" s="143"/>
      <c r="AG263" s="143"/>
      <c r="AH263" s="231"/>
      <c r="AI263" s="61"/>
      <c r="AK263" s="143"/>
      <c r="AL263" s="143"/>
      <c r="AO263" s="143"/>
      <c r="AP263" s="231"/>
      <c r="AQ263" s="61"/>
      <c r="AS263" s="143"/>
      <c r="AT263" s="143"/>
      <c r="AW263" s="143"/>
      <c r="AX263" s="231"/>
      <c r="AY263" s="61"/>
      <c r="BA263" s="143"/>
      <c r="BB263" s="143"/>
      <c r="BE263" s="143"/>
      <c r="BF263" s="231"/>
      <c r="BG263" s="241"/>
    </row>
    <row r="264" spans="1:59" ht="12.75" x14ac:dyDescent="0.2">
      <c r="A264" s="231"/>
      <c r="B264" s="126"/>
      <c r="I264" s="143"/>
      <c r="J264" s="231"/>
      <c r="M264" s="143"/>
      <c r="N264" s="143"/>
      <c r="Q264" s="143"/>
      <c r="R264" s="231"/>
      <c r="S264" s="61"/>
      <c r="U264" s="143"/>
      <c r="V264" s="143"/>
      <c r="Y264" s="143"/>
      <c r="Z264" s="231"/>
      <c r="AA264" s="61"/>
      <c r="AC264" s="143"/>
      <c r="AD264" s="143"/>
      <c r="AG264" s="143"/>
      <c r="AH264" s="231"/>
      <c r="AI264" s="61"/>
      <c r="AK264" s="143"/>
      <c r="AL264" s="143"/>
      <c r="AO264" s="143"/>
      <c r="AP264" s="231"/>
      <c r="AQ264" s="61"/>
      <c r="AS264" s="143"/>
      <c r="AT264" s="143"/>
      <c r="AW264" s="143"/>
      <c r="AX264" s="231"/>
      <c r="AY264" s="61"/>
      <c r="BA264" s="143"/>
      <c r="BB264" s="143"/>
      <c r="BE264" s="143"/>
      <c r="BF264" s="231"/>
      <c r="BG264" s="241"/>
    </row>
    <row r="265" spans="1:59" ht="12.75" x14ac:dyDescent="0.2">
      <c r="A265" s="231"/>
      <c r="B265" s="126"/>
      <c r="I265" s="143"/>
      <c r="J265" s="231"/>
      <c r="M265" s="143"/>
      <c r="N265" s="143"/>
      <c r="Q265" s="143"/>
      <c r="R265" s="231"/>
      <c r="S265" s="61"/>
      <c r="U265" s="143"/>
      <c r="V265" s="143"/>
      <c r="Y265" s="143"/>
      <c r="Z265" s="231"/>
      <c r="AA265" s="61"/>
      <c r="AC265" s="143"/>
      <c r="AD265" s="143"/>
      <c r="AG265" s="143"/>
      <c r="AH265" s="231"/>
      <c r="AI265" s="61"/>
      <c r="AK265" s="143"/>
      <c r="AL265" s="143"/>
      <c r="AO265" s="143"/>
      <c r="AP265" s="231"/>
      <c r="AQ265" s="61"/>
      <c r="AS265" s="143"/>
      <c r="AT265" s="143"/>
      <c r="AW265" s="143"/>
      <c r="AX265" s="231"/>
      <c r="AY265" s="61"/>
      <c r="BA265" s="143"/>
      <c r="BB265" s="143"/>
      <c r="BE265" s="143"/>
      <c r="BF265" s="231"/>
      <c r="BG265" s="241"/>
    </row>
    <row r="266" spans="1:59" ht="12.75" x14ac:dyDescent="0.2">
      <c r="A266" s="231"/>
      <c r="B266" s="126"/>
      <c r="I266" s="143"/>
      <c r="J266" s="231"/>
      <c r="M266" s="143"/>
      <c r="N266" s="143"/>
      <c r="Q266" s="143"/>
      <c r="R266" s="231"/>
      <c r="S266" s="61"/>
      <c r="U266" s="143"/>
      <c r="V266" s="143"/>
      <c r="Y266" s="143"/>
      <c r="Z266" s="231"/>
      <c r="AA266" s="61"/>
      <c r="AC266" s="143"/>
      <c r="AD266" s="143"/>
      <c r="AG266" s="143"/>
      <c r="AH266" s="231"/>
      <c r="AI266" s="61"/>
      <c r="AK266" s="143"/>
      <c r="AL266" s="143"/>
      <c r="AO266" s="143"/>
      <c r="AP266" s="231"/>
      <c r="AQ266" s="61"/>
      <c r="AS266" s="143"/>
      <c r="AT266" s="143"/>
      <c r="AW266" s="143"/>
      <c r="AX266" s="231"/>
      <c r="AY266" s="61"/>
      <c r="BA266" s="143"/>
      <c r="BB266" s="143"/>
      <c r="BE266" s="143"/>
      <c r="BF266" s="231"/>
      <c r="BG266" s="241"/>
    </row>
    <row r="267" spans="1:59" ht="12.75" x14ac:dyDescent="0.2">
      <c r="A267" s="231"/>
      <c r="B267" s="126"/>
      <c r="I267" s="143"/>
      <c r="J267" s="231"/>
      <c r="M267" s="143"/>
      <c r="N267" s="143"/>
      <c r="Q267" s="143"/>
      <c r="R267" s="231"/>
      <c r="S267" s="61"/>
      <c r="U267" s="143"/>
      <c r="V267" s="143"/>
      <c r="Y267" s="143"/>
      <c r="Z267" s="231"/>
      <c r="AA267" s="61"/>
      <c r="AC267" s="143"/>
      <c r="AD267" s="143"/>
      <c r="AG267" s="143"/>
      <c r="AH267" s="231"/>
      <c r="AI267" s="61"/>
      <c r="AK267" s="143"/>
      <c r="AL267" s="143"/>
      <c r="AO267" s="143"/>
      <c r="AP267" s="231"/>
      <c r="AQ267" s="61"/>
      <c r="AS267" s="143"/>
      <c r="AT267" s="143"/>
      <c r="AW267" s="143"/>
      <c r="AX267" s="231"/>
      <c r="AY267" s="61"/>
      <c r="BA267" s="143"/>
      <c r="BB267" s="143"/>
      <c r="BE267" s="143"/>
      <c r="BF267" s="231"/>
      <c r="BG267" s="241"/>
    </row>
    <row r="268" spans="1:59" ht="12.75" x14ac:dyDescent="0.2">
      <c r="A268" s="231"/>
      <c r="B268" s="126"/>
      <c r="I268" s="143"/>
      <c r="J268" s="231"/>
      <c r="M268" s="143"/>
      <c r="N268" s="143"/>
      <c r="Q268" s="143"/>
      <c r="R268" s="231"/>
      <c r="S268" s="61"/>
      <c r="U268" s="143"/>
      <c r="V268" s="143"/>
      <c r="Y268" s="143"/>
      <c r="Z268" s="231"/>
      <c r="AA268" s="61"/>
      <c r="AC268" s="143"/>
      <c r="AD268" s="143"/>
      <c r="AG268" s="143"/>
      <c r="AH268" s="231"/>
      <c r="AI268" s="61"/>
      <c r="AK268" s="143"/>
      <c r="AL268" s="143"/>
      <c r="AO268" s="143"/>
      <c r="AP268" s="231"/>
      <c r="AQ268" s="61"/>
      <c r="AS268" s="143"/>
      <c r="AT268" s="143"/>
      <c r="AW268" s="143"/>
      <c r="AX268" s="231"/>
      <c r="AY268" s="61"/>
      <c r="BA268" s="143"/>
      <c r="BB268" s="143"/>
      <c r="BE268" s="143"/>
      <c r="BF268" s="231"/>
      <c r="BG268" s="241"/>
    </row>
    <row r="269" spans="1:59" ht="12.75" x14ac:dyDescent="0.2">
      <c r="A269" s="231"/>
      <c r="B269" s="126"/>
      <c r="I269" s="143"/>
      <c r="J269" s="231"/>
      <c r="M269" s="143"/>
      <c r="N269" s="143"/>
      <c r="Q269" s="143"/>
      <c r="R269" s="231"/>
      <c r="S269" s="61"/>
      <c r="U269" s="143"/>
      <c r="V269" s="143"/>
      <c r="Y269" s="143"/>
      <c r="Z269" s="231"/>
      <c r="AA269" s="61"/>
      <c r="AC269" s="143"/>
      <c r="AD269" s="143"/>
      <c r="AG269" s="143"/>
      <c r="AH269" s="231"/>
      <c r="AI269" s="61"/>
      <c r="AK269" s="143"/>
      <c r="AL269" s="143"/>
      <c r="AO269" s="143"/>
      <c r="AP269" s="231"/>
      <c r="AQ269" s="61"/>
      <c r="AS269" s="143"/>
      <c r="AT269" s="143"/>
      <c r="AW269" s="143"/>
      <c r="AX269" s="231"/>
      <c r="AY269" s="61"/>
      <c r="BA269" s="143"/>
      <c r="BB269" s="143"/>
      <c r="BE269" s="143"/>
      <c r="BF269" s="231"/>
      <c r="BG269" s="241"/>
    </row>
    <row r="270" spans="1:59" ht="12.75" x14ac:dyDescent="0.2">
      <c r="A270" s="231"/>
      <c r="B270" s="126"/>
      <c r="I270" s="143"/>
      <c r="J270" s="231"/>
      <c r="M270" s="143"/>
      <c r="N270" s="143"/>
      <c r="Q270" s="143"/>
      <c r="R270" s="231"/>
      <c r="S270" s="61"/>
      <c r="U270" s="143"/>
      <c r="V270" s="143"/>
      <c r="Y270" s="143"/>
      <c r="Z270" s="231"/>
      <c r="AA270" s="61"/>
      <c r="AC270" s="143"/>
      <c r="AD270" s="143"/>
      <c r="AG270" s="143"/>
      <c r="AH270" s="231"/>
      <c r="AI270" s="61"/>
      <c r="AK270" s="143"/>
      <c r="AL270" s="143"/>
      <c r="AO270" s="143"/>
      <c r="AP270" s="231"/>
      <c r="AQ270" s="61"/>
      <c r="AS270" s="143"/>
      <c r="AT270" s="143"/>
      <c r="AW270" s="143"/>
      <c r="AX270" s="231"/>
      <c r="AY270" s="61"/>
      <c r="BA270" s="143"/>
      <c r="BB270" s="143"/>
      <c r="BE270" s="143"/>
      <c r="BF270" s="231"/>
      <c r="BG270" s="241"/>
    </row>
    <row r="271" spans="1:59" ht="12.75" x14ac:dyDescent="0.2">
      <c r="A271" s="231"/>
      <c r="B271" s="126"/>
      <c r="I271" s="143"/>
      <c r="J271" s="231"/>
      <c r="M271" s="143"/>
      <c r="N271" s="143"/>
      <c r="Q271" s="143"/>
      <c r="R271" s="231"/>
      <c r="S271" s="61"/>
      <c r="U271" s="143"/>
      <c r="V271" s="143"/>
      <c r="Y271" s="143"/>
      <c r="Z271" s="231"/>
      <c r="AA271" s="61"/>
      <c r="AC271" s="143"/>
      <c r="AD271" s="143"/>
      <c r="AG271" s="143"/>
      <c r="AH271" s="231"/>
      <c r="AI271" s="61"/>
      <c r="AK271" s="143"/>
      <c r="AL271" s="143"/>
      <c r="AO271" s="143"/>
      <c r="AP271" s="231"/>
      <c r="AQ271" s="61"/>
      <c r="AS271" s="143"/>
      <c r="AT271" s="143"/>
      <c r="AW271" s="143"/>
      <c r="AX271" s="231"/>
      <c r="AY271" s="61"/>
      <c r="BA271" s="143"/>
      <c r="BB271" s="143"/>
      <c r="BE271" s="143"/>
      <c r="BF271" s="231"/>
      <c r="BG271" s="241"/>
    </row>
    <row r="272" spans="1:59" ht="12.75" x14ac:dyDescent="0.2">
      <c r="A272" s="231"/>
      <c r="B272" s="126"/>
      <c r="I272" s="143"/>
      <c r="J272" s="231"/>
      <c r="M272" s="143"/>
      <c r="N272" s="143"/>
      <c r="Q272" s="143"/>
      <c r="R272" s="231"/>
      <c r="S272" s="61"/>
      <c r="U272" s="143"/>
      <c r="V272" s="143"/>
      <c r="Y272" s="143"/>
      <c r="Z272" s="231"/>
      <c r="AA272" s="61"/>
      <c r="AC272" s="143"/>
      <c r="AD272" s="143"/>
      <c r="AG272" s="143"/>
      <c r="AH272" s="231"/>
      <c r="AI272" s="61"/>
      <c r="AK272" s="143"/>
      <c r="AL272" s="143"/>
      <c r="AO272" s="143"/>
      <c r="AP272" s="231"/>
      <c r="AQ272" s="61"/>
      <c r="AS272" s="143"/>
      <c r="AT272" s="143"/>
      <c r="AW272" s="143"/>
      <c r="AX272" s="231"/>
      <c r="AY272" s="61"/>
      <c r="BA272" s="143"/>
      <c r="BB272" s="143"/>
      <c r="BE272" s="143"/>
      <c r="BF272" s="231"/>
      <c r="BG272" s="241"/>
    </row>
    <row r="273" spans="1:59" ht="12.75" x14ac:dyDescent="0.2">
      <c r="A273" s="231"/>
      <c r="B273" s="126"/>
      <c r="I273" s="143"/>
      <c r="J273" s="231"/>
      <c r="M273" s="143"/>
      <c r="N273" s="143"/>
      <c r="Q273" s="143"/>
      <c r="R273" s="231"/>
      <c r="S273" s="61"/>
      <c r="U273" s="143"/>
      <c r="V273" s="143"/>
      <c r="Y273" s="143"/>
      <c r="Z273" s="231"/>
      <c r="AA273" s="61"/>
      <c r="AC273" s="143"/>
      <c r="AD273" s="143"/>
      <c r="AG273" s="143"/>
      <c r="AH273" s="231"/>
      <c r="AI273" s="61"/>
      <c r="AK273" s="143"/>
      <c r="AL273" s="143"/>
      <c r="AO273" s="143"/>
      <c r="AP273" s="231"/>
      <c r="AQ273" s="61"/>
      <c r="AS273" s="143"/>
      <c r="AT273" s="143"/>
      <c r="AW273" s="143"/>
      <c r="AX273" s="231"/>
      <c r="AY273" s="61"/>
      <c r="BA273" s="143"/>
      <c r="BB273" s="143"/>
      <c r="BE273" s="143"/>
      <c r="BF273" s="231"/>
      <c r="BG273" s="241"/>
    </row>
    <row r="274" spans="1:59" ht="12.75" x14ac:dyDescent="0.2">
      <c r="A274" s="231"/>
      <c r="B274" s="126"/>
      <c r="I274" s="143"/>
      <c r="J274" s="231"/>
      <c r="M274" s="143"/>
      <c r="N274" s="143"/>
      <c r="Q274" s="143"/>
      <c r="R274" s="231"/>
      <c r="S274" s="61"/>
      <c r="U274" s="143"/>
      <c r="V274" s="143"/>
      <c r="Y274" s="143"/>
      <c r="Z274" s="231"/>
      <c r="AA274" s="61"/>
      <c r="AC274" s="143"/>
      <c r="AD274" s="143"/>
      <c r="AG274" s="143"/>
      <c r="AH274" s="231"/>
      <c r="AI274" s="61"/>
      <c r="AK274" s="143"/>
      <c r="AL274" s="143"/>
      <c r="AO274" s="143"/>
      <c r="AP274" s="231"/>
      <c r="AQ274" s="61"/>
      <c r="AS274" s="143"/>
      <c r="AT274" s="143"/>
      <c r="AW274" s="143"/>
      <c r="AX274" s="231"/>
      <c r="AY274" s="61"/>
      <c r="BA274" s="143"/>
      <c r="BB274" s="143"/>
      <c r="BE274" s="143"/>
      <c r="BF274" s="231"/>
      <c r="BG274" s="241"/>
    </row>
    <row r="275" spans="1:59" ht="12.75" x14ac:dyDescent="0.2">
      <c r="A275" s="231"/>
      <c r="B275" s="126"/>
      <c r="I275" s="143"/>
      <c r="J275" s="231"/>
      <c r="M275" s="143"/>
      <c r="N275" s="143"/>
      <c r="Q275" s="143"/>
      <c r="R275" s="231"/>
      <c r="S275" s="61"/>
      <c r="U275" s="143"/>
      <c r="V275" s="143"/>
      <c r="Y275" s="143"/>
      <c r="Z275" s="231"/>
      <c r="AA275" s="61"/>
      <c r="AC275" s="143"/>
      <c r="AD275" s="143"/>
      <c r="AG275" s="143"/>
      <c r="AH275" s="231"/>
      <c r="AI275" s="61"/>
      <c r="AK275" s="143"/>
      <c r="AL275" s="143"/>
      <c r="AO275" s="143"/>
      <c r="AP275" s="231"/>
      <c r="AQ275" s="61"/>
      <c r="AS275" s="143"/>
      <c r="AT275" s="143"/>
      <c r="AW275" s="143"/>
      <c r="AX275" s="231"/>
      <c r="AY275" s="61"/>
      <c r="BA275" s="143"/>
      <c r="BB275" s="143"/>
      <c r="BE275" s="143"/>
      <c r="BF275" s="231"/>
      <c r="BG275" s="241"/>
    </row>
    <row r="276" spans="1:59" ht="12.75" x14ac:dyDescent="0.2">
      <c r="A276" s="231"/>
      <c r="B276" s="126"/>
      <c r="I276" s="143"/>
      <c r="J276" s="231"/>
      <c r="M276" s="143"/>
      <c r="N276" s="143"/>
      <c r="Q276" s="143"/>
      <c r="R276" s="231"/>
      <c r="S276" s="61"/>
      <c r="U276" s="143"/>
      <c r="V276" s="143"/>
      <c r="Y276" s="143"/>
      <c r="Z276" s="231"/>
      <c r="AA276" s="61"/>
      <c r="AC276" s="143"/>
      <c r="AD276" s="143"/>
      <c r="AG276" s="143"/>
      <c r="AH276" s="231"/>
      <c r="AI276" s="61"/>
      <c r="AK276" s="143"/>
      <c r="AL276" s="143"/>
      <c r="AO276" s="143"/>
      <c r="AP276" s="231"/>
      <c r="AQ276" s="61"/>
      <c r="AS276" s="143"/>
      <c r="AT276" s="143"/>
      <c r="AW276" s="143"/>
      <c r="AX276" s="231"/>
      <c r="AY276" s="61"/>
      <c r="BA276" s="143"/>
      <c r="BB276" s="143"/>
      <c r="BE276" s="143"/>
      <c r="BF276" s="231"/>
      <c r="BG276" s="241"/>
    </row>
    <row r="277" spans="1:59" ht="12.75" x14ac:dyDescent="0.2">
      <c r="A277" s="231"/>
      <c r="B277" s="126"/>
      <c r="I277" s="143"/>
      <c r="J277" s="231"/>
      <c r="M277" s="143"/>
      <c r="N277" s="143"/>
      <c r="Q277" s="143"/>
      <c r="R277" s="231"/>
      <c r="S277" s="61"/>
      <c r="U277" s="143"/>
      <c r="V277" s="143"/>
      <c r="Y277" s="143"/>
      <c r="Z277" s="231"/>
      <c r="AA277" s="61"/>
      <c r="AC277" s="143"/>
      <c r="AD277" s="143"/>
      <c r="AG277" s="143"/>
      <c r="AH277" s="231"/>
      <c r="AI277" s="61"/>
      <c r="AK277" s="143"/>
      <c r="AL277" s="143"/>
      <c r="AO277" s="143"/>
      <c r="AP277" s="231"/>
      <c r="AQ277" s="61"/>
      <c r="AS277" s="143"/>
      <c r="AT277" s="143"/>
      <c r="AW277" s="143"/>
      <c r="AX277" s="231"/>
      <c r="AY277" s="61"/>
      <c r="BA277" s="143"/>
      <c r="BB277" s="143"/>
      <c r="BE277" s="143"/>
      <c r="BF277" s="231"/>
      <c r="BG277" s="241"/>
    </row>
    <row r="278" spans="1:59" ht="12.75" x14ac:dyDescent="0.2">
      <c r="A278" s="231"/>
      <c r="B278" s="126"/>
      <c r="I278" s="143"/>
      <c r="J278" s="231"/>
      <c r="M278" s="143"/>
      <c r="N278" s="143"/>
      <c r="Q278" s="143"/>
      <c r="R278" s="231"/>
      <c r="S278" s="61"/>
      <c r="U278" s="143"/>
      <c r="V278" s="143"/>
      <c r="Y278" s="143"/>
      <c r="Z278" s="231"/>
      <c r="AA278" s="61"/>
      <c r="AC278" s="143"/>
      <c r="AD278" s="143"/>
      <c r="AG278" s="143"/>
      <c r="AH278" s="231"/>
      <c r="AI278" s="61"/>
      <c r="AK278" s="143"/>
      <c r="AL278" s="143"/>
      <c r="AO278" s="143"/>
      <c r="AP278" s="231"/>
      <c r="AQ278" s="61"/>
      <c r="AS278" s="143"/>
      <c r="AT278" s="143"/>
      <c r="AW278" s="143"/>
      <c r="AX278" s="231"/>
      <c r="AY278" s="61"/>
      <c r="BA278" s="143"/>
      <c r="BB278" s="143"/>
      <c r="BE278" s="143"/>
      <c r="BF278" s="231"/>
      <c r="BG278" s="241"/>
    </row>
    <row r="279" spans="1:59" ht="12.75" x14ac:dyDescent="0.2">
      <c r="A279" s="231"/>
      <c r="B279" s="126"/>
      <c r="I279" s="143"/>
      <c r="J279" s="231"/>
      <c r="M279" s="143"/>
      <c r="N279" s="143"/>
      <c r="Q279" s="143"/>
      <c r="R279" s="231"/>
      <c r="S279" s="61"/>
      <c r="U279" s="143"/>
      <c r="V279" s="143"/>
      <c r="Y279" s="143"/>
      <c r="Z279" s="231"/>
      <c r="AA279" s="61"/>
      <c r="AC279" s="143"/>
      <c r="AD279" s="143"/>
      <c r="AG279" s="143"/>
      <c r="AH279" s="231"/>
      <c r="AI279" s="61"/>
      <c r="AK279" s="143"/>
      <c r="AL279" s="143"/>
      <c r="AO279" s="143"/>
      <c r="AP279" s="231"/>
      <c r="AQ279" s="61"/>
      <c r="AS279" s="143"/>
      <c r="AT279" s="143"/>
      <c r="AW279" s="143"/>
      <c r="AX279" s="231"/>
      <c r="AY279" s="61"/>
      <c r="BA279" s="143"/>
      <c r="BB279" s="143"/>
      <c r="BE279" s="143"/>
      <c r="BF279" s="231"/>
      <c r="BG279" s="241"/>
    </row>
    <row r="280" spans="1:59" ht="12.75" x14ac:dyDescent="0.2">
      <c r="A280" s="231"/>
      <c r="B280" s="126"/>
      <c r="I280" s="143"/>
      <c r="J280" s="231"/>
      <c r="M280" s="143"/>
      <c r="N280" s="143"/>
      <c r="Q280" s="143"/>
      <c r="R280" s="231"/>
      <c r="S280" s="61"/>
      <c r="U280" s="143"/>
      <c r="V280" s="143"/>
      <c r="Y280" s="143"/>
      <c r="Z280" s="231"/>
      <c r="AA280" s="61"/>
      <c r="AC280" s="143"/>
      <c r="AD280" s="143"/>
      <c r="AG280" s="143"/>
      <c r="AH280" s="231"/>
      <c r="AI280" s="61"/>
      <c r="AK280" s="143"/>
      <c r="AL280" s="143"/>
      <c r="AO280" s="143"/>
      <c r="AP280" s="231"/>
      <c r="AQ280" s="61"/>
      <c r="AS280" s="143"/>
      <c r="AT280" s="143"/>
      <c r="AW280" s="143"/>
      <c r="AX280" s="231"/>
      <c r="AY280" s="61"/>
      <c r="BA280" s="143"/>
      <c r="BB280" s="143"/>
      <c r="BE280" s="143"/>
      <c r="BF280" s="231"/>
      <c r="BG280" s="241"/>
    </row>
    <row r="281" spans="1:59" ht="12.75" x14ac:dyDescent="0.2">
      <c r="A281" s="231"/>
      <c r="B281" s="126"/>
      <c r="I281" s="143"/>
      <c r="J281" s="231"/>
      <c r="M281" s="143"/>
      <c r="N281" s="143"/>
      <c r="Q281" s="143"/>
      <c r="R281" s="231"/>
      <c r="S281" s="61"/>
      <c r="U281" s="143"/>
      <c r="V281" s="143"/>
      <c r="Y281" s="143"/>
      <c r="Z281" s="231"/>
      <c r="AA281" s="61"/>
      <c r="AC281" s="143"/>
      <c r="AD281" s="143"/>
      <c r="AG281" s="143"/>
      <c r="AH281" s="231"/>
      <c r="AI281" s="61"/>
      <c r="AK281" s="143"/>
      <c r="AL281" s="143"/>
      <c r="AO281" s="143"/>
      <c r="AP281" s="231"/>
      <c r="AQ281" s="61"/>
      <c r="AS281" s="143"/>
      <c r="AT281" s="143"/>
      <c r="AW281" s="143"/>
      <c r="AX281" s="231"/>
      <c r="AY281" s="61"/>
      <c r="BA281" s="143"/>
      <c r="BB281" s="143"/>
      <c r="BE281" s="143"/>
      <c r="BF281" s="231"/>
      <c r="BG281" s="241"/>
    </row>
    <row r="282" spans="1:59" ht="12.75" x14ac:dyDescent="0.2">
      <c r="A282" s="231"/>
      <c r="B282" s="126"/>
      <c r="I282" s="143"/>
      <c r="J282" s="231"/>
      <c r="M282" s="143"/>
      <c r="N282" s="143"/>
      <c r="Q282" s="143"/>
      <c r="R282" s="231"/>
      <c r="S282" s="61"/>
      <c r="U282" s="143"/>
      <c r="V282" s="143"/>
      <c r="Y282" s="143"/>
      <c r="Z282" s="231"/>
      <c r="AA282" s="61"/>
      <c r="AC282" s="143"/>
      <c r="AD282" s="143"/>
      <c r="AG282" s="143"/>
      <c r="AH282" s="231"/>
      <c r="AI282" s="61"/>
      <c r="AK282" s="143"/>
      <c r="AL282" s="143"/>
      <c r="AO282" s="143"/>
      <c r="AP282" s="231"/>
      <c r="AQ282" s="61"/>
      <c r="AS282" s="143"/>
      <c r="AT282" s="143"/>
      <c r="AW282" s="143"/>
      <c r="AX282" s="231"/>
      <c r="AY282" s="61"/>
      <c r="BA282" s="143"/>
      <c r="BB282" s="143"/>
      <c r="BE282" s="143"/>
      <c r="BF282" s="231"/>
      <c r="BG282" s="241"/>
    </row>
    <row r="283" spans="1:59" ht="12.75" x14ac:dyDescent="0.2">
      <c r="A283" s="231"/>
      <c r="B283" s="126"/>
      <c r="I283" s="143"/>
      <c r="J283" s="231"/>
      <c r="M283" s="143"/>
      <c r="N283" s="143"/>
      <c r="Q283" s="143"/>
      <c r="R283" s="231"/>
      <c r="S283" s="61"/>
      <c r="U283" s="143"/>
      <c r="V283" s="143"/>
      <c r="Y283" s="143"/>
      <c r="Z283" s="231"/>
      <c r="AA283" s="61"/>
      <c r="AC283" s="143"/>
      <c r="AD283" s="143"/>
      <c r="AG283" s="143"/>
      <c r="AH283" s="231"/>
      <c r="AI283" s="61"/>
      <c r="AK283" s="143"/>
      <c r="AL283" s="143"/>
      <c r="AO283" s="143"/>
      <c r="AP283" s="231"/>
      <c r="AQ283" s="61"/>
      <c r="AS283" s="143"/>
      <c r="AT283" s="143"/>
      <c r="AW283" s="143"/>
      <c r="AX283" s="231"/>
      <c r="AY283" s="61"/>
      <c r="BA283" s="143"/>
      <c r="BB283" s="143"/>
      <c r="BE283" s="143"/>
      <c r="BF283" s="231"/>
      <c r="BG283" s="241"/>
    </row>
    <row r="284" spans="1:59" ht="12.75" x14ac:dyDescent="0.2">
      <c r="A284" s="231"/>
      <c r="B284" s="126"/>
      <c r="I284" s="143"/>
      <c r="J284" s="231"/>
      <c r="M284" s="143"/>
      <c r="N284" s="143"/>
      <c r="Q284" s="143"/>
      <c r="R284" s="231"/>
      <c r="S284" s="61"/>
      <c r="U284" s="143"/>
      <c r="V284" s="143"/>
      <c r="Y284" s="143"/>
      <c r="Z284" s="231"/>
      <c r="AA284" s="61"/>
      <c r="AC284" s="143"/>
      <c r="AD284" s="143"/>
      <c r="AG284" s="143"/>
      <c r="AH284" s="231"/>
      <c r="AI284" s="61"/>
      <c r="AK284" s="143"/>
      <c r="AL284" s="143"/>
      <c r="AO284" s="143"/>
      <c r="AP284" s="231"/>
      <c r="AQ284" s="61"/>
      <c r="AS284" s="143"/>
      <c r="AT284" s="143"/>
      <c r="AW284" s="143"/>
      <c r="AX284" s="231"/>
      <c r="AY284" s="61"/>
      <c r="BA284" s="143"/>
      <c r="BB284" s="143"/>
      <c r="BE284" s="143"/>
      <c r="BF284" s="231"/>
      <c r="BG284" s="241"/>
    </row>
    <row r="285" spans="1:59" ht="12.75" x14ac:dyDescent="0.2">
      <c r="A285" s="231"/>
      <c r="B285" s="126"/>
      <c r="I285" s="143"/>
      <c r="J285" s="231"/>
      <c r="M285" s="143"/>
      <c r="N285" s="143"/>
      <c r="Q285" s="143"/>
      <c r="R285" s="231"/>
      <c r="S285" s="61"/>
      <c r="U285" s="143"/>
      <c r="V285" s="143"/>
      <c r="Y285" s="143"/>
      <c r="Z285" s="231"/>
      <c r="AA285" s="61"/>
      <c r="AC285" s="143"/>
      <c r="AD285" s="143"/>
      <c r="AG285" s="143"/>
      <c r="AH285" s="231"/>
      <c r="AI285" s="61"/>
      <c r="AK285" s="143"/>
      <c r="AL285" s="143"/>
      <c r="AO285" s="143"/>
      <c r="AP285" s="231"/>
      <c r="AQ285" s="61"/>
      <c r="AS285" s="143"/>
      <c r="AT285" s="143"/>
      <c r="AW285" s="143"/>
      <c r="AX285" s="231"/>
      <c r="AY285" s="61"/>
      <c r="BA285" s="143"/>
      <c r="BB285" s="143"/>
      <c r="BE285" s="143"/>
      <c r="BF285" s="231"/>
      <c r="BG285" s="241"/>
    </row>
    <row r="286" spans="1:59" ht="12.75" x14ac:dyDescent="0.2">
      <c r="A286" s="231"/>
      <c r="B286" s="126"/>
      <c r="I286" s="143"/>
      <c r="J286" s="231"/>
      <c r="M286" s="143"/>
      <c r="N286" s="143"/>
      <c r="Q286" s="143"/>
      <c r="R286" s="231"/>
      <c r="S286" s="61"/>
      <c r="U286" s="143"/>
      <c r="V286" s="143"/>
      <c r="Y286" s="143"/>
      <c r="Z286" s="231"/>
      <c r="AA286" s="61"/>
      <c r="AC286" s="143"/>
      <c r="AD286" s="143"/>
      <c r="AG286" s="143"/>
      <c r="AH286" s="231"/>
      <c r="AI286" s="61"/>
      <c r="AK286" s="143"/>
      <c r="AL286" s="143"/>
      <c r="AO286" s="143"/>
      <c r="AP286" s="231"/>
      <c r="AQ286" s="61"/>
      <c r="AS286" s="143"/>
      <c r="AT286" s="143"/>
      <c r="AW286" s="143"/>
      <c r="AX286" s="231"/>
      <c r="AY286" s="61"/>
      <c r="BA286" s="143"/>
      <c r="BB286" s="143"/>
      <c r="BE286" s="143"/>
      <c r="BF286" s="231"/>
      <c r="BG286" s="241"/>
    </row>
    <row r="287" spans="1:59" ht="12.75" x14ac:dyDescent="0.2">
      <c r="A287" s="231"/>
      <c r="B287" s="126"/>
      <c r="I287" s="143"/>
      <c r="J287" s="231"/>
      <c r="M287" s="143"/>
      <c r="N287" s="143"/>
      <c r="Q287" s="143"/>
      <c r="R287" s="231"/>
      <c r="S287" s="61"/>
      <c r="U287" s="143"/>
      <c r="V287" s="143"/>
      <c r="Y287" s="143"/>
      <c r="Z287" s="231"/>
      <c r="AA287" s="61"/>
      <c r="AC287" s="143"/>
      <c r="AD287" s="143"/>
      <c r="AG287" s="143"/>
      <c r="AH287" s="231"/>
      <c r="AI287" s="61"/>
      <c r="AK287" s="143"/>
      <c r="AL287" s="143"/>
      <c r="AO287" s="143"/>
      <c r="AP287" s="231"/>
      <c r="AQ287" s="61"/>
      <c r="AS287" s="143"/>
      <c r="AT287" s="143"/>
      <c r="AW287" s="143"/>
      <c r="AX287" s="231"/>
      <c r="AY287" s="61"/>
      <c r="BA287" s="143"/>
      <c r="BB287" s="143"/>
      <c r="BE287" s="143"/>
      <c r="BF287" s="231"/>
      <c r="BG287" s="241"/>
    </row>
    <row r="288" spans="1:59" ht="12.75" x14ac:dyDescent="0.2">
      <c r="A288" s="231"/>
      <c r="B288" s="126"/>
      <c r="I288" s="143"/>
      <c r="J288" s="231"/>
      <c r="M288" s="143"/>
      <c r="N288" s="143"/>
      <c r="Q288" s="143"/>
      <c r="R288" s="231"/>
      <c r="S288" s="61"/>
      <c r="U288" s="143"/>
      <c r="V288" s="143"/>
      <c r="Y288" s="143"/>
      <c r="Z288" s="231"/>
      <c r="AA288" s="61"/>
      <c r="AC288" s="143"/>
      <c r="AD288" s="143"/>
      <c r="AG288" s="143"/>
      <c r="AH288" s="231"/>
      <c r="AI288" s="61"/>
      <c r="AK288" s="143"/>
      <c r="AL288" s="143"/>
      <c r="AO288" s="143"/>
      <c r="AP288" s="231"/>
      <c r="AQ288" s="61"/>
      <c r="AS288" s="143"/>
      <c r="AT288" s="143"/>
      <c r="AW288" s="143"/>
      <c r="AX288" s="231"/>
      <c r="AY288" s="61"/>
      <c r="BA288" s="143"/>
      <c r="BB288" s="143"/>
      <c r="BE288" s="143"/>
      <c r="BF288" s="231"/>
      <c r="BG288" s="241"/>
    </row>
    <row r="289" spans="1:59" ht="12.75" x14ac:dyDescent="0.2">
      <c r="A289" s="231"/>
      <c r="B289" s="126"/>
      <c r="I289" s="143"/>
      <c r="J289" s="231"/>
      <c r="M289" s="143"/>
      <c r="N289" s="143"/>
      <c r="Q289" s="143"/>
      <c r="R289" s="231"/>
      <c r="S289" s="61"/>
      <c r="U289" s="143"/>
      <c r="V289" s="143"/>
      <c r="Y289" s="143"/>
      <c r="Z289" s="231"/>
      <c r="AA289" s="61"/>
      <c r="AC289" s="143"/>
      <c r="AD289" s="143"/>
      <c r="AG289" s="143"/>
      <c r="AH289" s="231"/>
      <c r="AI289" s="61"/>
      <c r="AK289" s="143"/>
      <c r="AL289" s="143"/>
      <c r="AO289" s="143"/>
      <c r="AP289" s="231"/>
      <c r="AQ289" s="61"/>
      <c r="AS289" s="143"/>
      <c r="AT289" s="143"/>
      <c r="AW289" s="143"/>
      <c r="AX289" s="231"/>
      <c r="AY289" s="61"/>
      <c r="BA289" s="143"/>
      <c r="BB289" s="143"/>
      <c r="BE289" s="143"/>
      <c r="BF289" s="231"/>
      <c r="BG289" s="241"/>
    </row>
    <row r="290" spans="1:59" ht="12.75" x14ac:dyDescent="0.2">
      <c r="A290" s="231"/>
      <c r="B290" s="126"/>
      <c r="I290" s="143"/>
      <c r="J290" s="231"/>
      <c r="M290" s="143"/>
      <c r="N290" s="143"/>
      <c r="Q290" s="143"/>
      <c r="R290" s="231"/>
      <c r="S290" s="61"/>
      <c r="U290" s="143"/>
      <c r="V290" s="143"/>
      <c r="Y290" s="143"/>
      <c r="Z290" s="231"/>
      <c r="AA290" s="61"/>
      <c r="AC290" s="143"/>
      <c r="AD290" s="143"/>
      <c r="AG290" s="143"/>
      <c r="AH290" s="231"/>
      <c r="AI290" s="61"/>
      <c r="AK290" s="143"/>
      <c r="AL290" s="143"/>
      <c r="AO290" s="143"/>
      <c r="AP290" s="231"/>
      <c r="AQ290" s="61"/>
      <c r="AS290" s="143"/>
      <c r="AT290" s="143"/>
      <c r="AW290" s="143"/>
      <c r="AX290" s="231"/>
      <c r="AY290" s="61"/>
      <c r="BA290" s="143"/>
      <c r="BB290" s="143"/>
      <c r="BE290" s="143"/>
      <c r="BF290" s="231"/>
      <c r="BG290" s="241"/>
    </row>
    <row r="291" spans="1:59" ht="12.75" x14ac:dyDescent="0.2">
      <c r="A291" s="231"/>
      <c r="B291" s="126"/>
      <c r="I291" s="143"/>
      <c r="J291" s="231"/>
      <c r="M291" s="143"/>
      <c r="N291" s="143"/>
      <c r="Q291" s="143"/>
      <c r="R291" s="231"/>
      <c r="S291" s="61"/>
      <c r="U291" s="143"/>
      <c r="V291" s="143"/>
      <c r="Y291" s="143"/>
      <c r="Z291" s="231"/>
      <c r="AA291" s="61"/>
      <c r="AC291" s="143"/>
      <c r="AD291" s="143"/>
      <c r="AG291" s="143"/>
      <c r="AH291" s="231"/>
      <c r="AI291" s="61"/>
      <c r="AK291" s="143"/>
      <c r="AL291" s="143"/>
      <c r="AO291" s="143"/>
      <c r="AP291" s="231"/>
      <c r="AQ291" s="61"/>
      <c r="AS291" s="143"/>
      <c r="AT291" s="143"/>
      <c r="AW291" s="143"/>
      <c r="AX291" s="231"/>
      <c r="AY291" s="61"/>
      <c r="BA291" s="143"/>
      <c r="BB291" s="143"/>
      <c r="BE291" s="143"/>
      <c r="BF291" s="231"/>
      <c r="BG291" s="241"/>
    </row>
    <row r="292" spans="1:59" ht="12.75" x14ac:dyDescent="0.2">
      <c r="A292" s="231"/>
      <c r="B292" s="126"/>
      <c r="I292" s="143"/>
      <c r="J292" s="231"/>
      <c r="M292" s="143"/>
      <c r="N292" s="143"/>
      <c r="Q292" s="143"/>
      <c r="R292" s="231"/>
      <c r="S292" s="61"/>
      <c r="U292" s="143"/>
      <c r="V292" s="143"/>
      <c r="Y292" s="143"/>
      <c r="Z292" s="231"/>
      <c r="AA292" s="61"/>
      <c r="AC292" s="143"/>
      <c r="AD292" s="143"/>
      <c r="AG292" s="143"/>
      <c r="AH292" s="231"/>
      <c r="AI292" s="61"/>
      <c r="AK292" s="143"/>
      <c r="AL292" s="143"/>
      <c r="AO292" s="143"/>
      <c r="AP292" s="231"/>
      <c r="AQ292" s="61"/>
      <c r="AS292" s="143"/>
      <c r="AT292" s="143"/>
      <c r="AW292" s="143"/>
      <c r="AX292" s="231"/>
      <c r="AY292" s="61"/>
      <c r="BA292" s="143"/>
      <c r="BB292" s="143"/>
      <c r="BE292" s="143"/>
      <c r="BF292" s="231"/>
      <c r="BG292" s="241"/>
    </row>
    <row r="293" spans="1:59" ht="12.75" x14ac:dyDescent="0.2">
      <c r="A293" s="231"/>
      <c r="B293" s="126"/>
      <c r="I293" s="143"/>
      <c r="J293" s="231"/>
      <c r="M293" s="143"/>
      <c r="N293" s="143"/>
      <c r="Q293" s="143"/>
      <c r="R293" s="231"/>
      <c r="S293" s="61"/>
      <c r="U293" s="143"/>
      <c r="V293" s="143"/>
      <c r="Y293" s="143"/>
      <c r="Z293" s="231"/>
      <c r="AA293" s="61"/>
      <c r="AC293" s="143"/>
      <c r="AD293" s="143"/>
      <c r="AG293" s="143"/>
      <c r="AH293" s="231"/>
      <c r="AI293" s="61"/>
      <c r="AK293" s="143"/>
      <c r="AL293" s="143"/>
      <c r="AO293" s="143"/>
      <c r="AP293" s="231"/>
      <c r="AQ293" s="61"/>
      <c r="AS293" s="143"/>
      <c r="AT293" s="143"/>
      <c r="AW293" s="143"/>
      <c r="AX293" s="231"/>
      <c r="AY293" s="61"/>
      <c r="BA293" s="143"/>
      <c r="BB293" s="143"/>
      <c r="BE293" s="143"/>
      <c r="BF293" s="231"/>
      <c r="BG293" s="241"/>
    </row>
    <row r="294" spans="1:59" ht="12.75" x14ac:dyDescent="0.2">
      <c r="A294" s="231"/>
      <c r="B294" s="126"/>
      <c r="I294" s="143"/>
      <c r="J294" s="231"/>
      <c r="M294" s="143"/>
      <c r="N294" s="143"/>
      <c r="Q294" s="143"/>
      <c r="R294" s="231"/>
      <c r="S294" s="61"/>
      <c r="U294" s="143"/>
      <c r="V294" s="143"/>
      <c r="Y294" s="143"/>
      <c r="Z294" s="231"/>
      <c r="AA294" s="61"/>
      <c r="AC294" s="143"/>
      <c r="AD294" s="143"/>
      <c r="AG294" s="143"/>
      <c r="AH294" s="231"/>
      <c r="AI294" s="61"/>
      <c r="AK294" s="143"/>
      <c r="AL294" s="143"/>
      <c r="AO294" s="143"/>
      <c r="AP294" s="231"/>
      <c r="AQ294" s="61"/>
      <c r="AS294" s="143"/>
      <c r="AT294" s="143"/>
      <c r="AW294" s="143"/>
      <c r="AX294" s="231"/>
      <c r="AY294" s="61"/>
      <c r="BA294" s="143"/>
      <c r="BB294" s="143"/>
      <c r="BE294" s="143"/>
      <c r="BF294" s="231"/>
      <c r="BG294" s="241"/>
    </row>
    <row r="295" spans="1:59" ht="12.75" x14ac:dyDescent="0.2">
      <c r="A295" s="231"/>
      <c r="B295" s="126"/>
      <c r="I295" s="143"/>
      <c r="J295" s="231"/>
      <c r="M295" s="143"/>
      <c r="N295" s="143"/>
      <c r="Q295" s="143"/>
      <c r="R295" s="231"/>
      <c r="S295" s="61"/>
      <c r="U295" s="143"/>
      <c r="V295" s="143"/>
      <c r="Y295" s="143"/>
      <c r="Z295" s="231"/>
      <c r="AA295" s="61"/>
      <c r="AC295" s="143"/>
      <c r="AD295" s="143"/>
      <c r="AG295" s="143"/>
      <c r="AH295" s="231"/>
      <c r="AI295" s="61"/>
      <c r="AK295" s="143"/>
      <c r="AL295" s="143"/>
      <c r="AO295" s="143"/>
      <c r="AP295" s="231"/>
      <c r="AQ295" s="61"/>
      <c r="AS295" s="143"/>
      <c r="AT295" s="143"/>
      <c r="AW295" s="143"/>
      <c r="AX295" s="231"/>
      <c r="AY295" s="61"/>
      <c r="BA295" s="143"/>
      <c r="BB295" s="143"/>
      <c r="BE295" s="143"/>
      <c r="BF295" s="231"/>
      <c r="BG295" s="241"/>
    </row>
    <row r="296" spans="1:59" ht="12.75" x14ac:dyDescent="0.2">
      <c r="A296" s="231"/>
      <c r="B296" s="126"/>
      <c r="I296" s="143"/>
      <c r="J296" s="231"/>
      <c r="M296" s="143"/>
      <c r="N296" s="143"/>
      <c r="Q296" s="143"/>
      <c r="R296" s="231"/>
      <c r="S296" s="61"/>
      <c r="U296" s="143"/>
      <c r="V296" s="143"/>
      <c r="Y296" s="143"/>
      <c r="Z296" s="231"/>
      <c r="AA296" s="61"/>
      <c r="AC296" s="143"/>
      <c r="AD296" s="143"/>
      <c r="AG296" s="143"/>
      <c r="AH296" s="231"/>
      <c r="AI296" s="61"/>
      <c r="AK296" s="143"/>
      <c r="AL296" s="143"/>
      <c r="AO296" s="143"/>
      <c r="AP296" s="231"/>
      <c r="AQ296" s="61"/>
      <c r="AS296" s="143"/>
      <c r="AT296" s="143"/>
      <c r="AW296" s="143"/>
      <c r="AX296" s="231"/>
      <c r="AY296" s="61"/>
      <c r="BA296" s="143"/>
      <c r="BB296" s="143"/>
      <c r="BE296" s="143"/>
      <c r="BF296" s="231"/>
      <c r="BG296" s="241"/>
    </row>
    <row r="297" spans="1:59" ht="12.75" x14ac:dyDescent="0.2">
      <c r="A297" s="231"/>
      <c r="B297" s="126"/>
      <c r="I297" s="143"/>
      <c r="J297" s="231"/>
      <c r="M297" s="143"/>
      <c r="N297" s="143"/>
      <c r="Q297" s="143"/>
      <c r="R297" s="231"/>
      <c r="S297" s="61"/>
      <c r="U297" s="143"/>
      <c r="V297" s="143"/>
      <c r="Y297" s="143"/>
      <c r="Z297" s="231"/>
      <c r="AA297" s="61"/>
      <c r="AC297" s="143"/>
      <c r="AD297" s="143"/>
      <c r="AG297" s="143"/>
      <c r="AH297" s="231"/>
      <c r="AI297" s="61"/>
      <c r="AK297" s="143"/>
      <c r="AL297" s="143"/>
      <c r="AO297" s="143"/>
      <c r="AP297" s="231"/>
      <c r="AQ297" s="61"/>
      <c r="AS297" s="143"/>
      <c r="AT297" s="143"/>
      <c r="AW297" s="143"/>
      <c r="AX297" s="231"/>
      <c r="AY297" s="61"/>
      <c r="BA297" s="143"/>
      <c r="BB297" s="143"/>
      <c r="BE297" s="143"/>
      <c r="BF297" s="231"/>
      <c r="BG297" s="241"/>
    </row>
    <row r="298" spans="1:59" ht="12.75" x14ac:dyDescent="0.2">
      <c r="A298" s="231"/>
      <c r="B298" s="126"/>
      <c r="I298" s="143"/>
      <c r="J298" s="231"/>
      <c r="M298" s="143"/>
      <c r="N298" s="143"/>
      <c r="Q298" s="143"/>
      <c r="R298" s="231"/>
      <c r="S298" s="61"/>
      <c r="U298" s="143"/>
      <c r="V298" s="143"/>
      <c r="Y298" s="143"/>
      <c r="Z298" s="231"/>
      <c r="AA298" s="61"/>
      <c r="AC298" s="143"/>
      <c r="AD298" s="143"/>
      <c r="AG298" s="143"/>
      <c r="AH298" s="231"/>
      <c r="AI298" s="61"/>
      <c r="AK298" s="143"/>
      <c r="AL298" s="143"/>
      <c r="AO298" s="143"/>
      <c r="AP298" s="231"/>
      <c r="AQ298" s="61"/>
      <c r="AS298" s="143"/>
      <c r="AT298" s="143"/>
      <c r="AW298" s="143"/>
      <c r="AX298" s="231"/>
      <c r="AY298" s="61"/>
      <c r="BA298" s="143"/>
      <c r="BB298" s="143"/>
      <c r="BE298" s="143"/>
      <c r="BF298" s="231"/>
      <c r="BG298" s="241"/>
    </row>
    <row r="299" spans="1:59" ht="12.75" x14ac:dyDescent="0.2">
      <c r="A299" s="231"/>
      <c r="B299" s="126"/>
      <c r="I299" s="143"/>
      <c r="J299" s="231"/>
      <c r="M299" s="143"/>
      <c r="N299" s="143"/>
      <c r="Q299" s="143"/>
      <c r="R299" s="231"/>
      <c r="S299" s="61"/>
      <c r="U299" s="143"/>
      <c r="V299" s="143"/>
      <c r="Y299" s="143"/>
      <c r="Z299" s="231"/>
      <c r="AA299" s="61"/>
      <c r="AC299" s="143"/>
      <c r="AD299" s="143"/>
      <c r="AG299" s="143"/>
      <c r="AH299" s="231"/>
      <c r="AI299" s="61"/>
      <c r="AK299" s="143"/>
      <c r="AL299" s="143"/>
      <c r="AO299" s="143"/>
      <c r="AP299" s="231"/>
      <c r="AQ299" s="61"/>
      <c r="AS299" s="143"/>
      <c r="AT299" s="143"/>
      <c r="AW299" s="143"/>
      <c r="AX299" s="231"/>
      <c r="AY299" s="61"/>
      <c r="BA299" s="143"/>
      <c r="BB299" s="143"/>
      <c r="BE299" s="143"/>
      <c r="BF299" s="231"/>
      <c r="BG299" s="241"/>
    </row>
    <row r="300" spans="1:59" ht="12.75" x14ac:dyDescent="0.2">
      <c r="A300" s="231"/>
      <c r="B300" s="126"/>
      <c r="I300" s="143"/>
      <c r="J300" s="231"/>
      <c r="M300" s="143"/>
      <c r="N300" s="143"/>
      <c r="Q300" s="143"/>
      <c r="R300" s="231"/>
      <c r="S300" s="61"/>
      <c r="U300" s="143"/>
      <c r="V300" s="143"/>
      <c r="Y300" s="143"/>
      <c r="Z300" s="231"/>
      <c r="AA300" s="61"/>
      <c r="AC300" s="143"/>
      <c r="AD300" s="143"/>
      <c r="AG300" s="143"/>
      <c r="AH300" s="231"/>
      <c r="AI300" s="61"/>
      <c r="AK300" s="143"/>
      <c r="AL300" s="143"/>
      <c r="AO300" s="143"/>
      <c r="AP300" s="231"/>
      <c r="AQ300" s="61"/>
      <c r="AS300" s="143"/>
      <c r="AT300" s="143"/>
      <c r="AW300" s="143"/>
      <c r="AX300" s="231"/>
      <c r="AY300" s="61"/>
      <c r="BA300" s="143"/>
      <c r="BB300" s="143"/>
      <c r="BE300" s="143"/>
      <c r="BF300" s="231"/>
      <c r="BG300" s="241"/>
    </row>
    <row r="301" spans="1:59" ht="12.75" x14ac:dyDescent="0.2">
      <c r="A301" s="231"/>
      <c r="B301" s="126"/>
      <c r="I301" s="143"/>
      <c r="J301" s="231"/>
      <c r="M301" s="143"/>
      <c r="N301" s="143"/>
      <c r="Q301" s="143"/>
      <c r="R301" s="231"/>
      <c r="S301" s="61"/>
      <c r="U301" s="143"/>
      <c r="V301" s="143"/>
      <c r="Y301" s="143"/>
      <c r="Z301" s="231"/>
      <c r="AA301" s="61"/>
      <c r="AC301" s="143"/>
      <c r="AD301" s="143"/>
      <c r="AG301" s="143"/>
      <c r="AH301" s="231"/>
      <c r="AI301" s="61"/>
      <c r="AK301" s="143"/>
      <c r="AL301" s="143"/>
      <c r="AO301" s="143"/>
      <c r="AP301" s="231"/>
      <c r="AQ301" s="61"/>
      <c r="AS301" s="143"/>
      <c r="AT301" s="143"/>
      <c r="AW301" s="143"/>
      <c r="AX301" s="231"/>
      <c r="AY301" s="61"/>
      <c r="BA301" s="143"/>
      <c r="BB301" s="143"/>
      <c r="BE301" s="143"/>
      <c r="BF301" s="231"/>
      <c r="BG301" s="241"/>
    </row>
    <row r="302" spans="1:59" ht="12.75" x14ac:dyDescent="0.2">
      <c r="A302" s="231"/>
      <c r="B302" s="126"/>
      <c r="I302" s="143"/>
      <c r="J302" s="231"/>
      <c r="M302" s="143"/>
      <c r="N302" s="143"/>
      <c r="Q302" s="143"/>
      <c r="R302" s="231"/>
      <c r="S302" s="61"/>
      <c r="U302" s="143"/>
      <c r="V302" s="143"/>
      <c r="Y302" s="143"/>
      <c r="Z302" s="231"/>
      <c r="AA302" s="61"/>
      <c r="AC302" s="143"/>
      <c r="AD302" s="143"/>
      <c r="AG302" s="143"/>
      <c r="AH302" s="231"/>
      <c r="AI302" s="61"/>
      <c r="AK302" s="143"/>
      <c r="AL302" s="143"/>
      <c r="AO302" s="143"/>
      <c r="AP302" s="231"/>
      <c r="AQ302" s="61"/>
      <c r="AS302" s="143"/>
      <c r="AT302" s="143"/>
      <c r="AW302" s="143"/>
      <c r="AX302" s="231"/>
      <c r="AY302" s="61"/>
      <c r="BA302" s="143"/>
      <c r="BB302" s="143"/>
      <c r="BE302" s="143"/>
      <c r="BF302" s="231"/>
      <c r="BG302" s="241"/>
    </row>
    <row r="303" spans="1:59" ht="12.75" x14ac:dyDescent="0.2">
      <c r="A303" s="231"/>
      <c r="B303" s="126"/>
      <c r="I303" s="143"/>
      <c r="J303" s="231"/>
      <c r="M303" s="143"/>
      <c r="N303" s="143"/>
      <c r="Q303" s="143"/>
      <c r="R303" s="231"/>
      <c r="S303" s="61"/>
      <c r="U303" s="143"/>
      <c r="V303" s="143"/>
      <c r="Y303" s="143"/>
      <c r="Z303" s="231"/>
      <c r="AA303" s="61"/>
      <c r="AC303" s="143"/>
      <c r="AD303" s="143"/>
      <c r="AG303" s="143"/>
      <c r="AH303" s="231"/>
      <c r="AI303" s="61"/>
      <c r="AK303" s="143"/>
      <c r="AL303" s="143"/>
      <c r="AO303" s="143"/>
      <c r="AP303" s="231"/>
      <c r="AQ303" s="61"/>
      <c r="AS303" s="143"/>
      <c r="AT303" s="143"/>
      <c r="AW303" s="143"/>
      <c r="AX303" s="231"/>
      <c r="AY303" s="61"/>
      <c r="BA303" s="143"/>
      <c r="BB303" s="143"/>
      <c r="BE303" s="143"/>
      <c r="BF303" s="231"/>
      <c r="BG303" s="241"/>
    </row>
    <row r="304" spans="1:59" ht="12.75" x14ac:dyDescent="0.2">
      <c r="A304" s="231"/>
      <c r="B304" s="126"/>
      <c r="I304" s="143"/>
      <c r="J304" s="231"/>
      <c r="M304" s="143"/>
      <c r="N304" s="143"/>
      <c r="Q304" s="143"/>
      <c r="R304" s="231"/>
      <c r="S304" s="61"/>
      <c r="U304" s="143"/>
      <c r="V304" s="143"/>
      <c r="Y304" s="143"/>
      <c r="Z304" s="231"/>
      <c r="AA304" s="61"/>
      <c r="AC304" s="143"/>
      <c r="AD304" s="143"/>
      <c r="AG304" s="143"/>
      <c r="AH304" s="231"/>
      <c r="AI304" s="61"/>
      <c r="AK304" s="143"/>
      <c r="AL304" s="143"/>
      <c r="AO304" s="143"/>
      <c r="AP304" s="231"/>
      <c r="AQ304" s="61"/>
      <c r="AS304" s="143"/>
      <c r="AT304" s="143"/>
      <c r="AW304" s="143"/>
      <c r="AX304" s="231"/>
      <c r="AY304" s="61"/>
      <c r="BA304" s="143"/>
      <c r="BB304" s="143"/>
      <c r="BE304" s="143"/>
      <c r="BF304" s="231"/>
      <c r="BG304" s="241"/>
    </row>
    <row r="305" spans="1:59" ht="12.75" x14ac:dyDescent="0.2">
      <c r="A305" s="231"/>
      <c r="B305" s="126"/>
      <c r="I305" s="143"/>
      <c r="J305" s="231"/>
      <c r="M305" s="143"/>
      <c r="N305" s="143"/>
      <c r="Q305" s="143"/>
      <c r="R305" s="231"/>
      <c r="S305" s="61"/>
      <c r="U305" s="143"/>
      <c r="V305" s="143"/>
      <c r="Y305" s="143"/>
      <c r="Z305" s="231"/>
      <c r="AA305" s="61"/>
      <c r="AC305" s="143"/>
      <c r="AD305" s="143"/>
      <c r="AG305" s="143"/>
      <c r="AH305" s="231"/>
      <c r="AI305" s="61"/>
      <c r="AK305" s="143"/>
      <c r="AL305" s="143"/>
      <c r="AO305" s="143"/>
      <c r="AP305" s="231"/>
      <c r="AQ305" s="61"/>
      <c r="AS305" s="143"/>
      <c r="AT305" s="143"/>
      <c r="AW305" s="143"/>
      <c r="AX305" s="231"/>
      <c r="AY305" s="61"/>
      <c r="BA305" s="143"/>
      <c r="BB305" s="143"/>
      <c r="BE305" s="143"/>
      <c r="BF305" s="231"/>
      <c r="BG305" s="241"/>
    </row>
    <row r="306" spans="1:59" ht="12.75" x14ac:dyDescent="0.2">
      <c r="A306" s="231"/>
      <c r="B306" s="126"/>
      <c r="I306" s="143"/>
      <c r="J306" s="231"/>
      <c r="M306" s="143"/>
      <c r="N306" s="143"/>
      <c r="Q306" s="143"/>
      <c r="R306" s="231"/>
      <c r="S306" s="61"/>
      <c r="U306" s="143"/>
      <c r="V306" s="143"/>
      <c r="Y306" s="143"/>
      <c r="Z306" s="231"/>
      <c r="AA306" s="61"/>
      <c r="AC306" s="143"/>
      <c r="AD306" s="143"/>
      <c r="AG306" s="143"/>
      <c r="AH306" s="231"/>
      <c r="AI306" s="61"/>
      <c r="AK306" s="143"/>
      <c r="AL306" s="143"/>
      <c r="AO306" s="143"/>
      <c r="AP306" s="231"/>
      <c r="AQ306" s="61"/>
      <c r="AS306" s="143"/>
      <c r="AT306" s="143"/>
      <c r="AW306" s="143"/>
      <c r="AX306" s="231"/>
      <c r="AY306" s="61"/>
      <c r="BA306" s="143"/>
      <c r="BB306" s="143"/>
      <c r="BE306" s="143"/>
      <c r="BF306" s="231"/>
      <c r="BG306" s="241"/>
    </row>
    <row r="307" spans="1:59" ht="12.75" x14ac:dyDescent="0.2">
      <c r="A307" s="231"/>
      <c r="B307" s="126"/>
      <c r="I307" s="143"/>
      <c r="J307" s="231"/>
      <c r="M307" s="143"/>
      <c r="N307" s="143"/>
      <c r="Q307" s="143"/>
      <c r="R307" s="231"/>
      <c r="S307" s="61"/>
      <c r="U307" s="143"/>
      <c r="V307" s="143"/>
      <c r="Y307" s="143"/>
      <c r="Z307" s="231"/>
      <c r="AA307" s="61"/>
      <c r="AC307" s="143"/>
      <c r="AD307" s="143"/>
      <c r="AG307" s="143"/>
      <c r="AH307" s="231"/>
      <c r="AI307" s="61"/>
      <c r="AK307" s="143"/>
      <c r="AL307" s="143"/>
      <c r="AO307" s="143"/>
      <c r="AP307" s="231"/>
      <c r="AQ307" s="61"/>
      <c r="AS307" s="143"/>
      <c r="AT307" s="143"/>
      <c r="AW307" s="143"/>
      <c r="AX307" s="231"/>
      <c r="AY307" s="61"/>
      <c r="BA307" s="143"/>
      <c r="BB307" s="143"/>
      <c r="BE307" s="143"/>
      <c r="BF307" s="231"/>
      <c r="BG307" s="241"/>
    </row>
    <row r="308" spans="1:59" ht="12.75" x14ac:dyDescent="0.2">
      <c r="A308" s="231"/>
      <c r="B308" s="126"/>
      <c r="I308" s="143"/>
      <c r="J308" s="231"/>
      <c r="M308" s="143"/>
      <c r="N308" s="143"/>
      <c r="Q308" s="143"/>
      <c r="R308" s="231"/>
      <c r="S308" s="61"/>
      <c r="U308" s="143"/>
      <c r="V308" s="143"/>
      <c r="Y308" s="143"/>
      <c r="Z308" s="231"/>
      <c r="AA308" s="61"/>
      <c r="AC308" s="143"/>
      <c r="AD308" s="143"/>
      <c r="AG308" s="143"/>
      <c r="AH308" s="231"/>
      <c r="AI308" s="61"/>
      <c r="AK308" s="143"/>
      <c r="AL308" s="143"/>
      <c r="AO308" s="143"/>
      <c r="AP308" s="231"/>
      <c r="AQ308" s="61"/>
      <c r="AS308" s="143"/>
      <c r="AT308" s="143"/>
      <c r="AW308" s="143"/>
      <c r="AX308" s="231"/>
      <c r="AY308" s="61"/>
      <c r="BA308" s="143"/>
      <c r="BB308" s="143"/>
      <c r="BE308" s="143"/>
      <c r="BF308" s="231"/>
      <c r="BG308" s="241"/>
    </row>
    <row r="309" spans="1:59" ht="12.75" x14ac:dyDescent="0.2">
      <c r="A309" s="231"/>
      <c r="B309" s="126"/>
      <c r="I309" s="143"/>
      <c r="J309" s="231"/>
      <c r="M309" s="143"/>
      <c r="N309" s="143"/>
      <c r="Q309" s="143"/>
      <c r="R309" s="231"/>
      <c r="S309" s="61"/>
      <c r="U309" s="143"/>
      <c r="V309" s="143"/>
      <c r="Y309" s="143"/>
      <c r="Z309" s="231"/>
      <c r="AA309" s="61"/>
      <c r="AC309" s="143"/>
      <c r="AD309" s="143"/>
      <c r="AG309" s="143"/>
      <c r="AH309" s="231"/>
      <c r="AI309" s="61"/>
      <c r="AK309" s="143"/>
      <c r="AL309" s="143"/>
      <c r="AO309" s="143"/>
      <c r="AP309" s="231"/>
      <c r="AQ309" s="61"/>
      <c r="AS309" s="143"/>
      <c r="AT309" s="143"/>
      <c r="AW309" s="143"/>
      <c r="AX309" s="231"/>
      <c r="AY309" s="61"/>
      <c r="BA309" s="143"/>
      <c r="BB309" s="143"/>
      <c r="BE309" s="143"/>
      <c r="BF309" s="231"/>
      <c r="BG309" s="241"/>
    </row>
    <row r="310" spans="1:59" ht="12.75" x14ac:dyDescent="0.2">
      <c r="A310" s="231"/>
      <c r="B310" s="126"/>
      <c r="I310" s="143"/>
      <c r="J310" s="231"/>
      <c r="M310" s="143"/>
      <c r="N310" s="143"/>
      <c r="Q310" s="143"/>
      <c r="R310" s="231"/>
      <c r="S310" s="61"/>
      <c r="U310" s="143"/>
      <c r="V310" s="143"/>
      <c r="Y310" s="143"/>
      <c r="Z310" s="231"/>
      <c r="AA310" s="61"/>
      <c r="AC310" s="143"/>
      <c r="AD310" s="143"/>
      <c r="AG310" s="143"/>
      <c r="AH310" s="231"/>
      <c r="AI310" s="61"/>
      <c r="AK310" s="143"/>
      <c r="AL310" s="143"/>
      <c r="AO310" s="143"/>
      <c r="AP310" s="231"/>
      <c r="AQ310" s="61"/>
      <c r="AS310" s="143"/>
      <c r="AT310" s="143"/>
      <c r="AW310" s="143"/>
      <c r="AX310" s="231"/>
      <c r="AY310" s="61"/>
      <c r="BA310" s="143"/>
      <c r="BB310" s="143"/>
      <c r="BE310" s="143"/>
      <c r="BF310" s="231"/>
      <c r="BG310" s="241"/>
    </row>
    <row r="311" spans="1:59" ht="12.75" x14ac:dyDescent="0.2">
      <c r="A311" s="231"/>
      <c r="B311" s="126"/>
      <c r="I311" s="143"/>
      <c r="J311" s="231"/>
      <c r="M311" s="143"/>
      <c r="N311" s="143"/>
      <c r="Q311" s="143"/>
      <c r="R311" s="231"/>
      <c r="S311" s="61"/>
      <c r="U311" s="143"/>
      <c r="V311" s="143"/>
      <c r="Y311" s="143"/>
      <c r="Z311" s="231"/>
      <c r="AA311" s="61"/>
      <c r="AC311" s="143"/>
      <c r="AD311" s="143"/>
      <c r="AG311" s="143"/>
      <c r="AH311" s="231"/>
      <c r="AI311" s="61"/>
      <c r="AK311" s="143"/>
      <c r="AL311" s="143"/>
      <c r="AO311" s="143"/>
      <c r="AP311" s="231"/>
      <c r="AQ311" s="61"/>
      <c r="AS311" s="143"/>
      <c r="AT311" s="143"/>
      <c r="AW311" s="143"/>
      <c r="AX311" s="231"/>
      <c r="AY311" s="61"/>
      <c r="BA311" s="143"/>
      <c r="BB311" s="143"/>
      <c r="BE311" s="143"/>
      <c r="BF311" s="231"/>
      <c r="BG311" s="241"/>
    </row>
    <row r="312" spans="1:59" ht="12.75" x14ac:dyDescent="0.2">
      <c r="A312" s="231"/>
      <c r="B312" s="126"/>
      <c r="I312" s="143"/>
      <c r="J312" s="231"/>
      <c r="M312" s="143"/>
      <c r="N312" s="143"/>
      <c r="Q312" s="143"/>
      <c r="R312" s="231"/>
      <c r="S312" s="61"/>
      <c r="U312" s="143"/>
      <c r="V312" s="143"/>
      <c r="Y312" s="143"/>
      <c r="Z312" s="231"/>
      <c r="AA312" s="61"/>
      <c r="AC312" s="143"/>
      <c r="AD312" s="143"/>
      <c r="AG312" s="143"/>
      <c r="AH312" s="231"/>
      <c r="AI312" s="61"/>
      <c r="AK312" s="143"/>
      <c r="AL312" s="143"/>
      <c r="AO312" s="143"/>
      <c r="AP312" s="231"/>
      <c r="AQ312" s="61"/>
      <c r="AS312" s="143"/>
      <c r="AT312" s="143"/>
      <c r="AW312" s="143"/>
      <c r="AX312" s="231"/>
      <c r="AY312" s="61"/>
      <c r="BA312" s="143"/>
      <c r="BB312" s="143"/>
      <c r="BE312" s="143"/>
      <c r="BF312" s="231"/>
      <c r="BG312" s="241"/>
    </row>
    <row r="313" spans="1:59" ht="12.75" x14ac:dyDescent="0.2">
      <c r="A313" s="231"/>
      <c r="B313" s="126"/>
      <c r="I313" s="143"/>
      <c r="J313" s="231"/>
      <c r="M313" s="143"/>
      <c r="N313" s="143"/>
      <c r="Q313" s="143"/>
      <c r="R313" s="231"/>
      <c r="S313" s="61"/>
      <c r="U313" s="143"/>
      <c r="V313" s="143"/>
      <c r="Y313" s="143"/>
      <c r="Z313" s="231"/>
      <c r="AA313" s="61"/>
      <c r="AC313" s="143"/>
      <c r="AD313" s="143"/>
      <c r="AG313" s="143"/>
      <c r="AH313" s="231"/>
      <c r="AI313" s="61"/>
      <c r="AK313" s="143"/>
      <c r="AL313" s="143"/>
      <c r="AO313" s="143"/>
      <c r="AP313" s="231"/>
      <c r="AQ313" s="61"/>
      <c r="AS313" s="143"/>
      <c r="AT313" s="143"/>
      <c r="AW313" s="143"/>
      <c r="AX313" s="231"/>
      <c r="AY313" s="61"/>
      <c r="BA313" s="143"/>
      <c r="BB313" s="143"/>
      <c r="BE313" s="143"/>
      <c r="BF313" s="231"/>
      <c r="BG313" s="241"/>
    </row>
    <row r="314" spans="1:59" ht="12.75" x14ac:dyDescent="0.2">
      <c r="A314" s="231"/>
      <c r="B314" s="126"/>
      <c r="I314" s="143"/>
      <c r="J314" s="231"/>
      <c r="M314" s="143"/>
      <c r="N314" s="143"/>
      <c r="Q314" s="143"/>
      <c r="R314" s="231"/>
      <c r="S314" s="61"/>
      <c r="U314" s="143"/>
      <c r="V314" s="143"/>
      <c r="Y314" s="143"/>
      <c r="Z314" s="231"/>
      <c r="AA314" s="61"/>
      <c r="AC314" s="143"/>
      <c r="AD314" s="143"/>
      <c r="AG314" s="143"/>
      <c r="AH314" s="231"/>
      <c r="AI314" s="61"/>
      <c r="AK314" s="143"/>
      <c r="AL314" s="143"/>
      <c r="AO314" s="143"/>
      <c r="AP314" s="231"/>
      <c r="AQ314" s="61"/>
      <c r="AS314" s="143"/>
      <c r="AT314" s="143"/>
      <c r="AW314" s="143"/>
      <c r="AX314" s="231"/>
      <c r="AY314" s="61"/>
      <c r="BA314" s="143"/>
      <c r="BB314" s="143"/>
      <c r="BE314" s="143"/>
      <c r="BF314" s="231"/>
      <c r="BG314" s="241"/>
    </row>
    <row r="315" spans="1:59" ht="12.75" x14ac:dyDescent="0.2">
      <c r="A315" s="231"/>
      <c r="B315" s="126"/>
      <c r="I315" s="143"/>
      <c r="J315" s="231"/>
      <c r="M315" s="143"/>
      <c r="N315" s="143"/>
      <c r="Q315" s="143"/>
      <c r="R315" s="231"/>
      <c r="S315" s="61"/>
      <c r="U315" s="143"/>
      <c r="V315" s="143"/>
      <c r="Y315" s="143"/>
      <c r="Z315" s="231"/>
      <c r="AA315" s="61"/>
      <c r="AC315" s="143"/>
      <c r="AD315" s="143"/>
      <c r="AG315" s="143"/>
      <c r="AH315" s="231"/>
      <c r="AI315" s="61"/>
      <c r="AK315" s="143"/>
      <c r="AL315" s="143"/>
      <c r="AO315" s="143"/>
      <c r="AP315" s="231"/>
      <c r="AQ315" s="61"/>
      <c r="AS315" s="143"/>
      <c r="AT315" s="143"/>
      <c r="AW315" s="143"/>
      <c r="AX315" s="231"/>
      <c r="AY315" s="61"/>
      <c r="BA315" s="143"/>
      <c r="BB315" s="143"/>
      <c r="BE315" s="143"/>
      <c r="BF315" s="231"/>
      <c r="BG315" s="241"/>
    </row>
    <row r="316" spans="1:59" ht="12.75" x14ac:dyDescent="0.2">
      <c r="A316" s="231"/>
      <c r="B316" s="126"/>
      <c r="I316" s="143"/>
      <c r="J316" s="231"/>
      <c r="M316" s="143"/>
      <c r="N316" s="143"/>
      <c r="Q316" s="143"/>
      <c r="R316" s="231"/>
      <c r="S316" s="61"/>
      <c r="U316" s="143"/>
      <c r="V316" s="143"/>
      <c r="Y316" s="143"/>
      <c r="Z316" s="231"/>
      <c r="AA316" s="61"/>
      <c r="AC316" s="143"/>
      <c r="AD316" s="143"/>
      <c r="AG316" s="143"/>
      <c r="AH316" s="231"/>
      <c r="AI316" s="61"/>
      <c r="AK316" s="143"/>
      <c r="AL316" s="143"/>
      <c r="AO316" s="143"/>
      <c r="AP316" s="231"/>
      <c r="AQ316" s="61"/>
      <c r="AS316" s="143"/>
      <c r="AT316" s="143"/>
      <c r="AW316" s="143"/>
      <c r="AX316" s="231"/>
      <c r="AY316" s="61"/>
      <c r="BA316" s="143"/>
      <c r="BB316" s="143"/>
      <c r="BE316" s="143"/>
      <c r="BF316" s="231"/>
      <c r="BG316" s="241"/>
    </row>
    <row r="317" spans="1:59" ht="12.75" x14ac:dyDescent="0.2">
      <c r="A317" s="231"/>
      <c r="B317" s="126"/>
      <c r="I317" s="143"/>
      <c r="J317" s="231"/>
      <c r="M317" s="143"/>
      <c r="N317" s="143"/>
      <c r="Q317" s="143"/>
      <c r="R317" s="231"/>
      <c r="S317" s="61"/>
      <c r="U317" s="143"/>
      <c r="V317" s="143"/>
      <c r="Y317" s="143"/>
      <c r="Z317" s="231"/>
      <c r="AA317" s="61"/>
      <c r="AC317" s="143"/>
      <c r="AD317" s="143"/>
      <c r="AG317" s="143"/>
      <c r="AH317" s="231"/>
      <c r="AI317" s="61"/>
      <c r="AK317" s="143"/>
      <c r="AL317" s="143"/>
      <c r="AO317" s="143"/>
      <c r="AP317" s="231"/>
      <c r="AQ317" s="61"/>
      <c r="AS317" s="143"/>
      <c r="AT317" s="143"/>
      <c r="AW317" s="143"/>
      <c r="AX317" s="231"/>
      <c r="AY317" s="61"/>
      <c r="BA317" s="143"/>
      <c r="BB317" s="143"/>
      <c r="BE317" s="143"/>
      <c r="BF317" s="231"/>
      <c r="BG317" s="241"/>
    </row>
    <row r="318" spans="1:59" ht="12.75" x14ac:dyDescent="0.2">
      <c r="A318" s="231"/>
      <c r="B318" s="126"/>
      <c r="I318" s="143"/>
      <c r="J318" s="231"/>
      <c r="M318" s="143"/>
      <c r="N318" s="143"/>
      <c r="Q318" s="143"/>
      <c r="R318" s="231"/>
      <c r="S318" s="61"/>
      <c r="U318" s="143"/>
      <c r="V318" s="143"/>
      <c r="Y318" s="143"/>
      <c r="Z318" s="231"/>
      <c r="AA318" s="61"/>
      <c r="AC318" s="143"/>
      <c r="AD318" s="143"/>
      <c r="AG318" s="143"/>
      <c r="AH318" s="231"/>
      <c r="AI318" s="61"/>
      <c r="AK318" s="143"/>
      <c r="AL318" s="143"/>
      <c r="AO318" s="143"/>
      <c r="AP318" s="231"/>
      <c r="AQ318" s="61"/>
      <c r="AS318" s="143"/>
      <c r="AT318" s="143"/>
      <c r="AW318" s="143"/>
      <c r="AX318" s="231"/>
      <c r="AY318" s="61"/>
      <c r="BA318" s="143"/>
      <c r="BB318" s="143"/>
      <c r="BE318" s="143"/>
      <c r="BF318" s="231"/>
      <c r="BG318" s="241"/>
    </row>
    <row r="319" spans="1:59" ht="12.75" x14ac:dyDescent="0.2">
      <c r="A319" s="231"/>
      <c r="B319" s="126"/>
      <c r="I319" s="143"/>
      <c r="J319" s="231"/>
      <c r="M319" s="143"/>
      <c r="N319" s="143"/>
      <c r="Q319" s="143"/>
      <c r="R319" s="231"/>
      <c r="S319" s="61"/>
      <c r="U319" s="143"/>
      <c r="V319" s="143"/>
      <c r="Y319" s="143"/>
      <c r="Z319" s="231"/>
      <c r="AA319" s="61"/>
      <c r="AC319" s="143"/>
      <c r="AD319" s="143"/>
      <c r="AG319" s="143"/>
      <c r="AH319" s="231"/>
      <c r="AI319" s="61"/>
      <c r="AK319" s="143"/>
      <c r="AL319" s="143"/>
      <c r="AO319" s="143"/>
      <c r="AP319" s="231"/>
      <c r="AQ319" s="61"/>
      <c r="AS319" s="143"/>
      <c r="AT319" s="143"/>
      <c r="AW319" s="143"/>
      <c r="AX319" s="231"/>
      <c r="AY319" s="61"/>
      <c r="BA319" s="143"/>
      <c r="BB319" s="143"/>
      <c r="BE319" s="143"/>
      <c r="BF319" s="231"/>
      <c r="BG319" s="241"/>
    </row>
    <row r="320" spans="1:59" ht="12.75" x14ac:dyDescent="0.2">
      <c r="A320" s="231"/>
      <c r="B320" s="126"/>
      <c r="I320" s="143"/>
      <c r="J320" s="231"/>
      <c r="M320" s="143"/>
      <c r="N320" s="143"/>
      <c r="Q320" s="143"/>
      <c r="R320" s="231"/>
      <c r="S320" s="61"/>
      <c r="U320" s="143"/>
      <c r="V320" s="143"/>
      <c r="Y320" s="143"/>
      <c r="Z320" s="231"/>
      <c r="AA320" s="61"/>
      <c r="AC320" s="143"/>
      <c r="AD320" s="143"/>
      <c r="AG320" s="143"/>
      <c r="AH320" s="231"/>
      <c r="AI320" s="61"/>
      <c r="AK320" s="143"/>
      <c r="AL320" s="143"/>
      <c r="AO320" s="143"/>
      <c r="AP320" s="231"/>
      <c r="AQ320" s="61"/>
      <c r="AS320" s="143"/>
      <c r="AT320" s="143"/>
      <c r="AW320" s="143"/>
      <c r="AX320" s="231"/>
      <c r="AY320" s="61"/>
      <c r="BA320" s="143"/>
      <c r="BB320" s="143"/>
      <c r="BE320" s="143"/>
      <c r="BF320" s="231"/>
      <c r="BG320" s="241"/>
    </row>
    <row r="321" spans="1:59" ht="12.75" x14ac:dyDescent="0.2">
      <c r="A321" s="231"/>
      <c r="B321" s="126"/>
      <c r="I321" s="143"/>
      <c r="J321" s="231"/>
      <c r="M321" s="143"/>
      <c r="N321" s="143"/>
      <c r="Q321" s="143"/>
      <c r="R321" s="231"/>
      <c r="S321" s="61"/>
      <c r="U321" s="143"/>
      <c r="V321" s="143"/>
      <c r="Y321" s="143"/>
      <c r="Z321" s="231"/>
      <c r="AA321" s="61"/>
      <c r="AC321" s="143"/>
      <c r="AD321" s="143"/>
      <c r="AG321" s="143"/>
      <c r="AH321" s="231"/>
      <c r="AI321" s="61"/>
      <c r="AK321" s="143"/>
      <c r="AL321" s="143"/>
      <c r="AO321" s="143"/>
      <c r="AP321" s="231"/>
      <c r="AQ321" s="61"/>
      <c r="AS321" s="143"/>
      <c r="AT321" s="143"/>
      <c r="AW321" s="143"/>
      <c r="AX321" s="231"/>
      <c r="AY321" s="61"/>
      <c r="BA321" s="143"/>
      <c r="BB321" s="143"/>
      <c r="BE321" s="143"/>
      <c r="BF321" s="231"/>
      <c r="BG321" s="241"/>
    </row>
    <row r="322" spans="1:59" ht="12.75" x14ac:dyDescent="0.2">
      <c r="A322" s="231"/>
      <c r="B322" s="126"/>
      <c r="I322" s="143"/>
      <c r="J322" s="231"/>
      <c r="M322" s="143"/>
      <c r="N322" s="143"/>
      <c r="Q322" s="143"/>
      <c r="R322" s="231"/>
      <c r="S322" s="61"/>
      <c r="U322" s="143"/>
      <c r="V322" s="143"/>
      <c r="Y322" s="143"/>
      <c r="Z322" s="231"/>
      <c r="AA322" s="61"/>
      <c r="AC322" s="143"/>
      <c r="AD322" s="143"/>
      <c r="AG322" s="143"/>
      <c r="AH322" s="231"/>
      <c r="AI322" s="61"/>
      <c r="AK322" s="143"/>
      <c r="AL322" s="143"/>
      <c r="AO322" s="143"/>
      <c r="AP322" s="231"/>
      <c r="AQ322" s="61"/>
      <c r="AS322" s="143"/>
      <c r="AT322" s="143"/>
      <c r="AW322" s="143"/>
      <c r="AX322" s="231"/>
      <c r="AY322" s="61"/>
      <c r="BA322" s="143"/>
      <c r="BB322" s="143"/>
      <c r="BE322" s="143"/>
      <c r="BF322" s="231"/>
      <c r="BG322" s="241"/>
    </row>
    <row r="323" spans="1:59" ht="12.75" x14ac:dyDescent="0.2">
      <c r="A323" s="231"/>
      <c r="B323" s="126"/>
      <c r="I323" s="143"/>
      <c r="J323" s="231"/>
      <c r="M323" s="143"/>
      <c r="N323" s="143"/>
      <c r="Q323" s="143"/>
      <c r="R323" s="231"/>
      <c r="S323" s="61"/>
      <c r="U323" s="143"/>
      <c r="V323" s="143"/>
      <c r="Y323" s="143"/>
      <c r="Z323" s="231"/>
      <c r="AA323" s="61"/>
      <c r="AC323" s="143"/>
      <c r="AD323" s="143"/>
      <c r="AG323" s="143"/>
      <c r="AH323" s="231"/>
      <c r="AI323" s="61"/>
      <c r="AK323" s="143"/>
      <c r="AL323" s="143"/>
      <c r="AO323" s="143"/>
      <c r="AP323" s="231"/>
      <c r="AQ323" s="61"/>
      <c r="AS323" s="143"/>
      <c r="AT323" s="143"/>
      <c r="AW323" s="143"/>
      <c r="AX323" s="231"/>
      <c r="AY323" s="61"/>
      <c r="BA323" s="143"/>
      <c r="BB323" s="143"/>
      <c r="BE323" s="143"/>
      <c r="BF323" s="231"/>
      <c r="BG323" s="241"/>
    </row>
    <row r="324" spans="1:59" ht="12.75" x14ac:dyDescent="0.2">
      <c r="A324" s="231"/>
      <c r="B324" s="126"/>
      <c r="I324" s="143"/>
      <c r="J324" s="231"/>
      <c r="M324" s="143"/>
      <c r="N324" s="143"/>
      <c r="Q324" s="143"/>
      <c r="R324" s="231"/>
      <c r="S324" s="61"/>
      <c r="U324" s="143"/>
      <c r="V324" s="143"/>
      <c r="Y324" s="143"/>
      <c r="Z324" s="231"/>
      <c r="AA324" s="61"/>
      <c r="AC324" s="143"/>
      <c r="AD324" s="143"/>
      <c r="AG324" s="143"/>
      <c r="AH324" s="231"/>
      <c r="AI324" s="61"/>
      <c r="AK324" s="143"/>
      <c r="AL324" s="143"/>
      <c r="AO324" s="143"/>
      <c r="AP324" s="231"/>
      <c r="AQ324" s="61"/>
      <c r="AS324" s="143"/>
      <c r="AT324" s="143"/>
      <c r="AW324" s="143"/>
      <c r="AX324" s="231"/>
      <c r="AY324" s="61"/>
      <c r="BA324" s="143"/>
      <c r="BB324" s="143"/>
      <c r="BE324" s="143"/>
      <c r="BF324" s="231"/>
      <c r="BG324" s="241"/>
    </row>
    <row r="325" spans="1:59" ht="12.75" x14ac:dyDescent="0.2">
      <c r="A325" s="231"/>
      <c r="B325" s="126"/>
      <c r="I325" s="143"/>
      <c r="J325" s="231"/>
      <c r="M325" s="143"/>
      <c r="N325" s="143"/>
      <c r="Q325" s="143"/>
      <c r="R325" s="231"/>
      <c r="S325" s="61"/>
      <c r="U325" s="143"/>
      <c r="V325" s="143"/>
      <c r="Y325" s="143"/>
      <c r="Z325" s="231"/>
      <c r="AA325" s="61"/>
      <c r="AC325" s="143"/>
      <c r="AD325" s="143"/>
      <c r="AG325" s="143"/>
      <c r="AH325" s="231"/>
      <c r="AI325" s="61"/>
      <c r="AK325" s="143"/>
      <c r="AL325" s="143"/>
      <c r="AO325" s="143"/>
      <c r="AP325" s="231"/>
      <c r="AQ325" s="61"/>
      <c r="AS325" s="143"/>
      <c r="AT325" s="143"/>
      <c r="AW325" s="143"/>
      <c r="AX325" s="231"/>
      <c r="AY325" s="61"/>
      <c r="BA325" s="143"/>
      <c r="BB325" s="143"/>
      <c r="BE325" s="143"/>
      <c r="BF325" s="231"/>
      <c r="BG325" s="241"/>
    </row>
    <row r="326" spans="1:59" ht="12.75" x14ac:dyDescent="0.2">
      <c r="A326" s="231"/>
      <c r="B326" s="126"/>
      <c r="I326" s="143"/>
      <c r="J326" s="231"/>
      <c r="M326" s="143"/>
      <c r="N326" s="143"/>
      <c r="Q326" s="143"/>
      <c r="R326" s="231"/>
      <c r="S326" s="61"/>
      <c r="U326" s="143"/>
      <c r="V326" s="143"/>
      <c r="Y326" s="143"/>
      <c r="Z326" s="231"/>
      <c r="AA326" s="61"/>
      <c r="AC326" s="143"/>
      <c r="AD326" s="143"/>
      <c r="AG326" s="143"/>
      <c r="AH326" s="231"/>
      <c r="AI326" s="61"/>
      <c r="AK326" s="143"/>
      <c r="AL326" s="143"/>
      <c r="AO326" s="143"/>
      <c r="AP326" s="231"/>
      <c r="AQ326" s="61"/>
      <c r="AS326" s="143"/>
      <c r="AT326" s="143"/>
      <c r="AW326" s="143"/>
      <c r="AX326" s="231"/>
      <c r="AY326" s="61"/>
      <c r="BA326" s="143"/>
      <c r="BB326" s="143"/>
      <c r="BE326" s="143"/>
      <c r="BF326" s="231"/>
      <c r="BG326" s="241"/>
    </row>
    <row r="327" spans="1:59" ht="12.75" x14ac:dyDescent="0.2">
      <c r="A327" s="231"/>
      <c r="B327" s="126"/>
      <c r="I327" s="143"/>
      <c r="J327" s="231"/>
      <c r="M327" s="143"/>
      <c r="N327" s="143"/>
      <c r="Q327" s="143"/>
      <c r="R327" s="231"/>
      <c r="S327" s="61"/>
      <c r="U327" s="143"/>
      <c r="V327" s="143"/>
      <c r="Y327" s="143"/>
      <c r="Z327" s="231"/>
      <c r="AA327" s="61"/>
      <c r="AC327" s="143"/>
      <c r="AD327" s="143"/>
      <c r="AG327" s="143"/>
      <c r="AH327" s="231"/>
      <c r="AI327" s="61"/>
      <c r="AK327" s="143"/>
      <c r="AL327" s="143"/>
      <c r="AO327" s="143"/>
      <c r="AP327" s="231"/>
      <c r="AQ327" s="61"/>
      <c r="AS327" s="143"/>
      <c r="AT327" s="143"/>
      <c r="AW327" s="143"/>
      <c r="AX327" s="231"/>
      <c r="AY327" s="61"/>
      <c r="BA327" s="143"/>
      <c r="BB327" s="143"/>
      <c r="BE327" s="143"/>
      <c r="BF327" s="231"/>
      <c r="BG327" s="241"/>
    </row>
    <row r="328" spans="1:59" ht="12.75" x14ac:dyDescent="0.2">
      <c r="A328" s="231"/>
      <c r="B328" s="126"/>
      <c r="I328" s="143"/>
      <c r="J328" s="231"/>
      <c r="M328" s="143"/>
      <c r="N328" s="143"/>
      <c r="Q328" s="143"/>
      <c r="R328" s="231"/>
      <c r="S328" s="61"/>
      <c r="U328" s="143"/>
      <c r="V328" s="143"/>
      <c r="Y328" s="143"/>
      <c r="Z328" s="231"/>
      <c r="AA328" s="61"/>
      <c r="AC328" s="143"/>
      <c r="AD328" s="143"/>
      <c r="AG328" s="143"/>
      <c r="AH328" s="231"/>
      <c r="AI328" s="61"/>
      <c r="AK328" s="143"/>
      <c r="AL328" s="143"/>
      <c r="AO328" s="143"/>
      <c r="AP328" s="231"/>
      <c r="AQ328" s="61"/>
      <c r="AS328" s="143"/>
      <c r="AT328" s="143"/>
      <c r="AW328" s="143"/>
      <c r="AX328" s="231"/>
      <c r="AY328" s="61"/>
      <c r="BA328" s="143"/>
      <c r="BB328" s="143"/>
      <c r="BE328" s="143"/>
      <c r="BF328" s="231"/>
      <c r="BG328" s="241"/>
    </row>
    <row r="329" spans="1:59" ht="12.75" x14ac:dyDescent="0.2">
      <c r="A329" s="231"/>
      <c r="B329" s="126"/>
      <c r="I329" s="143"/>
      <c r="J329" s="231"/>
      <c r="M329" s="143"/>
      <c r="N329" s="143"/>
      <c r="Q329" s="143"/>
      <c r="R329" s="231"/>
      <c r="S329" s="61"/>
      <c r="U329" s="143"/>
      <c r="V329" s="143"/>
      <c r="Y329" s="143"/>
      <c r="Z329" s="231"/>
      <c r="AA329" s="61"/>
      <c r="AC329" s="143"/>
      <c r="AD329" s="143"/>
      <c r="AG329" s="143"/>
      <c r="AH329" s="231"/>
      <c r="AI329" s="61"/>
      <c r="AK329" s="143"/>
      <c r="AL329" s="143"/>
      <c r="AO329" s="143"/>
      <c r="AP329" s="231"/>
      <c r="AQ329" s="61"/>
      <c r="AS329" s="143"/>
      <c r="AT329" s="143"/>
      <c r="AW329" s="143"/>
      <c r="AX329" s="231"/>
      <c r="AY329" s="61"/>
      <c r="BA329" s="143"/>
      <c r="BB329" s="143"/>
      <c r="BE329" s="143"/>
      <c r="BF329" s="231"/>
      <c r="BG329" s="241"/>
    </row>
    <row r="330" spans="1:59" ht="12.75" x14ac:dyDescent="0.2">
      <c r="A330" s="231"/>
      <c r="B330" s="126"/>
      <c r="I330" s="143"/>
      <c r="J330" s="231"/>
      <c r="M330" s="143"/>
      <c r="N330" s="143"/>
      <c r="Q330" s="143"/>
      <c r="R330" s="231"/>
      <c r="S330" s="61"/>
      <c r="U330" s="143"/>
      <c r="V330" s="143"/>
      <c r="Y330" s="143"/>
      <c r="Z330" s="231"/>
      <c r="AA330" s="61"/>
      <c r="AC330" s="143"/>
      <c r="AD330" s="143"/>
      <c r="AG330" s="143"/>
      <c r="AH330" s="231"/>
      <c r="AI330" s="61"/>
      <c r="AK330" s="143"/>
      <c r="AL330" s="143"/>
      <c r="AO330" s="143"/>
      <c r="AP330" s="231"/>
      <c r="AQ330" s="61"/>
      <c r="AS330" s="143"/>
      <c r="AT330" s="143"/>
      <c r="AW330" s="143"/>
      <c r="AX330" s="231"/>
      <c r="AY330" s="61"/>
      <c r="BA330" s="143"/>
      <c r="BB330" s="143"/>
      <c r="BE330" s="143"/>
      <c r="BF330" s="231"/>
      <c r="BG330" s="241"/>
    </row>
    <row r="331" spans="1:59" ht="12.75" x14ac:dyDescent="0.2">
      <c r="A331" s="231"/>
      <c r="B331" s="126"/>
      <c r="I331" s="143"/>
      <c r="J331" s="231"/>
      <c r="M331" s="143"/>
      <c r="N331" s="143"/>
      <c r="Q331" s="143"/>
      <c r="R331" s="231"/>
      <c r="S331" s="61"/>
      <c r="U331" s="143"/>
      <c r="V331" s="143"/>
      <c r="Y331" s="143"/>
      <c r="Z331" s="231"/>
      <c r="AA331" s="61"/>
      <c r="AC331" s="143"/>
      <c r="AD331" s="143"/>
      <c r="AG331" s="143"/>
      <c r="AH331" s="231"/>
      <c r="AI331" s="61"/>
      <c r="AK331" s="143"/>
      <c r="AL331" s="143"/>
      <c r="AO331" s="143"/>
      <c r="AP331" s="231"/>
      <c r="AQ331" s="61"/>
      <c r="AS331" s="143"/>
      <c r="AT331" s="143"/>
      <c r="AW331" s="143"/>
      <c r="AX331" s="231"/>
      <c r="AY331" s="61"/>
      <c r="BA331" s="143"/>
      <c r="BB331" s="143"/>
      <c r="BE331" s="143"/>
      <c r="BF331" s="231"/>
      <c r="BG331" s="241"/>
    </row>
    <row r="332" spans="1:59" ht="12.75" x14ac:dyDescent="0.2">
      <c r="A332" s="231"/>
      <c r="B332" s="126"/>
      <c r="I332" s="143"/>
      <c r="J332" s="231"/>
      <c r="M332" s="143"/>
      <c r="N332" s="143"/>
      <c r="Q332" s="143"/>
      <c r="R332" s="231"/>
      <c r="S332" s="61"/>
      <c r="U332" s="143"/>
      <c r="V332" s="143"/>
      <c r="Y332" s="143"/>
      <c r="Z332" s="231"/>
      <c r="AA332" s="61"/>
      <c r="AC332" s="143"/>
      <c r="AD332" s="143"/>
      <c r="AG332" s="143"/>
      <c r="AH332" s="231"/>
      <c r="AI332" s="61"/>
      <c r="AK332" s="143"/>
      <c r="AL332" s="143"/>
      <c r="AO332" s="143"/>
      <c r="AP332" s="231"/>
      <c r="AQ332" s="61"/>
      <c r="AS332" s="143"/>
      <c r="AT332" s="143"/>
      <c r="AW332" s="143"/>
      <c r="AX332" s="231"/>
      <c r="AY332" s="61"/>
      <c r="BA332" s="143"/>
      <c r="BB332" s="143"/>
      <c r="BE332" s="143"/>
      <c r="BF332" s="231"/>
      <c r="BG332" s="241"/>
    </row>
    <row r="333" spans="1:59" ht="12.75" x14ac:dyDescent="0.2">
      <c r="A333" s="231"/>
      <c r="B333" s="126"/>
      <c r="I333" s="143"/>
      <c r="J333" s="231"/>
      <c r="M333" s="143"/>
      <c r="N333" s="143"/>
      <c r="Q333" s="143"/>
      <c r="R333" s="231"/>
      <c r="S333" s="61"/>
      <c r="U333" s="143"/>
      <c r="V333" s="143"/>
      <c r="Y333" s="143"/>
      <c r="Z333" s="231"/>
      <c r="AA333" s="61"/>
      <c r="AC333" s="143"/>
      <c r="AD333" s="143"/>
      <c r="AG333" s="143"/>
      <c r="AH333" s="231"/>
      <c r="AI333" s="61"/>
      <c r="AK333" s="143"/>
      <c r="AL333" s="143"/>
      <c r="AO333" s="143"/>
      <c r="AP333" s="231"/>
      <c r="AQ333" s="61"/>
      <c r="AS333" s="143"/>
      <c r="AT333" s="143"/>
      <c r="AW333" s="143"/>
      <c r="AX333" s="231"/>
      <c r="AY333" s="61"/>
      <c r="BA333" s="143"/>
      <c r="BB333" s="143"/>
      <c r="BE333" s="143"/>
      <c r="BF333" s="231"/>
      <c r="BG333" s="241"/>
    </row>
    <row r="334" spans="1:59" ht="12.75" x14ac:dyDescent="0.2">
      <c r="A334" s="231"/>
      <c r="B334" s="126"/>
      <c r="I334" s="143"/>
      <c r="J334" s="231"/>
      <c r="M334" s="143"/>
      <c r="N334" s="143"/>
      <c r="Q334" s="143"/>
      <c r="R334" s="231"/>
      <c r="S334" s="61"/>
      <c r="U334" s="143"/>
      <c r="V334" s="143"/>
      <c r="Y334" s="143"/>
      <c r="Z334" s="231"/>
      <c r="AA334" s="61"/>
      <c r="AC334" s="143"/>
      <c r="AD334" s="143"/>
      <c r="AG334" s="143"/>
      <c r="AH334" s="231"/>
      <c r="AI334" s="61"/>
      <c r="AK334" s="143"/>
      <c r="AL334" s="143"/>
      <c r="AO334" s="143"/>
      <c r="AP334" s="231"/>
      <c r="AQ334" s="61"/>
      <c r="AS334" s="143"/>
      <c r="AT334" s="143"/>
      <c r="AW334" s="143"/>
      <c r="AX334" s="231"/>
      <c r="AY334" s="61"/>
      <c r="BA334" s="143"/>
      <c r="BB334" s="143"/>
      <c r="BE334" s="143"/>
      <c r="BF334" s="231"/>
      <c r="BG334" s="241"/>
    </row>
    <row r="335" spans="1:59" ht="12.75" x14ac:dyDescent="0.2">
      <c r="A335" s="231"/>
      <c r="B335" s="126"/>
      <c r="I335" s="143"/>
      <c r="J335" s="231"/>
      <c r="M335" s="143"/>
      <c r="N335" s="143"/>
      <c r="Q335" s="143"/>
      <c r="R335" s="231"/>
      <c r="S335" s="61"/>
      <c r="U335" s="143"/>
      <c r="V335" s="143"/>
      <c r="Y335" s="143"/>
      <c r="Z335" s="231"/>
      <c r="AA335" s="61"/>
      <c r="AC335" s="143"/>
      <c r="AD335" s="143"/>
      <c r="AG335" s="143"/>
      <c r="AH335" s="231"/>
      <c r="AI335" s="61"/>
      <c r="AK335" s="143"/>
      <c r="AL335" s="143"/>
      <c r="AO335" s="143"/>
      <c r="AP335" s="231"/>
      <c r="AQ335" s="61"/>
      <c r="AS335" s="143"/>
      <c r="AT335" s="143"/>
      <c r="AW335" s="143"/>
      <c r="AX335" s="231"/>
      <c r="AY335" s="61"/>
      <c r="BA335" s="143"/>
      <c r="BB335" s="143"/>
      <c r="BE335" s="143"/>
      <c r="BF335" s="231"/>
      <c r="BG335" s="241"/>
    </row>
    <row r="336" spans="1:59" ht="12.75" x14ac:dyDescent="0.2">
      <c r="A336" s="231"/>
      <c r="B336" s="126"/>
      <c r="I336" s="143"/>
      <c r="J336" s="231"/>
      <c r="M336" s="143"/>
      <c r="N336" s="143"/>
      <c r="Q336" s="143"/>
      <c r="R336" s="231"/>
      <c r="S336" s="61"/>
      <c r="U336" s="143"/>
      <c r="V336" s="143"/>
      <c r="Y336" s="143"/>
      <c r="Z336" s="231"/>
      <c r="AA336" s="61"/>
      <c r="AC336" s="143"/>
      <c r="AD336" s="143"/>
      <c r="AG336" s="143"/>
      <c r="AH336" s="231"/>
      <c r="AI336" s="61"/>
      <c r="AK336" s="143"/>
      <c r="AL336" s="143"/>
      <c r="AO336" s="143"/>
      <c r="AP336" s="231"/>
      <c r="AQ336" s="61"/>
      <c r="AS336" s="143"/>
      <c r="AT336" s="143"/>
      <c r="AW336" s="143"/>
      <c r="AX336" s="231"/>
      <c r="AY336" s="61"/>
      <c r="BA336" s="143"/>
      <c r="BB336" s="143"/>
      <c r="BE336" s="143"/>
      <c r="BF336" s="231"/>
      <c r="BG336" s="241"/>
    </row>
    <row r="337" spans="1:59" ht="12.75" x14ac:dyDescent="0.2">
      <c r="A337" s="231"/>
      <c r="B337" s="126"/>
      <c r="I337" s="143"/>
      <c r="J337" s="231"/>
      <c r="M337" s="143"/>
      <c r="N337" s="143"/>
      <c r="Q337" s="143"/>
      <c r="R337" s="231"/>
      <c r="S337" s="61"/>
      <c r="U337" s="143"/>
      <c r="V337" s="143"/>
      <c r="Y337" s="143"/>
      <c r="Z337" s="231"/>
      <c r="AA337" s="61"/>
      <c r="AC337" s="143"/>
      <c r="AD337" s="143"/>
      <c r="AG337" s="143"/>
      <c r="AH337" s="231"/>
      <c r="AI337" s="61"/>
      <c r="AK337" s="143"/>
      <c r="AL337" s="143"/>
      <c r="AO337" s="143"/>
      <c r="AP337" s="231"/>
      <c r="AQ337" s="61"/>
      <c r="AS337" s="143"/>
      <c r="AT337" s="143"/>
      <c r="AW337" s="143"/>
      <c r="AX337" s="231"/>
      <c r="AY337" s="61"/>
      <c r="BA337" s="143"/>
      <c r="BB337" s="143"/>
      <c r="BE337" s="143"/>
      <c r="BF337" s="231"/>
      <c r="BG337" s="241"/>
    </row>
    <row r="338" spans="1:59" ht="12.75" x14ac:dyDescent="0.2">
      <c r="A338" s="231"/>
      <c r="B338" s="126"/>
      <c r="I338" s="143"/>
      <c r="J338" s="231"/>
      <c r="M338" s="143"/>
      <c r="N338" s="143"/>
      <c r="Q338" s="143"/>
      <c r="R338" s="231"/>
      <c r="S338" s="61"/>
      <c r="U338" s="143"/>
      <c r="V338" s="143"/>
      <c r="Y338" s="143"/>
      <c r="Z338" s="231"/>
      <c r="AA338" s="61"/>
      <c r="AC338" s="143"/>
      <c r="AD338" s="143"/>
      <c r="AG338" s="143"/>
      <c r="AH338" s="231"/>
      <c r="AI338" s="61"/>
      <c r="AK338" s="143"/>
      <c r="AL338" s="143"/>
      <c r="AO338" s="143"/>
      <c r="AP338" s="231"/>
      <c r="AQ338" s="61"/>
      <c r="AS338" s="143"/>
      <c r="AT338" s="143"/>
      <c r="AW338" s="143"/>
      <c r="AX338" s="231"/>
      <c r="AY338" s="61"/>
      <c r="BA338" s="143"/>
      <c r="BB338" s="143"/>
      <c r="BE338" s="143"/>
      <c r="BF338" s="231"/>
      <c r="BG338" s="241"/>
    </row>
    <row r="339" spans="1:59" ht="12.75" x14ac:dyDescent="0.2">
      <c r="A339" s="231"/>
      <c r="B339" s="126"/>
      <c r="I339" s="143"/>
      <c r="J339" s="231"/>
      <c r="M339" s="143"/>
      <c r="N339" s="143"/>
      <c r="Q339" s="143"/>
      <c r="R339" s="231"/>
      <c r="S339" s="61"/>
      <c r="U339" s="143"/>
      <c r="V339" s="143"/>
      <c r="Y339" s="143"/>
      <c r="Z339" s="231"/>
      <c r="AA339" s="61"/>
      <c r="AC339" s="143"/>
      <c r="AD339" s="143"/>
      <c r="AG339" s="143"/>
      <c r="AH339" s="231"/>
      <c r="AI339" s="61"/>
      <c r="AK339" s="143"/>
      <c r="AL339" s="143"/>
      <c r="AO339" s="143"/>
      <c r="AP339" s="231"/>
      <c r="AQ339" s="61"/>
      <c r="AS339" s="143"/>
      <c r="AT339" s="143"/>
      <c r="AW339" s="143"/>
      <c r="AX339" s="231"/>
      <c r="AY339" s="61"/>
      <c r="BA339" s="143"/>
      <c r="BB339" s="143"/>
      <c r="BE339" s="143"/>
      <c r="BF339" s="231"/>
      <c r="BG339" s="241"/>
    </row>
    <row r="340" spans="1:59" ht="12.75" x14ac:dyDescent="0.2">
      <c r="A340" s="231"/>
      <c r="B340" s="126"/>
      <c r="I340" s="143"/>
      <c r="J340" s="231"/>
      <c r="M340" s="143"/>
      <c r="N340" s="143"/>
      <c r="Q340" s="143"/>
      <c r="R340" s="231"/>
      <c r="S340" s="61"/>
      <c r="U340" s="143"/>
      <c r="V340" s="143"/>
      <c r="Y340" s="143"/>
      <c r="Z340" s="231"/>
      <c r="AA340" s="61"/>
      <c r="AC340" s="143"/>
      <c r="AD340" s="143"/>
      <c r="AG340" s="143"/>
      <c r="AH340" s="231"/>
      <c r="AI340" s="61"/>
      <c r="AK340" s="143"/>
      <c r="AL340" s="143"/>
      <c r="AO340" s="143"/>
      <c r="AP340" s="231"/>
      <c r="AQ340" s="61"/>
      <c r="AS340" s="143"/>
      <c r="AT340" s="143"/>
      <c r="AW340" s="143"/>
      <c r="AX340" s="231"/>
      <c r="AY340" s="61"/>
      <c r="BA340" s="143"/>
      <c r="BB340" s="143"/>
      <c r="BE340" s="143"/>
      <c r="BF340" s="231"/>
      <c r="BG340" s="241"/>
    </row>
    <row r="341" spans="1:59" ht="12.75" x14ac:dyDescent="0.2">
      <c r="A341" s="231"/>
      <c r="B341" s="126"/>
      <c r="I341" s="143"/>
      <c r="J341" s="231"/>
      <c r="M341" s="143"/>
      <c r="N341" s="143"/>
      <c r="Q341" s="143"/>
      <c r="R341" s="231"/>
      <c r="S341" s="61"/>
      <c r="U341" s="143"/>
      <c r="V341" s="143"/>
      <c r="Y341" s="143"/>
      <c r="Z341" s="231"/>
      <c r="AA341" s="61"/>
      <c r="AC341" s="143"/>
      <c r="AD341" s="143"/>
      <c r="AG341" s="143"/>
      <c r="AH341" s="231"/>
      <c r="AI341" s="61"/>
      <c r="AK341" s="143"/>
      <c r="AL341" s="143"/>
      <c r="AO341" s="143"/>
      <c r="AP341" s="231"/>
      <c r="AQ341" s="61"/>
      <c r="AS341" s="143"/>
      <c r="AT341" s="143"/>
      <c r="AW341" s="143"/>
      <c r="AX341" s="231"/>
      <c r="AY341" s="61"/>
      <c r="BA341" s="143"/>
      <c r="BB341" s="143"/>
      <c r="BE341" s="143"/>
      <c r="BF341" s="231"/>
      <c r="BG341" s="241"/>
    </row>
    <row r="342" spans="1:59" ht="12.75" x14ac:dyDescent="0.2">
      <c r="A342" s="231"/>
      <c r="B342" s="126"/>
      <c r="I342" s="143"/>
      <c r="J342" s="231"/>
      <c r="M342" s="143"/>
      <c r="N342" s="143"/>
      <c r="Q342" s="143"/>
      <c r="R342" s="231"/>
      <c r="S342" s="61"/>
      <c r="U342" s="143"/>
      <c r="V342" s="143"/>
      <c r="Y342" s="143"/>
      <c r="Z342" s="231"/>
      <c r="AA342" s="61"/>
      <c r="AC342" s="143"/>
      <c r="AD342" s="143"/>
      <c r="AG342" s="143"/>
      <c r="AH342" s="231"/>
      <c r="AI342" s="61"/>
      <c r="AK342" s="143"/>
      <c r="AL342" s="143"/>
      <c r="AO342" s="143"/>
      <c r="AP342" s="231"/>
      <c r="AQ342" s="61"/>
      <c r="AS342" s="143"/>
      <c r="AT342" s="143"/>
      <c r="AW342" s="143"/>
      <c r="AX342" s="231"/>
      <c r="AY342" s="61"/>
      <c r="BA342" s="143"/>
      <c r="BB342" s="143"/>
      <c r="BE342" s="143"/>
      <c r="BF342" s="231"/>
      <c r="BG342" s="241"/>
    </row>
    <row r="343" spans="1:59" ht="12.75" x14ac:dyDescent="0.2">
      <c r="A343" s="231"/>
      <c r="B343" s="126"/>
      <c r="I343" s="143"/>
      <c r="J343" s="231"/>
      <c r="M343" s="143"/>
      <c r="N343" s="143"/>
      <c r="Q343" s="143"/>
      <c r="R343" s="231"/>
      <c r="S343" s="61"/>
      <c r="U343" s="143"/>
      <c r="V343" s="143"/>
      <c r="Y343" s="143"/>
      <c r="Z343" s="231"/>
      <c r="AA343" s="61"/>
      <c r="AC343" s="143"/>
      <c r="AD343" s="143"/>
      <c r="AG343" s="143"/>
      <c r="AH343" s="231"/>
      <c r="AI343" s="61"/>
      <c r="AK343" s="143"/>
      <c r="AL343" s="143"/>
      <c r="AO343" s="143"/>
      <c r="AP343" s="231"/>
      <c r="AQ343" s="61"/>
      <c r="AS343" s="143"/>
      <c r="AT343" s="143"/>
      <c r="AW343" s="143"/>
      <c r="AX343" s="231"/>
      <c r="AY343" s="61"/>
      <c r="BA343" s="143"/>
      <c r="BB343" s="143"/>
      <c r="BE343" s="143"/>
      <c r="BF343" s="231"/>
      <c r="BG343" s="241"/>
    </row>
    <row r="344" spans="1:59" ht="12.75" x14ac:dyDescent="0.2">
      <c r="A344" s="231"/>
      <c r="B344" s="126"/>
      <c r="I344" s="143"/>
      <c r="J344" s="231"/>
      <c r="M344" s="143"/>
      <c r="N344" s="143"/>
      <c r="Q344" s="143"/>
      <c r="R344" s="231"/>
      <c r="S344" s="61"/>
      <c r="U344" s="143"/>
      <c r="V344" s="143"/>
      <c r="Y344" s="143"/>
      <c r="Z344" s="231"/>
      <c r="AA344" s="61"/>
      <c r="AC344" s="143"/>
      <c r="AD344" s="143"/>
      <c r="AG344" s="143"/>
      <c r="AH344" s="231"/>
      <c r="AI344" s="61"/>
      <c r="AK344" s="143"/>
      <c r="AL344" s="143"/>
      <c r="AO344" s="143"/>
      <c r="AP344" s="231"/>
      <c r="AQ344" s="61"/>
      <c r="AS344" s="143"/>
      <c r="AT344" s="143"/>
      <c r="AW344" s="143"/>
      <c r="AX344" s="231"/>
      <c r="AY344" s="61"/>
      <c r="BA344" s="143"/>
      <c r="BB344" s="143"/>
      <c r="BE344" s="143"/>
      <c r="BF344" s="231"/>
      <c r="BG344" s="241"/>
    </row>
    <row r="345" spans="1:59" ht="12.75" x14ac:dyDescent="0.2">
      <c r="A345" s="231"/>
      <c r="B345" s="126"/>
      <c r="I345" s="143"/>
      <c r="J345" s="231"/>
      <c r="M345" s="143"/>
      <c r="N345" s="143"/>
      <c r="Q345" s="143"/>
      <c r="R345" s="231"/>
      <c r="S345" s="61"/>
      <c r="U345" s="143"/>
      <c r="V345" s="143"/>
      <c r="Y345" s="143"/>
      <c r="Z345" s="231"/>
      <c r="AA345" s="61"/>
      <c r="AC345" s="143"/>
      <c r="AD345" s="143"/>
      <c r="AG345" s="143"/>
      <c r="AH345" s="231"/>
      <c r="AI345" s="61"/>
      <c r="AK345" s="143"/>
      <c r="AL345" s="143"/>
      <c r="AO345" s="143"/>
      <c r="AP345" s="231"/>
      <c r="AQ345" s="61"/>
      <c r="AS345" s="143"/>
      <c r="AT345" s="143"/>
      <c r="AW345" s="143"/>
      <c r="AX345" s="231"/>
      <c r="AY345" s="61"/>
      <c r="BA345" s="143"/>
      <c r="BB345" s="143"/>
      <c r="BE345" s="143"/>
      <c r="BF345" s="231"/>
      <c r="BG345" s="241"/>
    </row>
    <row r="346" spans="1:59" ht="12.75" x14ac:dyDescent="0.2">
      <c r="A346" s="231"/>
      <c r="B346" s="126"/>
      <c r="I346" s="143"/>
      <c r="J346" s="231"/>
      <c r="M346" s="143"/>
      <c r="N346" s="143"/>
      <c r="Q346" s="143"/>
      <c r="R346" s="231"/>
      <c r="S346" s="61"/>
      <c r="U346" s="143"/>
      <c r="V346" s="143"/>
      <c r="Y346" s="143"/>
      <c r="Z346" s="231"/>
      <c r="AA346" s="61"/>
      <c r="AC346" s="143"/>
      <c r="AD346" s="143"/>
      <c r="AG346" s="143"/>
      <c r="AH346" s="231"/>
      <c r="AI346" s="61"/>
      <c r="AK346" s="143"/>
      <c r="AL346" s="143"/>
      <c r="AO346" s="143"/>
      <c r="AP346" s="231"/>
      <c r="AQ346" s="61"/>
      <c r="AS346" s="143"/>
      <c r="AT346" s="143"/>
      <c r="AW346" s="143"/>
      <c r="AX346" s="231"/>
      <c r="AY346" s="61"/>
      <c r="BA346" s="143"/>
      <c r="BB346" s="143"/>
      <c r="BE346" s="143"/>
      <c r="BF346" s="231"/>
      <c r="BG346" s="241"/>
    </row>
    <row r="347" spans="1:59" ht="12.75" x14ac:dyDescent="0.2">
      <c r="A347" s="231"/>
      <c r="B347" s="126"/>
      <c r="I347" s="143"/>
      <c r="J347" s="231"/>
      <c r="M347" s="143"/>
      <c r="N347" s="143"/>
      <c r="Q347" s="143"/>
      <c r="R347" s="231"/>
      <c r="S347" s="61"/>
      <c r="U347" s="143"/>
      <c r="V347" s="143"/>
      <c r="Y347" s="143"/>
      <c r="Z347" s="231"/>
      <c r="AA347" s="61"/>
      <c r="AC347" s="143"/>
      <c r="AD347" s="143"/>
      <c r="AG347" s="143"/>
      <c r="AH347" s="231"/>
      <c r="AI347" s="61"/>
      <c r="AK347" s="143"/>
      <c r="AL347" s="143"/>
      <c r="AO347" s="143"/>
      <c r="AP347" s="231"/>
      <c r="AQ347" s="61"/>
      <c r="AS347" s="143"/>
      <c r="AT347" s="143"/>
      <c r="AW347" s="143"/>
      <c r="AX347" s="231"/>
      <c r="AY347" s="61"/>
      <c r="BA347" s="143"/>
      <c r="BB347" s="143"/>
      <c r="BE347" s="143"/>
      <c r="BF347" s="231"/>
      <c r="BG347" s="241"/>
    </row>
    <row r="348" spans="1:59" ht="12.75" x14ac:dyDescent="0.2">
      <c r="A348" s="231"/>
      <c r="B348" s="126"/>
      <c r="I348" s="143"/>
      <c r="J348" s="231"/>
      <c r="M348" s="143"/>
      <c r="N348" s="143"/>
      <c r="Q348" s="143"/>
      <c r="R348" s="231"/>
      <c r="S348" s="61"/>
      <c r="U348" s="143"/>
      <c r="V348" s="143"/>
      <c r="Y348" s="143"/>
      <c r="Z348" s="231"/>
      <c r="AA348" s="61"/>
      <c r="AC348" s="143"/>
      <c r="AD348" s="143"/>
      <c r="AG348" s="143"/>
      <c r="AH348" s="231"/>
      <c r="AI348" s="61"/>
      <c r="AK348" s="143"/>
      <c r="AL348" s="143"/>
      <c r="AO348" s="143"/>
      <c r="AP348" s="231"/>
      <c r="AQ348" s="61"/>
      <c r="AS348" s="143"/>
      <c r="AT348" s="143"/>
      <c r="AW348" s="143"/>
      <c r="AX348" s="231"/>
      <c r="AY348" s="61"/>
      <c r="BA348" s="143"/>
      <c r="BB348" s="143"/>
      <c r="BE348" s="143"/>
      <c r="BF348" s="231"/>
      <c r="BG348" s="241"/>
    </row>
    <row r="349" spans="1:59" ht="12.75" x14ac:dyDescent="0.2">
      <c r="A349" s="231"/>
      <c r="B349" s="126"/>
      <c r="I349" s="143"/>
      <c r="J349" s="231"/>
      <c r="M349" s="143"/>
      <c r="N349" s="143"/>
      <c r="Q349" s="143"/>
      <c r="R349" s="231"/>
      <c r="S349" s="61"/>
      <c r="U349" s="143"/>
      <c r="V349" s="143"/>
      <c r="Y349" s="143"/>
      <c r="Z349" s="231"/>
      <c r="AA349" s="61"/>
      <c r="AC349" s="143"/>
      <c r="AD349" s="143"/>
      <c r="AG349" s="143"/>
      <c r="AH349" s="231"/>
      <c r="AI349" s="61"/>
      <c r="AK349" s="143"/>
      <c r="AL349" s="143"/>
      <c r="AO349" s="143"/>
      <c r="AP349" s="231"/>
      <c r="AQ349" s="61"/>
      <c r="AS349" s="143"/>
      <c r="AT349" s="143"/>
      <c r="AW349" s="143"/>
      <c r="AX349" s="231"/>
      <c r="AY349" s="61"/>
      <c r="BA349" s="143"/>
      <c r="BB349" s="143"/>
      <c r="BE349" s="143"/>
      <c r="BF349" s="231"/>
      <c r="BG349" s="241"/>
    </row>
    <row r="350" spans="1:59" ht="12.75" x14ac:dyDescent="0.2">
      <c r="A350" s="231"/>
      <c r="B350" s="126"/>
      <c r="I350" s="143"/>
      <c r="J350" s="231"/>
      <c r="M350" s="143"/>
      <c r="N350" s="143"/>
      <c r="Q350" s="143"/>
      <c r="R350" s="231"/>
      <c r="S350" s="61"/>
      <c r="U350" s="143"/>
      <c r="V350" s="143"/>
      <c r="Y350" s="143"/>
      <c r="Z350" s="231"/>
      <c r="AA350" s="61"/>
      <c r="AC350" s="143"/>
      <c r="AD350" s="143"/>
      <c r="AG350" s="143"/>
      <c r="AH350" s="231"/>
      <c r="AI350" s="61"/>
      <c r="AK350" s="143"/>
      <c r="AL350" s="143"/>
      <c r="AO350" s="143"/>
      <c r="AP350" s="231"/>
      <c r="AQ350" s="61"/>
      <c r="AS350" s="143"/>
      <c r="AT350" s="143"/>
      <c r="AW350" s="143"/>
      <c r="AX350" s="231"/>
      <c r="AY350" s="61"/>
      <c r="BA350" s="143"/>
      <c r="BB350" s="143"/>
      <c r="BE350" s="143"/>
      <c r="BF350" s="231"/>
      <c r="BG350" s="241"/>
    </row>
    <row r="351" spans="1:59" ht="12.75" x14ac:dyDescent="0.2">
      <c r="A351" s="231"/>
      <c r="B351" s="126"/>
      <c r="I351" s="143"/>
      <c r="J351" s="231"/>
      <c r="M351" s="143"/>
      <c r="N351" s="143"/>
      <c r="Q351" s="143"/>
      <c r="R351" s="231"/>
      <c r="S351" s="61"/>
      <c r="U351" s="143"/>
      <c r="V351" s="143"/>
      <c r="Y351" s="143"/>
      <c r="Z351" s="231"/>
      <c r="AA351" s="61"/>
      <c r="AC351" s="143"/>
      <c r="AD351" s="143"/>
      <c r="AG351" s="143"/>
      <c r="AH351" s="231"/>
      <c r="AI351" s="61"/>
      <c r="AK351" s="143"/>
      <c r="AL351" s="143"/>
      <c r="AO351" s="143"/>
      <c r="AP351" s="231"/>
      <c r="AQ351" s="61"/>
      <c r="AS351" s="143"/>
      <c r="AT351" s="143"/>
      <c r="AW351" s="143"/>
      <c r="AX351" s="231"/>
      <c r="AY351" s="61"/>
      <c r="BA351" s="143"/>
      <c r="BB351" s="143"/>
      <c r="BE351" s="143"/>
      <c r="BF351" s="231"/>
      <c r="BG351" s="241"/>
    </row>
    <row r="352" spans="1:59" ht="12.75" x14ac:dyDescent="0.2">
      <c r="A352" s="231"/>
      <c r="B352" s="126"/>
      <c r="I352" s="143"/>
      <c r="J352" s="231"/>
      <c r="M352" s="143"/>
      <c r="N352" s="143"/>
      <c r="Q352" s="143"/>
      <c r="R352" s="231"/>
      <c r="S352" s="61"/>
      <c r="U352" s="143"/>
      <c r="V352" s="143"/>
      <c r="Y352" s="143"/>
      <c r="Z352" s="231"/>
      <c r="AA352" s="61"/>
      <c r="AC352" s="143"/>
      <c r="AD352" s="143"/>
      <c r="AG352" s="143"/>
      <c r="AH352" s="231"/>
      <c r="AI352" s="61"/>
      <c r="AK352" s="143"/>
      <c r="AL352" s="143"/>
      <c r="AO352" s="143"/>
      <c r="AP352" s="231"/>
      <c r="AQ352" s="61"/>
      <c r="AS352" s="143"/>
      <c r="AT352" s="143"/>
      <c r="AW352" s="143"/>
      <c r="AX352" s="231"/>
      <c r="AY352" s="61"/>
      <c r="BA352" s="143"/>
      <c r="BB352" s="143"/>
      <c r="BE352" s="143"/>
      <c r="BF352" s="231"/>
      <c r="BG352" s="241"/>
    </row>
    <row r="353" spans="1:59" ht="12.75" x14ac:dyDescent="0.2">
      <c r="A353" s="231"/>
      <c r="B353" s="126"/>
      <c r="I353" s="143"/>
      <c r="J353" s="231"/>
      <c r="M353" s="143"/>
      <c r="N353" s="143"/>
      <c r="Q353" s="143"/>
      <c r="R353" s="231"/>
      <c r="S353" s="61"/>
      <c r="U353" s="143"/>
      <c r="V353" s="143"/>
      <c r="Y353" s="143"/>
      <c r="Z353" s="231"/>
      <c r="AA353" s="61"/>
      <c r="AC353" s="143"/>
      <c r="AD353" s="143"/>
      <c r="AG353" s="143"/>
      <c r="AH353" s="231"/>
      <c r="AI353" s="61"/>
      <c r="AK353" s="143"/>
      <c r="AL353" s="143"/>
      <c r="AO353" s="143"/>
      <c r="AP353" s="231"/>
      <c r="AQ353" s="61"/>
      <c r="AS353" s="143"/>
      <c r="AT353" s="143"/>
      <c r="AW353" s="143"/>
      <c r="AX353" s="231"/>
      <c r="AY353" s="61"/>
      <c r="BA353" s="143"/>
      <c r="BB353" s="143"/>
      <c r="BE353" s="143"/>
      <c r="BF353" s="231"/>
      <c r="BG353" s="241"/>
    </row>
    <row r="354" spans="1:59" ht="12.75" x14ac:dyDescent="0.2">
      <c r="A354" s="231"/>
      <c r="B354" s="126"/>
      <c r="I354" s="143"/>
      <c r="J354" s="231"/>
      <c r="M354" s="143"/>
      <c r="N354" s="143"/>
      <c r="Q354" s="143"/>
      <c r="R354" s="231"/>
      <c r="S354" s="61"/>
      <c r="U354" s="143"/>
      <c r="V354" s="143"/>
      <c r="Y354" s="143"/>
      <c r="Z354" s="231"/>
      <c r="AA354" s="61"/>
      <c r="AC354" s="143"/>
      <c r="AD354" s="143"/>
      <c r="AG354" s="143"/>
      <c r="AH354" s="231"/>
      <c r="AI354" s="61"/>
      <c r="AK354" s="143"/>
      <c r="AL354" s="143"/>
      <c r="AO354" s="143"/>
      <c r="AP354" s="231"/>
      <c r="AQ354" s="61"/>
      <c r="AS354" s="143"/>
      <c r="AT354" s="143"/>
      <c r="AW354" s="143"/>
      <c r="AX354" s="231"/>
      <c r="AY354" s="61"/>
      <c r="BA354" s="143"/>
      <c r="BB354" s="143"/>
      <c r="BE354" s="143"/>
      <c r="BF354" s="231"/>
      <c r="BG354" s="241"/>
    </row>
    <row r="355" spans="1:59" ht="12.75" x14ac:dyDescent="0.2">
      <c r="A355" s="231"/>
      <c r="B355" s="126"/>
      <c r="I355" s="143"/>
      <c r="J355" s="231"/>
      <c r="M355" s="143"/>
      <c r="N355" s="143"/>
      <c r="Q355" s="143"/>
      <c r="R355" s="231"/>
      <c r="S355" s="61"/>
      <c r="U355" s="143"/>
      <c r="V355" s="143"/>
      <c r="Y355" s="143"/>
      <c r="Z355" s="231"/>
      <c r="AA355" s="61"/>
      <c r="AC355" s="143"/>
      <c r="AD355" s="143"/>
      <c r="AG355" s="143"/>
      <c r="AH355" s="231"/>
      <c r="AI355" s="61"/>
      <c r="AK355" s="143"/>
      <c r="AL355" s="143"/>
      <c r="AO355" s="143"/>
      <c r="AP355" s="231"/>
      <c r="AQ355" s="61"/>
      <c r="AS355" s="143"/>
      <c r="AT355" s="143"/>
      <c r="AW355" s="143"/>
      <c r="AX355" s="231"/>
      <c r="AY355" s="61"/>
      <c r="BA355" s="143"/>
      <c r="BB355" s="143"/>
      <c r="BE355" s="143"/>
      <c r="BF355" s="231"/>
      <c r="BG355" s="241"/>
    </row>
    <row r="356" spans="1:59" ht="12.75" x14ac:dyDescent="0.2">
      <c r="A356" s="231"/>
      <c r="B356" s="126"/>
      <c r="I356" s="143"/>
      <c r="J356" s="231"/>
      <c r="M356" s="143"/>
      <c r="N356" s="143"/>
      <c r="Q356" s="143"/>
      <c r="R356" s="231"/>
      <c r="S356" s="61"/>
      <c r="U356" s="143"/>
      <c r="V356" s="143"/>
      <c r="Y356" s="143"/>
      <c r="Z356" s="231"/>
      <c r="AA356" s="61"/>
      <c r="AC356" s="143"/>
      <c r="AD356" s="143"/>
      <c r="AG356" s="143"/>
      <c r="AH356" s="231"/>
      <c r="AI356" s="61"/>
      <c r="AK356" s="143"/>
      <c r="AL356" s="143"/>
      <c r="AO356" s="143"/>
      <c r="AP356" s="231"/>
      <c r="AQ356" s="61"/>
      <c r="AS356" s="143"/>
      <c r="AT356" s="143"/>
      <c r="AW356" s="143"/>
      <c r="AX356" s="231"/>
      <c r="AY356" s="61"/>
      <c r="BA356" s="143"/>
      <c r="BB356" s="143"/>
      <c r="BE356" s="143"/>
      <c r="BF356" s="231"/>
      <c r="BG356" s="241"/>
    </row>
    <row r="357" spans="1:59" ht="12.75" x14ac:dyDescent="0.2">
      <c r="A357" s="231"/>
      <c r="B357" s="126"/>
      <c r="I357" s="143"/>
      <c r="J357" s="231"/>
      <c r="M357" s="143"/>
      <c r="N357" s="143"/>
      <c r="Q357" s="143"/>
      <c r="R357" s="231"/>
      <c r="S357" s="61"/>
      <c r="U357" s="143"/>
      <c r="V357" s="143"/>
      <c r="Y357" s="143"/>
      <c r="Z357" s="231"/>
      <c r="AA357" s="61"/>
      <c r="AC357" s="143"/>
      <c r="AD357" s="143"/>
      <c r="AG357" s="143"/>
      <c r="AH357" s="231"/>
      <c r="AI357" s="61"/>
      <c r="AK357" s="143"/>
      <c r="AL357" s="143"/>
      <c r="AO357" s="143"/>
      <c r="AP357" s="231"/>
      <c r="AQ357" s="61"/>
      <c r="AS357" s="143"/>
      <c r="AT357" s="143"/>
      <c r="AW357" s="143"/>
      <c r="AX357" s="231"/>
      <c r="AY357" s="61"/>
      <c r="BA357" s="143"/>
      <c r="BB357" s="143"/>
      <c r="BE357" s="143"/>
      <c r="BF357" s="231"/>
      <c r="BG357" s="241"/>
    </row>
    <row r="358" spans="1:59" ht="12.75" x14ac:dyDescent="0.2">
      <c r="A358" s="231"/>
      <c r="B358" s="126"/>
      <c r="I358" s="143"/>
      <c r="J358" s="231"/>
      <c r="M358" s="143"/>
      <c r="N358" s="143"/>
      <c r="Q358" s="143"/>
      <c r="R358" s="231"/>
      <c r="S358" s="61"/>
      <c r="U358" s="143"/>
      <c r="V358" s="143"/>
      <c r="Y358" s="143"/>
      <c r="Z358" s="231"/>
      <c r="AA358" s="61"/>
      <c r="AC358" s="143"/>
      <c r="AD358" s="143"/>
      <c r="AG358" s="143"/>
      <c r="AH358" s="231"/>
      <c r="AI358" s="61"/>
      <c r="AK358" s="143"/>
      <c r="AL358" s="143"/>
      <c r="AO358" s="143"/>
      <c r="AP358" s="231"/>
      <c r="AQ358" s="61"/>
      <c r="AS358" s="143"/>
      <c r="AT358" s="143"/>
      <c r="AW358" s="143"/>
      <c r="AX358" s="231"/>
      <c r="AY358" s="61"/>
      <c r="BA358" s="143"/>
      <c r="BB358" s="143"/>
      <c r="BE358" s="143"/>
      <c r="BF358" s="231"/>
      <c r="BG358" s="241"/>
    </row>
    <row r="359" spans="1:59" ht="12.75" x14ac:dyDescent="0.2">
      <c r="A359" s="231"/>
      <c r="B359" s="126"/>
      <c r="I359" s="143"/>
      <c r="J359" s="231"/>
      <c r="M359" s="143"/>
      <c r="N359" s="143"/>
      <c r="Q359" s="143"/>
      <c r="R359" s="231"/>
      <c r="S359" s="61"/>
      <c r="U359" s="143"/>
      <c r="V359" s="143"/>
      <c r="Y359" s="143"/>
      <c r="Z359" s="231"/>
      <c r="AA359" s="61"/>
      <c r="AC359" s="143"/>
      <c r="AD359" s="143"/>
      <c r="AG359" s="143"/>
      <c r="AH359" s="231"/>
      <c r="AI359" s="61"/>
      <c r="AK359" s="143"/>
      <c r="AL359" s="143"/>
      <c r="AO359" s="143"/>
      <c r="AP359" s="231"/>
      <c r="AQ359" s="61"/>
      <c r="AS359" s="143"/>
      <c r="AT359" s="143"/>
      <c r="AW359" s="143"/>
      <c r="AX359" s="231"/>
      <c r="AY359" s="61"/>
      <c r="BA359" s="143"/>
      <c r="BB359" s="143"/>
      <c r="BE359" s="143"/>
      <c r="BF359" s="231"/>
      <c r="BG359" s="241"/>
    </row>
    <row r="360" spans="1:59" ht="12.75" x14ac:dyDescent="0.2">
      <c r="A360" s="231"/>
      <c r="B360" s="126"/>
      <c r="I360" s="143"/>
      <c r="J360" s="231"/>
      <c r="M360" s="143"/>
      <c r="N360" s="143"/>
      <c r="Q360" s="143"/>
      <c r="R360" s="231"/>
      <c r="S360" s="61"/>
      <c r="U360" s="143"/>
      <c r="V360" s="143"/>
      <c r="Y360" s="143"/>
      <c r="Z360" s="231"/>
      <c r="AA360" s="61"/>
      <c r="AC360" s="143"/>
      <c r="AD360" s="143"/>
      <c r="AG360" s="143"/>
      <c r="AH360" s="231"/>
      <c r="AI360" s="61"/>
      <c r="AK360" s="143"/>
      <c r="AL360" s="143"/>
      <c r="AO360" s="143"/>
      <c r="AP360" s="231"/>
      <c r="AQ360" s="61"/>
      <c r="AS360" s="143"/>
      <c r="AT360" s="143"/>
      <c r="AW360" s="143"/>
      <c r="AX360" s="231"/>
      <c r="AY360" s="61"/>
      <c r="BA360" s="143"/>
      <c r="BB360" s="143"/>
      <c r="BE360" s="143"/>
      <c r="BF360" s="231"/>
      <c r="BG360" s="241"/>
    </row>
    <row r="361" spans="1:59" ht="12.75" x14ac:dyDescent="0.2">
      <c r="A361" s="231"/>
      <c r="B361" s="126"/>
      <c r="I361" s="143"/>
      <c r="J361" s="231"/>
      <c r="M361" s="143"/>
      <c r="N361" s="143"/>
      <c r="Q361" s="143"/>
      <c r="R361" s="231"/>
      <c r="S361" s="61"/>
      <c r="U361" s="143"/>
      <c r="V361" s="143"/>
      <c r="Y361" s="143"/>
      <c r="Z361" s="231"/>
      <c r="AA361" s="61"/>
      <c r="AC361" s="143"/>
      <c r="AD361" s="143"/>
      <c r="AG361" s="143"/>
      <c r="AH361" s="231"/>
      <c r="AI361" s="61"/>
      <c r="AK361" s="143"/>
      <c r="AL361" s="143"/>
      <c r="AO361" s="143"/>
      <c r="AP361" s="231"/>
      <c r="AQ361" s="61"/>
      <c r="AS361" s="143"/>
      <c r="AT361" s="143"/>
      <c r="AW361" s="143"/>
      <c r="AX361" s="231"/>
      <c r="AY361" s="61"/>
      <c r="BA361" s="143"/>
      <c r="BB361" s="143"/>
      <c r="BE361" s="143"/>
      <c r="BF361" s="231"/>
      <c r="BG361" s="241"/>
    </row>
    <row r="362" spans="1:59" ht="12.75" x14ac:dyDescent="0.2">
      <c r="A362" s="231"/>
      <c r="B362" s="126"/>
      <c r="I362" s="143"/>
      <c r="J362" s="231"/>
      <c r="M362" s="143"/>
      <c r="N362" s="143"/>
      <c r="Q362" s="143"/>
      <c r="R362" s="231"/>
      <c r="S362" s="61"/>
      <c r="U362" s="143"/>
      <c r="V362" s="143"/>
      <c r="Y362" s="143"/>
      <c r="Z362" s="231"/>
      <c r="AA362" s="61"/>
      <c r="AC362" s="143"/>
      <c r="AD362" s="143"/>
      <c r="AG362" s="143"/>
      <c r="AH362" s="231"/>
      <c r="AI362" s="61"/>
      <c r="AK362" s="143"/>
      <c r="AL362" s="143"/>
      <c r="AO362" s="143"/>
      <c r="AP362" s="231"/>
      <c r="AQ362" s="61"/>
      <c r="AS362" s="143"/>
      <c r="AT362" s="143"/>
      <c r="AW362" s="143"/>
      <c r="AX362" s="231"/>
      <c r="AY362" s="61"/>
      <c r="BA362" s="143"/>
      <c r="BB362" s="143"/>
      <c r="BE362" s="143"/>
      <c r="BF362" s="231"/>
      <c r="BG362" s="241"/>
    </row>
    <row r="363" spans="1:59" ht="12.75" x14ac:dyDescent="0.2">
      <c r="A363" s="231"/>
      <c r="B363" s="126"/>
      <c r="I363" s="143"/>
      <c r="J363" s="231"/>
      <c r="M363" s="143"/>
      <c r="N363" s="143"/>
      <c r="Q363" s="143"/>
      <c r="R363" s="231"/>
      <c r="S363" s="61"/>
      <c r="U363" s="143"/>
      <c r="V363" s="143"/>
      <c r="Y363" s="143"/>
      <c r="Z363" s="231"/>
      <c r="AA363" s="61"/>
      <c r="AC363" s="143"/>
      <c r="AD363" s="143"/>
      <c r="AG363" s="143"/>
      <c r="AH363" s="231"/>
      <c r="AI363" s="61"/>
      <c r="AK363" s="143"/>
      <c r="AL363" s="143"/>
      <c r="AO363" s="143"/>
      <c r="AP363" s="231"/>
      <c r="AQ363" s="61"/>
      <c r="AS363" s="143"/>
      <c r="AT363" s="143"/>
      <c r="AW363" s="143"/>
      <c r="AX363" s="231"/>
      <c r="AY363" s="61"/>
      <c r="BA363" s="143"/>
      <c r="BB363" s="143"/>
      <c r="BE363" s="143"/>
      <c r="BF363" s="231"/>
      <c r="BG363" s="241"/>
    </row>
    <row r="364" spans="1:59" ht="12.75" x14ac:dyDescent="0.2">
      <c r="A364" s="231"/>
      <c r="B364" s="126"/>
      <c r="I364" s="143"/>
      <c r="J364" s="231"/>
      <c r="M364" s="143"/>
      <c r="N364" s="143"/>
      <c r="Q364" s="143"/>
      <c r="R364" s="231"/>
      <c r="S364" s="61"/>
      <c r="U364" s="143"/>
      <c r="V364" s="143"/>
      <c r="Y364" s="143"/>
      <c r="Z364" s="231"/>
      <c r="AA364" s="61"/>
      <c r="AC364" s="143"/>
      <c r="AD364" s="143"/>
      <c r="AG364" s="143"/>
      <c r="AH364" s="231"/>
      <c r="AI364" s="61"/>
      <c r="AK364" s="143"/>
      <c r="AL364" s="143"/>
      <c r="AO364" s="143"/>
      <c r="AP364" s="231"/>
      <c r="AQ364" s="61"/>
      <c r="AS364" s="143"/>
      <c r="AT364" s="143"/>
      <c r="AW364" s="143"/>
      <c r="AX364" s="231"/>
      <c r="AY364" s="61"/>
      <c r="BA364" s="143"/>
      <c r="BB364" s="143"/>
      <c r="BE364" s="143"/>
      <c r="BF364" s="231"/>
      <c r="BG364" s="241"/>
    </row>
    <row r="365" spans="1:59" ht="12.75" x14ac:dyDescent="0.2">
      <c r="A365" s="231"/>
      <c r="B365" s="126"/>
      <c r="I365" s="143"/>
      <c r="J365" s="231"/>
      <c r="M365" s="143"/>
      <c r="N365" s="143"/>
      <c r="Q365" s="143"/>
      <c r="R365" s="231"/>
      <c r="S365" s="61"/>
      <c r="U365" s="143"/>
      <c r="V365" s="143"/>
      <c r="Y365" s="143"/>
      <c r="Z365" s="231"/>
      <c r="AA365" s="61"/>
      <c r="AC365" s="143"/>
      <c r="AD365" s="143"/>
      <c r="AG365" s="143"/>
      <c r="AH365" s="231"/>
      <c r="AI365" s="61"/>
      <c r="AK365" s="143"/>
      <c r="AL365" s="143"/>
      <c r="AO365" s="143"/>
      <c r="AP365" s="231"/>
      <c r="AQ365" s="61"/>
      <c r="AS365" s="143"/>
      <c r="AT365" s="143"/>
      <c r="AW365" s="143"/>
      <c r="AX365" s="231"/>
      <c r="AY365" s="61"/>
      <c r="BA365" s="143"/>
      <c r="BB365" s="143"/>
      <c r="BE365" s="143"/>
      <c r="BF365" s="231"/>
      <c r="BG365" s="241"/>
    </row>
    <row r="366" spans="1:59" ht="12.75" x14ac:dyDescent="0.2">
      <c r="A366" s="231"/>
      <c r="B366" s="126"/>
      <c r="I366" s="143"/>
      <c r="J366" s="231"/>
      <c r="M366" s="143"/>
      <c r="N366" s="143"/>
      <c r="Q366" s="143"/>
      <c r="R366" s="231"/>
      <c r="S366" s="61"/>
      <c r="U366" s="143"/>
      <c r="V366" s="143"/>
      <c r="Y366" s="143"/>
      <c r="Z366" s="231"/>
      <c r="AA366" s="61"/>
      <c r="AC366" s="143"/>
      <c r="AD366" s="143"/>
      <c r="AG366" s="143"/>
      <c r="AH366" s="231"/>
      <c r="AI366" s="61"/>
      <c r="AK366" s="143"/>
      <c r="AL366" s="143"/>
      <c r="AO366" s="143"/>
      <c r="AP366" s="231"/>
      <c r="AQ366" s="61"/>
      <c r="AS366" s="143"/>
      <c r="AT366" s="143"/>
      <c r="AW366" s="143"/>
      <c r="AX366" s="231"/>
      <c r="AY366" s="61"/>
      <c r="BA366" s="143"/>
      <c r="BB366" s="143"/>
      <c r="BE366" s="143"/>
      <c r="BF366" s="231"/>
      <c r="BG366" s="241"/>
    </row>
    <row r="367" spans="1:59" ht="12.75" x14ac:dyDescent="0.2">
      <c r="A367" s="231"/>
      <c r="B367" s="126"/>
      <c r="I367" s="143"/>
      <c r="J367" s="231"/>
      <c r="M367" s="143"/>
      <c r="N367" s="143"/>
      <c r="Q367" s="143"/>
      <c r="R367" s="231"/>
      <c r="S367" s="61"/>
      <c r="U367" s="143"/>
      <c r="V367" s="143"/>
      <c r="Y367" s="143"/>
      <c r="Z367" s="231"/>
      <c r="AA367" s="61"/>
      <c r="AC367" s="143"/>
      <c r="AD367" s="143"/>
      <c r="AG367" s="143"/>
      <c r="AH367" s="231"/>
      <c r="AI367" s="61"/>
      <c r="AK367" s="143"/>
      <c r="AL367" s="143"/>
      <c r="AO367" s="143"/>
      <c r="AP367" s="231"/>
      <c r="AQ367" s="61"/>
      <c r="AS367" s="143"/>
      <c r="AT367" s="143"/>
      <c r="AW367" s="143"/>
      <c r="AX367" s="231"/>
      <c r="AY367" s="61"/>
      <c r="BA367" s="143"/>
      <c r="BB367" s="143"/>
      <c r="BE367" s="143"/>
      <c r="BF367" s="231"/>
      <c r="BG367" s="241"/>
    </row>
    <row r="368" spans="1:59" ht="12.75" x14ac:dyDescent="0.2">
      <c r="A368" s="231"/>
      <c r="B368" s="126"/>
      <c r="I368" s="143"/>
      <c r="J368" s="231"/>
      <c r="M368" s="143"/>
      <c r="N368" s="143"/>
      <c r="Q368" s="143"/>
      <c r="R368" s="231"/>
      <c r="S368" s="61"/>
      <c r="U368" s="143"/>
      <c r="V368" s="143"/>
      <c r="Y368" s="143"/>
      <c r="Z368" s="231"/>
      <c r="AA368" s="61"/>
      <c r="AC368" s="143"/>
      <c r="AD368" s="143"/>
      <c r="AG368" s="143"/>
      <c r="AH368" s="231"/>
      <c r="AI368" s="61"/>
      <c r="AK368" s="143"/>
      <c r="AL368" s="143"/>
      <c r="AO368" s="143"/>
      <c r="AP368" s="231"/>
      <c r="AQ368" s="61"/>
      <c r="AS368" s="143"/>
      <c r="AT368" s="143"/>
      <c r="AW368" s="143"/>
      <c r="AX368" s="231"/>
      <c r="AY368" s="61"/>
      <c r="BA368" s="143"/>
      <c r="BB368" s="143"/>
      <c r="BE368" s="143"/>
      <c r="BF368" s="231"/>
      <c r="BG368" s="241"/>
    </row>
    <row r="369" spans="1:59" ht="12.75" x14ac:dyDescent="0.2">
      <c r="A369" s="231"/>
      <c r="B369" s="126"/>
      <c r="I369" s="143"/>
      <c r="J369" s="231"/>
      <c r="M369" s="143"/>
      <c r="N369" s="143"/>
      <c r="Q369" s="143"/>
      <c r="R369" s="231"/>
      <c r="S369" s="61"/>
      <c r="U369" s="143"/>
      <c r="V369" s="143"/>
      <c r="Y369" s="143"/>
      <c r="Z369" s="231"/>
      <c r="AA369" s="61"/>
      <c r="AC369" s="143"/>
      <c r="AD369" s="143"/>
      <c r="AG369" s="143"/>
      <c r="AH369" s="231"/>
      <c r="AI369" s="61"/>
      <c r="AK369" s="143"/>
      <c r="AL369" s="143"/>
      <c r="AO369" s="143"/>
      <c r="AP369" s="231"/>
      <c r="AQ369" s="61"/>
      <c r="AS369" s="143"/>
      <c r="AT369" s="143"/>
      <c r="AW369" s="143"/>
      <c r="AX369" s="231"/>
      <c r="AY369" s="61"/>
      <c r="BA369" s="143"/>
      <c r="BB369" s="143"/>
      <c r="BE369" s="143"/>
      <c r="BF369" s="231"/>
      <c r="BG369" s="241"/>
    </row>
    <row r="370" spans="1:59" ht="12.75" x14ac:dyDescent="0.2">
      <c r="A370" s="231"/>
      <c r="B370" s="126"/>
      <c r="I370" s="143"/>
      <c r="J370" s="231"/>
      <c r="M370" s="143"/>
      <c r="N370" s="143"/>
      <c r="Q370" s="143"/>
      <c r="R370" s="231"/>
      <c r="S370" s="61"/>
      <c r="U370" s="143"/>
      <c r="V370" s="143"/>
      <c r="Y370" s="143"/>
      <c r="Z370" s="231"/>
      <c r="AA370" s="61"/>
      <c r="AC370" s="143"/>
      <c r="AD370" s="143"/>
      <c r="AG370" s="143"/>
      <c r="AH370" s="231"/>
      <c r="AI370" s="61"/>
      <c r="AK370" s="143"/>
      <c r="AL370" s="143"/>
      <c r="AO370" s="143"/>
      <c r="AP370" s="231"/>
      <c r="AQ370" s="61"/>
      <c r="AS370" s="143"/>
      <c r="AT370" s="143"/>
      <c r="AW370" s="143"/>
      <c r="AX370" s="231"/>
      <c r="AY370" s="61"/>
      <c r="BA370" s="143"/>
      <c r="BB370" s="143"/>
      <c r="BE370" s="143"/>
      <c r="BF370" s="231"/>
      <c r="BG370" s="241"/>
    </row>
    <row r="371" spans="1:59" ht="12.75" x14ac:dyDescent="0.2">
      <c r="A371" s="231"/>
      <c r="B371" s="126"/>
      <c r="I371" s="143"/>
      <c r="J371" s="231"/>
      <c r="M371" s="143"/>
      <c r="N371" s="143"/>
      <c r="Q371" s="143"/>
      <c r="R371" s="231"/>
      <c r="S371" s="61"/>
      <c r="U371" s="143"/>
      <c r="V371" s="143"/>
      <c r="Y371" s="143"/>
      <c r="Z371" s="231"/>
      <c r="AA371" s="61"/>
      <c r="AC371" s="143"/>
      <c r="AD371" s="143"/>
      <c r="AG371" s="143"/>
      <c r="AH371" s="231"/>
      <c r="AI371" s="61"/>
      <c r="AK371" s="143"/>
      <c r="AL371" s="143"/>
      <c r="AO371" s="143"/>
      <c r="AP371" s="231"/>
      <c r="AQ371" s="61"/>
      <c r="AS371" s="143"/>
      <c r="AT371" s="143"/>
      <c r="AW371" s="143"/>
      <c r="AX371" s="231"/>
      <c r="AY371" s="61"/>
      <c r="BA371" s="143"/>
      <c r="BB371" s="143"/>
      <c r="BE371" s="143"/>
      <c r="BF371" s="231"/>
      <c r="BG371" s="241"/>
    </row>
    <row r="372" spans="1:59" ht="12.75" x14ac:dyDescent="0.2">
      <c r="A372" s="231"/>
      <c r="B372" s="126"/>
      <c r="I372" s="143"/>
      <c r="J372" s="231"/>
      <c r="M372" s="143"/>
      <c r="N372" s="143"/>
      <c r="Q372" s="143"/>
      <c r="R372" s="231"/>
      <c r="S372" s="61"/>
      <c r="U372" s="143"/>
      <c r="V372" s="143"/>
      <c r="Y372" s="143"/>
      <c r="Z372" s="231"/>
      <c r="AA372" s="61"/>
      <c r="AC372" s="143"/>
      <c r="AD372" s="143"/>
      <c r="AG372" s="143"/>
      <c r="AH372" s="231"/>
      <c r="AI372" s="61"/>
      <c r="AK372" s="143"/>
      <c r="AL372" s="143"/>
      <c r="AO372" s="143"/>
      <c r="AP372" s="231"/>
      <c r="AQ372" s="61"/>
      <c r="AS372" s="143"/>
      <c r="AT372" s="143"/>
      <c r="AW372" s="143"/>
      <c r="AX372" s="231"/>
      <c r="AY372" s="61"/>
      <c r="BA372" s="143"/>
      <c r="BB372" s="143"/>
      <c r="BE372" s="143"/>
      <c r="BF372" s="231"/>
      <c r="BG372" s="241"/>
    </row>
    <row r="373" spans="1:59" ht="12.75" x14ac:dyDescent="0.2">
      <c r="A373" s="231"/>
      <c r="B373" s="126"/>
      <c r="I373" s="143"/>
      <c r="J373" s="231"/>
      <c r="M373" s="143"/>
      <c r="N373" s="143"/>
      <c r="Q373" s="143"/>
      <c r="R373" s="231"/>
      <c r="S373" s="61"/>
      <c r="U373" s="143"/>
      <c r="V373" s="143"/>
      <c r="Y373" s="143"/>
      <c r="Z373" s="231"/>
      <c r="AA373" s="61"/>
      <c r="AC373" s="143"/>
      <c r="AD373" s="143"/>
      <c r="AG373" s="143"/>
      <c r="AH373" s="231"/>
      <c r="AI373" s="61"/>
      <c r="AK373" s="143"/>
      <c r="AL373" s="143"/>
      <c r="AO373" s="143"/>
      <c r="AP373" s="231"/>
      <c r="AQ373" s="61"/>
      <c r="AS373" s="143"/>
      <c r="AT373" s="143"/>
      <c r="AW373" s="143"/>
      <c r="AX373" s="231"/>
      <c r="AY373" s="61"/>
      <c r="BA373" s="143"/>
      <c r="BB373" s="143"/>
      <c r="BE373" s="143"/>
      <c r="BF373" s="231"/>
      <c r="BG373" s="241"/>
    </row>
    <row r="374" spans="1:59" ht="12.75" x14ac:dyDescent="0.2">
      <c r="A374" s="231"/>
      <c r="B374" s="126"/>
      <c r="I374" s="143"/>
      <c r="J374" s="231"/>
      <c r="M374" s="143"/>
      <c r="N374" s="143"/>
      <c r="Q374" s="143"/>
      <c r="R374" s="231"/>
      <c r="S374" s="61"/>
      <c r="U374" s="143"/>
      <c r="V374" s="143"/>
      <c r="Y374" s="143"/>
      <c r="Z374" s="231"/>
      <c r="AA374" s="61"/>
      <c r="AC374" s="143"/>
      <c r="AD374" s="143"/>
      <c r="AG374" s="143"/>
      <c r="AH374" s="231"/>
      <c r="AI374" s="61"/>
      <c r="AK374" s="143"/>
      <c r="AL374" s="143"/>
      <c r="AO374" s="143"/>
      <c r="AP374" s="231"/>
      <c r="AQ374" s="61"/>
      <c r="AS374" s="143"/>
      <c r="AT374" s="143"/>
      <c r="AW374" s="143"/>
      <c r="AX374" s="231"/>
      <c r="AY374" s="61"/>
      <c r="BA374" s="143"/>
      <c r="BB374" s="143"/>
      <c r="BE374" s="143"/>
      <c r="BF374" s="231"/>
      <c r="BG374" s="241"/>
    </row>
    <row r="375" spans="1:59" ht="12.75" x14ac:dyDescent="0.2">
      <c r="A375" s="231"/>
      <c r="B375" s="126"/>
      <c r="I375" s="143"/>
      <c r="J375" s="231"/>
      <c r="M375" s="143"/>
      <c r="N375" s="143"/>
      <c r="Q375" s="143"/>
      <c r="R375" s="231"/>
      <c r="S375" s="61"/>
      <c r="U375" s="143"/>
      <c r="V375" s="143"/>
      <c r="Y375" s="143"/>
      <c r="Z375" s="231"/>
      <c r="AA375" s="61"/>
      <c r="AC375" s="143"/>
      <c r="AD375" s="143"/>
      <c r="AG375" s="143"/>
      <c r="AH375" s="231"/>
      <c r="AI375" s="61"/>
      <c r="AK375" s="143"/>
      <c r="AL375" s="143"/>
      <c r="AO375" s="143"/>
      <c r="AP375" s="231"/>
      <c r="AQ375" s="61"/>
      <c r="AS375" s="143"/>
      <c r="AT375" s="143"/>
      <c r="AW375" s="143"/>
      <c r="AX375" s="231"/>
      <c r="AY375" s="61"/>
      <c r="BA375" s="143"/>
      <c r="BB375" s="143"/>
      <c r="BE375" s="143"/>
      <c r="BF375" s="231"/>
      <c r="BG375" s="241"/>
    </row>
    <row r="376" spans="1:59" ht="12.75" x14ac:dyDescent="0.2">
      <c r="A376" s="231"/>
      <c r="B376" s="126"/>
      <c r="I376" s="143"/>
      <c r="J376" s="231"/>
      <c r="M376" s="143"/>
      <c r="N376" s="143"/>
      <c r="Q376" s="143"/>
      <c r="R376" s="231"/>
      <c r="S376" s="61"/>
      <c r="U376" s="143"/>
      <c r="V376" s="143"/>
      <c r="Y376" s="143"/>
      <c r="Z376" s="231"/>
      <c r="AA376" s="61"/>
      <c r="AC376" s="143"/>
      <c r="AD376" s="143"/>
      <c r="AG376" s="143"/>
      <c r="AH376" s="231"/>
      <c r="AI376" s="61"/>
      <c r="AK376" s="143"/>
      <c r="AL376" s="143"/>
      <c r="AO376" s="143"/>
      <c r="AP376" s="231"/>
      <c r="AQ376" s="61"/>
      <c r="AS376" s="143"/>
      <c r="AT376" s="143"/>
      <c r="AW376" s="143"/>
      <c r="AX376" s="231"/>
      <c r="AY376" s="61"/>
      <c r="BA376" s="143"/>
      <c r="BB376" s="143"/>
      <c r="BE376" s="143"/>
      <c r="BF376" s="231"/>
      <c r="BG376" s="241"/>
    </row>
    <row r="377" spans="1:59" ht="12.75" x14ac:dyDescent="0.2">
      <c r="A377" s="231"/>
      <c r="B377" s="126"/>
      <c r="I377" s="143"/>
      <c r="J377" s="231"/>
      <c r="M377" s="143"/>
      <c r="N377" s="143"/>
      <c r="Q377" s="143"/>
      <c r="R377" s="231"/>
      <c r="S377" s="61"/>
      <c r="U377" s="143"/>
      <c r="V377" s="143"/>
      <c r="Y377" s="143"/>
      <c r="Z377" s="231"/>
      <c r="AA377" s="61"/>
      <c r="AC377" s="143"/>
      <c r="AD377" s="143"/>
      <c r="AG377" s="143"/>
      <c r="AH377" s="231"/>
      <c r="AI377" s="61"/>
      <c r="AK377" s="143"/>
      <c r="AL377" s="143"/>
      <c r="AO377" s="143"/>
      <c r="AP377" s="231"/>
      <c r="AQ377" s="61"/>
      <c r="AS377" s="143"/>
      <c r="AT377" s="143"/>
      <c r="AW377" s="143"/>
      <c r="AX377" s="231"/>
      <c r="AY377" s="61"/>
      <c r="BA377" s="143"/>
      <c r="BB377" s="143"/>
      <c r="BE377" s="143"/>
      <c r="BF377" s="231"/>
      <c r="BG377" s="241"/>
    </row>
    <row r="378" spans="1:59" ht="12.75" x14ac:dyDescent="0.2">
      <c r="A378" s="231"/>
      <c r="B378" s="126"/>
      <c r="I378" s="143"/>
      <c r="J378" s="231"/>
      <c r="M378" s="143"/>
      <c r="N378" s="143"/>
      <c r="Q378" s="143"/>
      <c r="R378" s="231"/>
      <c r="S378" s="61"/>
      <c r="U378" s="143"/>
      <c r="V378" s="143"/>
      <c r="Y378" s="143"/>
      <c r="Z378" s="231"/>
      <c r="AA378" s="61"/>
      <c r="AC378" s="143"/>
      <c r="AD378" s="143"/>
      <c r="AG378" s="143"/>
      <c r="AH378" s="231"/>
      <c r="AI378" s="61"/>
      <c r="AK378" s="143"/>
      <c r="AL378" s="143"/>
      <c r="AO378" s="143"/>
      <c r="AP378" s="231"/>
      <c r="AQ378" s="61"/>
      <c r="AS378" s="143"/>
      <c r="AT378" s="143"/>
      <c r="AW378" s="143"/>
      <c r="AX378" s="231"/>
      <c r="AY378" s="61"/>
      <c r="BA378" s="143"/>
      <c r="BB378" s="143"/>
      <c r="BE378" s="143"/>
      <c r="BF378" s="231"/>
      <c r="BG378" s="241"/>
    </row>
    <row r="379" spans="1:59" ht="12.75" x14ac:dyDescent="0.2">
      <c r="A379" s="231"/>
      <c r="B379" s="126"/>
      <c r="I379" s="143"/>
      <c r="J379" s="231"/>
      <c r="M379" s="143"/>
      <c r="N379" s="143"/>
      <c r="Q379" s="143"/>
      <c r="R379" s="231"/>
      <c r="S379" s="61"/>
      <c r="U379" s="143"/>
      <c r="V379" s="143"/>
      <c r="Y379" s="143"/>
      <c r="Z379" s="231"/>
      <c r="AA379" s="61"/>
      <c r="AC379" s="143"/>
      <c r="AD379" s="143"/>
      <c r="AG379" s="143"/>
      <c r="AH379" s="231"/>
      <c r="AI379" s="61"/>
      <c r="AK379" s="143"/>
      <c r="AL379" s="143"/>
      <c r="AO379" s="143"/>
      <c r="AP379" s="231"/>
      <c r="AQ379" s="61"/>
      <c r="AS379" s="143"/>
      <c r="AT379" s="143"/>
      <c r="AW379" s="143"/>
      <c r="AX379" s="231"/>
      <c r="AY379" s="61"/>
      <c r="BA379" s="143"/>
      <c r="BB379" s="143"/>
      <c r="BE379" s="143"/>
      <c r="BF379" s="231"/>
      <c r="BG379" s="241"/>
    </row>
    <row r="380" spans="1:59" ht="12.75" x14ac:dyDescent="0.2">
      <c r="A380" s="231"/>
      <c r="B380" s="126"/>
      <c r="I380" s="143"/>
      <c r="J380" s="231"/>
      <c r="M380" s="143"/>
      <c r="N380" s="143"/>
      <c r="Q380" s="143"/>
      <c r="R380" s="231"/>
      <c r="S380" s="61"/>
      <c r="U380" s="143"/>
      <c r="V380" s="143"/>
      <c r="Y380" s="143"/>
      <c r="Z380" s="231"/>
      <c r="AA380" s="61"/>
      <c r="AC380" s="143"/>
      <c r="AD380" s="143"/>
      <c r="AG380" s="143"/>
      <c r="AH380" s="231"/>
      <c r="AI380" s="61"/>
      <c r="AK380" s="143"/>
      <c r="AL380" s="143"/>
      <c r="AO380" s="143"/>
      <c r="AP380" s="231"/>
      <c r="AQ380" s="61"/>
      <c r="AS380" s="143"/>
      <c r="AT380" s="143"/>
      <c r="AW380" s="143"/>
      <c r="AX380" s="231"/>
      <c r="AY380" s="61"/>
      <c r="BA380" s="143"/>
      <c r="BB380" s="143"/>
      <c r="BE380" s="143"/>
      <c r="BF380" s="231"/>
      <c r="BG380" s="241"/>
    </row>
    <row r="381" spans="1:59" ht="12.75" x14ac:dyDescent="0.2">
      <c r="A381" s="231"/>
      <c r="B381" s="126"/>
      <c r="I381" s="143"/>
      <c r="J381" s="231"/>
      <c r="M381" s="143"/>
      <c r="N381" s="143"/>
      <c r="Q381" s="143"/>
      <c r="R381" s="231"/>
      <c r="S381" s="61"/>
      <c r="U381" s="143"/>
      <c r="V381" s="143"/>
      <c r="Y381" s="143"/>
      <c r="Z381" s="231"/>
      <c r="AA381" s="61"/>
      <c r="AC381" s="143"/>
      <c r="AD381" s="143"/>
      <c r="AG381" s="143"/>
      <c r="AH381" s="231"/>
      <c r="AI381" s="61"/>
      <c r="AK381" s="143"/>
      <c r="AL381" s="143"/>
      <c r="AO381" s="143"/>
      <c r="AP381" s="231"/>
      <c r="AQ381" s="61"/>
      <c r="AS381" s="143"/>
      <c r="AT381" s="143"/>
      <c r="AW381" s="143"/>
      <c r="AX381" s="231"/>
      <c r="AY381" s="61"/>
      <c r="BA381" s="143"/>
      <c r="BB381" s="143"/>
      <c r="BE381" s="143"/>
      <c r="BF381" s="231"/>
      <c r="BG381" s="241"/>
    </row>
    <row r="382" spans="1:59" ht="12.75" x14ac:dyDescent="0.2">
      <c r="A382" s="231"/>
      <c r="B382" s="126"/>
      <c r="I382" s="143"/>
      <c r="J382" s="231"/>
      <c r="M382" s="143"/>
      <c r="N382" s="143"/>
      <c r="Q382" s="143"/>
      <c r="R382" s="231"/>
      <c r="S382" s="61"/>
      <c r="U382" s="143"/>
      <c r="V382" s="143"/>
      <c r="Y382" s="143"/>
      <c r="Z382" s="231"/>
      <c r="AA382" s="61"/>
      <c r="AC382" s="143"/>
      <c r="AD382" s="143"/>
      <c r="AG382" s="143"/>
      <c r="AH382" s="231"/>
      <c r="AI382" s="61"/>
      <c r="AK382" s="143"/>
      <c r="AL382" s="143"/>
      <c r="AO382" s="143"/>
      <c r="AP382" s="231"/>
      <c r="AQ382" s="61"/>
      <c r="AS382" s="143"/>
      <c r="AT382" s="143"/>
      <c r="AW382" s="143"/>
      <c r="AX382" s="231"/>
      <c r="AY382" s="61"/>
      <c r="BA382" s="143"/>
      <c r="BB382" s="143"/>
      <c r="BE382" s="143"/>
      <c r="BF382" s="231"/>
      <c r="BG382" s="241"/>
    </row>
    <row r="383" spans="1:59" ht="12.75" x14ac:dyDescent="0.2">
      <c r="A383" s="231"/>
      <c r="B383" s="126"/>
      <c r="I383" s="143"/>
      <c r="J383" s="231"/>
      <c r="M383" s="143"/>
      <c r="N383" s="143"/>
      <c r="Q383" s="143"/>
      <c r="R383" s="231"/>
      <c r="S383" s="61"/>
      <c r="U383" s="143"/>
      <c r="V383" s="143"/>
      <c r="Y383" s="143"/>
      <c r="Z383" s="231"/>
      <c r="AA383" s="61"/>
      <c r="AC383" s="143"/>
      <c r="AD383" s="143"/>
      <c r="AG383" s="143"/>
      <c r="AH383" s="231"/>
      <c r="AI383" s="61"/>
      <c r="AK383" s="143"/>
      <c r="AL383" s="143"/>
      <c r="AO383" s="143"/>
      <c r="AP383" s="231"/>
      <c r="AQ383" s="61"/>
      <c r="AS383" s="143"/>
      <c r="AT383" s="143"/>
      <c r="AW383" s="143"/>
      <c r="AX383" s="231"/>
      <c r="AY383" s="61"/>
      <c r="BA383" s="143"/>
      <c r="BB383" s="143"/>
      <c r="BE383" s="143"/>
      <c r="BF383" s="231"/>
      <c r="BG383" s="241"/>
    </row>
    <row r="384" spans="1:59" ht="12.75" x14ac:dyDescent="0.2">
      <c r="A384" s="231"/>
      <c r="B384" s="126"/>
      <c r="I384" s="143"/>
      <c r="J384" s="231"/>
      <c r="M384" s="143"/>
      <c r="N384" s="143"/>
      <c r="Q384" s="143"/>
      <c r="R384" s="231"/>
      <c r="S384" s="61"/>
      <c r="U384" s="143"/>
      <c r="V384" s="143"/>
      <c r="Y384" s="143"/>
      <c r="Z384" s="231"/>
      <c r="AA384" s="61"/>
      <c r="AC384" s="143"/>
      <c r="AD384" s="143"/>
      <c r="AG384" s="143"/>
      <c r="AH384" s="231"/>
      <c r="AI384" s="61"/>
      <c r="AK384" s="143"/>
      <c r="AL384" s="143"/>
      <c r="AO384" s="143"/>
      <c r="AP384" s="231"/>
      <c r="AQ384" s="61"/>
      <c r="AS384" s="143"/>
      <c r="AT384" s="143"/>
      <c r="AW384" s="143"/>
      <c r="AX384" s="231"/>
      <c r="AY384" s="61"/>
      <c r="BA384" s="143"/>
      <c r="BB384" s="143"/>
      <c r="BE384" s="143"/>
      <c r="BF384" s="231"/>
      <c r="BG384" s="241"/>
    </row>
    <row r="385" spans="1:59" ht="12.75" x14ac:dyDescent="0.2">
      <c r="A385" s="231"/>
      <c r="B385" s="126"/>
      <c r="I385" s="143"/>
      <c r="J385" s="231"/>
      <c r="M385" s="143"/>
      <c r="N385" s="143"/>
      <c r="Q385" s="143"/>
      <c r="R385" s="231"/>
      <c r="S385" s="61"/>
      <c r="U385" s="143"/>
      <c r="V385" s="143"/>
      <c r="Y385" s="143"/>
      <c r="Z385" s="231"/>
      <c r="AA385" s="61"/>
      <c r="AC385" s="143"/>
      <c r="AD385" s="143"/>
      <c r="AG385" s="143"/>
      <c r="AH385" s="231"/>
      <c r="AI385" s="61"/>
      <c r="AK385" s="143"/>
      <c r="AL385" s="143"/>
      <c r="AO385" s="143"/>
      <c r="AP385" s="231"/>
      <c r="AQ385" s="61"/>
      <c r="AS385" s="143"/>
      <c r="AT385" s="143"/>
      <c r="AW385" s="143"/>
      <c r="AX385" s="231"/>
      <c r="AY385" s="61"/>
      <c r="BA385" s="143"/>
      <c r="BB385" s="143"/>
      <c r="BE385" s="143"/>
      <c r="BF385" s="231"/>
      <c r="BG385" s="241"/>
    </row>
    <row r="386" spans="1:59" ht="12.75" x14ac:dyDescent="0.2">
      <c r="A386" s="231"/>
      <c r="B386" s="126"/>
      <c r="I386" s="143"/>
      <c r="J386" s="231"/>
      <c r="M386" s="143"/>
      <c r="N386" s="143"/>
      <c r="Q386" s="143"/>
      <c r="R386" s="231"/>
      <c r="S386" s="61"/>
      <c r="U386" s="143"/>
      <c r="V386" s="143"/>
      <c r="Y386" s="143"/>
      <c r="Z386" s="231"/>
      <c r="AA386" s="61"/>
      <c r="AC386" s="143"/>
      <c r="AD386" s="143"/>
      <c r="AG386" s="143"/>
      <c r="AH386" s="231"/>
      <c r="AI386" s="61"/>
      <c r="AK386" s="143"/>
      <c r="AL386" s="143"/>
      <c r="AO386" s="143"/>
      <c r="AP386" s="231"/>
      <c r="AQ386" s="61"/>
      <c r="AS386" s="143"/>
      <c r="AT386" s="143"/>
      <c r="AW386" s="143"/>
      <c r="AX386" s="231"/>
      <c r="AY386" s="61"/>
      <c r="BA386" s="143"/>
      <c r="BB386" s="143"/>
      <c r="BE386" s="143"/>
      <c r="BF386" s="231"/>
      <c r="BG386" s="241"/>
    </row>
    <row r="387" spans="1:59" ht="12.75" x14ac:dyDescent="0.2">
      <c r="A387" s="231"/>
      <c r="B387" s="126"/>
      <c r="I387" s="143"/>
      <c r="J387" s="231"/>
      <c r="M387" s="143"/>
      <c r="N387" s="143"/>
      <c r="Q387" s="143"/>
      <c r="R387" s="231"/>
      <c r="S387" s="61"/>
      <c r="U387" s="143"/>
      <c r="V387" s="143"/>
      <c r="Y387" s="143"/>
      <c r="Z387" s="231"/>
      <c r="AA387" s="61"/>
      <c r="AC387" s="143"/>
      <c r="AD387" s="143"/>
      <c r="AG387" s="143"/>
      <c r="AH387" s="231"/>
      <c r="AI387" s="61"/>
      <c r="AK387" s="143"/>
      <c r="AL387" s="143"/>
      <c r="AO387" s="143"/>
      <c r="AP387" s="231"/>
      <c r="AQ387" s="61"/>
      <c r="AS387" s="143"/>
      <c r="AT387" s="143"/>
      <c r="AW387" s="143"/>
      <c r="AX387" s="231"/>
      <c r="AY387" s="61"/>
      <c r="BA387" s="143"/>
      <c r="BB387" s="143"/>
      <c r="BE387" s="143"/>
      <c r="BF387" s="231"/>
      <c r="BG387" s="241"/>
    </row>
    <row r="388" spans="1:59" ht="12.75" x14ac:dyDescent="0.2">
      <c r="A388" s="231"/>
      <c r="B388" s="126"/>
      <c r="I388" s="143"/>
      <c r="J388" s="231"/>
      <c r="M388" s="143"/>
      <c r="N388" s="143"/>
      <c r="Q388" s="143"/>
      <c r="R388" s="231"/>
      <c r="S388" s="61"/>
      <c r="U388" s="143"/>
      <c r="V388" s="143"/>
      <c r="Y388" s="143"/>
      <c r="Z388" s="231"/>
      <c r="AA388" s="61"/>
      <c r="AC388" s="143"/>
      <c r="AD388" s="143"/>
      <c r="AG388" s="143"/>
      <c r="AH388" s="231"/>
      <c r="AI388" s="61"/>
      <c r="AK388" s="143"/>
      <c r="AL388" s="143"/>
      <c r="AO388" s="143"/>
      <c r="AP388" s="231"/>
      <c r="AQ388" s="61"/>
      <c r="AS388" s="143"/>
      <c r="AT388" s="143"/>
      <c r="AW388" s="143"/>
      <c r="AX388" s="231"/>
      <c r="AY388" s="61"/>
      <c r="BA388" s="143"/>
      <c r="BB388" s="143"/>
      <c r="BE388" s="143"/>
      <c r="BF388" s="231"/>
      <c r="BG388" s="241"/>
    </row>
    <row r="389" spans="1:59" ht="12.75" x14ac:dyDescent="0.2">
      <c r="A389" s="231"/>
      <c r="B389" s="126"/>
      <c r="I389" s="143"/>
      <c r="J389" s="231"/>
      <c r="M389" s="143"/>
      <c r="N389" s="143"/>
      <c r="Q389" s="143"/>
      <c r="R389" s="231"/>
      <c r="S389" s="61"/>
      <c r="U389" s="143"/>
      <c r="V389" s="143"/>
      <c r="Y389" s="143"/>
      <c r="Z389" s="231"/>
      <c r="AA389" s="61"/>
      <c r="AC389" s="143"/>
      <c r="AD389" s="143"/>
      <c r="AG389" s="143"/>
      <c r="AH389" s="231"/>
      <c r="AI389" s="61"/>
      <c r="AK389" s="143"/>
      <c r="AL389" s="143"/>
      <c r="AO389" s="143"/>
      <c r="AP389" s="231"/>
      <c r="AQ389" s="61"/>
      <c r="AS389" s="143"/>
      <c r="AT389" s="143"/>
      <c r="AW389" s="143"/>
      <c r="AX389" s="231"/>
      <c r="AY389" s="61"/>
      <c r="BA389" s="143"/>
      <c r="BB389" s="143"/>
      <c r="BE389" s="143"/>
      <c r="BF389" s="231"/>
      <c r="BG389" s="241"/>
    </row>
    <row r="390" spans="1:59" ht="12.75" x14ac:dyDescent="0.2">
      <c r="A390" s="231"/>
      <c r="B390" s="126"/>
      <c r="I390" s="143"/>
      <c r="J390" s="231"/>
      <c r="M390" s="143"/>
      <c r="N390" s="143"/>
      <c r="Q390" s="143"/>
      <c r="R390" s="231"/>
      <c r="S390" s="61"/>
      <c r="U390" s="143"/>
      <c r="V390" s="143"/>
      <c r="Y390" s="143"/>
      <c r="Z390" s="231"/>
      <c r="AA390" s="61"/>
      <c r="AC390" s="143"/>
      <c r="AD390" s="143"/>
      <c r="AG390" s="143"/>
      <c r="AH390" s="231"/>
      <c r="AI390" s="61"/>
      <c r="AK390" s="143"/>
      <c r="AL390" s="143"/>
      <c r="AO390" s="143"/>
      <c r="AP390" s="231"/>
      <c r="AQ390" s="61"/>
      <c r="AS390" s="143"/>
      <c r="AT390" s="143"/>
      <c r="AW390" s="143"/>
      <c r="AX390" s="231"/>
      <c r="AY390" s="61"/>
      <c r="BA390" s="143"/>
      <c r="BB390" s="143"/>
      <c r="BE390" s="143"/>
      <c r="BF390" s="231"/>
      <c r="BG390" s="241"/>
    </row>
    <row r="391" spans="1:59" ht="12.75" x14ac:dyDescent="0.2">
      <c r="A391" s="231"/>
      <c r="B391" s="126"/>
      <c r="I391" s="143"/>
      <c r="J391" s="231"/>
      <c r="M391" s="143"/>
      <c r="N391" s="143"/>
      <c r="Q391" s="143"/>
      <c r="R391" s="231"/>
      <c r="S391" s="61"/>
      <c r="U391" s="143"/>
      <c r="V391" s="143"/>
      <c r="Y391" s="143"/>
      <c r="Z391" s="231"/>
      <c r="AA391" s="61"/>
      <c r="AC391" s="143"/>
      <c r="AD391" s="143"/>
      <c r="AG391" s="143"/>
      <c r="AH391" s="231"/>
      <c r="AI391" s="61"/>
      <c r="AK391" s="143"/>
      <c r="AL391" s="143"/>
      <c r="AO391" s="143"/>
      <c r="AP391" s="231"/>
      <c r="AQ391" s="61"/>
      <c r="AS391" s="143"/>
      <c r="AT391" s="143"/>
      <c r="AW391" s="143"/>
      <c r="AX391" s="231"/>
      <c r="AY391" s="61"/>
      <c r="BA391" s="143"/>
      <c r="BB391" s="143"/>
      <c r="BE391" s="143"/>
      <c r="BF391" s="231"/>
      <c r="BG391" s="241"/>
    </row>
    <row r="392" spans="1:59" ht="12.75" x14ac:dyDescent="0.2">
      <c r="A392" s="231"/>
      <c r="B392" s="126"/>
      <c r="I392" s="143"/>
      <c r="J392" s="231"/>
      <c r="M392" s="143"/>
      <c r="N392" s="143"/>
      <c r="Q392" s="143"/>
      <c r="R392" s="231"/>
      <c r="S392" s="61"/>
      <c r="U392" s="143"/>
      <c r="V392" s="143"/>
      <c r="Y392" s="143"/>
      <c r="Z392" s="231"/>
      <c r="AA392" s="61"/>
      <c r="AC392" s="143"/>
      <c r="AD392" s="143"/>
      <c r="AG392" s="143"/>
      <c r="AH392" s="231"/>
      <c r="AI392" s="61"/>
      <c r="AK392" s="143"/>
      <c r="AL392" s="143"/>
      <c r="AO392" s="143"/>
      <c r="AP392" s="231"/>
      <c r="AQ392" s="61"/>
      <c r="AS392" s="143"/>
      <c r="AT392" s="143"/>
      <c r="AW392" s="143"/>
      <c r="AX392" s="231"/>
      <c r="AY392" s="61"/>
      <c r="BA392" s="143"/>
      <c r="BB392" s="143"/>
      <c r="BE392" s="143"/>
      <c r="BF392" s="231"/>
      <c r="BG392" s="241"/>
    </row>
    <row r="393" spans="1:59" ht="12.75" x14ac:dyDescent="0.2">
      <c r="A393" s="231"/>
      <c r="B393" s="126"/>
      <c r="I393" s="143"/>
      <c r="J393" s="231"/>
      <c r="M393" s="143"/>
      <c r="N393" s="143"/>
      <c r="Q393" s="143"/>
      <c r="R393" s="231"/>
      <c r="S393" s="61"/>
      <c r="U393" s="143"/>
      <c r="V393" s="143"/>
      <c r="Y393" s="143"/>
      <c r="Z393" s="231"/>
      <c r="AA393" s="61"/>
      <c r="AC393" s="143"/>
      <c r="AD393" s="143"/>
      <c r="AG393" s="143"/>
      <c r="AH393" s="231"/>
      <c r="AI393" s="61"/>
      <c r="AK393" s="143"/>
      <c r="AL393" s="143"/>
      <c r="AO393" s="143"/>
      <c r="AP393" s="231"/>
      <c r="AQ393" s="61"/>
      <c r="AS393" s="143"/>
      <c r="AT393" s="143"/>
      <c r="AW393" s="143"/>
      <c r="AX393" s="231"/>
      <c r="AY393" s="61"/>
      <c r="BA393" s="143"/>
      <c r="BB393" s="143"/>
      <c r="BE393" s="143"/>
      <c r="BF393" s="231"/>
      <c r="BG393" s="241"/>
    </row>
    <row r="394" spans="1:59" ht="12.75" x14ac:dyDescent="0.2">
      <c r="A394" s="231"/>
      <c r="B394" s="126"/>
      <c r="I394" s="143"/>
      <c r="J394" s="231"/>
      <c r="M394" s="143"/>
      <c r="N394" s="143"/>
      <c r="Q394" s="143"/>
      <c r="R394" s="231"/>
      <c r="S394" s="61"/>
      <c r="U394" s="143"/>
      <c r="V394" s="143"/>
      <c r="Y394" s="143"/>
      <c r="Z394" s="231"/>
      <c r="AA394" s="61"/>
      <c r="AC394" s="143"/>
      <c r="AD394" s="143"/>
      <c r="AG394" s="143"/>
      <c r="AH394" s="231"/>
      <c r="AI394" s="61"/>
      <c r="AK394" s="143"/>
      <c r="AL394" s="143"/>
      <c r="AO394" s="143"/>
      <c r="AP394" s="231"/>
      <c r="AQ394" s="61"/>
      <c r="AS394" s="143"/>
      <c r="AT394" s="143"/>
      <c r="AW394" s="143"/>
      <c r="AX394" s="231"/>
      <c r="AY394" s="61"/>
      <c r="BA394" s="143"/>
      <c r="BB394" s="143"/>
      <c r="BE394" s="143"/>
      <c r="BF394" s="231"/>
      <c r="BG394" s="241"/>
    </row>
    <row r="395" spans="1:59" ht="12.75" x14ac:dyDescent="0.2">
      <c r="A395" s="231"/>
      <c r="B395" s="126"/>
      <c r="I395" s="143"/>
      <c r="J395" s="231"/>
      <c r="M395" s="143"/>
      <c r="N395" s="143"/>
      <c r="Q395" s="143"/>
      <c r="R395" s="231"/>
      <c r="S395" s="61"/>
      <c r="U395" s="143"/>
      <c r="V395" s="143"/>
      <c r="Y395" s="143"/>
      <c r="Z395" s="231"/>
      <c r="AA395" s="61"/>
      <c r="AC395" s="143"/>
      <c r="AD395" s="143"/>
      <c r="AG395" s="143"/>
      <c r="AH395" s="231"/>
      <c r="AI395" s="61"/>
      <c r="AK395" s="143"/>
      <c r="AL395" s="143"/>
      <c r="AO395" s="143"/>
      <c r="AP395" s="231"/>
      <c r="AQ395" s="61"/>
      <c r="AS395" s="143"/>
      <c r="AT395" s="143"/>
      <c r="AW395" s="143"/>
      <c r="AX395" s="231"/>
      <c r="AY395" s="61"/>
      <c r="BA395" s="143"/>
      <c r="BB395" s="143"/>
      <c r="BE395" s="143"/>
      <c r="BF395" s="231"/>
      <c r="BG395" s="241"/>
    </row>
    <row r="396" spans="1:59" ht="12.75" x14ac:dyDescent="0.2">
      <c r="A396" s="231"/>
      <c r="B396" s="126"/>
      <c r="I396" s="143"/>
      <c r="J396" s="231"/>
      <c r="M396" s="143"/>
      <c r="N396" s="143"/>
      <c r="Q396" s="143"/>
      <c r="R396" s="231"/>
      <c r="S396" s="61"/>
      <c r="U396" s="143"/>
      <c r="V396" s="143"/>
      <c r="Y396" s="143"/>
      <c r="Z396" s="231"/>
      <c r="AA396" s="61"/>
      <c r="AC396" s="143"/>
      <c r="AD396" s="143"/>
      <c r="AG396" s="143"/>
      <c r="AH396" s="231"/>
      <c r="AI396" s="61"/>
      <c r="AK396" s="143"/>
      <c r="AL396" s="143"/>
      <c r="AO396" s="143"/>
      <c r="AP396" s="231"/>
      <c r="AQ396" s="61"/>
      <c r="AS396" s="143"/>
      <c r="AT396" s="143"/>
      <c r="AW396" s="143"/>
      <c r="AX396" s="231"/>
      <c r="AY396" s="61"/>
      <c r="BA396" s="143"/>
      <c r="BB396" s="143"/>
      <c r="BE396" s="143"/>
      <c r="BF396" s="231"/>
      <c r="BG396" s="241"/>
    </row>
    <row r="397" spans="1:59" ht="12.75" x14ac:dyDescent="0.2">
      <c r="A397" s="231"/>
      <c r="B397" s="126"/>
      <c r="I397" s="143"/>
      <c r="J397" s="231"/>
      <c r="M397" s="143"/>
      <c r="N397" s="143"/>
      <c r="Q397" s="143"/>
      <c r="R397" s="231"/>
      <c r="S397" s="61"/>
      <c r="U397" s="143"/>
      <c r="V397" s="143"/>
      <c r="Y397" s="143"/>
      <c r="Z397" s="231"/>
      <c r="AA397" s="61"/>
      <c r="AC397" s="143"/>
      <c r="AD397" s="143"/>
      <c r="AG397" s="143"/>
      <c r="AH397" s="231"/>
      <c r="AI397" s="61"/>
      <c r="AK397" s="143"/>
      <c r="AL397" s="143"/>
      <c r="AO397" s="143"/>
      <c r="AP397" s="231"/>
      <c r="AQ397" s="61"/>
      <c r="AS397" s="143"/>
      <c r="AT397" s="143"/>
      <c r="AW397" s="143"/>
      <c r="AX397" s="231"/>
      <c r="AY397" s="61"/>
      <c r="BA397" s="143"/>
      <c r="BB397" s="143"/>
      <c r="BE397" s="143"/>
      <c r="BF397" s="231"/>
      <c r="BG397" s="241"/>
    </row>
    <row r="398" spans="1:59" ht="12.75" x14ac:dyDescent="0.2">
      <c r="A398" s="231"/>
      <c r="B398" s="126"/>
      <c r="I398" s="143"/>
      <c r="J398" s="231"/>
      <c r="M398" s="143"/>
      <c r="N398" s="143"/>
      <c r="Q398" s="143"/>
      <c r="R398" s="231"/>
      <c r="S398" s="61"/>
      <c r="U398" s="143"/>
      <c r="V398" s="143"/>
      <c r="Y398" s="143"/>
      <c r="Z398" s="231"/>
      <c r="AA398" s="61"/>
      <c r="AC398" s="143"/>
      <c r="AD398" s="143"/>
      <c r="AG398" s="143"/>
      <c r="AH398" s="231"/>
      <c r="AI398" s="61"/>
      <c r="AK398" s="143"/>
      <c r="AL398" s="143"/>
      <c r="AO398" s="143"/>
      <c r="AP398" s="231"/>
      <c r="AQ398" s="61"/>
      <c r="AS398" s="143"/>
      <c r="AT398" s="143"/>
      <c r="AW398" s="143"/>
      <c r="AX398" s="231"/>
      <c r="AY398" s="61"/>
      <c r="BA398" s="143"/>
      <c r="BB398" s="143"/>
      <c r="BE398" s="143"/>
      <c r="BF398" s="231"/>
      <c r="BG398" s="241"/>
    </row>
    <row r="399" spans="1:59" ht="12.75" x14ac:dyDescent="0.2">
      <c r="A399" s="231"/>
      <c r="B399" s="126"/>
      <c r="I399" s="143"/>
      <c r="J399" s="231"/>
      <c r="M399" s="143"/>
      <c r="N399" s="143"/>
      <c r="Q399" s="143"/>
      <c r="R399" s="231"/>
      <c r="S399" s="61"/>
      <c r="U399" s="143"/>
      <c r="V399" s="143"/>
      <c r="Y399" s="143"/>
      <c r="Z399" s="231"/>
      <c r="AA399" s="61"/>
      <c r="AC399" s="143"/>
      <c r="AD399" s="143"/>
      <c r="AG399" s="143"/>
      <c r="AH399" s="231"/>
      <c r="AI399" s="61"/>
      <c r="AK399" s="143"/>
      <c r="AL399" s="143"/>
      <c r="AO399" s="143"/>
      <c r="AP399" s="231"/>
      <c r="AQ399" s="61"/>
      <c r="AS399" s="143"/>
      <c r="AT399" s="143"/>
      <c r="AW399" s="143"/>
      <c r="AX399" s="231"/>
      <c r="AY399" s="61"/>
      <c r="BA399" s="143"/>
      <c r="BB399" s="143"/>
      <c r="BE399" s="143"/>
      <c r="BF399" s="231"/>
      <c r="BG399" s="241"/>
    </row>
    <row r="400" spans="1:59" ht="12.75" x14ac:dyDescent="0.2">
      <c r="A400" s="231"/>
      <c r="B400" s="126"/>
      <c r="I400" s="143"/>
      <c r="J400" s="231"/>
      <c r="M400" s="143"/>
      <c r="N400" s="143"/>
      <c r="Q400" s="143"/>
      <c r="R400" s="231"/>
      <c r="S400" s="61"/>
      <c r="U400" s="143"/>
      <c r="V400" s="143"/>
      <c r="Y400" s="143"/>
      <c r="Z400" s="231"/>
      <c r="AA400" s="61"/>
      <c r="AC400" s="143"/>
      <c r="AD400" s="143"/>
      <c r="AG400" s="143"/>
      <c r="AH400" s="231"/>
      <c r="AI400" s="61"/>
      <c r="AK400" s="143"/>
      <c r="AL400" s="143"/>
      <c r="AO400" s="143"/>
      <c r="AP400" s="231"/>
      <c r="AQ400" s="61"/>
      <c r="AS400" s="143"/>
      <c r="AT400" s="143"/>
      <c r="AW400" s="143"/>
      <c r="AX400" s="231"/>
      <c r="AY400" s="61"/>
      <c r="BA400" s="143"/>
      <c r="BB400" s="143"/>
      <c r="BE400" s="143"/>
      <c r="BF400" s="231"/>
      <c r="BG400" s="241"/>
    </row>
    <row r="401" spans="1:59" ht="12.75" x14ac:dyDescent="0.2">
      <c r="A401" s="231"/>
      <c r="B401" s="126"/>
      <c r="I401" s="143"/>
      <c r="J401" s="231"/>
      <c r="M401" s="143"/>
      <c r="N401" s="143"/>
      <c r="Q401" s="143"/>
      <c r="R401" s="231"/>
      <c r="S401" s="61"/>
      <c r="U401" s="143"/>
      <c r="V401" s="143"/>
      <c r="Y401" s="143"/>
      <c r="Z401" s="231"/>
      <c r="AA401" s="61"/>
      <c r="AC401" s="143"/>
      <c r="AD401" s="143"/>
      <c r="AG401" s="143"/>
      <c r="AH401" s="231"/>
      <c r="AI401" s="61"/>
      <c r="AK401" s="143"/>
      <c r="AL401" s="143"/>
      <c r="AO401" s="143"/>
      <c r="AP401" s="231"/>
      <c r="AQ401" s="61"/>
      <c r="AS401" s="143"/>
      <c r="AT401" s="143"/>
      <c r="AW401" s="143"/>
      <c r="AX401" s="231"/>
      <c r="AY401" s="61"/>
      <c r="BA401" s="143"/>
      <c r="BB401" s="143"/>
      <c r="BE401" s="143"/>
      <c r="BF401" s="231"/>
      <c r="BG401" s="241"/>
    </row>
    <row r="402" spans="1:59" ht="12.75" x14ac:dyDescent="0.2">
      <c r="A402" s="231"/>
      <c r="B402" s="126"/>
      <c r="I402" s="143"/>
      <c r="J402" s="231"/>
      <c r="M402" s="143"/>
      <c r="N402" s="143"/>
      <c r="Q402" s="143"/>
      <c r="R402" s="231"/>
      <c r="S402" s="61"/>
      <c r="U402" s="143"/>
      <c r="V402" s="143"/>
      <c r="Y402" s="143"/>
      <c r="Z402" s="231"/>
      <c r="AA402" s="61"/>
      <c r="AC402" s="143"/>
      <c r="AD402" s="143"/>
      <c r="AG402" s="143"/>
      <c r="AH402" s="231"/>
      <c r="AI402" s="61"/>
      <c r="AK402" s="143"/>
      <c r="AL402" s="143"/>
      <c r="AO402" s="143"/>
      <c r="AP402" s="231"/>
      <c r="AQ402" s="61"/>
      <c r="AS402" s="143"/>
      <c r="AT402" s="143"/>
      <c r="AW402" s="143"/>
      <c r="AX402" s="231"/>
      <c r="AY402" s="61"/>
      <c r="BA402" s="143"/>
      <c r="BB402" s="143"/>
      <c r="BE402" s="143"/>
      <c r="BF402" s="231"/>
      <c r="BG402" s="241"/>
    </row>
    <row r="403" spans="1:59" ht="12.75" x14ac:dyDescent="0.2">
      <c r="A403" s="231"/>
      <c r="B403" s="126"/>
      <c r="I403" s="143"/>
      <c r="J403" s="231"/>
      <c r="M403" s="143"/>
      <c r="N403" s="143"/>
      <c r="Q403" s="143"/>
      <c r="R403" s="231"/>
      <c r="S403" s="61"/>
      <c r="U403" s="143"/>
      <c r="V403" s="143"/>
      <c r="Y403" s="143"/>
      <c r="Z403" s="231"/>
      <c r="AA403" s="61"/>
      <c r="AC403" s="143"/>
      <c r="AD403" s="143"/>
      <c r="AG403" s="143"/>
      <c r="AH403" s="231"/>
      <c r="AI403" s="61"/>
      <c r="AK403" s="143"/>
      <c r="AL403" s="143"/>
      <c r="AO403" s="143"/>
      <c r="AP403" s="231"/>
      <c r="AQ403" s="61"/>
      <c r="AS403" s="143"/>
      <c r="AT403" s="143"/>
      <c r="AW403" s="143"/>
      <c r="AX403" s="231"/>
      <c r="AY403" s="61"/>
      <c r="BA403" s="143"/>
      <c r="BB403" s="143"/>
      <c r="BE403" s="143"/>
      <c r="BF403" s="231"/>
      <c r="BG403" s="241"/>
    </row>
    <row r="404" spans="1:59" ht="12.75" x14ac:dyDescent="0.2">
      <c r="A404" s="231"/>
      <c r="B404" s="126"/>
      <c r="I404" s="143"/>
      <c r="J404" s="231"/>
      <c r="M404" s="143"/>
      <c r="N404" s="143"/>
      <c r="Q404" s="143"/>
      <c r="R404" s="231"/>
      <c r="S404" s="61"/>
      <c r="U404" s="143"/>
      <c r="V404" s="143"/>
      <c r="Y404" s="143"/>
      <c r="Z404" s="231"/>
      <c r="AA404" s="61"/>
      <c r="AC404" s="143"/>
      <c r="AD404" s="143"/>
      <c r="AG404" s="143"/>
      <c r="AH404" s="231"/>
      <c r="AI404" s="61"/>
      <c r="AK404" s="143"/>
      <c r="AL404" s="143"/>
      <c r="AO404" s="143"/>
      <c r="AP404" s="231"/>
      <c r="AQ404" s="61"/>
      <c r="AS404" s="143"/>
      <c r="AT404" s="143"/>
      <c r="AW404" s="143"/>
      <c r="AX404" s="231"/>
      <c r="AY404" s="61"/>
      <c r="BA404" s="143"/>
      <c r="BB404" s="143"/>
      <c r="BE404" s="143"/>
      <c r="BF404" s="231"/>
      <c r="BG404" s="241"/>
    </row>
    <row r="405" spans="1:59" ht="12.75" x14ac:dyDescent="0.2">
      <c r="A405" s="231"/>
      <c r="B405" s="126"/>
      <c r="I405" s="143"/>
      <c r="J405" s="231"/>
      <c r="M405" s="143"/>
      <c r="N405" s="143"/>
      <c r="Q405" s="143"/>
      <c r="R405" s="231"/>
      <c r="S405" s="61"/>
      <c r="U405" s="143"/>
      <c r="V405" s="143"/>
      <c r="Y405" s="143"/>
      <c r="Z405" s="231"/>
      <c r="AA405" s="61"/>
      <c r="AC405" s="143"/>
      <c r="AD405" s="143"/>
      <c r="AG405" s="143"/>
      <c r="AH405" s="231"/>
      <c r="AI405" s="61"/>
      <c r="AK405" s="143"/>
      <c r="AL405" s="143"/>
      <c r="AO405" s="143"/>
      <c r="AP405" s="231"/>
      <c r="AQ405" s="61"/>
      <c r="AS405" s="143"/>
      <c r="AT405" s="143"/>
      <c r="AW405" s="143"/>
      <c r="AX405" s="231"/>
      <c r="AY405" s="61"/>
      <c r="BA405" s="143"/>
      <c r="BB405" s="143"/>
      <c r="BE405" s="143"/>
      <c r="BF405" s="231"/>
      <c r="BG405" s="241"/>
    </row>
    <row r="406" spans="1:59" ht="12.75" x14ac:dyDescent="0.2">
      <c r="A406" s="231"/>
      <c r="B406" s="126"/>
      <c r="I406" s="143"/>
      <c r="J406" s="231"/>
      <c r="M406" s="143"/>
      <c r="N406" s="143"/>
      <c r="Q406" s="143"/>
      <c r="R406" s="231"/>
      <c r="S406" s="61"/>
      <c r="U406" s="143"/>
      <c r="V406" s="143"/>
      <c r="Y406" s="143"/>
      <c r="Z406" s="231"/>
      <c r="AA406" s="61"/>
      <c r="AC406" s="143"/>
      <c r="AD406" s="143"/>
      <c r="AG406" s="143"/>
      <c r="AH406" s="231"/>
      <c r="AI406" s="61"/>
      <c r="AK406" s="143"/>
      <c r="AL406" s="143"/>
      <c r="AO406" s="143"/>
      <c r="AP406" s="231"/>
      <c r="AQ406" s="61"/>
      <c r="AS406" s="143"/>
      <c r="AT406" s="143"/>
      <c r="AW406" s="143"/>
      <c r="AX406" s="231"/>
      <c r="AY406" s="61"/>
      <c r="BA406" s="143"/>
      <c r="BB406" s="143"/>
      <c r="BE406" s="143"/>
      <c r="BF406" s="231"/>
      <c r="BG406" s="241"/>
    </row>
    <row r="407" spans="1:59" ht="12.75" x14ac:dyDescent="0.2">
      <c r="A407" s="231"/>
      <c r="B407" s="126"/>
      <c r="I407" s="143"/>
      <c r="J407" s="231"/>
      <c r="M407" s="143"/>
      <c r="N407" s="143"/>
      <c r="Q407" s="143"/>
      <c r="R407" s="231"/>
      <c r="S407" s="61"/>
      <c r="U407" s="143"/>
      <c r="V407" s="143"/>
      <c r="Y407" s="143"/>
      <c r="Z407" s="231"/>
      <c r="AA407" s="61"/>
      <c r="AC407" s="143"/>
      <c r="AD407" s="143"/>
      <c r="AG407" s="143"/>
      <c r="AH407" s="231"/>
      <c r="AI407" s="61"/>
      <c r="AK407" s="143"/>
      <c r="AL407" s="143"/>
      <c r="AO407" s="143"/>
      <c r="AP407" s="231"/>
      <c r="AQ407" s="61"/>
      <c r="AS407" s="143"/>
      <c r="AT407" s="143"/>
      <c r="AW407" s="143"/>
      <c r="AX407" s="231"/>
      <c r="AY407" s="61"/>
      <c r="BA407" s="143"/>
      <c r="BB407" s="143"/>
      <c r="BE407" s="143"/>
      <c r="BF407" s="231"/>
      <c r="BG407" s="241"/>
    </row>
    <row r="408" spans="1:59" ht="12.75" x14ac:dyDescent="0.2">
      <c r="A408" s="231"/>
      <c r="B408" s="126"/>
      <c r="I408" s="143"/>
      <c r="J408" s="231"/>
      <c r="M408" s="143"/>
      <c r="N408" s="143"/>
      <c r="Q408" s="143"/>
      <c r="R408" s="231"/>
      <c r="S408" s="61"/>
      <c r="U408" s="143"/>
      <c r="V408" s="143"/>
      <c r="Y408" s="143"/>
      <c r="Z408" s="231"/>
      <c r="AA408" s="61"/>
      <c r="AC408" s="143"/>
      <c r="AD408" s="143"/>
      <c r="AG408" s="143"/>
      <c r="AH408" s="231"/>
      <c r="AI408" s="61"/>
      <c r="AK408" s="143"/>
      <c r="AL408" s="143"/>
      <c r="AO408" s="143"/>
      <c r="AP408" s="231"/>
      <c r="AQ408" s="61"/>
      <c r="AS408" s="143"/>
      <c r="AT408" s="143"/>
      <c r="AW408" s="143"/>
      <c r="AX408" s="231"/>
      <c r="AY408" s="61"/>
      <c r="BA408" s="143"/>
      <c r="BB408" s="143"/>
      <c r="BE408" s="143"/>
      <c r="BF408" s="231"/>
      <c r="BG408" s="241"/>
    </row>
    <row r="409" spans="1:59" ht="12.75" x14ac:dyDescent="0.2">
      <c r="A409" s="231"/>
      <c r="B409" s="126"/>
      <c r="I409" s="143"/>
      <c r="J409" s="231"/>
      <c r="M409" s="143"/>
      <c r="N409" s="143"/>
      <c r="Q409" s="143"/>
      <c r="R409" s="231"/>
      <c r="S409" s="61"/>
      <c r="U409" s="143"/>
      <c r="V409" s="143"/>
      <c r="Y409" s="143"/>
      <c r="Z409" s="231"/>
      <c r="AA409" s="61"/>
      <c r="AC409" s="143"/>
      <c r="AD409" s="143"/>
      <c r="AG409" s="143"/>
      <c r="AH409" s="231"/>
      <c r="AI409" s="61"/>
      <c r="AK409" s="143"/>
      <c r="AL409" s="143"/>
      <c r="AO409" s="143"/>
      <c r="AP409" s="231"/>
      <c r="AQ409" s="61"/>
      <c r="AS409" s="143"/>
      <c r="AT409" s="143"/>
      <c r="AW409" s="143"/>
      <c r="AX409" s="231"/>
      <c r="AY409" s="61"/>
      <c r="BA409" s="143"/>
      <c r="BB409" s="143"/>
      <c r="BE409" s="143"/>
      <c r="BF409" s="231"/>
      <c r="BG409" s="241"/>
    </row>
    <row r="410" spans="1:59" ht="12.75" x14ac:dyDescent="0.2">
      <c r="A410" s="231"/>
      <c r="B410" s="126"/>
      <c r="I410" s="143"/>
      <c r="J410" s="231"/>
      <c r="M410" s="143"/>
      <c r="N410" s="143"/>
      <c r="Q410" s="143"/>
      <c r="R410" s="231"/>
      <c r="S410" s="61"/>
      <c r="U410" s="143"/>
      <c r="V410" s="143"/>
      <c r="Y410" s="143"/>
      <c r="Z410" s="231"/>
      <c r="AA410" s="61"/>
      <c r="AC410" s="143"/>
      <c r="AD410" s="143"/>
      <c r="AG410" s="143"/>
      <c r="AH410" s="231"/>
      <c r="AI410" s="61"/>
      <c r="AK410" s="143"/>
      <c r="AL410" s="143"/>
      <c r="AO410" s="143"/>
      <c r="AP410" s="231"/>
      <c r="AQ410" s="61"/>
      <c r="AS410" s="143"/>
      <c r="AT410" s="143"/>
      <c r="AW410" s="143"/>
      <c r="AX410" s="231"/>
      <c r="AY410" s="61"/>
      <c r="BA410" s="143"/>
      <c r="BB410" s="143"/>
      <c r="BE410" s="143"/>
      <c r="BF410" s="231"/>
      <c r="BG410" s="241"/>
    </row>
    <row r="411" spans="1:59" ht="12.75" x14ac:dyDescent="0.2">
      <c r="A411" s="231"/>
      <c r="B411" s="126"/>
      <c r="I411" s="143"/>
      <c r="J411" s="231"/>
      <c r="M411" s="143"/>
      <c r="N411" s="143"/>
      <c r="Q411" s="143"/>
      <c r="R411" s="231"/>
      <c r="S411" s="61"/>
      <c r="U411" s="143"/>
      <c r="V411" s="143"/>
      <c r="Y411" s="143"/>
      <c r="Z411" s="231"/>
      <c r="AA411" s="61"/>
      <c r="AC411" s="143"/>
      <c r="AD411" s="143"/>
      <c r="AG411" s="143"/>
      <c r="AH411" s="231"/>
      <c r="AI411" s="61"/>
      <c r="AK411" s="143"/>
      <c r="AL411" s="143"/>
      <c r="AO411" s="143"/>
      <c r="AP411" s="231"/>
      <c r="AQ411" s="61"/>
      <c r="AS411" s="143"/>
      <c r="AT411" s="143"/>
      <c r="AW411" s="143"/>
      <c r="AX411" s="231"/>
      <c r="AY411" s="61"/>
      <c r="BA411" s="143"/>
      <c r="BB411" s="143"/>
      <c r="BE411" s="143"/>
      <c r="BF411" s="231"/>
      <c r="BG411" s="241"/>
    </row>
    <row r="412" spans="1:59" ht="12.75" x14ac:dyDescent="0.2">
      <c r="A412" s="231"/>
      <c r="B412" s="126"/>
      <c r="I412" s="143"/>
      <c r="J412" s="231"/>
      <c r="M412" s="143"/>
      <c r="N412" s="143"/>
      <c r="Q412" s="143"/>
      <c r="R412" s="231"/>
      <c r="S412" s="61"/>
      <c r="U412" s="143"/>
      <c r="V412" s="143"/>
      <c r="Y412" s="143"/>
      <c r="Z412" s="231"/>
      <c r="AA412" s="61"/>
      <c r="AC412" s="143"/>
      <c r="AD412" s="143"/>
      <c r="AG412" s="143"/>
      <c r="AH412" s="231"/>
      <c r="AI412" s="61"/>
      <c r="AK412" s="143"/>
      <c r="AL412" s="143"/>
      <c r="AO412" s="143"/>
      <c r="AP412" s="231"/>
      <c r="AQ412" s="61"/>
      <c r="AS412" s="143"/>
      <c r="AT412" s="143"/>
      <c r="AW412" s="143"/>
      <c r="AX412" s="231"/>
      <c r="AY412" s="61"/>
      <c r="BA412" s="143"/>
      <c r="BB412" s="143"/>
      <c r="BE412" s="143"/>
      <c r="BF412" s="231"/>
      <c r="BG412" s="241"/>
    </row>
    <row r="413" spans="1:59" ht="12.75" x14ac:dyDescent="0.2">
      <c r="A413" s="231"/>
      <c r="B413" s="126"/>
      <c r="I413" s="143"/>
      <c r="J413" s="231"/>
      <c r="M413" s="143"/>
      <c r="N413" s="143"/>
      <c r="Q413" s="143"/>
      <c r="R413" s="231"/>
      <c r="S413" s="61"/>
      <c r="U413" s="143"/>
      <c r="V413" s="143"/>
      <c r="Y413" s="143"/>
      <c r="Z413" s="231"/>
      <c r="AA413" s="61"/>
      <c r="AC413" s="143"/>
      <c r="AD413" s="143"/>
      <c r="AG413" s="143"/>
      <c r="AH413" s="231"/>
      <c r="AI413" s="61"/>
      <c r="AK413" s="143"/>
      <c r="AL413" s="143"/>
      <c r="AO413" s="143"/>
      <c r="AP413" s="231"/>
      <c r="AQ413" s="61"/>
      <c r="AS413" s="143"/>
      <c r="AT413" s="143"/>
      <c r="AW413" s="143"/>
      <c r="AX413" s="231"/>
      <c r="AY413" s="61"/>
      <c r="BA413" s="143"/>
      <c r="BB413" s="143"/>
      <c r="BE413" s="143"/>
      <c r="BF413" s="231"/>
      <c r="BG413" s="241"/>
    </row>
    <row r="414" spans="1:59" ht="12.75" x14ac:dyDescent="0.2">
      <c r="A414" s="231"/>
      <c r="B414" s="126"/>
      <c r="I414" s="143"/>
      <c r="J414" s="231"/>
      <c r="M414" s="143"/>
      <c r="N414" s="143"/>
      <c r="Q414" s="143"/>
      <c r="R414" s="231"/>
      <c r="S414" s="61"/>
      <c r="U414" s="143"/>
      <c r="V414" s="143"/>
      <c r="Y414" s="143"/>
      <c r="Z414" s="231"/>
      <c r="AA414" s="61"/>
      <c r="AC414" s="143"/>
      <c r="AD414" s="143"/>
      <c r="AG414" s="143"/>
      <c r="AH414" s="231"/>
      <c r="AI414" s="61"/>
      <c r="AK414" s="143"/>
      <c r="AL414" s="143"/>
      <c r="AO414" s="143"/>
      <c r="AP414" s="231"/>
      <c r="AQ414" s="61"/>
      <c r="AS414" s="143"/>
      <c r="AT414" s="143"/>
      <c r="AW414" s="143"/>
      <c r="AX414" s="231"/>
      <c r="AY414" s="61"/>
      <c r="BA414" s="143"/>
      <c r="BB414" s="143"/>
      <c r="BE414" s="143"/>
      <c r="BF414" s="231"/>
      <c r="BG414" s="241"/>
    </row>
    <row r="415" spans="1:59" ht="12.75" x14ac:dyDescent="0.2">
      <c r="A415" s="231"/>
      <c r="B415" s="126"/>
      <c r="I415" s="143"/>
      <c r="J415" s="231"/>
      <c r="M415" s="143"/>
      <c r="N415" s="143"/>
      <c r="Q415" s="143"/>
      <c r="R415" s="231"/>
      <c r="S415" s="61"/>
      <c r="U415" s="143"/>
      <c r="V415" s="143"/>
      <c r="Y415" s="143"/>
      <c r="Z415" s="231"/>
      <c r="AA415" s="61"/>
      <c r="AC415" s="143"/>
      <c r="AD415" s="143"/>
      <c r="AG415" s="143"/>
      <c r="AH415" s="231"/>
      <c r="AI415" s="61"/>
      <c r="AK415" s="143"/>
      <c r="AL415" s="143"/>
      <c r="AO415" s="143"/>
      <c r="AP415" s="231"/>
      <c r="AQ415" s="61"/>
      <c r="AS415" s="143"/>
      <c r="AT415" s="143"/>
      <c r="AW415" s="143"/>
      <c r="AX415" s="231"/>
      <c r="AY415" s="61"/>
      <c r="BA415" s="143"/>
      <c r="BB415" s="143"/>
      <c r="BE415" s="143"/>
      <c r="BF415" s="231"/>
      <c r="BG415" s="241"/>
    </row>
    <row r="416" spans="1:59" ht="12.75" x14ac:dyDescent="0.2">
      <c r="A416" s="231"/>
      <c r="B416" s="126"/>
      <c r="I416" s="143"/>
      <c r="J416" s="231"/>
      <c r="M416" s="143"/>
      <c r="N416" s="143"/>
      <c r="Q416" s="143"/>
      <c r="R416" s="231"/>
      <c r="S416" s="61"/>
      <c r="U416" s="143"/>
      <c r="V416" s="143"/>
      <c r="Y416" s="143"/>
      <c r="Z416" s="231"/>
      <c r="AA416" s="61"/>
      <c r="AC416" s="143"/>
      <c r="AD416" s="143"/>
      <c r="AG416" s="143"/>
      <c r="AH416" s="231"/>
      <c r="AI416" s="61"/>
      <c r="AK416" s="143"/>
      <c r="AL416" s="143"/>
      <c r="AO416" s="143"/>
      <c r="AP416" s="231"/>
      <c r="AQ416" s="61"/>
      <c r="AS416" s="143"/>
      <c r="AT416" s="143"/>
      <c r="AW416" s="143"/>
      <c r="AX416" s="231"/>
      <c r="AY416" s="61"/>
      <c r="BA416" s="143"/>
      <c r="BB416" s="143"/>
      <c r="BE416" s="143"/>
      <c r="BF416" s="231"/>
      <c r="BG416" s="241"/>
    </row>
    <row r="417" spans="1:59" ht="12.75" x14ac:dyDescent="0.2">
      <c r="A417" s="231"/>
      <c r="B417" s="126"/>
      <c r="I417" s="143"/>
      <c r="J417" s="231"/>
      <c r="M417" s="143"/>
      <c r="N417" s="143"/>
      <c r="Q417" s="143"/>
      <c r="R417" s="231"/>
      <c r="S417" s="61"/>
      <c r="U417" s="143"/>
      <c r="V417" s="143"/>
      <c r="Y417" s="143"/>
      <c r="Z417" s="231"/>
      <c r="AA417" s="61"/>
      <c r="AC417" s="143"/>
      <c r="AD417" s="143"/>
      <c r="AG417" s="143"/>
      <c r="AH417" s="231"/>
      <c r="AI417" s="61"/>
      <c r="AK417" s="143"/>
      <c r="AL417" s="143"/>
      <c r="AO417" s="143"/>
      <c r="AP417" s="231"/>
      <c r="AQ417" s="61"/>
      <c r="AS417" s="143"/>
      <c r="AT417" s="143"/>
      <c r="AW417" s="143"/>
      <c r="AX417" s="231"/>
      <c r="AY417" s="61"/>
      <c r="BA417" s="143"/>
      <c r="BB417" s="143"/>
      <c r="BE417" s="143"/>
      <c r="BF417" s="231"/>
      <c r="BG417" s="241"/>
    </row>
    <row r="418" spans="1:59" ht="12.75" x14ac:dyDescent="0.2">
      <c r="A418" s="231"/>
      <c r="B418" s="126"/>
      <c r="I418" s="143"/>
      <c r="J418" s="231"/>
      <c r="M418" s="143"/>
      <c r="N418" s="143"/>
      <c r="Q418" s="143"/>
      <c r="R418" s="231"/>
      <c r="S418" s="61"/>
      <c r="U418" s="143"/>
      <c r="V418" s="143"/>
      <c r="Y418" s="143"/>
      <c r="Z418" s="231"/>
      <c r="AA418" s="61"/>
      <c r="AC418" s="143"/>
      <c r="AD418" s="143"/>
      <c r="AG418" s="143"/>
      <c r="AH418" s="231"/>
      <c r="AI418" s="61"/>
      <c r="AK418" s="143"/>
      <c r="AL418" s="143"/>
      <c r="AO418" s="143"/>
      <c r="AP418" s="231"/>
      <c r="AQ418" s="61"/>
      <c r="AS418" s="143"/>
      <c r="AT418" s="143"/>
      <c r="AW418" s="143"/>
      <c r="AX418" s="231"/>
      <c r="AY418" s="61"/>
      <c r="BA418" s="143"/>
      <c r="BB418" s="143"/>
      <c r="BE418" s="143"/>
      <c r="BF418" s="231"/>
      <c r="BG418" s="241"/>
    </row>
    <row r="419" spans="1:59" ht="12.75" x14ac:dyDescent="0.2">
      <c r="A419" s="231"/>
      <c r="B419" s="126"/>
      <c r="I419" s="143"/>
      <c r="J419" s="231"/>
      <c r="M419" s="143"/>
      <c r="N419" s="143"/>
      <c r="Q419" s="143"/>
      <c r="R419" s="231"/>
      <c r="S419" s="61"/>
      <c r="U419" s="143"/>
      <c r="V419" s="143"/>
      <c r="Y419" s="143"/>
      <c r="Z419" s="231"/>
      <c r="AA419" s="61"/>
      <c r="AC419" s="143"/>
      <c r="AD419" s="143"/>
      <c r="AG419" s="143"/>
      <c r="AH419" s="231"/>
      <c r="AI419" s="61"/>
      <c r="AK419" s="143"/>
      <c r="AL419" s="143"/>
      <c r="AO419" s="143"/>
      <c r="AP419" s="231"/>
      <c r="AQ419" s="61"/>
      <c r="AS419" s="143"/>
      <c r="AT419" s="143"/>
      <c r="AW419" s="143"/>
      <c r="AX419" s="231"/>
      <c r="AY419" s="61"/>
      <c r="BA419" s="143"/>
      <c r="BB419" s="143"/>
      <c r="BE419" s="143"/>
      <c r="BF419" s="231"/>
      <c r="BG419" s="241"/>
    </row>
    <row r="420" spans="1:59" ht="12.75" x14ac:dyDescent="0.2">
      <c r="A420" s="231"/>
      <c r="B420" s="126"/>
      <c r="I420" s="143"/>
      <c r="J420" s="231"/>
      <c r="M420" s="143"/>
      <c r="N420" s="143"/>
      <c r="Q420" s="143"/>
      <c r="R420" s="231"/>
      <c r="S420" s="61"/>
      <c r="U420" s="143"/>
      <c r="V420" s="143"/>
      <c r="Y420" s="143"/>
      <c r="Z420" s="231"/>
      <c r="AA420" s="61"/>
      <c r="AC420" s="143"/>
      <c r="AD420" s="143"/>
      <c r="AG420" s="143"/>
      <c r="AH420" s="231"/>
      <c r="AI420" s="61"/>
      <c r="AK420" s="143"/>
      <c r="AL420" s="143"/>
      <c r="AO420" s="143"/>
      <c r="AP420" s="231"/>
      <c r="AQ420" s="61"/>
      <c r="AS420" s="143"/>
      <c r="AT420" s="143"/>
      <c r="AW420" s="143"/>
      <c r="AX420" s="231"/>
      <c r="AY420" s="61"/>
      <c r="BA420" s="143"/>
      <c r="BB420" s="143"/>
      <c r="BE420" s="143"/>
      <c r="BF420" s="231"/>
      <c r="BG420" s="241"/>
    </row>
    <row r="421" spans="1:59" ht="12.75" x14ac:dyDescent="0.2">
      <c r="A421" s="231"/>
      <c r="B421" s="126"/>
      <c r="I421" s="143"/>
      <c r="J421" s="231"/>
      <c r="M421" s="143"/>
      <c r="N421" s="143"/>
      <c r="Q421" s="143"/>
      <c r="R421" s="231"/>
      <c r="S421" s="61"/>
      <c r="U421" s="143"/>
      <c r="V421" s="143"/>
      <c r="Y421" s="143"/>
      <c r="Z421" s="231"/>
      <c r="AA421" s="61"/>
      <c r="AC421" s="143"/>
      <c r="AD421" s="143"/>
      <c r="AG421" s="143"/>
      <c r="AH421" s="231"/>
      <c r="AI421" s="61"/>
      <c r="AK421" s="143"/>
      <c r="AL421" s="143"/>
      <c r="AO421" s="143"/>
      <c r="AP421" s="231"/>
      <c r="AQ421" s="61"/>
      <c r="AS421" s="143"/>
      <c r="AT421" s="143"/>
      <c r="AW421" s="143"/>
      <c r="AX421" s="231"/>
      <c r="AY421" s="61"/>
      <c r="BA421" s="143"/>
      <c r="BB421" s="143"/>
      <c r="BE421" s="143"/>
      <c r="BF421" s="231"/>
      <c r="BG421" s="241"/>
    </row>
    <row r="422" spans="1:59" ht="12.75" x14ac:dyDescent="0.2">
      <c r="A422" s="231"/>
      <c r="B422" s="126"/>
      <c r="I422" s="143"/>
      <c r="J422" s="231"/>
      <c r="M422" s="143"/>
      <c r="N422" s="143"/>
      <c r="Q422" s="143"/>
      <c r="R422" s="231"/>
      <c r="S422" s="61"/>
      <c r="U422" s="143"/>
      <c r="V422" s="143"/>
      <c r="Y422" s="143"/>
      <c r="Z422" s="231"/>
      <c r="AA422" s="61"/>
      <c r="AC422" s="143"/>
      <c r="AD422" s="143"/>
      <c r="AG422" s="143"/>
      <c r="AH422" s="231"/>
      <c r="AI422" s="61"/>
      <c r="AK422" s="143"/>
      <c r="AL422" s="143"/>
      <c r="AO422" s="143"/>
      <c r="AP422" s="231"/>
      <c r="AQ422" s="61"/>
      <c r="AS422" s="143"/>
      <c r="AT422" s="143"/>
      <c r="AW422" s="143"/>
      <c r="AX422" s="231"/>
      <c r="AY422" s="61"/>
      <c r="BA422" s="143"/>
      <c r="BB422" s="143"/>
      <c r="BE422" s="143"/>
      <c r="BF422" s="231"/>
      <c r="BG422" s="241"/>
    </row>
    <row r="423" spans="1:59" ht="12.75" x14ac:dyDescent="0.2">
      <c r="A423" s="231"/>
      <c r="B423" s="126"/>
      <c r="I423" s="143"/>
      <c r="J423" s="231"/>
      <c r="M423" s="143"/>
      <c r="N423" s="143"/>
      <c r="Q423" s="143"/>
      <c r="R423" s="231"/>
      <c r="S423" s="61"/>
      <c r="U423" s="143"/>
      <c r="V423" s="143"/>
      <c r="Y423" s="143"/>
      <c r="Z423" s="231"/>
      <c r="AA423" s="61"/>
      <c r="AC423" s="143"/>
      <c r="AD423" s="143"/>
      <c r="AG423" s="143"/>
      <c r="AH423" s="231"/>
      <c r="AI423" s="61"/>
      <c r="AK423" s="143"/>
      <c r="AL423" s="143"/>
      <c r="AO423" s="143"/>
      <c r="AP423" s="231"/>
      <c r="AQ423" s="61"/>
      <c r="AS423" s="143"/>
      <c r="AT423" s="143"/>
      <c r="AW423" s="143"/>
      <c r="AX423" s="231"/>
      <c r="AY423" s="61"/>
      <c r="BA423" s="143"/>
      <c r="BB423" s="143"/>
      <c r="BE423" s="143"/>
      <c r="BF423" s="231"/>
      <c r="BG423" s="241"/>
    </row>
    <row r="424" spans="1:59" ht="12.75" x14ac:dyDescent="0.2">
      <c r="A424" s="231"/>
      <c r="B424" s="126"/>
      <c r="I424" s="143"/>
      <c r="J424" s="231"/>
      <c r="M424" s="143"/>
      <c r="N424" s="143"/>
      <c r="Q424" s="143"/>
      <c r="R424" s="231"/>
      <c r="S424" s="61"/>
      <c r="U424" s="143"/>
      <c r="V424" s="143"/>
      <c r="Y424" s="143"/>
      <c r="Z424" s="231"/>
      <c r="AA424" s="61"/>
      <c r="AC424" s="143"/>
      <c r="AD424" s="143"/>
      <c r="AG424" s="143"/>
      <c r="AH424" s="231"/>
      <c r="AI424" s="61"/>
      <c r="AK424" s="143"/>
      <c r="AL424" s="143"/>
      <c r="AO424" s="143"/>
      <c r="AP424" s="231"/>
      <c r="AQ424" s="61"/>
      <c r="AS424" s="143"/>
      <c r="AT424" s="143"/>
      <c r="AW424" s="143"/>
      <c r="AX424" s="231"/>
      <c r="AY424" s="61"/>
      <c r="BA424" s="143"/>
      <c r="BB424" s="143"/>
      <c r="BE424" s="143"/>
      <c r="BF424" s="231"/>
      <c r="BG424" s="241"/>
    </row>
    <row r="425" spans="1:59" ht="12.75" x14ac:dyDescent="0.2">
      <c r="A425" s="231"/>
      <c r="B425" s="126"/>
      <c r="I425" s="143"/>
      <c r="J425" s="231"/>
      <c r="M425" s="143"/>
      <c r="N425" s="143"/>
      <c r="Q425" s="143"/>
      <c r="R425" s="231"/>
      <c r="S425" s="61"/>
      <c r="U425" s="143"/>
      <c r="V425" s="143"/>
      <c r="Y425" s="143"/>
      <c r="Z425" s="231"/>
      <c r="AA425" s="61"/>
      <c r="AC425" s="143"/>
      <c r="AD425" s="143"/>
      <c r="AG425" s="143"/>
      <c r="AH425" s="231"/>
      <c r="AI425" s="61"/>
      <c r="AK425" s="143"/>
      <c r="AL425" s="143"/>
      <c r="AO425" s="143"/>
      <c r="AP425" s="231"/>
      <c r="AQ425" s="61"/>
      <c r="AS425" s="143"/>
      <c r="AT425" s="143"/>
      <c r="AW425" s="143"/>
      <c r="AX425" s="231"/>
      <c r="AY425" s="61"/>
      <c r="BA425" s="143"/>
      <c r="BB425" s="143"/>
      <c r="BE425" s="143"/>
      <c r="BF425" s="231"/>
      <c r="BG425" s="241"/>
    </row>
    <row r="426" spans="1:59" ht="12.75" x14ac:dyDescent="0.2">
      <c r="A426" s="231"/>
      <c r="B426" s="126"/>
      <c r="I426" s="143"/>
      <c r="J426" s="231"/>
      <c r="M426" s="143"/>
      <c r="N426" s="143"/>
      <c r="Q426" s="143"/>
      <c r="R426" s="231"/>
      <c r="S426" s="61"/>
      <c r="U426" s="143"/>
      <c r="V426" s="143"/>
      <c r="Y426" s="143"/>
      <c r="Z426" s="231"/>
      <c r="AA426" s="61"/>
      <c r="AC426" s="143"/>
      <c r="AD426" s="143"/>
      <c r="AG426" s="143"/>
      <c r="AH426" s="231"/>
      <c r="AI426" s="61"/>
      <c r="AK426" s="143"/>
      <c r="AL426" s="143"/>
      <c r="AO426" s="143"/>
      <c r="AP426" s="231"/>
      <c r="AQ426" s="61"/>
      <c r="AS426" s="143"/>
      <c r="AT426" s="143"/>
      <c r="AW426" s="143"/>
      <c r="AX426" s="231"/>
      <c r="AY426" s="61"/>
      <c r="BA426" s="143"/>
      <c r="BB426" s="143"/>
      <c r="BE426" s="143"/>
      <c r="BF426" s="231"/>
      <c r="BG426" s="241"/>
    </row>
    <row r="427" spans="1:59" ht="12.75" x14ac:dyDescent="0.2">
      <c r="A427" s="231"/>
      <c r="B427" s="126"/>
      <c r="I427" s="143"/>
      <c r="J427" s="231"/>
      <c r="M427" s="143"/>
      <c r="N427" s="143"/>
      <c r="Q427" s="143"/>
      <c r="R427" s="231"/>
      <c r="S427" s="61"/>
      <c r="U427" s="143"/>
      <c r="V427" s="143"/>
      <c r="Y427" s="143"/>
      <c r="Z427" s="231"/>
      <c r="AA427" s="61"/>
      <c r="AC427" s="143"/>
      <c r="AD427" s="143"/>
      <c r="AG427" s="143"/>
      <c r="AH427" s="231"/>
      <c r="AI427" s="61"/>
      <c r="AK427" s="143"/>
      <c r="AL427" s="143"/>
      <c r="AO427" s="143"/>
      <c r="AP427" s="231"/>
      <c r="AQ427" s="61"/>
      <c r="AS427" s="143"/>
      <c r="AT427" s="143"/>
      <c r="AW427" s="143"/>
      <c r="AX427" s="231"/>
      <c r="AY427" s="61"/>
      <c r="BA427" s="143"/>
      <c r="BB427" s="143"/>
      <c r="BE427" s="143"/>
      <c r="BF427" s="231"/>
      <c r="BG427" s="241"/>
    </row>
    <row r="428" spans="1:59" ht="12.75" x14ac:dyDescent="0.2">
      <c r="A428" s="231"/>
      <c r="B428" s="126"/>
      <c r="I428" s="143"/>
      <c r="J428" s="231"/>
      <c r="M428" s="143"/>
      <c r="N428" s="143"/>
      <c r="Q428" s="143"/>
      <c r="R428" s="231"/>
      <c r="S428" s="61"/>
      <c r="U428" s="143"/>
      <c r="V428" s="143"/>
      <c r="Y428" s="143"/>
      <c r="Z428" s="231"/>
      <c r="AA428" s="61"/>
      <c r="AC428" s="143"/>
      <c r="AD428" s="143"/>
      <c r="AG428" s="143"/>
      <c r="AH428" s="231"/>
      <c r="AI428" s="61"/>
      <c r="AK428" s="143"/>
      <c r="AL428" s="143"/>
      <c r="AO428" s="143"/>
      <c r="AP428" s="231"/>
      <c r="AQ428" s="61"/>
      <c r="AS428" s="143"/>
      <c r="AT428" s="143"/>
      <c r="AW428" s="143"/>
      <c r="AX428" s="231"/>
      <c r="AY428" s="61"/>
      <c r="BA428" s="143"/>
      <c r="BB428" s="143"/>
      <c r="BE428" s="143"/>
      <c r="BF428" s="231"/>
      <c r="BG428" s="241"/>
    </row>
    <row r="429" spans="1:59" ht="12.75" x14ac:dyDescent="0.2">
      <c r="A429" s="231"/>
      <c r="B429" s="126"/>
      <c r="I429" s="143"/>
      <c r="J429" s="231"/>
      <c r="M429" s="143"/>
      <c r="N429" s="143"/>
      <c r="Q429" s="143"/>
      <c r="R429" s="231"/>
      <c r="S429" s="61"/>
      <c r="U429" s="143"/>
      <c r="V429" s="143"/>
      <c r="Y429" s="143"/>
      <c r="Z429" s="231"/>
      <c r="AA429" s="61"/>
      <c r="AC429" s="143"/>
      <c r="AD429" s="143"/>
      <c r="AG429" s="143"/>
      <c r="AH429" s="231"/>
      <c r="AI429" s="61"/>
      <c r="AK429" s="143"/>
      <c r="AL429" s="143"/>
      <c r="AO429" s="143"/>
      <c r="AP429" s="231"/>
      <c r="AQ429" s="61"/>
      <c r="AS429" s="143"/>
      <c r="AT429" s="143"/>
      <c r="AW429" s="143"/>
      <c r="AX429" s="231"/>
      <c r="AY429" s="61"/>
      <c r="BA429" s="143"/>
      <c r="BB429" s="143"/>
      <c r="BE429" s="143"/>
      <c r="BF429" s="231"/>
      <c r="BG429" s="241"/>
    </row>
    <row r="430" spans="1:59" ht="12.75" x14ac:dyDescent="0.2">
      <c r="A430" s="231"/>
      <c r="B430" s="126"/>
      <c r="I430" s="143"/>
      <c r="J430" s="231"/>
      <c r="M430" s="143"/>
      <c r="N430" s="143"/>
      <c r="Q430" s="143"/>
      <c r="R430" s="231"/>
      <c r="S430" s="61"/>
      <c r="U430" s="143"/>
      <c r="V430" s="143"/>
      <c r="Y430" s="143"/>
      <c r="Z430" s="231"/>
      <c r="AA430" s="61"/>
      <c r="AC430" s="143"/>
      <c r="AD430" s="143"/>
      <c r="AG430" s="143"/>
      <c r="AH430" s="231"/>
      <c r="AI430" s="61"/>
      <c r="AK430" s="143"/>
      <c r="AL430" s="143"/>
      <c r="AO430" s="143"/>
      <c r="AP430" s="231"/>
      <c r="AQ430" s="61"/>
      <c r="AS430" s="143"/>
      <c r="AT430" s="143"/>
      <c r="AW430" s="143"/>
      <c r="AX430" s="231"/>
      <c r="AY430" s="61"/>
      <c r="BA430" s="143"/>
      <c r="BB430" s="143"/>
      <c r="BE430" s="143"/>
      <c r="BF430" s="231"/>
      <c r="BG430" s="241"/>
    </row>
    <row r="431" spans="1:59" ht="12.75" x14ac:dyDescent="0.2">
      <c r="A431" s="231"/>
      <c r="B431" s="126"/>
      <c r="I431" s="143"/>
      <c r="J431" s="231"/>
      <c r="M431" s="143"/>
      <c r="N431" s="143"/>
      <c r="Q431" s="143"/>
      <c r="R431" s="231"/>
      <c r="S431" s="61"/>
      <c r="U431" s="143"/>
      <c r="V431" s="143"/>
      <c r="Y431" s="143"/>
      <c r="Z431" s="231"/>
      <c r="AA431" s="61"/>
      <c r="AC431" s="143"/>
      <c r="AD431" s="143"/>
      <c r="AG431" s="143"/>
      <c r="AH431" s="231"/>
      <c r="AI431" s="61"/>
      <c r="AK431" s="143"/>
      <c r="AL431" s="143"/>
      <c r="AO431" s="143"/>
      <c r="AP431" s="231"/>
      <c r="AQ431" s="61"/>
      <c r="AS431" s="143"/>
      <c r="AT431" s="143"/>
      <c r="AW431" s="143"/>
      <c r="AX431" s="231"/>
      <c r="AY431" s="61"/>
      <c r="BA431" s="143"/>
      <c r="BB431" s="143"/>
      <c r="BE431" s="143"/>
      <c r="BF431" s="231"/>
      <c r="BG431" s="241"/>
    </row>
    <row r="432" spans="1:59" ht="12.75" x14ac:dyDescent="0.2">
      <c r="A432" s="231"/>
      <c r="B432" s="126"/>
      <c r="I432" s="143"/>
      <c r="J432" s="231"/>
      <c r="M432" s="143"/>
      <c r="N432" s="143"/>
      <c r="Q432" s="143"/>
      <c r="R432" s="231"/>
      <c r="S432" s="61"/>
      <c r="U432" s="143"/>
      <c r="V432" s="143"/>
      <c r="Y432" s="143"/>
      <c r="Z432" s="231"/>
      <c r="AA432" s="61"/>
      <c r="AC432" s="143"/>
      <c r="AD432" s="143"/>
      <c r="AG432" s="143"/>
      <c r="AH432" s="231"/>
      <c r="AI432" s="61"/>
      <c r="AK432" s="143"/>
      <c r="AL432" s="143"/>
      <c r="AO432" s="143"/>
      <c r="AP432" s="231"/>
      <c r="AQ432" s="61"/>
      <c r="AS432" s="143"/>
      <c r="AT432" s="143"/>
      <c r="AW432" s="143"/>
      <c r="AX432" s="231"/>
      <c r="AY432" s="61"/>
      <c r="BA432" s="143"/>
      <c r="BB432" s="143"/>
      <c r="BE432" s="143"/>
      <c r="BF432" s="231"/>
      <c r="BG432" s="241"/>
    </row>
    <row r="433" spans="1:59" ht="12.75" x14ac:dyDescent="0.2">
      <c r="A433" s="231"/>
      <c r="B433" s="126"/>
      <c r="I433" s="143"/>
      <c r="J433" s="231"/>
      <c r="M433" s="143"/>
      <c r="N433" s="143"/>
      <c r="Q433" s="143"/>
      <c r="R433" s="231"/>
      <c r="S433" s="61"/>
      <c r="U433" s="143"/>
      <c r="V433" s="143"/>
      <c r="Y433" s="143"/>
      <c r="Z433" s="231"/>
      <c r="AA433" s="61"/>
      <c r="AC433" s="143"/>
      <c r="AD433" s="143"/>
      <c r="AG433" s="143"/>
      <c r="AH433" s="231"/>
      <c r="AI433" s="61"/>
      <c r="AK433" s="143"/>
      <c r="AL433" s="143"/>
      <c r="AO433" s="143"/>
      <c r="AP433" s="231"/>
      <c r="AQ433" s="61"/>
      <c r="AS433" s="143"/>
      <c r="AT433" s="143"/>
      <c r="AW433" s="143"/>
      <c r="AX433" s="231"/>
      <c r="AY433" s="61"/>
      <c r="BA433" s="143"/>
      <c r="BB433" s="143"/>
      <c r="BE433" s="143"/>
      <c r="BF433" s="231"/>
      <c r="BG433" s="241"/>
    </row>
    <row r="434" spans="1:59" ht="12.75" x14ac:dyDescent="0.2">
      <c r="A434" s="231"/>
      <c r="B434" s="126"/>
      <c r="I434" s="143"/>
      <c r="J434" s="231"/>
      <c r="M434" s="143"/>
      <c r="N434" s="143"/>
      <c r="Q434" s="143"/>
      <c r="R434" s="231"/>
      <c r="S434" s="61"/>
      <c r="U434" s="143"/>
      <c r="V434" s="143"/>
      <c r="Y434" s="143"/>
      <c r="Z434" s="231"/>
      <c r="AA434" s="61"/>
      <c r="AC434" s="143"/>
      <c r="AD434" s="143"/>
      <c r="AG434" s="143"/>
      <c r="AH434" s="231"/>
      <c r="AI434" s="61"/>
      <c r="AK434" s="143"/>
      <c r="AL434" s="143"/>
      <c r="AO434" s="143"/>
      <c r="AP434" s="231"/>
      <c r="AQ434" s="61"/>
      <c r="AS434" s="143"/>
      <c r="AT434" s="143"/>
      <c r="AW434" s="143"/>
      <c r="AX434" s="231"/>
      <c r="AY434" s="61"/>
      <c r="BA434" s="143"/>
      <c r="BB434" s="143"/>
      <c r="BE434" s="143"/>
      <c r="BF434" s="231"/>
      <c r="BG434" s="241"/>
    </row>
    <row r="435" spans="1:59" ht="12.75" x14ac:dyDescent="0.2">
      <c r="A435" s="231"/>
      <c r="B435" s="126"/>
      <c r="I435" s="143"/>
      <c r="J435" s="231"/>
      <c r="M435" s="143"/>
      <c r="N435" s="143"/>
      <c r="Q435" s="143"/>
      <c r="R435" s="231"/>
      <c r="S435" s="61"/>
      <c r="U435" s="143"/>
      <c r="V435" s="143"/>
      <c r="Y435" s="143"/>
      <c r="Z435" s="231"/>
      <c r="AA435" s="61"/>
      <c r="AC435" s="143"/>
      <c r="AD435" s="143"/>
      <c r="AG435" s="143"/>
      <c r="AH435" s="231"/>
      <c r="AI435" s="61"/>
      <c r="AK435" s="143"/>
      <c r="AL435" s="143"/>
      <c r="AO435" s="143"/>
      <c r="AP435" s="231"/>
      <c r="AQ435" s="61"/>
      <c r="AS435" s="143"/>
      <c r="AT435" s="143"/>
      <c r="AW435" s="143"/>
      <c r="AX435" s="231"/>
      <c r="AY435" s="61"/>
      <c r="BA435" s="143"/>
      <c r="BB435" s="143"/>
      <c r="BE435" s="143"/>
      <c r="BF435" s="231"/>
      <c r="BG435" s="241"/>
    </row>
    <row r="436" spans="1:59" ht="12.75" x14ac:dyDescent="0.2">
      <c r="A436" s="231"/>
      <c r="B436" s="126"/>
      <c r="I436" s="143"/>
      <c r="J436" s="231"/>
      <c r="M436" s="143"/>
      <c r="N436" s="143"/>
      <c r="Q436" s="143"/>
      <c r="R436" s="231"/>
      <c r="S436" s="61"/>
      <c r="U436" s="143"/>
      <c r="V436" s="143"/>
      <c r="Y436" s="143"/>
      <c r="Z436" s="231"/>
      <c r="AA436" s="61"/>
      <c r="AC436" s="143"/>
      <c r="AD436" s="143"/>
      <c r="AG436" s="143"/>
      <c r="AH436" s="231"/>
      <c r="AI436" s="61"/>
      <c r="AK436" s="143"/>
      <c r="AL436" s="143"/>
      <c r="AO436" s="143"/>
      <c r="AP436" s="231"/>
      <c r="AQ436" s="61"/>
      <c r="AS436" s="143"/>
      <c r="AT436" s="143"/>
      <c r="AW436" s="143"/>
      <c r="AX436" s="231"/>
      <c r="AY436" s="61"/>
      <c r="BA436" s="143"/>
      <c r="BB436" s="143"/>
      <c r="BE436" s="143"/>
      <c r="BF436" s="231"/>
      <c r="BG436" s="241"/>
    </row>
    <row r="437" spans="1:59" ht="12.75" x14ac:dyDescent="0.2">
      <c r="A437" s="231"/>
      <c r="B437" s="126"/>
      <c r="I437" s="143"/>
      <c r="J437" s="231"/>
      <c r="M437" s="143"/>
      <c r="N437" s="143"/>
      <c r="Q437" s="143"/>
      <c r="R437" s="231"/>
      <c r="S437" s="61"/>
      <c r="U437" s="143"/>
      <c r="V437" s="143"/>
      <c r="Y437" s="143"/>
      <c r="Z437" s="231"/>
      <c r="AA437" s="61"/>
      <c r="AC437" s="143"/>
      <c r="AD437" s="143"/>
      <c r="AG437" s="143"/>
      <c r="AH437" s="231"/>
      <c r="AI437" s="61"/>
      <c r="AK437" s="143"/>
      <c r="AL437" s="143"/>
      <c r="AO437" s="143"/>
      <c r="AP437" s="231"/>
      <c r="AQ437" s="61"/>
      <c r="AS437" s="143"/>
      <c r="AT437" s="143"/>
      <c r="AW437" s="143"/>
      <c r="AX437" s="231"/>
      <c r="AY437" s="61"/>
      <c r="BA437" s="143"/>
      <c r="BB437" s="143"/>
      <c r="BE437" s="143"/>
      <c r="BF437" s="231"/>
      <c r="BG437" s="241"/>
    </row>
    <row r="438" spans="1:59" ht="12.75" x14ac:dyDescent="0.2">
      <c r="A438" s="231"/>
      <c r="B438" s="126"/>
      <c r="I438" s="143"/>
      <c r="J438" s="231"/>
      <c r="M438" s="143"/>
      <c r="N438" s="143"/>
      <c r="Q438" s="143"/>
      <c r="R438" s="231"/>
      <c r="S438" s="61"/>
      <c r="U438" s="143"/>
      <c r="V438" s="143"/>
      <c r="Y438" s="143"/>
      <c r="Z438" s="231"/>
      <c r="AA438" s="61"/>
      <c r="AC438" s="143"/>
      <c r="AD438" s="143"/>
      <c r="AG438" s="143"/>
      <c r="AH438" s="231"/>
      <c r="AI438" s="61"/>
      <c r="AK438" s="143"/>
      <c r="AL438" s="143"/>
      <c r="AO438" s="143"/>
      <c r="AP438" s="231"/>
      <c r="AQ438" s="61"/>
      <c r="AS438" s="143"/>
      <c r="AT438" s="143"/>
      <c r="AW438" s="143"/>
      <c r="AX438" s="231"/>
      <c r="AY438" s="61"/>
      <c r="BA438" s="143"/>
      <c r="BB438" s="143"/>
      <c r="BE438" s="143"/>
      <c r="BF438" s="231"/>
      <c r="BG438" s="241"/>
    </row>
    <row r="439" spans="1:59" ht="12.75" x14ac:dyDescent="0.2">
      <c r="A439" s="231"/>
      <c r="B439" s="126"/>
      <c r="I439" s="143"/>
      <c r="J439" s="231"/>
      <c r="M439" s="143"/>
      <c r="N439" s="143"/>
      <c r="Q439" s="143"/>
      <c r="R439" s="231"/>
      <c r="S439" s="61"/>
      <c r="U439" s="143"/>
      <c r="V439" s="143"/>
      <c r="Y439" s="143"/>
      <c r="Z439" s="231"/>
      <c r="AA439" s="61"/>
      <c r="AC439" s="143"/>
      <c r="AD439" s="143"/>
      <c r="AG439" s="143"/>
      <c r="AH439" s="231"/>
      <c r="AI439" s="61"/>
      <c r="AK439" s="143"/>
      <c r="AL439" s="143"/>
      <c r="AO439" s="143"/>
      <c r="AP439" s="231"/>
      <c r="AQ439" s="61"/>
      <c r="AS439" s="143"/>
      <c r="AT439" s="143"/>
      <c r="AW439" s="143"/>
      <c r="AX439" s="231"/>
      <c r="AY439" s="61"/>
      <c r="BA439" s="143"/>
      <c r="BB439" s="143"/>
      <c r="BE439" s="143"/>
      <c r="BF439" s="231"/>
      <c r="BG439" s="241"/>
    </row>
    <row r="440" spans="1:59" ht="12.75" x14ac:dyDescent="0.2">
      <c r="A440" s="231"/>
      <c r="B440" s="126"/>
      <c r="I440" s="143"/>
      <c r="J440" s="231"/>
      <c r="M440" s="143"/>
      <c r="N440" s="143"/>
      <c r="Q440" s="143"/>
      <c r="R440" s="231"/>
      <c r="S440" s="61"/>
      <c r="U440" s="143"/>
      <c r="V440" s="143"/>
      <c r="Y440" s="143"/>
      <c r="Z440" s="231"/>
      <c r="AA440" s="61"/>
      <c r="AC440" s="143"/>
      <c r="AD440" s="143"/>
      <c r="AG440" s="143"/>
      <c r="AH440" s="231"/>
      <c r="AI440" s="61"/>
      <c r="AK440" s="143"/>
      <c r="AL440" s="143"/>
      <c r="AO440" s="143"/>
      <c r="AP440" s="231"/>
      <c r="AQ440" s="61"/>
      <c r="AS440" s="143"/>
      <c r="AT440" s="143"/>
      <c r="AW440" s="143"/>
      <c r="AX440" s="231"/>
      <c r="AY440" s="61"/>
      <c r="BA440" s="143"/>
      <c r="BB440" s="143"/>
      <c r="BE440" s="143"/>
      <c r="BF440" s="231"/>
      <c r="BG440" s="241"/>
    </row>
    <row r="441" spans="1:59" ht="12.75" x14ac:dyDescent="0.2">
      <c r="A441" s="231"/>
      <c r="B441" s="126"/>
      <c r="I441" s="143"/>
      <c r="J441" s="231"/>
      <c r="M441" s="143"/>
      <c r="N441" s="143"/>
      <c r="Q441" s="143"/>
      <c r="R441" s="231"/>
      <c r="S441" s="61"/>
      <c r="U441" s="143"/>
      <c r="V441" s="143"/>
      <c r="Y441" s="143"/>
      <c r="Z441" s="231"/>
      <c r="AA441" s="61"/>
      <c r="AC441" s="143"/>
      <c r="AD441" s="143"/>
      <c r="AG441" s="143"/>
      <c r="AH441" s="231"/>
      <c r="AI441" s="61"/>
      <c r="AK441" s="143"/>
      <c r="AL441" s="143"/>
      <c r="AO441" s="143"/>
      <c r="AP441" s="231"/>
      <c r="AQ441" s="61"/>
      <c r="AS441" s="143"/>
      <c r="AT441" s="143"/>
      <c r="AW441" s="143"/>
      <c r="AX441" s="231"/>
      <c r="AY441" s="61"/>
      <c r="BA441" s="143"/>
      <c r="BB441" s="143"/>
      <c r="BE441" s="143"/>
      <c r="BF441" s="231"/>
      <c r="BG441" s="241"/>
    </row>
    <row r="442" spans="1:59" ht="12.75" x14ac:dyDescent="0.2">
      <c r="A442" s="231"/>
      <c r="B442" s="126"/>
      <c r="I442" s="143"/>
      <c r="J442" s="231"/>
      <c r="M442" s="143"/>
      <c r="N442" s="143"/>
      <c r="Q442" s="143"/>
      <c r="R442" s="231"/>
      <c r="S442" s="61"/>
      <c r="U442" s="143"/>
      <c r="V442" s="143"/>
      <c r="Y442" s="143"/>
      <c r="Z442" s="231"/>
      <c r="AA442" s="61"/>
      <c r="AC442" s="143"/>
      <c r="AD442" s="143"/>
      <c r="AG442" s="143"/>
      <c r="AH442" s="231"/>
      <c r="AI442" s="61"/>
      <c r="AK442" s="143"/>
      <c r="AL442" s="143"/>
      <c r="AO442" s="143"/>
      <c r="AP442" s="231"/>
      <c r="AQ442" s="61"/>
      <c r="AS442" s="143"/>
      <c r="AT442" s="143"/>
      <c r="AW442" s="143"/>
      <c r="AX442" s="231"/>
      <c r="AY442" s="61"/>
      <c r="BA442" s="143"/>
      <c r="BB442" s="143"/>
      <c r="BE442" s="143"/>
      <c r="BF442" s="231"/>
      <c r="BG442" s="241"/>
    </row>
    <row r="443" spans="1:59" ht="12.75" x14ac:dyDescent="0.2">
      <c r="A443" s="231"/>
      <c r="B443" s="126"/>
      <c r="I443" s="143"/>
      <c r="J443" s="231"/>
      <c r="M443" s="143"/>
      <c r="N443" s="143"/>
      <c r="Q443" s="143"/>
      <c r="R443" s="231"/>
      <c r="S443" s="61"/>
      <c r="U443" s="143"/>
      <c r="V443" s="143"/>
      <c r="Y443" s="143"/>
      <c r="Z443" s="231"/>
      <c r="AA443" s="61"/>
      <c r="AC443" s="143"/>
      <c r="AD443" s="143"/>
      <c r="AG443" s="143"/>
      <c r="AH443" s="231"/>
      <c r="AI443" s="61"/>
      <c r="AK443" s="143"/>
      <c r="AL443" s="143"/>
      <c r="AO443" s="143"/>
      <c r="AP443" s="231"/>
      <c r="AQ443" s="61"/>
      <c r="AS443" s="143"/>
      <c r="AT443" s="143"/>
      <c r="AW443" s="143"/>
      <c r="AX443" s="231"/>
      <c r="AY443" s="61"/>
      <c r="BA443" s="143"/>
      <c r="BB443" s="143"/>
      <c r="BE443" s="143"/>
      <c r="BF443" s="231"/>
      <c r="BG443" s="241"/>
    </row>
    <row r="444" spans="1:59" ht="12.75" x14ac:dyDescent="0.2">
      <c r="A444" s="231"/>
      <c r="B444" s="126"/>
      <c r="I444" s="143"/>
      <c r="J444" s="231"/>
      <c r="M444" s="143"/>
      <c r="N444" s="143"/>
      <c r="Q444" s="143"/>
      <c r="R444" s="231"/>
      <c r="S444" s="61"/>
      <c r="U444" s="143"/>
      <c r="V444" s="143"/>
      <c r="Y444" s="143"/>
      <c r="Z444" s="231"/>
      <c r="AA444" s="61"/>
      <c r="AC444" s="143"/>
      <c r="AD444" s="143"/>
      <c r="AG444" s="143"/>
      <c r="AH444" s="231"/>
      <c r="AI444" s="61"/>
      <c r="AK444" s="143"/>
      <c r="AL444" s="143"/>
      <c r="AO444" s="143"/>
      <c r="AP444" s="231"/>
      <c r="AQ444" s="61"/>
      <c r="AS444" s="143"/>
      <c r="AT444" s="143"/>
      <c r="AW444" s="143"/>
      <c r="AX444" s="231"/>
      <c r="AY444" s="61"/>
      <c r="BA444" s="143"/>
      <c r="BB444" s="143"/>
      <c r="BE444" s="143"/>
      <c r="BF444" s="231"/>
      <c r="BG444" s="241"/>
    </row>
    <row r="445" spans="1:59" ht="12.75" x14ac:dyDescent="0.2">
      <c r="A445" s="231"/>
      <c r="B445" s="126"/>
      <c r="I445" s="143"/>
      <c r="J445" s="231"/>
      <c r="M445" s="143"/>
      <c r="N445" s="143"/>
      <c r="Q445" s="143"/>
      <c r="R445" s="231"/>
      <c r="S445" s="61"/>
      <c r="U445" s="143"/>
      <c r="V445" s="143"/>
      <c r="Y445" s="143"/>
      <c r="Z445" s="231"/>
      <c r="AA445" s="61"/>
      <c r="AC445" s="143"/>
      <c r="AD445" s="143"/>
      <c r="AG445" s="143"/>
      <c r="AH445" s="231"/>
      <c r="AI445" s="61"/>
      <c r="AK445" s="143"/>
      <c r="AL445" s="143"/>
      <c r="AO445" s="143"/>
      <c r="AP445" s="231"/>
      <c r="AQ445" s="61"/>
      <c r="AS445" s="143"/>
      <c r="AT445" s="143"/>
      <c r="AW445" s="143"/>
      <c r="AX445" s="231"/>
      <c r="AY445" s="61"/>
      <c r="BA445" s="143"/>
      <c r="BB445" s="143"/>
      <c r="BE445" s="143"/>
      <c r="BF445" s="231"/>
      <c r="BG445" s="241"/>
    </row>
    <row r="446" spans="1:59" ht="12.75" x14ac:dyDescent="0.2">
      <c r="A446" s="231"/>
      <c r="B446" s="126"/>
      <c r="I446" s="143"/>
      <c r="J446" s="231"/>
      <c r="M446" s="143"/>
      <c r="N446" s="143"/>
      <c r="Q446" s="143"/>
      <c r="R446" s="231"/>
      <c r="S446" s="61"/>
      <c r="U446" s="143"/>
      <c r="V446" s="143"/>
      <c r="Y446" s="143"/>
      <c r="Z446" s="231"/>
      <c r="AA446" s="61"/>
      <c r="AC446" s="143"/>
      <c r="AD446" s="143"/>
      <c r="AG446" s="143"/>
      <c r="AH446" s="231"/>
      <c r="AI446" s="61"/>
      <c r="AK446" s="143"/>
      <c r="AL446" s="143"/>
      <c r="AO446" s="143"/>
      <c r="AP446" s="231"/>
      <c r="AQ446" s="61"/>
      <c r="AS446" s="143"/>
      <c r="AT446" s="143"/>
      <c r="AW446" s="143"/>
      <c r="AX446" s="231"/>
      <c r="AY446" s="61"/>
      <c r="BA446" s="143"/>
      <c r="BB446" s="143"/>
      <c r="BE446" s="143"/>
      <c r="BF446" s="231"/>
      <c r="BG446" s="241"/>
    </row>
    <row r="447" spans="1:59" ht="12.75" x14ac:dyDescent="0.2">
      <c r="A447" s="231"/>
      <c r="B447" s="126"/>
      <c r="I447" s="143"/>
      <c r="J447" s="231"/>
      <c r="M447" s="143"/>
      <c r="N447" s="143"/>
      <c r="Q447" s="143"/>
      <c r="R447" s="231"/>
      <c r="S447" s="61"/>
      <c r="U447" s="143"/>
      <c r="V447" s="143"/>
      <c r="Y447" s="143"/>
      <c r="Z447" s="231"/>
      <c r="AA447" s="61"/>
      <c r="AC447" s="143"/>
      <c r="AD447" s="143"/>
      <c r="AG447" s="143"/>
      <c r="AH447" s="231"/>
      <c r="AI447" s="61"/>
      <c r="AK447" s="143"/>
      <c r="AL447" s="143"/>
      <c r="AO447" s="143"/>
      <c r="AP447" s="231"/>
      <c r="AQ447" s="61"/>
      <c r="AS447" s="143"/>
      <c r="AT447" s="143"/>
      <c r="AW447" s="143"/>
      <c r="AX447" s="231"/>
      <c r="AY447" s="61"/>
      <c r="BA447" s="143"/>
      <c r="BB447" s="143"/>
      <c r="BE447" s="143"/>
      <c r="BF447" s="231"/>
      <c r="BG447" s="241"/>
    </row>
    <row r="448" spans="1:59" ht="12.75" x14ac:dyDescent="0.2">
      <c r="A448" s="231"/>
      <c r="B448" s="126"/>
      <c r="I448" s="143"/>
      <c r="J448" s="231"/>
      <c r="M448" s="143"/>
      <c r="N448" s="143"/>
      <c r="Q448" s="143"/>
      <c r="R448" s="231"/>
      <c r="S448" s="61"/>
      <c r="U448" s="143"/>
      <c r="V448" s="143"/>
      <c r="Y448" s="143"/>
      <c r="Z448" s="231"/>
      <c r="AA448" s="61"/>
      <c r="AC448" s="143"/>
      <c r="AD448" s="143"/>
      <c r="AG448" s="143"/>
      <c r="AH448" s="231"/>
      <c r="AI448" s="61"/>
      <c r="AK448" s="143"/>
      <c r="AL448" s="143"/>
      <c r="AO448" s="143"/>
      <c r="AP448" s="231"/>
      <c r="AQ448" s="61"/>
      <c r="AS448" s="143"/>
      <c r="AT448" s="143"/>
      <c r="AW448" s="143"/>
      <c r="AX448" s="231"/>
      <c r="AY448" s="61"/>
      <c r="BA448" s="143"/>
      <c r="BB448" s="143"/>
      <c r="BE448" s="143"/>
      <c r="BF448" s="231"/>
      <c r="BG448" s="241"/>
    </row>
    <row r="449" spans="1:59" ht="12.75" x14ac:dyDescent="0.2">
      <c r="A449" s="231"/>
      <c r="B449" s="126"/>
      <c r="I449" s="143"/>
      <c r="J449" s="231"/>
      <c r="M449" s="143"/>
      <c r="N449" s="143"/>
      <c r="Q449" s="143"/>
      <c r="R449" s="231"/>
      <c r="S449" s="61"/>
      <c r="U449" s="143"/>
      <c r="V449" s="143"/>
      <c r="Y449" s="143"/>
      <c r="Z449" s="231"/>
      <c r="AA449" s="61"/>
      <c r="AC449" s="143"/>
      <c r="AD449" s="143"/>
      <c r="AG449" s="143"/>
      <c r="AH449" s="231"/>
      <c r="AI449" s="61"/>
      <c r="AK449" s="143"/>
      <c r="AL449" s="143"/>
      <c r="AO449" s="143"/>
      <c r="AP449" s="231"/>
      <c r="AQ449" s="61"/>
      <c r="AS449" s="143"/>
      <c r="AT449" s="143"/>
      <c r="AW449" s="143"/>
      <c r="AX449" s="231"/>
      <c r="AY449" s="61"/>
      <c r="BA449" s="143"/>
      <c r="BB449" s="143"/>
      <c r="BE449" s="143"/>
      <c r="BF449" s="231"/>
      <c r="BG449" s="241"/>
    </row>
    <row r="450" spans="1:59" ht="12.75" x14ac:dyDescent="0.2">
      <c r="A450" s="231"/>
      <c r="B450" s="126"/>
      <c r="I450" s="143"/>
      <c r="J450" s="231"/>
      <c r="M450" s="143"/>
      <c r="N450" s="143"/>
      <c r="Q450" s="143"/>
      <c r="R450" s="231"/>
      <c r="S450" s="61"/>
      <c r="U450" s="143"/>
      <c r="V450" s="143"/>
      <c r="Y450" s="143"/>
      <c r="Z450" s="231"/>
      <c r="AA450" s="61"/>
      <c r="AC450" s="143"/>
      <c r="AD450" s="143"/>
      <c r="AG450" s="143"/>
      <c r="AH450" s="231"/>
      <c r="AI450" s="61"/>
      <c r="AK450" s="143"/>
      <c r="AL450" s="143"/>
      <c r="AO450" s="143"/>
      <c r="AP450" s="231"/>
      <c r="AQ450" s="61"/>
      <c r="AS450" s="143"/>
      <c r="AT450" s="143"/>
      <c r="AW450" s="143"/>
      <c r="AX450" s="231"/>
      <c r="AY450" s="61"/>
      <c r="BA450" s="143"/>
      <c r="BB450" s="143"/>
      <c r="BE450" s="143"/>
      <c r="BF450" s="231"/>
      <c r="BG450" s="241"/>
    </row>
    <row r="451" spans="1:59" ht="12.75" x14ac:dyDescent="0.2">
      <c r="A451" s="231"/>
      <c r="B451" s="126"/>
      <c r="I451" s="143"/>
      <c r="J451" s="231"/>
      <c r="M451" s="143"/>
      <c r="N451" s="143"/>
      <c r="Q451" s="143"/>
      <c r="R451" s="231"/>
      <c r="S451" s="61"/>
      <c r="U451" s="143"/>
      <c r="V451" s="143"/>
      <c r="Y451" s="143"/>
      <c r="Z451" s="231"/>
      <c r="AA451" s="61"/>
      <c r="AC451" s="143"/>
      <c r="AD451" s="143"/>
      <c r="AG451" s="143"/>
      <c r="AH451" s="231"/>
      <c r="AI451" s="61"/>
      <c r="AK451" s="143"/>
      <c r="AL451" s="143"/>
      <c r="AO451" s="143"/>
      <c r="AP451" s="231"/>
      <c r="AQ451" s="61"/>
      <c r="AS451" s="143"/>
      <c r="AT451" s="143"/>
      <c r="AW451" s="143"/>
      <c r="AX451" s="231"/>
      <c r="AY451" s="61"/>
      <c r="BA451" s="143"/>
      <c r="BB451" s="143"/>
      <c r="BE451" s="143"/>
      <c r="BF451" s="231"/>
      <c r="BG451" s="241"/>
    </row>
    <row r="452" spans="1:59" ht="12.75" x14ac:dyDescent="0.2">
      <c r="A452" s="231"/>
      <c r="B452" s="126"/>
      <c r="I452" s="143"/>
      <c r="J452" s="231"/>
      <c r="M452" s="143"/>
      <c r="N452" s="143"/>
      <c r="Q452" s="143"/>
      <c r="R452" s="231"/>
      <c r="S452" s="61"/>
      <c r="U452" s="143"/>
      <c r="V452" s="143"/>
      <c r="Y452" s="143"/>
      <c r="Z452" s="231"/>
      <c r="AA452" s="61"/>
      <c r="AC452" s="143"/>
      <c r="AD452" s="143"/>
      <c r="AG452" s="143"/>
      <c r="AH452" s="231"/>
      <c r="AI452" s="61"/>
      <c r="AK452" s="143"/>
      <c r="AL452" s="143"/>
      <c r="AO452" s="143"/>
      <c r="AP452" s="231"/>
      <c r="AQ452" s="61"/>
      <c r="AS452" s="143"/>
      <c r="AT452" s="143"/>
      <c r="AW452" s="143"/>
      <c r="AX452" s="231"/>
      <c r="AY452" s="61"/>
      <c r="BA452" s="143"/>
      <c r="BB452" s="143"/>
      <c r="BE452" s="143"/>
      <c r="BF452" s="231"/>
      <c r="BG452" s="241"/>
    </row>
    <row r="453" spans="1:59" ht="12.75" x14ac:dyDescent="0.2">
      <c r="A453" s="231"/>
      <c r="B453" s="126"/>
      <c r="I453" s="143"/>
      <c r="J453" s="231"/>
      <c r="M453" s="143"/>
      <c r="N453" s="143"/>
      <c r="Q453" s="143"/>
      <c r="R453" s="231"/>
      <c r="S453" s="61"/>
      <c r="U453" s="143"/>
      <c r="V453" s="143"/>
      <c r="Y453" s="143"/>
      <c r="Z453" s="231"/>
      <c r="AA453" s="61"/>
      <c r="AC453" s="143"/>
      <c r="AD453" s="143"/>
      <c r="AG453" s="143"/>
      <c r="AH453" s="231"/>
      <c r="AI453" s="61"/>
      <c r="AK453" s="143"/>
      <c r="AL453" s="143"/>
      <c r="AO453" s="143"/>
      <c r="AP453" s="231"/>
      <c r="AQ453" s="61"/>
      <c r="AS453" s="143"/>
      <c r="AT453" s="143"/>
      <c r="AW453" s="143"/>
      <c r="AX453" s="231"/>
      <c r="AY453" s="61"/>
      <c r="BA453" s="143"/>
      <c r="BB453" s="143"/>
      <c r="BE453" s="143"/>
      <c r="BF453" s="231"/>
      <c r="BG453" s="241"/>
    </row>
    <row r="454" spans="1:59" ht="12.75" x14ac:dyDescent="0.2">
      <c r="A454" s="231"/>
      <c r="B454" s="126"/>
      <c r="I454" s="143"/>
      <c r="J454" s="231"/>
      <c r="M454" s="143"/>
      <c r="N454" s="143"/>
      <c r="Q454" s="143"/>
      <c r="R454" s="231"/>
      <c r="S454" s="61"/>
      <c r="U454" s="143"/>
      <c r="V454" s="143"/>
      <c r="Y454" s="143"/>
      <c r="Z454" s="231"/>
      <c r="AA454" s="61"/>
      <c r="AC454" s="143"/>
      <c r="AD454" s="143"/>
      <c r="AG454" s="143"/>
      <c r="AH454" s="231"/>
      <c r="AI454" s="61"/>
      <c r="AK454" s="143"/>
      <c r="AL454" s="143"/>
      <c r="AO454" s="143"/>
      <c r="AP454" s="231"/>
      <c r="AQ454" s="61"/>
      <c r="AS454" s="143"/>
      <c r="AT454" s="143"/>
      <c r="AW454" s="143"/>
      <c r="AX454" s="231"/>
      <c r="AY454" s="61"/>
      <c r="BA454" s="143"/>
      <c r="BB454" s="143"/>
      <c r="BE454" s="143"/>
      <c r="BF454" s="231"/>
      <c r="BG454" s="241"/>
    </row>
    <row r="455" spans="1:59" ht="12.75" x14ac:dyDescent="0.2">
      <c r="A455" s="231"/>
      <c r="B455" s="126"/>
      <c r="I455" s="143"/>
      <c r="J455" s="231"/>
      <c r="M455" s="143"/>
      <c r="N455" s="143"/>
      <c r="Q455" s="143"/>
      <c r="R455" s="231"/>
      <c r="S455" s="61"/>
      <c r="U455" s="143"/>
      <c r="V455" s="143"/>
      <c r="Y455" s="143"/>
      <c r="Z455" s="231"/>
      <c r="AA455" s="61"/>
      <c r="AC455" s="143"/>
      <c r="AD455" s="143"/>
      <c r="AG455" s="143"/>
      <c r="AH455" s="231"/>
      <c r="AI455" s="61"/>
      <c r="AK455" s="143"/>
      <c r="AL455" s="143"/>
      <c r="AO455" s="143"/>
      <c r="AP455" s="231"/>
      <c r="AQ455" s="61"/>
      <c r="AS455" s="143"/>
      <c r="AT455" s="143"/>
      <c r="AW455" s="143"/>
      <c r="AX455" s="231"/>
      <c r="AY455" s="61"/>
      <c r="BA455" s="143"/>
      <c r="BB455" s="143"/>
      <c r="BE455" s="143"/>
      <c r="BF455" s="231"/>
      <c r="BG455" s="241"/>
    </row>
    <row r="456" spans="1:59" ht="12.75" x14ac:dyDescent="0.2">
      <c r="A456" s="231"/>
      <c r="B456" s="126"/>
      <c r="I456" s="143"/>
      <c r="J456" s="231"/>
      <c r="M456" s="143"/>
      <c r="N456" s="143"/>
      <c r="Q456" s="143"/>
      <c r="R456" s="231"/>
      <c r="S456" s="61"/>
      <c r="U456" s="143"/>
      <c r="V456" s="143"/>
      <c r="Y456" s="143"/>
      <c r="Z456" s="231"/>
      <c r="AA456" s="61"/>
      <c r="AC456" s="143"/>
      <c r="AD456" s="143"/>
      <c r="AG456" s="143"/>
      <c r="AH456" s="231"/>
      <c r="AI456" s="61"/>
      <c r="AK456" s="143"/>
      <c r="AL456" s="143"/>
      <c r="AO456" s="143"/>
      <c r="AP456" s="231"/>
      <c r="AQ456" s="61"/>
      <c r="AS456" s="143"/>
      <c r="AT456" s="143"/>
      <c r="AW456" s="143"/>
      <c r="AX456" s="231"/>
      <c r="AY456" s="61"/>
      <c r="BA456" s="143"/>
      <c r="BB456" s="143"/>
      <c r="BE456" s="143"/>
      <c r="BF456" s="231"/>
      <c r="BG456" s="241"/>
    </row>
    <row r="457" spans="1:59" ht="12.75" x14ac:dyDescent="0.2">
      <c r="A457" s="231"/>
      <c r="B457" s="126"/>
      <c r="I457" s="143"/>
      <c r="J457" s="231"/>
      <c r="M457" s="143"/>
      <c r="N457" s="143"/>
      <c r="Q457" s="143"/>
      <c r="R457" s="231"/>
      <c r="S457" s="61"/>
      <c r="U457" s="143"/>
      <c r="V457" s="143"/>
      <c r="Y457" s="143"/>
      <c r="Z457" s="231"/>
      <c r="AA457" s="61"/>
      <c r="AC457" s="143"/>
      <c r="AD457" s="143"/>
      <c r="AG457" s="143"/>
      <c r="AH457" s="231"/>
      <c r="AI457" s="61"/>
      <c r="AK457" s="143"/>
      <c r="AL457" s="143"/>
      <c r="AO457" s="143"/>
      <c r="AP457" s="231"/>
      <c r="AQ457" s="61"/>
      <c r="AS457" s="143"/>
      <c r="AT457" s="143"/>
      <c r="AW457" s="143"/>
      <c r="AX457" s="231"/>
      <c r="AY457" s="61"/>
      <c r="BA457" s="143"/>
      <c r="BB457" s="143"/>
      <c r="BE457" s="143"/>
      <c r="BF457" s="231"/>
      <c r="BG457" s="241"/>
    </row>
    <row r="458" spans="1:59" ht="12.75" x14ac:dyDescent="0.2">
      <c r="A458" s="231"/>
      <c r="B458" s="126"/>
      <c r="I458" s="143"/>
      <c r="J458" s="231"/>
      <c r="M458" s="143"/>
      <c r="N458" s="143"/>
      <c r="Q458" s="143"/>
      <c r="R458" s="231"/>
      <c r="S458" s="61"/>
      <c r="U458" s="143"/>
      <c r="V458" s="143"/>
      <c r="Y458" s="143"/>
      <c r="Z458" s="231"/>
      <c r="AA458" s="61"/>
      <c r="AC458" s="143"/>
      <c r="AD458" s="143"/>
      <c r="AG458" s="143"/>
      <c r="AH458" s="231"/>
      <c r="AI458" s="61"/>
      <c r="AK458" s="143"/>
      <c r="AL458" s="143"/>
      <c r="AO458" s="143"/>
      <c r="AP458" s="231"/>
      <c r="AQ458" s="61"/>
      <c r="AS458" s="143"/>
      <c r="AT458" s="143"/>
      <c r="AW458" s="143"/>
      <c r="AX458" s="231"/>
      <c r="AY458" s="61"/>
      <c r="BA458" s="143"/>
      <c r="BB458" s="143"/>
      <c r="BE458" s="143"/>
      <c r="BF458" s="231"/>
      <c r="BG458" s="241"/>
    </row>
    <row r="459" spans="1:59" ht="12.75" x14ac:dyDescent="0.2">
      <c r="A459" s="231"/>
      <c r="B459" s="126"/>
      <c r="I459" s="143"/>
      <c r="J459" s="231"/>
      <c r="M459" s="143"/>
      <c r="N459" s="143"/>
      <c r="Q459" s="143"/>
      <c r="R459" s="231"/>
      <c r="S459" s="61"/>
      <c r="U459" s="143"/>
      <c r="V459" s="143"/>
      <c r="Y459" s="143"/>
      <c r="Z459" s="231"/>
      <c r="AA459" s="61"/>
      <c r="AC459" s="143"/>
      <c r="AD459" s="143"/>
      <c r="AG459" s="143"/>
      <c r="AH459" s="231"/>
      <c r="AI459" s="61"/>
      <c r="AK459" s="143"/>
      <c r="AL459" s="143"/>
      <c r="AO459" s="143"/>
      <c r="AP459" s="231"/>
      <c r="AQ459" s="61"/>
      <c r="AS459" s="143"/>
      <c r="AT459" s="143"/>
      <c r="AW459" s="143"/>
      <c r="AX459" s="231"/>
      <c r="AY459" s="61"/>
      <c r="BA459" s="143"/>
      <c r="BB459" s="143"/>
      <c r="BE459" s="143"/>
      <c r="BF459" s="231"/>
      <c r="BG459" s="241"/>
    </row>
    <row r="460" spans="1:59" ht="12.75" x14ac:dyDescent="0.2">
      <c r="A460" s="231"/>
      <c r="B460" s="126"/>
      <c r="I460" s="143"/>
      <c r="J460" s="231"/>
      <c r="M460" s="143"/>
      <c r="N460" s="143"/>
      <c r="Q460" s="143"/>
      <c r="R460" s="231"/>
      <c r="S460" s="61"/>
      <c r="U460" s="143"/>
      <c r="V460" s="143"/>
      <c r="Y460" s="143"/>
      <c r="Z460" s="231"/>
      <c r="AA460" s="61"/>
      <c r="AC460" s="143"/>
      <c r="AD460" s="143"/>
      <c r="AG460" s="143"/>
      <c r="AH460" s="231"/>
      <c r="AI460" s="61"/>
      <c r="AK460" s="143"/>
      <c r="AL460" s="143"/>
      <c r="AO460" s="143"/>
      <c r="AP460" s="231"/>
      <c r="AQ460" s="61"/>
      <c r="AS460" s="143"/>
      <c r="AT460" s="143"/>
      <c r="AW460" s="143"/>
      <c r="AX460" s="231"/>
      <c r="AY460" s="61"/>
      <c r="BA460" s="143"/>
      <c r="BB460" s="143"/>
      <c r="BE460" s="143"/>
      <c r="BF460" s="231"/>
      <c r="BG460" s="241"/>
    </row>
    <row r="461" spans="1:59" ht="12.75" x14ac:dyDescent="0.2">
      <c r="A461" s="231"/>
      <c r="B461" s="126"/>
      <c r="I461" s="143"/>
      <c r="J461" s="231"/>
      <c r="M461" s="143"/>
      <c r="N461" s="143"/>
      <c r="Q461" s="143"/>
      <c r="R461" s="231"/>
      <c r="S461" s="61"/>
      <c r="U461" s="143"/>
      <c r="V461" s="143"/>
      <c r="Y461" s="143"/>
      <c r="Z461" s="231"/>
      <c r="AA461" s="61"/>
      <c r="AC461" s="143"/>
      <c r="AD461" s="143"/>
      <c r="AG461" s="143"/>
      <c r="AH461" s="231"/>
      <c r="AI461" s="61"/>
      <c r="AK461" s="143"/>
      <c r="AL461" s="143"/>
      <c r="AO461" s="143"/>
      <c r="AP461" s="231"/>
      <c r="AQ461" s="61"/>
      <c r="AS461" s="143"/>
      <c r="AT461" s="143"/>
      <c r="AW461" s="143"/>
      <c r="AX461" s="231"/>
      <c r="AY461" s="61"/>
      <c r="BA461" s="143"/>
      <c r="BB461" s="143"/>
      <c r="BE461" s="143"/>
      <c r="BF461" s="231"/>
      <c r="BG461" s="241"/>
    </row>
    <row r="462" spans="1:59" ht="12.75" x14ac:dyDescent="0.2">
      <c r="A462" s="231"/>
      <c r="B462" s="126"/>
      <c r="I462" s="143"/>
      <c r="J462" s="231"/>
      <c r="M462" s="143"/>
      <c r="N462" s="143"/>
      <c r="Q462" s="143"/>
      <c r="R462" s="231"/>
      <c r="S462" s="61"/>
      <c r="U462" s="143"/>
      <c r="V462" s="143"/>
      <c r="Y462" s="143"/>
      <c r="Z462" s="231"/>
      <c r="AA462" s="61"/>
      <c r="AC462" s="143"/>
      <c r="AD462" s="143"/>
      <c r="AG462" s="143"/>
      <c r="AH462" s="231"/>
      <c r="AI462" s="61"/>
      <c r="AK462" s="143"/>
      <c r="AL462" s="143"/>
      <c r="AO462" s="143"/>
      <c r="AP462" s="231"/>
      <c r="AQ462" s="61"/>
      <c r="AS462" s="143"/>
      <c r="AT462" s="143"/>
      <c r="AW462" s="143"/>
      <c r="AX462" s="231"/>
      <c r="AY462" s="61"/>
      <c r="BA462" s="143"/>
      <c r="BB462" s="143"/>
      <c r="BE462" s="143"/>
      <c r="BF462" s="231"/>
      <c r="BG462" s="241"/>
    </row>
    <row r="463" spans="1:59" ht="12.75" x14ac:dyDescent="0.2">
      <c r="A463" s="231"/>
      <c r="B463" s="126"/>
      <c r="I463" s="143"/>
      <c r="J463" s="231"/>
      <c r="M463" s="143"/>
      <c r="N463" s="143"/>
      <c r="Q463" s="143"/>
      <c r="R463" s="231"/>
      <c r="S463" s="61"/>
      <c r="U463" s="143"/>
      <c r="V463" s="143"/>
      <c r="Y463" s="143"/>
      <c r="Z463" s="231"/>
      <c r="AA463" s="61"/>
      <c r="AC463" s="143"/>
      <c r="AD463" s="143"/>
      <c r="AG463" s="143"/>
      <c r="AH463" s="231"/>
      <c r="AI463" s="61"/>
      <c r="AK463" s="143"/>
      <c r="AL463" s="143"/>
      <c r="AO463" s="143"/>
      <c r="AP463" s="231"/>
      <c r="AQ463" s="61"/>
      <c r="AS463" s="143"/>
      <c r="AT463" s="143"/>
      <c r="AW463" s="143"/>
      <c r="AX463" s="231"/>
      <c r="AY463" s="61"/>
      <c r="BA463" s="143"/>
      <c r="BB463" s="143"/>
      <c r="BE463" s="143"/>
      <c r="BF463" s="231"/>
      <c r="BG463" s="241"/>
    </row>
    <row r="464" spans="1:59" ht="12.75" x14ac:dyDescent="0.2">
      <c r="A464" s="231"/>
      <c r="B464" s="126"/>
      <c r="I464" s="143"/>
      <c r="J464" s="231"/>
      <c r="M464" s="143"/>
      <c r="N464" s="143"/>
      <c r="Q464" s="143"/>
      <c r="R464" s="231"/>
      <c r="S464" s="61"/>
      <c r="U464" s="143"/>
      <c r="V464" s="143"/>
      <c r="Y464" s="143"/>
      <c r="Z464" s="231"/>
      <c r="AA464" s="61"/>
      <c r="AC464" s="143"/>
      <c r="AD464" s="143"/>
      <c r="AG464" s="143"/>
      <c r="AH464" s="231"/>
      <c r="AI464" s="61"/>
      <c r="AK464" s="143"/>
      <c r="AL464" s="143"/>
      <c r="AO464" s="143"/>
      <c r="AP464" s="231"/>
      <c r="AQ464" s="61"/>
      <c r="AS464" s="143"/>
      <c r="AT464" s="143"/>
      <c r="AW464" s="143"/>
      <c r="AX464" s="231"/>
      <c r="AY464" s="61"/>
      <c r="BA464" s="143"/>
      <c r="BB464" s="143"/>
      <c r="BE464" s="143"/>
      <c r="BF464" s="231"/>
      <c r="BG464" s="241"/>
    </row>
    <row r="465" spans="1:59" ht="12.75" x14ac:dyDescent="0.2">
      <c r="A465" s="231"/>
      <c r="B465" s="126"/>
      <c r="I465" s="143"/>
      <c r="J465" s="231"/>
      <c r="M465" s="143"/>
      <c r="N465" s="143"/>
      <c r="Q465" s="143"/>
      <c r="R465" s="231"/>
      <c r="S465" s="61"/>
      <c r="U465" s="143"/>
      <c r="V465" s="143"/>
      <c r="Y465" s="143"/>
      <c r="Z465" s="231"/>
      <c r="AA465" s="61"/>
      <c r="AC465" s="143"/>
      <c r="AD465" s="143"/>
      <c r="AG465" s="143"/>
      <c r="AH465" s="231"/>
      <c r="AI465" s="61"/>
      <c r="AK465" s="143"/>
      <c r="AL465" s="143"/>
      <c r="AO465" s="143"/>
      <c r="AP465" s="231"/>
      <c r="AQ465" s="61"/>
      <c r="AS465" s="143"/>
      <c r="AT465" s="143"/>
      <c r="AW465" s="143"/>
      <c r="AX465" s="231"/>
      <c r="AY465" s="61"/>
      <c r="BA465" s="143"/>
      <c r="BB465" s="143"/>
      <c r="BE465" s="143"/>
      <c r="BF465" s="231"/>
      <c r="BG465" s="241"/>
    </row>
    <row r="466" spans="1:59" ht="12.75" x14ac:dyDescent="0.2">
      <c r="A466" s="231"/>
      <c r="B466" s="126"/>
      <c r="I466" s="143"/>
      <c r="J466" s="231"/>
      <c r="M466" s="143"/>
      <c r="N466" s="143"/>
      <c r="Q466" s="143"/>
      <c r="R466" s="231"/>
      <c r="S466" s="61"/>
      <c r="U466" s="143"/>
      <c r="V466" s="143"/>
      <c r="Y466" s="143"/>
      <c r="Z466" s="231"/>
      <c r="AA466" s="61"/>
      <c r="AC466" s="143"/>
      <c r="AD466" s="143"/>
      <c r="AG466" s="143"/>
      <c r="AH466" s="231"/>
      <c r="AI466" s="61"/>
      <c r="AK466" s="143"/>
      <c r="AL466" s="143"/>
      <c r="AO466" s="143"/>
      <c r="AP466" s="231"/>
      <c r="AQ466" s="61"/>
      <c r="AS466" s="143"/>
      <c r="AT466" s="143"/>
      <c r="AW466" s="143"/>
      <c r="AX466" s="231"/>
      <c r="AY466" s="61"/>
      <c r="BA466" s="143"/>
      <c r="BB466" s="143"/>
      <c r="BE466" s="143"/>
      <c r="BF466" s="231"/>
      <c r="BG466" s="241"/>
    </row>
    <row r="467" spans="1:59" ht="12.75" x14ac:dyDescent="0.2">
      <c r="A467" s="231"/>
      <c r="B467" s="126"/>
      <c r="I467" s="143"/>
      <c r="J467" s="231"/>
      <c r="M467" s="143"/>
      <c r="N467" s="143"/>
      <c r="Q467" s="143"/>
      <c r="R467" s="231"/>
      <c r="S467" s="61"/>
      <c r="U467" s="143"/>
      <c r="V467" s="143"/>
      <c r="Y467" s="143"/>
      <c r="Z467" s="231"/>
      <c r="AA467" s="61"/>
      <c r="AC467" s="143"/>
      <c r="AD467" s="143"/>
      <c r="AG467" s="143"/>
      <c r="AH467" s="231"/>
      <c r="AI467" s="61"/>
      <c r="AK467" s="143"/>
      <c r="AL467" s="143"/>
      <c r="AO467" s="143"/>
      <c r="AP467" s="231"/>
      <c r="AQ467" s="61"/>
      <c r="AS467" s="143"/>
      <c r="AT467" s="143"/>
      <c r="AW467" s="143"/>
      <c r="AX467" s="231"/>
      <c r="AY467" s="61"/>
      <c r="BA467" s="143"/>
      <c r="BB467" s="143"/>
      <c r="BE467" s="143"/>
      <c r="BF467" s="231"/>
      <c r="BG467" s="241"/>
    </row>
    <row r="468" spans="1:59" ht="12.75" x14ac:dyDescent="0.2">
      <c r="A468" s="231"/>
      <c r="B468" s="126"/>
      <c r="I468" s="143"/>
      <c r="J468" s="231"/>
      <c r="M468" s="143"/>
      <c r="N468" s="143"/>
      <c r="Q468" s="143"/>
      <c r="R468" s="231"/>
      <c r="S468" s="61"/>
      <c r="U468" s="143"/>
      <c r="V468" s="143"/>
      <c r="Y468" s="143"/>
      <c r="Z468" s="231"/>
      <c r="AA468" s="61"/>
      <c r="AC468" s="143"/>
      <c r="AD468" s="143"/>
      <c r="AG468" s="143"/>
      <c r="AH468" s="231"/>
      <c r="AI468" s="61"/>
      <c r="AK468" s="143"/>
      <c r="AL468" s="143"/>
      <c r="AO468" s="143"/>
      <c r="AP468" s="231"/>
      <c r="AQ468" s="61"/>
      <c r="AS468" s="143"/>
      <c r="AT468" s="143"/>
      <c r="AW468" s="143"/>
      <c r="AX468" s="231"/>
      <c r="AY468" s="61"/>
      <c r="BA468" s="143"/>
      <c r="BB468" s="143"/>
      <c r="BE468" s="143"/>
      <c r="BF468" s="231"/>
      <c r="BG468" s="241"/>
    </row>
    <row r="469" spans="1:59" ht="12.75" x14ac:dyDescent="0.2">
      <c r="A469" s="231"/>
      <c r="B469" s="126"/>
      <c r="I469" s="143"/>
      <c r="J469" s="231"/>
      <c r="M469" s="143"/>
      <c r="N469" s="143"/>
      <c r="Q469" s="143"/>
      <c r="R469" s="231"/>
      <c r="S469" s="61"/>
      <c r="U469" s="143"/>
      <c r="V469" s="143"/>
      <c r="Y469" s="143"/>
      <c r="Z469" s="231"/>
      <c r="AA469" s="61"/>
      <c r="AC469" s="143"/>
      <c r="AD469" s="143"/>
      <c r="AG469" s="143"/>
      <c r="AH469" s="231"/>
      <c r="AI469" s="61"/>
      <c r="AK469" s="143"/>
      <c r="AL469" s="143"/>
      <c r="AO469" s="143"/>
      <c r="AP469" s="231"/>
      <c r="AQ469" s="61"/>
      <c r="AS469" s="143"/>
      <c r="AT469" s="143"/>
      <c r="AW469" s="143"/>
      <c r="AX469" s="231"/>
      <c r="AY469" s="61"/>
      <c r="BA469" s="143"/>
      <c r="BB469" s="143"/>
      <c r="BE469" s="143"/>
      <c r="BF469" s="231"/>
      <c r="BG469" s="241"/>
    </row>
    <row r="470" spans="1:59" ht="12.75" x14ac:dyDescent="0.2">
      <c r="A470" s="231"/>
      <c r="B470" s="126"/>
      <c r="I470" s="143"/>
      <c r="J470" s="231"/>
      <c r="M470" s="143"/>
      <c r="N470" s="143"/>
      <c r="Q470" s="143"/>
      <c r="R470" s="231"/>
      <c r="S470" s="61"/>
      <c r="U470" s="143"/>
      <c r="V470" s="143"/>
      <c r="Y470" s="143"/>
      <c r="Z470" s="231"/>
      <c r="AA470" s="61"/>
      <c r="AC470" s="143"/>
      <c r="AD470" s="143"/>
      <c r="AG470" s="143"/>
      <c r="AH470" s="231"/>
      <c r="AI470" s="61"/>
      <c r="AK470" s="143"/>
      <c r="AL470" s="143"/>
      <c r="AO470" s="143"/>
      <c r="AP470" s="231"/>
      <c r="AQ470" s="61"/>
      <c r="AS470" s="143"/>
      <c r="AT470" s="143"/>
      <c r="AW470" s="143"/>
      <c r="AX470" s="231"/>
      <c r="AY470" s="61"/>
      <c r="BA470" s="143"/>
      <c r="BB470" s="143"/>
      <c r="BE470" s="143"/>
      <c r="BF470" s="231"/>
      <c r="BG470" s="241"/>
    </row>
    <row r="471" spans="1:59" ht="12.75" x14ac:dyDescent="0.2">
      <c r="A471" s="231"/>
      <c r="B471" s="126"/>
      <c r="I471" s="143"/>
      <c r="J471" s="231"/>
      <c r="M471" s="143"/>
      <c r="N471" s="143"/>
      <c r="Q471" s="143"/>
      <c r="R471" s="231"/>
      <c r="S471" s="61"/>
      <c r="U471" s="143"/>
      <c r="V471" s="143"/>
      <c r="Y471" s="143"/>
      <c r="Z471" s="231"/>
      <c r="AA471" s="61"/>
      <c r="AC471" s="143"/>
      <c r="AD471" s="143"/>
      <c r="AG471" s="143"/>
      <c r="AH471" s="231"/>
      <c r="AI471" s="61"/>
      <c r="AK471" s="143"/>
      <c r="AL471" s="143"/>
      <c r="AO471" s="143"/>
      <c r="AP471" s="231"/>
      <c r="AQ471" s="61"/>
      <c r="AS471" s="143"/>
      <c r="AT471" s="143"/>
      <c r="AW471" s="143"/>
      <c r="AX471" s="231"/>
      <c r="AY471" s="61"/>
      <c r="BA471" s="143"/>
      <c r="BB471" s="143"/>
      <c r="BE471" s="143"/>
      <c r="BF471" s="231"/>
      <c r="BG471" s="241"/>
    </row>
    <row r="472" spans="1:59" ht="12.75" x14ac:dyDescent="0.2">
      <c r="A472" s="231"/>
      <c r="B472" s="126"/>
      <c r="I472" s="143"/>
      <c r="J472" s="231"/>
      <c r="M472" s="143"/>
      <c r="N472" s="143"/>
      <c r="Q472" s="143"/>
      <c r="R472" s="231"/>
      <c r="S472" s="61"/>
      <c r="U472" s="143"/>
      <c r="V472" s="143"/>
      <c r="Y472" s="143"/>
      <c r="Z472" s="231"/>
      <c r="AA472" s="61"/>
      <c r="AC472" s="143"/>
      <c r="AD472" s="143"/>
      <c r="AG472" s="143"/>
      <c r="AH472" s="231"/>
      <c r="AI472" s="61"/>
      <c r="AK472" s="143"/>
      <c r="AL472" s="143"/>
      <c r="AO472" s="143"/>
      <c r="AP472" s="231"/>
      <c r="AQ472" s="61"/>
      <c r="AS472" s="143"/>
      <c r="AT472" s="143"/>
      <c r="AW472" s="143"/>
      <c r="AX472" s="231"/>
      <c r="AY472" s="61"/>
      <c r="BA472" s="143"/>
      <c r="BB472" s="143"/>
      <c r="BE472" s="143"/>
      <c r="BF472" s="231"/>
      <c r="BG472" s="241"/>
    </row>
    <row r="473" spans="1:59" ht="12.75" x14ac:dyDescent="0.2">
      <c r="A473" s="231"/>
      <c r="B473" s="126"/>
      <c r="I473" s="143"/>
      <c r="J473" s="231"/>
      <c r="M473" s="143"/>
      <c r="N473" s="143"/>
      <c r="Q473" s="143"/>
      <c r="R473" s="231"/>
      <c r="S473" s="61"/>
      <c r="U473" s="143"/>
      <c r="V473" s="143"/>
      <c r="Y473" s="143"/>
      <c r="Z473" s="231"/>
      <c r="AA473" s="61"/>
      <c r="AC473" s="143"/>
      <c r="AD473" s="143"/>
      <c r="AG473" s="143"/>
      <c r="AH473" s="231"/>
      <c r="AI473" s="61"/>
      <c r="AK473" s="143"/>
      <c r="AL473" s="143"/>
      <c r="AO473" s="143"/>
      <c r="AP473" s="231"/>
      <c r="AQ473" s="61"/>
      <c r="AS473" s="143"/>
      <c r="AT473" s="143"/>
      <c r="AW473" s="143"/>
      <c r="AX473" s="231"/>
      <c r="AY473" s="61"/>
      <c r="BA473" s="143"/>
      <c r="BB473" s="143"/>
      <c r="BE473" s="143"/>
      <c r="BF473" s="231"/>
      <c r="BG473" s="241"/>
    </row>
    <row r="474" spans="1:59" ht="12.75" x14ac:dyDescent="0.2">
      <c r="A474" s="231"/>
      <c r="B474" s="126"/>
      <c r="I474" s="143"/>
      <c r="J474" s="231"/>
      <c r="M474" s="143"/>
      <c r="N474" s="143"/>
      <c r="Q474" s="143"/>
      <c r="R474" s="231"/>
      <c r="S474" s="61"/>
      <c r="U474" s="143"/>
      <c r="V474" s="143"/>
      <c r="Y474" s="143"/>
      <c r="Z474" s="231"/>
      <c r="AA474" s="61"/>
      <c r="AC474" s="143"/>
      <c r="AD474" s="143"/>
      <c r="AG474" s="143"/>
      <c r="AH474" s="231"/>
      <c r="AI474" s="61"/>
      <c r="AK474" s="143"/>
      <c r="AL474" s="143"/>
      <c r="AO474" s="143"/>
      <c r="AP474" s="231"/>
      <c r="AQ474" s="61"/>
      <c r="AS474" s="143"/>
      <c r="AT474" s="143"/>
      <c r="AW474" s="143"/>
      <c r="AX474" s="231"/>
      <c r="AY474" s="61"/>
      <c r="BA474" s="143"/>
      <c r="BB474" s="143"/>
      <c r="BE474" s="143"/>
      <c r="BF474" s="231"/>
      <c r="BG474" s="241"/>
    </row>
    <row r="475" spans="1:59" ht="12.75" x14ac:dyDescent="0.2">
      <c r="A475" s="231"/>
      <c r="B475" s="126"/>
      <c r="I475" s="143"/>
      <c r="J475" s="231"/>
      <c r="M475" s="143"/>
      <c r="N475" s="143"/>
      <c r="Q475" s="143"/>
      <c r="R475" s="231"/>
      <c r="S475" s="61"/>
      <c r="U475" s="143"/>
      <c r="V475" s="143"/>
      <c r="Y475" s="143"/>
      <c r="Z475" s="231"/>
      <c r="AA475" s="61"/>
      <c r="AC475" s="143"/>
      <c r="AD475" s="143"/>
      <c r="AG475" s="143"/>
      <c r="AH475" s="231"/>
      <c r="AI475" s="61"/>
      <c r="AK475" s="143"/>
      <c r="AL475" s="143"/>
      <c r="AO475" s="143"/>
      <c r="AP475" s="231"/>
      <c r="AQ475" s="61"/>
      <c r="AS475" s="143"/>
      <c r="AT475" s="143"/>
      <c r="AW475" s="143"/>
      <c r="AX475" s="231"/>
      <c r="AY475" s="61"/>
      <c r="BA475" s="143"/>
      <c r="BB475" s="143"/>
      <c r="BE475" s="143"/>
      <c r="BF475" s="231"/>
      <c r="BG475" s="241"/>
    </row>
    <row r="476" spans="1:59" ht="12.75" x14ac:dyDescent="0.2">
      <c r="A476" s="231"/>
      <c r="B476" s="126"/>
      <c r="I476" s="143"/>
      <c r="J476" s="231"/>
      <c r="M476" s="143"/>
      <c r="N476" s="143"/>
      <c r="Q476" s="143"/>
      <c r="R476" s="231"/>
      <c r="S476" s="61"/>
      <c r="U476" s="143"/>
      <c r="V476" s="143"/>
      <c r="Y476" s="143"/>
      <c r="Z476" s="231"/>
      <c r="AA476" s="61"/>
      <c r="AC476" s="143"/>
      <c r="AD476" s="143"/>
      <c r="AG476" s="143"/>
      <c r="AH476" s="231"/>
      <c r="AI476" s="61"/>
      <c r="AK476" s="143"/>
      <c r="AL476" s="143"/>
      <c r="AO476" s="143"/>
      <c r="AP476" s="231"/>
      <c r="AQ476" s="61"/>
      <c r="AS476" s="143"/>
      <c r="AT476" s="143"/>
      <c r="AW476" s="143"/>
      <c r="AX476" s="231"/>
      <c r="AY476" s="61"/>
      <c r="BA476" s="143"/>
      <c r="BB476" s="143"/>
      <c r="BE476" s="143"/>
      <c r="BF476" s="231"/>
      <c r="BG476" s="241"/>
    </row>
    <row r="477" spans="1:59" ht="12.75" x14ac:dyDescent="0.2">
      <c r="A477" s="231"/>
      <c r="B477" s="126"/>
      <c r="I477" s="143"/>
      <c r="J477" s="231"/>
      <c r="M477" s="143"/>
      <c r="N477" s="143"/>
      <c r="Q477" s="143"/>
      <c r="R477" s="231"/>
      <c r="S477" s="61"/>
      <c r="U477" s="143"/>
      <c r="V477" s="143"/>
      <c r="Y477" s="143"/>
      <c r="Z477" s="231"/>
      <c r="AA477" s="61"/>
      <c r="AC477" s="143"/>
      <c r="AD477" s="143"/>
      <c r="AG477" s="143"/>
      <c r="AH477" s="231"/>
      <c r="AI477" s="61"/>
      <c r="AK477" s="143"/>
      <c r="AL477" s="143"/>
      <c r="AO477" s="143"/>
      <c r="AP477" s="231"/>
      <c r="AQ477" s="61"/>
      <c r="AS477" s="143"/>
      <c r="AT477" s="143"/>
      <c r="AW477" s="143"/>
      <c r="AX477" s="231"/>
      <c r="AY477" s="61"/>
      <c r="BA477" s="143"/>
      <c r="BB477" s="143"/>
      <c r="BE477" s="143"/>
      <c r="BF477" s="231"/>
      <c r="BG477" s="241"/>
    </row>
    <row r="478" spans="1:59" ht="12.75" x14ac:dyDescent="0.2">
      <c r="A478" s="231"/>
      <c r="B478" s="126"/>
      <c r="I478" s="143"/>
      <c r="J478" s="231"/>
      <c r="M478" s="143"/>
      <c r="N478" s="143"/>
      <c r="Q478" s="143"/>
      <c r="R478" s="231"/>
      <c r="S478" s="61"/>
      <c r="U478" s="143"/>
      <c r="V478" s="143"/>
      <c r="Y478" s="143"/>
      <c r="Z478" s="231"/>
      <c r="AA478" s="61"/>
      <c r="AC478" s="143"/>
      <c r="AD478" s="143"/>
      <c r="AG478" s="143"/>
      <c r="AH478" s="231"/>
      <c r="AI478" s="61"/>
      <c r="AK478" s="143"/>
      <c r="AL478" s="143"/>
      <c r="AO478" s="143"/>
      <c r="AP478" s="231"/>
      <c r="AQ478" s="61"/>
      <c r="AS478" s="143"/>
      <c r="AT478" s="143"/>
      <c r="AW478" s="143"/>
      <c r="AX478" s="231"/>
      <c r="AY478" s="61"/>
      <c r="BA478" s="143"/>
      <c r="BB478" s="143"/>
      <c r="BE478" s="143"/>
      <c r="BF478" s="231"/>
      <c r="BG478" s="241"/>
    </row>
    <row r="479" spans="1:59" ht="12.75" x14ac:dyDescent="0.2">
      <c r="A479" s="231"/>
      <c r="B479" s="126"/>
      <c r="I479" s="143"/>
      <c r="J479" s="231"/>
      <c r="M479" s="143"/>
      <c r="N479" s="143"/>
      <c r="Q479" s="143"/>
      <c r="R479" s="231"/>
      <c r="S479" s="61"/>
      <c r="U479" s="143"/>
      <c r="V479" s="143"/>
      <c r="Y479" s="143"/>
      <c r="Z479" s="231"/>
      <c r="AA479" s="61"/>
      <c r="AC479" s="143"/>
      <c r="AD479" s="143"/>
      <c r="AG479" s="143"/>
      <c r="AH479" s="231"/>
      <c r="AI479" s="61"/>
      <c r="AK479" s="143"/>
      <c r="AL479" s="143"/>
      <c r="AO479" s="143"/>
      <c r="AP479" s="231"/>
      <c r="AQ479" s="61"/>
      <c r="AS479" s="143"/>
      <c r="AT479" s="143"/>
      <c r="AW479" s="143"/>
      <c r="AX479" s="231"/>
      <c r="AY479" s="61"/>
      <c r="BA479" s="143"/>
      <c r="BB479" s="143"/>
      <c r="BE479" s="143"/>
      <c r="BF479" s="231"/>
      <c r="BG479" s="241"/>
    </row>
    <row r="480" spans="1:59" ht="12.75" x14ac:dyDescent="0.2">
      <c r="A480" s="231"/>
      <c r="B480" s="126"/>
      <c r="I480" s="143"/>
      <c r="J480" s="231"/>
      <c r="M480" s="143"/>
      <c r="N480" s="143"/>
      <c r="Q480" s="143"/>
      <c r="R480" s="231"/>
      <c r="S480" s="61"/>
      <c r="U480" s="143"/>
      <c r="V480" s="143"/>
      <c r="Y480" s="143"/>
      <c r="Z480" s="231"/>
      <c r="AA480" s="61"/>
      <c r="AC480" s="143"/>
      <c r="AD480" s="143"/>
      <c r="AG480" s="143"/>
      <c r="AH480" s="231"/>
      <c r="AI480" s="61"/>
      <c r="AK480" s="143"/>
      <c r="AL480" s="143"/>
      <c r="AO480" s="143"/>
      <c r="AP480" s="231"/>
      <c r="AQ480" s="61"/>
      <c r="AS480" s="143"/>
      <c r="AT480" s="143"/>
      <c r="AW480" s="143"/>
      <c r="AX480" s="231"/>
      <c r="AY480" s="61"/>
      <c r="BA480" s="143"/>
      <c r="BB480" s="143"/>
      <c r="BE480" s="143"/>
      <c r="BF480" s="231"/>
      <c r="BG480" s="241"/>
    </row>
    <row r="481" spans="1:59" ht="12.75" x14ac:dyDescent="0.2">
      <c r="A481" s="231"/>
      <c r="B481" s="126"/>
      <c r="I481" s="143"/>
      <c r="J481" s="231"/>
      <c r="M481" s="143"/>
      <c r="N481" s="143"/>
      <c r="Q481" s="143"/>
      <c r="R481" s="231"/>
      <c r="S481" s="61"/>
      <c r="U481" s="143"/>
      <c r="V481" s="143"/>
      <c r="Y481" s="143"/>
      <c r="Z481" s="231"/>
      <c r="AA481" s="61"/>
      <c r="AC481" s="143"/>
      <c r="AD481" s="143"/>
      <c r="AG481" s="143"/>
      <c r="AH481" s="231"/>
      <c r="AI481" s="61"/>
      <c r="AK481" s="143"/>
      <c r="AL481" s="143"/>
      <c r="AO481" s="143"/>
      <c r="AP481" s="231"/>
      <c r="AQ481" s="61"/>
      <c r="AS481" s="143"/>
      <c r="AT481" s="143"/>
      <c r="AW481" s="143"/>
      <c r="AX481" s="231"/>
      <c r="AY481" s="61"/>
      <c r="BA481" s="143"/>
      <c r="BB481" s="143"/>
      <c r="BE481" s="143"/>
      <c r="BF481" s="231"/>
      <c r="BG481" s="241"/>
    </row>
    <row r="482" spans="1:59" ht="12.75" x14ac:dyDescent="0.2">
      <c r="A482" s="231"/>
      <c r="B482" s="126"/>
      <c r="I482" s="143"/>
      <c r="J482" s="231"/>
      <c r="M482" s="143"/>
      <c r="N482" s="143"/>
      <c r="Q482" s="143"/>
      <c r="R482" s="231"/>
      <c r="S482" s="61"/>
      <c r="U482" s="143"/>
      <c r="V482" s="143"/>
      <c r="Y482" s="143"/>
      <c r="Z482" s="231"/>
      <c r="AA482" s="61"/>
      <c r="AC482" s="143"/>
      <c r="AD482" s="143"/>
      <c r="AG482" s="143"/>
      <c r="AH482" s="231"/>
      <c r="AI482" s="61"/>
      <c r="AK482" s="143"/>
      <c r="AL482" s="143"/>
      <c r="AO482" s="143"/>
      <c r="AP482" s="231"/>
      <c r="AQ482" s="61"/>
      <c r="AS482" s="143"/>
      <c r="AT482" s="143"/>
      <c r="AW482" s="143"/>
      <c r="AX482" s="231"/>
      <c r="AY482" s="61"/>
      <c r="BA482" s="143"/>
      <c r="BB482" s="143"/>
      <c r="BE482" s="143"/>
      <c r="BF482" s="231"/>
      <c r="BG482" s="241"/>
    </row>
    <row r="483" spans="1:59" ht="12.75" x14ac:dyDescent="0.2">
      <c r="A483" s="231"/>
      <c r="B483" s="126"/>
      <c r="I483" s="143"/>
      <c r="J483" s="231"/>
      <c r="M483" s="143"/>
      <c r="N483" s="143"/>
      <c r="Q483" s="143"/>
      <c r="R483" s="231"/>
      <c r="S483" s="61"/>
      <c r="U483" s="143"/>
      <c r="V483" s="143"/>
      <c r="Y483" s="143"/>
      <c r="Z483" s="231"/>
      <c r="AA483" s="61"/>
      <c r="AC483" s="143"/>
      <c r="AD483" s="143"/>
      <c r="AG483" s="143"/>
      <c r="AH483" s="231"/>
      <c r="AI483" s="61"/>
      <c r="AK483" s="143"/>
      <c r="AL483" s="143"/>
      <c r="AO483" s="143"/>
      <c r="AP483" s="231"/>
      <c r="AQ483" s="61"/>
      <c r="AS483" s="143"/>
      <c r="AT483" s="143"/>
      <c r="AW483" s="143"/>
      <c r="AX483" s="231"/>
      <c r="AY483" s="61"/>
      <c r="BA483" s="143"/>
      <c r="BB483" s="143"/>
      <c r="BE483" s="143"/>
      <c r="BF483" s="231"/>
      <c r="BG483" s="241"/>
    </row>
    <row r="484" spans="1:59" ht="12.75" x14ac:dyDescent="0.2">
      <c r="A484" s="231"/>
      <c r="B484" s="126"/>
      <c r="I484" s="143"/>
      <c r="J484" s="231"/>
      <c r="M484" s="143"/>
      <c r="N484" s="143"/>
      <c r="Q484" s="143"/>
      <c r="R484" s="231"/>
      <c r="S484" s="61"/>
      <c r="U484" s="143"/>
      <c r="V484" s="143"/>
      <c r="Y484" s="143"/>
      <c r="Z484" s="231"/>
      <c r="AA484" s="61"/>
      <c r="AC484" s="143"/>
      <c r="AD484" s="143"/>
      <c r="AG484" s="143"/>
      <c r="AH484" s="231"/>
      <c r="AI484" s="61"/>
      <c r="AK484" s="143"/>
      <c r="AL484" s="143"/>
      <c r="AO484" s="143"/>
      <c r="AP484" s="231"/>
      <c r="AQ484" s="61"/>
      <c r="AS484" s="143"/>
      <c r="AT484" s="143"/>
      <c r="AW484" s="143"/>
      <c r="AX484" s="231"/>
      <c r="AY484" s="61"/>
      <c r="BA484" s="143"/>
      <c r="BB484" s="143"/>
      <c r="BE484" s="143"/>
      <c r="BF484" s="231"/>
      <c r="BG484" s="241"/>
    </row>
    <row r="485" spans="1:59" ht="12.75" x14ac:dyDescent="0.2">
      <c r="A485" s="231"/>
      <c r="B485" s="126"/>
      <c r="I485" s="143"/>
      <c r="J485" s="231"/>
      <c r="M485" s="143"/>
      <c r="N485" s="143"/>
      <c r="Q485" s="143"/>
      <c r="R485" s="231"/>
      <c r="S485" s="61"/>
      <c r="U485" s="143"/>
      <c r="V485" s="143"/>
      <c r="Y485" s="143"/>
      <c r="Z485" s="231"/>
      <c r="AA485" s="61"/>
      <c r="AC485" s="143"/>
      <c r="AD485" s="143"/>
      <c r="AG485" s="143"/>
      <c r="AH485" s="231"/>
      <c r="AI485" s="61"/>
      <c r="AK485" s="143"/>
      <c r="AL485" s="143"/>
      <c r="AO485" s="143"/>
      <c r="AP485" s="231"/>
      <c r="AQ485" s="61"/>
      <c r="AS485" s="143"/>
      <c r="AT485" s="143"/>
      <c r="AW485" s="143"/>
      <c r="AX485" s="231"/>
      <c r="AY485" s="61"/>
      <c r="BA485" s="143"/>
      <c r="BB485" s="143"/>
      <c r="BE485" s="143"/>
      <c r="BF485" s="231"/>
      <c r="BG485" s="241"/>
    </row>
    <row r="486" spans="1:59" ht="12.75" x14ac:dyDescent="0.2">
      <c r="A486" s="231"/>
      <c r="B486" s="126"/>
      <c r="I486" s="143"/>
      <c r="J486" s="231"/>
      <c r="M486" s="143"/>
      <c r="N486" s="143"/>
      <c r="Q486" s="143"/>
      <c r="R486" s="231"/>
      <c r="S486" s="61"/>
      <c r="U486" s="143"/>
      <c r="V486" s="143"/>
      <c r="Y486" s="143"/>
      <c r="Z486" s="231"/>
      <c r="AA486" s="61"/>
      <c r="AC486" s="143"/>
      <c r="AD486" s="143"/>
      <c r="AG486" s="143"/>
      <c r="AH486" s="231"/>
      <c r="AI486" s="61"/>
      <c r="AK486" s="143"/>
      <c r="AL486" s="143"/>
      <c r="AO486" s="143"/>
      <c r="AP486" s="231"/>
      <c r="AQ486" s="61"/>
      <c r="AS486" s="143"/>
      <c r="AT486" s="143"/>
      <c r="AW486" s="143"/>
      <c r="AX486" s="231"/>
      <c r="AY486" s="61"/>
      <c r="BA486" s="143"/>
      <c r="BB486" s="143"/>
      <c r="BE486" s="143"/>
      <c r="BF486" s="231"/>
      <c r="BG486" s="241"/>
    </row>
    <row r="487" spans="1:59" ht="12.75" x14ac:dyDescent="0.2">
      <c r="A487" s="231"/>
      <c r="B487" s="126"/>
      <c r="I487" s="143"/>
      <c r="J487" s="231"/>
      <c r="M487" s="143"/>
      <c r="N487" s="143"/>
      <c r="Q487" s="143"/>
      <c r="R487" s="231"/>
      <c r="S487" s="61"/>
      <c r="U487" s="143"/>
      <c r="V487" s="143"/>
      <c r="Y487" s="143"/>
      <c r="Z487" s="231"/>
      <c r="AA487" s="61"/>
      <c r="AC487" s="143"/>
      <c r="AD487" s="143"/>
      <c r="AG487" s="143"/>
      <c r="AH487" s="231"/>
      <c r="AI487" s="61"/>
      <c r="AK487" s="143"/>
      <c r="AL487" s="143"/>
      <c r="AO487" s="143"/>
      <c r="AP487" s="231"/>
      <c r="AQ487" s="61"/>
      <c r="AS487" s="143"/>
      <c r="AT487" s="143"/>
      <c r="AW487" s="143"/>
      <c r="AX487" s="231"/>
      <c r="AY487" s="61"/>
      <c r="BA487" s="143"/>
      <c r="BB487" s="143"/>
      <c r="BE487" s="143"/>
      <c r="BF487" s="231"/>
      <c r="BG487" s="241"/>
    </row>
    <row r="488" spans="1:59" ht="12.75" x14ac:dyDescent="0.2">
      <c r="A488" s="231"/>
      <c r="B488" s="126"/>
      <c r="I488" s="143"/>
      <c r="J488" s="231"/>
      <c r="M488" s="143"/>
      <c r="N488" s="143"/>
      <c r="Q488" s="143"/>
      <c r="R488" s="231"/>
      <c r="S488" s="61"/>
      <c r="U488" s="143"/>
      <c r="V488" s="143"/>
      <c r="Y488" s="143"/>
      <c r="Z488" s="231"/>
      <c r="AA488" s="61"/>
      <c r="AC488" s="143"/>
      <c r="AD488" s="143"/>
      <c r="AG488" s="143"/>
      <c r="AH488" s="231"/>
      <c r="AI488" s="61"/>
      <c r="AK488" s="143"/>
      <c r="AL488" s="143"/>
      <c r="AO488" s="143"/>
      <c r="AP488" s="231"/>
      <c r="AQ488" s="61"/>
      <c r="AS488" s="143"/>
      <c r="AT488" s="143"/>
      <c r="AW488" s="143"/>
      <c r="AX488" s="231"/>
      <c r="AY488" s="61"/>
      <c r="BA488" s="143"/>
      <c r="BB488" s="143"/>
      <c r="BE488" s="143"/>
      <c r="BF488" s="231"/>
      <c r="BG488" s="241"/>
    </row>
    <row r="489" spans="1:59" ht="12.75" x14ac:dyDescent="0.2">
      <c r="A489" s="231"/>
      <c r="B489" s="126"/>
      <c r="I489" s="143"/>
      <c r="J489" s="231"/>
      <c r="M489" s="143"/>
      <c r="N489" s="143"/>
      <c r="Q489" s="143"/>
      <c r="R489" s="231"/>
      <c r="S489" s="61"/>
      <c r="U489" s="143"/>
      <c r="V489" s="143"/>
      <c r="Y489" s="143"/>
      <c r="Z489" s="231"/>
      <c r="AA489" s="61"/>
      <c r="AC489" s="143"/>
      <c r="AD489" s="143"/>
      <c r="AG489" s="143"/>
      <c r="AH489" s="231"/>
      <c r="AI489" s="61"/>
      <c r="AK489" s="143"/>
      <c r="AL489" s="143"/>
      <c r="AO489" s="143"/>
      <c r="AP489" s="231"/>
      <c r="AQ489" s="61"/>
      <c r="AS489" s="143"/>
      <c r="AT489" s="143"/>
      <c r="AW489" s="143"/>
      <c r="AX489" s="231"/>
      <c r="AY489" s="61"/>
      <c r="BA489" s="143"/>
      <c r="BB489" s="143"/>
      <c r="BE489" s="143"/>
      <c r="BF489" s="231"/>
      <c r="BG489" s="241"/>
    </row>
    <row r="490" spans="1:59" ht="12.75" x14ac:dyDescent="0.2">
      <c r="A490" s="231"/>
      <c r="B490" s="126"/>
      <c r="I490" s="143"/>
      <c r="J490" s="231"/>
      <c r="M490" s="143"/>
      <c r="N490" s="143"/>
      <c r="Q490" s="143"/>
      <c r="R490" s="231"/>
      <c r="S490" s="61"/>
      <c r="U490" s="143"/>
      <c r="V490" s="143"/>
      <c r="Y490" s="143"/>
      <c r="Z490" s="231"/>
      <c r="AA490" s="61"/>
      <c r="AC490" s="143"/>
      <c r="AD490" s="143"/>
      <c r="AG490" s="143"/>
      <c r="AH490" s="231"/>
      <c r="AI490" s="61"/>
      <c r="AK490" s="143"/>
      <c r="AL490" s="143"/>
      <c r="AO490" s="143"/>
      <c r="AP490" s="231"/>
      <c r="AQ490" s="61"/>
      <c r="AS490" s="143"/>
      <c r="AT490" s="143"/>
      <c r="AW490" s="143"/>
      <c r="AX490" s="231"/>
      <c r="AY490" s="61"/>
      <c r="BA490" s="143"/>
      <c r="BB490" s="143"/>
      <c r="BE490" s="143"/>
      <c r="BF490" s="231"/>
      <c r="BG490" s="241"/>
    </row>
    <row r="491" spans="1:59" ht="12.75" x14ac:dyDescent="0.2">
      <c r="A491" s="231"/>
      <c r="B491" s="126"/>
      <c r="I491" s="143"/>
      <c r="J491" s="231"/>
      <c r="M491" s="143"/>
      <c r="N491" s="143"/>
      <c r="Q491" s="143"/>
      <c r="R491" s="231"/>
      <c r="S491" s="61"/>
      <c r="U491" s="143"/>
      <c r="V491" s="143"/>
      <c r="Y491" s="143"/>
      <c r="Z491" s="231"/>
      <c r="AA491" s="61"/>
      <c r="AC491" s="143"/>
      <c r="AD491" s="143"/>
      <c r="AG491" s="143"/>
      <c r="AH491" s="231"/>
      <c r="AI491" s="61"/>
      <c r="AK491" s="143"/>
      <c r="AL491" s="143"/>
      <c r="AO491" s="143"/>
      <c r="AP491" s="231"/>
      <c r="AQ491" s="61"/>
      <c r="AS491" s="143"/>
      <c r="AT491" s="143"/>
      <c r="AW491" s="143"/>
      <c r="AX491" s="231"/>
      <c r="AY491" s="61"/>
      <c r="BA491" s="143"/>
      <c r="BB491" s="143"/>
      <c r="BE491" s="143"/>
      <c r="BF491" s="231"/>
      <c r="BG491" s="241"/>
    </row>
    <row r="492" spans="1:59" ht="12.75" x14ac:dyDescent="0.2">
      <c r="A492" s="231"/>
      <c r="B492" s="126"/>
      <c r="I492" s="143"/>
      <c r="J492" s="231"/>
      <c r="M492" s="143"/>
      <c r="N492" s="143"/>
      <c r="Q492" s="143"/>
      <c r="R492" s="231"/>
      <c r="S492" s="61"/>
      <c r="U492" s="143"/>
      <c r="V492" s="143"/>
      <c r="Y492" s="143"/>
      <c r="Z492" s="231"/>
      <c r="AA492" s="61"/>
      <c r="AC492" s="143"/>
      <c r="AD492" s="143"/>
      <c r="AG492" s="143"/>
      <c r="AH492" s="231"/>
      <c r="AI492" s="61"/>
      <c r="AK492" s="143"/>
      <c r="AL492" s="143"/>
      <c r="AO492" s="143"/>
      <c r="AP492" s="231"/>
      <c r="AQ492" s="61"/>
      <c r="AS492" s="143"/>
      <c r="AT492" s="143"/>
      <c r="AW492" s="143"/>
      <c r="AX492" s="231"/>
      <c r="AY492" s="61"/>
      <c r="BA492" s="143"/>
      <c r="BB492" s="143"/>
      <c r="BE492" s="143"/>
      <c r="BF492" s="231"/>
      <c r="BG492" s="241"/>
    </row>
    <row r="493" spans="1:59" ht="12.75" x14ac:dyDescent="0.2">
      <c r="A493" s="231"/>
      <c r="B493" s="126"/>
      <c r="I493" s="143"/>
      <c r="J493" s="231"/>
      <c r="M493" s="143"/>
      <c r="N493" s="143"/>
      <c r="Q493" s="143"/>
      <c r="R493" s="231"/>
      <c r="S493" s="61"/>
      <c r="U493" s="143"/>
      <c r="V493" s="143"/>
      <c r="Y493" s="143"/>
      <c r="Z493" s="231"/>
      <c r="AA493" s="61"/>
      <c r="AC493" s="143"/>
      <c r="AD493" s="143"/>
      <c r="AG493" s="143"/>
      <c r="AH493" s="231"/>
      <c r="AI493" s="61"/>
      <c r="AK493" s="143"/>
      <c r="AL493" s="143"/>
      <c r="AO493" s="143"/>
      <c r="AP493" s="231"/>
      <c r="AQ493" s="61"/>
      <c r="AS493" s="143"/>
      <c r="AT493" s="143"/>
      <c r="AW493" s="143"/>
      <c r="AX493" s="231"/>
      <c r="AY493" s="61"/>
      <c r="BA493" s="143"/>
      <c r="BB493" s="143"/>
      <c r="BE493" s="143"/>
      <c r="BF493" s="231"/>
      <c r="BG493" s="241"/>
    </row>
    <row r="494" spans="1:59" ht="12.75" x14ac:dyDescent="0.2">
      <c r="A494" s="231"/>
      <c r="B494" s="126"/>
      <c r="I494" s="143"/>
      <c r="J494" s="231"/>
      <c r="M494" s="143"/>
      <c r="N494" s="143"/>
      <c r="Q494" s="143"/>
      <c r="R494" s="231"/>
      <c r="S494" s="61"/>
      <c r="U494" s="143"/>
      <c r="V494" s="143"/>
      <c r="Y494" s="143"/>
      <c r="Z494" s="231"/>
      <c r="AA494" s="61"/>
      <c r="AC494" s="143"/>
      <c r="AD494" s="143"/>
      <c r="AG494" s="143"/>
      <c r="AH494" s="231"/>
      <c r="AI494" s="61"/>
      <c r="AK494" s="143"/>
      <c r="AL494" s="143"/>
      <c r="AO494" s="143"/>
      <c r="AP494" s="231"/>
      <c r="AQ494" s="61"/>
      <c r="AS494" s="143"/>
      <c r="AT494" s="143"/>
      <c r="AW494" s="143"/>
      <c r="AX494" s="231"/>
      <c r="AY494" s="61"/>
      <c r="BA494" s="143"/>
      <c r="BB494" s="143"/>
      <c r="BE494" s="143"/>
      <c r="BF494" s="231"/>
      <c r="BG494" s="241"/>
    </row>
    <row r="495" spans="1:59" ht="12.75" x14ac:dyDescent="0.2">
      <c r="A495" s="231"/>
      <c r="B495" s="126"/>
      <c r="I495" s="143"/>
      <c r="J495" s="231"/>
      <c r="M495" s="143"/>
      <c r="N495" s="143"/>
      <c r="Q495" s="143"/>
      <c r="R495" s="231"/>
      <c r="S495" s="61"/>
      <c r="U495" s="143"/>
      <c r="V495" s="143"/>
      <c r="Y495" s="143"/>
      <c r="Z495" s="231"/>
      <c r="AA495" s="61"/>
      <c r="AC495" s="143"/>
      <c r="AD495" s="143"/>
      <c r="AG495" s="143"/>
      <c r="AH495" s="231"/>
      <c r="AI495" s="61"/>
      <c r="AK495" s="143"/>
      <c r="AL495" s="143"/>
      <c r="AO495" s="143"/>
      <c r="AP495" s="231"/>
      <c r="AQ495" s="61"/>
      <c r="AS495" s="143"/>
      <c r="AT495" s="143"/>
      <c r="AW495" s="143"/>
      <c r="AX495" s="231"/>
      <c r="AY495" s="61"/>
      <c r="BA495" s="143"/>
      <c r="BB495" s="143"/>
      <c r="BE495" s="143"/>
      <c r="BF495" s="231"/>
      <c r="BG495" s="241"/>
    </row>
    <row r="496" spans="1:59" ht="12.75" x14ac:dyDescent="0.2">
      <c r="A496" s="231"/>
      <c r="B496" s="126"/>
      <c r="I496" s="143"/>
      <c r="J496" s="231"/>
      <c r="M496" s="143"/>
      <c r="N496" s="143"/>
      <c r="Q496" s="143"/>
      <c r="R496" s="231"/>
      <c r="S496" s="61"/>
      <c r="U496" s="143"/>
      <c r="V496" s="143"/>
      <c r="Y496" s="143"/>
      <c r="Z496" s="231"/>
      <c r="AA496" s="61"/>
      <c r="AC496" s="143"/>
      <c r="AD496" s="143"/>
      <c r="AG496" s="143"/>
      <c r="AH496" s="231"/>
      <c r="AI496" s="61"/>
      <c r="AK496" s="143"/>
      <c r="AL496" s="143"/>
      <c r="AO496" s="143"/>
      <c r="AP496" s="231"/>
      <c r="AQ496" s="61"/>
      <c r="AS496" s="143"/>
      <c r="AT496" s="143"/>
      <c r="AW496" s="143"/>
      <c r="AX496" s="231"/>
      <c r="AY496" s="61"/>
      <c r="BA496" s="143"/>
      <c r="BB496" s="143"/>
      <c r="BE496" s="143"/>
      <c r="BF496" s="231"/>
      <c r="BG496" s="241"/>
    </row>
    <row r="497" spans="1:59" ht="12.75" x14ac:dyDescent="0.2">
      <c r="A497" s="231"/>
      <c r="B497" s="126"/>
      <c r="I497" s="143"/>
      <c r="J497" s="231"/>
      <c r="M497" s="143"/>
      <c r="N497" s="143"/>
      <c r="Q497" s="143"/>
      <c r="R497" s="231"/>
      <c r="S497" s="61"/>
      <c r="U497" s="143"/>
      <c r="V497" s="143"/>
      <c r="Y497" s="143"/>
      <c r="Z497" s="231"/>
      <c r="AA497" s="61"/>
      <c r="AC497" s="143"/>
      <c r="AD497" s="143"/>
      <c r="AG497" s="143"/>
      <c r="AH497" s="231"/>
      <c r="AI497" s="61"/>
      <c r="AK497" s="143"/>
      <c r="AL497" s="143"/>
      <c r="AO497" s="143"/>
      <c r="AP497" s="231"/>
      <c r="AQ497" s="61"/>
      <c r="AS497" s="143"/>
      <c r="AT497" s="143"/>
      <c r="AW497" s="143"/>
      <c r="AX497" s="231"/>
      <c r="AY497" s="61"/>
      <c r="BA497" s="143"/>
      <c r="BB497" s="143"/>
      <c r="BE497" s="143"/>
      <c r="BF497" s="231"/>
      <c r="BG497" s="241"/>
    </row>
    <row r="498" spans="1:59" ht="12.75" x14ac:dyDescent="0.2">
      <c r="A498" s="231"/>
      <c r="B498" s="126"/>
      <c r="I498" s="143"/>
      <c r="J498" s="231"/>
      <c r="M498" s="143"/>
      <c r="N498" s="143"/>
      <c r="Q498" s="143"/>
      <c r="R498" s="231"/>
      <c r="S498" s="61"/>
      <c r="U498" s="143"/>
      <c r="V498" s="143"/>
      <c r="Y498" s="143"/>
      <c r="Z498" s="231"/>
      <c r="AA498" s="61"/>
      <c r="AC498" s="143"/>
      <c r="AD498" s="143"/>
      <c r="AG498" s="143"/>
      <c r="AH498" s="231"/>
      <c r="AI498" s="61"/>
      <c r="AK498" s="143"/>
      <c r="AL498" s="143"/>
      <c r="AO498" s="143"/>
      <c r="AP498" s="231"/>
      <c r="AQ498" s="61"/>
      <c r="AS498" s="143"/>
      <c r="AT498" s="143"/>
      <c r="AW498" s="143"/>
      <c r="AX498" s="231"/>
      <c r="AY498" s="61"/>
      <c r="BA498" s="143"/>
      <c r="BB498" s="143"/>
      <c r="BE498" s="143"/>
      <c r="BF498" s="231"/>
      <c r="BG498" s="241"/>
    </row>
    <row r="499" spans="1:59" ht="12.75" x14ac:dyDescent="0.2">
      <c r="A499" s="231"/>
      <c r="B499" s="126"/>
      <c r="I499" s="143"/>
      <c r="J499" s="231"/>
      <c r="M499" s="143"/>
      <c r="N499" s="143"/>
      <c r="Q499" s="143"/>
      <c r="R499" s="231"/>
      <c r="S499" s="61"/>
      <c r="U499" s="143"/>
      <c r="V499" s="143"/>
      <c r="Y499" s="143"/>
      <c r="Z499" s="231"/>
      <c r="AA499" s="61"/>
      <c r="AC499" s="143"/>
      <c r="AD499" s="143"/>
      <c r="AG499" s="143"/>
      <c r="AH499" s="231"/>
      <c r="AI499" s="61"/>
      <c r="AK499" s="143"/>
      <c r="AL499" s="143"/>
      <c r="AO499" s="143"/>
      <c r="AP499" s="231"/>
      <c r="AQ499" s="61"/>
      <c r="AS499" s="143"/>
      <c r="AT499" s="143"/>
      <c r="AW499" s="143"/>
      <c r="AX499" s="231"/>
      <c r="AY499" s="61"/>
      <c r="BA499" s="143"/>
      <c r="BB499" s="143"/>
      <c r="BE499" s="143"/>
      <c r="BF499" s="231"/>
      <c r="BG499" s="241"/>
    </row>
    <row r="500" spans="1:59" ht="12.75" x14ac:dyDescent="0.2">
      <c r="A500" s="231"/>
      <c r="B500" s="126"/>
      <c r="I500" s="143"/>
      <c r="J500" s="231"/>
      <c r="M500" s="143"/>
      <c r="N500" s="143"/>
      <c r="Q500" s="143"/>
      <c r="R500" s="231"/>
      <c r="S500" s="61"/>
      <c r="U500" s="143"/>
      <c r="V500" s="143"/>
      <c r="Y500" s="143"/>
      <c r="Z500" s="231"/>
      <c r="AA500" s="61"/>
      <c r="AC500" s="143"/>
      <c r="AD500" s="143"/>
      <c r="AG500" s="143"/>
      <c r="AH500" s="231"/>
      <c r="AI500" s="61"/>
      <c r="AK500" s="143"/>
      <c r="AL500" s="143"/>
      <c r="AO500" s="143"/>
      <c r="AP500" s="231"/>
      <c r="AQ500" s="61"/>
      <c r="AS500" s="143"/>
      <c r="AT500" s="143"/>
      <c r="AW500" s="143"/>
      <c r="AX500" s="231"/>
      <c r="AY500" s="61"/>
      <c r="BA500" s="143"/>
      <c r="BB500" s="143"/>
      <c r="BE500" s="143"/>
      <c r="BF500" s="231"/>
      <c r="BG500" s="241"/>
    </row>
    <row r="501" spans="1:59" ht="12.75" x14ac:dyDescent="0.2">
      <c r="A501" s="231"/>
      <c r="B501" s="126"/>
      <c r="I501" s="143"/>
      <c r="J501" s="231"/>
      <c r="M501" s="143"/>
      <c r="N501" s="143"/>
      <c r="Q501" s="143"/>
      <c r="R501" s="231"/>
      <c r="S501" s="61"/>
      <c r="U501" s="143"/>
      <c r="V501" s="143"/>
      <c r="Y501" s="143"/>
      <c r="Z501" s="231"/>
      <c r="AA501" s="61"/>
      <c r="AC501" s="143"/>
      <c r="AD501" s="143"/>
      <c r="AG501" s="143"/>
      <c r="AH501" s="231"/>
      <c r="AI501" s="61"/>
      <c r="AK501" s="143"/>
      <c r="AL501" s="143"/>
      <c r="AO501" s="143"/>
      <c r="AP501" s="231"/>
      <c r="AQ501" s="61"/>
      <c r="AS501" s="143"/>
      <c r="AT501" s="143"/>
      <c r="AW501" s="143"/>
      <c r="AX501" s="231"/>
      <c r="AY501" s="61"/>
      <c r="BA501" s="143"/>
      <c r="BB501" s="143"/>
      <c r="BE501" s="143"/>
      <c r="BF501" s="231"/>
      <c r="BG501" s="241"/>
    </row>
    <row r="502" spans="1:59" ht="12.75" x14ac:dyDescent="0.2">
      <c r="A502" s="231"/>
      <c r="B502" s="126"/>
      <c r="I502" s="143"/>
      <c r="J502" s="231"/>
      <c r="M502" s="143"/>
      <c r="N502" s="143"/>
      <c r="Q502" s="143"/>
      <c r="R502" s="231"/>
      <c r="S502" s="61"/>
      <c r="U502" s="143"/>
      <c r="V502" s="143"/>
      <c r="Y502" s="143"/>
      <c r="Z502" s="231"/>
      <c r="AA502" s="61"/>
      <c r="AC502" s="143"/>
      <c r="AD502" s="143"/>
      <c r="AG502" s="143"/>
      <c r="AH502" s="231"/>
      <c r="AI502" s="61"/>
      <c r="AK502" s="143"/>
      <c r="AL502" s="143"/>
      <c r="AO502" s="143"/>
      <c r="AP502" s="231"/>
      <c r="AQ502" s="61"/>
      <c r="AS502" s="143"/>
      <c r="AT502" s="143"/>
      <c r="AW502" s="143"/>
      <c r="AX502" s="231"/>
      <c r="AY502" s="61"/>
      <c r="BA502" s="143"/>
      <c r="BB502" s="143"/>
      <c r="BE502" s="143"/>
      <c r="BF502" s="231"/>
      <c r="BG502" s="241"/>
    </row>
    <row r="503" spans="1:59" ht="12.75" x14ac:dyDescent="0.2">
      <c r="A503" s="231"/>
      <c r="B503" s="126"/>
      <c r="I503" s="143"/>
      <c r="J503" s="231"/>
      <c r="M503" s="143"/>
      <c r="N503" s="143"/>
      <c r="Q503" s="143"/>
      <c r="R503" s="231"/>
      <c r="S503" s="61"/>
      <c r="U503" s="143"/>
      <c r="V503" s="143"/>
      <c r="Y503" s="143"/>
      <c r="Z503" s="231"/>
      <c r="AA503" s="61"/>
      <c r="AC503" s="143"/>
      <c r="AD503" s="143"/>
      <c r="AG503" s="143"/>
      <c r="AH503" s="231"/>
      <c r="AI503" s="61"/>
      <c r="AK503" s="143"/>
      <c r="AL503" s="143"/>
      <c r="AO503" s="143"/>
      <c r="AP503" s="231"/>
      <c r="AQ503" s="61"/>
      <c r="AS503" s="143"/>
      <c r="AT503" s="143"/>
      <c r="AW503" s="143"/>
      <c r="AX503" s="231"/>
      <c r="AY503" s="61"/>
      <c r="BA503" s="143"/>
      <c r="BB503" s="143"/>
      <c r="BE503" s="143"/>
      <c r="BF503" s="231"/>
      <c r="BG503" s="241"/>
    </row>
    <row r="504" spans="1:59" ht="12.75" x14ac:dyDescent="0.2">
      <c r="A504" s="231"/>
      <c r="B504" s="126"/>
      <c r="I504" s="143"/>
      <c r="J504" s="231"/>
      <c r="M504" s="143"/>
      <c r="N504" s="143"/>
      <c r="Q504" s="143"/>
      <c r="R504" s="231"/>
      <c r="S504" s="61"/>
      <c r="U504" s="143"/>
      <c r="V504" s="143"/>
      <c r="Y504" s="143"/>
      <c r="Z504" s="231"/>
      <c r="AA504" s="61"/>
      <c r="AC504" s="143"/>
      <c r="AD504" s="143"/>
      <c r="AG504" s="143"/>
      <c r="AH504" s="231"/>
      <c r="AI504" s="61"/>
      <c r="AK504" s="143"/>
      <c r="AL504" s="143"/>
      <c r="AO504" s="143"/>
      <c r="AP504" s="231"/>
      <c r="AQ504" s="61"/>
      <c r="AS504" s="143"/>
      <c r="AT504" s="143"/>
      <c r="AW504" s="143"/>
      <c r="AX504" s="231"/>
      <c r="AY504" s="61"/>
      <c r="BA504" s="143"/>
      <c r="BB504" s="143"/>
      <c r="BE504" s="143"/>
      <c r="BF504" s="231"/>
      <c r="BG504" s="241"/>
    </row>
    <row r="505" spans="1:59" ht="12.75" x14ac:dyDescent="0.2">
      <c r="A505" s="231"/>
      <c r="B505" s="126"/>
      <c r="I505" s="143"/>
      <c r="J505" s="231"/>
      <c r="M505" s="143"/>
      <c r="N505" s="143"/>
      <c r="Q505" s="143"/>
      <c r="R505" s="231"/>
      <c r="S505" s="61"/>
      <c r="U505" s="143"/>
      <c r="V505" s="143"/>
      <c r="Y505" s="143"/>
      <c r="Z505" s="231"/>
      <c r="AA505" s="61"/>
      <c r="AC505" s="143"/>
      <c r="AD505" s="143"/>
      <c r="AG505" s="143"/>
      <c r="AH505" s="231"/>
      <c r="AI505" s="61"/>
      <c r="AK505" s="143"/>
      <c r="AL505" s="143"/>
      <c r="AO505" s="143"/>
      <c r="AP505" s="231"/>
      <c r="AQ505" s="61"/>
      <c r="AS505" s="143"/>
      <c r="AT505" s="143"/>
      <c r="AW505" s="143"/>
      <c r="AX505" s="231"/>
      <c r="AY505" s="61"/>
      <c r="BA505" s="143"/>
      <c r="BB505" s="143"/>
      <c r="BE505" s="143"/>
      <c r="BF505" s="231"/>
      <c r="BG505" s="241"/>
    </row>
    <row r="506" spans="1:59" ht="12.75" x14ac:dyDescent="0.2">
      <c r="A506" s="231"/>
      <c r="B506" s="126"/>
      <c r="I506" s="143"/>
      <c r="J506" s="231"/>
      <c r="M506" s="143"/>
      <c r="N506" s="143"/>
      <c r="Q506" s="143"/>
      <c r="R506" s="231"/>
      <c r="S506" s="61"/>
      <c r="U506" s="143"/>
      <c r="V506" s="143"/>
      <c r="Y506" s="143"/>
      <c r="Z506" s="231"/>
      <c r="AA506" s="61"/>
      <c r="AC506" s="143"/>
      <c r="AD506" s="143"/>
      <c r="AG506" s="143"/>
      <c r="AH506" s="231"/>
      <c r="AI506" s="61"/>
      <c r="AK506" s="143"/>
      <c r="AL506" s="143"/>
      <c r="AO506" s="143"/>
      <c r="AP506" s="231"/>
      <c r="AQ506" s="61"/>
      <c r="AS506" s="143"/>
      <c r="AT506" s="143"/>
      <c r="AW506" s="143"/>
      <c r="AX506" s="231"/>
      <c r="AY506" s="61"/>
      <c r="BA506" s="143"/>
      <c r="BB506" s="143"/>
      <c r="BE506" s="143"/>
      <c r="BF506" s="231"/>
      <c r="BG506" s="241"/>
    </row>
    <row r="507" spans="1:59" ht="12.75" x14ac:dyDescent="0.2">
      <c r="A507" s="231"/>
      <c r="B507" s="126"/>
      <c r="I507" s="143"/>
      <c r="J507" s="231"/>
      <c r="M507" s="143"/>
      <c r="N507" s="143"/>
      <c r="Q507" s="143"/>
      <c r="R507" s="231"/>
      <c r="S507" s="61"/>
      <c r="U507" s="143"/>
      <c r="V507" s="143"/>
      <c r="Y507" s="143"/>
      <c r="Z507" s="231"/>
      <c r="AA507" s="61"/>
      <c r="AC507" s="143"/>
      <c r="AD507" s="143"/>
      <c r="AG507" s="143"/>
      <c r="AH507" s="231"/>
      <c r="AI507" s="61"/>
      <c r="AK507" s="143"/>
      <c r="AL507" s="143"/>
      <c r="AO507" s="143"/>
      <c r="AP507" s="231"/>
      <c r="AQ507" s="61"/>
      <c r="AS507" s="143"/>
      <c r="AT507" s="143"/>
      <c r="AW507" s="143"/>
      <c r="AX507" s="231"/>
      <c r="AY507" s="61"/>
      <c r="BA507" s="143"/>
      <c r="BB507" s="143"/>
      <c r="BE507" s="143"/>
      <c r="BF507" s="231"/>
      <c r="BG507" s="241"/>
    </row>
    <row r="508" spans="1:59" ht="12.75" x14ac:dyDescent="0.2">
      <c r="A508" s="231"/>
      <c r="B508" s="126"/>
      <c r="I508" s="143"/>
      <c r="J508" s="231"/>
      <c r="M508" s="143"/>
      <c r="N508" s="143"/>
      <c r="Q508" s="143"/>
      <c r="R508" s="231"/>
      <c r="S508" s="61"/>
      <c r="U508" s="143"/>
      <c r="V508" s="143"/>
      <c r="Y508" s="143"/>
      <c r="Z508" s="231"/>
      <c r="AA508" s="61"/>
      <c r="AC508" s="143"/>
      <c r="AD508" s="143"/>
      <c r="AG508" s="143"/>
      <c r="AH508" s="231"/>
      <c r="AI508" s="61"/>
      <c r="AK508" s="143"/>
      <c r="AL508" s="143"/>
      <c r="AO508" s="143"/>
      <c r="AP508" s="231"/>
      <c r="AQ508" s="61"/>
      <c r="AS508" s="143"/>
      <c r="AT508" s="143"/>
      <c r="AW508" s="143"/>
      <c r="AX508" s="231"/>
      <c r="AY508" s="61"/>
      <c r="BA508" s="143"/>
      <c r="BB508" s="143"/>
      <c r="BE508" s="143"/>
      <c r="BF508" s="231"/>
      <c r="BG508" s="241"/>
    </row>
    <row r="509" spans="1:59" ht="12.75" x14ac:dyDescent="0.2">
      <c r="A509" s="231"/>
      <c r="B509" s="126"/>
      <c r="I509" s="143"/>
      <c r="J509" s="231"/>
      <c r="M509" s="143"/>
      <c r="N509" s="143"/>
      <c r="Q509" s="143"/>
      <c r="R509" s="231"/>
      <c r="S509" s="61"/>
      <c r="U509" s="143"/>
      <c r="V509" s="143"/>
      <c r="Y509" s="143"/>
      <c r="Z509" s="231"/>
      <c r="AA509" s="61"/>
      <c r="AC509" s="143"/>
      <c r="AD509" s="143"/>
      <c r="AG509" s="143"/>
      <c r="AH509" s="231"/>
      <c r="AI509" s="61"/>
      <c r="AK509" s="143"/>
      <c r="AL509" s="143"/>
      <c r="AO509" s="143"/>
      <c r="AP509" s="231"/>
      <c r="AQ509" s="61"/>
      <c r="AS509" s="143"/>
      <c r="AT509" s="143"/>
      <c r="AW509" s="143"/>
      <c r="AX509" s="231"/>
      <c r="AY509" s="61"/>
      <c r="BA509" s="143"/>
      <c r="BB509" s="143"/>
      <c r="BE509" s="143"/>
      <c r="BF509" s="231"/>
      <c r="BG509" s="241"/>
    </row>
    <row r="510" spans="1:59" ht="12.75" x14ac:dyDescent="0.2">
      <c r="A510" s="231"/>
      <c r="B510" s="126"/>
      <c r="I510" s="143"/>
      <c r="J510" s="231"/>
      <c r="M510" s="143"/>
      <c r="N510" s="143"/>
      <c r="Q510" s="143"/>
      <c r="R510" s="231"/>
      <c r="S510" s="61"/>
      <c r="U510" s="143"/>
      <c r="V510" s="143"/>
      <c r="Y510" s="143"/>
      <c r="Z510" s="231"/>
      <c r="AA510" s="61"/>
      <c r="AC510" s="143"/>
      <c r="AD510" s="143"/>
      <c r="AG510" s="143"/>
      <c r="AH510" s="231"/>
      <c r="AI510" s="61"/>
      <c r="AK510" s="143"/>
      <c r="AL510" s="143"/>
      <c r="AO510" s="143"/>
      <c r="AP510" s="231"/>
      <c r="AQ510" s="61"/>
      <c r="AS510" s="143"/>
      <c r="AT510" s="143"/>
      <c r="AW510" s="143"/>
      <c r="AX510" s="231"/>
      <c r="AY510" s="61"/>
      <c r="BA510" s="143"/>
      <c r="BB510" s="143"/>
      <c r="BE510" s="143"/>
      <c r="BF510" s="231"/>
      <c r="BG510" s="241"/>
    </row>
    <row r="511" spans="1:59" ht="12.75" x14ac:dyDescent="0.2">
      <c r="A511" s="231"/>
      <c r="B511" s="126"/>
      <c r="I511" s="143"/>
      <c r="J511" s="231"/>
      <c r="M511" s="143"/>
      <c r="N511" s="143"/>
      <c r="Q511" s="143"/>
      <c r="R511" s="231"/>
      <c r="S511" s="61"/>
      <c r="U511" s="143"/>
      <c r="V511" s="143"/>
      <c r="Y511" s="143"/>
      <c r="Z511" s="231"/>
      <c r="AA511" s="61"/>
      <c r="AC511" s="143"/>
      <c r="AD511" s="143"/>
      <c r="AG511" s="143"/>
      <c r="AH511" s="231"/>
      <c r="AI511" s="61"/>
      <c r="AK511" s="143"/>
      <c r="AL511" s="143"/>
      <c r="AO511" s="143"/>
      <c r="AP511" s="231"/>
      <c r="AQ511" s="61"/>
      <c r="AS511" s="143"/>
      <c r="AT511" s="143"/>
      <c r="AW511" s="143"/>
      <c r="AX511" s="231"/>
      <c r="AY511" s="61"/>
      <c r="BA511" s="143"/>
      <c r="BB511" s="143"/>
      <c r="BE511" s="143"/>
      <c r="BF511" s="231"/>
      <c r="BG511" s="241"/>
    </row>
    <row r="512" spans="1:59" ht="12.75" x14ac:dyDescent="0.2">
      <c r="A512" s="231"/>
      <c r="B512" s="126"/>
      <c r="I512" s="143"/>
      <c r="J512" s="231"/>
      <c r="M512" s="143"/>
      <c r="N512" s="143"/>
      <c r="Q512" s="143"/>
      <c r="R512" s="231"/>
      <c r="S512" s="61"/>
      <c r="U512" s="143"/>
      <c r="V512" s="143"/>
      <c r="Y512" s="143"/>
      <c r="Z512" s="231"/>
      <c r="AA512" s="61"/>
      <c r="AC512" s="143"/>
      <c r="AD512" s="143"/>
      <c r="AG512" s="143"/>
      <c r="AH512" s="231"/>
      <c r="AI512" s="61"/>
      <c r="AK512" s="143"/>
      <c r="AL512" s="143"/>
      <c r="AO512" s="143"/>
      <c r="AP512" s="231"/>
      <c r="AQ512" s="61"/>
      <c r="AS512" s="143"/>
      <c r="AT512" s="143"/>
      <c r="AW512" s="143"/>
      <c r="AX512" s="231"/>
      <c r="AY512" s="61"/>
      <c r="BA512" s="143"/>
      <c r="BB512" s="143"/>
      <c r="BE512" s="143"/>
      <c r="BF512" s="231"/>
      <c r="BG512" s="241"/>
    </row>
    <row r="513" spans="1:59" ht="12.75" x14ac:dyDescent="0.2">
      <c r="A513" s="231"/>
      <c r="B513" s="126"/>
      <c r="I513" s="143"/>
      <c r="J513" s="231"/>
      <c r="M513" s="143"/>
      <c r="N513" s="143"/>
      <c r="Q513" s="143"/>
      <c r="R513" s="231"/>
      <c r="S513" s="61"/>
      <c r="U513" s="143"/>
      <c r="V513" s="143"/>
      <c r="Y513" s="143"/>
      <c r="Z513" s="231"/>
      <c r="AA513" s="61"/>
      <c r="AC513" s="143"/>
      <c r="AD513" s="143"/>
      <c r="AG513" s="143"/>
      <c r="AH513" s="231"/>
      <c r="AI513" s="61"/>
      <c r="AK513" s="143"/>
      <c r="AL513" s="143"/>
      <c r="AO513" s="143"/>
      <c r="AP513" s="231"/>
      <c r="AQ513" s="61"/>
      <c r="AS513" s="143"/>
      <c r="AT513" s="143"/>
      <c r="AW513" s="143"/>
      <c r="AX513" s="231"/>
      <c r="AY513" s="61"/>
      <c r="BA513" s="143"/>
      <c r="BB513" s="143"/>
      <c r="BE513" s="143"/>
      <c r="BF513" s="231"/>
      <c r="BG513" s="241"/>
    </row>
    <row r="514" spans="1:59" ht="12.75" x14ac:dyDescent="0.2">
      <c r="A514" s="231"/>
      <c r="B514" s="126"/>
      <c r="I514" s="143"/>
      <c r="J514" s="231"/>
      <c r="M514" s="143"/>
      <c r="N514" s="143"/>
      <c r="Q514" s="143"/>
      <c r="R514" s="231"/>
      <c r="S514" s="61"/>
      <c r="U514" s="143"/>
      <c r="V514" s="143"/>
      <c r="Y514" s="143"/>
      <c r="Z514" s="231"/>
      <c r="AA514" s="61"/>
      <c r="AC514" s="143"/>
      <c r="AD514" s="143"/>
      <c r="AG514" s="143"/>
      <c r="AH514" s="231"/>
      <c r="AI514" s="61"/>
      <c r="AK514" s="143"/>
      <c r="AL514" s="143"/>
      <c r="AO514" s="143"/>
      <c r="AP514" s="231"/>
      <c r="AQ514" s="61"/>
      <c r="AS514" s="143"/>
      <c r="AT514" s="143"/>
      <c r="AW514" s="143"/>
      <c r="AX514" s="231"/>
      <c r="AY514" s="61"/>
      <c r="BA514" s="143"/>
      <c r="BB514" s="143"/>
      <c r="BE514" s="143"/>
      <c r="BF514" s="231"/>
      <c r="BG514" s="241"/>
    </row>
    <row r="515" spans="1:59" ht="12.75" x14ac:dyDescent="0.2">
      <c r="A515" s="231"/>
      <c r="B515" s="126"/>
      <c r="I515" s="143"/>
      <c r="J515" s="231"/>
      <c r="M515" s="143"/>
      <c r="N515" s="143"/>
      <c r="Q515" s="143"/>
      <c r="R515" s="231"/>
      <c r="S515" s="61"/>
      <c r="U515" s="143"/>
      <c r="V515" s="143"/>
      <c r="Y515" s="143"/>
      <c r="Z515" s="231"/>
      <c r="AA515" s="61"/>
      <c r="AC515" s="143"/>
      <c r="AD515" s="143"/>
      <c r="AG515" s="143"/>
      <c r="AH515" s="231"/>
      <c r="AI515" s="61"/>
      <c r="AK515" s="143"/>
      <c r="AL515" s="143"/>
      <c r="AO515" s="143"/>
      <c r="AP515" s="231"/>
      <c r="AQ515" s="61"/>
      <c r="AS515" s="143"/>
      <c r="AT515" s="143"/>
      <c r="AW515" s="143"/>
      <c r="AX515" s="231"/>
      <c r="AY515" s="61"/>
      <c r="BA515" s="143"/>
      <c r="BB515" s="143"/>
      <c r="BE515" s="143"/>
      <c r="BF515" s="231"/>
      <c r="BG515" s="241"/>
    </row>
    <row r="516" spans="1:59" ht="12.75" x14ac:dyDescent="0.2">
      <c r="A516" s="231"/>
      <c r="B516" s="126"/>
      <c r="I516" s="143"/>
      <c r="J516" s="231"/>
      <c r="M516" s="143"/>
      <c r="N516" s="143"/>
      <c r="Q516" s="143"/>
      <c r="R516" s="231"/>
      <c r="S516" s="61"/>
      <c r="U516" s="143"/>
      <c r="V516" s="143"/>
      <c r="Y516" s="143"/>
      <c r="Z516" s="231"/>
      <c r="AA516" s="61"/>
      <c r="AC516" s="143"/>
      <c r="AD516" s="143"/>
      <c r="AG516" s="143"/>
      <c r="AH516" s="231"/>
      <c r="AI516" s="61"/>
      <c r="AK516" s="143"/>
      <c r="AL516" s="143"/>
      <c r="AO516" s="143"/>
      <c r="AP516" s="231"/>
      <c r="AQ516" s="61"/>
      <c r="AS516" s="143"/>
      <c r="AT516" s="143"/>
      <c r="AW516" s="143"/>
      <c r="AX516" s="231"/>
      <c r="AY516" s="61"/>
      <c r="BA516" s="143"/>
      <c r="BB516" s="143"/>
      <c r="BE516" s="143"/>
      <c r="BF516" s="231"/>
      <c r="BG516" s="241"/>
    </row>
    <row r="517" spans="1:59" ht="12.75" x14ac:dyDescent="0.2">
      <c r="A517" s="231"/>
      <c r="B517" s="126"/>
      <c r="I517" s="143"/>
      <c r="J517" s="231"/>
      <c r="M517" s="143"/>
      <c r="N517" s="143"/>
      <c r="Q517" s="143"/>
      <c r="R517" s="231"/>
      <c r="S517" s="61"/>
      <c r="U517" s="143"/>
      <c r="V517" s="143"/>
      <c r="Y517" s="143"/>
      <c r="Z517" s="231"/>
      <c r="AA517" s="61"/>
      <c r="AC517" s="143"/>
      <c r="AD517" s="143"/>
      <c r="AG517" s="143"/>
      <c r="AH517" s="231"/>
      <c r="AI517" s="61"/>
      <c r="AK517" s="143"/>
      <c r="AL517" s="143"/>
      <c r="AO517" s="143"/>
      <c r="AP517" s="231"/>
      <c r="AQ517" s="61"/>
      <c r="AS517" s="143"/>
      <c r="AT517" s="143"/>
      <c r="AW517" s="143"/>
      <c r="AX517" s="231"/>
      <c r="AY517" s="61"/>
      <c r="BA517" s="143"/>
      <c r="BB517" s="143"/>
      <c r="BE517" s="143"/>
      <c r="BF517" s="231"/>
      <c r="BG517" s="241"/>
    </row>
    <row r="518" spans="1:59" ht="12.75" x14ac:dyDescent="0.2">
      <c r="A518" s="231"/>
      <c r="B518" s="126"/>
      <c r="I518" s="143"/>
      <c r="J518" s="231"/>
      <c r="M518" s="143"/>
      <c r="N518" s="143"/>
      <c r="Q518" s="143"/>
      <c r="R518" s="231"/>
      <c r="S518" s="61"/>
      <c r="U518" s="143"/>
      <c r="V518" s="143"/>
      <c r="Y518" s="143"/>
      <c r="Z518" s="231"/>
      <c r="AA518" s="61"/>
      <c r="AC518" s="143"/>
      <c r="AD518" s="143"/>
      <c r="AG518" s="143"/>
      <c r="AH518" s="231"/>
      <c r="AI518" s="61"/>
      <c r="AK518" s="143"/>
      <c r="AL518" s="143"/>
      <c r="AO518" s="143"/>
      <c r="AP518" s="231"/>
      <c r="AQ518" s="61"/>
      <c r="AS518" s="143"/>
      <c r="AT518" s="143"/>
      <c r="AW518" s="143"/>
      <c r="AX518" s="231"/>
      <c r="AY518" s="61"/>
      <c r="BA518" s="143"/>
      <c r="BB518" s="143"/>
      <c r="BE518" s="143"/>
      <c r="BF518" s="231"/>
      <c r="BG518" s="241"/>
    </row>
    <row r="519" spans="1:59" ht="12.75" x14ac:dyDescent="0.2">
      <c r="A519" s="231"/>
      <c r="B519" s="126"/>
      <c r="I519" s="143"/>
      <c r="J519" s="231"/>
      <c r="M519" s="143"/>
      <c r="N519" s="143"/>
      <c r="Q519" s="143"/>
      <c r="R519" s="231"/>
      <c r="S519" s="61"/>
      <c r="U519" s="143"/>
      <c r="V519" s="143"/>
      <c r="Y519" s="143"/>
      <c r="Z519" s="231"/>
      <c r="AA519" s="61"/>
      <c r="AC519" s="143"/>
      <c r="AD519" s="143"/>
      <c r="AG519" s="143"/>
      <c r="AH519" s="231"/>
      <c r="AI519" s="61"/>
      <c r="AK519" s="143"/>
      <c r="AL519" s="143"/>
      <c r="AO519" s="143"/>
      <c r="AP519" s="231"/>
      <c r="AQ519" s="61"/>
      <c r="AS519" s="143"/>
      <c r="AT519" s="143"/>
      <c r="AW519" s="143"/>
      <c r="AX519" s="231"/>
      <c r="AY519" s="61"/>
      <c r="BA519" s="143"/>
      <c r="BB519" s="143"/>
      <c r="BE519" s="143"/>
      <c r="BF519" s="231"/>
      <c r="BG519" s="241"/>
    </row>
    <row r="520" spans="1:59" ht="12.75" x14ac:dyDescent="0.2">
      <c r="A520" s="231"/>
      <c r="B520" s="126"/>
      <c r="I520" s="143"/>
      <c r="J520" s="231"/>
      <c r="M520" s="143"/>
      <c r="N520" s="143"/>
      <c r="Q520" s="143"/>
      <c r="R520" s="231"/>
      <c r="S520" s="61"/>
      <c r="U520" s="143"/>
      <c r="V520" s="143"/>
      <c r="Y520" s="143"/>
      <c r="Z520" s="231"/>
      <c r="AA520" s="61"/>
      <c r="AC520" s="143"/>
      <c r="AD520" s="143"/>
      <c r="AG520" s="143"/>
      <c r="AH520" s="231"/>
      <c r="AI520" s="61"/>
      <c r="AK520" s="143"/>
      <c r="AL520" s="143"/>
      <c r="AO520" s="143"/>
      <c r="AP520" s="231"/>
      <c r="AQ520" s="61"/>
      <c r="AS520" s="143"/>
      <c r="AT520" s="143"/>
      <c r="AW520" s="143"/>
      <c r="AX520" s="231"/>
      <c r="AY520" s="61"/>
      <c r="BA520" s="143"/>
      <c r="BB520" s="143"/>
      <c r="BE520" s="143"/>
      <c r="BF520" s="231"/>
      <c r="BG520" s="241"/>
    </row>
    <row r="521" spans="1:59" ht="12.75" x14ac:dyDescent="0.2">
      <c r="A521" s="231"/>
      <c r="B521" s="126"/>
      <c r="I521" s="143"/>
      <c r="J521" s="231"/>
      <c r="M521" s="143"/>
      <c r="N521" s="143"/>
      <c r="Q521" s="143"/>
      <c r="R521" s="231"/>
      <c r="S521" s="61"/>
      <c r="U521" s="143"/>
      <c r="V521" s="143"/>
      <c r="Y521" s="143"/>
      <c r="Z521" s="231"/>
      <c r="AA521" s="61"/>
      <c r="AC521" s="143"/>
      <c r="AD521" s="143"/>
      <c r="AG521" s="143"/>
      <c r="AH521" s="231"/>
      <c r="AI521" s="61"/>
      <c r="AK521" s="143"/>
      <c r="AL521" s="143"/>
      <c r="AO521" s="143"/>
      <c r="AP521" s="231"/>
      <c r="AQ521" s="61"/>
      <c r="AS521" s="143"/>
      <c r="AT521" s="143"/>
      <c r="AW521" s="143"/>
      <c r="AX521" s="231"/>
      <c r="AY521" s="61"/>
      <c r="BA521" s="143"/>
      <c r="BB521" s="143"/>
      <c r="BE521" s="143"/>
      <c r="BF521" s="231"/>
      <c r="BG521" s="241"/>
    </row>
    <row r="522" spans="1:59" ht="12.75" x14ac:dyDescent="0.2">
      <c r="A522" s="231"/>
      <c r="B522" s="126"/>
      <c r="I522" s="143"/>
      <c r="J522" s="231"/>
      <c r="M522" s="143"/>
      <c r="N522" s="143"/>
      <c r="Q522" s="143"/>
      <c r="R522" s="231"/>
      <c r="S522" s="61"/>
      <c r="U522" s="143"/>
      <c r="V522" s="143"/>
      <c r="Y522" s="143"/>
      <c r="Z522" s="231"/>
      <c r="AA522" s="61"/>
      <c r="AC522" s="143"/>
      <c r="AD522" s="143"/>
      <c r="AG522" s="143"/>
      <c r="AH522" s="231"/>
      <c r="AI522" s="61"/>
      <c r="AK522" s="143"/>
      <c r="AL522" s="143"/>
      <c r="AO522" s="143"/>
      <c r="AP522" s="231"/>
      <c r="AQ522" s="61"/>
      <c r="AS522" s="143"/>
      <c r="AT522" s="143"/>
      <c r="AW522" s="143"/>
      <c r="AX522" s="231"/>
      <c r="AY522" s="61"/>
      <c r="BA522" s="143"/>
      <c r="BB522" s="143"/>
      <c r="BE522" s="143"/>
      <c r="BF522" s="231"/>
      <c r="BG522" s="241"/>
    </row>
    <row r="523" spans="1:59" ht="12.75" x14ac:dyDescent="0.2">
      <c r="A523" s="231"/>
      <c r="B523" s="126"/>
      <c r="I523" s="143"/>
      <c r="J523" s="231"/>
      <c r="M523" s="143"/>
      <c r="N523" s="143"/>
      <c r="Q523" s="143"/>
      <c r="R523" s="231"/>
      <c r="S523" s="61"/>
      <c r="U523" s="143"/>
      <c r="V523" s="143"/>
      <c r="Y523" s="143"/>
      <c r="Z523" s="231"/>
      <c r="AA523" s="61"/>
      <c r="AC523" s="143"/>
      <c r="AD523" s="143"/>
      <c r="AG523" s="143"/>
      <c r="AH523" s="231"/>
      <c r="AI523" s="61"/>
      <c r="AK523" s="143"/>
      <c r="AL523" s="143"/>
      <c r="AO523" s="143"/>
      <c r="AP523" s="231"/>
      <c r="AQ523" s="61"/>
      <c r="AS523" s="143"/>
      <c r="AT523" s="143"/>
      <c r="AW523" s="143"/>
      <c r="AX523" s="231"/>
      <c r="AY523" s="61"/>
      <c r="BA523" s="143"/>
      <c r="BB523" s="143"/>
      <c r="BE523" s="143"/>
      <c r="BF523" s="231"/>
      <c r="BG523" s="241"/>
    </row>
    <row r="524" spans="1:59" ht="12.75" x14ac:dyDescent="0.2">
      <c r="A524" s="231"/>
      <c r="B524" s="126"/>
      <c r="I524" s="143"/>
      <c r="J524" s="231"/>
      <c r="M524" s="143"/>
      <c r="N524" s="143"/>
      <c r="Q524" s="143"/>
      <c r="R524" s="231"/>
      <c r="S524" s="61"/>
      <c r="U524" s="143"/>
      <c r="V524" s="143"/>
      <c r="Y524" s="143"/>
      <c r="Z524" s="231"/>
      <c r="AA524" s="61"/>
      <c r="AC524" s="143"/>
      <c r="AD524" s="143"/>
      <c r="AG524" s="143"/>
      <c r="AH524" s="231"/>
      <c r="AI524" s="61"/>
      <c r="AK524" s="143"/>
      <c r="AL524" s="143"/>
      <c r="AO524" s="143"/>
      <c r="AP524" s="231"/>
      <c r="AQ524" s="61"/>
      <c r="AS524" s="143"/>
      <c r="AT524" s="143"/>
      <c r="AW524" s="143"/>
      <c r="AX524" s="231"/>
      <c r="AY524" s="61"/>
      <c r="BA524" s="143"/>
      <c r="BB524" s="143"/>
      <c r="BE524" s="143"/>
      <c r="BF524" s="231"/>
      <c r="BG524" s="241"/>
    </row>
    <row r="525" spans="1:59" ht="12.75" x14ac:dyDescent="0.2">
      <c r="A525" s="231"/>
      <c r="B525" s="126"/>
      <c r="I525" s="143"/>
      <c r="J525" s="231"/>
      <c r="M525" s="143"/>
      <c r="N525" s="143"/>
      <c r="Q525" s="143"/>
      <c r="R525" s="231"/>
      <c r="S525" s="61"/>
      <c r="U525" s="143"/>
      <c r="V525" s="143"/>
      <c r="Y525" s="143"/>
      <c r="Z525" s="231"/>
      <c r="AA525" s="61"/>
      <c r="AC525" s="143"/>
      <c r="AD525" s="143"/>
      <c r="AG525" s="143"/>
      <c r="AH525" s="231"/>
      <c r="AI525" s="61"/>
      <c r="AK525" s="143"/>
      <c r="AL525" s="143"/>
      <c r="AO525" s="143"/>
      <c r="AP525" s="231"/>
      <c r="AQ525" s="61"/>
      <c r="AS525" s="143"/>
      <c r="AT525" s="143"/>
      <c r="AW525" s="143"/>
      <c r="AX525" s="231"/>
      <c r="AY525" s="61"/>
      <c r="BA525" s="143"/>
      <c r="BB525" s="143"/>
      <c r="BE525" s="143"/>
      <c r="BF525" s="231"/>
      <c r="BG525" s="241"/>
    </row>
    <row r="526" spans="1:59" ht="12.75" x14ac:dyDescent="0.2">
      <c r="A526" s="231"/>
      <c r="B526" s="126"/>
      <c r="I526" s="143"/>
      <c r="J526" s="231"/>
      <c r="M526" s="143"/>
      <c r="N526" s="143"/>
      <c r="Q526" s="143"/>
      <c r="R526" s="231"/>
      <c r="S526" s="61"/>
      <c r="U526" s="143"/>
      <c r="V526" s="143"/>
      <c r="Y526" s="143"/>
      <c r="Z526" s="231"/>
      <c r="AA526" s="61"/>
      <c r="AC526" s="143"/>
      <c r="AD526" s="143"/>
      <c r="AG526" s="143"/>
      <c r="AH526" s="231"/>
      <c r="AI526" s="61"/>
      <c r="AK526" s="143"/>
      <c r="AL526" s="143"/>
      <c r="AO526" s="143"/>
      <c r="AP526" s="231"/>
      <c r="AQ526" s="61"/>
      <c r="AS526" s="143"/>
      <c r="AT526" s="143"/>
      <c r="AW526" s="143"/>
      <c r="AX526" s="231"/>
      <c r="AY526" s="61"/>
      <c r="BA526" s="143"/>
      <c r="BB526" s="143"/>
      <c r="BE526" s="143"/>
      <c r="BF526" s="231"/>
      <c r="BG526" s="241"/>
    </row>
    <row r="527" spans="1:59" ht="12.75" x14ac:dyDescent="0.2">
      <c r="A527" s="231"/>
      <c r="B527" s="126"/>
      <c r="I527" s="143"/>
      <c r="J527" s="231"/>
      <c r="M527" s="143"/>
      <c r="N527" s="143"/>
      <c r="Q527" s="143"/>
      <c r="R527" s="231"/>
      <c r="S527" s="61"/>
      <c r="U527" s="143"/>
      <c r="V527" s="143"/>
      <c r="Y527" s="143"/>
      <c r="Z527" s="231"/>
      <c r="AA527" s="61"/>
      <c r="AC527" s="143"/>
      <c r="AD527" s="143"/>
      <c r="AG527" s="143"/>
      <c r="AH527" s="231"/>
      <c r="AI527" s="61"/>
      <c r="AK527" s="143"/>
      <c r="AL527" s="143"/>
      <c r="AO527" s="143"/>
      <c r="AP527" s="231"/>
      <c r="AQ527" s="61"/>
      <c r="AS527" s="143"/>
      <c r="AT527" s="143"/>
      <c r="AW527" s="143"/>
      <c r="AX527" s="231"/>
      <c r="AY527" s="61"/>
      <c r="BA527" s="143"/>
      <c r="BB527" s="143"/>
      <c r="BE527" s="143"/>
      <c r="BF527" s="231"/>
      <c r="BG527" s="241"/>
    </row>
    <row r="528" spans="1:59" ht="12.75" x14ac:dyDescent="0.2">
      <c r="A528" s="231"/>
      <c r="B528" s="126"/>
      <c r="I528" s="143"/>
      <c r="J528" s="231"/>
      <c r="M528" s="143"/>
      <c r="N528" s="143"/>
      <c r="Q528" s="143"/>
      <c r="R528" s="231"/>
      <c r="S528" s="61"/>
      <c r="U528" s="143"/>
      <c r="V528" s="143"/>
      <c r="Y528" s="143"/>
      <c r="Z528" s="231"/>
      <c r="AA528" s="61"/>
      <c r="AC528" s="143"/>
      <c r="AD528" s="143"/>
      <c r="AG528" s="143"/>
      <c r="AH528" s="231"/>
      <c r="AI528" s="61"/>
      <c r="AK528" s="143"/>
      <c r="AL528" s="143"/>
      <c r="AO528" s="143"/>
      <c r="AP528" s="231"/>
      <c r="AQ528" s="61"/>
      <c r="AS528" s="143"/>
      <c r="AT528" s="143"/>
      <c r="AW528" s="143"/>
      <c r="AX528" s="231"/>
      <c r="AY528" s="61"/>
      <c r="BA528" s="143"/>
      <c r="BB528" s="143"/>
      <c r="BE528" s="143"/>
      <c r="BF528" s="231"/>
      <c r="BG528" s="241"/>
    </row>
    <row r="529" spans="1:59" ht="12.75" x14ac:dyDescent="0.2">
      <c r="A529" s="231"/>
      <c r="B529" s="126"/>
      <c r="I529" s="143"/>
      <c r="J529" s="231"/>
      <c r="M529" s="143"/>
      <c r="N529" s="143"/>
      <c r="Q529" s="143"/>
      <c r="R529" s="231"/>
      <c r="S529" s="61"/>
      <c r="U529" s="143"/>
      <c r="V529" s="143"/>
      <c r="Y529" s="143"/>
      <c r="Z529" s="231"/>
      <c r="AA529" s="61"/>
      <c r="AC529" s="143"/>
      <c r="AD529" s="143"/>
      <c r="AG529" s="143"/>
      <c r="AH529" s="231"/>
      <c r="AI529" s="61"/>
      <c r="AK529" s="143"/>
      <c r="AL529" s="143"/>
      <c r="AO529" s="143"/>
      <c r="AP529" s="231"/>
      <c r="AQ529" s="61"/>
      <c r="AS529" s="143"/>
      <c r="AT529" s="143"/>
      <c r="AW529" s="143"/>
      <c r="AX529" s="231"/>
      <c r="AY529" s="61"/>
      <c r="BA529" s="143"/>
      <c r="BB529" s="143"/>
      <c r="BE529" s="143"/>
      <c r="BF529" s="231"/>
      <c r="BG529" s="241"/>
    </row>
    <row r="530" spans="1:59" ht="12.75" x14ac:dyDescent="0.2">
      <c r="A530" s="231"/>
      <c r="B530" s="126"/>
      <c r="I530" s="143"/>
      <c r="J530" s="231"/>
      <c r="M530" s="143"/>
      <c r="N530" s="143"/>
      <c r="Q530" s="143"/>
      <c r="R530" s="231"/>
      <c r="S530" s="61"/>
      <c r="U530" s="143"/>
      <c r="V530" s="143"/>
      <c r="Y530" s="143"/>
      <c r="Z530" s="231"/>
      <c r="AA530" s="61"/>
      <c r="AC530" s="143"/>
      <c r="AD530" s="143"/>
      <c r="AG530" s="143"/>
      <c r="AH530" s="231"/>
      <c r="AI530" s="61"/>
      <c r="AK530" s="143"/>
      <c r="AL530" s="143"/>
      <c r="AO530" s="143"/>
      <c r="AP530" s="231"/>
      <c r="AQ530" s="61"/>
      <c r="AS530" s="143"/>
      <c r="AT530" s="143"/>
      <c r="AW530" s="143"/>
      <c r="AX530" s="231"/>
      <c r="AY530" s="61"/>
      <c r="BA530" s="143"/>
      <c r="BB530" s="143"/>
      <c r="BE530" s="143"/>
      <c r="BF530" s="231"/>
      <c r="BG530" s="241"/>
    </row>
    <row r="531" spans="1:59" ht="12.75" x14ac:dyDescent="0.2">
      <c r="A531" s="231"/>
      <c r="B531" s="126"/>
      <c r="I531" s="143"/>
      <c r="J531" s="231"/>
      <c r="M531" s="143"/>
      <c r="N531" s="143"/>
      <c r="Q531" s="143"/>
      <c r="R531" s="231"/>
      <c r="S531" s="61"/>
      <c r="U531" s="143"/>
      <c r="V531" s="143"/>
      <c r="Y531" s="143"/>
      <c r="Z531" s="231"/>
      <c r="AA531" s="61"/>
      <c r="AC531" s="143"/>
      <c r="AD531" s="143"/>
      <c r="AG531" s="143"/>
      <c r="AH531" s="231"/>
      <c r="AI531" s="61"/>
      <c r="AK531" s="143"/>
      <c r="AL531" s="143"/>
      <c r="AO531" s="143"/>
      <c r="AP531" s="231"/>
      <c r="AQ531" s="61"/>
      <c r="AS531" s="143"/>
      <c r="AT531" s="143"/>
      <c r="AW531" s="143"/>
      <c r="AX531" s="231"/>
      <c r="AY531" s="61"/>
      <c r="BA531" s="143"/>
      <c r="BB531" s="143"/>
      <c r="BE531" s="143"/>
      <c r="BF531" s="231"/>
      <c r="BG531" s="241"/>
    </row>
    <row r="532" spans="1:59" ht="12.75" x14ac:dyDescent="0.2">
      <c r="A532" s="231"/>
      <c r="B532" s="126"/>
      <c r="I532" s="143"/>
      <c r="J532" s="231"/>
      <c r="M532" s="143"/>
      <c r="N532" s="143"/>
      <c r="Q532" s="143"/>
      <c r="R532" s="231"/>
      <c r="S532" s="61"/>
      <c r="U532" s="143"/>
      <c r="V532" s="143"/>
      <c r="Y532" s="143"/>
      <c r="Z532" s="231"/>
      <c r="AA532" s="61"/>
      <c r="AC532" s="143"/>
      <c r="AD532" s="143"/>
      <c r="AG532" s="143"/>
      <c r="AH532" s="231"/>
      <c r="AI532" s="61"/>
      <c r="AK532" s="143"/>
      <c r="AL532" s="143"/>
      <c r="AO532" s="143"/>
      <c r="AP532" s="231"/>
      <c r="AQ532" s="61"/>
      <c r="AS532" s="143"/>
      <c r="AT532" s="143"/>
      <c r="AW532" s="143"/>
      <c r="AX532" s="231"/>
      <c r="AY532" s="61"/>
      <c r="BA532" s="143"/>
      <c r="BB532" s="143"/>
      <c r="BE532" s="143"/>
      <c r="BF532" s="231"/>
      <c r="BG532" s="241"/>
    </row>
    <row r="533" spans="1:59" ht="12.75" x14ac:dyDescent="0.2">
      <c r="A533" s="231"/>
      <c r="B533" s="126"/>
      <c r="I533" s="143"/>
      <c r="J533" s="231"/>
      <c r="M533" s="143"/>
      <c r="N533" s="143"/>
      <c r="Q533" s="143"/>
      <c r="R533" s="231"/>
      <c r="S533" s="61"/>
      <c r="U533" s="143"/>
      <c r="V533" s="143"/>
      <c r="Y533" s="143"/>
      <c r="Z533" s="231"/>
      <c r="AA533" s="61"/>
      <c r="AC533" s="143"/>
      <c r="AD533" s="143"/>
      <c r="AG533" s="143"/>
      <c r="AH533" s="231"/>
      <c r="AI533" s="61"/>
      <c r="AK533" s="143"/>
      <c r="AL533" s="143"/>
      <c r="AO533" s="143"/>
      <c r="AP533" s="231"/>
      <c r="AQ533" s="61"/>
      <c r="AS533" s="143"/>
      <c r="AT533" s="143"/>
      <c r="AW533" s="143"/>
      <c r="AX533" s="231"/>
      <c r="AY533" s="61"/>
      <c r="BA533" s="143"/>
      <c r="BB533" s="143"/>
      <c r="BE533" s="143"/>
      <c r="BF533" s="231"/>
      <c r="BG533" s="241"/>
    </row>
    <row r="534" spans="1:59" ht="12.75" x14ac:dyDescent="0.2">
      <c r="A534" s="231"/>
      <c r="B534" s="126"/>
      <c r="I534" s="143"/>
      <c r="J534" s="231"/>
      <c r="M534" s="143"/>
      <c r="N534" s="143"/>
      <c r="Q534" s="143"/>
      <c r="R534" s="231"/>
      <c r="S534" s="61"/>
      <c r="U534" s="143"/>
      <c r="V534" s="143"/>
      <c r="Y534" s="143"/>
      <c r="Z534" s="231"/>
      <c r="AA534" s="61"/>
      <c r="AC534" s="143"/>
      <c r="AD534" s="143"/>
      <c r="AG534" s="143"/>
      <c r="AH534" s="231"/>
      <c r="AI534" s="61"/>
      <c r="AK534" s="143"/>
      <c r="AL534" s="143"/>
      <c r="AO534" s="143"/>
      <c r="AP534" s="231"/>
      <c r="AQ534" s="61"/>
      <c r="AS534" s="143"/>
      <c r="AT534" s="143"/>
      <c r="AW534" s="143"/>
      <c r="AX534" s="231"/>
      <c r="AY534" s="61"/>
      <c r="BA534" s="143"/>
      <c r="BB534" s="143"/>
      <c r="BE534" s="143"/>
      <c r="BF534" s="231"/>
      <c r="BG534" s="241"/>
    </row>
    <row r="535" spans="1:59" ht="12.75" x14ac:dyDescent="0.2">
      <c r="A535" s="231"/>
      <c r="B535" s="126"/>
      <c r="I535" s="143"/>
      <c r="J535" s="231"/>
      <c r="M535" s="143"/>
      <c r="N535" s="143"/>
      <c r="Q535" s="143"/>
      <c r="R535" s="231"/>
      <c r="S535" s="61"/>
      <c r="U535" s="143"/>
      <c r="V535" s="143"/>
      <c r="Y535" s="143"/>
      <c r="Z535" s="231"/>
      <c r="AA535" s="61"/>
      <c r="AC535" s="143"/>
      <c r="AD535" s="143"/>
      <c r="AG535" s="143"/>
      <c r="AH535" s="231"/>
      <c r="AI535" s="61"/>
      <c r="AK535" s="143"/>
      <c r="AL535" s="143"/>
      <c r="AO535" s="143"/>
      <c r="AP535" s="231"/>
      <c r="AQ535" s="61"/>
      <c r="AS535" s="143"/>
      <c r="AT535" s="143"/>
      <c r="AW535" s="143"/>
      <c r="AX535" s="231"/>
      <c r="AY535" s="61"/>
      <c r="BA535" s="143"/>
      <c r="BB535" s="143"/>
      <c r="BE535" s="143"/>
      <c r="BF535" s="231"/>
      <c r="BG535" s="241"/>
    </row>
    <row r="536" spans="1:59" ht="12.75" x14ac:dyDescent="0.2">
      <c r="A536" s="231"/>
      <c r="B536" s="126"/>
      <c r="I536" s="143"/>
      <c r="J536" s="231"/>
      <c r="M536" s="143"/>
      <c r="N536" s="143"/>
      <c r="Q536" s="143"/>
      <c r="R536" s="231"/>
      <c r="S536" s="61"/>
      <c r="U536" s="143"/>
      <c r="V536" s="143"/>
      <c r="Y536" s="143"/>
      <c r="Z536" s="231"/>
      <c r="AA536" s="61"/>
      <c r="AC536" s="143"/>
      <c r="AD536" s="143"/>
      <c r="AG536" s="143"/>
      <c r="AH536" s="231"/>
      <c r="AI536" s="61"/>
      <c r="AK536" s="143"/>
      <c r="AL536" s="143"/>
      <c r="AO536" s="143"/>
      <c r="AP536" s="231"/>
      <c r="AQ536" s="61"/>
      <c r="AS536" s="143"/>
      <c r="AT536" s="143"/>
      <c r="AW536" s="143"/>
      <c r="AX536" s="231"/>
      <c r="AY536" s="61"/>
      <c r="BA536" s="143"/>
      <c r="BB536" s="143"/>
      <c r="BE536" s="143"/>
      <c r="BF536" s="231"/>
      <c r="BG536" s="241"/>
    </row>
    <row r="537" spans="1:59" ht="12.75" x14ac:dyDescent="0.2">
      <c r="A537" s="231"/>
      <c r="B537" s="126"/>
      <c r="I537" s="143"/>
      <c r="J537" s="231"/>
      <c r="M537" s="143"/>
      <c r="N537" s="143"/>
      <c r="Q537" s="143"/>
      <c r="R537" s="231"/>
      <c r="S537" s="61"/>
      <c r="U537" s="143"/>
      <c r="V537" s="143"/>
      <c r="Y537" s="143"/>
      <c r="Z537" s="231"/>
      <c r="AA537" s="61"/>
      <c r="AC537" s="143"/>
      <c r="AD537" s="143"/>
      <c r="AG537" s="143"/>
      <c r="AH537" s="231"/>
      <c r="AI537" s="61"/>
      <c r="AK537" s="143"/>
      <c r="AL537" s="143"/>
      <c r="AO537" s="143"/>
      <c r="AP537" s="231"/>
      <c r="AQ537" s="61"/>
      <c r="AS537" s="143"/>
      <c r="AT537" s="143"/>
      <c r="AW537" s="143"/>
      <c r="AX537" s="231"/>
      <c r="AY537" s="61"/>
      <c r="BA537" s="143"/>
      <c r="BB537" s="143"/>
      <c r="BE537" s="143"/>
      <c r="BF537" s="231"/>
      <c r="BG537" s="241"/>
    </row>
    <row r="538" spans="1:59" ht="12.75" x14ac:dyDescent="0.2">
      <c r="A538" s="231"/>
      <c r="B538" s="126"/>
      <c r="I538" s="143"/>
      <c r="J538" s="231"/>
      <c r="M538" s="143"/>
      <c r="N538" s="143"/>
      <c r="Q538" s="143"/>
      <c r="R538" s="231"/>
      <c r="S538" s="61"/>
      <c r="U538" s="143"/>
      <c r="V538" s="143"/>
      <c r="Y538" s="143"/>
      <c r="Z538" s="231"/>
      <c r="AA538" s="61"/>
      <c r="AC538" s="143"/>
      <c r="AD538" s="143"/>
      <c r="AG538" s="143"/>
      <c r="AH538" s="231"/>
      <c r="AI538" s="61"/>
      <c r="AK538" s="143"/>
      <c r="AL538" s="143"/>
      <c r="AO538" s="143"/>
      <c r="AP538" s="231"/>
      <c r="AQ538" s="61"/>
      <c r="AS538" s="143"/>
      <c r="AT538" s="143"/>
      <c r="AW538" s="143"/>
      <c r="AX538" s="231"/>
      <c r="AY538" s="61"/>
      <c r="BA538" s="143"/>
      <c r="BB538" s="143"/>
      <c r="BE538" s="143"/>
      <c r="BF538" s="231"/>
      <c r="BG538" s="241"/>
    </row>
    <row r="539" spans="1:59" ht="12.75" x14ac:dyDescent="0.2">
      <c r="A539" s="231"/>
      <c r="B539" s="126"/>
      <c r="I539" s="143"/>
      <c r="J539" s="231"/>
      <c r="M539" s="143"/>
      <c r="N539" s="143"/>
      <c r="Q539" s="143"/>
      <c r="R539" s="231"/>
      <c r="S539" s="61"/>
      <c r="U539" s="143"/>
      <c r="V539" s="143"/>
      <c r="Y539" s="143"/>
      <c r="Z539" s="231"/>
      <c r="AA539" s="61"/>
      <c r="AC539" s="143"/>
      <c r="AD539" s="143"/>
      <c r="AG539" s="143"/>
      <c r="AH539" s="231"/>
      <c r="AI539" s="61"/>
      <c r="AK539" s="143"/>
      <c r="AL539" s="143"/>
      <c r="AO539" s="143"/>
      <c r="AP539" s="231"/>
      <c r="AQ539" s="61"/>
      <c r="AS539" s="143"/>
      <c r="AT539" s="143"/>
      <c r="AW539" s="143"/>
      <c r="AX539" s="231"/>
      <c r="AY539" s="61"/>
      <c r="BA539" s="143"/>
      <c r="BB539" s="143"/>
      <c r="BE539" s="143"/>
      <c r="BF539" s="231"/>
      <c r="BG539" s="241"/>
    </row>
    <row r="540" spans="1:59" ht="12.75" x14ac:dyDescent="0.2">
      <c r="A540" s="231"/>
      <c r="B540" s="126"/>
      <c r="I540" s="143"/>
      <c r="J540" s="231"/>
      <c r="M540" s="143"/>
      <c r="N540" s="143"/>
      <c r="Q540" s="143"/>
      <c r="R540" s="231"/>
      <c r="S540" s="61"/>
      <c r="U540" s="143"/>
      <c r="V540" s="143"/>
      <c r="Y540" s="143"/>
      <c r="Z540" s="231"/>
      <c r="AA540" s="61"/>
      <c r="AC540" s="143"/>
      <c r="AD540" s="143"/>
      <c r="AG540" s="143"/>
      <c r="AH540" s="231"/>
      <c r="AI540" s="61"/>
      <c r="AK540" s="143"/>
      <c r="AL540" s="143"/>
      <c r="AO540" s="143"/>
      <c r="AP540" s="231"/>
      <c r="AQ540" s="61"/>
      <c r="AS540" s="143"/>
      <c r="AT540" s="143"/>
      <c r="AW540" s="143"/>
      <c r="AX540" s="231"/>
      <c r="AY540" s="61"/>
      <c r="BA540" s="143"/>
      <c r="BB540" s="143"/>
      <c r="BE540" s="143"/>
      <c r="BF540" s="231"/>
      <c r="BG540" s="241"/>
    </row>
    <row r="541" spans="1:59" ht="12.75" x14ac:dyDescent="0.2">
      <c r="A541" s="231"/>
      <c r="B541" s="126"/>
      <c r="I541" s="143"/>
      <c r="J541" s="231"/>
      <c r="M541" s="143"/>
      <c r="N541" s="143"/>
      <c r="Q541" s="143"/>
      <c r="R541" s="231"/>
      <c r="S541" s="61"/>
      <c r="U541" s="143"/>
      <c r="V541" s="143"/>
      <c r="Y541" s="143"/>
      <c r="Z541" s="231"/>
      <c r="AA541" s="61"/>
      <c r="AC541" s="143"/>
      <c r="AD541" s="143"/>
      <c r="AG541" s="143"/>
      <c r="AH541" s="231"/>
      <c r="AI541" s="61"/>
      <c r="AK541" s="143"/>
      <c r="AL541" s="143"/>
      <c r="AO541" s="143"/>
      <c r="AP541" s="231"/>
      <c r="AQ541" s="61"/>
      <c r="AS541" s="143"/>
      <c r="AT541" s="143"/>
      <c r="AW541" s="143"/>
      <c r="AX541" s="231"/>
      <c r="AY541" s="61"/>
      <c r="BA541" s="143"/>
      <c r="BB541" s="143"/>
      <c r="BE541" s="143"/>
      <c r="BF541" s="231"/>
      <c r="BG541" s="241"/>
    </row>
    <row r="542" spans="1:59" ht="12.75" x14ac:dyDescent="0.2">
      <c r="A542" s="231"/>
      <c r="B542" s="126"/>
      <c r="I542" s="143"/>
      <c r="J542" s="231"/>
      <c r="M542" s="143"/>
      <c r="N542" s="143"/>
      <c r="Q542" s="143"/>
      <c r="R542" s="231"/>
      <c r="S542" s="61"/>
      <c r="U542" s="143"/>
      <c r="V542" s="143"/>
      <c r="Y542" s="143"/>
      <c r="Z542" s="231"/>
      <c r="AA542" s="61"/>
      <c r="AC542" s="143"/>
      <c r="AD542" s="143"/>
      <c r="AG542" s="143"/>
      <c r="AH542" s="231"/>
      <c r="AI542" s="61"/>
      <c r="AK542" s="143"/>
      <c r="AL542" s="143"/>
      <c r="AO542" s="143"/>
      <c r="AP542" s="231"/>
      <c r="AQ542" s="61"/>
      <c r="AS542" s="143"/>
      <c r="AT542" s="143"/>
      <c r="AW542" s="143"/>
      <c r="AX542" s="231"/>
      <c r="AY542" s="61"/>
      <c r="BA542" s="143"/>
      <c r="BB542" s="143"/>
      <c r="BE542" s="143"/>
      <c r="BF542" s="231"/>
      <c r="BG542" s="241"/>
    </row>
    <row r="543" spans="1:59" ht="12.75" x14ac:dyDescent="0.2">
      <c r="A543" s="231"/>
      <c r="B543" s="126"/>
      <c r="I543" s="143"/>
      <c r="J543" s="231"/>
      <c r="M543" s="143"/>
      <c r="N543" s="143"/>
      <c r="Q543" s="143"/>
      <c r="R543" s="231"/>
      <c r="S543" s="61"/>
      <c r="U543" s="143"/>
      <c r="V543" s="143"/>
      <c r="Y543" s="143"/>
      <c r="Z543" s="231"/>
      <c r="AA543" s="61"/>
      <c r="AC543" s="143"/>
      <c r="AD543" s="143"/>
      <c r="AG543" s="143"/>
      <c r="AH543" s="231"/>
      <c r="AI543" s="61"/>
      <c r="AK543" s="143"/>
      <c r="AL543" s="143"/>
      <c r="AO543" s="143"/>
      <c r="AP543" s="231"/>
      <c r="AQ543" s="61"/>
      <c r="AS543" s="143"/>
      <c r="AT543" s="143"/>
      <c r="AW543" s="143"/>
      <c r="AX543" s="231"/>
      <c r="AY543" s="61"/>
      <c r="BA543" s="143"/>
      <c r="BB543" s="143"/>
      <c r="BE543" s="143"/>
      <c r="BF543" s="231"/>
      <c r="BG543" s="241"/>
    </row>
    <row r="544" spans="1:59" ht="12.75" x14ac:dyDescent="0.2">
      <c r="A544" s="231"/>
      <c r="B544" s="126"/>
      <c r="I544" s="143"/>
      <c r="J544" s="231"/>
      <c r="M544" s="143"/>
      <c r="N544" s="143"/>
      <c r="Q544" s="143"/>
      <c r="R544" s="231"/>
      <c r="S544" s="61"/>
      <c r="U544" s="143"/>
      <c r="V544" s="143"/>
      <c r="Y544" s="143"/>
      <c r="Z544" s="231"/>
      <c r="AA544" s="61"/>
      <c r="AC544" s="143"/>
      <c r="AD544" s="143"/>
      <c r="AG544" s="143"/>
      <c r="AH544" s="231"/>
      <c r="AI544" s="61"/>
      <c r="AK544" s="143"/>
      <c r="AL544" s="143"/>
      <c r="AO544" s="143"/>
      <c r="AP544" s="231"/>
      <c r="AQ544" s="61"/>
      <c r="AS544" s="143"/>
      <c r="AT544" s="143"/>
      <c r="AW544" s="143"/>
      <c r="AX544" s="231"/>
      <c r="AY544" s="61"/>
      <c r="BA544" s="143"/>
      <c r="BB544" s="143"/>
      <c r="BE544" s="143"/>
      <c r="BF544" s="231"/>
      <c r="BG544" s="241"/>
    </row>
    <row r="545" spans="1:59" ht="12.75" x14ac:dyDescent="0.2">
      <c r="A545" s="231"/>
      <c r="B545" s="126"/>
      <c r="I545" s="143"/>
      <c r="J545" s="231"/>
      <c r="M545" s="143"/>
      <c r="N545" s="143"/>
      <c r="Q545" s="143"/>
      <c r="R545" s="231"/>
      <c r="S545" s="61"/>
      <c r="U545" s="143"/>
      <c r="V545" s="143"/>
      <c r="Y545" s="143"/>
      <c r="Z545" s="231"/>
      <c r="AA545" s="61"/>
      <c r="AC545" s="143"/>
      <c r="AD545" s="143"/>
      <c r="AG545" s="143"/>
      <c r="AH545" s="231"/>
      <c r="AI545" s="61"/>
      <c r="AK545" s="143"/>
      <c r="AL545" s="143"/>
      <c r="AO545" s="143"/>
      <c r="AP545" s="231"/>
      <c r="AQ545" s="61"/>
      <c r="AS545" s="143"/>
      <c r="AT545" s="143"/>
      <c r="AW545" s="143"/>
      <c r="AX545" s="231"/>
      <c r="AY545" s="61"/>
      <c r="BA545" s="143"/>
      <c r="BB545" s="143"/>
      <c r="BE545" s="143"/>
      <c r="BF545" s="231"/>
      <c r="BG545" s="241"/>
    </row>
    <row r="546" spans="1:59" ht="12.75" x14ac:dyDescent="0.2">
      <c r="A546" s="231"/>
      <c r="B546" s="126"/>
      <c r="I546" s="143"/>
      <c r="J546" s="231"/>
      <c r="M546" s="143"/>
      <c r="N546" s="143"/>
      <c r="Q546" s="143"/>
      <c r="R546" s="231"/>
      <c r="S546" s="61"/>
      <c r="U546" s="143"/>
      <c r="V546" s="143"/>
      <c r="Y546" s="143"/>
      <c r="Z546" s="231"/>
      <c r="AA546" s="61"/>
      <c r="AC546" s="143"/>
      <c r="AD546" s="143"/>
      <c r="AG546" s="143"/>
      <c r="AH546" s="231"/>
      <c r="AI546" s="61"/>
      <c r="AK546" s="143"/>
      <c r="AL546" s="143"/>
      <c r="AO546" s="143"/>
      <c r="AP546" s="231"/>
      <c r="AQ546" s="61"/>
      <c r="AS546" s="143"/>
      <c r="AT546" s="143"/>
      <c r="AW546" s="143"/>
      <c r="AX546" s="231"/>
      <c r="AY546" s="61"/>
      <c r="BA546" s="143"/>
      <c r="BB546" s="143"/>
      <c r="BE546" s="143"/>
      <c r="BF546" s="231"/>
      <c r="BG546" s="241"/>
    </row>
    <row r="547" spans="1:59" ht="12.75" x14ac:dyDescent="0.2">
      <c r="A547" s="231"/>
      <c r="B547" s="126"/>
      <c r="I547" s="143"/>
      <c r="J547" s="231"/>
      <c r="M547" s="143"/>
      <c r="N547" s="143"/>
      <c r="Q547" s="143"/>
      <c r="R547" s="231"/>
      <c r="S547" s="61"/>
      <c r="U547" s="143"/>
      <c r="V547" s="143"/>
      <c r="Y547" s="143"/>
      <c r="Z547" s="231"/>
      <c r="AA547" s="61"/>
      <c r="AC547" s="143"/>
      <c r="AD547" s="143"/>
      <c r="AG547" s="143"/>
      <c r="AH547" s="231"/>
      <c r="AI547" s="61"/>
      <c r="AK547" s="143"/>
      <c r="AL547" s="143"/>
      <c r="AO547" s="143"/>
      <c r="AP547" s="231"/>
      <c r="AQ547" s="61"/>
      <c r="AS547" s="143"/>
      <c r="AT547" s="143"/>
      <c r="AW547" s="143"/>
      <c r="AX547" s="231"/>
      <c r="AY547" s="61"/>
      <c r="BA547" s="143"/>
      <c r="BB547" s="143"/>
      <c r="BE547" s="143"/>
      <c r="BF547" s="231"/>
      <c r="BG547" s="241"/>
    </row>
    <row r="548" spans="1:59" ht="12.75" x14ac:dyDescent="0.2">
      <c r="A548" s="231"/>
      <c r="B548" s="126"/>
      <c r="I548" s="143"/>
      <c r="J548" s="231"/>
      <c r="M548" s="143"/>
      <c r="N548" s="143"/>
      <c r="Q548" s="143"/>
      <c r="R548" s="231"/>
      <c r="S548" s="61"/>
      <c r="U548" s="143"/>
      <c r="V548" s="143"/>
      <c r="Y548" s="143"/>
      <c r="Z548" s="231"/>
      <c r="AA548" s="61"/>
      <c r="AC548" s="143"/>
      <c r="AD548" s="143"/>
      <c r="AG548" s="143"/>
      <c r="AH548" s="231"/>
      <c r="AI548" s="61"/>
      <c r="AK548" s="143"/>
      <c r="AL548" s="143"/>
      <c r="AO548" s="143"/>
      <c r="AP548" s="231"/>
      <c r="AQ548" s="61"/>
      <c r="AS548" s="143"/>
      <c r="AT548" s="143"/>
      <c r="AW548" s="143"/>
      <c r="AX548" s="231"/>
      <c r="AY548" s="61"/>
      <c r="BA548" s="143"/>
      <c r="BB548" s="143"/>
      <c r="BE548" s="143"/>
      <c r="BF548" s="231"/>
      <c r="BG548" s="241"/>
    </row>
    <row r="549" spans="1:59" ht="12.75" x14ac:dyDescent="0.2">
      <c r="A549" s="231"/>
      <c r="B549" s="126"/>
      <c r="I549" s="143"/>
      <c r="J549" s="231"/>
      <c r="M549" s="143"/>
      <c r="N549" s="143"/>
      <c r="Q549" s="143"/>
      <c r="R549" s="231"/>
      <c r="S549" s="61"/>
      <c r="U549" s="143"/>
      <c r="V549" s="143"/>
      <c r="Y549" s="143"/>
      <c r="Z549" s="231"/>
      <c r="AA549" s="61"/>
      <c r="AC549" s="143"/>
      <c r="AD549" s="143"/>
      <c r="AG549" s="143"/>
      <c r="AH549" s="231"/>
      <c r="AI549" s="61"/>
      <c r="AK549" s="143"/>
      <c r="AL549" s="143"/>
      <c r="AO549" s="143"/>
      <c r="AP549" s="231"/>
      <c r="AQ549" s="61"/>
      <c r="AS549" s="143"/>
      <c r="AT549" s="143"/>
      <c r="AW549" s="143"/>
      <c r="AX549" s="231"/>
      <c r="AY549" s="61"/>
      <c r="BA549" s="143"/>
      <c r="BB549" s="143"/>
      <c r="BE549" s="143"/>
      <c r="BF549" s="231"/>
      <c r="BG549" s="241"/>
    </row>
    <row r="550" spans="1:59" ht="12.75" x14ac:dyDescent="0.2">
      <c r="A550" s="231"/>
      <c r="B550" s="126"/>
      <c r="I550" s="143"/>
      <c r="J550" s="231"/>
      <c r="M550" s="143"/>
      <c r="N550" s="143"/>
      <c r="Q550" s="143"/>
      <c r="R550" s="231"/>
      <c r="S550" s="61"/>
      <c r="U550" s="143"/>
      <c r="V550" s="143"/>
      <c r="Y550" s="143"/>
      <c r="Z550" s="231"/>
      <c r="AA550" s="61"/>
      <c r="AC550" s="143"/>
      <c r="AD550" s="143"/>
      <c r="AG550" s="143"/>
      <c r="AH550" s="231"/>
      <c r="AI550" s="61"/>
      <c r="AK550" s="143"/>
      <c r="AL550" s="143"/>
      <c r="AO550" s="143"/>
      <c r="AP550" s="231"/>
      <c r="AQ550" s="61"/>
      <c r="AS550" s="143"/>
      <c r="AT550" s="143"/>
      <c r="AW550" s="143"/>
      <c r="AX550" s="231"/>
      <c r="AY550" s="61"/>
      <c r="BA550" s="143"/>
      <c r="BB550" s="143"/>
      <c r="BE550" s="143"/>
      <c r="BF550" s="231"/>
      <c r="BG550" s="241"/>
    </row>
    <row r="551" spans="1:59" ht="12.75" x14ac:dyDescent="0.2">
      <c r="A551" s="231"/>
      <c r="B551" s="126"/>
      <c r="I551" s="143"/>
      <c r="J551" s="231"/>
      <c r="M551" s="143"/>
      <c r="N551" s="143"/>
      <c r="Q551" s="143"/>
      <c r="R551" s="231"/>
      <c r="S551" s="61"/>
      <c r="U551" s="143"/>
      <c r="V551" s="143"/>
      <c r="Y551" s="143"/>
      <c r="Z551" s="231"/>
      <c r="AA551" s="61"/>
      <c r="AC551" s="143"/>
      <c r="AD551" s="143"/>
      <c r="AG551" s="143"/>
      <c r="AH551" s="231"/>
      <c r="AI551" s="61"/>
      <c r="AK551" s="143"/>
      <c r="AL551" s="143"/>
      <c r="AO551" s="143"/>
      <c r="AP551" s="231"/>
      <c r="AQ551" s="61"/>
      <c r="AS551" s="143"/>
      <c r="AT551" s="143"/>
      <c r="AW551" s="143"/>
      <c r="AX551" s="231"/>
      <c r="AY551" s="61"/>
      <c r="BA551" s="143"/>
      <c r="BB551" s="143"/>
      <c r="BE551" s="143"/>
      <c r="BF551" s="231"/>
      <c r="BG551" s="241"/>
    </row>
    <row r="552" spans="1:59" ht="12.75" x14ac:dyDescent="0.2">
      <c r="A552" s="231"/>
      <c r="B552" s="126"/>
      <c r="I552" s="143"/>
      <c r="J552" s="231"/>
      <c r="M552" s="143"/>
      <c r="N552" s="143"/>
      <c r="Q552" s="143"/>
      <c r="R552" s="231"/>
      <c r="S552" s="61"/>
      <c r="U552" s="143"/>
      <c r="V552" s="143"/>
      <c r="Y552" s="143"/>
      <c r="Z552" s="231"/>
      <c r="AA552" s="61"/>
      <c r="AC552" s="143"/>
      <c r="AD552" s="143"/>
      <c r="AG552" s="143"/>
      <c r="AH552" s="231"/>
      <c r="AI552" s="61"/>
      <c r="AK552" s="143"/>
      <c r="AL552" s="143"/>
      <c r="AO552" s="143"/>
      <c r="AP552" s="231"/>
      <c r="AQ552" s="61"/>
      <c r="AS552" s="143"/>
      <c r="AT552" s="143"/>
      <c r="AW552" s="143"/>
      <c r="AX552" s="231"/>
      <c r="AY552" s="61"/>
      <c r="BA552" s="143"/>
      <c r="BB552" s="143"/>
      <c r="BE552" s="143"/>
      <c r="BF552" s="231"/>
      <c r="BG552" s="241"/>
    </row>
    <row r="553" spans="1:59" ht="12.75" x14ac:dyDescent="0.2">
      <c r="A553" s="231"/>
      <c r="B553" s="126"/>
      <c r="I553" s="143"/>
      <c r="J553" s="231"/>
      <c r="M553" s="143"/>
      <c r="N553" s="143"/>
      <c r="Q553" s="143"/>
      <c r="R553" s="231"/>
      <c r="S553" s="61"/>
      <c r="U553" s="143"/>
      <c r="V553" s="143"/>
      <c r="Y553" s="143"/>
      <c r="Z553" s="231"/>
      <c r="AA553" s="61"/>
      <c r="AC553" s="143"/>
      <c r="AD553" s="143"/>
      <c r="AG553" s="143"/>
      <c r="AH553" s="231"/>
      <c r="AI553" s="61"/>
      <c r="AK553" s="143"/>
      <c r="AL553" s="143"/>
      <c r="AO553" s="143"/>
      <c r="AP553" s="231"/>
      <c r="AQ553" s="61"/>
      <c r="AS553" s="143"/>
      <c r="AT553" s="143"/>
      <c r="AW553" s="143"/>
      <c r="AX553" s="231"/>
      <c r="AY553" s="61"/>
      <c r="BA553" s="143"/>
      <c r="BB553" s="143"/>
      <c r="BE553" s="143"/>
      <c r="BF553" s="231"/>
      <c r="BG553" s="241"/>
    </row>
    <row r="554" spans="1:59" ht="12.75" x14ac:dyDescent="0.2">
      <c r="A554" s="231"/>
      <c r="B554" s="126"/>
      <c r="I554" s="143"/>
      <c r="J554" s="231"/>
      <c r="M554" s="143"/>
      <c r="N554" s="143"/>
      <c r="Q554" s="143"/>
      <c r="R554" s="231"/>
      <c r="S554" s="61"/>
      <c r="U554" s="143"/>
      <c r="V554" s="143"/>
      <c r="Y554" s="143"/>
      <c r="Z554" s="231"/>
      <c r="AA554" s="61"/>
      <c r="AC554" s="143"/>
      <c r="AD554" s="143"/>
      <c r="AG554" s="143"/>
      <c r="AH554" s="231"/>
      <c r="AI554" s="61"/>
      <c r="AK554" s="143"/>
      <c r="AL554" s="143"/>
      <c r="AO554" s="143"/>
      <c r="AP554" s="231"/>
      <c r="AQ554" s="61"/>
      <c r="AS554" s="143"/>
      <c r="AT554" s="143"/>
      <c r="AW554" s="143"/>
      <c r="AX554" s="231"/>
      <c r="AY554" s="61"/>
      <c r="BA554" s="143"/>
      <c r="BB554" s="143"/>
      <c r="BE554" s="143"/>
      <c r="BF554" s="231"/>
      <c r="BG554" s="241"/>
    </row>
    <row r="555" spans="1:59" ht="12.75" x14ac:dyDescent="0.2">
      <c r="A555" s="231"/>
      <c r="B555" s="126"/>
      <c r="I555" s="143"/>
      <c r="J555" s="231"/>
      <c r="M555" s="143"/>
      <c r="N555" s="143"/>
      <c r="Q555" s="143"/>
      <c r="R555" s="231"/>
      <c r="S555" s="61"/>
      <c r="U555" s="143"/>
      <c r="V555" s="143"/>
      <c r="Y555" s="143"/>
      <c r="Z555" s="231"/>
      <c r="AA555" s="61"/>
      <c r="AC555" s="143"/>
      <c r="AD555" s="143"/>
      <c r="AG555" s="143"/>
      <c r="AH555" s="231"/>
      <c r="AI555" s="61"/>
      <c r="AK555" s="143"/>
      <c r="AL555" s="143"/>
      <c r="AO555" s="143"/>
      <c r="AP555" s="231"/>
      <c r="AQ555" s="61"/>
      <c r="AS555" s="143"/>
      <c r="AT555" s="143"/>
      <c r="AW555" s="143"/>
      <c r="AX555" s="231"/>
      <c r="AY555" s="61"/>
      <c r="BA555" s="143"/>
      <c r="BB555" s="143"/>
      <c r="BE555" s="143"/>
      <c r="BF555" s="231"/>
      <c r="BG555" s="241"/>
    </row>
    <row r="556" spans="1:59" ht="12.75" x14ac:dyDescent="0.2">
      <c r="A556" s="231"/>
      <c r="B556" s="126"/>
      <c r="I556" s="143"/>
      <c r="J556" s="231"/>
      <c r="M556" s="143"/>
      <c r="N556" s="143"/>
      <c r="Q556" s="143"/>
      <c r="R556" s="231"/>
      <c r="S556" s="61"/>
      <c r="U556" s="143"/>
      <c r="V556" s="143"/>
      <c r="Y556" s="143"/>
      <c r="Z556" s="231"/>
      <c r="AA556" s="61"/>
      <c r="AC556" s="143"/>
      <c r="AD556" s="143"/>
      <c r="AG556" s="143"/>
      <c r="AH556" s="231"/>
      <c r="AI556" s="61"/>
      <c r="AK556" s="143"/>
      <c r="AL556" s="143"/>
      <c r="AO556" s="143"/>
      <c r="AP556" s="231"/>
      <c r="AQ556" s="61"/>
      <c r="AS556" s="143"/>
      <c r="AT556" s="143"/>
      <c r="AW556" s="143"/>
      <c r="AX556" s="231"/>
      <c r="AY556" s="61"/>
      <c r="BA556" s="143"/>
      <c r="BB556" s="143"/>
      <c r="BE556" s="143"/>
      <c r="BF556" s="231"/>
      <c r="BG556" s="241"/>
    </row>
    <row r="557" spans="1:59" ht="12.75" x14ac:dyDescent="0.2">
      <c r="A557" s="231"/>
      <c r="B557" s="126"/>
      <c r="I557" s="143"/>
      <c r="J557" s="231"/>
      <c r="M557" s="143"/>
      <c r="N557" s="143"/>
      <c r="Q557" s="143"/>
      <c r="R557" s="231"/>
      <c r="S557" s="61"/>
      <c r="U557" s="143"/>
      <c r="V557" s="143"/>
      <c r="Y557" s="143"/>
      <c r="Z557" s="231"/>
      <c r="AA557" s="61"/>
      <c r="AC557" s="143"/>
      <c r="AD557" s="143"/>
      <c r="AG557" s="143"/>
      <c r="AH557" s="231"/>
      <c r="AI557" s="61"/>
      <c r="AK557" s="143"/>
      <c r="AL557" s="143"/>
      <c r="AO557" s="143"/>
      <c r="AP557" s="231"/>
      <c r="AQ557" s="61"/>
      <c r="AS557" s="143"/>
      <c r="AT557" s="143"/>
      <c r="AW557" s="143"/>
      <c r="AX557" s="231"/>
      <c r="AY557" s="61"/>
      <c r="BA557" s="143"/>
      <c r="BB557" s="143"/>
      <c r="BE557" s="143"/>
      <c r="BF557" s="231"/>
      <c r="BG557" s="241"/>
    </row>
    <row r="558" spans="1:59" ht="12.75" x14ac:dyDescent="0.2">
      <c r="A558" s="231"/>
      <c r="B558" s="126"/>
      <c r="I558" s="143"/>
      <c r="J558" s="231"/>
      <c r="M558" s="143"/>
      <c r="N558" s="143"/>
      <c r="Q558" s="143"/>
      <c r="R558" s="231"/>
      <c r="S558" s="61"/>
      <c r="U558" s="143"/>
      <c r="V558" s="143"/>
      <c r="Y558" s="143"/>
      <c r="Z558" s="231"/>
      <c r="AA558" s="61"/>
      <c r="AC558" s="143"/>
      <c r="AD558" s="143"/>
      <c r="AG558" s="143"/>
      <c r="AH558" s="231"/>
      <c r="AI558" s="61"/>
      <c r="AK558" s="143"/>
      <c r="AL558" s="143"/>
      <c r="AO558" s="143"/>
      <c r="AP558" s="231"/>
      <c r="AQ558" s="61"/>
      <c r="AS558" s="143"/>
      <c r="AT558" s="143"/>
      <c r="AW558" s="143"/>
      <c r="AX558" s="231"/>
      <c r="AY558" s="61"/>
      <c r="BA558" s="143"/>
      <c r="BB558" s="143"/>
      <c r="BE558" s="143"/>
      <c r="BF558" s="231"/>
      <c r="BG558" s="241"/>
    </row>
    <row r="559" spans="1:59" ht="12.75" x14ac:dyDescent="0.2">
      <c r="A559" s="231"/>
      <c r="B559" s="126"/>
      <c r="I559" s="143"/>
      <c r="J559" s="231"/>
      <c r="M559" s="143"/>
      <c r="N559" s="143"/>
      <c r="Q559" s="143"/>
      <c r="R559" s="231"/>
      <c r="S559" s="61"/>
      <c r="U559" s="143"/>
      <c r="V559" s="143"/>
      <c r="Y559" s="143"/>
      <c r="Z559" s="231"/>
      <c r="AA559" s="61"/>
      <c r="AC559" s="143"/>
      <c r="AD559" s="143"/>
      <c r="AG559" s="143"/>
      <c r="AH559" s="231"/>
      <c r="AI559" s="61"/>
      <c r="AK559" s="143"/>
      <c r="AL559" s="143"/>
      <c r="AO559" s="143"/>
      <c r="AP559" s="231"/>
      <c r="AQ559" s="61"/>
      <c r="AS559" s="143"/>
      <c r="AT559" s="143"/>
      <c r="AW559" s="143"/>
      <c r="AX559" s="231"/>
      <c r="AY559" s="61"/>
      <c r="BA559" s="143"/>
      <c r="BB559" s="143"/>
      <c r="BE559" s="143"/>
      <c r="BF559" s="231"/>
      <c r="BG559" s="241"/>
    </row>
    <row r="560" spans="1:59" ht="12.75" x14ac:dyDescent="0.2">
      <c r="A560" s="231"/>
      <c r="B560" s="126"/>
      <c r="I560" s="143"/>
      <c r="J560" s="231"/>
      <c r="M560" s="143"/>
      <c r="N560" s="143"/>
      <c r="Q560" s="143"/>
      <c r="R560" s="231"/>
      <c r="S560" s="61"/>
      <c r="U560" s="143"/>
      <c r="V560" s="143"/>
      <c r="Y560" s="143"/>
      <c r="Z560" s="231"/>
      <c r="AA560" s="61"/>
      <c r="AC560" s="143"/>
      <c r="AD560" s="143"/>
      <c r="AG560" s="143"/>
      <c r="AH560" s="231"/>
      <c r="AI560" s="61"/>
      <c r="AK560" s="143"/>
      <c r="AL560" s="143"/>
      <c r="AO560" s="143"/>
      <c r="AP560" s="231"/>
      <c r="AQ560" s="61"/>
      <c r="AS560" s="143"/>
      <c r="AT560" s="143"/>
      <c r="AW560" s="143"/>
      <c r="AX560" s="231"/>
      <c r="AY560" s="61"/>
      <c r="BA560" s="143"/>
      <c r="BB560" s="143"/>
      <c r="BE560" s="143"/>
      <c r="BF560" s="231"/>
      <c r="BG560" s="241"/>
    </row>
    <row r="561" spans="1:59" ht="12.75" x14ac:dyDescent="0.2">
      <c r="A561" s="231"/>
      <c r="B561" s="126"/>
      <c r="I561" s="143"/>
      <c r="J561" s="231"/>
      <c r="M561" s="143"/>
      <c r="N561" s="143"/>
      <c r="Q561" s="143"/>
      <c r="R561" s="231"/>
      <c r="S561" s="61"/>
      <c r="U561" s="143"/>
      <c r="V561" s="143"/>
      <c r="Y561" s="143"/>
      <c r="Z561" s="231"/>
      <c r="AA561" s="61"/>
      <c r="AC561" s="143"/>
      <c r="AD561" s="143"/>
      <c r="AG561" s="143"/>
      <c r="AH561" s="231"/>
      <c r="AI561" s="61"/>
      <c r="AK561" s="143"/>
      <c r="AL561" s="143"/>
      <c r="AO561" s="143"/>
      <c r="AP561" s="231"/>
      <c r="AQ561" s="61"/>
      <c r="AS561" s="143"/>
      <c r="AT561" s="143"/>
      <c r="AW561" s="143"/>
      <c r="AX561" s="231"/>
      <c r="AY561" s="61"/>
      <c r="BA561" s="143"/>
      <c r="BB561" s="143"/>
      <c r="BE561" s="143"/>
      <c r="BF561" s="231"/>
      <c r="BG561" s="241"/>
    </row>
    <row r="562" spans="1:59" ht="12.75" x14ac:dyDescent="0.2">
      <c r="A562" s="231"/>
      <c r="B562" s="126"/>
      <c r="I562" s="143"/>
      <c r="J562" s="231"/>
      <c r="M562" s="143"/>
      <c r="N562" s="143"/>
      <c r="Q562" s="143"/>
      <c r="R562" s="231"/>
      <c r="S562" s="61"/>
      <c r="U562" s="143"/>
      <c r="V562" s="143"/>
      <c r="Y562" s="143"/>
      <c r="Z562" s="231"/>
      <c r="AA562" s="61"/>
      <c r="AC562" s="143"/>
      <c r="AD562" s="143"/>
      <c r="AG562" s="143"/>
      <c r="AH562" s="231"/>
      <c r="AI562" s="61"/>
      <c r="AK562" s="143"/>
      <c r="AL562" s="143"/>
      <c r="AO562" s="143"/>
      <c r="AP562" s="231"/>
      <c r="AQ562" s="61"/>
      <c r="AS562" s="143"/>
      <c r="AT562" s="143"/>
      <c r="AW562" s="143"/>
      <c r="AX562" s="231"/>
      <c r="AY562" s="61"/>
      <c r="BA562" s="143"/>
      <c r="BB562" s="143"/>
      <c r="BE562" s="143"/>
      <c r="BF562" s="231"/>
      <c r="BG562" s="241"/>
    </row>
    <row r="563" spans="1:59" ht="12.75" x14ac:dyDescent="0.2">
      <c r="A563" s="231"/>
      <c r="B563" s="126"/>
      <c r="I563" s="143"/>
      <c r="J563" s="231"/>
      <c r="M563" s="143"/>
      <c r="N563" s="143"/>
      <c r="Q563" s="143"/>
      <c r="R563" s="231"/>
      <c r="S563" s="61"/>
      <c r="U563" s="143"/>
      <c r="V563" s="143"/>
      <c r="Y563" s="143"/>
      <c r="Z563" s="231"/>
      <c r="AA563" s="61"/>
      <c r="AC563" s="143"/>
      <c r="AD563" s="143"/>
      <c r="AG563" s="143"/>
      <c r="AH563" s="231"/>
      <c r="AI563" s="61"/>
      <c r="AK563" s="143"/>
      <c r="AL563" s="143"/>
      <c r="AO563" s="143"/>
      <c r="AP563" s="231"/>
      <c r="AQ563" s="61"/>
      <c r="AS563" s="143"/>
      <c r="AT563" s="143"/>
      <c r="AW563" s="143"/>
      <c r="AX563" s="231"/>
      <c r="AY563" s="61"/>
      <c r="BA563" s="143"/>
      <c r="BB563" s="143"/>
      <c r="BE563" s="143"/>
      <c r="BF563" s="231"/>
      <c r="BG563" s="241"/>
    </row>
    <row r="564" spans="1:59" ht="12.75" x14ac:dyDescent="0.2">
      <c r="A564" s="231"/>
      <c r="B564" s="126"/>
      <c r="I564" s="143"/>
      <c r="J564" s="231"/>
      <c r="M564" s="143"/>
      <c r="N564" s="143"/>
      <c r="Q564" s="143"/>
      <c r="R564" s="231"/>
      <c r="S564" s="61"/>
      <c r="U564" s="143"/>
      <c r="V564" s="143"/>
      <c r="Y564" s="143"/>
      <c r="Z564" s="231"/>
      <c r="AA564" s="61"/>
      <c r="AC564" s="143"/>
      <c r="AD564" s="143"/>
      <c r="AG564" s="143"/>
      <c r="AH564" s="231"/>
      <c r="AI564" s="61"/>
      <c r="AK564" s="143"/>
      <c r="AL564" s="143"/>
      <c r="AO564" s="143"/>
      <c r="AP564" s="231"/>
      <c r="AQ564" s="61"/>
      <c r="AS564" s="143"/>
      <c r="AT564" s="143"/>
      <c r="AW564" s="143"/>
      <c r="AX564" s="231"/>
      <c r="AY564" s="61"/>
      <c r="BA564" s="143"/>
      <c r="BB564" s="143"/>
      <c r="BE564" s="143"/>
      <c r="BF564" s="231"/>
      <c r="BG564" s="241"/>
    </row>
    <row r="565" spans="1:59" ht="12.75" x14ac:dyDescent="0.2">
      <c r="A565" s="231"/>
      <c r="B565" s="126"/>
      <c r="I565" s="143"/>
      <c r="J565" s="231"/>
      <c r="M565" s="143"/>
      <c r="N565" s="143"/>
      <c r="Q565" s="143"/>
      <c r="R565" s="231"/>
      <c r="S565" s="61"/>
      <c r="U565" s="143"/>
      <c r="V565" s="143"/>
      <c r="Y565" s="143"/>
      <c r="Z565" s="231"/>
      <c r="AA565" s="61"/>
      <c r="AC565" s="143"/>
      <c r="AD565" s="143"/>
      <c r="AG565" s="143"/>
      <c r="AH565" s="231"/>
      <c r="AI565" s="61"/>
      <c r="AK565" s="143"/>
      <c r="AL565" s="143"/>
      <c r="AO565" s="143"/>
      <c r="AP565" s="231"/>
      <c r="AQ565" s="61"/>
      <c r="AS565" s="143"/>
      <c r="AT565" s="143"/>
      <c r="AW565" s="143"/>
      <c r="AX565" s="231"/>
      <c r="AY565" s="61"/>
      <c r="BA565" s="143"/>
      <c r="BB565" s="143"/>
      <c r="BE565" s="143"/>
      <c r="BF565" s="231"/>
      <c r="BG565" s="241"/>
    </row>
    <row r="566" spans="1:59" ht="12.75" x14ac:dyDescent="0.2">
      <c r="A566" s="231"/>
      <c r="B566" s="126"/>
      <c r="I566" s="143"/>
      <c r="J566" s="231"/>
      <c r="M566" s="143"/>
      <c r="N566" s="143"/>
      <c r="Q566" s="143"/>
      <c r="R566" s="231"/>
      <c r="S566" s="61"/>
      <c r="U566" s="143"/>
      <c r="V566" s="143"/>
      <c r="Y566" s="143"/>
      <c r="Z566" s="231"/>
      <c r="AA566" s="61"/>
      <c r="AC566" s="143"/>
      <c r="AD566" s="143"/>
      <c r="AG566" s="143"/>
      <c r="AH566" s="231"/>
      <c r="AI566" s="61"/>
      <c r="AK566" s="143"/>
      <c r="AL566" s="143"/>
      <c r="AO566" s="143"/>
      <c r="AP566" s="231"/>
      <c r="AQ566" s="61"/>
      <c r="AS566" s="143"/>
      <c r="AT566" s="143"/>
      <c r="AW566" s="143"/>
      <c r="AX566" s="231"/>
      <c r="AY566" s="61"/>
      <c r="BA566" s="143"/>
      <c r="BB566" s="143"/>
      <c r="BE566" s="143"/>
      <c r="BF566" s="231"/>
      <c r="BG566" s="241"/>
    </row>
    <row r="567" spans="1:59" ht="12.75" x14ac:dyDescent="0.2">
      <c r="A567" s="231"/>
      <c r="B567" s="126"/>
      <c r="I567" s="143"/>
      <c r="J567" s="231"/>
      <c r="M567" s="143"/>
      <c r="N567" s="143"/>
      <c r="Q567" s="143"/>
      <c r="R567" s="231"/>
      <c r="S567" s="61"/>
      <c r="U567" s="143"/>
      <c r="V567" s="143"/>
      <c r="Y567" s="143"/>
      <c r="Z567" s="231"/>
      <c r="AA567" s="61"/>
      <c r="AC567" s="143"/>
      <c r="AD567" s="143"/>
      <c r="AG567" s="143"/>
      <c r="AH567" s="231"/>
      <c r="AI567" s="61"/>
      <c r="AK567" s="143"/>
      <c r="AL567" s="143"/>
      <c r="AO567" s="143"/>
      <c r="AP567" s="231"/>
      <c r="AQ567" s="61"/>
      <c r="AS567" s="143"/>
      <c r="AT567" s="143"/>
      <c r="AW567" s="143"/>
      <c r="AX567" s="231"/>
      <c r="AY567" s="61"/>
      <c r="BA567" s="143"/>
      <c r="BB567" s="143"/>
      <c r="BE567" s="143"/>
      <c r="BF567" s="231"/>
      <c r="BG567" s="241"/>
    </row>
    <row r="568" spans="1:59" ht="12.75" x14ac:dyDescent="0.2">
      <c r="A568" s="231"/>
      <c r="B568" s="126"/>
      <c r="I568" s="143"/>
      <c r="J568" s="231"/>
      <c r="M568" s="143"/>
      <c r="N568" s="143"/>
      <c r="Q568" s="143"/>
      <c r="R568" s="231"/>
      <c r="S568" s="61"/>
      <c r="U568" s="143"/>
      <c r="V568" s="143"/>
      <c r="Y568" s="143"/>
      <c r="Z568" s="231"/>
      <c r="AA568" s="61"/>
      <c r="AC568" s="143"/>
      <c r="AD568" s="143"/>
      <c r="AG568" s="143"/>
      <c r="AH568" s="231"/>
      <c r="AI568" s="61"/>
      <c r="AK568" s="143"/>
      <c r="AL568" s="143"/>
      <c r="AO568" s="143"/>
      <c r="AP568" s="231"/>
      <c r="AQ568" s="61"/>
      <c r="AS568" s="143"/>
      <c r="AT568" s="143"/>
      <c r="AW568" s="143"/>
      <c r="AX568" s="231"/>
      <c r="AY568" s="61"/>
      <c r="BA568" s="143"/>
      <c r="BB568" s="143"/>
      <c r="BE568" s="143"/>
      <c r="BF568" s="231"/>
      <c r="BG568" s="241"/>
    </row>
    <row r="569" spans="1:59" ht="12.75" x14ac:dyDescent="0.2">
      <c r="A569" s="231"/>
      <c r="B569" s="126"/>
      <c r="I569" s="143"/>
      <c r="J569" s="231"/>
      <c r="M569" s="143"/>
      <c r="N569" s="143"/>
      <c r="Q569" s="143"/>
      <c r="R569" s="231"/>
      <c r="S569" s="61"/>
      <c r="U569" s="143"/>
      <c r="V569" s="143"/>
      <c r="Y569" s="143"/>
      <c r="Z569" s="231"/>
      <c r="AA569" s="61"/>
      <c r="AC569" s="143"/>
      <c r="AD569" s="143"/>
      <c r="AG569" s="143"/>
      <c r="AH569" s="231"/>
      <c r="AI569" s="61"/>
      <c r="AK569" s="143"/>
      <c r="AL569" s="143"/>
      <c r="AO569" s="143"/>
      <c r="AP569" s="231"/>
      <c r="AQ569" s="61"/>
      <c r="AS569" s="143"/>
      <c r="AT569" s="143"/>
      <c r="AW569" s="143"/>
      <c r="AX569" s="231"/>
      <c r="AY569" s="61"/>
      <c r="BA569" s="143"/>
      <c r="BB569" s="143"/>
      <c r="BE569" s="143"/>
      <c r="BF569" s="231"/>
      <c r="BG569" s="241"/>
    </row>
    <row r="570" spans="1:59" ht="12.75" x14ac:dyDescent="0.2">
      <c r="A570" s="231"/>
      <c r="B570" s="126"/>
      <c r="I570" s="143"/>
      <c r="J570" s="231"/>
      <c r="M570" s="143"/>
      <c r="N570" s="143"/>
      <c r="Q570" s="143"/>
      <c r="R570" s="231"/>
      <c r="S570" s="61"/>
      <c r="U570" s="143"/>
      <c r="V570" s="143"/>
      <c r="Y570" s="143"/>
      <c r="Z570" s="231"/>
      <c r="AA570" s="61"/>
      <c r="AC570" s="143"/>
      <c r="AD570" s="143"/>
      <c r="AG570" s="143"/>
      <c r="AH570" s="231"/>
      <c r="AI570" s="61"/>
      <c r="AK570" s="143"/>
      <c r="AL570" s="143"/>
      <c r="AO570" s="143"/>
      <c r="AP570" s="231"/>
      <c r="AQ570" s="61"/>
      <c r="AS570" s="143"/>
      <c r="AT570" s="143"/>
      <c r="AW570" s="143"/>
      <c r="AX570" s="231"/>
      <c r="AY570" s="61"/>
      <c r="BA570" s="143"/>
      <c r="BB570" s="143"/>
      <c r="BE570" s="143"/>
      <c r="BF570" s="231"/>
      <c r="BG570" s="241"/>
    </row>
    <row r="571" spans="1:59" ht="12.75" x14ac:dyDescent="0.2">
      <c r="A571" s="231"/>
      <c r="B571" s="126"/>
      <c r="I571" s="143"/>
      <c r="J571" s="231"/>
      <c r="M571" s="143"/>
      <c r="N571" s="143"/>
      <c r="Q571" s="143"/>
      <c r="R571" s="231"/>
      <c r="S571" s="61"/>
      <c r="U571" s="143"/>
      <c r="V571" s="143"/>
      <c r="Y571" s="143"/>
      <c r="Z571" s="231"/>
      <c r="AA571" s="61"/>
      <c r="AC571" s="143"/>
      <c r="AD571" s="143"/>
      <c r="AG571" s="143"/>
      <c r="AH571" s="231"/>
      <c r="AI571" s="61"/>
      <c r="AK571" s="143"/>
      <c r="AL571" s="143"/>
      <c r="AO571" s="143"/>
      <c r="AP571" s="231"/>
      <c r="AQ571" s="61"/>
      <c r="AS571" s="143"/>
      <c r="AT571" s="143"/>
      <c r="AW571" s="143"/>
      <c r="AX571" s="231"/>
      <c r="AY571" s="61"/>
      <c r="BA571" s="143"/>
      <c r="BB571" s="143"/>
      <c r="BE571" s="143"/>
      <c r="BF571" s="231"/>
      <c r="BG571" s="241"/>
    </row>
    <row r="572" spans="1:59" ht="12.75" x14ac:dyDescent="0.2">
      <c r="A572" s="231"/>
      <c r="B572" s="126"/>
      <c r="I572" s="143"/>
      <c r="J572" s="231"/>
      <c r="M572" s="143"/>
      <c r="N572" s="143"/>
      <c r="Q572" s="143"/>
      <c r="R572" s="231"/>
      <c r="S572" s="61"/>
      <c r="U572" s="143"/>
      <c r="V572" s="143"/>
      <c r="Y572" s="143"/>
      <c r="Z572" s="231"/>
      <c r="AA572" s="61"/>
      <c r="AC572" s="143"/>
      <c r="AD572" s="143"/>
      <c r="AG572" s="143"/>
      <c r="AH572" s="231"/>
      <c r="AI572" s="61"/>
      <c r="AK572" s="143"/>
      <c r="AL572" s="143"/>
      <c r="AO572" s="143"/>
      <c r="AP572" s="231"/>
      <c r="AQ572" s="61"/>
      <c r="AS572" s="143"/>
      <c r="AT572" s="143"/>
      <c r="AW572" s="143"/>
      <c r="AX572" s="231"/>
      <c r="AY572" s="61"/>
      <c r="BA572" s="143"/>
      <c r="BB572" s="143"/>
      <c r="BE572" s="143"/>
      <c r="BF572" s="231"/>
      <c r="BG572" s="241"/>
    </row>
    <row r="573" spans="1:59" ht="12.75" x14ac:dyDescent="0.2">
      <c r="A573" s="231"/>
      <c r="B573" s="126"/>
      <c r="I573" s="143"/>
      <c r="J573" s="231"/>
      <c r="M573" s="143"/>
      <c r="N573" s="143"/>
      <c r="Q573" s="143"/>
      <c r="R573" s="231"/>
      <c r="S573" s="61"/>
      <c r="U573" s="143"/>
      <c r="V573" s="143"/>
      <c r="Y573" s="143"/>
      <c r="Z573" s="231"/>
      <c r="AA573" s="61"/>
      <c r="AC573" s="143"/>
      <c r="AD573" s="143"/>
      <c r="AG573" s="143"/>
      <c r="AH573" s="231"/>
      <c r="AI573" s="61"/>
      <c r="AK573" s="143"/>
      <c r="AL573" s="143"/>
      <c r="AO573" s="143"/>
      <c r="AP573" s="231"/>
      <c r="AQ573" s="61"/>
      <c r="AS573" s="143"/>
      <c r="AT573" s="143"/>
      <c r="AW573" s="143"/>
      <c r="AX573" s="231"/>
      <c r="AY573" s="61"/>
      <c r="BA573" s="143"/>
      <c r="BB573" s="143"/>
      <c r="BE573" s="143"/>
      <c r="BF573" s="231"/>
      <c r="BG573" s="241"/>
    </row>
    <row r="574" spans="1:59" ht="12.75" x14ac:dyDescent="0.2">
      <c r="A574" s="231"/>
      <c r="B574" s="126"/>
      <c r="I574" s="143"/>
      <c r="J574" s="231"/>
      <c r="M574" s="143"/>
      <c r="N574" s="143"/>
      <c r="Q574" s="143"/>
      <c r="R574" s="231"/>
      <c r="S574" s="61"/>
      <c r="U574" s="143"/>
      <c r="V574" s="143"/>
      <c r="Y574" s="143"/>
      <c r="Z574" s="231"/>
      <c r="AA574" s="61"/>
      <c r="AC574" s="143"/>
      <c r="AD574" s="143"/>
      <c r="AG574" s="143"/>
      <c r="AH574" s="231"/>
      <c r="AI574" s="61"/>
      <c r="AK574" s="143"/>
      <c r="AL574" s="143"/>
      <c r="AO574" s="143"/>
      <c r="AP574" s="231"/>
      <c r="AQ574" s="61"/>
      <c r="AS574" s="143"/>
      <c r="AT574" s="143"/>
      <c r="AW574" s="143"/>
      <c r="AX574" s="231"/>
      <c r="AY574" s="61"/>
      <c r="BA574" s="143"/>
      <c r="BB574" s="143"/>
      <c r="BE574" s="143"/>
      <c r="BF574" s="231"/>
      <c r="BG574" s="241"/>
    </row>
    <row r="575" spans="1:59" ht="12.75" x14ac:dyDescent="0.2">
      <c r="A575" s="231"/>
      <c r="B575" s="126"/>
      <c r="I575" s="143"/>
      <c r="J575" s="231"/>
      <c r="M575" s="143"/>
      <c r="N575" s="143"/>
      <c r="Q575" s="143"/>
      <c r="R575" s="231"/>
      <c r="S575" s="61"/>
      <c r="U575" s="143"/>
      <c r="V575" s="143"/>
      <c r="Y575" s="143"/>
      <c r="Z575" s="231"/>
      <c r="AA575" s="61"/>
      <c r="AC575" s="143"/>
      <c r="AD575" s="143"/>
      <c r="AG575" s="143"/>
      <c r="AH575" s="231"/>
      <c r="AI575" s="61"/>
      <c r="AK575" s="143"/>
      <c r="AL575" s="143"/>
      <c r="AO575" s="143"/>
      <c r="AP575" s="231"/>
      <c r="AQ575" s="61"/>
      <c r="AS575" s="143"/>
      <c r="AT575" s="143"/>
      <c r="AW575" s="143"/>
      <c r="AX575" s="231"/>
      <c r="AY575" s="61"/>
      <c r="BA575" s="143"/>
      <c r="BB575" s="143"/>
      <c r="BE575" s="143"/>
      <c r="BF575" s="231"/>
      <c r="BG575" s="241"/>
    </row>
    <row r="576" spans="1:59" ht="12.75" x14ac:dyDescent="0.2">
      <c r="A576" s="231"/>
      <c r="B576" s="126"/>
      <c r="I576" s="143"/>
      <c r="J576" s="231"/>
      <c r="M576" s="143"/>
      <c r="N576" s="143"/>
      <c r="Q576" s="143"/>
      <c r="R576" s="231"/>
      <c r="S576" s="61"/>
      <c r="U576" s="143"/>
      <c r="V576" s="143"/>
      <c r="Y576" s="143"/>
      <c r="Z576" s="231"/>
      <c r="AA576" s="61"/>
      <c r="AC576" s="143"/>
      <c r="AD576" s="143"/>
      <c r="AG576" s="143"/>
      <c r="AH576" s="231"/>
      <c r="AI576" s="61"/>
      <c r="AK576" s="143"/>
      <c r="AL576" s="143"/>
      <c r="AO576" s="143"/>
      <c r="AP576" s="231"/>
      <c r="AQ576" s="61"/>
      <c r="AS576" s="143"/>
      <c r="AT576" s="143"/>
      <c r="AW576" s="143"/>
      <c r="AX576" s="231"/>
      <c r="AY576" s="61"/>
      <c r="BA576" s="143"/>
      <c r="BB576" s="143"/>
      <c r="BE576" s="143"/>
      <c r="BF576" s="231"/>
      <c r="BG576" s="241"/>
    </row>
    <row r="577" spans="1:59" ht="12.75" x14ac:dyDescent="0.2">
      <c r="A577" s="231"/>
      <c r="B577" s="126"/>
      <c r="I577" s="143"/>
      <c r="J577" s="231"/>
      <c r="M577" s="143"/>
      <c r="N577" s="143"/>
      <c r="Q577" s="143"/>
      <c r="R577" s="231"/>
      <c r="S577" s="61"/>
      <c r="U577" s="143"/>
      <c r="V577" s="143"/>
      <c r="Y577" s="143"/>
      <c r="Z577" s="231"/>
      <c r="AA577" s="61"/>
      <c r="AC577" s="143"/>
      <c r="AD577" s="143"/>
      <c r="AG577" s="143"/>
      <c r="AH577" s="231"/>
      <c r="AI577" s="61"/>
      <c r="AK577" s="143"/>
      <c r="AL577" s="143"/>
      <c r="AO577" s="143"/>
      <c r="AP577" s="231"/>
      <c r="AQ577" s="61"/>
      <c r="AS577" s="143"/>
      <c r="AT577" s="143"/>
      <c r="AW577" s="143"/>
      <c r="AX577" s="231"/>
      <c r="AY577" s="61"/>
      <c r="BA577" s="143"/>
      <c r="BB577" s="143"/>
      <c r="BE577" s="143"/>
      <c r="BF577" s="231"/>
      <c r="BG577" s="241"/>
    </row>
    <row r="578" spans="1:59" ht="12.75" x14ac:dyDescent="0.2">
      <c r="A578" s="231"/>
      <c r="B578" s="126"/>
      <c r="I578" s="143"/>
      <c r="J578" s="231"/>
      <c r="M578" s="143"/>
      <c r="N578" s="143"/>
      <c r="Q578" s="143"/>
      <c r="R578" s="231"/>
      <c r="S578" s="61"/>
      <c r="U578" s="143"/>
      <c r="V578" s="143"/>
      <c r="Y578" s="143"/>
      <c r="Z578" s="231"/>
      <c r="AA578" s="61"/>
      <c r="AC578" s="143"/>
      <c r="AD578" s="143"/>
      <c r="AG578" s="143"/>
      <c r="AH578" s="231"/>
      <c r="AI578" s="61"/>
      <c r="AK578" s="143"/>
      <c r="AL578" s="143"/>
      <c r="AO578" s="143"/>
      <c r="AP578" s="231"/>
      <c r="AQ578" s="61"/>
      <c r="AS578" s="143"/>
      <c r="AT578" s="143"/>
      <c r="AW578" s="143"/>
      <c r="AX578" s="231"/>
      <c r="AY578" s="61"/>
      <c r="BA578" s="143"/>
      <c r="BB578" s="143"/>
      <c r="BE578" s="143"/>
      <c r="BF578" s="231"/>
      <c r="BG578" s="241"/>
    </row>
    <row r="579" spans="1:59" ht="12.75" x14ac:dyDescent="0.2">
      <c r="A579" s="231"/>
      <c r="B579" s="126"/>
      <c r="I579" s="143"/>
      <c r="J579" s="231"/>
      <c r="M579" s="143"/>
      <c r="N579" s="143"/>
      <c r="Q579" s="143"/>
      <c r="R579" s="231"/>
      <c r="S579" s="61"/>
      <c r="U579" s="143"/>
      <c r="V579" s="143"/>
      <c r="Y579" s="143"/>
      <c r="Z579" s="231"/>
      <c r="AA579" s="61"/>
      <c r="AC579" s="143"/>
      <c r="AD579" s="143"/>
      <c r="AG579" s="143"/>
      <c r="AH579" s="231"/>
      <c r="AI579" s="61"/>
      <c r="AK579" s="143"/>
      <c r="AL579" s="143"/>
      <c r="AO579" s="143"/>
      <c r="AP579" s="231"/>
      <c r="AQ579" s="61"/>
      <c r="AS579" s="143"/>
      <c r="AT579" s="143"/>
      <c r="AW579" s="143"/>
      <c r="AX579" s="231"/>
      <c r="AY579" s="61"/>
      <c r="BA579" s="143"/>
      <c r="BB579" s="143"/>
      <c r="BE579" s="143"/>
      <c r="BF579" s="231"/>
      <c r="BG579" s="241"/>
    </row>
    <row r="580" spans="1:59" ht="12.75" x14ac:dyDescent="0.2">
      <c r="A580" s="231"/>
      <c r="B580" s="126"/>
      <c r="I580" s="143"/>
      <c r="J580" s="231"/>
      <c r="M580" s="143"/>
      <c r="N580" s="143"/>
      <c r="Q580" s="143"/>
      <c r="R580" s="231"/>
      <c r="S580" s="61"/>
      <c r="U580" s="143"/>
      <c r="V580" s="143"/>
      <c r="Y580" s="143"/>
      <c r="Z580" s="231"/>
      <c r="AA580" s="61"/>
      <c r="AC580" s="143"/>
      <c r="AD580" s="143"/>
      <c r="AG580" s="143"/>
      <c r="AH580" s="231"/>
      <c r="AI580" s="61"/>
      <c r="AK580" s="143"/>
      <c r="AL580" s="143"/>
      <c r="AO580" s="143"/>
      <c r="AP580" s="231"/>
      <c r="AQ580" s="61"/>
      <c r="AS580" s="143"/>
      <c r="AT580" s="143"/>
      <c r="AW580" s="143"/>
      <c r="AX580" s="231"/>
      <c r="AY580" s="61"/>
      <c r="BA580" s="143"/>
      <c r="BB580" s="143"/>
      <c r="BE580" s="143"/>
      <c r="BF580" s="231"/>
      <c r="BG580" s="241"/>
    </row>
    <row r="581" spans="1:59" ht="12.75" x14ac:dyDescent="0.2">
      <c r="A581" s="231"/>
      <c r="B581" s="126"/>
      <c r="I581" s="143"/>
      <c r="J581" s="231"/>
      <c r="M581" s="143"/>
      <c r="N581" s="143"/>
      <c r="Q581" s="143"/>
      <c r="R581" s="231"/>
      <c r="S581" s="61"/>
      <c r="U581" s="143"/>
      <c r="V581" s="143"/>
      <c r="Y581" s="143"/>
      <c r="Z581" s="231"/>
      <c r="AA581" s="61"/>
      <c r="AC581" s="143"/>
      <c r="AD581" s="143"/>
      <c r="AG581" s="143"/>
      <c r="AH581" s="231"/>
      <c r="AI581" s="61"/>
      <c r="AK581" s="143"/>
      <c r="AL581" s="143"/>
      <c r="AO581" s="143"/>
      <c r="AP581" s="231"/>
      <c r="AQ581" s="61"/>
      <c r="AS581" s="143"/>
      <c r="AT581" s="143"/>
      <c r="AW581" s="143"/>
      <c r="AX581" s="231"/>
      <c r="AY581" s="61"/>
      <c r="BA581" s="143"/>
      <c r="BB581" s="143"/>
      <c r="BE581" s="143"/>
      <c r="BF581" s="231"/>
      <c r="BG581" s="241"/>
    </row>
    <row r="582" spans="1:59" ht="12.75" x14ac:dyDescent="0.2">
      <c r="A582" s="231"/>
      <c r="B582" s="126"/>
      <c r="I582" s="143"/>
      <c r="J582" s="231"/>
      <c r="M582" s="143"/>
      <c r="N582" s="143"/>
      <c r="Q582" s="143"/>
      <c r="R582" s="231"/>
      <c r="S582" s="61"/>
      <c r="U582" s="143"/>
      <c r="V582" s="143"/>
      <c r="Y582" s="143"/>
      <c r="Z582" s="231"/>
      <c r="AA582" s="61"/>
      <c r="AC582" s="143"/>
      <c r="AD582" s="143"/>
      <c r="AG582" s="143"/>
      <c r="AH582" s="231"/>
      <c r="AI582" s="61"/>
      <c r="AK582" s="143"/>
      <c r="AL582" s="143"/>
      <c r="AO582" s="143"/>
      <c r="AP582" s="231"/>
      <c r="AQ582" s="61"/>
      <c r="AS582" s="143"/>
      <c r="AT582" s="143"/>
      <c r="AW582" s="143"/>
      <c r="AX582" s="231"/>
      <c r="AY582" s="61"/>
      <c r="BA582" s="143"/>
      <c r="BB582" s="143"/>
      <c r="BE582" s="143"/>
      <c r="BF582" s="231"/>
      <c r="BG582" s="241"/>
    </row>
    <row r="583" spans="1:59" ht="12.75" x14ac:dyDescent="0.2">
      <c r="A583" s="231"/>
      <c r="B583" s="126"/>
      <c r="I583" s="143"/>
      <c r="J583" s="231"/>
      <c r="M583" s="143"/>
      <c r="N583" s="143"/>
      <c r="Q583" s="143"/>
      <c r="R583" s="231"/>
      <c r="S583" s="61"/>
      <c r="U583" s="143"/>
      <c r="V583" s="143"/>
      <c r="Y583" s="143"/>
      <c r="Z583" s="231"/>
      <c r="AA583" s="61"/>
      <c r="AC583" s="143"/>
      <c r="AD583" s="143"/>
      <c r="AG583" s="143"/>
      <c r="AH583" s="231"/>
      <c r="AI583" s="61"/>
      <c r="AK583" s="143"/>
      <c r="AL583" s="143"/>
      <c r="AO583" s="143"/>
      <c r="AP583" s="231"/>
      <c r="AQ583" s="61"/>
      <c r="AS583" s="143"/>
      <c r="AT583" s="143"/>
      <c r="AW583" s="143"/>
      <c r="AX583" s="231"/>
      <c r="AY583" s="61"/>
      <c r="BA583" s="143"/>
      <c r="BB583" s="143"/>
      <c r="BE583" s="143"/>
      <c r="BF583" s="231"/>
      <c r="BG583" s="241"/>
    </row>
    <row r="584" spans="1:59" ht="12.75" x14ac:dyDescent="0.2">
      <c r="A584" s="231"/>
      <c r="B584" s="126"/>
      <c r="I584" s="143"/>
      <c r="J584" s="231"/>
      <c r="M584" s="143"/>
      <c r="N584" s="143"/>
      <c r="Q584" s="143"/>
      <c r="R584" s="231"/>
      <c r="S584" s="61"/>
      <c r="U584" s="143"/>
      <c r="V584" s="143"/>
      <c r="Y584" s="143"/>
      <c r="Z584" s="231"/>
      <c r="AA584" s="61"/>
      <c r="AC584" s="143"/>
      <c r="AD584" s="143"/>
      <c r="AG584" s="143"/>
      <c r="AH584" s="231"/>
      <c r="AI584" s="61"/>
      <c r="AK584" s="143"/>
      <c r="AL584" s="143"/>
      <c r="AO584" s="143"/>
      <c r="AP584" s="231"/>
      <c r="AQ584" s="61"/>
      <c r="AS584" s="143"/>
      <c r="AT584" s="143"/>
      <c r="AW584" s="143"/>
      <c r="AX584" s="231"/>
      <c r="AY584" s="61"/>
      <c r="BA584" s="143"/>
      <c r="BB584" s="143"/>
      <c r="BE584" s="143"/>
      <c r="BF584" s="231"/>
      <c r="BG584" s="241"/>
    </row>
    <row r="585" spans="1:59" ht="12.75" x14ac:dyDescent="0.2">
      <c r="A585" s="231"/>
      <c r="B585" s="126"/>
      <c r="I585" s="143"/>
      <c r="J585" s="231"/>
      <c r="M585" s="143"/>
      <c r="N585" s="143"/>
      <c r="Q585" s="143"/>
      <c r="R585" s="231"/>
      <c r="S585" s="61"/>
      <c r="U585" s="143"/>
      <c r="V585" s="143"/>
      <c r="Y585" s="143"/>
      <c r="Z585" s="231"/>
      <c r="AA585" s="61"/>
      <c r="AC585" s="143"/>
      <c r="AD585" s="143"/>
      <c r="AG585" s="143"/>
      <c r="AH585" s="231"/>
      <c r="AI585" s="61"/>
      <c r="AK585" s="143"/>
      <c r="AL585" s="143"/>
      <c r="AO585" s="143"/>
      <c r="AP585" s="231"/>
      <c r="AQ585" s="61"/>
      <c r="AS585" s="143"/>
      <c r="AT585" s="143"/>
      <c r="AW585" s="143"/>
      <c r="AX585" s="231"/>
      <c r="AY585" s="61"/>
      <c r="BA585" s="143"/>
      <c r="BB585" s="143"/>
      <c r="BE585" s="143"/>
      <c r="BF585" s="231"/>
      <c r="BG585" s="241"/>
    </row>
    <row r="586" spans="1:59" ht="12.75" x14ac:dyDescent="0.2">
      <c r="A586" s="231"/>
      <c r="B586" s="126"/>
      <c r="I586" s="143"/>
      <c r="J586" s="231"/>
      <c r="M586" s="143"/>
      <c r="N586" s="143"/>
      <c r="Q586" s="143"/>
      <c r="R586" s="231"/>
      <c r="S586" s="61"/>
      <c r="U586" s="143"/>
      <c r="V586" s="143"/>
      <c r="Y586" s="143"/>
      <c r="Z586" s="231"/>
      <c r="AA586" s="61"/>
      <c r="AC586" s="143"/>
      <c r="AD586" s="143"/>
      <c r="AG586" s="143"/>
      <c r="AH586" s="231"/>
      <c r="AI586" s="61"/>
      <c r="AK586" s="143"/>
      <c r="AL586" s="143"/>
      <c r="AO586" s="143"/>
      <c r="AP586" s="231"/>
      <c r="AQ586" s="61"/>
      <c r="AS586" s="143"/>
      <c r="AT586" s="143"/>
      <c r="AW586" s="143"/>
      <c r="AX586" s="231"/>
      <c r="AY586" s="61"/>
      <c r="BA586" s="143"/>
      <c r="BB586" s="143"/>
      <c r="BE586" s="143"/>
      <c r="BF586" s="231"/>
      <c r="BG586" s="241"/>
    </row>
    <row r="587" spans="1:59" ht="12.75" x14ac:dyDescent="0.2">
      <c r="A587" s="231"/>
      <c r="B587" s="126"/>
      <c r="I587" s="143"/>
      <c r="J587" s="231"/>
      <c r="M587" s="143"/>
      <c r="N587" s="143"/>
      <c r="Q587" s="143"/>
      <c r="R587" s="231"/>
      <c r="S587" s="61"/>
      <c r="U587" s="143"/>
      <c r="V587" s="143"/>
      <c r="Y587" s="143"/>
      <c r="Z587" s="231"/>
      <c r="AA587" s="61"/>
      <c r="AC587" s="143"/>
      <c r="AD587" s="143"/>
      <c r="AG587" s="143"/>
      <c r="AH587" s="231"/>
      <c r="AI587" s="61"/>
      <c r="AK587" s="143"/>
      <c r="AL587" s="143"/>
      <c r="AO587" s="143"/>
      <c r="AP587" s="231"/>
      <c r="AQ587" s="61"/>
      <c r="AS587" s="143"/>
      <c r="AT587" s="143"/>
      <c r="AW587" s="143"/>
      <c r="AX587" s="231"/>
      <c r="AY587" s="61"/>
      <c r="BA587" s="143"/>
      <c r="BB587" s="143"/>
      <c r="BE587" s="143"/>
      <c r="BF587" s="231"/>
      <c r="BG587" s="241"/>
    </row>
    <row r="588" spans="1:59" ht="12.75" x14ac:dyDescent="0.2">
      <c r="A588" s="231"/>
      <c r="B588" s="126"/>
      <c r="I588" s="143"/>
      <c r="J588" s="231"/>
      <c r="M588" s="143"/>
      <c r="N588" s="143"/>
      <c r="Q588" s="143"/>
      <c r="R588" s="231"/>
      <c r="S588" s="61"/>
      <c r="U588" s="143"/>
      <c r="V588" s="143"/>
      <c r="Y588" s="143"/>
      <c r="Z588" s="231"/>
      <c r="AA588" s="61"/>
      <c r="AC588" s="143"/>
      <c r="AD588" s="143"/>
      <c r="AG588" s="143"/>
      <c r="AH588" s="231"/>
      <c r="AI588" s="61"/>
      <c r="AK588" s="143"/>
      <c r="AL588" s="143"/>
      <c r="AO588" s="143"/>
      <c r="AP588" s="231"/>
      <c r="AQ588" s="61"/>
      <c r="AS588" s="143"/>
      <c r="AT588" s="143"/>
      <c r="AW588" s="143"/>
      <c r="AX588" s="231"/>
      <c r="AY588" s="61"/>
      <c r="BA588" s="143"/>
      <c r="BB588" s="143"/>
      <c r="BE588" s="143"/>
      <c r="BF588" s="231"/>
      <c r="BG588" s="241"/>
    </row>
    <row r="589" spans="1:59" ht="12.75" x14ac:dyDescent="0.2">
      <c r="A589" s="231"/>
      <c r="B589" s="126"/>
      <c r="I589" s="143"/>
      <c r="J589" s="231"/>
      <c r="M589" s="143"/>
      <c r="N589" s="143"/>
      <c r="Q589" s="143"/>
      <c r="R589" s="231"/>
      <c r="S589" s="61"/>
      <c r="U589" s="143"/>
      <c r="V589" s="143"/>
      <c r="Y589" s="143"/>
      <c r="Z589" s="231"/>
      <c r="AA589" s="61"/>
      <c r="AC589" s="143"/>
      <c r="AD589" s="143"/>
      <c r="AG589" s="143"/>
      <c r="AH589" s="231"/>
      <c r="AI589" s="61"/>
      <c r="AK589" s="143"/>
      <c r="AL589" s="143"/>
      <c r="AO589" s="143"/>
      <c r="AP589" s="231"/>
      <c r="AQ589" s="61"/>
      <c r="AS589" s="143"/>
      <c r="AT589" s="143"/>
      <c r="AW589" s="143"/>
      <c r="AX589" s="231"/>
      <c r="AY589" s="61"/>
      <c r="BA589" s="143"/>
      <c r="BB589" s="143"/>
      <c r="BE589" s="143"/>
      <c r="BF589" s="231"/>
      <c r="BG589" s="241"/>
    </row>
    <row r="590" spans="1:59" ht="12.75" x14ac:dyDescent="0.2">
      <c r="A590" s="231"/>
      <c r="B590" s="126"/>
      <c r="I590" s="143"/>
      <c r="J590" s="231"/>
      <c r="M590" s="143"/>
      <c r="N590" s="143"/>
      <c r="Q590" s="143"/>
      <c r="R590" s="231"/>
      <c r="S590" s="61"/>
      <c r="U590" s="143"/>
      <c r="V590" s="143"/>
      <c r="Y590" s="143"/>
      <c r="Z590" s="231"/>
      <c r="AA590" s="61"/>
      <c r="AC590" s="143"/>
      <c r="AD590" s="143"/>
      <c r="AG590" s="143"/>
      <c r="AH590" s="231"/>
      <c r="AI590" s="61"/>
      <c r="AK590" s="143"/>
      <c r="AL590" s="143"/>
      <c r="AO590" s="143"/>
      <c r="AP590" s="231"/>
      <c r="AQ590" s="61"/>
      <c r="AS590" s="143"/>
      <c r="AT590" s="143"/>
      <c r="AW590" s="143"/>
      <c r="AX590" s="231"/>
      <c r="AY590" s="61"/>
      <c r="BA590" s="143"/>
      <c r="BB590" s="143"/>
      <c r="BE590" s="143"/>
      <c r="BF590" s="231"/>
      <c r="BG590" s="241"/>
    </row>
    <row r="591" spans="1:59" ht="12.75" x14ac:dyDescent="0.2">
      <c r="A591" s="231"/>
      <c r="B591" s="126"/>
      <c r="I591" s="143"/>
      <c r="J591" s="231"/>
      <c r="M591" s="143"/>
      <c r="N591" s="143"/>
      <c r="Q591" s="143"/>
      <c r="R591" s="231"/>
      <c r="S591" s="61"/>
      <c r="U591" s="143"/>
      <c r="V591" s="143"/>
      <c r="Y591" s="143"/>
      <c r="Z591" s="231"/>
      <c r="AA591" s="61"/>
      <c r="AC591" s="143"/>
      <c r="AD591" s="143"/>
      <c r="AG591" s="143"/>
      <c r="AH591" s="231"/>
      <c r="AI591" s="61"/>
      <c r="AK591" s="143"/>
      <c r="AL591" s="143"/>
      <c r="AO591" s="143"/>
      <c r="AP591" s="231"/>
      <c r="AQ591" s="61"/>
      <c r="AS591" s="143"/>
      <c r="AT591" s="143"/>
      <c r="AW591" s="143"/>
      <c r="AX591" s="231"/>
      <c r="AY591" s="61"/>
      <c r="BA591" s="143"/>
      <c r="BB591" s="143"/>
      <c r="BE591" s="143"/>
      <c r="BF591" s="231"/>
      <c r="BG591" s="241"/>
    </row>
    <row r="592" spans="1:59" ht="12.75" x14ac:dyDescent="0.2">
      <c r="A592" s="231"/>
      <c r="B592" s="126"/>
      <c r="I592" s="143"/>
      <c r="J592" s="231"/>
      <c r="M592" s="143"/>
      <c r="N592" s="143"/>
      <c r="Q592" s="143"/>
      <c r="R592" s="231"/>
      <c r="S592" s="61"/>
      <c r="U592" s="143"/>
      <c r="V592" s="143"/>
      <c r="Y592" s="143"/>
      <c r="Z592" s="231"/>
      <c r="AA592" s="61"/>
      <c r="AC592" s="143"/>
      <c r="AD592" s="143"/>
      <c r="AG592" s="143"/>
      <c r="AH592" s="231"/>
      <c r="AI592" s="61"/>
      <c r="AK592" s="143"/>
      <c r="AL592" s="143"/>
      <c r="AO592" s="143"/>
      <c r="AP592" s="231"/>
      <c r="AQ592" s="61"/>
      <c r="AS592" s="143"/>
      <c r="AT592" s="143"/>
      <c r="AW592" s="143"/>
      <c r="AX592" s="231"/>
      <c r="AY592" s="61"/>
      <c r="BA592" s="143"/>
      <c r="BB592" s="143"/>
      <c r="BE592" s="143"/>
      <c r="BF592" s="231"/>
      <c r="BG592" s="241"/>
    </row>
    <row r="593" spans="1:59" ht="12.75" x14ac:dyDescent="0.2">
      <c r="A593" s="231"/>
      <c r="B593" s="126"/>
      <c r="I593" s="143"/>
      <c r="J593" s="231"/>
      <c r="M593" s="143"/>
      <c r="N593" s="143"/>
      <c r="Q593" s="143"/>
      <c r="R593" s="231"/>
      <c r="S593" s="61"/>
      <c r="U593" s="143"/>
      <c r="V593" s="143"/>
      <c r="Y593" s="143"/>
      <c r="Z593" s="231"/>
      <c r="AA593" s="61"/>
      <c r="AC593" s="143"/>
      <c r="AD593" s="143"/>
      <c r="AG593" s="143"/>
      <c r="AH593" s="231"/>
      <c r="AI593" s="61"/>
      <c r="AK593" s="143"/>
      <c r="AL593" s="143"/>
      <c r="AO593" s="143"/>
      <c r="AP593" s="231"/>
      <c r="AQ593" s="61"/>
      <c r="AS593" s="143"/>
      <c r="AT593" s="143"/>
      <c r="AW593" s="143"/>
      <c r="AX593" s="231"/>
      <c r="AY593" s="61"/>
      <c r="BA593" s="143"/>
      <c r="BB593" s="143"/>
      <c r="BE593" s="143"/>
      <c r="BF593" s="231"/>
      <c r="BG593" s="241"/>
    </row>
    <row r="594" spans="1:59" ht="12.75" x14ac:dyDescent="0.2">
      <c r="A594" s="231"/>
      <c r="B594" s="126"/>
      <c r="I594" s="143"/>
      <c r="J594" s="231"/>
      <c r="M594" s="143"/>
      <c r="N594" s="143"/>
      <c r="Q594" s="143"/>
      <c r="R594" s="231"/>
      <c r="S594" s="61"/>
      <c r="U594" s="143"/>
      <c r="V594" s="143"/>
      <c r="Y594" s="143"/>
      <c r="Z594" s="231"/>
      <c r="AA594" s="61"/>
      <c r="AC594" s="143"/>
      <c r="AD594" s="143"/>
      <c r="AG594" s="143"/>
      <c r="AH594" s="231"/>
      <c r="AI594" s="61"/>
      <c r="AK594" s="143"/>
      <c r="AL594" s="143"/>
      <c r="AO594" s="143"/>
      <c r="AP594" s="231"/>
      <c r="AQ594" s="61"/>
      <c r="AS594" s="143"/>
      <c r="AT594" s="143"/>
      <c r="AW594" s="143"/>
      <c r="AX594" s="231"/>
      <c r="AY594" s="61"/>
      <c r="BA594" s="143"/>
      <c r="BB594" s="143"/>
      <c r="BE594" s="143"/>
      <c r="BF594" s="231"/>
      <c r="BG594" s="241"/>
    </row>
    <row r="595" spans="1:59" ht="12.75" x14ac:dyDescent="0.2">
      <c r="A595" s="231"/>
      <c r="B595" s="126"/>
      <c r="I595" s="143"/>
      <c r="J595" s="231"/>
      <c r="M595" s="143"/>
      <c r="N595" s="143"/>
      <c r="Q595" s="143"/>
      <c r="R595" s="231"/>
      <c r="S595" s="61"/>
      <c r="U595" s="143"/>
      <c r="V595" s="143"/>
      <c r="Y595" s="143"/>
      <c r="Z595" s="231"/>
      <c r="AA595" s="61"/>
      <c r="AC595" s="143"/>
      <c r="AD595" s="143"/>
      <c r="AG595" s="143"/>
      <c r="AH595" s="231"/>
      <c r="AI595" s="61"/>
      <c r="AK595" s="143"/>
      <c r="AL595" s="143"/>
      <c r="AO595" s="143"/>
      <c r="AP595" s="231"/>
      <c r="AQ595" s="61"/>
      <c r="AS595" s="143"/>
      <c r="AT595" s="143"/>
      <c r="AW595" s="143"/>
      <c r="AX595" s="231"/>
      <c r="AY595" s="61"/>
      <c r="BA595" s="143"/>
      <c r="BB595" s="143"/>
      <c r="BE595" s="143"/>
      <c r="BF595" s="231"/>
      <c r="BG595" s="241"/>
    </row>
    <row r="596" spans="1:59" ht="12.75" x14ac:dyDescent="0.2">
      <c r="A596" s="231"/>
      <c r="B596" s="126"/>
      <c r="I596" s="143"/>
      <c r="J596" s="231"/>
      <c r="M596" s="143"/>
      <c r="N596" s="143"/>
      <c r="Q596" s="143"/>
      <c r="R596" s="231"/>
      <c r="S596" s="61"/>
      <c r="U596" s="143"/>
      <c r="V596" s="143"/>
      <c r="Y596" s="143"/>
      <c r="Z596" s="231"/>
      <c r="AA596" s="61"/>
      <c r="AC596" s="143"/>
      <c r="AD596" s="143"/>
      <c r="AG596" s="143"/>
      <c r="AH596" s="231"/>
      <c r="AI596" s="61"/>
      <c r="AK596" s="143"/>
      <c r="AL596" s="143"/>
      <c r="AO596" s="143"/>
      <c r="AP596" s="231"/>
      <c r="AQ596" s="61"/>
      <c r="AS596" s="143"/>
      <c r="AT596" s="143"/>
      <c r="AW596" s="143"/>
      <c r="AX596" s="231"/>
      <c r="AY596" s="61"/>
      <c r="BA596" s="143"/>
      <c r="BB596" s="143"/>
      <c r="BE596" s="143"/>
      <c r="BF596" s="231"/>
      <c r="BG596" s="241"/>
    </row>
    <row r="597" spans="1:59" ht="12.75" x14ac:dyDescent="0.2">
      <c r="A597" s="231"/>
      <c r="B597" s="126"/>
      <c r="I597" s="143"/>
      <c r="J597" s="231"/>
      <c r="M597" s="143"/>
      <c r="N597" s="143"/>
      <c r="Q597" s="143"/>
      <c r="R597" s="231"/>
      <c r="S597" s="61"/>
      <c r="U597" s="143"/>
      <c r="V597" s="143"/>
      <c r="Y597" s="143"/>
      <c r="Z597" s="231"/>
      <c r="AA597" s="61"/>
      <c r="AC597" s="143"/>
      <c r="AD597" s="143"/>
      <c r="AG597" s="143"/>
      <c r="AH597" s="231"/>
      <c r="AI597" s="61"/>
      <c r="AK597" s="143"/>
      <c r="AL597" s="143"/>
      <c r="AO597" s="143"/>
      <c r="AP597" s="231"/>
      <c r="AQ597" s="61"/>
      <c r="AS597" s="143"/>
      <c r="AT597" s="143"/>
      <c r="AW597" s="143"/>
      <c r="AX597" s="231"/>
      <c r="AY597" s="61"/>
      <c r="BA597" s="143"/>
      <c r="BB597" s="143"/>
      <c r="BE597" s="143"/>
      <c r="BF597" s="231"/>
      <c r="BG597" s="241"/>
    </row>
    <row r="598" spans="1:59" ht="12.75" x14ac:dyDescent="0.2">
      <c r="A598" s="231"/>
      <c r="B598" s="126"/>
      <c r="I598" s="143"/>
      <c r="J598" s="231"/>
      <c r="M598" s="143"/>
      <c r="N598" s="143"/>
      <c r="Q598" s="143"/>
      <c r="R598" s="231"/>
      <c r="S598" s="61"/>
      <c r="U598" s="143"/>
      <c r="V598" s="143"/>
      <c r="Y598" s="143"/>
      <c r="Z598" s="231"/>
      <c r="AA598" s="61"/>
      <c r="AC598" s="143"/>
      <c r="AD598" s="143"/>
      <c r="AG598" s="143"/>
      <c r="AH598" s="231"/>
      <c r="AI598" s="61"/>
      <c r="AK598" s="143"/>
      <c r="AL598" s="143"/>
      <c r="AO598" s="143"/>
      <c r="AP598" s="231"/>
      <c r="AQ598" s="61"/>
      <c r="AS598" s="143"/>
      <c r="AT598" s="143"/>
      <c r="AW598" s="143"/>
      <c r="AX598" s="231"/>
      <c r="AY598" s="61"/>
      <c r="BA598" s="143"/>
      <c r="BB598" s="143"/>
      <c r="BE598" s="143"/>
      <c r="BF598" s="231"/>
      <c r="BG598" s="241"/>
    </row>
    <row r="599" spans="1:59" ht="12.75" x14ac:dyDescent="0.2">
      <c r="A599" s="231"/>
      <c r="B599" s="126"/>
      <c r="I599" s="143"/>
      <c r="J599" s="231"/>
      <c r="M599" s="143"/>
      <c r="N599" s="143"/>
      <c r="Q599" s="143"/>
      <c r="R599" s="231"/>
      <c r="S599" s="61"/>
      <c r="U599" s="143"/>
      <c r="V599" s="143"/>
      <c r="Y599" s="143"/>
      <c r="Z599" s="231"/>
      <c r="AA599" s="61"/>
      <c r="AC599" s="143"/>
      <c r="AD599" s="143"/>
      <c r="AG599" s="143"/>
      <c r="AH599" s="231"/>
      <c r="AI599" s="61"/>
      <c r="AK599" s="143"/>
      <c r="AL599" s="143"/>
      <c r="AO599" s="143"/>
      <c r="AP599" s="231"/>
      <c r="AQ599" s="61"/>
      <c r="AS599" s="143"/>
      <c r="AT599" s="143"/>
      <c r="AW599" s="143"/>
      <c r="AX599" s="231"/>
      <c r="AY599" s="61"/>
      <c r="BA599" s="143"/>
      <c r="BB599" s="143"/>
      <c r="BE599" s="143"/>
      <c r="BF599" s="231"/>
      <c r="BG599" s="241"/>
    </row>
    <row r="600" spans="1:59" ht="12.75" x14ac:dyDescent="0.2">
      <c r="A600" s="231"/>
      <c r="B600" s="126"/>
      <c r="I600" s="143"/>
      <c r="J600" s="231"/>
      <c r="M600" s="143"/>
      <c r="N600" s="143"/>
      <c r="Q600" s="143"/>
      <c r="R600" s="231"/>
      <c r="S600" s="61"/>
      <c r="U600" s="143"/>
      <c r="V600" s="143"/>
      <c r="Y600" s="143"/>
      <c r="Z600" s="231"/>
      <c r="AA600" s="61"/>
      <c r="AC600" s="143"/>
      <c r="AD600" s="143"/>
      <c r="AG600" s="143"/>
      <c r="AH600" s="231"/>
      <c r="AI600" s="61"/>
      <c r="AK600" s="143"/>
      <c r="AL600" s="143"/>
      <c r="AO600" s="143"/>
      <c r="AP600" s="231"/>
      <c r="AQ600" s="61"/>
      <c r="AS600" s="143"/>
      <c r="AT600" s="143"/>
      <c r="AW600" s="143"/>
      <c r="AX600" s="231"/>
      <c r="AY600" s="61"/>
      <c r="BA600" s="143"/>
      <c r="BB600" s="143"/>
      <c r="BE600" s="143"/>
      <c r="BF600" s="231"/>
      <c r="BG600" s="241"/>
    </row>
    <row r="601" spans="1:59" ht="12.75" x14ac:dyDescent="0.2">
      <c r="A601" s="231"/>
      <c r="B601" s="126"/>
      <c r="I601" s="143"/>
      <c r="J601" s="231"/>
      <c r="M601" s="143"/>
      <c r="N601" s="143"/>
      <c r="Q601" s="143"/>
      <c r="R601" s="231"/>
      <c r="S601" s="61"/>
      <c r="U601" s="143"/>
      <c r="V601" s="143"/>
      <c r="Y601" s="143"/>
      <c r="Z601" s="231"/>
      <c r="AA601" s="61"/>
      <c r="AC601" s="143"/>
      <c r="AD601" s="143"/>
      <c r="AG601" s="143"/>
      <c r="AH601" s="231"/>
      <c r="AI601" s="61"/>
      <c r="AK601" s="143"/>
      <c r="AL601" s="143"/>
      <c r="AO601" s="143"/>
      <c r="AP601" s="231"/>
      <c r="AQ601" s="61"/>
      <c r="AS601" s="143"/>
      <c r="AT601" s="143"/>
      <c r="AW601" s="143"/>
      <c r="AX601" s="231"/>
      <c r="AY601" s="61"/>
      <c r="BA601" s="143"/>
      <c r="BB601" s="143"/>
      <c r="BE601" s="143"/>
      <c r="BF601" s="231"/>
      <c r="BG601" s="241"/>
    </row>
    <row r="602" spans="1:59" ht="12.75" x14ac:dyDescent="0.2">
      <c r="A602" s="231"/>
      <c r="B602" s="126"/>
      <c r="I602" s="143"/>
      <c r="J602" s="231"/>
      <c r="M602" s="143"/>
      <c r="N602" s="143"/>
      <c r="Q602" s="143"/>
      <c r="R602" s="231"/>
      <c r="S602" s="61"/>
      <c r="U602" s="143"/>
      <c r="V602" s="143"/>
      <c r="Y602" s="143"/>
      <c r="Z602" s="231"/>
      <c r="AA602" s="61"/>
      <c r="AC602" s="143"/>
      <c r="AD602" s="143"/>
      <c r="AG602" s="143"/>
      <c r="AH602" s="231"/>
      <c r="AI602" s="61"/>
      <c r="AK602" s="143"/>
      <c r="AL602" s="143"/>
      <c r="AO602" s="143"/>
      <c r="AP602" s="231"/>
      <c r="AQ602" s="61"/>
      <c r="AS602" s="143"/>
      <c r="AT602" s="143"/>
      <c r="AW602" s="143"/>
      <c r="AX602" s="231"/>
      <c r="AY602" s="61"/>
      <c r="BA602" s="143"/>
      <c r="BB602" s="143"/>
      <c r="BE602" s="143"/>
      <c r="BF602" s="231"/>
      <c r="BG602" s="241"/>
    </row>
    <row r="603" spans="1:59" ht="12.75" x14ac:dyDescent="0.2">
      <c r="A603" s="231"/>
      <c r="B603" s="126"/>
      <c r="I603" s="143"/>
      <c r="J603" s="231"/>
      <c r="M603" s="143"/>
      <c r="N603" s="143"/>
      <c r="Q603" s="143"/>
      <c r="R603" s="231"/>
      <c r="S603" s="61"/>
      <c r="U603" s="143"/>
      <c r="V603" s="143"/>
      <c r="Y603" s="143"/>
      <c r="Z603" s="231"/>
      <c r="AA603" s="61"/>
      <c r="AC603" s="143"/>
      <c r="AD603" s="143"/>
      <c r="AG603" s="143"/>
      <c r="AH603" s="231"/>
      <c r="AI603" s="61"/>
      <c r="AK603" s="143"/>
      <c r="AL603" s="143"/>
      <c r="AO603" s="143"/>
      <c r="AP603" s="231"/>
      <c r="AQ603" s="61"/>
      <c r="AS603" s="143"/>
      <c r="AT603" s="143"/>
      <c r="AW603" s="143"/>
      <c r="AX603" s="231"/>
      <c r="AY603" s="61"/>
      <c r="BA603" s="143"/>
      <c r="BB603" s="143"/>
      <c r="BE603" s="143"/>
      <c r="BF603" s="231"/>
      <c r="BG603" s="241"/>
    </row>
    <row r="604" spans="1:59" ht="12.75" x14ac:dyDescent="0.2">
      <c r="A604" s="231"/>
      <c r="B604" s="126"/>
      <c r="I604" s="143"/>
      <c r="J604" s="231"/>
      <c r="M604" s="143"/>
      <c r="N604" s="143"/>
      <c r="Q604" s="143"/>
      <c r="R604" s="231"/>
      <c r="S604" s="61"/>
      <c r="U604" s="143"/>
      <c r="V604" s="143"/>
      <c r="Y604" s="143"/>
      <c r="Z604" s="231"/>
      <c r="AA604" s="61"/>
      <c r="AC604" s="143"/>
      <c r="AD604" s="143"/>
      <c r="AG604" s="143"/>
      <c r="AH604" s="231"/>
      <c r="AI604" s="61"/>
      <c r="AK604" s="143"/>
      <c r="AL604" s="143"/>
      <c r="AO604" s="143"/>
      <c r="AP604" s="231"/>
      <c r="AQ604" s="61"/>
      <c r="AS604" s="143"/>
      <c r="AT604" s="143"/>
      <c r="AW604" s="143"/>
      <c r="AX604" s="231"/>
      <c r="AY604" s="61"/>
      <c r="BA604" s="143"/>
      <c r="BB604" s="143"/>
      <c r="BE604" s="143"/>
      <c r="BF604" s="231"/>
      <c r="BG604" s="241"/>
    </row>
    <row r="605" spans="1:59" ht="12.75" x14ac:dyDescent="0.2">
      <c r="A605" s="231"/>
      <c r="B605" s="126"/>
      <c r="I605" s="143"/>
      <c r="J605" s="231"/>
      <c r="M605" s="143"/>
      <c r="N605" s="143"/>
      <c r="Q605" s="143"/>
      <c r="R605" s="231"/>
      <c r="S605" s="61"/>
      <c r="U605" s="143"/>
      <c r="V605" s="143"/>
      <c r="Y605" s="143"/>
      <c r="Z605" s="231"/>
      <c r="AA605" s="61"/>
      <c r="AC605" s="143"/>
      <c r="AD605" s="143"/>
      <c r="AG605" s="143"/>
      <c r="AH605" s="231"/>
      <c r="AI605" s="61"/>
      <c r="AK605" s="143"/>
      <c r="AL605" s="143"/>
      <c r="AO605" s="143"/>
      <c r="AP605" s="231"/>
      <c r="AQ605" s="61"/>
      <c r="AS605" s="143"/>
      <c r="AT605" s="143"/>
      <c r="AW605" s="143"/>
      <c r="AX605" s="231"/>
      <c r="AY605" s="61"/>
      <c r="BA605" s="143"/>
      <c r="BB605" s="143"/>
      <c r="BE605" s="143"/>
      <c r="BF605" s="231"/>
      <c r="BG605" s="241"/>
    </row>
    <row r="606" spans="1:59" ht="12.75" x14ac:dyDescent="0.2">
      <c r="A606" s="231"/>
      <c r="B606" s="126"/>
      <c r="I606" s="143"/>
      <c r="J606" s="231"/>
      <c r="M606" s="143"/>
      <c r="N606" s="143"/>
      <c r="Q606" s="143"/>
      <c r="R606" s="231"/>
      <c r="S606" s="61"/>
      <c r="U606" s="143"/>
      <c r="V606" s="143"/>
      <c r="Y606" s="143"/>
      <c r="Z606" s="231"/>
      <c r="AA606" s="61"/>
      <c r="AC606" s="143"/>
      <c r="AD606" s="143"/>
      <c r="AG606" s="143"/>
      <c r="AH606" s="231"/>
      <c r="AI606" s="61"/>
      <c r="AK606" s="143"/>
      <c r="AL606" s="143"/>
      <c r="AO606" s="143"/>
      <c r="AP606" s="231"/>
      <c r="AQ606" s="61"/>
      <c r="AS606" s="143"/>
      <c r="AT606" s="143"/>
      <c r="AW606" s="143"/>
      <c r="AX606" s="231"/>
      <c r="AY606" s="61"/>
      <c r="BA606" s="143"/>
      <c r="BB606" s="143"/>
      <c r="BE606" s="143"/>
      <c r="BF606" s="231"/>
      <c r="BG606" s="241"/>
    </row>
    <row r="607" spans="1:59" ht="12.75" x14ac:dyDescent="0.2">
      <c r="A607" s="231"/>
      <c r="B607" s="126"/>
      <c r="I607" s="143"/>
      <c r="J607" s="231"/>
      <c r="M607" s="143"/>
      <c r="N607" s="143"/>
      <c r="Q607" s="143"/>
      <c r="R607" s="231"/>
      <c r="S607" s="61"/>
      <c r="U607" s="143"/>
      <c r="V607" s="143"/>
      <c r="Y607" s="143"/>
      <c r="Z607" s="231"/>
      <c r="AA607" s="61"/>
      <c r="AC607" s="143"/>
      <c r="AD607" s="143"/>
      <c r="AG607" s="143"/>
      <c r="AH607" s="231"/>
      <c r="AI607" s="61"/>
      <c r="AK607" s="143"/>
      <c r="AL607" s="143"/>
      <c r="AO607" s="143"/>
      <c r="AP607" s="231"/>
      <c r="AQ607" s="61"/>
      <c r="AS607" s="143"/>
      <c r="AT607" s="143"/>
      <c r="AW607" s="143"/>
      <c r="AX607" s="231"/>
      <c r="AY607" s="61"/>
      <c r="BA607" s="143"/>
      <c r="BB607" s="143"/>
      <c r="BE607" s="143"/>
      <c r="BF607" s="231"/>
      <c r="BG607" s="241"/>
    </row>
    <row r="608" spans="1:59" ht="12.75" x14ac:dyDescent="0.2">
      <c r="A608" s="231"/>
      <c r="B608" s="126"/>
      <c r="I608" s="143"/>
      <c r="J608" s="231"/>
      <c r="M608" s="143"/>
      <c r="N608" s="143"/>
      <c r="Q608" s="143"/>
      <c r="R608" s="231"/>
      <c r="S608" s="61"/>
      <c r="U608" s="143"/>
      <c r="V608" s="143"/>
      <c r="Y608" s="143"/>
      <c r="Z608" s="231"/>
      <c r="AA608" s="61"/>
      <c r="AC608" s="143"/>
      <c r="AD608" s="143"/>
      <c r="AG608" s="143"/>
      <c r="AH608" s="231"/>
      <c r="AI608" s="61"/>
      <c r="AK608" s="143"/>
      <c r="AL608" s="143"/>
      <c r="AO608" s="143"/>
      <c r="AP608" s="231"/>
      <c r="AQ608" s="61"/>
      <c r="AS608" s="143"/>
      <c r="AT608" s="143"/>
      <c r="AW608" s="143"/>
      <c r="AX608" s="231"/>
      <c r="AY608" s="61"/>
      <c r="BA608" s="143"/>
      <c r="BB608" s="143"/>
      <c r="BE608" s="143"/>
      <c r="BF608" s="231"/>
      <c r="BG608" s="241"/>
    </row>
    <row r="609" spans="1:59" ht="12.75" x14ac:dyDescent="0.2">
      <c r="A609" s="231"/>
      <c r="B609" s="126"/>
      <c r="I609" s="143"/>
      <c r="J609" s="231"/>
      <c r="M609" s="143"/>
      <c r="N609" s="143"/>
      <c r="Q609" s="143"/>
      <c r="R609" s="231"/>
      <c r="S609" s="61"/>
      <c r="U609" s="143"/>
      <c r="V609" s="143"/>
      <c r="Y609" s="143"/>
      <c r="Z609" s="231"/>
      <c r="AA609" s="61"/>
      <c r="AC609" s="143"/>
      <c r="AD609" s="143"/>
      <c r="AG609" s="143"/>
      <c r="AH609" s="231"/>
      <c r="AI609" s="61"/>
      <c r="AK609" s="143"/>
      <c r="AL609" s="143"/>
      <c r="AO609" s="143"/>
      <c r="AP609" s="231"/>
      <c r="AQ609" s="61"/>
      <c r="AS609" s="143"/>
      <c r="AT609" s="143"/>
      <c r="AW609" s="143"/>
      <c r="AX609" s="231"/>
      <c r="AY609" s="61"/>
      <c r="BA609" s="143"/>
      <c r="BB609" s="143"/>
      <c r="BE609" s="143"/>
      <c r="BF609" s="231"/>
      <c r="BG609" s="241"/>
    </row>
    <row r="610" spans="1:59" ht="12.75" x14ac:dyDescent="0.2">
      <c r="A610" s="231"/>
      <c r="B610" s="126"/>
      <c r="I610" s="143"/>
      <c r="J610" s="231"/>
      <c r="M610" s="143"/>
      <c r="N610" s="143"/>
      <c r="Q610" s="143"/>
      <c r="R610" s="231"/>
      <c r="S610" s="61"/>
      <c r="U610" s="143"/>
      <c r="V610" s="143"/>
      <c r="Y610" s="143"/>
      <c r="Z610" s="231"/>
      <c r="AA610" s="61"/>
      <c r="AC610" s="143"/>
      <c r="AD610" s="143"/>
      <c r="AG610" s="143"/>
      <c r="AH610" s="231"/>
      <c r="AI610" s="61"/>
      <c r="AK610" s="143"/>
      <c r="AL610" s="143"/>
      <c r="AO610" s="143"/>
      <c r="AP610" s="231"/>
      <c r="AQ610" s="61"/>
      <c r="AS610" s="143"/>
      <c r="AT610" s="143"/>
      <c r="AW610" s="143"/>
      <c r="AX610" s="231"/>
      <c r="AY610" s="61"/>
      <c r="BA610" s="143"/>
      <c r="BB610" s="143"/>
      <c r="BE610" s="143"/>
      <c r="BF610" s="231"/>
      <c r="BG610" s="241"/>
    </row>
    <row r="611" spans="1:59" ht="12.75" x14ac:dyDescent="0.2">
      <c r="A611" s="231"/>
      <c r="B611" s="126"/>
      <c r="I611" s="143"/>
      <c r="J611" s="231"/>
      <c r="M611" s="143"/>
      <c r="N611" s="143"/>
      <c r="Q611" s="143"/>
      <c r="R611" s="231"/>
      <c r="S611" s="61"/>
      <c r="U611" s="143"/>
      <c r="V611" s="143"/>
      <c r="Y611" s="143"/>
      <c r="Z611" s="231"/>
      <c r="AA611" s="61"/>
      <c r="AC611" s="143"/>
      <c r="AD611" s="143"/>
      <c r="AG611" s="143"/>
      <c r="AH611" s="231"/>
      <c r="AI611" s="61"/>
      <c r="AK611" s="143"/>
      <c r="AL611" s="143"/>
      <c r="AO611" s="143"/>
      <c r="AP611" s="231"/>
      <c r="AQ611" s="61"/>
      <c r="AS611" s="143"/>
      <c r="AT611" s="143"/>
      <c r="AW611" s="143"/>
      <c r="AX611" s="231"/>
      <c r="AY611" s="61"/>
      <c r="BA611" s="143"/>
      <c r="BB611" s="143"/>
      <c r="BE611" s="143"/>
      <c r="BF611" s="231"/>
      <c r="BG611" s="241"/>
    </row>
    <row r="612" spans="1:59" ht="12.75" x14ac:dyDescent="0.2">
      <c r="A612" s="231"/>
      <c r="B612" s="126"/>
      <c r="I612" s="143"/>
      <c r="J612" s="231"/>
      <c r="M612" s="143"/>
      <c r="N612" s="143"/>
      <c r="Q612" s="143"/>
      <c r="R612" s="231"/>
      <c r="S612" s="61"/>
      <c r="U612" s="143"/>
      <c r="V612" s="143"/>
      <c r="Y612" s="143"/>
      <c r="Z612" s="231"/>
      <c r="AA612" s="61"/>
      <c r="AC612" s="143"/>
      <c r="AD612" s="143"/>
      <c r="AG612" s="143"/>
      <c r="AH612" s="231"/>
      <c r="AI612" s="61"/>
      <c r="AK612" s="143"/>
      <c r="AL612" s="143"/>
      <c r="AO612" s="143"/>
      <c r="AP612" s="231"/>
      <c r="AQ612" s="61"/>
      <c r="AS612" s="143"/>
      <c r="AT612" s="143"/>
      <c r="AW612" s="143"/>
      <c r="AX612" s="231"/>
      <c r="AY612" s="61"/>
      <c r="BA612" s="143"/>
      <c r="BB612" s="143"/>
      <c r="BE612" s="143"/>
      <c r="BF612" s="231"/>
      <c r="BG612" s="241"/>
    </row>
    <row r="613" spans="1:59" ht="12.75" x14ac:dyDescent="0.2">
      <c r="A613" s="231"/>
      <c r="B613" s="126"/>
      <c r="I613" s="143"/>
      <c r="J613" s="231"/>
      <c r="M613" s="143"/>
      <c r="N613" s="143"/>
      <c r="Q613" s="143"/>
      <c r="R613" s="231"/>
      <c r="S613" s="61"/>
      <c r="U613" s="143"/>
      <c r="V613" s="143"/>
      <c r="Y613" s="143"/>
      <c r="Z613" s="231"/>
      <c r="AA613" s="61"/>
      <c r="AC613" s="143"/>
      <c r="AD613" s="143"/>
      <c r="AG613" s="143"/>
      <c r="AH613" s="231"/>
      <c r="AI613" s="61"/>
      <c r="AK613" s="143"/>
      <c r="AL613" s="143"/>
      <c r="AO613" s="143"/>
      <c r="AP613" s="231"/>
      <c r="AQ613" s="61"/>
      <c r="AS613" s="143"/>
      <c r="AT613" s="143"/>
      <c r="AW613" s="143"/>
      <c r="AX613" s="231"/>
      <c r="AY613" s="61"/>
      <c r="BA613" s="143"/>
      <c r="BB613" s="143"/>
      <c r="BE613" s="143"/>
      <c r="BF613" s="231"/>
      <c r="BG613" s="241"/>
    </row>
    <row r="614" spans="1:59" ht="12.75" x14ac:dyDescent="0.2">
      <c r="A614" s="231"/>
      <c r="B614" s="126"/>
      <c r="I614" s="143"/>
      <c r="J614" s="231"/>
      <c r="M614" s="143"/>
      <c r="N614" s="143"/>
      <c r="Q614" s="143"/>
      <c r="R614" s="231"/>
      <c r="S614" s="61"/>
      <c r="U614" s="143"/>
      <c r="V614" s="143"/>
      <c r="Y614" s="143"/>
      <c r="Z614" s="231"/>
      <c r="AA614" s="61"/>
      <c r="AC614" s="143"/>
      <c r="AD614" s="143"/>
      <c r="AG614" s="143"/>
      <c r="AH614" s="231"/>
      <c r="AI614" s="61"/>
      <c r="AK614" s="143"/>
      <c r="AL614" s="143"/>
      <c r="AO614" s="143"/>
      <c r="AP614" s="231"/>
      <c r="AQ614" s="61"/>
      <c r="AS614" s="143"/>
      <c r="AT614" s="143"/>
      <c r="AW614" s="143"/>
      <c r="AX614" s="231"/>
      <c r="AY614" s="61"/>
      <c r="BA614" s="143"/>
      <c r="BB614" s="143"/>
      <c r="BE614" s="143"/>
      <c r="BF614" s="231"/>
      <c r="BG614" s="241"/>
    </row>
    <row r="615" spans="1:59" ht="12.75" x14ac:dyDescent="0.2">
      <c r="A615" s="231"/>
      <c r="B615" s="126"/>
      <c r="I615" s="143"/>
      <c r="J615" s="231"/>
      <c r="M615" s="143"/>
      <c r="N615" s="143"/>
      <c r="Q615" s="143"/>
      <c r="R615" s="231"/>
      <c r="S615" s="61"/>
      <c r="U615" s="143"/>
      <c r="V615" s="143"/>
      <c r="Y615" s="143"/>
      <c r="Z615" s="231"/>
      <c r="AA615" s="61"/>
      <c r="AC615" s="143"/>
      <c r="AD615" s="143"/>
      <c r="AG615" s="143"/>
      <c r="AH615" s="231"/>
      <c r="AI615" s="61"/>
      <c r="AK615" s="143"/>
      <c r="AL615" s="143"/>
      <c r="AO615" s="143"/>
      <c r="AP615" s="231"/>
      <c r="AQ615" s="61"/>
      <c r="AS615" s="143"/>
      <c r="AT615" s="143"/>
      <c r="AW615" s="143"/>
      <c r="AX615" s="231"/>
      <c r="AY615" s="61"/>
      <c r="BA615" s="143"/>
      <c r="BB615" s="143"/>
      <c r="BE615" s="143"/>
      <c r="BF615" s="231"/>
      <c r="BG615" s="241"/>
    </row>
    <row r="616" spans="1:59" ht="12.75" x14ac:dyDescent="0.2">
      <c r="A616" s="231"/>
      <c r="B616" s="126"/>
      <c r="I616" s="143"/>
      <c r="J616" s="231"/>
      <c r="M616" s="143"/>
      <c r="N616" s="143"/>
      <c r="Q616" s="143"/>
      <c r="R616" s="231"/>
      <c r="S616" s="61"/>
      <c r="U616" s="143"/>
      <c r="V616" s="143"/>
      <c r="Y616" s="143"/>
      <c r="Z616" s="231"/>
      <c r="AA616" s="61"/>
      <c r="AC616" s="143"/>
      <c r="AD616" s="143"/>
      <c r="AG616" s="143"/>
      <c r="AH616" s="231"/>
      <c r="AI616" s="61"/>
      <c r="AK616" s="143"/>
      <c r="AL616" s="143"/>
      <c r="AO616" s="143"/>
      <c r="AP616" s="231"/>
      <c r="AQ616" s="61"/>
      <c r="AS616" s="143"/>
      <c r="AT616" s="143"/>
      <c r="AW616" s="143"/>
      <c r="AX616" s="231"/>
      <c r="AY616" s="61"/>
      <c r="BA616" s="143"/>
      <c r="BB616" s="143"/>
      <c r="BE616" s="143"/>
      <c r="BF616" s="231"/>
      <c r="BG616" s="241"/>
    </row>
    <row r="617" spans="1:59" ht="12.75" x14ac:dyDescent="0.2">
      <c r="A617" s="231"/>
      <c r="B617" s="126"/>
      <c r="I617" s="143"/>
      <c r="J617" s="231"/>
      <c r="M617" s="143"/>
      <c r="N617" s="143"/>
      <c r="Q617" s="143"/>
      <c r="R617" s="231"/>
      <c r="S617" s="61"/>
      <c r="U617" s="143"/>
      <c r="V617" s="143"/>
      <c r="Y617" s="143"/>
      <c r="Z617" s="231"/>
      <c r="AA617" s="61"/>
      <c r="AC617" s="143"/>
      <c r="AD617" s="143"/>
      <c r="AG617" s="143"/>
      <c r="AH617" s="231"/>
      <c r="AI617" s="61"/>
      <c r="AK617" s="143"/>
      <c r="AL617" s="143"/>
      <c r="AO617" s="143"/>
      <c r="AP617" s="231"/>
      <c r="AQ617" s="61"/>
      <c r="AS617" s="143"/>
      <c r="AT617" s="143"/>
      <c r="AW617" s="143"/>
      <c r="AX617" s="231"/>
      <c r="AY617" s="61"/>
      <c r="BA617" s="143"/>
      <c r="BB617" s="143"/>
      <c r="BE617" s="143"/>
      <c r="BF617" s="231"/>
      <c r="BG617" s="241"/>
    </row>
    <row r="618" spans="1:59" ht="12.75" x14ac:dyDescent="0.2">
      <c r="A618" s="231"/>
      <c r="B618" s="126"/>
      <c r="I618" s="143"/>
      <c r="J618" s="231"/>
      <c r="M618" s="143"/>
      <c r="N618" s="143"/>
      <c r="Q618" s="143"/>
      <c r="R618" s="231"/>
      <c r="S618" s="61"/>
      <c r="U618" s="143"/>
      <c r="V618" s="143"/>
      <c r="Y618" s="143"/>
      <c r="Z618" s="231"/>
      <c r="AA618" s="61"/>
      <c r="AC618" s="143"/>
      <c r="AD618" s="143"/>
      <c r="AG618" s="143"/>
      <c r="AH618" s="231"/>
      <c r="AI618" s="61"/>
      <c r="AK618" s="143"/>
      <c r="AL618" s="143"/>
      <c r="AO618" s="143"/>
      <c r="AP618" s="231"/>
      <c r="AQ618" s="61"/>
      <c r="AS618" s="143"/>
      <c r="AT618" s="143"/>
      <c r="AW618" s="143"/>
      <c r="AX618" s="231"/>
      <c r="AY618" s="61"/>
      <c r="BA618" s="143"/>
      <c r="BB618" s="143"/>
      <c r="BE618" s="143"/>
      <c r="BF618" s="231"/>
      <c r="BG618" s="241"/>
    </row>
    <row r="619" spans="1:59" ht="12.75" x14ac:dyDescent="0.2">
      <c r="A619" s="231"/>
      <c r="B619" s="126"/>
      <c r="I619" s="143"/>
      <c r="J619" s="231"/>
      <c r="M619" s="143"/>
      <c r="N619" s="143"/>
      <c r="Q619" s="143"/>
      <c r="R619" s="231"/>
      <c r="S619" s="61"/>
      <c r="U619" s="143"/>
      <c r="V619" s="143"/>
      <c r="Y619" s="143"/>
      <c r="Z619" s="231"/>
      <c r="AA619" s="61"/>
      <c r="AC619" s="143"/>
      <c r="AD619" s="143"/>
      <c r="AG619" s="143"/>
      <c r="AH619" s="231"/>
      <c r="AI619" s="61"/>
      <c r="AK619" s="143"/>
      <c r="AL619" s="143"/>
      <c r="AO619" s="143"/>
      <c r="AP619" s="231"/>
      <c r="AQ619" s="61"/>
      <c r="AS619" s="143"/>
      <c r="AT619" s="143"/>
      <c r="AW619" s="143"/>
      <c r="AX619" s="231"/>
      <c r="AY619" s="61"/>
      <c r="BA619" s="143"/>
      <c r="BB619" s="143"/>
      <c r="BE619" s="143"/>
      <c r="BF619" s="231"/>
      <c r="BG619" s="241"/>
    </row>
    <row r="620" spans="1:59" ht="12.75" x14ac:dyDescent="0.2">
      <c r="A620" s="231"/>
      <c r="B620" s="126"/>
      <c r="I620" s="143"/>
      <c r="J620" s="231"/>
      <c r="M620" s="143"/>
      <c r="N620" s="143"/>
      <c r="Q620" s="143"/>
      <c r="R620" s="231"/>
      <c r="S620" s="61"/>
      <c r="U620" s="143"/>
      <c r="V620" s="143"/>
      <c r="Y620" s="143"/>
      <c r="Z620" s="231"/>
      <c r="AA620" s="61"/>
      <c r="AC620" s="143"/>
      <c r="AD620" s="143"/>
      <c r="AG620" s="143"/>
      <c r="AH620" s="231"/>
      <c r="AI620" s="61"/>
      <c r="AK620" s="143"/>
      <c r="AL620" s="143"/>
      <c r="AO620" s="143"/>
      <c r="AP620" s="231"/>
      <c r="AQ620" s="61"/>
      <c r="AS620" s="143"/>
      <c r="AT620" s="143"/>
      <c r="AW620" s="143"/>
      <c r="AX620" s="231"/>
      <c r="AY620" s="61"/>
      <c r="BA620" s="143"/>
      <c r="BB620" s="143"/>
      <c r="BE620" s="143"/>
      <c r="BF620" s="231"/>
      <c r="BG620" s="241"/>
    </row>
    <row r="621" spans="1:59" ht="12.75" x14ac:dyDescent="0.2">
      <c r="A621" s="231"/>
      <c r="B621" s="126"/>
      <c r="I621" s="143"/>
      <c r="J621" s="231"/>
      <c r="M621" s="143"/>
      <c r="N621" s="143"/>
      <c r="Q621" s="143"/>
      <c r="R621" s="231"/>
      <c r="S621" s="61"/>
      <c r="U621" s="143"/>
      <c r="V621" s="143"/>
      <c r="Y621" s="143"/>
      <c r="Z621" s="231"/>
      <c r="AA621" s="61"/>
      <c r="AC621" s="143"/>
      <c r="AD621" s="143"/>
      <c r="AG621" s="143"/>
      <c r="AH621" s="231"/>
      <c r="AI621" s="61"/>
      <c r="AK621" s="143"/>
      <c r="AL621" s="143"/>
      <c r="AO621" s="143"/>
      <c r="AP621" s="231"/>
      <c r="AQ621" s="61"/>
      <c r="AS621" s="143"/>
      <c r="AT621" s="143"/>
      <c r="AW621" s="143"/>
      <c r="AX621" s="231"/>
      <c r="AY621" s="61"/>
      <c r="BA621" s="143"/>
      <c r="BB621" s="143"/>
      <c r="BE621" s="143"/>
      <c r="BF621" s="231"/>
      <c r="BG621" s="241"/>
    </row>
    <row r="622" spans="1:59" ht="12.75" x14ac:dyDescent="0.2">
      <c r="A622" s="231"/>
      <c r="B622" s="126"/>
      <c r="I622" s="143"/>
      <c r="J622" s="231"/>
      <c r="M622" s="143"/>
      <c r="N622" s="143"/>
      <c r="Q622" s="143"/>
      <c r="R622" s="231"/>
      <c r="S622" s="61"/>
      <c r="U622" s="143"/>
      <c r="V622" s="143"/>
      <c r="Y622" s="143"/>
      <c r="Z622" s="231"/>
      <c r="AA622" s="61"/>
      <c r="AC622" s="143"/>
      <c r="AD622" s="143"/>
      <c r="AG622" s="143"/>
      <c r="AH622" s="231"/>
      <c r="AI622" s="61"/>
      <c r="AK622" s="143"/>
      <c r="AL622" s="143"/>
      <c r="AO622" s="143"/>
      <c r="AP622" s="231"/>
      <c r="AQ622" s="61"/>
      <c r="AS622" s="143"/>
      <c r="AT622" s="143"/>
      <c r="AW622" s="143"/>
      <c r="AX622" s="231"/>
      <c r="AY622" s="61"/>
      <c r="BA622" s="143"/>
      <c r="BB622" s="143"/>
      <c r="BE622" s="143"/>
      <c r="BF622" s="231"/>
      <c r="BG622" s="241"/>
    </row>
    <row r="623" spans="1:59" ht="12.75" x14ac:dyDescent="0.2">
      <c r="A623" s="231"/>
      <c r="B623" s="126"/>
      <c r="I623" s="143"/>
      <c r="J623" s="231"/>
      <c r="M623" s="143"/>
      <c r="N623" s="143"/>
      <c r="Q623" s="143"/>
      <c r="R623" s="231"/>
      <c r="S623" s="61"/>
      <c r="U623" s="143"/>
      <c r="V623" s="143"/>
      <c r="Y623" s="143"/>
      <c r="Z623" s="231"/>
      <c r="AA623" s="61"/>
      <c r="AC623" s="143"/>
      <c r="AD623" s="143"/>
      <c r="AG623" s="143"/>
      <c r="AH623" s="231"/>
      <c r="AI623" s="61"/>
      <c r="AK623" s="143"/>
      <c r="AL623" s="143"/>
      <c r="AO623" s="143"/>
      <c r="AP623" s="231"/>
      <c r="AQ623" s="61"/>
      <c r="AS623" s="143"/>
      <c r="AT623" s="143"/>
      <c r="AW623" s="143"/>
      <c r="AX623" s="231"/>
      <c r="AY623" s="61"/>
      <c r="BA623" s="143"/>
      <c r="BB623" s="143"/>
      <c r="BE623" s="143"/>
      <c r="BF623" s="231"/>
      <c r="BG623" s="241"/>
    </row>
    <row r="624" spans="1:59" ht="12.75" x14ac:dyDescent="0.2">
      <c r="A624" s="231"/>
      <c r="B624" s="126"/>
      <c r="I624" s="143"/>
      <c r="J624" s="231"/>
      <c r="M624" s="143"/>
      <c r="N624" s="143"/>
      <c r="Q624" s="143"/>
      <c r="R624" s="231"/>
      <c r="S624" s="61"/>
      <c r="U624" s="143"/>
      <c r="V624" s="143"/>
      <c r="Y624" s="143"/>
      <c r="Z624" s="231"/>
      <c r="AA624" s="61"/>
      <c r="AC624" s="143"/>
      <c r="AD624" s="143"/>
      <c r="AG624" s="143"/>
      <c r="AH624" s="231"/>
      <c r="AI624" s="61"/>
      <c r="AK624" s="143"/>
      <c r="AL624" s="143"/>
      <c r="AO624" s="143"/>
      <c r="AP624" s="231"/>
      <c r="AQ624" s="61"/>
      <c r="AS624" s="143"/>
      <c r="AT624" s="143"/>
      <c r="AW624" s="143"/>
      <c r="AX624" s="231"/>
      <c r="AY624" s="61"/>
      <c r="BA624" s="143"/>
      <c r="BB624" s="143"/>
      <c r="BE624" s="143"/>
      <c r="BF624" s="231"/>
      <c r="BG624" s="241"/>
    </row>
    <row r="625" spans="1:59" ht="12.75" x14ac:dyDescent="0.2">
      <c r="A625" s="231"/>
      <c r="B625" s="126"/>
      <c r="I625" s="143"/>
      <c r="J625" s="231"/>
      <c r="M625" s="143"/>
      <c r="N625" s="143"/>
      <c r="Q625" s="143"/>
      <c r="R625" s="231"/>
      <c r="S625" s="61"/>
      <c r="U625" s="143"/>
      <c r="V625" s="143"/>
      <c r="Y625" s="143"/>
      <c r="Z625" s="231"/>
      <c r="AA625" s="61"/>
      <c r="AC625" s="143"/>
      <c r="AD625" s="143"/>
      <c r="AG625" s="143"/>
      <c r="AH625" s="231"/>
      <c r="AI625" s="61"/>
      <c r="AK625" s="143"/>
      <c r="AL625" s="143"/>
      <c r="AO625" s="143"/>
      <c r="AP625" s="231"/>
      <c r="AQ625" s="61"/>
      <c r="AS625" s="143"/>
      <c r="AT625" s="143"/>
      <c r="AW625" s="143"/>
      <c r="AX625" s="231"/>
      <c r="AY625" s="61"/>
      <c r="BA625" s="143"/>
      <c r="BB625" s="143"/>
      <c r="BE625" s="143"/>
      <c r="BF625" s="231"/>
      <c r="BG625" s="241"/>
    </row>
    <row r="626" spans="1:59" ht="12.75" x14ac:dyDescent="0.2">
      <c r="A626" s="231"/>
      <c r="B626" s="126"/>
      <c r="I626" s="143"/>
      <c r="J626" s="231"/>
      <c r="M626" s="143"/>
      <c r="N626" s="143"/>
      <c r="Q626" s="143"/>
      <c r="R626" s="231"/>
      <c r="S626" s="61"/>
      <c r="U626" s="143"/>
      <c r="V626" s="143"/>
      <c r="Y626" s="143"/>
      <c r="Z626" s="231"/>
      <c r="AA626" s="61"/>
      <c r="AC626" s="143"/>
      <c r="AD626" s="143"/>
      <c r="AG626" s="143"/>
      <c r="AH626" s="231"/>
      <c r="AI626" s="61"/>
      <c r="AK626" s="143"/>
      <c r="AL626" s="143"/>
      <c r="AO626" s="143"/>
      <c r="AP626" s="231"/>
      <c r="AQ626" s="61"/>
      <c r="AS626" s="143"/>
      <c r="AT626" s="143"/>
      <c r="AW626" s="143"/>
      <c r="AX626" s="231"/>
      <c r="AY626" s="61"/>
      <c r="BA626" s="143"/>
      <c r="BB626" s="143"/>
      <c r="BE626" s="143"/>
      <c r="BF626" s="231"/>
      <c r="BG626" s="241"/>
    </row>
    <row r="627" spans="1:59" ht="12.75" x14ac:dyDescent="0.2">
      <c r="A627" s="231"/>
      <c r="B627" s="126"/>
      <c r="I627" s="143"/>
      <c r="J627" s="231"/>
      <c r="M627" s="143"/>
      <c r="N627" s="143"/>
      <c r="Q627" s="143"/>
      <c r="R627" s="231"/>
      <c r="S627" s="61"/>
      <c r="U627" s="143"/>
      <c r="V627" s="143"/>
      <c r="Y627" s="143"/>
      <c r="Z627" s="231"/>
      <c r="AA627" s="61"/>
      <c r="AC627" s="143"/>
      <c r="AD627" s="143"/>
      <c r="AG627" s="143"/>
      <c r="AH627" s="231"/>
      <c r="AI627" s="61"/>
      <c r="AK627" s="143"/>
      <c r="AL627" s="143"/>
      <c r="AO627" s="143"/>
      <c r="AP627" s="231"/>
      <c r="AQ627" s="61"/>
      <c r="AS627" s="143"/>
      <c r="AT627" s="143"/>
      <c r="AW627" s="143"/>
      <c r="AX627" s="231"/>
      <c r="AY627" s="61"/>
      <c r="BA627" s="143"/>
      <c r="BB627" s="143"/>
      <c r="BE627" s="143"/>
      <c r="BF627" s="231"/>
      <c r="BG627" s="241"/>
    </row>
    <row r="628" spans="1:59" ht="12.75" x14ac:dyDescent="0.2">
      <c r="A628" s="231"/>
      <c r="B628" s="126"/>
      <c r="I628" s="143"/>
      <c r="J628" s="231"/>
      <c r="M628" s="143"/>
      <c r="N628" s="143"/>
      <c r="Q628" s="143"/>
      <c r="R628" s="231"/>
      <c r="S628" s="61"/>
      <c r="U628" s="143"/>
      <c r="V628" s="143"/>
      <c r="Y628" s="143"/>
      <c r="Z628" s="231"/>
      <c r="AA628" s="61"/>
      <c r="AC628" s="143"/>
      <c r="AD628" s="143"/>
      <c r="AG628" s="143"/>
      <c r="AH628" s="231"/>
      <c r="AI628" s="61"/>
      <c r="AK628" s="143"/>
      <c r="AL628" s="143"/>
      <c r="AO628" s="143"/>
      <c r="AP628" s="231"/>
      <c r="AQ628" s="61"/>
      <c r="AS628" s="143"/>
      <c r="AT628" s="143"/>
      <c r="AW628" s="143"/>
      <c r="AX628" s="231"/>
      <c r="AY628" s="61"/>
      <c r="BA628" s="143"/>
      <c r="BB628" s="143"/>
      <c r="BE628" s="143"/>
      <c r="BF628" s="231"/>
      <c r="BG628" s="241"/>
    </row>
    <row r="629" spans="1:59" ht="12.75" x14ac:dyDescent="0.2">
      <c r="A629" s="231"/>
      <c r="B629" s="126"/>
      <c r="I629" s="143"/>
      <c r="J629" s="231"/>
      <c r="M629" s="143"/>
      <c r="N629" s="143"/>
      <c r="Q629" s="143"/>
      <c r="R629" s="231"/>
      <c r="S629" s="61"/>
      <c r="U629" s="143"/>
      <c r="V629" s="143"/>
      <c r="Y629" s="143"/>
      <c r="Z629" s="231"/>
      <c r="AA629" s="61"/>
      <c r="AC629" s="143"/>
      <c r="AD629" s="143"/>
      <c r="AG629" s="143"/>
      <c r="AH629" s="231"/>
      <c r="AI629" s="61"/>
      <c r="AK629" s="143"/>
      <c r="AL629" s="143"/>
      <c r="AO629" s="143"/>
      <c r="AP629" s="231"/>
      <c r="AQ629" s="61"/>
      <c r="AS629" s="143"/>
      <c r="AT629" s="143"/>
      <c r="AW629" s="143"/>
      <c r="AX629" s="231"/>
      <c r="AY629" s="61"/>
      <c r="BA629" s="143"/>
      <c r="BB629" s="143"/>
      <c r="BE629" s="143"/>
      <c r="BF629" s="231"/>
      <c r="BG629" s="241"/>
    </row>
    <row r="630" spans="1:59" ht="12.75" x14ac:dyDescent="0.2">
      <c r="A630" s="231"/>
      <c r="B630" s="126"/>
      <c r="I630" s="143"/>
      <c r="J630" s="231"/>
      <c r="M630" s="143"/>
      <c r="N630" s="143"/>
      <c r="Q630" s="143"/>
      <c r="R630" s="231"/>
      <c r="S630" s="61"/>
      <c r="U630" s="143"/>
      <c r="V630" s="143"/>
      <c r="Y630" s="143"/>
      <c r="Z630" s="231"/>
      <c r="AA630" s="61"/>
      <c r="AC630" s="143"/>
      <c r="AD630" s="143"/>
      <c r="AG630" s="143"/>
      <c r="AH630" s="231"/>
      <c r="AI630" s="61"/>
      <c r="AK630" s="143"/>
      <c r="AL630" s="143"/>
      <c r="AO630" s="143"/>
      <c r="AP630" s="231"/>
      <c r="AQ630" s="61"/>
      <c r="AS630" s="143"/>
      <c r="AT630" s="143"/>
      <c r="AW630" s="143"/>
      <c r="AX630" s="231"/>
      <c r="AY630" s="61"/>
      <c r="BA630" s="143"/>
      <c r="BB630" s="143"/>
      <c r="BE630" s="143"/>
      <c r="BF630" s="231"/>
      <c r="BG630" s="241"/>
    </row>
    <row r="631" spans="1:59" ht="12.75" x14ac:dyDescent="0.2">
      <c r="A631" s="231"/>
      <c r="B631" s="126"/>
      <c r="I631" s="143"/>
      <c r="J631" s="231"/>
      <c r="M631" s="143"/>
      <c r="N631" s="143"/>
      <c r="Q631" s="143"/>
      <c r="R631" s="231"/>
      <c r="S631" s="61"/>
      <c r="U631" s="143"/>
      <c r="V631" s="143"/>
      <c r="Y631" s="143"/>
      <c r="Z631" s="231"/>
      <c r="AA631" s="61"/>
      <c r="AC631" s="143"/>
      <c r="AD631" s="143"/>
      <c r="AG631" s="143"/>
      <c r="AH631" s="231"/>
      <c r="AI631" s="61"/>
      <c r="AK631" s="143"/>
      <c r="AL631" s="143"/>
      <c r="AO631" s="143"/>
      <c r="AP631" s="231"/>
      <c r="AQ631" s="61"/>
      <c r="AS631" s="143"/>
      <c r="AT631" s="143"/>
      <c r="AW631" s="143"/>
      <c r="AX631" s="231"/>
      <c r="AY631" s="61"/>
      <c r="BA631" s="143"/>
      <c r="BB631" s="143"/>
      <c r="BE631" s="143"/>
      <c r="BF631" s="231"/>
      <c r="BG631" s="241"/>
    </row>
    <row r="632" spans="1:59" ht="12.75" x14ac:dyDescent="0.2">
      <c r="A632" s="231"/>
      <c r="B632" s="126"/>
      <c r="I632" s="143"/>
      <c r="J632" s="231"/>
      <c r="M632" s="143"/>
      <c r="N632" s="143"/>
      <c r="Q632" s="143"/>
      <c r="R632" s="231"/>
      <c r="S632" s="61"/>
      <c r="U632" s="143"/>
      <c r="V632" s="143"/>
      <c r="Y632" s="143"/>
      <c r="Z632" s="231"/>
      <c r="AA632" s="61"/>
      <c r="AC632" s="143"/>
      <c r="AD632" s="143"/>
      <c r="AG632" s="143"/>
      <c r="AH632" s="231"/>
      <c r="AI632" s="61"/>
      <c r="AK632" s="143"/>
      <c r="AL632" s="143"/>
      <c r="AO632" s="143"/>
      <c r="AP632" s="231"/>
      <c r="AQ632" s="61"/>
      <c r="AS632" s="143"/>
      <c r="AT632" s="143"/>
      <c r="AW632" s="143"/>
      <c r="AX632" s="231"/>
      <c r="AY632" s="61"/>
      <c r="BA632" s="143"/>
      <c r="BB632" s="143"/>
      <c r="BE632" s="143"/>
      <c r="BF632" s="231"/>
      <c r="BG632" s="241"/>
    </row>
    <row r="633" spans="1:59" ht="12.75" x14ac:dyDescent="0.2">
      <c r="A633" s="231"/>
      <c r="B633" s="126"/>
      <c r="I633" s="143"/>
      <c r="J633" s="231"/>
      <c r="M633" s="143"/>
      <c r="N633" s="143"/>
      <c r="Q633" s="143"/>
      <c r="R633" s="231"/>
      <c r="S633" s="61"/>
      <c r="U633" s="143"/>
      <c r="V633" s="143"/>
      <c r="Y633" s="143"/>
      <c r="Z633" s="231"/>
      <c r="AA633" s="61"/>
      <c r="AC633" s="143"/>
      <c r="AD633" s="143"/>
      <c r="AG633" s="143"/>
      <c r="AH633" s="231"/>
      <c r="AI633" s="61"/>
      <c r="AK633" s="143"/>
      <c r="AL633" s="143"/>
      <c r="AO633" s="143"/>
      <c r="AP633" s="231"/>
      <c r="AQ633" s="61"/>
      <c r="AS633" s="143"/>
      <c r="AT633" s="143"/>
      <c r="AW633" s="143"/>
      <c r="AX633" s="231"/>
      <c r="AY633" s="61"/>
      <c r="BA633" s="143"/>
      <c r="BB633" s="143"/>
      <c r="BE633" s="143"/>
      <c r="BF633" s="231"/>
      <c r="BG633" s="241"/>
    </row>
    <row r="634" spans="1:59" ht="12.75" x14ac:dyDescent="0.2">
      <c r="A634" s="231"/>
      <c r="B634" s="126"/>
      <c r="I634" s="143"/>
      <c r="J634" s="231"/>
      <c r="M634" s="143"/>
      <c r="N634" s="143"/>
      <c r="Q634" s="143"/>
      <c r="R634" s="231"/>
      <c r="S634" s="61"/>
      <c r="U634" s="143"/>
      <c r="V634" s="143"/>
      <c r="Y634" s="143"/>
      <c r="Z634" s="231"/>
      <c r="AA634" s="61"/>
      <c r="AC634" s="143"/>
      <c r="AD634" s="143"/>
      <c r="AG634" s="143"/>
      <c r="AH634" s="231"/>
      <c r="AI634" s="61"/>
      <c r="AK634" s="143"/>
      <c r="AL634" s="143"/>
      <c r="AO634" s="143"/>
      <c r="AP634" s="231"/>
      <c r="AQ634" s="61"/>
      <c r="AS634" s="143"/>
      <c r="AT634" s="143"/>
      <c r="AW634" s="143"/>
      <c r="AX634" s="231"/>
      <c r="AY634" s="61"/>
      <c r="BA634" s="143"/>
      <c r="BB634" s="143"/>
      <c r="BE634" s="143"/>
      <c r="BF634" s="231"/>
      <c r="BG634" s="241"/>
    </row>
    <row r="635" spans="1:59" ht="12.75" x14ac:dyDescent="0.2">
      <c r="A635" s="231"/>
      <c r="B635" s="126"/>
      <c r="I635" s="143"/>
      <c r="J635" s="231"/>
      <c r="M635" s="143"/>
      <c r="N635" s="143"/>
      <c r="Q635" s="143"/>
      <c r="R635" s="231"/>
      <c r="S635" s="61"/>
      <c r="U635" s="143"/>
      <c r="V635" s="143"/>
      <c r="Y635" s="143"/>
      <c r="Z635" s="231"/>
      <c r="AA635" s="61"/>
      <c r="AC635" s="143"/>
      <c r="AD635" s="143"/>
      <c r="AG635" s="143"/>
      <c r="AH635" s="231"/>
      <c r="AI635" s="61"/>
      <c r="AK635" s="143"/>
      <c r="AL635" s="143"/>
      <c r="AO635" s="143"/>
      <c r="AP635" s="231"/>
      <c r="AQ635" s="61"/>
      <c r="AS635" s="143"/>
      <c r="AT635" s="143"/>
      <c r="AW635" s="143"/>
      <c r="AX635" s="231"/>
      <c r="AY635" s="61"/>
      <c r="BA635" s="143"/>
      <c r="BB635" s="143"/>
      <c r="BE635" s="143"/>
      <c r="BF635" s="231"/>
      <c r="BG635" s="241"/>
    </row>
    <row r="636" spans="1:59" ht="12.75" x14ac:dyDescent="0.2">
      <c r="A636" s="231"/>
      <c r="B636" s="126"/>
      <c r="I636" s="143"/>
      <c r="J636" s="231"/>
      <c r="M636" s="143"/>
      <c r="N636" s="143"/>
      <c r="Q636" s="143"/>
      <c r="R636" s="231"/>
      <c r="S636" s="61"/>
      <c r="U636" s="143"/>
      <c r="V636" s="143"/>
      <c r="Y636" s="143"/>
      <c r="Z636" s="231"/>
      <c r="AA636" s="61"/>
      <c r="AC636" s="143"/>
      <c r="AD636" s="143"/>
      <c r="AG636" s="143"/>
      <c r="AH636" s="231"/>
      <c r="AI636" s="61"/>
      <c r="AK636" s="143"/>
      <c r="AL636" s="143"/>
      <c r="AO636" s="143"/>
      <c r="AP636" s="231"/>
      <c r="AQ636" s="61"/>
      <c r="AS636" s="143"/>
      <c r="AT636" s="143"/>
      <c r="AW636" s="143"/>
      <c r="AX636" s="231"/>
      <c r="AY636" s="61"/>
      <c r="BA636" s="143"/>
      <c r="BB636" s="143"/>
      <c r="BE636" s="143"/>
      <c r="BF636" s="231"/>
      <c r="BG636" s="241"/>
    </row>
    <row r="637" spans="1:59" ht="12.75" x14ac:dyDescent="0.2">
      <c r="A637" s="231"/>
      <c r="B637" s="126"/>
      <c r="I637" s="143"/>
      <c r="J637" s="231"/>
      <c r="M637" s="143"/>
      <c r="N637" s="143"/>
      <c r="Q637" s="143"/>
      <c r="R637" s="231"/>
      <c r="S637" s="61"/>
      <c r="U637" s="143"/>
      <c r="V637" s="143"/>
      <c r="Y637" s="143"/>
      <c r="Z637" s="231"/>
      <c r="AA637" s="61"/>
      <c r="AC637" s="143"/>
      <c r="AD637" s="143"/>
      <c r="AG637" s="143"/>
      <c r="AH637" s="231"/>
      <c r="AI637" s="61"/>
      <c r="AK637" s="143"/>
      <c r="AL637" s="143"/>
      <c r="AO637" s="143"/>
      <c r="AP637" s="231"/>
      <c r="AQ637" s="61"/>
      <c r="AS637" s="143"/>
      <c r="AT637" s="143"/>
      <c r="AW637" s="143"/>
      <c r="AX637" s="231"/>
      <c r="AY637" s="61"/>
      <c r="BA637" s="143"/>
      <c r="BB637" s="143"/>
      <c r="BE637" s="143"/>
      <c r="BF637" s="231"/>
      <c r="BG637" s="241"/>
    </row>
    <row r="638" spans="1:59" ht="12.75" x14ac:dyDescent="0.2">
      <c r="A638" s="231"/>
      <c r="B638" s="126"/>
      <c r="I638" s="143"/>
      <c r="J638" s="231"/>
      <c r="M638" s="143"/>
      <c r="N638" s="143"/>
      <c r="Q638" s="143"/>
      <c r="R638" s="231"/>
      <c r="S638" s="61"/>
      <c r="U638" s="143"/>
      <c r="V638" s="143"/>
      <c r="Y638" s="143"/>
      <c r="Z638" s="231"/>
      <c r="AA638" s="61"/>
      <c r="AC638" s="143"/>
      <c r="AD638" s="143"/>
      <c r="AG638" s="143"/>
      <c r="AH638" s="231"/>
      <c r="AI638" s="61"/>
      <c r="AK638" s="143"/>
      <c r="AL638" s="143"/>
      <c r="AO638" s="143"/>
      <c r="AP638" s="231"/>
      <c r="AQ638" s="61"/>
      <c r="AS638" s="143"/>
      <c r="AT638" s="143"/>
      <c r="AW638" s="143"/>
      <c r="AX638" s="231"/>
      <c r="AY638" s="61"/>
      <c r="BA638" s="143"/>
      <c r="BB638" s="143"/>
      <c r="BE638" s="143"/>
      <c r="BF638" s="231"/>
      <c r="BG638" s="241"/>
    </row>
    <row r="639" spans="1:59" ht="12.75" x14ac:dyDescent="0.2">
      <c r="A639" s="231"/>
      <c r="B639" s="126"/>
      <c r="I639" s="143"/>
      <c r="J639" s="231"/>
      <c r="M639" s="143"/>
      <c r="N639" s="143"/>
      <c r="Q639" s="143"/>
      <c r="R639" s="231"/>
      <c r="S639" s="61"/>
      <c r="U639" s="143"/>
      <c r="V639" s="143"/>
      <c r="Y639" s="143"/>
      <c r="Z639" s="231"/>
      <c r="AA639" s="61"/>
      <c r="AC639" s="143"/>
      <c r="AD639" s="143"/>
      <c r="AG639" s="143"/>
      <c r="AH639" s="231"/>
      <c r="AI639" s="61"/>
      <c r="AK639" s="143"/>
      <c r="AL639" s="143"/>
      <c r="AO639" s="143"/>
      <c r="AP639" s="231"/>
      <c r="AQ639" s="61"/>
      <c r="AS639" s="143"/>
      <c r="AT639" s="143"/>
      <c r="AW639" s="143"/>
      <c r="AX639" s="231"/>
      <c r="AY639" s="61"/>
      <c r="BA639" s="143"/>
      <c r="BB639" s="143"/>
      <c r="BE639" s="143"/>
      <c r="BF639" s="231"/>
      <c r="BG639" s="241"/>
    </row>
    <row r="640" spans="1:59" ht="12.75" x14ac:dyDescent="0.2">
      <c r="A640" s="231"/>
      <c r="B640" s="126"/>
      <c r="I640" s="143"/>
      <c r="J640" s="231"/>
      <c r="M640" s="143"/>
      <c r="N640" s="143"/>
      <c r="Q640" s="143"/>
      <c r="R640" s="231"/>
      <c r="S640" s="61"/>
      <c r="U640" s="143"/>
      <c r="V640" s="143"/>
      <c r="Y640" s="143"/>
      <c r="Z640" s="231"/>
      <c r="AA640" s="61"/>
      <c r="AC640" s="143"/>
      <c r="AD640" s="143"/>
      <c r="AG640" s="143"/>
      <c r="AH640" s="231"/>
      <c r="AI640" s="61"/>
      <c r="AK640" s="143"/>
      <c r="AL640" s="143"/>
      <c r="AO640" s="143"/>
      <c r="AP640" s="231"/>
      <c r="AQ640" s="61"/>
      <c r="AS640" s="143"/>
      <c r="AT640" s="143"/>
      <c r="AW640" s="143"/>
      <c r="AX640" s="231"/>
      <c r="AY640" s="61"/>
      <c r="BA640" s="143"/>
      <c r="BB640" s="143"/>
      <c r="BE640" s="143"/>
      <c r="BF640" s="231"/>
      <c r="BG640" s="241"/>
    </row>
    <row r="641" spans="1:59" ht="12.75" x14ac:dyDescent="0.2">
      <c r="A641" s="231"/>
      <c r="B641" s="126"/>
      <c r="I641" s="143"/>
      <c r="J641" s="231"/>
      <c r="M641" s="143"/>
      <c r="N641" s="143"/>
      <c r="Q641" s="143"/>
      <c r="R641" s="231"/>
      <c r="S641" s="61"/>
      <c r="U641" s="143"/>
      <c r="V641" s="143"/>
      <c r="Y641" s="143"/>
      <c r="Z641" s="231"/>
      <c r="AA641" s="61"/>
      <c r="AC641" s="143"/>
      <c r="AD641" s="143"/>
      <c r="AG641" s="143"/>
      <c r="AH641" s="231"/>
      <c r="AI641" s="61"/>
      <c r="AK641" s="143"/>
      <c r="AL641" s="143"/>
      <c r="AO641" s="143"/>
      <c r="AP641" s="231"/>
      <c r="AQ641" s="61"/>
      <c r="AS641" s="143"/>
      <c r="AT641" s="143"/>
      <c r="AW641" s="143"/>
      <c r="AX641" s="231"/>
      <c r="AY641" s="61"/>
      <c r="BA641" s="143"/>
      <c r="BB641" s="143"/>
      <c r="BE641" s="143"/>
      <c r="BF641" s="231"/>
      <c r="BG641" s="241"/>
    </row>
    <row r="642" spans="1:59" ht="12.75" x14ac:dyDescent="0.2">
      <c r="A642" s="231"/>
      <c r="B642" s="126"/>
      <c r="I642" s="143"/>
      <c r="J642" s="231"/>
      <c r="M642" s="143"/>
      <c r="N642" s="143"/>
      <c r="Q642" s="143"/>
      <c r="R642" s="231"/>
      <c r="S642" s="61"/>
      <c r="U642" s="143"/>
      <c r="V642" s="143"/>
      <c r="Y642" s="143"/>
      <c r="Z642" s="231"/>
      <c r="AA642" s="61"/>
      <c r="AC642" s="143"/>
      <c r="AD642" s="143"/>
      <c r="AG642" s="143"/>
      <c r="AH642" s="231"/>
      <c r="AI642" s="61"/>
      <c r="AK642" s="143"/>
      <c r="AL642" s="143"/>
      <c r="AO642" s="143"/>
      <c r="AP642" s="231"/>
      <c r="AQ642" s="61"/>
      <c r="AS642" s="143"/>
      <c r="AT642" s="143"/>
      <c r="AW642" s="143"/>
      <c r="AX642" s="231"/>
      <c r="AY642" s="61"/>
      <c r="BA642" s="143"/>
      <c r="BB642" s="143"/>
      <c r="BE642" s="143"/>
      <c r="BF642" s="231"/>
      <c r="BG642" s="241"/>
    </row>
    <row r="643" spans="1:59" ht="12.75" x14ac:dyDescent="0.2">
      <c r="A643" s="231"/>
      <c r="B643" s="126"/>
      <c r="I643" s="143"/>
      <c r="J643" s="231"/>
      <c r="M643" s="143"/>
      <c r="N643" s="143"/>
      <c r="Q643" s="143"/>
      <c r="R643" s="231"/>
      <c r="S643" s="61"/>
      <c r="U643" s="143"/>
      <c r="V643" s="143"/>
      <c r="Y643" s="143"/>
      <c r="Z643" s="231"/>
      <c r="AA643" s="61"/>
      <c r="AC643" s="143"/>
      <c r="AD643" s="143"/>
      <c r="AG643" s="143"/>
      <c r="AH643" s="231"/>
      <c r="AI643" s="61"/>
      <c r="AK643" s="143"/>
      <c r="AL643" s="143"/>
      <c r="AO643" s="143"/>
      <c r="AP643" s="231"/>
      <c r="AQ643" s="61"/>
      <c r="AS643" s="143"/>
      <c r="AT643" s="143"/>
      <c r="AW643" s="143"/>
      <c r="AX643" s="231"/>
      <c r="AY643" s="61"/>
      <c r="BA643" s="143"/>
      <c r="BB643" s="143"/>
      <c r="BE643" s="143"/>
      <c r="BF643" s="231"/>
      <c r="BG643" s="241"/>
    </row>
    <row r="644" spans="1:59" ht="12.75" x14ac:dyDescent="0.2">
      <c r="A644" s="231"/>
      <c r="B644" s="126"/>
      <c r="I644" s="143"/>
      <c r="J644" s="231"/>
      <c r="M644" s="143"/>
      <c r="N644" s="143"/>
      <c r="Q644" s="143"/>
      <c r="R644" s="231"/>
      <c r="S644" s="61"/>
      <c r="U644" s="143"/>
      <c r="V644" s="143"/>
      <c r="Y644" s="143"/>
      <c r="Z644" s="231"/>
      <c r="AA644" s="61"/>
      <c r="AC644" s="143"/>
      <c r="AD644" s="143"/>
      <c r="AG644" s="143"/>
      <c r="AH644" s="231"/>
      <c r="AI644" s="61"/>
      <c r="AK644" s="143"/>
      <c r="AL644" s="143"/>
      <c r="AO644" s="143"/>
      <c r="AP644" s="231"/>
      <c r="AQ644" s="61"/>
      <c r="AS644" s="143"/>
      <c r="AT644" s="143"/>
      <c r="AW644" s="143"/>
      <c r="AX644" s="231"/>
      <c r="AY644" s="61"/>
      <c r="BA644" s="143"/>
      <c r="BB644" s="143"/>
      <c r="BE644" s="143"/>
      <c r="BF644" s="231"/>
      <c r="BG644" s="241"/>
    </row>
    <row r="645" spans="1:59" ht="12.75" x14ac:dyDescent="0.2">
      <c r="A645" s="231"/>
      <c r="B645" s="126"/>
      <c r="I645" s="143"/>
      <c r="J645" s="231"/>
      <c r="M645" s="143"/>
      <c r="N645" s="143"/>
      <c r="Q645" s="143"/>
      <c r="R645" s="231"/>
      <c r="S645" s="61"/>
      <c r="U645" s="143"/>
      <c r="V645" s="143"/>
      <c r="Y645" s="143"/>
      <c r="Z645" s="231"/>
      <c r="AA645" s="61"/>
      <c r="AC645" s="143"/>
      <c r="AD645" s="143"/>
      <c r="AG645" s="143"/>
      <c r="AH645" s="231"/>
      <c r="AI645" s="61"/>
      <c r="AK645" s="143"/>
      <c r="AL645" s="143"/>
      <c r="AO645" s="143"/>
      <c r="AP645" s="231"/>
      <c r="AQ645" s="61"/>
      <c r="AS645" s="143"/>
      <c r="AT645" s="143"/>
      <c r="AW645" s="143"/>
      <c r="AX645" s="231"/>
      <c r="AY645" s="61"/>
      <c r="BA645" s="143"/>
      <c r="BB645" s="143"/>
      <c r="BE645" s="143"/>
      <c r="BF645" s="231"/>
      <c r="BG645" s="241"/>
    </row>
    <row r="646" spans="1:59" ht="12.75" x14ac:dyDescent="0.2">
      <c r="A646" s="231"/>
      <c r="B646" s="126"/>
      <c r="I646" s="143"/>
      <c r="J646" s="231"/>
      <c r="M646" s="143"/>
      <c r="N646" s="143"/>
      <c r="Q646" s="143"/>
      <c r="R646" s="231"/>
      <c r="S646" s="61"/>
      <c r="U646" s="143"/>
      <c r="V646" s="143"/>
      <c r="Y646" s="143"/>
      <c r="Z646" s="231"/>
      <c r="AA646" s="61"/>
      <c r="AC646" s="143"/>
      <c r="AD646" s="143"/>
      <c r="AG646" s="143"/>
      <c r="AH646" s="231"/>
      <c r="AI646" s="61"/>
      <c r="AK646" s="143"/>
      <c r="AL646" s="143"/>
      <c r="AO646" s="143"/>
      <c r="AP646" s="231"/>
      <c r="AQ646" s="61"/>
      <c r="AS646" s="143"/>
      <c r="AT646" s="143"/>
      <c r="AW646" s="143"/>
      <c r="AX646" s="231"/>
      <c r="AY646" s="61"/>
      <c r="BA646" s="143"/>
      <c r="BB646" s="143"/>
      <c r="BE646" s="143"/>
      <c r="BF646" s="231"/>
      <c r="BG646" s="241"/>
    </row>
    <row r="647" spans="1:59" ht="12.75" x14ac:dyDescent="0.2">
      <c r="A647" s="231"/>
      <c r="B647" s="126"/>
      <c r="I647" s="143"/>
      <c r="J647" s="231"/>
      <c r="M647" s="143"/>
      <c r="N647" s="143"/>
      <c r="Q647" s="143"/>
      <c r="R647" s="231"/>
      <c r="S647" s="61"/>
      <c r="U647" s="143"/>
      <c r="V647" s="143"/>
      <c r="Y647" s="143"/>
      <c r="Z647" s="231"/>
      <c r="AA647" s="61"/>
      <c r="AC647" s="143"/>
      <c r="AD647" s="143"/>
      <c r="AG647" s="143"/>
      <c r="AH647" s="231"/>
      <c r="AI647" s="61"/>
      <c r="AK647" s="143"/>
      <c r="AL647" s="143"/>
      <c r="AO647" s="143"/>
      <c r="AP647" s="231"/>
      <c r="AQ647" s="61"/>
      <c r="AS647" s="143"/>
      <c r="AT647" s="143"/>
      <c r="AW647" s="143"/>
      <c r="AX647" s="231"/>
      <c r="AY647" s="61"/>
      <c r="BA647" s="143"/>
      <c r="BB647" s="143"/>
      <c r="BE647" s="143"/>
      <c r="BF647" s="231"/>
      <c r="BG647" s="241"/>
    </row>
    <row r="648" spans="1:59" ht="12.75" x14ac:dyDescent="0.2">
      <c r="A648" s="231"/>
      <c r="B648" s="126"/>
      <c r="I648" s="143"/>
      <c r="J648" s="231"/>
      <c r="M648" s="143"/>
      <c r="N648" s="143"/>
      <c r="Q648" s="143"/>
      <c r="R648" s="231"/>
      <c r="S648" s="61"/>
      <c r="U648" s="143"/>
      <c r="V648" s="143"/>
      <c r="Y648" s="143"/>
      <c r="Z648" s="231"/>
      <c r="AA648" s="61"/>
      <c r="AC648" s="143"/>
      <c r="AD648" s="143"/>
      <c r="AG648" s="143"/>
      <c r="AH648" s="231"/>
      <c r="AI648" s="61"/>
      <c r="AK648" s="143"/>
      <c r="AL648" s="143"/>
      <c r="AO648" s="143"/>
      <c r="AP648" s="231"/>
      <c r="AQ648" s="61"/>
      <c r="AS648" s="143"/>
      <c r="AT648" s="143"/>
      <c r="AW648" s="143"/>
      <c r="AX648" s="231"/>
      <c r="AY648" s="61"/>
      <c r="BA648" s="143"/>
      <c r="BB648" s="143"/>
      <c r="BE648" s="143"/>
      <c r="BF648" s="231"/>
      <c r="BG648" s="241"/>
    </row>
    <row r="649" spans="1:59" ht="12.75" x14ac:dyDescent="0.2">
      <c r="A649" s="231"/>
      <c r="B649" s="126"/>
      <c r="I649" s="143"/>
      <c r="J649" s="231"/>
      <c r="M649" s="143"/>
      <c r="N649" s="143"/>
      <c r="Q649" s="143"/>
      <c r="R649" s="231"/>
      <c r="S649" s="61"/>
      <c r="U649" s="143"/>
      <c r="V649" s="143"/>
      <c r="Y649" s="143"/>
      <c r="Z649" s="231"/>
      <c r="AA649" s="61"/>
      <c r="AC649" s="143"/>
      <c r="AD649" s="143"/>
      <c r="AG649" s="143"/>
      <c r="AH649" s="231"/>
      <c r="AI649" s="61"/>
      <c r="AK649" s="143"/>
      <c r="AL649" s="143"/>
      <c r="AO649" s="143"/>
      <c r="AP649" s="231"/>
      <c r="AQ649" s="61"/>
      <c r="AS649" s="143"/>
      <c r="AT649" s="143"/>
      <c r="AW649" s="143"/>
      <c r="AX649" s="231"/>
      <c r="AY649" s="61"/>
      <c r="BA649" s="143"/>
      <c r="BB649" s="143"/>
      <c r="BE649" s="143"/>
      <c r="BF649" s="231"/>
      <c r="BG649" s="241"/>
    </row>
    <row r="650" spans="1:59" ht="12.75" x14ac:dyDescent="0.2">
      <c r="A650" s="231"/>
      <c r="B650" s="126"/>
      <c r="I650" s="143"/>
      <c r="J650" s="231"/>
      <c r="M650" s="143"/>
      <c r="N650" s="143"/>
      <c r="Q650" s="143"/>
      <c r="R650" s="231"/>
      <c r="S650" s="61"/>
      <c r="U650" s="143"/>
      <c r="V650" s="143"/>
      <c r="Y650" s="143"/>
      <c r="Z650" s="231"/>
      <c r="AA650" s="61"/>
      <c r="AC650" s="143"/>
      <c r="AD650" s="143"/>
      <c r="AG650" s="143"/>
      <c r="AH650" s="231"/>
      <c r="AI650" s="61"/>
      <c r="AK650" s="143"/>
      <c r="AL650" s="143"/>
      <c r="AO650" s="143"/>
      <c r="AP650" s="231"/>
      <c r="AQ650" s="61"/>
      <c r="AS650" s="143"/>
      <c r="AT650" s="143"/>
      <c r="AW650" s="143"/>
      <c r="AX650" s="231"/>
      <c r="AY650" s="61"/>
      <c r="BA650" s="143"/>
      <c r="BB650" s="143"/>
      <c r="BE650" s="143"/>
      <c r="BF650" s="231"/>
      <c r="BG650" s="241"/>
    </row>
    <row r="651" spans="1:59" ht="12.75" x14ac:dyDescent="0.2">
      <c r="A651" s="231"/>
      <c r="B651" s="126"/>
      <c r="I651" s="143"/>
      <c r="J651" s="231"/>
      <c r="M651" s="143"/>
      <c r="N651" s="143"/>
      <c r="Q651" s="143"/>
      <c r="R651" s="231"/>
      <c r="S651" s="61"/>
      <c r="U651" s="143"/>
      <c r="V651" s="143"/>
      <c r="Y651" s="143"/>
      <c r="Z651" s="231"/>
      <c r="AA651" s="61"/>
      <c r="AC651" s="143"/>
      <c r="AD651" s="143"/>
      <c r="AG651" s="143"/>
      <c r="AH651" s="231"/>
      <c r="AI651" s="61"/>
      <c r="AK651" s="143"/>
      <c r="AL651" s="143"/>
      <c r="AO651" s="143"/>
      <c r="AP651" s="231"/>
      <c r="AQ651" s="61"/>
      <c r="AS651" s="143"/>
      <c r="AT651" s="143"/>
      <c r="AW651" s="143"/>
      <c r="AX651" s="231"/>
      <c r="AY651" s="61"/>
      <c r="BA651" s="143"/>
      <c r="BB651" s="143"/>
      <c r="BE651" s="143"/>
      <c r="BF651" s="231"/>
      <c r="BG651" s="241"/>
    </row>
    <row r="652" spans="1:59" ht="12.75" x14ac:dyDescent="0.2">
      <c r="A652" s="231"/>
      <c r="B652" s="126"/>
      <c r="I652" s="143"/>
      <c r="J652" s="231"/>
      <c r="M652" s="143"/>
      <c r="N652" s="143"/>
      <c r="Q652" s="143"/>
      <c r="R652" s="231"/>
      <c r="S652" s="61"/>
      <c r="U652" s="143"/>
      <c r="V652" s="143"/>
      <c r="Y652" s="143"/>
      <c r="Z652" s="231"/>
      <c r="AA652" s="61"/>
      <c r="AC652" s="143"/>
      <c r="AD652" s="143"/>
      <c r="AG652" s="143"/>
      <c r="AH652" s="231"/>
      <c r="AI652" s="61"/>
      <c r="AK652" s="143"/>
      <c r="AL652" s="143"/>
      <c r="AO652" s="143"/>
      <c r="AP652" s="231"/>
      <c r="AQ652" s="61"/>
      <c r="AS652" s="143"/>
      <c r="AT652" s="143"/>
      <c r="AW652" s="143"/>
      <c r="AX652" s="231"/>
      <c r="AY652" s="61"/>
      <c r="BA652" s="143"/>
      <c r="BB652" s="143"/>
      <c r="BE652" s="143"/>
      <c r="BF652" s="231"/>
      <c r="BG652" s="241"/>
    </row>
    <row r="653" spans="1:59" ht="12.75" x14ac:dyDescent="0.2">
      <c r="A653" s="231"/>
      <c r="B653" s="126"/>
      <c r="I653" s="143"/>
      <c r="J653" s="231"/>
      <c r="M653" s="143"/>
      <c r="N653" s="143"/>
      <c r="Q653" s="143"/>
      <c r="R653" s="231"/>
      <c r="S653" s="61"/>
      <c r="U653" s="143"/>
      <c r="V653" s="143"/>
      <c r="Y653" s="143"/>
      <c r="Z653" s="231"/>
      <c r="AA653" s="61"/>
      <c r="AC653" s="143"/>
      <c r="AD653" s="143"/>
      <c r="AG653" s="143"/>
      <c r="AH653" s="231"/>
      <c r="AI653" s="61"/>
      <c r="AK653" s="143"/>
      <c r="AL653" s="143"/>
      <c r="AO653" s="143"/>
      <c r="AP653" s="231"/>
      <c r="AQ653" s="61"/>
      <c r="AS653" s="143"/>
      <c r="AT653" s="143"/>
      <c r="AW653" s="143"/>
      <c r="AX653" s="231"/>
      <c r="AY653" s="61"/>
      <c r="BA653" s="143"/>
      <c r="BB653" s="143"/>
      <c r="BE653" s="143"/>
      <c r="BF653" s="231"/>
      <c r="BG653" s="241"/>
    </row>
    <row r="654" spans="1:59" ht="12.75" x14ac:dyDescent="0.2">
      <c r="A654" s="231"/>
      <c r="B654" s="126"/>
      <c r="I654" s="143"/>
      <c r="J654" s="231"/>
      <c r="M654" s="143"/>
      <c r="N654" s="143"/>
      <c r="Q654" s="143"/>
      <c r="R654" s="231"/>
      <c r="S654" s="61"/>
      <c r="U654" s="143"/>
      <c r="V654" s="143"/>
      <c r="Y654" s="143"/>
      <c r="Z654" s="231"/>
      <c r="AA654" s="61"/>
      <c r="AC654" s="143"/>
      <c r="AD654" s="143"/>
      <c r="AG654" s="143"/>
      <c r="AH654" s="231"/>
      <c r="AI654" s="61"/>
      <c r="AK654" s="143"/>
      <c r="AL654" s="143"/>
      <c r="AO654" s="143"/>
      <c r="AP654" s="231"/>
      <c r="AQ654" s="61"/>
      <c r="AS654" s="143"/>
      <c r="AT654" s="143"/>
      <c r="AW654" s="143"/>
      <c r="AX654" s="231"/>
      <c r="AY654" s="61"/>
      <c r="BA654" s="143"/>
      <c r="BB654" s="143"/>
      <c r="BE654" s="143"/>
      <c r="BF654" s="231"/>
      <c r="BG654" s="241"/>
    </row>
    <row r="655" spans="1:59" ht="12.75" x14ac:dyDescent="0.2">
      <c r="A655" s="231"/>
      <c r="B655" s="126"/>
      <c r="I655" s="143"/>
      <c r="J655" s="231"/>
      <c r="M655" s="143"/>
      <c r="N655" s="143"/>
      <c r="Q655" s="143"/>
      <c r="R655" s="231"/>
      <c r="S655" s="61"/>
      <c r="U655" s="143"/>
      <c r="V655" s="143"/>
      <c r="Y655" s="143"/>
      <c r="Z655" s="231"/>
      <c r="AA655" s="61"/>
      <c r="AC655" s="143"/>
      <c r="AD655" s="143"/>
      <c r="AG655" s="143"/>
      <c r="AH655" s="231"/>
      <c r="AI655" s="61"/>
      <c r="AK655" s="143"/>
      <c r="AL655" s="143"/>
      <c r="AO655" s="143"/>
      <c r="AP655" s="231"/>
      <c r="AQ655" s="61"/>
      <c r="AS655" s="143"/>
      <c r="AT655" s="143"/>
      <c r="AW655" s="143"/>
      <c r="AX655" s="231"/>
      <c r="AY655" s="61"/>
      <c r="BA655" s="143"/>
      <c r="BB655" s="143"/>
      <c r="BE655" s="143"/>
      <c r="BF655" s="231"/>
      <c r="BG655" s="241"/>
    </row>
    <row r="656" spans="1:59" ht="12.75" x14ac:dyDescent="0.2">
      <c r="A656" s="231"/>
      <c r="B656" s="126"/>
      <c r="I656" s="143"/>
      <c r="J656" s="231"/>
      <c r="M656" s="143"/>
      <c r="N656" s="143"/>
      <c r="Q656" s="143"/>
      <c r="R656" s="231"/>
      <c r="S656" s="61"/>
      <c r="U656" s="143"/>
      <c r="V656" s="143"/>
      <c r="Y656" s="143"/>
      <c r="Z656" s="231"/>
      <c r="AA656" s="61"/>
      <c r="AC656" s="143"/>
      <c r="AD656" s="143"/>
      <c r="AG656" s="143"/>
      <c r="AH656" s="231"/>
      <c r="AI656" s="61"/>
      <c r="AK656" s="143"/>
      <c r="AL656" s="143"/>
      <c r="AO656" s="143"/>
      <c r="AP656" s="231"/>
      <c r="AQ656" s="61"/>
      <c r="AS656" s="143"/>
      <c r="AT656" s="143"/>
      <c r="AW656" s="143"/>
      <c r="AX656" s="231"/>
      <c r="AY656" s="61"/>
      <c r="BA656" s="143"/>
      <c r="BB656" s="143"/>
      <c r="BE656" s="143"/>
      <c r="BF656" s="231"/>
      <c r="BG656" s="241"/>
    </row>
    <row r="657" spans="1:59" ht="12.75" x14ac:dyDescent="0.2">
      <c r="A657" s="231"/>
      <c r="B657" s="126"/>
      <c r="I657" s="143"/>
      <c r="J657" s="231"/>
      <c r="M657" s="143"/>
      <c r="N657" s="143"/>
      <c r="Q657" s="143"/>
      <c r="R657" s="231"/>
      <c r="S657" s="61"/>
      <c r="U657" s="143"/>
      <c r="V657" s="143"/>
      <c r="Y657" s="143"/>
      <c r="Z657" s="231"/>
      <c r="AA657" s="61"/>
      <c r="AC657" s="143"/>
      <c r="AD657" s="143"/>
      <c r="AG657" s="143"/>
      <c r="AH657" s="231"/>
      <c r="AI657" s="61"/>
      <c r="AK657" s="143"/>
      <c r="AL657" s="143"/>
      <c r="AO657" s="143"/>
      <c r="AP657" s="231"/>
      <c r="AQ657" s="61"/>
      <c r="AS657" s="143"/>
      <c r="AT657" s="143"/>
      <c r="AW657" s="143"/>
      <c r="AX657" s="231"/>
      <c r="AY657" s="61"/>
      <c r="BA657" s="143"/>
      <c r="BB657" s="143"/>
      <c r="BE657" s="143"/>
      <c r="BF657" s="231"/>
      <c r="BG657" s="241"/>
    </row>
    <row r="658" spans="1:59" ht="12.75" x14ac:dyDescent="0.2">
      <c r="A658" s="231"/>
      <c r="B658" s="126"/>
      <c r="I658" s="143"/>
      <c r="J658" s="231"/>
      <c r="M658" s="143"/>
      <c r="N658" s="143"/>
      <c r="Q658" s="143"/>
      <c r="R658" s="231"/>
      <c r="S658" s="61"/>
      <c r="U658" s="143"/>
      <c r="V658" s="143"/>
      <c r="Y658" s="143"/>
      <c r="Z658" s="231"/>
      <c r="AA658" s="61"/>
      <c r="AC658" s="143"/>
      <c r="AD658" s="143"/>
      <c r="AG658" s="143"/>
      <c r="AH658" s="231"/>
      <c r="AI658" s="61"/>
      <c r="AK658" s="143"/>
      <c r="AL658" s="143"/>
      <c r="AO658" s="143"/>
      <c r="AP658" s="231"/>
      <c r="AQ658" s="61"/>
      <c r="AS658" s="143"/>
      <c r="AT658" s="143"/>
      <c r="AW658" s="143"/>
      <c r="AX658" s="231"/>
      <c r="AY658" s="61"/>
      <c r="BA658" s="143"/>
      <c r="BB658" s="143"/>
      <c r="BE658" s="143"/>
      <c r="BF658" s="231"/>
      <c r="BG658" s="241"/>
    </row>
    <row r="659" spans="1:59" ht="12.75" x14ac:dyDescent="0.2">
      <c r="A659" s="231"/>
      <c r="B659" s="126"/>
      <c r="I659" s="143"/>
      <c r="J659" s="231"/>
      <c r="M659" s="143"/>
      <c r="N659" s="143"/>
      <c r="Q659" s="143"/>
      <c r="R659" s="231"/>
      <c r="S659" s="61"/>
      <c r="U659" s="143"/>
      <c r="V659" s="143"/>
      <c r="Y659" s="143"/>
      <c r="Z659" s="231"/>
      <c r="AA659" s="61"/>
      <c r="AC659" s="143"/>
      <c r="AD659" s="143"/>
      <c r="AG659" s="143"/>
      <c r="AH659" s="231"/>
      <c r="AI659" s="61"/>
      <c r="AK659" s="143"/>
      <c r="AL659" s="143"/>
      <c r="AO659" s="143"/>
      <c r="AP659" s="231"/>
      <c r="AQ659" s="61"/>
      <c r="AS659" s="143"/>
      <c r="AT659" s="143"/>
      <c r="AW659" s="143"/>
      <c r="AX659" s="231"/>
      <c r="AY659" s="61"/>
      <c r="BA659" s="143"/>
      <c r="BB659" s="143"/>
      <c r="BE659" s="143"/>
      <c r="BF659" s="231"/>
      <c r="BG659" s="241"/>
    </row>
    <row r="660" spans="1:59" ht="12.75" x14ac:dyDescent="0.2">
      <c r="A660" s="231"/>
      <c r="B660" s="126"/>
      <c r="I660" s="143"/>
      <c r="J660" s="231"/>
      <c r="M660" s="143"/>
      <c r="N660" s="143"/>
      <c r="Q660" s="143"/>
      <c r="R660" s="231"/>
      <c r="S660" s="61"/>
      <c r="U660" s="143"/>
      <c r="V660" s="143"/>
      <c r="Y660" s="143"/>
      <c r="Z660" s="231"/>
      <c r="AA660" s="61"/>
      <c r="AC660" s="143"/>
      <c r="AD660" s="143"/>
      <c r="AG660" s="143"/>
      <c r="AH660" s="231"/>
      <c r="AI660" s="61"/>
      <c r="AK660" s="143"/>
      <c r="AL660" s="143"/>
      <c r="AO660" s="143"/>
      <c r="AP660" s="231"/>
      <c r="AQ660" s="61"/>
      <c r="AS660" s="143"/>
      <c r="AT660" s="143"/>
      <c r="AW660" s="143"/>
      <c r="AX660" s="231"/>
      <c r="AY660" s="61"/>
      <c r="BA660" s="143"/>
      <c r="BB660" s="143"/>
      <c r="BE660" s="143"/>
      <c r="BF660" s="231"/>
      <c r="BG660" s="241"/>
    </row>
    <row r="661" spans="1:59" ht="12.75" x14ac:dyDescent="0.2">
      <c r="A661" s="231"/>
      <c r="B661" s="126"/>
      <c r="I661" s="143"/>
      <c r="J661" s="231"/>
      <c r="M661" s="143"/>
      <c r="N661" s="143"/>
      <c r="Q661" s="143"/>
      <c r="R661" s="231"/>
      <c r="S661" s="61"/>
      <c r="U661" s="143"/>
      <c r="V661" s="143"/>
      <c r="Y661" s="143"/>
      <c r="Z661" s="231"/>
      <c r="AA661" s="61"/>
      <c r="AC661" s="143"/>
      <c r="AD661" s="143"/>
      <c r="AG661" s="143"/>
      <c r="AH661" s="231"/>
      <c r="AI661" s="61"/>
      <c r="AK661" s="143"/>
      <c r="AL661" s="143"/>
      <c r="AO661" s="143"/>
      <c r="AP661" s="231"/>
      <c r="AQ661" s="61"/>
      <c r="AS661" s="143"/>
      <c r="AT661" s="143"/>
      <c r="AW661" s="143"/>
      <c r="AX661" s="231"/>
      <c r="AY661" s="61"/>
      <c r="BA661" s="143"/>
      <c r="BB661" s="143"/>
      <c r="BE661" s="143"/>
      <c r="BF661" s="231"/>
      <c r="BG661" s="241"/>
    </row>
    <row r="662" spans="1:59" ht="12.75" x14ac:dyDescent="0.2">
      <c r="A662" s="231"/>
      <c r="B662" s="126"/>
      <c r="I662" s="143"/>
      <c r="J662" s="231"/>
      <c r="M662" s="143"/>
      <c r="N662" s="143"/>
      <c r="Q662" s="143"/>
      <c r="R662" s="231"/>
      <c r="S662" s="61"/>
      <c r="U662" s="143"/>
      <c r="V662" s="143"/>
      <c r="Y662" s="143"/>
      <c r="Z662" s="231"/>
      <c r="AA662" s="61"/>
      <c r="AC662" s="143"/>
      <c r="AD662" s="143"/>
      <c r="AG662" s="143"/>
      <c r="AH662" s="231"/>
      <c r="AI662" s="61"/>
      <c r="AK662" s="143"/>
      <c r="AL662" s="143"/>
      <c r="AO662" s="143"/>
      <c r="AP662" s="231"/>
      <c r="AQ662" s="61"/>
      <c r="AS662" s="143"/>
      <c r="AT662" s="143"/>
      <c r="AW662" s="143"/>
      <c r="AX662" s="231"/>
      <c r="AY662" s="61"/>
      <c r="BA662" s="143"/>
      <c r="BB662" s="143"/>
      <c r="BE662" s="143"/>
      <c r="BF662" s="231"/>
      <c r="BG662" s="241"/>
    </row>
    <row r="663" spans="1:59" ht="12.75" x14ac:dyDescent="0.2">
      <c r="A663" s="231"/>
      <c r="B663" s="126"/>
      <c r="I663" s="143"/>
      <c r="J663" s="231"/>
      <c r="M663" s="143"/>
      <c r="N663" s="143"/>
      <c r="Q663" s="143"/>
      <c r="R663" s="231"/>
      <c r="S663" s="61"/>
      <c r="U663" s="143"/>
      <c r="V663" s="143"/>
      <c r="Y663" s="143"/>
      <c r="Z663" s="231"/>
      <c r="AA663" s="61"/>
      <c r="AC663" s="143"/>
      <c r="AD663" s="143"/>
      <c r="AG663" s="143"/>
      <c r="AH663" s="231"/>
      <c r="AI663" s="61"/>
      <c r="AK663" s="143"/>
      <c r="AL663" s="143"/>
      <c r="AO663" s="143"/>
      <c r="AP663" s="231"/>
      <c r="AQ663" s="61"/>
      <c r="AS663" s="143"/>
      <c r="AT663" s="143"/>
      <c r="AW663" s="143"/>
      <c r="AX663" s="231"/>
      <c r="AY663" s="61"/>
      <c r="BA663" s="143"/>
      <c r="BB663" s="143"/>
      <c r="BE663" s="143"/>
      <c r="BF663" s="231"/>
      <c r="BG663" s="241"/>
    </row>
    <row r="664" spans="1:59" ht="12.75" x14ac:dyDescent="0.2">
      <c r="A664" s="231"/>
      <c r="B664" s="126"/>
      <c r="I664" s="143"/>
      <c r="J664" s="231"/>
      <c r="M664" s="143"/>
      <c r="N664" s="143"/>
      <c r="Q664" s="143"/>
      <c r="R664" s="231"/>
      <c r="S664" s="61"/>
      <c r="U664" s="143"/>
      <c r="V664" s="143"/>
      <c r="Y664" s="143"/>
      <c r="Z664" s="231"/>
      <c r="AA664" s="61"/>
      <c r="AC664" s="143"/>
      <c r="AD664" s="143"/>
      <c r="AG664" s="143"/>
      <c r="AH664" s="231"/>
      <c r="AI664" s="61"/>
      <c r="AK664" s="143"/>
      <c r="AL664" s="143"/>
      <c r="AO664" s="143"/>
      <c r="AP664" s="231"/>
      <c r="AQ664" s="61"/>
      <c r="AS664" s="143"/>
      <c r="AT664" s="143"/>
      <c r="AW664" s="143"/>
      <c r="AX664" s="231"/>
      <c r="AY664" s="61"/>
      <c r="BA664" s="143"/>
      <c r="BB664" s="143"/>
      <c r="BE664" s="143"/>
      <c r="BF664" s="231"/>
      <c r="BG664" s="241"/>
    </row>
    <row r="665" spans="1:59" ht="12.75" x14ac:dyDescent="0.2">
      <c r="A665" s="231"/>
      <c r="B665" s="126"/>
      <c r="I665" s="143"/>
      <c r="J665" s="231"/>
      <c r="M665" s="143"/>
      <c r="N665" s="143"/>
      <c r="Q665" s="143"/>
      <c r="R665" s="231"/>
      <c r="S665" s="61"/>
      <c r="U665" s="143"/>
      <c r="V665" s="143"/>
      <c r="Y665" s="143"/>
      <c r="Z665" s="231"/>
      <c r="AA665" s="61"/>
      <c r="AC665" s="143"/>
      <c r="AD665" s="143"/>
      <c r="AG665" s="143"/>
      <c r="AH665" s="231"/>
      <c r="AI665" s="61"/>
      <c r="AK665" s="143"/>
      <c r="AL665" s="143"/>
      <c r="AO665" s="143"/>
      <c r="AP665" s="231"/>
      <c r="AQ665" s="61"/>
      <c r="AS665" s="143"/>
      <c r="AT665" s="143"/>
      <c r="AW665" s="143"/>
      <c r="AX665" s="231"/>
      <c r="AY665" s="61"/>
      <c r="BA665" s="143"/>
      <c r="BB665" s="143"/>
      <c r="BE665" s="143"/>
      <c r="BF665" s="231"/>
      <c r="BG665" s="241"/>
    </row>
    <row r="666" spans="1:59" ht="12.75" x14ac:dyDescent="0.2">
      <c r="A666" s="231"/>
      <c r="B666" s="126"/>
      <c r="I666" s="143"/>
      <c r="J666" s="231"/>
      <c r="M666" s="143"/>
      <c r="N666" s="143"/>
      <c r="Q666" s="143"/>
      <c r="R666" s="231"/>
      <c r="S666" s="61"/>
      <c r="U666" s="143"/>
      <c r="V666" s="143"/>
      <c r="Y666" s="143"/>
      <c r="Z666" s="231"/>
      <c r="AA666" s="61"/>
      <c r="AC666" s="143"/>
      <c r="AD666" s="143"/>
      <c r="AG666" s="143"/>
      <c r="AH666" s="231"/>
      <c r="AI666" s="61"/>
      <c r="AK666" s="143"/>
      <c r="AL666" s="143"/>
      <c r="AO666" s="143"/>
      <c r="AP666" s="231"/>
      <c r="AQ666" s="61"/>
      <c r="AS666" s="143"/>
      <c r="AT666" s="143"/>
      <c r="AW666" s="143"/>
      <c r="AX666" s="231"/>
      <c r="AY666" s="61"/>
      <c r="BA666" s="143"/>
      <c r="BB666" s="143"/>
      <c r="BE666" s="143"/>
      <c r="BF666" s="231"/>
      <c r="BG666" s="241"/>
    </row>
    <row r="667" spans="1:59" ht="12.75" x14ac:dyDescent="0.2">
      <c r="A667" s="231"/>
      <c r="B667" s="126"/>
      <c r="I667" s="143"/>
      <c r="J667" s="231"/>
      <c r="M667" s="143"/>
      <c r="N667" s="143"/>
      <c r="Q667" s="143"/>
      <c r="R667" s="231"/>
      <c r="S667" s="61"/>
      <c r="U667" s="143"/>
      <c r="V667" s="143"/>
      <c r="Y667" s="143"/>
      <c r="Z667" s="231"/>
      <c r="AA667" s="61"/>
      <c r="AC667" s="143"/>
      <c r="AD667" s="143"/>
      <c r="AG667" s="143"/>
      <c r="AH667" s="231"/>
      <c r="AI667" s="61"/>
      <c r="AK667" s="143"/>
      <c r="AL667" s="143"/>
      <c r="AO667" s="143"/>
      <c r="AP667" s="231"/>
      <c r="AQ667" s="61"/>
      <c r="AS667" s="143"/>
      <c r="AT667" s="143"/>
      <c r="AW667" s="143"/>
      <c r="AX667" s="231"/>
      <c r="AY667" s="61"/>
      <c r="BA667" s="143"/>
      <c r="BB667" s="143"/>
      <c r="BE667" s="143"/>
      <c r="BF667" s="231"/>
      <c r="BG667" s="241"/>
    </row>
    <row r="668" spans="1:59" ht="12.75" x14ac:dyDescent="0.2">
      <c r="A668" s="231"/>
      <c r="B668" s="126"/>
      <c r="I668" s="143"/>
      <c r="J668" s="231"/>
      <c r="M668" s="143"/>
      <c r="N668" s="143"/>
      <c r="Q668" s="143"/>
      <c r="R668" s="231"/>
      <c r="S668" s="61"/>
      <c r="U668" s="143"/>
      <c r="V668" s="143"/>
      <c r="Y668" s="143"/>
      <c r="Z668" s="231"/>
      <c r="AA668" s="61"/>
      <c r="AC668" s="143"/>
      <c r="AD668" s="143"/>
      <c r="AG668" s="143"/>
      <c r="AH668" s="231"/>
      <c r="AI668" s="61"/>
      <c r="AK668" s="143"/>
      <c r="AL668" s="143"/>
      <c r="AO668" s="143"/>
      <c r="AP668" s="231"/>
      <c r="AQ668" s="61"/>
      <c r="AS668" s="143"/>
      <c r="AT668" s="143"/>
      <c r="AW668" s="143"/>
      <c r="AX668" s="231"/>
      <c r="AY668" s="61"/>
      <c r="BA668" s="143"/>
      <c r="BB668" s="143"/>
      <c r="BE668" s="143"/>
      <c r="BF668" s="231"/>
      <c r="BG668" s="241"/>
    </row>
    <row r="669" spans="1:59" ht="12.75" x14ac:dyDescent="0.2">
      <c r="A669" s="231"/>
      <c r="B669" s="126"/>
      <c r="I669" s="143"/>
      <c r="J669" s="231"/>
      <c r="M669" s="143"/>
      <c r="N669" s="143"/>
      <c r="Q669" s="143"/>
      <c r="R669" s="231"/>
      <c r="S669" s="61"/>
      <c r="U669" s="143"/>
      <c r="V669" s="143"/>
      <c r="Y669" s="143"/>
      <c r="Z669" s="231"/>
      <c r="AA669" s="61"/>
      <c r="AC669" s="143"/>
      <c r="AD669" s="143"/>
      <c r="AG669" s="143"/>
      <c r="AH669" s="231"/>
      <c r="AI669" s="61"/>
      <c r="AK669" s="143"/>
      <c r="AL669" s="143"/>
      <c r="AO669" s="143"/>
      <c r="AP669" s="231"/>
      <c r="AQ669" s="61"/>
      <c r="AS669" s="143"/>
      <c r="AT669" s="143"/>
      <c r="AW669" s="143"/>
      <c r="AX669" s="231"/>
      <c r="AY669" s="61"/>
      <c r="BA669" s="143"/>
      <c r="BB669" s="143"/>
      <c r="BE669" s="143"/>
      <c r="BF669" s="231"/>
      <c r="BG669" s="241"/>
    </row>
    <row r="670" spans="1:59" ht="12.75" x14ac:dyDescent="0.2">
      <c r="A670" s="231"/>
      <c r="B670" s="126"/>
      <c r="I670" s="143"/>
      <c r="J670" s="231"/>
      <c r="M670" s="143"/>
      <c r="N670" s="143"/>
      <c r="Q670" s="143"/>
      <c r="R670" s="231"/>
      <c r="S670" s="61"/>
      <c r="U670" s="143"/>
      <c r="V670" s="143"/>
      <c r="Y670" s="143"/>
      <c r="Z670" s="231"/>
      <c r="AA670" s="61"/>
      <c r="AC670" s="143"/>
      <c r="AD670" s="143"/>
      <c r="AG670" s="143"/>
      <c r="AH670" s="231"/>
      <c r="AI670" s="61"/>
      <c r="AK670" s="143"/>
      <c r="AL670" s="143"/>
      <c r="AO670" s="143"/>
      <c r="AP670" s="231"/>
      <c r="AQ670" s="61"/>
      <c r="AS670" s="143"/>
      <c r="AT670" s="143"/>
      <c r="AW670" s="143"/>
      <c r="AX670" s="231"/>
      <c r="AY670" s="61"/>
      <c r="BA670" s="143"/>
      <c r="BB670" s="143"/>
      <c r="BE670" s="143"/>
      <c r="BF670" s="231"/>
      <c r="BG670" s="241"/>
    </row>
    <row r="671" spans="1:59" ht="12.75" x14ac:dyDescent="0.2">
      <c r="A671" s="231"/>
      <c r="B671" s="126"/>
      <c r="I671" s="143"/>
      <c r="J671" s="231"/>
      <c r="M671" s="143"/>
      <c r="N671" s="143"/>
      <c r="Q671" s="143"/>
      <c r="R671" s="231"/>
      <c r="S671" s="61"/>
      <c r="U671" s="143"/>
      <c r="V671" s="143"/>
      <c r="Y671" s="143"/>
      <c r="Z671" s="231"/>
      <c r="AA671" s="61"/>
      <c r="AC671" s="143"/>
      <c r="AD671" s="143"/>
      <c r="AG671" s="143"/>
      <c r="AH671" s="231"/>
      <c r="AI671" s="61"/>
      <c r="AK671" s="143"/>
      <c r="AL671" s="143"/>
      <c r="AO671" s="143"/>
      <c r="AP671" s="231"/>
      <c r="AQ671" s="61"/>
      <c r="AS671" s="143"/>
      <c r="AT671" s="143"/>
      <c r="AW671" s="143"/>
      <c r="AX671" s="231"/>
      <c r="AY671" s="61"/>
      <c r="BA671" s="143"/>
      <c r="BB671" s="143"/>
      <c r="BE671" s="143"/>
      <c r="BF671" s="231"/>
      <c r="BG671" s="241"/>
    </row>
    <row r="672" spans="1:59" ht="12.75" x14ac:dyDescent="0.2">
      <c r="A672" s="231"/>
      <c r="B672" s="126"/>
      <c r="I672" s="143"/>
      <c r="J672" s="231"/>
      <c r="M672" s="143"/>
      <c r="N672" s="143"/>
      <c r="Q672" s="143"/>
      <c r="R672" s="231"/>
      <c r="S672" s="61"/>
      <c r="U672" s="143"/>
      <c r="V672" s="143"/>
      <c r="Y672" s="143"/>
      <c r="Z672" s="231"/>
      <c r="AA672" s="61"/>
      <c r="AC672" s="143"/>
      <c r="AD672" s="143"/>
      <c r="AG672" s="143"/>
      <c r="AH672" s="231"/>
      <c r="AI672" s="61"/>
      <c r="AK672" s="143"/>
      <c r="AL672" s="143"/>
      <c r="AO672" s="143"/>
      <c r="AP672" s="231"/>
      <c r="AQ672" s="61"/>
      <c r="AS672" s="143"/>
      <c r="AT672" s="143"/>
      <c r="AW672" s="143"/>
      <c r="AX672" s="231"/>
      <c r="AY672" s="61"/>
      <c r="BA672" s="143"/>
      <c r="BB672" s="143"/>
      <c r="BE672" s="143"/>
      <c r="BF672" s="231"/>
      <c r="BG672" s="241"/>
    </row>
    <row r="673" spans="1:59" ht="12.75" x14ac:dyDescent="0.2">
      <c r="A673" s="231"/>
      <c r="B673" s="126"/>
      <c r="I673" s="143"/>
      <c r="J673" s="231"/>
      <c r="M673" s="143"/>
      <c r="N673" s="143"/>
      <c r="Q673" s="143"/>
      <c r="R673" s="231"/>
      <c r="S673" s="61"/>
      <c r="U673" s="143"/>
      <c r="V673" s="143"/>
      <c r="Y673" s="143"/>
      <c r="Z673" s="231"/>
      <c r="AA673" s="61"/>
      <c r="AC673" s="143"/>
      <c r="AD673" s="143"/>
      <c r="AG673" s="143"/>
      <c r="AH673" s="231"/>
      <c r="AI673" s="61"/>
      <c r="AK673" s="143"/>
      <c r="AL673" s="143"/>
      <c r="AO673" s="143"/>
      <c r="AP673" s="231"/>
      <c r="AQ673" s="61"/>
      <c r="AS673" s="143"/>
      <c r="AT673" s="143"/>
      <c r="AW673" s="143"/>
      <c r="AX673" s="231"/>
      <c r="AY673" s="61"/>
      <c r="BA673" s="143"/>
      <c r="BB673" s="143"/>
      <c r="BE673" s="143"/>
      <c r="BF673" s="231"/>
      <c r="BG673" s="241"/>
    </row>
    <row r="674" spans="1:59" ht="12.75" x14ac:dyDescent="0.2">
      <c r="A674" s="231"/>
      <c r="B674" s="126"/>
      <c r="I674" s="143"/>
      <c r="J674" s="231"/>
      <c r="M674" s="143"/>
      <c r="N674" s="143"/>
      <c r="Q674" s="143"/>
      <c r="R674" s="231"/>
      <c r="S674" s="61"/>
      <c r="U674" s="143"/>
      <c r="V674" s="143"/>
      <c r="Y674" s="143"/>
      <c r="Z674" s="231"/>
      <c r="AA674" s="61"/>
      <c r="AC674" s="143"/>
      <c r="AD674" s="143"/>
      <c r="AG674" s="143"/>
      <c r="AH674" s="231"/>
      <c r="AI674" s="61"/>
      <c r="AK674" s="143"/>
      <c r="AL674" s="143"/>
      <c r="AO674" s="143"/>
      <c r="AP674" s="231"/>
      <c r="AQ674" s="61"/>
      <c r="AS674" s="143"/>
      <c r="AT674" s="143"/>
      <c r="AW674" s="143"/>
      <c r="AX674" s="231"/>
      <c r="AY674" s="61"/>
      <c r="BA674" s="143"/>
      <c r="BB674" s="143"/>
      <c r="BE674" s="143"/>
      <c r="BF674" s="231"/>
      <c r="BG674" s="241"/>
    </row>
    <row r="675" spans="1:59" ht="12.75" x14ac:dyDescent="0.2">
      <c r="A675" s="231"/>
      <c r="B675" s="126"/>
      <c r="I675" s="143"/>
      <c r="J675" s="231"/>
      <c r="M675" s="143"/>
      <c r="N675" s="143"/>
      <c r="Q675" s="143"/>
      <c r="R675" s="231"/>
      <c r="S675" s="61"/>
      <c r="U675" s="143"/>
      <c r="V675" s="143"/>
      <c r="Y675" s="143"/>
      <c r="Z675" s="231"/>
      <c r="AA675" s="61"/>
      <c r="AC675" s="143"/>
      <c r="AD675" s="143"/>
      <c r="AG675" s="143"/>
      <c r="AH675" s="231"/>
      <c r="AI675" s="61"/>
      <c r="AK675" s="143"/>
      <c r="AL675" s="143"/>
      <c r="AO675" s="143"/>
      <c r="AP675" s="231"/>
      <c r="AQ675" s="61"/>
      <c r="AS675" s="143"/>
      <c r="AT675" s="143"/>
      <c r="AW675" s="143"/>
      <c r="AX675" s="231"/>
      <c r="AY675" s="61"/>
      <c r="BA675" s="143"/>
      <c r="BB675" s="143"/>
      <c r="BE675" s="143"/>
      <c r="BF675" s="231"/>
      <c r="BG675" s="241"/>
    </row>
    <row r="676" spans="1:59" ht="12.75" x14ac:dyDescent="0.2">
      <c r="A676" s="231"/>
      <c r="B676" s="126"/>
      <c r="I676" s="143"/>
      <c r="J676" s="231"/>
      <c r="M676" s="143"/>
      <c r="N676" s="143"/>
      <c r="Q676" s="143"/>
      <c r="R676" s="231"/>
      <c r="S676" s="61"/>
      <c r="U676" s="143"/>
      <c r="V676" s="143"/>
      <c r="Y676" s="143"/>
      <c r="Z676" s="231"/>
      <c r="AA676" s="61"/>
      <c r="AC676" s="143"/>
      <c r="AD676" s="143"/>
      <c r="AG676" s="143"/>
      <c r="AH676" s="231"/>
      <c r="AI676" s="61"/>
      <c r="AK676" s="143"/>
      <c r="AL676" s="143"/>
      <c r="AO676" s="143"/>
      <c r="AP676" s="231"/>
      <c r="AQ676" s="61"/>
      <c r="AS676" s="143"/>
      <c r="AT676" s="143"/>
      <c r="AW676" s="143"/>
      <c r="AX676" s="231"/>
      <c r="AY676" s="61"/>
      <c r="BA676" s="143"/>
      <c r="BB676" s="143"/>
      <c r="BE676" s="143"/>
      <c r="BF676" s="231"/>
      <c r="BG676" s="241"/>
    </row>
    <row r="677" spans="1:59" ht="12.75" x14ac:dyDescent="0.2">
      <c r="A677" s="231"/>
      <c r="B677" s="126"/>
      <c r="I677" s="143"/>
      <c r="J677" s="231"/>
      <c r="M677" s="143"/>
      <c r="N677" s="143"/>
      <c r="Q677" s="143"/>
      <c r="R677" s="231"/>
      <c r="S677" s="61"/>
      <c r="U677" s="143"/>
      <c r="V677" s="143"/>
      <c r="Y677" s="143"/>
      <c r="Z677" s="231"/>
      <c r="AA677" s="61"/>
      <c r="AC677" s="143"/>
      <c r="AD677" s="143"/>
      <c r="AG677" s="143"/>
      <c r="AH677" s="231"/>
      <c r="AI677" s="61"/>
      <c r="AK677" s="143"/>
      <c r="AL677" s="143"/>
      <c r="AO677" s="143"/>
      <c r="AP677" s="231"/>
      <c r="AQ677" s="61"/>
      <c r="AS677" s="143"/>
      <c r="AT677" s="143"/>
      <c r="AW677" s="143"/>
      <c r="AX677" s="231"/>
      <c r="AY677" s="61"/>
      <c r="BA677" s="143"/>
      <c r="BB677" s="143"/>
      <c r="BE677" s="143"/>
      <c r="BF677" s="231"/>
      <c r="BG677" s="241"/>
    </row>
    <row r="678" spans="1:59" ht="12.75" x14ac:dyDescent="0.2">
      <c r="A678" s="231"/>
      <c r="B678" s="126"/>
      <c r="I678" s="143"/>
      <c r="J678" s="231"/>
      <c r="M678" s="143"/>
      <c r="N678" s="143"/>
      <c r="Q678" s="143"/>
      <c r="R678" s="231"/>
      <c r="S678" s="61"/>
      <c r="U678" s="143"/>
      <c r="V678" s="143"/>
      <c r="Y678" s="143"/>
      <c r="Z678" s="231"/>
      <c r="AA678" s="61"/>
      <c r="AC678" s="143"/>
      <c r="AD678" s="143"/>
      <c r="AG678" s="143"/>
      <c r="AH678" s="231"/>
      <c r="AI678" s="61"/>
      <c r="AK678" s="143"/>
      <c r="AL678" s="143"/>
      <c r="AO678" s="143"/>
      <c r="AP678" s="231"/>
      <c r="AQ678" s="61"/>
      <c r="AS678" s="143"/>
      <c r="AT678" s="143"/>
      <c r="AW678" s="143"/>
      <c r="AX678" s="231"/>
      <c r="AY678" s="61"/>
      <c r="BA678" s="143"/>
      <c r="BB678" s="143"/>
      <c r="BE678" s="143"/>
      <c r="BF678" s="231"/>
      <c r="BG678" s="241"/>
    </row>
    <row r="679" spans="1:59" ht="12.75" x14ac:dyDescent="0.2">
      <c r="A679" s="231"/>
      <c r="B679" s="126"/>
      <c r="I679" s="143"/>
      <c r="J679" s="231"/>
      <c r="M679" s="143"/>
      <c r="N679" s="143"/>
      <c r="Q679" s="143"/>
      <c r="R679" s="231"/>
      <c r="S679" s="61"/>
      <c r="U679" s="143"/>
      <c r="V679" s="143"/>
      <c r="Y679" s="143"/>
      <c r="Z679" s="231"/>
      <c r="AA679" s="61"/>
      <c r="AC679" s="143"/>
      <c r="AD679" s="143"/>
      <c r="AG679" s="143"/>
      <c r="AH679" s="231"/>
      <c r="AI679" s="61"/>
      <c r="AK679" s="143"/>
      <c r="AL679" s="143"/>
      <c r="AO679" s="143"/>
      <c r="AP679" s="231"/>
      <c r="AQ679" s="61"/>
      <c r="AS679" s="143"/>
      <c r="AT679" s="143"/>
      <c r="AW679" s="143"/>
      <c r="AX679" s="231"/>
      <c r="AY679" s="61"/>
      <c r="BA679" s="143"/>
      <c r="BB679" s="143"/>
      <c r="BE679" s="143"/>
      <c r="BF679" s="231"/>
      <c r="BG679" s="241"/>
    </row>
    <row r="680" spans="1:59" ht="12.75" x14ac:dyDescent="0.2">
      <c r="A680" s="231"/>
      <c r="B680" s="126"/>
      <c r="I680" s="143"/>
      <c r="J680" s="231"/>
      <c r="M680" s="143"/>
      <c r="N680" s="143"/>
      <c r="Q680" s="143"/>
      <c r="R680" s="231"/>
      <c r="S680" s="61"/>
      <c r="U680" s="143"/>
      <c r="V680" s="143"/>
      <c r="Y680" s="143"/>
      <c r="Z680" s="231"/>
      <c r="AA680" s="61"/>
      <c r="AC680" s="143"/>
      <c r="AD680" s="143"/>
      <c r="AG680" s="143"/>
      <c r="AH680" s="231"/>
      <c r="AI680" s="61"/>
      <c r="AK680" s="143"/>
      <c r="AL680" s="143"/>
      <c r="AO680" s="143"/>
      <c r="AP680" s="231"/>
      <c r="AQ680" s="61"/>
      <c r="AS680" s="143"/>
      <c r="AT680" s="143"/>
      <c r="AW680" s="143"/>
      <c r="AX680" s="231"/>
      <c r="AY680" s="61"/>
      <c r="BA680" s="143"/>
      <c r="BB680" s="143"/>
      <c r="BE680" s="143"/>
      <c r="BF680" s="231"/>
      <c r="BG680" s="241"/>
    </row>
    <row r="681" spans="1:59" ht="12.75" x14ac:dyDescent="0.2">
      <c r="A681" s="231"/>
      <c r="B681" s="126"/>
      <c r="I681" s="143"/>
      <c r="J681" s="231"/>
      <c r="M681" s="143"/>
      <c r="N681" s="143"/>
      <c r="Q681" s="143"/>
      <c r="R681" s="231"/>
      <c r="S681" s="61"/>
      <c r="U681" s="143"/>
      <c r="V681" s="143"/>
      <c r="Y681" s="143"/>
      <c r="Z681" s="231"/>
      <c r="AA681" s="61"/>
      <c r="AC681" s="143"/>
      <c r="AD681" s="143"/>
      <c r="AG681" s="143"/>
      <c r="AH681" s="231"/>
      <c r="AI681" s="61"/>
      <c r="AK681" s="143"/>
      <c r="AL681" s="143"/>
      <c r="AO681" s="143"/>
      <c r="AP681" s="231"/>
      <c r="AQ681" s="61"/>
      <c r="AS681" s="143"/>
      <c r="AT681" s="143"/>
      <c r="AW681" s="143"/>
      <c r="AX681" s="231"/>
      <c r="AY681" s="61"/>
      <c r="BA681" s="143"/>
      <c r="BB681" s="143"/>
      <c r="BE681" s="143"/>
      <c r="BF681" s="231"/>
      <c r="BG681" s="241"/>
    </row>
    <row r="682" spans="1:59" ht="12.75" x14ac:dyDescent="0.2">
      <c r="A682" s="231"/>
      <c r="B682" s="126"/>
      <c r="I682" s="143"/>
      <c r="J682" s="231"/>
      <c r="M682" s="143"/>
      <c r="N682" s="143"/>
      <c r="Q682" s="143"/>
      <c r="R682" s="231"/>
      <c r="S682" s="61"/>
      <c r="U682" s="143"/>
      <c r="V682" s="143"/>
      <c r="Y682" s="143"/>
      <c r="Z682" s="231"/>
      <c r="AA682" s="61"/>
      <c r="AC682" s="143"/>
      <c r="AD682" s="143"/>
      <c r="AG682" s="143"/>
      <c r="AH682" s="231"/>
      <c r="AI682" s="61"/>
      <c r="AK682" s="143"/>
      <c r="AL682" s="143"/>
      <c r="AO682" s="143"/>
      <c r="AP682" s="231"/>
      <c r="AQ682" s="61"/>
      <c r="AS682" s="143"/>
      <c r="AT682" s="143"/>
      <c r="AW682" s="143"/>
      <c r="AX682" s="231"/>
      <c r="AY682" s="61"/>
      <c r="BA682" s="143"/>
      <c r="BB682" s="143"/>
      <c r="BE682" s="143"/>
      <c r="BF682" s="231"/>
      <c r="BG682" s="241"/>
    </row>
    <row r="683" spans="1:59" ht="12.75" x14ac:dyDescent="0.2">
      <c r="A683" s="231"/>
      <c r="B683" s="126"/>
      <c r="I683" s="143"/>
      <c r="J683" s="231"/>
      <c r="M683" s="143"/>
      <c r="N683" s="143"/>
      <c r="Q683" s="143"/>
      <c r="R683" s="231"/>
      <c r="S683" s="61"/>
      <c r="U683" s="143"/>
      <c r="V683" s="143"/>
      <c r="Y683" s="143"/>
      <c r="Z683" s="231"/>
      <c r="AA683" s="61"/>
      <c r="AC683" s="143"/>
      <c r="AD683" s="143"/>
      <c r="AG683" s="143"/>
      <c r="AH683" s="231"/>
      <c r="AI683" s="61"/>
      <c r="AK683" s="143"/>
      <c r="AL683" s="143"/>
      <c r="AO683" s="143"/>
      <c r="AP683" s="231"/>
      <c r="AQ683" s="61"/>
      <c r="AS683" s="143"/>
      <c r="AT683" s="143"/>
      <c r="AW683" s="143"/>
      <c r="AX683" s="231"/>
      <c r="AY683" s="61"/>
      <c r="BA683" s="143"/>
      <c r="BB683" s="143"/>
      <c r="BE683" s="143"/>
      <c r="BF683" s="231"/>
      <c r="BG683" s="241"/>
    </row>
    <row r="684" spans="1:59" ht="12.75" x14ac:dyDescent="0.2">
      <c r="A684" s="231"/>
      <c r="B684" s="126"/>
      <c r="I684" s="143"/>
      <c r="J684" s="231"/>
      <c r="M684" s="143"/>
      <c r="N684" s="143"/>
      <c r="Q684" s="143"/>
      <c r="R684" s="231"/>
      <c r="S684" s="61"/>
      <c r="U684" s="143"/>
      <c r="V684" s="143"/>
      <c r="Y684" s="143"/>
      <c r="Z684" s="231"/>
      <c r="AA684" s="61"/>
      <c r="AC684" s="143"/>
      <c r="AD684" s="143"/>
      <c r="AG684" s="143"/>
      <c r="AH684" s="231"/>
      <c r="AI684" s="61"/>
      <c r="AK684" s="143"/>
      <c r="AL684" s="143"/>
      <c r="AO684" s="143"/>
      <c r="AP684" s="231"/>
      <c r="AQ684" s="61"/>
      <c r="AS684" s="143"/>
      <c r="AT684" s="143"/>
      <c r="AW684" s="143"/>
      <c r="AX684" s="231"/>
      <c r="AY684" s="61"/>
      <c r="BA684" s="143"/>
      <c r="BB684" s="143"/>
      <c r="BE684" s="143"/>
      <c r="BF684" s="231"/>
      <c r="BG684" s="241"/>
    </row>
    <row r="685" spans="1:59" ht="12.75" x14ac:dyDescent="0.2">
      <c r="A685" s="231"/>
      <c r="B685" s="126"/>
      <c r="I685" s="143"/>
      <c r="J685" s="231"/>
      <c r="M685" s="143"/>
      <c r="N685" s="143"/>
      <c r="Q685" s="143"/>
      <c r="R685" s="231"/>
      <c r="S685" s="61"/>
      <c r="U685" s="143"/>
      <c r="V685" s="143"/>
      <c r="Y685" s="143"/>
      <c r="Z685" s="231"/>
      <c r="AA685" s="61"/>
      <c r="AC685" s="143"/>
      <c r="AD685" s="143"/>
      <c r="AG685" s="143"/>
      <c r="AH685" s="231"/>
      <c r="AI685" s="61"/>
      <c r="AK685" s="143"/>
      <c r="AL685" s="143"/>
      <c r="AO685" s="143"/>
      <c r="AP685" s="231"/>
      <c r="AQ685" s="61"/>
      <c r="AS685" s="143"/>
      <c r="AT685" s="143"/>
      <c r="AW685" s="143"/>
      <c r="AX685" s="231"/>
      <c r="AY685" s="61"/>
      <c r="BA685" s="143"/>
      <c r="BB685" s="143"/>
      <c r="BE685" s="143"/>
      <c r="BF685" s="231"/>
      <c r="BG685" s="241"/>
    </row>
    <row r="686" spans="1:59" ht="12.75" x14ac:dyDescent="0.2">
      <c r="A686" s="231"/>
      <c r="B686" s="126"/>
      <c r="I686" s="143"/>
      <c r="J686" s="231"/>
      <c r="M686" s="143"/>
      <c r="N686" s="143"/>
      <c r="Q686" s="143"/>
      <c r="R686" s="231"/>
      <c r="S686" s="61"/>
      <c r="U686" s="143"/>
      <c r="V686" s="143"/>
      <c r="Y686" s="143"/>
      <c r="Z686" s="231"/>
      <c r="AA686" s="61"/>
      <c r="AC686" s="143"/>
      <c r="AD686" s="143"/>
      <c r="AG686" s="143"/>
      <c r="AH686" s="231"/>
      <c r="AI686" s="61"/>
      <c r="AK686" s="143"/>
      <c r="AL686" s="143"/>
      <c r="AO686" s="143"/>
      <c r="AP686" s="231"/>
      <c r="AQ686" s="61"/>
      <c r="AS686" s="143"/>
      <c r="AT686" s="143"/>
      <c r="AW686" s="143"/>
      <c r="AX686" s="231"/>
      <c r="AY686" s="61"/>
      <c r="BA686" s="143"/>
      <c r="BB686" s="143"/>
      <c r="BE686" s="143"/>
      <c r="BF686" s="231"/>
      <c r="BG686" s="241"/>
    </row>
    <row r="687" spans="1:59" ht="12.75" x14ac:dyDescent="0.2">
      <c r="A687" s="231"/>
      <c r="B687" s="126"/>
      <c r="I687" s="143"/>
      <c r="J687" s="231"/>
      <c r="M687" s="143"/>
      <c r="N687" s="143"/>
      <c r="Q687" s="143"/>
      <c r="R687" s="231"/>
      <c r="S687" s="61"/>
      <c r="U687" s="143"/>
      <c r="V687" s="143"/>
      <c r="Y687" s="143"/>
      <c r="Z687" s="231"/>
      <c r="AA687" s="61"/>
      <c r="AC687" s="143"/>
      <c r="AD687" s="143"/>
      <c r="AG687" s="143"/>
      <c r="AH687" s="231"/>
      <c r="AI687" s="61"/>
      <c r="AK687" s="143"/>
      <c r="AL687" s="143"/>
      <c r="AO687" s="143"/>
      <c r="AP687" s="231"/>
      <c r="AQ687" s="61"/>
      <c r="AS687" s="143"/>
      <c r="AT687" s="143"/>
      <c r="AW687" s="143"/>
      <c r="AX687" s="231"/>
      <c r="AY687" s="61"/>
      <c r="BA687" s="143"/>
      <c r="BB687" s="143"/>
      <c r="BE687" s="143"/>
      <c r="BF687" s="231"/>
      <c r="BG687" s="241"/>
    </row>
    <row r="688" spans="1:59" ht="12.75" x14ac:dyDescent="0.2">
      <c r="A688" s="231"/>
      <c r="B688" s="126"/>
      <c r="I688" s="143"/>
      <c r="J688" s="231"/>
      <c r="M688" s="143"/>
      <c r="N688" s="143"/>
      <c r="Q688" s="143"/>
      <c r="R688" s="231"/>
      <c r="S688" s="61"/>
      <c r="U688" s="143"/>
      <c r="V688" s="143"/>
      <c r="Y688" s="143"/>
      <c r="Z688" s="231"/>
      <c r="AA688" s="61"/>
      <c r="AC688" s="143"/>
      <c r="AD688" s="143"/>
      <c r="AG688" s="143"/>
      <c r="AH688" s="231"/>
      <c r="AI688" s="61"/>
      <c r="AK688" s="143"/>
      <c r="AL688" s="143"/>
      <c r="AO688" s="143"/>
      <c r="AP688" s="231"/>
      <c r="AQ688" s="61"/>
      <c r="AS688" s="143"/>
      <c r="AT688" s="143"/>
      <c r="AW688" s="143"/>
      <c r="AX688" s="231"/>
      <c r="AY688" s="61"/>
      <c r="BA688" s="143"/>
      <c r="BB688" s="143"/>
      <c r="BE688" s="143"/>
      <c r="BF688" s="231"/>
      <c r="BG688" s="241"/>
    </row>
    <row r="689" spans="1:59" ht="12.75" x14ac:dyDescent="0.2">
      <c r="A689" s="231"/>
      <c r="B689" s="126"/>
      <c r="I689" s="143"/>
      <c r="J689" s="231"/>
      <c r="M689" s="143"/>
      <c r="N689" s="143"/>
      <c r="Q689" s="143"/>
      <c r="R689" s="231"/>
      <c r="S689" s="61"/>
      <c r="U689" s="143"/>
      <c r="V689" s="143"/>
      <c r="Y689" s="143"/>
      <c r="Z689" s="231"/>
      <c r="AA689" s="61"/>
      <c r="AC689" s="143"/>
      <c r="AD689" s="143"/>
      <c r="AG689" s="143"/>
      <c r="AH689" s="231"/>
      <c r="AI689" s="61"/>
      <c r="AK689" s="143"/>
      <c r="AL689" s="143"/>
      <c r="AO689" s="143"/>
      <c r="AP689" s="231"/>
      <c r="AQ689" s="61"/>
      <c r="AS689" s="143"/>
      <c r="AT689" s="143"/>
      <c r="AW689" s="143"/>
      <c r="AX689" s="231"/>
      <c r="AY689" s="61"/>
      <c r="BA689" s="143"/>
      <c r="BB689" s="143"/>
      <c r="BE689" s="143"/>
      <c r="BF689" s="231"/>
      <c r="BG689" s="241"/>
    </row>
    <row r="690" spans="1:59" ht="12.75" x14ac:dyDescent="0.2">
      <c r="A690" s="231"/>
      <c r="B690" s="126"/>
      <c r="I690" s="143"/>
      <c r="J690" s="231"/>
      <c r="M690" s="143"/>
      <c r="N690" s="143"/>
      <c r="Q690" s="143"/>
      <c r="R690" s="231"/>
      <c r="S690" s="61"/>
      <c r="U690" s="143"/>
      <c r="V690" s="143"/>
      <c r="Y690" s="143"/>
      <c r="Z690" s="231"/>
      <c r="AA690" s="61"/>
      <c r="AC690" s="143"/>
      <c r="AD690" s="143"/>
      <c r="AG690" s="143"/>
      <c r="AH690" s="231"/>
      <c r="AI690" s="61"/>
      <c r="AK690" s="143"/>
      <c r="AL690" s="143"/>
      <c r="AO690" s="143"/>
      <c r="AP690" s="231"/>
      <c r="AQ690" s="61"/>
      <c r="AS690" s="143"/>
      <c r="AT690" s="143"/>
      <c r="AW690" s="143"/>
      <c r="AX690" s="231"/>
      <c r="AY690" s="61"/>
      <c r="BA690" s="143"/>
      <c r="BB690" s="143"/>
      <c r="BE690" s="143"/>
      <c r="BF690" s="231"/>
      <c r="BG690" s="241"/>
    </row>
    <row r="691" spans="1:59" ht="12.75" x14ac:dyDescent="0.2">
      <c r="A691" s="231"/>
      <c r="B691" s="126"/>
      <c r="I691" s="143"/>
      <c r="J691" s="231"/>
      <c r="M691" s="143"/>
      <c r="N691" s="143"/>
      <c r="Q691" s="143"/>
      <c r="R691" s="231"/>
      <c r="S691" s="61"/>
      <c r="U691" s="143"/>
      <c r="V691" s="143"/>
      <c r="Y691" s="143"/>
      <c r="Z691" s="231"/>
      <c r="AA691" s="61"/>
      <c r="AC691" s="143"/>
      <c r="AD691" s="143"/>
      <c r="AG691" s="143"/>
      <c r="AH691" s="231"/>
      <c r="AI691" s="61"/>
      <c r="AK691" s="143"/>
      <c r="AL691" s="143"/>
      <c r="AO691" s="143"/>
      <c r="AP691" s="231"/>
      <c r="AQ691" s="61"/>
      <c r="AS691" s="143"/>
      <c r="AT691" s="143"/>
      <c r="AW691" s="143"/>
      <c r="AX691" s="231"/>
      <c r="AY691" s="61"/>
      <c r="BA691" s="143"/>
      <c r="BB691" s="143"/>
      <c r="BE691" s="143"/>
      <c r="BF691" s="231"/>
      <c r="BG691" s="241"/>
    </row>
    <row r="692" spans="1:59" ht="12.75" x14ac:dyDescent="0.2">
      <c r="A692" s="231"/>
      <c r="B692" s="126"/>
      <c r="I692" s="143"/>
      <c r="J692" s="231"/>
      <c r="M692" s="143"/>
      <c r="N692" s="143"/>
      <c r="Q692" s="143"/>
      <c r="R692" s="231"/>
      <c r="S692" s="61"/>
      <c r="U692" s="143"/>
      <c r="V692" s="143"/>
      <c r="Y692" s="143"/>
      <c r="Z692" s="231"/>
      <c r="AA692" s="61"/>
      <c r="AC692" s="143"/>
      <c r="AD692" s="143"/>
      <c r="AG692" s="143"/>
      <c r="AH692" s="231"/>
      <c r="AI692" s="61"/>
      <c r="AK692" s="143"/>
      <c r="AL692" s="143"/>
      <c r="AO692" s="143"/>
      <c r="AP692" s="231"/>
      <c r="AQ692" s="61"/>
      <c r="AS692" s="143"/>
      <c r="AT692" s="143"/>
      <c r="AW692" s="143"/>
      <c r="AX692" s="231"/>
      <c r="AY692" s="61"/>
      <c r="BA692" s="143"/>
      <c r="BB692" s="143"/>
      <c r="BE692" s="143"/>
      <c r="BF692" s="231"/>
      <c r="BG692" s="241"/>
    </row>
    <row r="693" spans="1:59" ht="12.75" x14ac:dyDescent="0.2">
      <c r="A693" s="231"/>
      <c r="B693" s="126"/>
      <c r="I693" s="143"/>
      <c r="J693" s="231"/>
      <c r="M693" s="143"/>
      <c r="N693" s="143"/>
      <c r="Q693" s="143"/>
      <c r="R693" s="231"/>
      <c r="S693" s="61"/>
      <c r="U693" s="143"/>
      <c r="V693" s="143"/>
      <c r="Y693" s="143"/>
      <c r="Z693" s="231"/>
      <c r="AA693" s="61"/>
      <c r="AC693" s="143"/>
      <c r="AD693" s="143"/>
      <c r="AG693" s="143"/>
      <c r="AH693" s="231"/>
      <c r="AI693" s="61"/>
      <c r="AK693" s="143"/>
      <c r="AL693" s="143"/>
      <c r="AO693" s="143"/>
      <c r="AP693" s="231"/>
      <c r="AQ693" s="61"/>
      <c r="AS693" s="143"/>
      <c r="AT693" s="143"/>
      <c r="AW693" s="143"/>
      <c r="AX693" s="231"/>
      <c r="AY693" s="61"/>
      <c r="BA693" s="143"/>
      <c r="BB693" s="143"/>
      <c r="BE693" s="143"/>
      <c r="BF693" s="231"/>
      <c r="BG693" s="241"/>
    </row>
    <row r="694" spans="1:59" ht="12.75" x14ac:dyDescent="0.2">
      <c r="A694" s="231"/>
      <c r="B694" s="126"/>
      <c r="I694" s="143"/>
      <c r="J694" s="231"/>
      <c r="M694" s="143"/>
      <c r="N694" s="143"/>
      <c r="Q694" s="143"/>
      <c r="R694" s="231"/>
      <c r="S694" s="61"/>
      <c r="U694" s="143"/>
      <c r="V694" s="143"/>
      <c r="Y694" s="143"/>
      <c r="Z694" s="231"/>
      <c r="AA694" s="61"/>
      <c r="AC694" s="143"/>
      <c r="AD694" s="143"/>
      <c r="AG694" s="143"/>
      <c r="AH694" s="231"/>
      <c r="AI694" s="61"/>
      <c r="AK694" s="143"/>
      <c r="AL694" s="143"/>
      <c r="AO694" s="143"/>
      <c r="AP694" s="231"/>
      <c r="AQ694" s="61"/>
      <c r="AS694" s="143"/>
      <c r="AT694" s="143"/>
      <c r="AW694" s="143"/>
      <c r="AX694" s="231"/>
      <c r="AY694" s="61"/>
      <c r="BA694" s="143"/>
      <c r="BB694" s="143"/>
      <c r="BE694" s="143"/>
      <c r="BF694" s="231"/>
      <c r="BG694" s="241"/>
    </row>
    <row r="695" spans="1:59" ht="12.75" x14ac:dyDescent="0.2">
      <c r="A695" s="231"/>
      <c r="B695" s="126"/>
      <c r="I695" s="143"/>
      <c r="J695" s="231"/>
      <c r="M695" s="143"/>
      <c r="N695" s="143"/>
      <c r="Q695" s="143"/>
      <c r="R695" s="231"/>
      <c r="S695" s="61"/>
      <c r="U695" s="143"/>
      <c r="V695" s="143"/>
      <c r="Y695" s="143"/>
      <c r="Z695" s="231"/>
      <c r="AA695" s="61"/>
      <c r="AC695" s="143"/>
      <c r="AD695" s="143"/>
      <c r="AG695" s="143"/>
      <c r="AH695" s="231"/>
      <c r="AI695" s="61"/>
      <c r="AK695" s="143"/>
      <c r="AL695" s="143"/>
      <c r="AO695" s="143"/>
      <c r="AP695" s="231"/>
      <c r="AQ695" s="61"/>
      <c r="AS695" s="143"/>
      <c r="AT695" s="143"/>
      <c r="AW695" s="143"/>
      <c r="AX695" s="231"/>
      <c r="AY695" s="61"/>
      <c r="BA695" s="143"/>
      <c r="BB695" s="143"/>
      <c r="BE695" s="143"/>
      <c r="BF695" s="231"/>
      <c r="BG695" s="241"/>
    </row>
    <row r="696" spans="1:59" ht="12.75" x14ac:dyDescent="0.2">
      <c r="A696" s="231"/>
      <c r="B696" s="126"/>
      <c r="I696" s="143"/>
      <c r="J696" s="231"/>
      <c r="M696" s="143"/>
      <c r="N696" s="143"/>
      <c r="Q696" s="143"/>
      <c r="R696" s="231"/>
      <c r="S696" s="61"/>
      <c r="U696" s="143"/>
      <c r="V696" s="143"/>
      <c r="Y696" s="143"/>
      <c r="Z696" s="231"/>
      <c r="AA696" s="61"/>
      <c r="AC696" s="143"/>
      <c r="AD696" s="143"/>
      <c r="AG696" s="143"/>
      <c r="AH696" s="231"/>
      <c r="AI696" s="61"/>
      <c r="AK696" s="143"/>
      <c r="AL696" s="143"/>
      <c r="AO696" s="143"/>
      <c r="AP696" s="231"/>
      <c r="AQ696" s="61"/>
      <c r="AS696" s="143"/>
      <c r="AT696" s="143"/>
      <c r="AW696" s="143"/>
      <c r="AX696" s="231"/>
      <c r="AY696" s="61"/>
      <c r="BA696" s="143"/>
      <c r="BB696" s="143"/>
      <c r="BE696" s="143"/>
      <c r="BF696" s="231"/>
      <c r="BG696" s="241"/>
    </row>
    <row r="697" spans="1:59" ht="12.75" x14ac:dyDescent="0.2">
      <c r="A697" s="231"/>
      <c r="B697" s="126"/>
      <c r="I697" s="143"/>
      <c r="J697" s="231"/>
      <c r="M697" s="143"/>
      <c r="N697" s="143"/>
      <c r="Q697" s="143"/>
      <c r="R697" s="231"/>
      <c r="S697" s="61"/>
      <c r="U697" s="143"/>
      <c r="V697" s="143"/>
      <c r="Y697" s="143"/>
      <c r="Z697" s="231"/>
      <c r="AA697" s="61"/>
      <c r="AC697" s="143"/>
      <c r="AD697" s="143"/>
      <c r="AG697" s="143"/>
      <c r="AH697" s="231"/>
      <c r="AI697" s="61"/>
      <c r="AK697" s="143"/>
      <c r="AL697" s="143"/>
      <c r="AO697" s="143"/>
      <c r="AP697" s="231"/>
      <c r="AQ697" s="61"/>
      <c r="AS697" s="143"/>
      <c r="AT697" s="143"/>
      <c r="AW697" s="143"/>
      <c r="AX697" s="231"/>
      <c r="AY697" s="61"/>
      <c r="BA697" s="143"/>
      <c r="BB697" s="143"/>
      <c r="BE697" s="143"/>
      <c r="BF697" s="231"/>
      <c r="BG697" s="241"/>
    </row>
    <row r="698" spans="1:59" ht="12.75" x14ac:dyDescent="0.2">
      <c r="A698" s="231"/>
      <c r="B698" s="126"/>
      <c r="I698" s="143"/>
      <c r="J698" s="231"/>
      <c r="M698" s="143"/>
      <c r="N698" s="143"/>
      <c r="Q698" s="143"/>
      <c r="R698" s="231"/>
      <c r="S698" s="61"/>
      <c r="U698" s="143"/>
      <c r="V698" s="143"/>
      <c r="Y698" s="143"/>
      <c r="Z698" s="231"/>
      <c r="AA698" s="61"/>
      <c r="AC698" s="143"/>
      <c r="AD698" s="143"/>
      <c r="AG698" s="143"/>
      <c r="AH698" s="231"/>
      <c r="AI698" s="61"/>
      <c r="AK698" s="143"/>
      <c r="AL698" s="143"/>
      <c r="AO698" s="143"/>
      <c r="AP698" s="231"/>
      <c r="AQ698" s="61"/>
      <c r="AS698" s="143"/>
      <c r="AT698" s="143"/>
      <c r="AW698" s="143"/>
      <c r="AX698" s="231"/>
      <c r="AY698" s="61"/>
      <c r="BA698" s="143"/>
      <c r="BB698" s="143"/>
      <c r="BE698" s="143"/>
      <c r="BF698" s="231"/>
      <c r="BG698" s="241"/>
    </row>
    <row r="699" spans="1:59" ht="12.75" x14ac:dyDescent="0.2">
      <c r="A699" s="231"/>
      <c r="B699" s="126"/>
      <c r="I699" s="143"/>
      <c r="J699" s="231"/>
      <c r="M699" s="143"/>
      <c r="N699" s="143"/>
      <c r="Q699" s="143"/>
      <c r="R699" s="231"/>
      <c r="S699" s="61"/>
      <c r="U699" s="143"/>
      <c r="V699" s="143"/>
      <c r="Y699" s="143"/>
      <c r="Z699" s="231"/>
      <c r="AA699" s="61"/>
      <c r="AC699" s="143"/>
      <c r="AD699" s="143"/>
      <c r="AG699" s="143"/>
      <c r="AH699" s="231"/>
      <c r="AI699" s="61"/>
      <c r="AK699" s="143"/>
      <c r="AL699" s="143"/>
      <c r="AO699" s="143"/>
      <c r="AP699" s="231"/>
      <c r="AQ699" s="61"/>
      <c r="AS699" s="143"/>
      <c r="AT699" s="143"/>
      <c r="AW699" s="143"/>
      <c r="AX699" s="231"/>
      <c r="AY699" s="61"/>
      <c r="BA699" s="143"/>
      <c r="BB699" s="143"/>
      <c r="BE699" s="143"/>
      <c r="BF699" s="231"/>
      <c r="BG699" s="241"/>
    </row>
    <row r="700" spans="1:59" ht="12.75" x14ac:dyDescent="0.2">
      <c r="A700" s="231"/>
      <c r="B700" s="126"/>
      <c r="I700" s="143"/>
      <c r="J700" s="231"/>
      <c r="M700" s="143"/>
      <c r="N700" s="143"/>
      <c r="Q700" s="143"/>
      <c r="R700" s="231"/>
      <c r="S700" s="61"/>
      <c r="U700" s="143"/>
      <c r="V700" s="143"/>
      <c r="Y700" s="143"/>
      <c r="Z700" s="231"/>
      <c r="AA700" s="61"/>
      <c r="AC700" s="143"/>
      <c r="AD700" s="143"/>
      <c r="AG700" s="143"/>
      <c r="AH700" s="231"/>
      <c r="AI700" s="61"/>
      <c r="AK700" s="143"/>
      <c r="AL700" s="143"/>
      <c r="AO700" s="143"/>
      <c r="AP700" s="231"/>
      <c r="AQ700" s="61"/>
      <c r="AS700" s="143"/>
      <c r="AT700" s="143"/>
      <c r="AW700" s="143"/>
      <c r="AX700" s="231"/>
      <c r="AY700" s="61"/>
      <c r="BA700" s="143"/>
      <c r="BB700" s="143"/>
      <c r="BE700" s="143"/>
      <c r="BF700" s="231"/>
      <c r="BG700" s="241"/>
    </row>
    <row r="701" spans="1:59" ht="12.75" x14ac:dyDescent="0.2">
      <c r="A701" s="231"/>
      <c r="B701" s="126"/>
      <c r="I701" s="143"/>
      <c r="J701" s="231"/>
      <c r="M701" s="143"/>
      <c r="N701" s="143"/>
      <c r="Q701" s="143"/>
      <c r="R701" s="231"/>
      <c r="S701" s="61"/>
      <c r="U701" s="143"/>
      <c r="V701" s="143"/>
      <c r="Y701" s="143"/>
      <c r="Z701" s="231"/>
      <c r="AA701" s="61"/>
      <c r="AC701" s="143"/>
      <c r="AD701" s="143"/>
      <c r="AG701" s="143"/>
      <c r="AH701" s="231"/>
      <c r="AI701" s="61"/>
      <c r="AK701" s="143"/>
      <c r="AL701" s="143"/>
      <c r="AO701" s="143"/>
      <c r="AP701" s="231"/>
      <c r="AQ701" s="61"/>
      <c r="AS701" s="143"/>
      <c r="AT701" s="143"/>
      <c r="AW701" s="143"/>
      <c r="AX701" s="231"/>
      <c r="AY701" s="61"/>
      <c r="BA701" s="143"/>
      <c r="BB701" s="143"/>
      <c r="BE701" s="143"/>
      <c r="BF701" s="231"/>
      <c r="BG701" s="241"/>
    </row>
    <row r="702" spans="1:59" ht="12.75" x14ac:dyDescent="0.2">
      <c r="A702" s="231"/>
      <c r="B702" s="126"/>
      <c r="I702" s="143"/>
      <c r="J702" s="231"/>
      <c r="M702" s="143"/>
      <c r="N702" s="143"/>
      <c r="Q702" s="143"/>
      <c r="R702" s="231"/>
      <c r="S702" s="61"/>
      <c r="U702" s="143"/>
      <c r="V702" s="143"/>
      <c r="Y702" s="143"/>
      <c r="Z702" s="231"/>
      <c r="AA702" s="61"/>
      <c r="AC702" s="143"/>
      <c r="AD702" s="143"/>
      <c r="AG702" s="143"/>
      <c r="AH702" s="231"/>
      <c r="AI702" s="61"/>
      <c r="AK702" s="143"/>
      <c r="AL702" s="143"/>
      <c r="AO702" s="143"/>
      <c r="AP702" s="231"/>
      <c r="AQ702" s="61"/>
      <c r="AS702" s="143"/>
      <c r="AT702" s="143"/>
      <c r="AW702" s="143"/>
      <c r="AX702" s="231"/>
      <c r="AY702" s="61"/>
      <c r="BA702" s="143"/>
      <c r="BB702" s="143"/>
      <c r="BE702" s="143"/>
      <c r="BF702" s="231"/>
      <c r="BG702" s="241"/>
    </row>
    <row r="703" spans="1:59" ht="12.75" x14ac:dyDescent="0.2">
      <c r="A703" s="231"/>
      <c r="B703" s="126"/>
      <c r="I703" s="143"/>
      <c r="J703" s="231"/>
      <c r="M703" s="143"/>
      <c r="N703" s="143"/>
      <c r="Q703" s="143"/>
      <c r="R703" s="231"/>
      <c r="S703" s="61"/>
      <c r="U703" s="143"/>
      <c r="V703" s="143"/>
      <c r="Y703" s="143"/>
      <c r="Z703" s="231"/>
      <c r="AA703" s="61"/>
      <c r="AC703" s="143"/>
      <c r="AD703" s="143"/>
      <c r="AG703" s="143"/>
      <c r="AH703" s="231"/>
      <c r="AI703" s="61"/>
      <c r="AK703" s="143"/>
      <c r="AL703" s="143"/>
      <c r="AO703" s="143"/>
      <c r="AP703" s="231"/>
      <c r="AQ703" s="61"/>
      <c r="AS703" s="143"/>
      <c r="AT703" s="143"/>
      <c r="AW703" s="143"/>
      <c r="AX703" s="231"/>
      <c r="AY703" s="61"/>
      <c r="BA703" s="143"/>
      <c r="BB703" s="143"/>
      <c r="BE703" s="143"/>
      <c r="BF703" s="231"/>
      <c r="BG703" s="241"/>
    </row>
    <row r="704" spans="1:59" ht="12.75" x14ac:dyDescent="0.2">
      <c r="A704" s="231"/>
      <c r="B704" s="126"/>
      <c r="I704" s="143"/>
      <c r="J704" s="231"/>
      <c r="M704" s="143"/>
      <c r="N704" s="143"/>
      <c r="Q704" s="143"/>
      <c r="R704" s="231"/>
      <c r="S704" s="61"/>
      <c r="U704" s="143"/>
      <c r="V704" s="143"/>
      <c r="Y704" s="143"/>
      <c r="Z704" s="231"/>
      <c r="AA704" s="61"/>
      <c r="AC704" s="143"/>
      <c r="AD704" s="143"/>
      <c r="AG704" s="143"/>
      <c r="AH704" s="231"/>
      <c r="AI704" s="61"/>
      <c r="AK704" s="143"/>
      <c r="AL704" s="143"/>
      <c r="AO704" s="143"/>
      <c r="AP704" s="231"/>
      <c r="AQ704" s="61"/>
      <c r="AS704" s="143"/>
      <c r="AT704" s="143"/>
      <c r="AW704" s="143"/>
      <c r="AX704" s="231"/>
      <c r="AY704" s="61"/>
      <c r="BA704" s="143"/>
      <c r="BB704" s="143"/>
      <c r="BE704" s="143"/>
      <c r="BF704" s="231"/>
      <c r="BG704" s="241"/>
    </row>
    <row r="705" spans="1:59" ht="12.75" x14ac:dyDescent="0.2">
      <c r="A705" s="231"/>
      <c r="B705" s="126"/>
      <c r="I705" s="143"/>
      <c r="J705" s="231"/>
      <c r="M705" s="143"/>
      <c r="N705" s="143"/>
      <c r="Q705" s="143"/>
      <c r="R705" s="231"/>
      <c r="S705" s="61"/>
      <c r="U705" s="143"/>
      <c r="V705" s="143"/>
      <c r="Y705" s="143"/>
      <c r="Z705" s="231"/>
      <c r="AA705" s="61"/>
      <c r="AC705" s="143"/>
      <c r="AD705" s="143"/>
      <c r="AG705" s="143"/>
      <c r="AH705" s="231"/>
      <c r="AI705" s="61"/>
      <c r="AK705" s="143"/>
      <c r="AL705" s="143"/>
      <c r="AO705" s="143"/>
      <c r="AP705" s="231"/>
      <c r="AQ705" s="61"/>
      <c r="AS705" s="143"/>
      <c r="AT705" s="143"/>
      <c r="AW705" s="143"/>
      <c r="AX705" s="231"/>
      <c r="AY705" s="61"/>
      <c r="BA705" s="143"/>
      <c r="BB705" s="143"/>
      <c r="BE705" s="143"/>
      <c r="BF705" s="231"/>
      <c r="BG705" s="241"/>
    </row>
    <row r="706" spans="1:59" ht="12.75" x14ac:dyDescent="0.2">
      <c r="A706" s="231"/>
      <c r="B706" s="126"/>
      <c r="I706" s="143"/>
      <c r="J706" s="231"/>
      <c r="M706" s="143"/>
      <c r="N706" s="143"/>
      <c r="Q706" s="143"/>
      <c r="R706" s="231"/>
      <c r="S706" s="61"/>
      <c r="U706" s="143"/>
      <c r="V706" s="143"/>
      <c r="Y706" s="143"/>
      <c r="Z706" s="231"/>
      <c r="AA706" s="61"/>
      <c r="AC706" s="143"/>
      <c r="AD706" s="143"/>
      <c r="AG706" s="143"/>
      <c r="AH706" s="231"/>
      <c r="AI706" s="61"/>
      <c r="AK706" s="143"/>
      <c r="AL706" s="143"/>
      <c r="AO706" s="143"/>
      <c r="AP706" s="231"/>
      <c r="AQ706" s="61"/>
      <c r="AS706" s="143"/>
      <c r="AT706" s="143"/>
      <c r="AW706" s="143"/>
      <c r="AX706" s="231"/>
      <c r="AY706" s="61"/>
      <c r="BA706" s="143"/>
      <c r="BB706" s="143"/>
      <c r="BE706" s="143"/>
      <c r="BF706" s="231"/>
      <c r="BG706" s="241"/>
    </row>
    <row r="707" spans="1:59" ht="12.75" x14ac:dyDescent="0.2">
      <c r="A707" s="231"/>
      <c r="B707" s="126"/>
      <c r="I707" s="143"/>
      <c r="J707" s="231"/>
      <c r="M707" s="143"/>
      <c r="N707" s="143"/>
      <c r="Q707" s="143"/>
      <c r="R707" s="231"/>
      <c r="S707" s="61"/>
      <c r="U707" s="143"/>
      <c r="V707" s="143"/>
      <c r="Y707" s="143"/>
      <c r="Z707" s="231"/>
      <c r="AA707" s="61"/>
      <c r="AC707" s="143"/>
      <c r="AD707" s="143"/>
      <c r="AG707" s="143"/>
      <c r="AH707" s="231"/>
      <c r="AI707" s="61"/>
      <c r="AK707" s="143"/>
      <c r="AL707" s="143"/>
      <c r="AO707" s="143"/>
      <c r="AP707" s="231"/>
      <c r="AQ707" s="61"/>
      <c r="AS707" s="143"/>
      <c r="AT707" s="143"/>
      <c r="AW707" s="143"/>
      <c r="AX707" s="231"/>
      <c r="AY707" s="61"/>
      <c r="BA707" s="143"/>
      <c r="BB707" s="143"/>
      <c r="BE707" s="143"/>
      <c r="BF707" s="231"/>
      <c r="BG707" s="241"/>
    </row>
    <row r="708" spans="1:59" ht="12.75" x14ac:dyDescent="0.2">
      <c r="A708" s="231"/>
      <c r="B708" s="126"/>
      <c r="I708" s="143"/>
      <c r="J708" s="231"/>
      <c r="M708" s="143"/>
      <c r="N708" s="143"/>
      <c r="Q708" s="143"/>
      <c r="R708" s="231"/>
      <c r="S708" s="61"/>
      <c r="U708" s="143"/>
      <c r="V708" s="143"/>
      <c r="Y708" s="143"/>
      <c r="Z708" s="231"/>
      <c r="AA708" s="61"/>
      <c r="AC708" s="143"/>
      <c r="AD708" s="143"/>
      <c r="AG708" s="143"/>
      <c r="AH708" s="231"/>
      <c r="AI708" s="61"/>
      <c r="AK708" s="143"/>
      <c r="AL708" s="143"/>
      <c r="AO708" s="143"/>
      <c r="AP708" s="231"/>
      <c r="AQ708" s="61"/>
      <c r="AS708" s="143"/>
      <c r="AT708" s="143"/>
      <c r="AW708" s="143"/>
      <c r="AX708" s="231"/>
      <c r="AY708" s="61"/>
      <c r="BA708" s="143"/>
      <c r="BB708" s="143"/>
      <c r="BE708" s="143"/>
      <c r="BF708" s="231"/>
      <c r="BG708" s="241"/>
    </row>
    <row r="709" spans="1:59" ht="12.75" x14ac:dyDescent="0.2">
      <c r="A709" s="231"/>
      <c r="B709" s="126"/>
      <c r="I709" s="143"/>
      <c r="J709" s="231"/>
      <c r="M709" s="143"/>
      <c r="N709" s="143"/>
      <c r="Q709" s="143"/>
      <c r="R709" s="231"/>
      <c r="S709" s="61"/>
      <c r="U709" s="143"/>
      <c r="V709" s="143"/>
      <c r="Y709" s="143"/>
      <c r="Z709" s="231"/>
      <c r="AA709" s="61"/>
      <c r="AC709" s="143"/>
      <c r="AD709" s="143"/>
      <c r="AG709" s="143"/>
      <c r="AH709" s="231"/>
      <c r="AI709" s="61"/>
      <c r="AK709" s="143"/>
      <c r="AL709" s="143"/>
      <c r="AO709" s="143"/>
      <c r="AP709" s="231"/>
      <c r="AQ709" s="61"/>
      <c r="AS709" s="143"/>
      <c r="AT709" s="143"/>
      <c r="AW709" s="143"/>
      <c r="AX709" s="231"/>
      <c r="AY709" s="61"/>
      <c r="BA709" s="143"/>
      <c r="BB709" s="143"/>
      <c r="BE709" s="143"/>
      <c r="BF709" s="231"/>
      <c r="BG709" s="241"/>
    </row>
    <row r="710" spans="1:59" ht="12.75" x14ac:dyDescent="0.2">
      <c r="A710" s="231"/>
      <c r="B710" s="126"/>
      <c r="I710" s="143"/>
      <c r="J710" s="231"/>
      <c r="M710" s="143"/>
      <c r="N710" s="143"/>
      <c r="Q710" s="143"/>
      <c r="R710" s="231"/>
      <c r="S710" s="61"/>
      <c r="U710" s="143"/>
      <c r="V710" s="143"/>
      <c r="Y710" s="143"/>
      <c r="Z710" s="231"/>
      <c r="AA710" s="61"/>
      <c r="AC710" s="143"/>
      <c r="AD710" s="143"/>
      <c r="AG710" s="143"/>
      <c r="AH710" s="231"/>
      <c r="AI710" s="61"/>
      <c r="AK710" s="143"/>
      <c r="AL710" s="143"/>
      <c r="AO710" s="143"/>
      <c r="AP710" s="231"/>
      <c r="AQ710" s="61"/>
      <c r="AS710" s="143"/>
      <c r="AT710" s="143"/>
      <c r="AW710" s="143"/>
      <c r="AX710" s="231"/>
      <c r="AY710" s="61"/>
      <c r="BA710" s="143"/>
      <c r="BB710" s="143"/>
      <c r="BE710" s="143"/>
      <c r="BF710" s="231"/>
      <c r="BG710" s="241"/>
    </row>
    <row r="711" spans="1:59" ht="12.75" x14ac:dyDescent="0.2">
      <c r="A711" s="231"/>
      <c r="B711" s="126"/>
      <c r="I711" s="143"/>
      <c r="J711" s="231"/>
      <c r="M711" s="143"/>
      <c r="N711" s="143"/>
      <c r="Q711" s="143"/>
      <c r="R711" s="231"/>
      <c r="S711" s="61"/>
      <c r="U711" s="143"/>
      <c r="V711" s="143"/>
      <c r="Y711" s="143"/>
      <c r="Z711" s="231"/>
      <c r="AA711" s="61"/>
      <c r="AC711" s="143"/>
      <c r="AD711" s="143"/>
      <c r="AG711" s="143"/>
      <c r="AH711" s="231"/>
      <c r="AI711" s="61"/>
      <c r="AK711" s="143"/>
      <c r="AL711" s="143"/>
      <c r="AO711" s="143"/>
      <c r="AP711" s="231"/>
      <c r="AQ711" s="61"/>
      <c r="AS711" s="143"/>
      <c r="AT711" s="143"/>
      <c r="AW711" s="143"/>
      <c r="AX711" s="231"/>
      <c r="AY711" s="61"/>
      <c r="BA711" s="143"/>
      <c r="BB711" s="143"/>
      <c r="BE711" s="143"/>
      <c r="BF711" s="231"/>
      <c r="BG711" s="241"/>
    </row>
    <row r="712" spans="1:59" ht="12.75" x14ac:dyDescent="0.2">
      <c r="A712" s="231"/>
      <c r="B712" s="126"/>
      <c r="I712" s="143"/>
      <c r="J712" s="231"/>
      <c r="M712" s="143"/>
      <c r="N712" s="143"/>
      <c r="Q712" s="143"/>
      <c r="R712" s="231"/>
      <c r="S712" s="61"/>
      <c r="U712" s="143"/>
      <c r="V712" s="143"/>
      <c r="Y712" s="143"/>
      <c r="Z712" s="231"/>
      <c r="AA712" s="61"/>
      <c r="AC712" s="143"/>
      <c r="AD712" s="143"/>
      <c r="AG712" s="143"/>
      <c r="AH712" s="231"/>
      <c r="AI712" s="61"/>
      <c r="AK712" s="143"/>
      <c r="AL712" s="143"/>
      <c r="AO712" s="143"/>
      <c r="AP712" s="231"/>
      <c r="AQ712" s="61"/>
      <c r="AS712" s="143"/>
      <c r="AT712" s="143"/>
      <c r="AW712" s="143"/>
      <c r="AX712" s="231"/>
      <c r="AY712" s="61"/>
      <c r="BA712" s="143"/>
      <c r="BB712" s="143"/>
      <c r="BE712" s="143"/>
      <c r="BF712" s="231"/>
      <c r="BG712" s="241"/>
    </row>
    <row r="713" spans="1:59" ht="12.75" x14ac:dyDescent="0.2">
      <c r="A713" s="231"/>
      <c r="B713" s="126"/>
      <c r="I713" s="143"/>
      <c r="J713" s="231"/>
      <c r="M713" s="143"/>
      <c r="N713" s="143"/>
      <c r="Q713" s="143"/>
      <c r="R713" s="231"/>
      <c r="S713" s="61"/>
      <c r="U713" s="143"/>
      <c r="V713" s="143"/>
      <c r="Y713" s="143"/>
      <c r="Z713" s="231"/>
      <c r="AA713" s="61"/>
      <c r="AC713" s="143"/>
      <c r="AD713" s="143"/>
      <c r="AG713" s="143"/>
      <c r="AH713" s="231"/>
      <c r="AI713" s="61"/>
      <c r="AK713" s="143"/>
      <c r="AL713" s="143"/>
      <c r="AO713" s="143"/>
      <c r="AP713" s="231"/>
      <c r="AQ713" s="61"/>
      <c r="AS713" s="143"/>
      <c r="AT713" s="143"/>
      <c r="AW713" s="143"/>
      <c r="AX713" s="231"/>
      <c r="AY713" s="61"/>
      <c r="BA713" s="143"/>
      <c r="BB713" s="143"/>
      <c r="BE713" s="143"/>
      <c r="BF713" s="231"/>
      <c r="BG713" s="241"/>
    </row>
    <row r="714" spans="1:59" ht="12.75" x14ac:dyDescent="0.2">
      <c r="A714" s="231"/>
      <c r="B714" s="126"/>
      <c r="I714" s="143"/>
      <c r="J714" s="231"/>
      <c r="M714" s="143"/>
      <c r="N714" s="143"/>
      <c r="Q714" s="143"/>
      <c r="R714" s="231"/>
      <c r="S714" s="61"/>
      <c r="U714" s="143"/>
      <c r="V714" s="143"/>
      <c r="Y714" s="143"/>
      <c r="Z714" s="231"/>
      <c r="AA714" s="61"/>
      <c r="AC714" s="143"/>
      <c r="AD714" s="143"/>
      <c r="AG714" s="143"/>
      <c r="AH714" s="231"/>
      <c r="AI714" s="61"/>
      <c r="AK714" s="143"/>
      <c r="AL714" s="143"/>
      <c r="AO714" s="143"/>
      <c r="AP714" s="231"/>
      <c r="AQ714" s="61"/>
      <c r="AS714" s="143"/>
      <c r="AT714" s="143"/>
      <c r="AW714" s="143"/>
      <c r="AX714" s="231"/>
      <c r="AY714" s="61"/>
      <c r="BA714" s="143"/>
      <c r="BB714" s="143"/>
      <c r="BE714" s="143"/>
      <c r="BF714" s="231"/>
      <c r="BG714" s="241"/>
    </row>
    <row r="715" spans="1:59" ht="12.75" x14ac:dyDescent="0.2">
      <c r="A715" s="231"/>
      <c r="B715" s="126"/>
      <c r="I715" s="143"/>
      <c r="J715" s="231"/>
      <c r="M715" s="143"/>
      <c r="N715" s="143"/>
      <c r="Q715" s="143"/>
      <c r="R715" s="231"/>
      <c r="S715" s="61"/>
      <c r="U715" s="143"/>
      <c r="V715" s="143"/>
      <c r="Y715" s="143"/>
      <c r="Z715" s="231"/>
      <c r="AA715" s="61"/>
      <c r="AC715" s="143"/>
      <c r="AD715" s="143"/>
      <c r="AG715" s="143"/>
      <c r="AH715" s="231"/>
      <c r="AI715" s="61"/>
      <c r="AK715" s="143"/>
      <c r="AL715" s="143"/>
      <c r="AO715" s="143"/>
      <c r="AP715" s="231"/>
      <c r="AQ715" s="61"/>
      <c r="AS715" s="143"/>
      <c r="AT715" s="143"/>
      <c r="AW715" s="143"/>
      <c r="AX715" s="231"/>
      <c r="AY715" s="61"/>
      <c r="BA715" s="143"/>
      <c r="BB715" s="143"/>
      <c r="BE715" s="143"/>
      <c r="BF715" s="231"/>
      <c r="BG715" s="241"/>
    </row>
    <row r="716" spans="1:59" ht="12.75" x14ac:dyDescent="0.2">
      <c r="A716" s="231"/>
      <c r="B716" s="126"/>
      <c r="I716" s="143"/>
      <c r="J716" s="231"/>
      <c r="M716" s="143"/>
      <c r="N716" s="143"/>
      <c r="Q716" s="143"/>
      <c r="R716" s="231"/>
      <c r="S716" s="61"/>
      <c r="U716" s="143"/>
      <c r="V716" s="143"/>
      <c r="Y716" s="143"/>
      <c r="Z716" s="231"/>
      <c r="AA716" s="61"/>
      <c r="AC716" s="143"/>
      <c r="AD716" s="143"/>
      <c r="AG716" s="143"/>
      <c r="AH716" s="231"/>
      <c r="AI716" s="61"/>
      <c r="AK716" s="143"/>
      <c r="AL716" s="143"/>
      <c r="AO716" s="143"/>
      <c r="AP716" s="231"/>
      <c r="AQ716" s="61"/>
      <c r="AS716" s="143"/>
      <c r="AT716" s="143"/>
      <c r="AW716" s="143"/>
      <c r="AX716" s="231"/>
      <c r="AY716" s="61"/>
      <c r="BA716" s="143"/>
      <c r="BB716" s="143"/>
      <c r="BE716" s="143"/>
      <c r="BF716" s="231"/>
      <c r="BG716" s="241"/>
    </row>
    <row r="717" spans="1:59" ht="12.75" x14ac:dyDescent="0.2">
      <c r="A717" s="231"/>
      <c r="B717" s="126"/>
      <c r="I717" s="143"/>
      <c r="J717" s="231"/>
      <c r="M717" s="143"/>
      <c r="N717" s="143"/>
      <c r="Q717" s="143"/>
      <c r="R717" s="231"/>
      <c r="S717" s="61"/>
      <c r="U717" s="143"/>
      <c r="V717" s="143"/>
      <c r="Y717" s="143"/>
      <c r="Z717" s="231"/>
      <c r="AA717" s="61"/>
      <c r="AC717" s="143"/>
      <c r="AD717" s="143"/>
      <c r="AG717" s="143"/>
      <c r="AH717" s="231"/>
      <c r="AI717" s="61"/>
      <c r="AK717" s="143"/>
      <c r="AL717" s="143"/>
      <c r="AO717" s="143"/>
      <c r="AP717" s="231"/>
      <c r="AQ717" s="61"/>
      <c r="AS717" s="143"/>
      <c r="AT717" s="143"/>
      <c r="AW717" s="143"/>
      <c r="AX717" s="231"/>
      <c r="AY717" s="61"/>
      <c r="BA717" s="143"/>
      <c r="BB717" s="143"/>
      <c r="BE717" s="143"/>
      <c r="BF717" s="231"/>
      <c r="BG717" s="241"/>
    </row>
    <row r="718" spans="1:59" ht="12.75" x14ac:dyDescent="0.2">
      <c r="A718" s="231"/>
      <c r="B718" s="126"/>
      <c r="I718" s="143"/>
      <c r="J718" s="231"/>
      <c r="M718" s="143"/>
      <c r="N718" s="143"/>
      <c r="Q718" s="143"/>
      <c r="R718" s="231"/>
      <c r="S718" s="61"/>
      <c r="U718" s="143"/>
      <c r="V718" s="143"/>
      <c r="Y718" s="143"/>
      <c r="Z718" s="231"/>
      <c r="AA718" s="61"/>
      <c r="AC718" s="143"/>
      <c r="AD718" s="143"/>
      <c r="AG718" s="143"/>
      <c r="AH718" s="231"/>
      <c r="AI718" s="61"/>
      <c r="AK718" s="143"/>
      <c r="AL718" s="143"/>
      <c r="AO718" s="143"/>
      <c r="AP718" s="231"/>
      <c r="AQ718" s="61"/>
      <c r="AS718" s="143"/>
      <c r="AT718" s="143"/>
      <c r="AW718" s="143"/>
      <c r="AX718" s="231"/>
      <c r="AY718" s="61"/>
      <c r="BA718" s="143"/>
      <c r="BB718" s="143"/>
      <c r="BE718" s="143"/>
      <c r="BF718" s="231"/>
      <c r="BG718" s="241"/>
    </row>
    <row r="719" spans="1:59" ht="12.75" x14ac:dyDescent="0.2">
      <c r="A719" s="231"/>
      <c r="B719" s="126"/>
      <c r="I719" s="143"/>
      <c r="J719" s="231"/>
      <c r="M719" s="143"/>
      <c r="N719" s="143"/>
      <c r="Q719" s="143"/>
      <c r="R719" s="231"/>
      <c r="S719" s="61"/>
      <c r="U719" s="143"/>
      <c r="V719" s="143"/>
      <c r="Y719" s="143"/>
      <c r="Z719" s="231"/>
      <c r="AA719" s="61"/>
      <c r="AC719" s="143"/>
      <c r="AD719" s="143"/>
      <c r="AG719" s="143"/>
      <c r="AH719" s="231"/>
      <c r="AI719" s="61"/>
      <c r="AK719" s="143"/>
      <c r="AL719" s="143"/>
      <c r="AO719" s="143"/>
      <c r="AP719" s="231"/>
      <c r="AQ719" s="61"/>
      <c r="AS719" s="143"/>
      <c r="AT719" s="143"/>
      <c r="AW719" s="143"/>
      <c r="AX719" s="231"/>
      <c r="AY719" s="61"/>
      <c r="BA719" s="143"/>
      <c r="BB719" s="143"/>
      <c r="BE719" s="143"/>
      <c r="BF719" s="231"/>
      <c r="BG719" s="241"/>
    </row>
    <row r="720" spans="1:59" ht="12.75" x14ac:dyDescent="0.2">
      <c r="A720" s="231"/>
      <c r="B720" s="126"/>
      <c r="I720" s="143"/>
      <c r="J720" s="231"/>
      <c r="M720" s="143"/>
      <c r="N720" s="143"/>
      <c r="Q720" s="143"/>
      <c r="R720" s="231"/>
      <c r="S720" s="61"/>
      <c r="U720" s="143"/>
      <c r="V720" s="143"/>
      <c r="Y720" s="143"/>
      <c r="Z720" s="231"/>
      <c r="AA720" s="61"/>
      <c r="AC720" s="143"/>
      <c r="AD720" s="143"/>
      <c r="AG720" s="143"/>
      <c r="AH720" s="231"/>
      <c r="AI720" s="61"/>
      <c r="AK720" s="143"/>
      <c r="AL720" s="143"/>
      <c r="AO720" s="143"/>
      <c r="AP720" s="231"/>
      <c r="AQ720" s="61"/>
      <c r="AS720" s="143"/>
      <c r="AT720" s="143"/>
      <c r="AW720" s="143"/>
      <c r="AX720" s="231"/>
      <c r="AY720" s="61"/>
      <c r="BA720" s="143"/>
      <c r="BB720" s="143"/>
      <c r="BE720" s="143"/>
      <c r="BF720" s="231"/>
      <c r="BG720" s="241"/>
    </row>
    <row r="721" spans="1:59" ht="12.75" x14ac:dyDescent="0.2">
      <c r="A721" s="231"/>
      <c r="B721" s="126"/>
      <c r="I721" s="143"/>
      <c r="J721" s="231"/>
      <c r="M721" s="143"/>
      <c r="N721" s="143"/>
      <c r="Q721" s="143"/>
      <c r="R721" s="231"/>
      <c r="S721" s="61"/>
      <c r="U721" s="143"/>
      <c r="V721" s="143"/>
      <c r="Y721" s="143"/>
      <c r="Z721" s="231"/>
      <c r="AA721" s="61"/>
      <c r="AC721" s="143"/>
      <c r="AD721" s="143"/>
      <c r="AG721" s="143"/>
      <c r="AH721" s="231"/>
      <c r="AI721" s="61"/>
      <c r="AK721" s="143"/>
      <c r="AL721" s="143"/>
      <c r="AO721" s="143"/>
      <c r="AP721" s="231"/>
      <c r="AQ721" s="61"/>
      <c r="AS721" s="143"/>
      <c r="AT721" s="143"/>
      <c r="AW721" s="143"/>
      <c r="AX721" s="231"/>
      <c r="AY721" s="61"/>
      <c r="BA721" s="143"/>
      <c r="BB721" s="143"/>
      <c r="BE721" s="143"/>
      <c r="BF721" s="231"/>
      <c r="BG721" s="241"/>
    </row>
    <row r="722" spans="1:59" ht="12.75" x14ac:dyDescent="0.2">
      <c r="A722" s="231"/>
      <c r="B722" s="126"/>
      <c r="I722" s="143"/>
      <c r="J722" s="231"/>
      <c r="M722" s="143"/>
      <c r="N722" s="143"/>
      <c r="Q722" s="143"/>
      <c r="R722" s="231"/>
      <c r="S722" s="61"/>
      <c r="U722" s="143"/>
      <c r="V722" s="143"/>
      <c r="Y722" s="143"/>
      <c r="Z722" s="231"/>
      <c r="AA722" s="61"/>
      <c r="AC722" s="143"/>
      <c r="AD722" s="143"/>
      <c r="AG722" s="143"/>
      <c r="AH722" s="231"/>
      <c r="AI722" s="61"/>
      <c r="AK722" s="143"/>
      <c r="AL722" s="143"/>
      <c r="AO722" s="143"/>
      <c r="AP722" s="231"/>
      <c r="AQ722" s="61"/>
      <c r="AS722" s="143"/>
      <c r="AT722" s="143"/>
      <c r="AW722" s="143"/>
      <c r="AX722" s="231"/>
      <c r="AY722" s="61"/>
      <c r="BA722" s="143"/>
      <c r="BB722" s="143"/>
      <c r="BE722" s="143"/>
      <c r="BF722" s="231"/>
      <c r="BG722" s="241"/>
    </row>
    <row r="723" spans="1:59" ht="12.75" x14ac:dyDescent="0.2">
      <c r="A723" s="231"/>
      <c r="B723" s="126"/>
      <c r="I723" s="143"/>
      <c r="J723" s="231"/>
      <c r="M723" s="143"/>
      <c r="N723" s="143"/>
      <c r="Q723" s="143"/>
      <c r="R723" s="231"/>
      <c r="S723" s="61"/>
      <c r="U723" s="143"/>
      <c r="V723" s="143"/>
      <c r="Y723" s="143"/>
      <c r="Z723" s="231"/>
      <c r="AA723" s="61"/>
      <c r="AC723" s="143"/>
      <c r="AD723" s="143"/>
      <c r="AG723" s="143"/>
      <c r="AH723" s="231"/>
      <c r="AI723" s="61"/>
      <c r="AK723" s="143"/>
      <c r="AL723" s="143"/>
      <c r="AO723" s="143"/>
      <c r="AP723" s="231"/>
      <c r="AQ723" s="61"/>
      <c r="AS723" s="143"/>
      <c r="AT723" s="143"/>
      <c r="AW723" s="143"/>
      <c r="AX723" s="231"/>
      <c r="AY723" s="61"/>
      <c r="BA723" s="143"/>
      <c r="BB723" s="143"/>
      <c r="BE723" s="143"/>
      <c r="BF723" s="231"/>
      <c r="BG723" s="241"/>
    </row>
    <row r="724" spans="1:59" ht="12.75" x14ac:dyDescent="0.2">
      <c r="A724" s="231"/>
      <c r="B724" s="126"/>
      <c r="I724" s="143"/>
      <c r="J724" s="231"/>
      <c r="M724" s="143"/>
      <c r="N724" s="143"/>
      <c r="Q724" s="143"/>
      <c r="R724" s="231"/>
      <c r="S724" s="61"/>
      <c r="U724" s="143"/>
      <c r="V724" s="143"/>
      <c r="Y724" s="143"/>
      <c r="Z724" s="231"/>
      <c r="AA724" s="61"/>
      <c r="AC724" s="143"/>
      <c r="AD724" s="143"/>
      <c r="AG724" s="143"/>
      <c r="AH724" s="231"/>
      <c r="AI724" s="61"/>
      <c r="AK724" s="143"/>
      <c r="AL724" s="143"/>
      <c r="AO724" s="143"/>
      <c r="AP724" s="231"/>
      <c r="AQ724" s="61"/>
      <c r="AS724" s="143"/>
      <c r="AT724" s="143"/>
      <c r="AW724" s="143"/>
      <c r="AX724" s="231"/>
      <c r="AY724" s="61"/>
      <c r="BA724" s="143"/>
      <c r="BB724" s="143"/>
      <c r="BE724" s="143"/>
      <c r="BF724" s="231"/>
      <c r="BG724" s="241"/>
    </row>
    <row r="725" spans="1:59" ht="12.75" x14ac:dyDescent="0.2">
      <c r="A725" s="231"/>
      <c r="B725" s="126"/>
      <c r="I725" s="143"/>
      <c r="J725" s="231"/>
      <c r="M725" s="143"/>
      <c r="N725" s="143"/>
      <c r="Q725" s="143"/>
      <c r="R725" s="231"/>
      <c r="S725" s="61"/>
      <c r="U725" s="143"/>
      <c r="V725" s="143"/>
      <c r="Y725" s="143"/>
      <c r="Z725" s="231"/>
      <c r="AA725" s="61"/>
      <c r="AC725" s="143"/>
      <c r="AD725" s="143"/>
      <c r="AG725" s="143"/>
      <c r="AH725" s="231"/>
      <c r="AI725" s="61"/>
      <c r="AK725" s="143"/>
      <c r="AL725" s="143"/>
      <c r="AO725" s="143"/>
      <c r="AP725" s="231"/>
      <c r="AQ725" s="61"/>
      <c r="AS725" s="143"/>
      <c r="AT725" s="143"/>
      <c r="AW725" s="143"/>
      <c r="AX725" s="231"/>
      <c r="AY725" s="61"/>
      <c r="BA725" s="143"/>
      <c r="BB725" s="143"/>
      <c r="BE725" s="143"/>
      <c r="BF725" s="231"/>
      <c r="BG725" s="241"/>
    </row>
    <row r="726" spans="1:59" ht="12.75" x14ac:dyDescent="0.2">
      <c r="A726" s="231"/>
      <c r="B726" s="126"/>
      <c r="I726" s="143"/>
      <c r="J726" s="231"/>
      <c r="M726" s="143"/>
      <c r="N726" s="143"/>
      <c r="Q726" s="143"/>
      <c r="R726" s="231"/>
      <c r="S726" s="61"/>
      <c r="U726" s="143"/>
      <c r="V726" s="143"/>
      <c r="Y726" s="143"/>
      <c r="Z726" s="231"/>
      <c r="AA726" s="61"/>
      <c r="AC726" s="143"/>
      <c r="AD726" s="143"/>
      <c r="AG726" s="143"/>
      <c r="AH726" s="231"/>
      <c r="AI726" s="61"/>
      <c r="AK726" s="143"/>
      <c r="AL726" s="143"/>
      <c r="AO726" s="143"/>
      <c r="AP726" s="231"/>
      <c r="AQ726" s="61"/>
      <c r="AS726" s="143"/>
      <c r="AT726" s="143"/>
      <c r="AW726" s="143"/>
      <c r="AX726" s="231"/>
      <c r="AY726" s="61"/>
      <c r="BA726" s="143"/>
      <c r="BB726" s="143"/>
      <c r="BE726" s="143"/>
      <c r="BF726" s="231"/>
      <c r="BG726" s="241"/>
    </row>
    <row r="727" spans="1:59" ht="12.75" x14ac:dyDescent="0.2">
      <c r="A727" s="231"/>
      <c r="B727" s="126"/>
      <c r="I727" s="143"/>
      <c r="J727" s="231"/>
      <c r="M727" s="143"/>
      <c r="N727" s="143"/>
      <c r="Q727" s="143"/>
      <c r="R727" s="231"/>
      <c r="S727" s="61"/>
      <c r="U727" s="143"/>
      <c r="V727" s="143"/>
      <c r="Y727" s="143"/>
      <c r="Z727" s="231"/>
      <c r="AA727" s="61"/>
      <c r="AC727" s="143"/>
      <c r="AD727" s="143"/>
      <c r="AG727" s="143"/>
      <c r="AH727" s="231"/>
      <c r="AI727" s="61"/>
      <c r="AK727" s="143"/>
      <c r="AL727" s="143"/>
      <c r="AO727" s="143"/>
      <c r="AP727" s="231"/>
      <c r="AQ727" s="61"/>
      <c r="AS727" s="143"/>
      <c r="AT727" s="143"/>
      <c r="AW727" s="143"/>
      <c r="AX727" s="231"/>
      <c r="AY727" s="61"/>
      <c r="BA727" s="143"/>
      <c r="BB727" s="143"/>
      <c r="BE727" s="143"/>
      <c r="BF727" s="231"/>
      <c r="BG727" s="241"/>
    </row>
    <row r="728" spans="1:59" ht="12.75" x14ac:dyDescent="0.2">
      <c r="A728" s="231"/>
      <c r="B728" s="126"/>
      <c r="I728" s="143"/>
      <c r="J728" s="231"/>
      <c r="M728" s="143"/>
      <c r="N728" s="143"/>
      <c r="Q728" s="143"/>
      <c r="R728" s="231"/>
      <c r="S728" s="61"/>
      <c r="U728" s="143"/>
      <c r="V728" s="143"/>
      <c r="Y728" s="143"/>
      <c r="Z728" s="231"/>
      <c r="AA728" s="61"/>
      <c r="AC728" s="143"/>
      <c r="AD728" s="143"/>
      <c r="AG728" s="143"/>
      <c r="AH728" s="231"/>
      <c r="AI728" s="61"/>
      <c r="AK728" s="143"/>
      <c r="AL728" s="143"/>
      <c r="AO728" s="143"/>
      <c r="AP728" s="231"/>
      <c r="AQ728" s="61"/>
      <c r="AS728" s="143"/>
      <c r="AT728" s="143"/>
      <c r="AW728" s="143"/>
      <c r="AX728" s="231"/>
      <c r="AY728" s="61"/>
      <c r="BA728" s="143"/>
      <c r="BB728" s="143"/>
      <c r="BE728" s="143"/>
      <c r="BF728" s="231"/>
      <c r="BG728" s="241"/>
    </row>
    <row r="729" spans="1:59" ht="12.75" x14ac:dyDescent="0.2">
      <c r="A729" s="231"/>
      <c r="B729" s="126"/>
      <c r="I729" s="143"/>
      <c r="J729" s="231"/>
      <c r="M729" s="143"/>
      <c r="N729" s="143"/>
      <c r="Q729" s="143"/>
      <c r="R729" s="231"/>
      <c r="S729" s="61"/>
      <c r="U729" s="143"/>
      <c r="V729" s="143"/>
      <c r="Y729" s="143"/>
      <c r="Z729" s="231"/>
      <c r="AA729" s="61"/>
      <c r="AC729" s="143"/>
      <c r="AD729" s="143"/>
      <c r="AG729" s="143"/>
      <c r="AH729" s="231"/>
      <c r="AI729" s="61"/>
      <c r="AK729" s="143"/>
      <c r="AL729" s="143"/>
      <c r="AO729" s="143"/>
      <c r="AP729" s="231"/>
      <c r="AQ729" s="61"/>
      <c r="AS729" s="143"/>
      <c r="AT729" s="143"/>
      <c r="AW729" s="143"/>
      <c r="AX729" s="231"/>
      <c r="AY729" s="61"/>
      <c r="BA729" s="143"/>
      <c r="BB729" s="143"/>
      <c r="BE729" s="143"/>
      <c r="BF729" s="231"/>
      <c r="BG729" s="241"/>
    </row>
    <row r="730" spans="1:59" ht="12.75" x14ac:dyDescent="0.2">
      <c r="A730" s="231"/>
      <c r="B730" s="126"/>
      <c r="I730" s="143"/>
      <c r="J730" s="231"/>
      <c r="M730" s="143"/>
      <c r="N730" s="143"/>
      <c r="Q730" s="143"/>
      <c r="R730" s="231"/>
      <c r="S730" s="61"/>
      <c r="U730" s="143"/>
      <c r="V730" s="143"/>
      <c r="Y730" s="143"/>
      <c r="Z730" s="231"/>
      <c r="AA730" s="61"/>
      <c r="AC730" s="143"/>
      <c r="AD730" s="143"/>
      <c r="AG730" s="143"/>
      <c r="AH730" s="231"/>
      <c r="AI730" s="61"/>
      <c r="AK730" s="143"/>
      <c r="AL730" s="143"/>
      <c r="AO730" s="143"/>
      <c r="AP730" s="231"/>
      <c r="AQ730" s="61"/>
      <c r="AS730" s="143"/>
      <c r="AT730" s="143"/>
      <c r="AW730" s="143"/>
      <c r="AX730" s="231"/>
      <c r="AY730" s="61"/>
      <c r="BA730" s="143"/>
      <c r="BB730" s="143"/>
      <c r="BE730" s="143"/>
      <c r="BF730" s="231"/>
      <c r="BG730" s="241"/>
    </row>
    <row r="731" spans="1:59" ht="12.75" x14ac:dyDescent="0.2">
      <c r="A731" s="231"/>
      <c r="B731" s="126"/>
      <c r="I731" s="143"/>
      <c r="J731" s="231"/>
      <c r="M731" s="143"/>
      <c r="N731" s="143"/>
      <c r="Q731" s="143"/>
      <c r="R731" s="231"/>
      <c r="S731" s="61"/>
      <c r="U731" s="143"/>
      <c r="V731" s="143"/>
      <c r="Y731" s="143"/>
      <c r="Z731" s="231"/>
      <c r="AA731" s="61"/>
      <c r="AC731" s="143"/>
      <c r="AD731" s="143"/>
      <c r="AG731" s="143"/>
      <c r="AH731" s="231"/>
      <c r="AI731" s="61"/>
      <c r="AK731" s="143"/>
      <c r="AL731" s="143"/>
      <c r="AO731" s="143"/>
      <c r="AP731" s="231"/>
      <c r="AQ731" s="61"/>
      <c r="AS731" s="143"/>
      <c r="AT731" s="143"/>
      <c r="AW731" s="143"/>
      <c r="AX731" s="231"/>
      <c r="AY731" s="61"/>
      <c r="BA731" s="143"/>
      <c r="BB731" s="143"/>
      <c r="BE731" s="143"/>
      <c r="BF731" s="231"/>
      <c r="BG731" s="241"/>
    </row>
    <row r="732" spans="1:59" ht="12.75" x14ac:dyDescent="0.2">
      <c r="A732" s="231"/>
      <c r="B732" s="126"/>
      <c r="I732" s="143"/>
      <c r="J732" s="231"/>
      <c r="M732" s="143"/>
      <c r="N732" s="143"/>
      <c r="Q732" s="143"/>
      <c r="R732" s="231"/>
      <c r="S732" s="61"/>
      <c r="U732" s="143"/>
      <c r="V732" s="143"/>
      <c r="Y732" s="143"/>
      <c r="Z732" s="231"/>
      <c r="AA732" s="61"/>
      <c r="AC732" s="143"/>
      <c r="AD732" s="143"/>
      <c r="AG732" s="143"/>
      <c r="AH732" s="231"/>
      <c r="AI732" s="61"/>
      <c r="AK732" s="143"/>
      <c r="AL732" s="143"/>
      <c r="AO732" s="143"/>
      <c r="AP732" s="231"/>
      <c r="AQ732" s="61"/>
      <c r="AS732" s="143"/>
      <c r="AT732" s="143"/>
      <c r="AW732" s="143"/>
      <c r="AX732" s="231"/>
      <c r="AY732" s="61"/>
      <c r="BA732" s="143"/>
      <c r="BB732" s="143"/>
      <c r="BE732" s="143"/>
      <c r="BF732" s="231"/>
      <c r="BG732" s="241"/>
    </row>
    <row r="733" spans="1:59" ht="12.75" x14ac:dyDescent="0.2">
      <c r="A733" s="231"/>
      <c r="B733" s="126"/>
      <c r="I733" s="143"/>
      <c r="J733" s="231"/>
      <c r="M733" s="143"/>
      <c r="N733" s="143"/>
      <c r="Q733" s="143"/>
      <c r="R733" s="231"/>
      <c r="S733" s="61"/>
      <c r="U733" s="143"/>
      <c r="V733" s="143"/>
      <c r="Y733" s="143"/>
      <c r="Z733" s="231"/>
      <c r="AA733" s="61"/>
      <c r="AC733" s="143"/>
      <c r="AD733" s="143"/>
      <c r="AG733" s="143"/>
      <c r="AH733" s="231"/>
      <c r="AI733" s="61"/>
      <c r="AK733" s="143"/>
      <c r="AL733" s="143"/>
      <c r="AO733" s="143"/>
      <c r="AP733" s="231"/>
      <c r="AQ733" s="61"/>
      <c r="AS733" s="143"/>
      <c r="AT733" s="143"/>
      <c r="AW733" s="143"/>
      <c r="AX733" s="231"/>
      <c r="AY733" s="61"/>
      <c r="BA733" s="143"/>
      <c r="BB733" s="143"/>
      <c r="BE733" s="143"/>
      <c r="BF733" s="231"/>
      <c r="BG733" s="241"/>
    </row>
    <row r="734" spans="1:59" ht="12.75" x14ac:dyDescent="0.2">
      <c r="A734" s="231"/>
      <c r="B734" s="126"/>
      <c r="I734" s="143"/>
      <c r="J734" s="231"/>
      <c r="M734" s="143"/>
      <c r="N734" s="143"/>
      <c r="Q734" s="143"/>
      <c r="R734" s="231"/>
      <c r="S734" s="61"/>
      <c r="U734" s="143"/>
      <c r="V734" s="143"/>
      <c r="Y734" s="143"/>
      <c r="Z734" s="231"/>
      <c r="AA734" s="61"/>
      <c r="AC734" s="143"/>
      <c r="AD734" s="143"/>
      <c r="AG734" s="143"/>
      <c r="AH734" s="231"/>
      <c r="AI734" s="61"/>
      <c r="AK734" s="143"/>
      <c r="AL734" s="143"/>
      <c r="AO734" s="143"/>
      <c r="AP734" s="231"/>
      <c r="AQ734" s="61"/>
      <c r="AS734" s="143"/>
      <c r="AT734" s="143"/>
      <c r="AW734" s="143"/>
      <c r="AX734" s="231"/>
      <c r="AY734" s="61"/>
      <c r="BA734" s="143"/>
      <c r="BB734" s="143"/>
      <c r="BE734" s="143"/>
      <c r="BF734" s="231"/>
      <c r="BG734" s="241"/>
    </row>
    <row r="735" spans="1:59" ht="12.75" x14ac:dyDescent="0.2">
      <c r="A735" s="231"/>
      <c r="B735" s="126"/>
      <c r="I735" s="143"/>
      <c r="J735" s="231"/>
      <c r="M735" s="143"/>
      <c r="N735" s="143"/>
      <c r="Q735" s="143"/>
      <c r="R735" s="231"/>
      <c r="S735" s="61"/>
      <c r="U735" s="143"/>
      <c r="V735" s="143"/>
      <c r="Y735" s="143"/>
      <c r="Z735" s="231"/>
      <c r="AA735" s="61"/>
      <c r="AC735" s="143"/>
      <c r="AD735" s="143"/>
      <c r="AG735" s="143"/>
      <c r="AH735" s="231"/>
      <c r="AI735" s="61"/>
      <c r="AK735" s="143"/>
      <c r="AL735" s="143"/>
      <c r="AO735" s="143"/>
      <c r="AP735" s="231"/>
      <c r="AQ735" s="61"/>
      <c r="AS735" s="143"/>
      <c r="AT735" s="143"/>
      <c r="AW735" s="143"/>
      <c r="AX735" s="231"/>
      <c r="AY735" s="61"/>
      <c r="BA735" s="143"/>
      <c r="BB735" s="143"/>
      <c r="BE735" s="143"/>
      <c r="BF735" s="231"/>
      <c r="BG735" s="241"/>
    </row>
    <row r="736" spans="1:59" ht="12.75" x14ac:dyDescent="0.2">
      <c r="A736" s="231"/>
      <c r="B736" s="126"/>
      <c r="I736" s="143"/>
      <c r="J736" s="231"/>
      <c r="M736" s="143"/>
      <c r="N736" s="143"/>
      <c r="Q736" s="143"/>
      <c r="R736" s="231"/>
      <c r="S736" s="61"/>
      <c r="U736" s="143"/>
      <c r="V736" s="143"/>
      <c r="Y736" s="143"/>
      <c r="Z736" s="231"/>
      <c r="AA736" s="61"/>
      <c r="AC736" s="143"/>
      <c r="AD736" s="143"/>
      <c r="AG736" s="143"/>
      <c r="AH736" s="231"/>
      <c r="AI736" s="61"/>
      <c r="AK736" s="143"/>
      <c r="AL736" s="143"/>
      <c r="AO736" s="143"/>
      <c r="AP736" s="231"/>
      <c r="AQ736" s="61"/>
      <c r="AS736" s="143"/>
      <c r="AT736" s="143"/>
      <c r="AW736" s="143"/>
      <c r="AX736" s="231"/>
      <c r="AY736" s="61"/>
      <c r="BA736" s="143"/>
      <c r="BB736" s="143"/>
      <c r="BE736" s="143"/>
      <c r="BF736" s="231"/>
      <c r="BG736" s="241"/>
    </row>
    <row r="737" spans="1:59" ht="12.75" x14ac:dyDescent="0.2">
      <c r="A737" s="231"/>
      <c r="B737" s="126"/>
      <c r="I737" s="143"/>
      <c r="J737" s="231"/>
      <c r="M737" s="143"/>
      <c r="N737" s="143"/>
      <c r="Q737" s="143"/>
      <c r="R737" s="231"/>
      <c r="S737" s="61"/>
      <c r="U737" s="143"/>
      <c r="V737" s="143"/>
      <c r="Y737" s="143"/>
      <c r="Z737" s="231"/>
      <c r="AA737" s="61"/>
      <c r="AC737" s="143"/>
      <c r="AD737" s="143"/>
      <c r="AG737" s="143"/>
      <c r="AH737" s="231"/>
      <c r="AI737" s="61"/>
      <c r="AK737" s="143"/>
      <c r="AL737" s="143"/>
      <c r="AO737" s="143"/>
      <c r="AP737" s="231"/>
      <c r="AQ737" s="61"/>
      <c r="AS737" s="143"/>
      <c r="AT737" s="143"/>
      <c r="AW737" s="143"/>
      <c r="AX737" s="231"/>
      <c r="AY737" s="61"/>
      <c r="BA737" s="143"/>
      <c r="BB737" s="143"/>
      <c r="BE737" s="143"/>
      <c r="BF737" s="231"/>
      <c r="BG737" s="241"/>
    </row>
    <row r="738" spans="1:59" ht="12.75" x14ac:dyDescent="0.2">
      <c r="A738" s="231"/>
      <c r="B738" s="126"/>
      <c r="I738" s="143"/>
      <c r="J738" s="231"/>
      <c r="M738" s="143"/>
      <c r="N738" s="143"/>
      <c r="Q738" s="143"/>
      <c r="R738" s="231"/>
      <c r="S738" s="61"/>
      <c r="U738" s="143"/>
      <c r="V738" s="143"/>
      <c r="Y738" s="143"/>
      <c r="Z738" s="231"/>
      <c r="AA738" s="61"/>
      <c r="AC738" s="143"/>
      <c r="AD738" s="143"/>
      <c r="AG738" s="143"/>
      <c r="AH738" s="231"/>
      <c r="AI738" s="61"/>
      <c r="AK738" s="143"/>
      <c r="AL738" s="143"/>
      <c r="AO738" s="143"/>
      <c r="AP738" s="231"/>
      <c r="AQ738" s="61"/>
      <c r="AS738" s="143"/>
      <c r="AT738" s="143"/>
      <c r="AW738" s="143"/>
      <c r="AX738" s="231"/>
      <c r="AY738" s="61"/>
      <c r="BA738" s="143"/>
      <c r="BB738" s="143"/>
      <c r="BE738" s="143"/>
      <c r="BF738" s="231"/>
      <c r="BG738" s="241"/>
    </row>
    <row r="739" spans="1:59" ht="12.75" x14ac:dyDescent="0.2">
      <c r="A739" s="231"/>
      <c r="B739" s="126"/>
      <c r="I739" s="143"/>
      <c r="J739" s="231"/>
      <c r="M739" s="143"/>
      <c r="N739" s="143"/>
      <c r="Q739" s="143"/>
      <c r="R739" s="231"/>
      <c r="S739" s="61"/>
      <c r="U739" s="143"/>
      <c r="V739" s="143"/>
      <c r="Y739" s="143"/>
      <c r="Z739" s="231"/>
      <c r="AA739" s="61"/>
      <c r="AC739" s="143"/>
      <c r="AD739" s="143"/>
      <c r="AG739" s="143"/>
      <c r="AH739" s="231"/>
      <c r="AI739" s="61"/>
      <c r="AK739" s="143"/>
      <c r="AL739" s="143"/>
      <c r="AO739" s="143"/>
      <c r="AP739" s="231"/>
      <c r="AQ739" s="61"/>
      <c r="AS739" s="143"/>
      <c r="AT739" s="143"/>
      <c r="AW739" s="143"/>
      <c r="AX739" s="231"/>
      <c r="AY739" s="61"/>
      <c r="BA739" s="143"/>
      <c r="BB739" s="143"/>
      <c r="BE739" s="143"/>
      <c r="BF739" s="231"/>
      <c r="BG739" s="241"/>
    </row>
    <row r="740" spans="1:59" ht="12.75" x14ac:dyDescent="0.2">
      <c r="A740" s="231"/>
      <c r="B740" s="126"/>
      <c r="I740" s="143"/>
      <c r="J740" s="231"/>
      <c r="M740" s="143"/>
      <c r="N740" s="143"/>
      <c r="Q740" s="143"/>
      <c r="R740" s="231"/>
      <c r="S740" s="61"/>
      <c r="U740" s="143"/>
      <c r="V740" s="143"/>
      <c r="Y740" s="143"/>
      <c r="Z740" s="231"/>
      <c r="AA740" s="61"/>
      <c r="AC740" s="143"/>
      <c r="AD740" s="143"/>
      <c r="AG740" s="143"/>
      <c r="AH740" s="231"/>
      <c r="AI740" s="61"/>
      <c r="AK740" s="143"/>
      <c r="AL740" s="143"/>
      <c r="AO740" s="143"/>
      <c r="AP740" s="231"/>
      <c r="AQ740" s="61"/>
      <c r="AS740" s="143"/>
      <c r="AT740" s="143"/>
      <c r="AW740" s="143"/>
      <c r="AX740" s="231"/>
      <c r="AY740" s="61"/>
      <c r="BA740" s="143"/>
      <c r="BB740" s="143"/>
      <c r="BE740" s="143"/>
      <c r="BF740" s="231"/>
      <c r="BG740" s="241"/>
    </row>
    <row r="741" spans="1:59" ht="12.75" x14ac:dyDescent="0.2">
      <c r="A741" s="231"/>
      <c r="B741" s="126"/>
      <c r="I741" s="143"/>
      <c r="J741" s="231"/>
      <c r="M741" s="143"/>
      <c r="N741" s="143"/>
      <c r="Q741" s="143"/>
      <c r="R741" s="231"/>
      <c r="S741" s="61"/>
      <c r="U741" s="143"/>
      <c r="V741" s="143"/>
      <c r="Y741" s="143"/>
      <c r="Z741" s="231"/>
      <c r="AA741" s="61"/>
      <c r="AC741" s="143"/>
      <c r="AD741" s="143"/>
      <c r="AG741" s="143"/>
      <c r="AH741" s="231"/>
      <c r="AI741" s="61"/>
      <c r="AK741" s="143"/>
      <c r="AL741" s="143"/>
      <c r="AO741" s="143"/>
      <c r="AP741" s="231"/>
      <c r="AQ741" s="61"/>
      <c r="AS741" s="143"/>
      <c r="AT741" s="143"/>
      <c r="AW741" s="143"/>
      <c r="AX741" s="231"/>
      <c r="AY741" s="61"/>
      <c r="BA741" s="143"/>
      <c r="BB741" s="143"/>
      <c r="BE741" s="143"/>
      <c r="BF741" s="231"/>
      <c r="BG741" s="241"/>
    </row>
    <row r="742" spans="1:59" ht="12.75" x14ac:dyDescent="0.2">
      <c r="A742" s="231"/>
      <c r="B742" s="126"/>
      <c r="I742" s="143"/>
      <c r="J742" s="231"/>
      <c r="M742" s="143"/>
      <c r="N742" s="143"/>
      <c r="Q742" s="143"/>
      <c r="R742" s="231"/>
      <c r="S742" s="61"/>
      <c r="U742" s="143"/>
      <c r="V742" s="143"/>
      <c r="Y742" s="143"/>
      <c r="Z742" s="231"/>
      <c r="AA742" s="61"/>
      <c r="AC742" s="143"/>
      <c r="AD742" s="143"/>
      <c r="AG742" s="143"/>
      <c r="AH742" s="231"/>
      <c r="AI742" s="61"/>
      <c r="AK742" s="143"/>
      <c r="AL742" s="143"/>
      <c r="AO742" s="143"/>
      <c r="AP742" s="231"/>
      <c r="AQ742" s="61"/>
      <c r="AS742" s="143"/>
      <c r="AT742" s="143"/>
      <c r="AW742" s="143"/>
      <c r="AX742" s="231"/>
      <c r="AY742" s="61"/>
      <c r="BA742" s="143"/>
      <c r="BB742" s="143"/>
      <c r="BE742" s="143"/>
      <c r="BF742" s="231"/>
      <c r="BG742" s="241"/>
    </row>
    <row r="743" spans="1:59" ht="12.75" x14ac:dyDescent="0.2">
      <c r="A743" s="231"/>
      <c r="B743" s="126"/>
      <c r="I743" s="143"/>
      <c r="J743" s="231"/>
      <c r="M743" s="143"/>
      <c r="N743" s="143"/>
      <c r="Q743" s="143"/>
      <c r="R743" s="231"/>
      <c r="S743" s="61"/>
      <c r="U743" s="143"/>
      <c r="V743" s="143"/>
      <c r="Y743" s="143"/>
      <c r="Z743" s="231"/>
      <c r="AA743" s="61"/>
      <c r="AC743" s="143"/>
      <c r="AD743" s="143"/>
      <c r="AG743" s="143"/>
      <c r="AH743" s="231"/>
      <c r="AI743" s="61"/>
      <c r="AK743" s="143"/>
      <c r="AL743" s="143"/>
      <c r="AO743" s="143"/>
      <c r="AP743" s="231"/>
      <c r="AQ743" s="61"/>
      <c r="AS743" s="143"/>
      <c r="AT743" s="143"/>
      <c r="AW743" s="143"/>
      <c r="AX743" s="231"/>
      <c r="AY743" s="61"/>
      <c r="BA743" s="143"/>
      <c r="BB743" s="143"/>
      <c r="BE743" s="143"/>
      <c r="BF743" s="231"/>
      <c r="BG743" s="241"/>
    </row>
    <row r="744" spans="1:59" ht="12.75" x14ac:dyDescent="0.2">
      <c r="A744" s="231"/>
      <c r="B744" s="126"/>
      <c r="I744" s="143"/>
      <c r="J744" s="231"/>
      <c r="M744" s="143"/>
      <c r="N744" s="143"/>
      <c r="Q744" s="143"/>
      <c r="R744" s="231"/>
      <c r="S744" s="61"/>
      <c r="U744" s="143"/>
      <c r="V744" s="143"/>
      <c r="Y744" s="143"/>
      <c r="Z744" s="231"/>
      <c r="AA744" s="61"/>
      <c r="AC744" s="143"/>
      <c r="AD744" s="143"/>
      <c r="AG744" s="143"/>
      <c r="AH744" s="231"/>
      <c r="AI744" s="61"/>
      <c r="AK744" s="143"/>
      <c r="AL744" s="143"/>
      <c r="AO744" s="143"/>
      <c r="AP744" s="231"/>
      <c r="AQ744" s="61"/>
      <c r="AS744" s="143"/>
      <c r="AT744" s="143"/>
      <c r="AW744" s="143"/>
      <c r="AX744" s="231"/>
      <c r="AY744" s="61"/>
      <c r="BA744" s="143"/>
      <c r="BB744" s="143"/>
      <c r="BE744" s="143"/>
      <c r="BF744" s="231"/>
      <c r="BG744" s="241"/>
    </row>
    <row r="745" spans="1:59" ht="12.75" x14ac:dyDescent="0.2">
      <c r="A745" s="231"/>
      <c r="B745" s="126"/>
      <c r="I745" s="143"/>
      <c r="J745" s="231"/>
      <c r="M745" s="143"/>
      <c r="N745" s="143"/>
      <c r="Q745" s="143"/>
      <c r="R745" s="231"/>
      <c r="S745" s="61"/>
      <c r="U745" s="143"/>
      <c r="V745" s="143"/>
      <c r="Y745" s="143"/>
      <c r="Z745" s="231"/>
      <c r="AA745" s="61"/>
      <c r="AC745" s="143"/>
      <c r="AD745" s="143"/>
      <c r="AG745" s="143"/>
      <c r="AH745" s="231"/>
      <c r="AI745" s="61"/>
      <c r="AK745" s="143"/>
      <c r="AL745" s="143"/>
      <c r="AO745" s="143"/>
      <c r="AP745" s="231"/>
      <c r="AQ745" s="61"/>
      <c r="AS745" s="143"/>
      <c r="AT745" s="143"/>
      <c r="AW745" s="143"/>
      <c r="AX745" s="231"/>
      <c r="AY745" s="61"/>
      <c r="BA745" s="143"/>
      <c r="BB745" s="143"/>
      <c r="BE745" s="143"/>
      <c r="BF745" s="231"/>
      <c r="BG745" s="241"/>
    </row>
    <row r="746" spans="1:59" ht="12.75" x14ac:dyDescent="0.2">
      <c r="A746" s="231"/>
      <c r="B746" s="126"/>
      <c r="I746" s="143"/>
      <c r="J746" s="231"/>
      <c r="M746" s="143"/>
      <c r="N746" s="143"/>
      <c r="Q746" s="143"/>
      <c r="R746" s="231"/>
      <c r="S746" s="61"/>
      <c r="U746" s="143"/>
      <c r="V746" s="143"/>
      <c r="Y746" s="143"/>
      <c r="Z746" s="231"/>
      <c r="AA746" s="61"/>
      <c r="AC746" s="143"/>
      <c r="AD746" s="143"/>
      <c r="AG746" s="143"/>
      <c r="AH746" s="231"/>
      <c r="AI746" s="61"/>
      <c r="AK746" s="143"/>
      <c r="AL746" s="143"/>
      <c r="AO746" s="143"/>
      <c r="AP746" s="231"/>
      <c r="AQ746" s="61"/>
      <c r="AS746" s="143"/>
      <c r="AT746" s="143"/>
      <c r="AW746" s="143"/>
      <c r="AX746" s="231"/>
      <c r="AY746" s="61"/>
      <c r="BA746" s="143"/>
      <c r="BB746" s="143"/>
      <c r="BE746" s="143"/>
      <c r="BF746" s="231"/>
      <c r="BG746" s="241"/>
    </row>
    <row r="747" spans="1:59" ht="12.75" x14ac:dyDescent="0.2">
      <c r="A747" s="231"/>
      <c r="B747" s="126"/>
      <c r="I747" s="143"/>
      <c r="J747" s="231"/>
      <c r="M747" s="143"/>
      <c r="N747" s="143"/>
      <c r="Q747" s="143"/>
      <c r="R747" s="231"/>
      <c r="S747" s="61"/>
      <c r="U747" s="143"/>
      <c r="V747" s="143"/>
      <c r="Y747" s="143"/>
      <c r="Z747" s="231"/>
      <c r="AA747" s="61"/>
      <c r="AC747" s="143"/>
      <c r="AD747" s="143"/>
      <c r="AG747" s="143"/>
      <c r="AH747" s="231"/>
      <c r="AI747" s="61"/>
      <c r="AK747" s="143"/>
      <c r="AL747" s="143"/>
      <c r="AO747" s="143"/>
      <c r="AP747" s="231"/>
      <c r="AQ747" s="61"/>
      <c r="AS747" s="143"/>
      <c r="AT747" s="143"/>
      <c r="AW747" s="143"/>
      <c r="AX747" s="231"/>
      <c r="AY747" s="61"/>
      <c r="BA747" s="143"/>
      <c r="BB747" s="143"/>
      <c r="BE747" s="143"/>
      <c r="BF747" s="231"/>
      <c r="BG747" s="241"/>
    </row>
    <row r="748" spans="1:59" ht="12.75" x14ac:dyDescent="0.2">
      <c r="A748" s="231"/>
      <c r="B748" s="126"/>
      <c r="I748" s="143"/>
      <c r="J748" s="231"/>
      <c r="M748" s="143"/>
      <c r="N748" s="143"/>
      <c r="Q748" s="143"/>
      <c r="R748" s="231"/>
      <c r="S748" s="61"/>
      <c r="U748" s="143"/>
      <c r="V748" s="143"/>
      <c r="Y748" s="143"/>
      <c r="Z748" s="231"/>
      <c r="AA748" s="61"/>
      <c r="AC748" s="143"/>
      <c r="AD748" s="143"/>
      <c r="AG748" s="143"/>
      <c r="AH748" s="231"/>
      <c r="AI748" s="61"/>
      <c r="AK748" s="143"/>
      <c r="AL748" s="143"/>
      <c r="AO748" s="143"/>
      <c r="AP748" s="231"/>
      <c r="AQ748" s="61"/>
      <c r="AS748" s="143"/>
      <c r="AT748" s="143"/>
      <c r="AW748" s="143"/>
      <c r="AX748" s="231"/>
      <c r="AY748" s="61"/>
      <c r="BA748" s="143"/>
      <c r="BB748" s="143"/>
      <c r="BE748" s="143"/>
      <c r="BF748" s="231"/>
      <c r="BG748" s="241"/>
    </row>
    <row r="749" spans="1:59" ht="12.75" x14ac:dyDescent="0.2">
      <c r="A749" s="231"/>
      <c r="B749" s="126"/>
      <c r="I749" s="143"/>
      <c r="J749" s="231"/>
      <c r="M749" s="143"/>
      <c r="N749" s="143"/>
      <c r="Q749" s="143"/>
      <c r="R749" s="231"/>
      <c r="S749" s="61"/>
      <c r="U749" s="143"/>
      <c r="V749" s="143"/>
      <c r="Y749" s="143"/>
      <c r="Z749" s="231"/>
      <c r="AA749" s="61"/>
      <c r="AC749" s="143"/>
      <c r="AD749" s="143"/>
      <c r="AG749" s="143"/>
      <c r="AH749" s="231"/>
      <c r="AI749" s="61"/>
      <c r="AK749" s="143"/>
      <c r="AL749" s="143"/>
      <c r="AO749" s="143"/>
      <c r="AP749" s="231"/>
      <c r="AQ749" s="61"/>
      <c r="AS749" s="143"/>
      <c r="AT749" s="143"/>
      <c r="AW749" s="143"/>
      <c r="AX749" s="231"/>
      <c r="AY749" s="61"/>
      <c r="BA749" s="143"/>
      <c r="BB749" s="143"/>
      <c r="BE749" s="143"/>
      <c r="BF749" s="231"/>
      <c r="BG749" s="241"/>
    </row>
    <row r="750" spans="1:59" ht="12.75" x14ac:dyDescent="0.2">
      <c r="A750" s="231"/>
      <c r="B750" s="126"/>
      <c r="I750" s="143"/>
      <c r="J750" s="231"/>
      <c r="M750" s="143"/>
      <c r="N750" s="143"/>
      <c r="Q750" s="143"/>
      <c r="R750" s="231"/>
      <c r="S750" s="61"/>
      <c r="U750" s="143"/>
      <c r="V750" s="143"/>
      <c r="Y750" s="143"/>
      <c r="Z750" s="231"/>
      <c r="AA750" s="61"/>
      <c r="AC750" s="143"/>
      <c r="AD750" s="143"/>
      <c r="AG750" s="143"/>
      <c r="AH750" s="231"/>
      <c r="AI750" s="61"/>
      <c r="AK750" s="143"/>
      <c r="AL750" s="143"/>
      <c r="AO750" s="143"/>
      <c r="AP750" s="231"/>
      <c r="AQ750" s="61"/>
      <c r="AS750" s="143"/>
      <c r="AT750" s="143"/>
      <c r="AW750" s="143"/>
      <c r="AX750" s="231"/>
      <c r="AY750" s="61"/>
      <c r="BA750" s="143"/>
      <c r="BB750" s="143"/>
      <c r="BE750" s="143"/>
      <c r="BF750" s="231"/>
      <c r="BG750" s="241"/>
    </row>
    <row r="751" spans="1:59" ht="12.75" x14ac:dyDescent="0.2">
      <c r="A751" s="231"/>
      <c r="B751" s="126"/>
      <c r="I751" s="143"/>
      <c r="J751" s="231"/>
      <c r="M751" s="143"/>
      <c r="N751" s="143"/>
      <c r="Q751" s="143"/>
      <c r="R751" s="231"/>
      <c r="S751" s="61"/>
      <c r="U751" s="143"/>
      <c r="V751" s="143"/>
      <c r="Y751" s="143"/>
      <c r="Z751" s="231"/>
      <c r="AA751" s="61"/>
      <c r="AC751" s="143"/>
      <c r="AD751" s="143"/>
      <c r="AG751" s="143"/>
      <c r="AH751" s="231"/>
      <c r="AI751" s="61"/>
      <c r="AK751" s="143"/>
      <c r="AL751" s="143"/>
      <c r="AO751" s="143"/>
      <c r="AP751" s="231"/>
      <c r="AQ751" s="61"/>
      <c r="AS751" s="143"/>
      <c r="AT751" s="143"/>
      <c r="AW751" s="143"/>
      <c r="AX751" s="231"/>
      <c r="AY751" s="61"/>
      <c r="BA751" s="143"/>
      <c r="BB751" s="143"/>
      <c r="BE751" s="143"/>
      <c r="BF751" s="231"/>
      <c r="BG751" s="241"/>
    </row>
    <row r="752" spans="1:59" ht="12.75" x14ac:dyDescent="0.2">
      <c r="A752" s="231"/>
      <c r="B752" s="126"/>
      <c r="I752" s="143"/>
      <c r="J752" s="231"/>
      <c r="M752" s="143"/>
      <c r="N752" s="143"/>
      <c r="Q752" s="143"/>
      <c r="R752" s="231"/>
      <c r="S752" s="61"/>
      <c r="U752" s="143"/>
      <c r="V752" s="143"/>
      <c r="Y752" s="143"/>
      <c r="Z752" s="231"/>
      <c r="AA752" s="61"/>
      <c r="AC752" s="143"/>
      <c r="AD752" s="143"/>
      <c r="AG752" s="143"/>
      <c r="AH752" s="231"/>
      <c r="AI752" s="61"/>
      <c r="AK752" s="143"/>
      <c r="AL752" s="143"/>
      <c r="AO752" s="143"/>
      <c r="AP752" s="231"/>
      <c r="AQ752" s="61"/>
      <c r="AS752" s="143"/>
      <c r="AT752" s="143"/>
      <c r="AW752" s="143"/>
      <c r="AX752" s="231"/>
      <c r="AY752" s="61"/>
      <c r="BA752" s="143"/>
      <c r="BB752" s="143"/>
      <c r="BE752" s="143"/>
      <c r="BF752" s="231"/>
      <c r="BG752" s="241"/>
    </row>
    <row r="753" spans="1:59" ht="12.75" x14ac:dyDescent="0.2">
      <c r="A753" s="231"/>
      <c r="B753" s="126"/>
      <c r="I753" s="143"/>
      <c r="J753" s="231"/>
      <c r="M753" s="143"/>
      <c r="N753" s="143"/>
      <c r="Q753" s="143"/>
      <c r="R753" s="231"/>
      <c r="S753" s="61"/>
      <c r="U753" s="143"/>
      <c r="V753" s="143"/>
      <c r="Y753" s="143"/>
      <c r="Z753" s="231"/>
      <c r="AA753" s="61"/>
      <c r="AC753" s="143"/>
      <c r="AD753" s="143"/>
      <c r="AG753" s="143"/>
      <c r="AH753" s="231"/>
      <c r="AI753" s="61"/>
      <c r="AK753" s="143"/>
      <c r="AL753" s="143"/>
      <c r="AO753" s="143"/>
      <c r="AP753" s="231"/>
      <c r="AQ753" s="61"/>
      <c r="AS753" s="143"/>
      <c r="AT753" s="143"/>
      <c r="AW753" s="143"/>
      <c r="AX753" s="231"/>
      <c r="AY753" s="61"/>
      <c r="BA753" s="143"/>
      <c r="BB753" s="143"/>
      <c r="BE753" s="143"/>
      <c r="BF753" s="231"/>
      <c r="BG753" s="241"/>
    </row>
    <row r="754" spans="1:59" ht="12.75" x14ac:dyDescent="0.2">
      <c r="A754" s="231"/>
      <c r="B754" s="126"/>
      <c r="I754" s="143"/>
      <c r="J754" s="231"/>
      <c r="M754" s="143"/>
      <c r="N754" s="143"/>
      <c r="Q754" s="143"/>
      <c r="R754" s="231"/>
      <c r="S754" s="61"/>
      <c r="U754" s="143"/>
      <c r="V754" s="143"/>
      <c r="Y754" s="143"/>
      <c r="Z754" s="231"/>
      <c r="AA754" s="61"/>
      <c r="AC754" s="143"/>
      <c r="AD754" s="143"/>
      <c r="AG754" s="143"/>
      <c r="AH754" s="231"/>
      <c r="AI754" s="61"/>
      <c r="AK754" s="143"/>
      <c r="AL754" s="143"/>
      <c r="AO754" s="143"/>
      <c r="AP754" s="231"/>
      <c r="AQ754" s="61"/>
      <c r="AS754" s="143"/>
      <c r="AT754" s="143"/>
      <c r="AW754" s="143"/>
      <c r="AX754" s="231"/>
      <c r="AY754" s="61"/>
      <c r="BA754" s="143"/>
      <c r="BB754" s="143"/>
      <c r="BE754" s="143"/>
      <c r="BF754" s="231"/>
      <c r="BG754" s="241"/>
    </row>
    <row r="755" spans="1:59" ht="12.75" x14ac:dyDescent="0.2">
      <c r="A755" s="231"/>
      <c r="B755" s="126"/>
      <c r="I755" s="143"/>
      <c r="J755" s="231"/>
      <c r="M755" s="143"/>
      <c r="N755" s="143"/>
      <c r="Q755" s="143"/>
      <c r="R755" s="231"/>
      <c r="S755" s="61"/>
      <c r="U755" s="143"/>
      <c r="V755" s="143"/>
      <c r="Y755" s="143"/>
      <c r="Z755" s="231"/>
      <c r="AA755" s="61"/>
      <c r="AC755" s="143"/>
      <c r="AD755" s="143"/>
      <c r="AG755" s="143"/>
      <c r="AH755" s="231"/>
      <c r="AI755" s="61"/>
      <c r="AK755" s="143"/>
      <c r="AL755" s="143"/>
      <c r="AO755" s="143"/>
      <c r="AP755" s="231"/>
      <c r="AQ755" s="61"/>
      <c r="AS755" s="143"/>
      <c r="AT755" s="143"/>
      <c r="AW755" s="143"/>
      <c r="AX755" s="231"/>
      <c r="AY755" s="61"/>
      <c r="BA755" s="143"/>
      <c r="BB755" s="143"/>
      <c r="BE755" s="143"/>
      <c r="BF755" s="231"/>
      <c r="BG755" s="241"/>
    </row>
    <row r="756" spans="1:59" ht="12.75" x14ac:dyDescent="0.2">
      <c r="A756" s="231"/>
      <c r="B756" s="126"/>
      <c r="I756" s="143"/>
      <c r="J756" s="231"/>
      <c r="M756" s="143"/>
      <c r="N756" s="143"/>
      <c r="Q756" s="143"/>
      <c r="R756" s="231"/>
      <c r="S756" s="61"/>
      <c r="U756" s="143"/>
      <c r="V756" s="143"/>
      <c r="Y756" s="143"/>
      <c r="Z756" s="231"/>
      <c r="AA756" s="61"/>
      <c r="AC756" s="143"/>
      <c r="AD756" s="143"/>
      <c r="AG756" s="143"/>
      <c r="AH756" s="231"/>
      <c r="AI756" s="61"/>
      <c r="AK756" s="143"/>
      <c r="AL756" s="143"/>
      <c r="AO756" s="143"/>
      <c r="AP756" s="231"/>
      <c r="AQ756" s="61"/>
      <c r="AS756" s="143"/>
      <c r="AT756" s="143"/>
      <c r="AW756" s="143"/>
      <c r="AX756" s="231"/>
      <c r="AY756" s="61"/>
      <c r="BA756" s="143"/>
      <c r="BB756" s="143"/>
      <c r="BE756" s="143"/>
      <c r="BF756" s="231"/>
      <c r="BG756" s="241"/>
    </row>
    <row r="757" spans="1:59" ht="12.75" x14ac:dyDescent="0.2">
      <c r="A757" s="231"/>
      <c r="B757" s="126"/>
      <c r="I757" s="143"/>
      <c r="J757" s="231"/>
      <c r="M757" s="143"/>
      <c r="N757" s="143"/>
      <c r="Q757" s="143"/>
      <c r="R757" s="231"/>
      <c r="S757" s="61"/>
      <c r="U757" s="143"/>
      <c r="V757" s="143"/>
      <c r="Y757" s="143"/>
      <c r="Z757" s="231"/>
      <c r="AA757" s="61"/>
      <c r="AC757" s="143"/>
      <c r="AD757" s="143"/>
      <c r="AG757" s="143"/>
      <c r="AH757" s="231"/>
      <c r="AI757" s="61"/>
      <c r="AK757" s="143"/>
      <c r="AL757" s="143"/>
      <c r="AO757" s="143"/>
      <c r="AP757" s="231"/>
      <c r="AQ757" s="61"/>
      <c r="AS757" s="143"/>
      <c r="AT757" s="143"/>
      <c r="AW757" s="143"/>
      <c r="AX757" s="231"/>
      <c r="AY757" s="61"/>
      <c r="BA757" s="143"/>
      <c r="BB757" s="143"/>
      <c r="BE757" s="143"/>
      <c r="BF757" s="231"/>
      <c r="BG757" s="241"/>
    </row>
    <row r="758" spans="1:59" ht="12.75" x14ac:dyDescent="0.2">
      <c r="A758" s="231"/>
      <c r="B758" s="126"/>
      <c r="I758" s="143"/>
      <c r="J758" s="231"/>
      <c r="M758" s="143"/>
      <c r="N758" s="143"/>
      <c r="Q758" s="143"/>
      <c r="R758" s="231"/>
      <c r="S758" s="61"/>
      <c r="U758" s="143"/>
      <c r="V758" s="143"/>
      <c r="Y758" s="143"/>
      <c r="Z758" s="231"/>
      <c r="AA758" s="61"/>
      <c r="AC758" s="143"/>
      <c r="AD758" s="143"/>
      <c r="AG758" s="143"/>
      <c r="AH758" s="231"/>
      <c r="AI758" s="61"/>
      <c r="AK758" s="143"/>
      <c r="AL758" s="143"/>
      <c r="AO758" s="143"/>
      <c r="AP758" s="231"/>
      <c r="AQ758" s="61"/>
      <c r="AS758" s="143"/>
      <c r="AT758" s="143"/>
      <c r="AW758" s="143"/>
      <c r="AX758" s="231"/>
      <c r="AY758" s="61"/>
      <c r="BA758" s="143"/>
      <c r="BB758" s="143"/>
      <c r="BE758" s="143"/>
      <c r="BF758" s="231"/>
      <c r="BG758" s="241"/>
    </row>
    <row r="759" spans="1:59" ht="12.75" x14ac:dyDescent="0.2">
      <c r="A759" s="231"/>
      <c r="B759" s="126"/>
      <c r="I759" s="143"/>
      <c r="J759" s="231"/>
      <c r="M759" s="143"/>
      <c r="N759" s="143"/>
      <c r="Q759" s="143"/>
      <c r="R759" s="231"/>
      <c r="S759" s="61"/>
      <c r="U759" s="143"/>
      <c r="V759" s="143"/>
      <c r="Y759" s="143"/>
      <c r="Z759" s="231"/>
      <c r="AA759" s="61"/>
      <c r="AC759" s="143"/>
      <c r="AD759" s="143"/>
      <c r="AG759" s="143"/>
      <c r="AH759" s="231"/>
      <c r="AI759" s="61"/>
      <c r="AK759" s="143"/>
      <c r="AL759" s="143"/>
      <c r="AO759" s="143"/>
      <c r="AP759" s="231"/>
      <c r="AQ759" s="61"/>
      <c r="AS759" s="143"/>
      <c r="AT759" s="143"/>
      <c r="AW759" s="143"/>
      <c r="AX759" s="231"/>
      <c r="AY759" s="61"/>
      <c r="BA759" s="143"/>
      <c r="BB759" s="143"/>
      <c r="BE759" s="143"/>
      <c r="BF759" s="231"/>
      <c r="BG759" s="241"/>
    </row>
    <row r="760" spans="1:59" ht="12.75" x14ac:dyDescent="0.2">
      <c r="A760" s="231"/>
      <c r="B760" s="126"/>
      <c r="I760" s="143"/>
      <c r="J760" s="231"/>
      <c r="M760" s="143"/>
      <c r="N760" s="143"/>
      <c r="Q760" s="143"/>
      <c r="R760" s="231"/>
      <c r="S760" s="61"/>
      <c r="U760" s="143"/>
      <c r="V760" s="143"/>
      <c r="Y760" s="143"/>
      <c r="Z760" s="231"/>
      <c r="AA760" s="61"/>
      <c r="AC760" s="143"/>
      <c r="AD760" s="143"/>
      <c r="AG760" s="143"/>
      <c r="AH760" s="231"/>
      <c r="AI760" s="61"/>
      <c r="AK760" s="143"/>
      <c r="AL760" s="143"/>
      <c r="AO760" s="143"/>
      <c r="AP760" s="231"/>
      <c r="AQ760" s="61"/>
      <c r="AS760" s="143"/>
      <c r="AT760" s="143"/>
      <c r="AW760" s="143"/>
      <c r="AX760" s="231"/>
      <c r="AY760" s="61"/>
      <c r="BA760" s="143"/>
      <c r="BB760" s="143"/>
      <c r="BE760" s="143"/>
      <c r="BF760" s="231"/>
      <c r="BG760" s="241"/>
    </row>
    <row r="761" spans="1:59" ht="12.75" x14ac:dyDescent="0.2">
      <c r="A761" s="231"/>
      <c r="B761" s="126"/>
      <c r="I761" s="143"/>
      <c r="J761" s="231"/>
      <c r="M761" s="143"/>
      <c r="N761" s="143"/>
      <c r="Q761" s="143"/>
      <c r="R761" s="231"/>
      <c r="S761" s="61"/>
      <c r="U761" s="143"/>
      <c r="V761" s="143"/>
      <c r="Y761" s="143"/>
      <c r="Z761" s="231"/>
      <c r="AA761" s="61"/>
      <c r="AC761" s="143"/>
      <c r="AD761" s="143"/>
      <c r="AG761" s="143"/>
      <c r="AH761" s="231"/>
      <c r="AI761" s="61"/>
      <c r="AK761" s="143"/>
      <c r="AL761" s="143"/>
      <c r="AO761" s="143"/>
      <c r="AP761" s="231"/>
      <c r="AQ761" s="61"/>
      <c r="AS761" s="143"/>
      <c r="AT761" s="143"/>
      <c r="AW761" s="143"/>
      <c r="AX761" s="231"/>
      <c r="AY761" s="61"/>
      <c r="BA761" s="143"/>
      <c r="BB761" s="143"/>
      <c r="BE761" s="143"/>
      <c r="BF761" s="231"/>
      <c r="BG761" s="241"/>
    </row>
    <row r="762" spans="1:59" ht="12.75" x14ac:dyDescent="0.2">
      <c r="A762" s="231"/>
      <c r="B762" s="126"/>
      <c r="I762" s="143"/>
      <c r="J762" s="231"/>
      <c r="M762" s="143"/>
      <c r="N762" s="143"/>
      <c r="Q762" s="143"/>
      <c r="R762" s="231"/>
      <c r="S762" s="61"/>
      <c r="U762" s="143"/>
      <c r="V762" s="143"/>
      <c r="Y762" s="143"/>
      <c r="Z762" s="231"/>
      <c r="AA762" s="61"/>
      <c r="AC762" s="143"/>
      <c r="AD762" s="143"/>
      <c r="AG762" s="143"/>
      <c r="AH762" s="231"/>
      <c r="AI762" s="61"/>
      <c r="AK762" s="143"/>
      <c r="AL762" s="143"/>
      <c r="AO762" s="143"/>
      <c r="AP762" s="231"/>
      <c r="AQ762" s="61"/>
      <c r="AS762" s="143"/>
      <c r="AT762" s="143"/>
      <c r="AW762" s="143"/>
      <c r="AX762" s="231"/>
      <c r="AY762" s="61"/>
      <c r="BA762" s="143"/>
      <c r="BB762" s="143"/>
      <c r="BE762" s="143"/>
      <c r="BF762" s="231"/>
      <c r="BG762" s="241"/>
    </row>
    <row r="763" spans="1:59" ht="12.75" x14ac:dyDescent="0.2">
      <c r="A763" s="231"/>
      <c r="B763" s="126"/>
      <c r="I763" s="143"/>
      <c r="J763" s="231"/>
      <c r="M763" s="143"/>
      <c r="N763" s="143"/>
      <c r="Q763" s="143"/>
      <c r="R763" s="231"/>
      <c r="S763" s="61"/>
      <c r="U763" s="143"/>
      <c r="V763" s="143"/>
      <c r="Y763" s="143"/>
      <c r="Z763" s="231"/>
      <c r="AA763" s="61"/>
      <c r="AC763" s="143"/>
      <c r="AD763" s="143"/>
      <c r="AG763" s="143"/>
      <c r="AH763" s="231"/>
      <c r="AI763" s="61"/>
      <c r="AK763" s="143"/>
      <c r="AL763" s="143"/>
      <c r="AO763" s="143"/>
      <c r="AP763" s="231"/>
      <c r="AQ763" s="61"/>
      <c r="AS763" s="143"/>
      <c r="AT763" s="143"/>
      <c r="AW763" s="143"/>
      <c r="AX763" s="231"/>
      <c r="AY763" s="61"/>
      <c r="BA763" s="143"/>
      <c r="BB763" s="143"/>
      <c r="BE763" s="143"/>
      <c r="BF763" s="231"/>
      <c r="BG763" s="241"/>
    </row>
    <row r="764" spans="1:59" ht="12.75" x14ac:dyDescent="0.2">
      <c r="A764" s="231"/>
      <c r="B764" s="126"/>
      <c r="I764" s="143"/>
      <c r="J764" s="231"/>
      <c r="M764" s="143"/>
      <c r="N764" s="143"/>
      <c r="Q764" s="143"/>
      <c r="R764" s="231"/>
      <c r="S764" s="61"/>
      <c r="U764" s="143"/>
      <c r="V764" s="143"/>
      <c r="Y764" s="143"/>
      <c r="Z764" s="231"/>
      <c r="AA764" s="61"/>
      <c r="AC764" s="143"/>
      <c r="AD764" s="143"/>
      <c r="AG764" s="143"/>
      <c r="AH764" s="231"/>
      <c r="AI764" s="61"/>
      <c r="AK764" s="143"/>
      <c r="AL764" s="143"/>
      <c r="AO764" s="143"/>
      <c r="AP764" s="231"/>
      <c r="AQ764" s="61"/>
      <c r="AS764" s="143"/>
      <c r="AT764" s="143"/>
      <c r="AW764" s="143"/>
      <c r="AX764" s="231"/>
      <c r="AY764" s="61"/>
      <c r="BA764" s="143"/>
      <c r="BB764" s="143"/>
      <c r="BE764" s="143"/>
      <c r="BF764" s="231"/>
      <c r="BG764" s="241"/>
    </row>
    <row r="765" spans="1:59" ht="12.75" x14ac:dyDescent="0.2">
      <c r="A765" s="231"/>
      <c r="B765" s="126"/>
      <c r="I765" s="143"/>
      <c r="J765" s="231"/>
      <c r="M765" s="143"/>
      <c r="N765" s="143"/>
      <c r="Q765" s="143"/>
      <c r="R765" s="231"/>
      <c r="S765" s="61"/>
      <c r="U765" s="143"/>
      <c r="V765" s="143"/>
      <c r="Y765" s="143"/>
      <c r="Z765" s="231"/>
      <c r="AA765" s="61"/>
      <c r="AC765" s="143"/>
      <c r="AD765" s="143"/>
      <c r="AG765" s="143"/>
      <c r="AH765" s="231"/>
      <c r="AI765" s="61"/>
      <c r="AK765" s="143"/>
      <c r="AL765" s="143"/>
      <c r="AO765" s="143"/>
      <c r="AP765" s="231"/>
      <c r="AQ765" s="61"/>
      <c r="AS765" s="143"/>
      <c r="AT765" s="143"/>
      <c r="AW765" s="143"/>
      <c r="AX765" s="231"/>
      <c r="AY765" s="61"/>
      <c r="BA765" s="143"/>
      <c r="BB765" s="143"/>
      <c r="BE765" s="143"/>
      <c r="BF765" s="231"/>
      <c r="BG765" s="241"/>
    </row>
    <row r="766" spans="1:59" ht="12.75" x14ac:dyDescent="0.2">
      <c r="A766" s="231"/>
      <c r="B766" s="126"/>
      <c r="I766" s="143"/>
      <c r="J766" s="231"/>
      <c r="M766" s="143"/>
      <c r="N766" s="143"/>
      <c r="Q766" s="143"/>
      <c r="R766" s="231"/>
      <c r="S766" s="61"/>
      <c r="U766" s="143"/>
      <c r="V766" s="143"/>
      <c r="Y766" s="143"/>
      <c r="Z766" s="231"/>
      <c r="AA766" s="61"/>
      <c r="AC766" s="143"/>
      <c r="AD766" s="143"/>
      <c r="AG766" s="143"/>
      <c r="AH766" s="231"/>
      <c r="AI766" s="61"/>
      <c r="AK766" s="143"/>
      <c r="AL766" s="143"/>
      <c r="AO766" s="143"/>
      <c r="AP766" s="231"/>
      <c r="AQ766" s="61"/>
      <c r="AS766" s="143"/>
      <c r="AT766" s="143"/>
      <c r="AW766" s="143"/>
      <c r="AX766" s="231"/>
      <c r="AY766" s="61"/>
      <c r="BA766" s="143"/>
      <c r="BB766" s="143"/>
      <c r="BE766" s="143"/>
      <c r="BF766" s="231"/>
      <c r="BG766" s="241"/>
    </row>
    <row r="767" spans="1:59" ht="12.75" x14ac:dyDescent="0.2">
      <c r="A767" s="231"/>
      <c r="B767" s="126"/>
      <c r="I767" s="143"/>
      <c r="J767" s="231"/>
      <c r="M767" s="143"/>
      <c r="N767" s="143"/>
      <c r="Q767" s="143"/>
      <c r="R767" s="231"/>
      <c r="S767" s="61"/>
      <c r="U767" s="143"/>
      <c r="V767" s="143"/>
      <c r="Y767" s="143"/>
      <c r="Z767" s="231"/>
      <c r="AA767" s="61"/>
      <c r="AC767" s="143"/>
      <c r="AD767" s="143"/>
      <c r="AG767" s="143"/>
      <c r="AH767" s="231"/>
      <c r="AI767" s="61"/>
      <c r="AK767" s="143"/>
      <c r="AL767" s="143"/>
      <c r="AO767" s="143"/>
      <c r="AP767" s="231"/>
      <c r="AQ767" s="61"/>
      <c r="AS767" s="143"/>
      <c r="AT767" s="143"/>
      <c r="AW767" s="143"/>
      <c r="AX767" s="231"/>
      <c r="AY767" s="61"/>
      <c r="BA767" s="143"/>
      <c r="BB767" s="143"/>
      <c r="BE767" s="143"/>
      <c r="BF767" s="231"/>
      <c r="BG767" s="241"/>
    </row>
    <row r="768" spans="1:59" ht="12.75" x14ac:dyDescent="0.2">
      <c r="A768" s="231"/>
      <c r="B768" s="126"/>
      <c r="I768" s="143"/>
      <c r="J768" s="231"/>
      <c r="M768" s="143"/>
      <c r="N768" s="143"/>
      <c r="Q768" s="143"/>
      <c r="R768" s="231"/>
      <c r="S768" s="61"/>
      <c r="U768" s="143"/>
      <c r="V768" s="143"/>
      <c r="Y768" s="143"/>
      <c r="Z768" s="231"/>
      <c r="AA768" s="61"/>
      <c r="AC768" s="143"/>
      <c r="AD768" s="143"/>
      <c r="AG768" s="143"/>
      <c r="AH768" s="231"/>
      <c r="AI768" s="61"/>
      <c r="AK768" s="143"/>
      <c r="AL768" s="143"/>
      <c r="AO768" s="143"/>
      <c r="AP768" s="231"/>
      <c r="AQ768" s="61"/>
      <c r="AS768" s="143"/>
      <c r="AT768" s="143"/>
      <c r="AW768" s="143"/>
      <c r="AX768" s="231"/>
      <c r="AY768" s="61"/>
      <c r="BA768" s="143"/>
      <c r="BB768" s="143"/>
      <c r="BE768" s="143"/>
      <c r="BF768" s="231"/>
      <c r="BG768" s="241"/>
    </row>
    <row r="769" spans="1:59" ht="12.75" x14ac:dyDescent="0.2">
      <c r="A769" s="231"/>
      <c r="B769" s="126"/>
      <c r="I769" s="143"/>
      <c r="J769" s="231"/>
      <c r="M769" s="143"/>
      <c r="N769" s="143"/>
      <c r="Q769" s="143"/>
      <c r="R769" s="231"/>
      <c r="S769" s="61"/>
      <c r="U769" s="143"/>
      <c r="V769" s="143"/>
      <c r="Y769" s="143"/>
      <c r="Z769" s="231"/>
      <c r="AA769" s="61"/>
      <c r="AC769" s="143"/>
      <c r="AD769" s="143"/>
      <c r="AG769" s="143"/>
      <c r="AH769" s="231"/>
      <c r="AI769" s="61"/>
      <c r="AK769" s="143"/>
      <c r="AL769" s="143"/>
      <c r="AO769" s="143"/>
      <c r="AP769" s="231"/>
      <c r="AQ769" s="61"/>
      <c r="AS769" s="143"/>
      <c r="AT769" s="143"/>
      <c r="AW769" s="143"/>
      <c r="AX769" s="231"/>
      <c r="AY769" s="61"/>
      <c r="BA769" s="143"/>
      <c r="BB769" s="143"/>
      <c r="BE769" s="143"/>
      <c r="BF769" s="231"/>
      <c r="BG769" s="241"/>
    </row>
    <row r="770" spans="1:59" ht="12.75" x14ac:dyDescent="0.2">
      <c r="A770" s="231"/>
      <c r="B770" s="126"/>
      <c r="I770" s="143"/>
      <c r="J770" s="231"/>
      <c r="M770" s="143"/>
      <c r="N770" s="143"/>
      <c r="Q770" s="143"/>
      <c r="R770" s="231"/>
      <c r="S770" s="61"/>
      <c r="U770" s="143"/>
      <c r="V770" s="143"/>
      <c r="Y770" s="143"/>
      <c r="Z770" s="231"/>
      <c r="AA770" s="61"/>
      <c r="AC770" s="143"/>
      <c r="AD770" s="143"/>
      <c r="AG770" s="143"/>
      <c r="AH770" s="231"/>
      <c r="AI770" s="61"/>
      <c r="AK770" s="143"/>
      <c r="AL770" s="143"/>
      <c r="AO770" s="143"/>
      <c r="AP770" s="231"/>
      <c r="AQ770" s="61"/>
      <c r="AS770" s="143"/>
      <c r="AT770" s="143"/>
      <c r="AW770" s="143"/>
      <c r="AX770" s="231"/>
      <c r="AY770" s="61"/>
      <c r="BA770" s="143"/>
      <c r="BB770" s="143"/>
      <c r="BE770" s="143"/>
      <c r="BF770" s="231"/>
      <c r="BG770" s="241"/>
    </row>
    <row r="771" spans="1:59" ht="12.75" x14ac:dyDescent="0.2">
      <c r="A771" s="231"/>
      <c r="B771" s="126"/>
      <c r="I771" s="143"/>
      <c r="J771" s="231"/>
      <c r="M771" s="143"/>
      <c r="N771" s="143"/>
      <c r="Q771" s="143"/>
      <c r="R771" s="231"/>
      <c r="S771" s="61"/>
      <c r="U771" s="143"/>
      <c r="V771" s="143"/>
      <c r="Y771" s="143"/>
      <c r="Z771" s="231"/>
      <c r="AA771" s="61"/>
      <c r="AC771" s="143"/>
      <c r="AD771" s="143"/>
      <c r="AG771" s="143"/>
      <c r="AH771" s="231"/>
      <c r="AI771" s="61"/>
      <c r="AK771" s="143"/>
      <c r="AL771" s="143"/>
      <c r="AO771" s="143"/>
      <c r="AP771" s="231"/>
      <c r="AQ771" s="61"/>
      <c r="AS771" s="143"/>
      <c r="AT771" s="143"/>
      <c r="AW771" s="143"/>
      <c r="AX771" s="231"/>
      <c r="AY771" s="61"/>
      <c r="BA771" s="143"/>
      <c r="BB771" s="143"/>
      <c r="BE771" s="143"/>
      <c r="BF771" s="231"/>
      <c r="BG771" s="241"/>
    </row>
    <row r="772" spans="1:59" ht="12.75" x14ac:dyDescent="0.2">
      <c r="A772" s="231"/>
      <c r="B772" s="126"/>
      <c r="I772" s="143"/>
      <c r="J772" s="231"/>
      <c r="M772" s="143"/>
      <c r="N772" s="143"/>
      <c r="Q772" s="143"/>
      <c r="R772" s="231"/>
      <c r="S772" s="61"/>
      <c r="U772" s="143"/>
      <c r="V772" s="143"/>
      <c r="Y772" s="143"/>
      <c r="Z772" s="231"/>
      <c r="AA772" s="61"/>
      <c r="AC772" s="143"/>
      <c r="AD772" s="143"/>
      <c r="AG772" s="143"/>
      <c r="AH772" s="231"/>
      <c r="AI772" s="61"/>
      <c r="AK772" s="143"/>
      <c r="AL772" s="143"/>
      <c r="AO772" s="143"/>
      <c r="AP772" s="231"/>
      <c r="AQ772" s="61"/>
      <c r="AS772" s="143"/>
      <c r="AT772" s="143"/>
      <c r="AW772" s="143"/>
      <c r="AX772" s="231"/>
      <c r="AY772" s="61"/>
      <c r="BA772" s="143"/>
      <c r="BB772" s="143"/>
      <c r="BE772" s="143"/>
      <c r="BF772" s="231"/>
      <c r="BG772" s="241"/>
    </row>
    <row r="773" spans="1:59" ht="12.75" x14ac:dyDescent="0.2">
      <c r="A773" s="231"/>
      <c r="B773" s="126"/>
      <c r="I773" s="143"/>
      <c r="J773" s="231"/>
      <c r="M773" s="143"/>
      <c r="N773" s="143"/>
      <c r="Q773" s="143"/>
      <c r="R773" s="231"/>
      <c r="S773" s="61"/>
      <c r="U773" s="143"/>
      <c r="V773" s="143"/>
      <c r="Y773" s="143"/>
      <c r="Z773" s="231"/>
      <c r="AA773" s="61"/>
      <c r="AC773" s="143"/>
      <c r="AD773" s="143"/>
      <c r="AG773" s="143"/>
      <c r="AH773" s="231"/>
      <c r="AI773" s="61"/>
      <c r="AK773" s="143"/>
      <c r="AL773" s="143"/>
      <c r="AO773" s="143"/>
      <c r="AP773" s="231"/>
      <c r="AQ773" s="61"/>
      <c r="AS773" s="143"/>
      <c r="AT773" s="143"/>
      <c r="AW773" s="143"/>
      <c r="AX773" s="231"/>
      <c r="AY773" s="61"/>
      <c r="BA773" s="143"/>
      <c r="BB773" s="143"/>
      <c r="BE773" s="143"/>
      <c r="BF773" s="231"/>
      <c r="BG773" s="241"/>
    </row>
    <row r="774" spans="1:59" ht="12.75" x14ac:dyDescent="0.2">
      <c r="A774" s="231"/>
      <c r="B774" s="126"/>
      <c r="I774" s="143"/>
      <c r="J774" s="231"/>
      <c r="M774" s="143"/>
      <c r="N774" s="143"/>
      <c r="Q774" s="143"/>
      <c r="R774" s="231"/>
      <c r="S774" s="61"/>
      <c r="U774" s="143"/>
      <c r="V774" s="143"/>
      <c r="Y774" s="143"/>
      <c r="Z774" s="231"/>
      <c r="AA774" s="61"/>
      <c r="AC774" s="143"/>
      <c r="AD774" s="143"/>
      <c r="AG774" s="143"/>
      <c r="AH774" s="231"/>
      <c r="AI774" s="61"/>
      <c r="AK774" s="143"/>
      <c r="AL774" s="143"/>
      <c r="AO774" s="143"/>
      <c r="AP774" s="231"/>
      <c r="AQ774" s="61"/>
      <c r="AS774" s="143"/>
      <c r="AT774" s="143"/>
      <c r="AW774" s="143"/>
      <c r="AX774" s="231"/>
      <c r="AY774" s="61"/>
      <c r="BA774" s="143"/>
      <c r="BB774" s="143"/>
      <c r="BE774" s="143"/>
      <c r="BF774" s="231"/>
      <c r="BG774" s="241"/>
    </row>
    <row r="775" spans="1:59" ht="12.75" x14ac:dyDescent="0.2">
      <c r="A775" s="231"/>
      <c r="B775" s="126"/>
      <c r="I775" s="143"/>
      <c r="J775" s="231"/>
      <c r="M775" s="143"/>
      <c r="N775" s="143"/>
      <c r="Q775" s="143"/>
      <c r="R775" s="231"/>
      <c r="S775" s="61"/>
      <c r="U775" s="143"/>
      <c r="V775" s="143"/>
      <c r="Y775" s="143"/>
      <c r="Z775" s="231"/>
      <c r="AA775" s="61"/>
      <c r="AC775" s="143"/>
      <c r="AD775" s="143"/>
      <c r="AG775" s="143"/>
      <c r="AH775" s="231"/>
      <c r="AI775" s="61"/>
      <c r="AK775" s="143"/>
      <c r="AL775" s="143"/>
      <c r="AO775" s="143"/>
      <c r="AP775" s="231"/>
      <c r="AQ775" s="61"/>
      <c r="AS775" s="143"/>
      <c r="AT775" s="143"/>
      <c r="AW775" s="143"/>
      <c r="AX775" s="231"/>
      <c r="AY775" s="61"/>
      <c r="BA775" s="143"/>
      <c r="BB775" s="143"/>
      <c r="BE775" s="143"/>
      <c r="BF775" s="231"/>
      <c r="BG775" s="241"/>
    </row>
    <row r="776" spans="1:59" ht="12.75" x14ac:dyDescent="0.2">
      <c r="A776" s="231"/>
      <c r="B776" s="126"/>
      <c r="I776" s="143"/>
      <c r="J776" s="231"/>
      <c r="M776" s="143"/>
      <c r="N776" s="143"/>
      <c r="Q776" s="143"/>
      <c r="R776" s="231"/>
      <c r="S776" s="61"/>
      <c r="U776" s="143"/>
      <c r="V776" s="143"/>
      <c r="Y776" s="143"/>
      <c r="Z776" s="231"/>
      <c r="AA776" s="61"/>
      <c r="AC776" s="143"/>
      <c r="AD776" s="143"/>
      <c r="AG776" s="143"/>
      <c r="AH776" s="231"/>
      <c r="AI776" s="61"/>
      <c r="AK776" s="143"/>
      <c r="AL776" s="143"/>
      <c r="AO776" s="143"/>
      <c r="AP776" s="231"/>
      <c r="AQ776" s="61"/>
      <c r="AS776" s="143"/>
      <c r="AT776" s="143"/>
      <c r="AW776" s="143"/>
      <c r="AX776" s="231"/>
      <c r="AY776" s="61"/>
      <c r="BA776" s="143"/>
      <c r="BB776" s="143"/>
      <c r="BE776" s="143"/>
      <c r="BF776" s="231"/>
      <c r="BG776" s="241"/>
    </row>
    <row r="777" spans="1:59" ht="12.75" x14ac:dyDescent="0.2">
      <c r="A777" s="231"/>
      <c r="B777" s="126"/>
      <c r="I777" s="143"/>
      <c r="J777" s="231"/>
      <c r="M777" s="143"/>
      <c r="N777" s="143"/>
      <c r="Q777" s="143"/>
      <c r="R777" s="231"/>
      <c r="S777" s="61"/>
      <c r="U777" s="143"/>
      <c r="V777" s="143"/>
      <c r="Y777" s="143"/>
      <c r="Z777" s="231"/>
      <c r="AA777" s="61"/>
      <c r="AC777" s="143"/>
      <c r="AD777" s="143"/>
      <c r="AG777" s="143"/>
      <c r="AH777" s="231"/>
      <c r="AI777" s="61"/>
      <c r="AK777" s="143"/>
      <c r="AL777" s="143"/>
      <c r="AO777" s="143"/>
      <c r="AP777" s="231"/>
      <c r="AQ777" s="61"/>
      <c r="AS777" s="143"/>
      <c r="AT777" s="143"/>
      <c r="AW777" s="143"/>
      <c r="AX777" s="231"/>
      <c r="AY777" s="61"/>
      <c r="BA777" s="143"/>
      <c r="BB777" s="143"/>
      <c r="BE777" s="143"/>
      <c r="BF777" s="231"/>
      <c r="BG777" s="241"/>
    </row>
    <row r="778" spans="1:59" ht="12.75" x14ac:dyDescent="0.2">
      <c r="A778" s="231"/>
      <c r="B778" s="126"/>
      <c r="I778" s="143"/>
      <c r="J778" s="231"/>
      <c r="M778" s="143"/>
      <c r="N778" s="143"/>
      <c r="Q778" s="143"/>
      <c r="R778" s="231"/>
      <c r="S778" s="61"/>
      <c r="U778" s="143"/>
      <c r="V778" s="143"/>
      <c r="Y778" s="143"/>
      <c r="Z778" s="231"/>
      <c r="AA778" s="61"/>
      <c r="AC778" s="143"/>
      <c r="AD778" s="143"/>
      <c r="AG778" s="143"/>
      <c r="AH778" s="231"/>
      <c r="AI778" s="61"/>
      <c r="AK778" s="143"/>
      <c r="AL778" s="143"/>
      <c r="AO778" s="143"/>
      <c r="AP778" s="231"/>
      <c r="AQ778" s="61"/>
      <c r="AS778" s="143"/>
      <c r="AT778" s="143"/>
      <c r="AW778" s="143"/>
      <c r="AX778" s="231"/>
      <c r="AY778" s="61"/>
      <c r="BA778" s="143"/>
      <c r="BB778" s="143"/>
      <c r="BE778" s="143"/>
      <c r="BF778" s="231"/>
      <c r="BG778" s="241"/>
    </row>
    <row r="779" spans="1:59" ht="12.75" x14ac:dyDescent="0.2">
      <c r="A779" s="231"/>
      <c r="B779" s="126"/>
      <c r="I779" s="143"/>
      <c r="J779" s="231"/>
      <c r="M779" s="143"/>
      <c r="N779" s="143"/>
      <c r="Q779" s="143"/>
      <c r="R779" s="231"/>
      <c r="S779" s="61"/>
      <c r="U779" s="143"/>
      <c r="V779" s="143"/>
      <c r="Y779" s="143"/>
      <c r="Z779" s="231"/>
      <c r="AA779" s="61"/>
      <c r="AC779" s="143"/>
      <c r="AD779" s="143"/>
      <c r="AG779" s="143"/>
      <c r="AH779" s="231"/>
      <c r="AI779" s="61"/>
      <c r="AK779" s="143"/>
      <c r="AL779" s="143"/>
      <c r="AO779" s="143"/>
      <c r="AP779" s="231"/>
      <c r="AQ779" s="61"/>
      <c r="AS779" s="143"/>
      <c r="AT779" s="143"/>
      <c r="AW779" s="143"/>
      <c r="AX779" s="231"/>
      <c r="AY779" s="61"/>
      <c r="BA779" s="143"/>
      <c r="BB779" s="143"/>
      <c r="BE779" s="143"/>
      <c r="BF779" s="231"/>
      <c r="BG779" s="241"/>
    </row>
    <row r="780" spans="1:59" ht="12.75" x14ac:dyDescent="0.2">
      <c r="A780" s="231"/>
      <c r="B780" s="126"/>
      <c r="I780" s="143"/>
      <c r="J780" s="231"/>
      <c r="M780" s="143"/>
      <c r="N780" s="143"/>
      <c r="Q780" s="143"/>
      <c r="R780" s="231"/>
      <c r="S780" s="61"/>
      <c r="U780" s="143"/>
      <c r="V780" s="143"/>
      <c r="Y780" s="143"/>
      <c r="Z780" s="231"/>
      <c r="AA780" s="61"/>
      <c r="AC780" s="143"/>
      <c r="AD780" s="143"/>
      <c r="AG780" s="143"/>
      <c r="AH780" s="231"/>
      <c r="AI780" s="61"/>
      <c r="AK780" s="143"/>
      <c r="AL780" s="143"/>
      <c r="AO780" s="143"/>
      <c r="AP780" s="231"/>
      <c r="AQ780" s="61"/>
      <c r="AS780" s="143"/>
      <c r="AT780" s="143"/>
      <c r="AW780" s="143"/>
      <c r="AX780" s="231"/>
      <c r="AY780" s="61"/>
      <c r="BA780" s="143"/>
      <c r="BB780" s="143"/>
      <c r="BE780" s="143"/>
      <c r="BF780" s="231"/>
      <c r="BG780" s="241"/>
    </row>
    <row r="781" spans="1:59" ht="12.75" x14ac:dyDescent="0.2">
      <c r="A781" s="231"/>
      <c r="B781" s="126"/>
      <c r="I781" s="143"/>
      <c r="J781" s="231"/>
      <c r="M781" s="143"/>
      <c r="N781" s="143"/>
      <c r="Q781" s="143"/>
      <c r="R781" s="231"/>
      <c r="S781" s="61"/>
      <c r="U781" s="143"/>
      <c r="V781" s="143"/>
      <c r="Y781" s="143"/>
      <c r="Z781" s="231"/>
      <c r="AA781" s="61"/>
      <c r="AC781" s="143"/>
      <c r="AD781" s="143"/>
      <c r="AG781" s="143"/>
      <c r="AH781" s="231"/>
      <c r="AI781" s="61"/>
      <c r="AK781" s="143"/>
      <c r="AL781" s="143"/>
      <c r="AO781" s="143"/>
      <c r="AP781" s="231"/>
      <c r="AQ781" s="61"/>
      <c r="AS781" s="143"/>
      <c r="AT781" s="143"/>
      <c r="AW781" s="143"/>
      <c r="AX781" s="231"/>
      <c r="AY781" s="61"/>
      <c r="BA781" s="143"/>
      <c r="BB781" s="143"/>
      <c r="BE781" s="143"/>
      <c r="BF781" s="231"/>
      <c r="BG781" s="241"/>
    </row>
    <row r="782" spans="1:59" ht="12.75" x14ac:dyDescent="0.2">
      <c r="A782" s="231"/>
      <c r="B782" s="126"/>
      <c r="I782" s="143"/>
      <c r="J782" s="231"/>
      <c r="M782" s="143"/>
      <c r="N782" s="143"/>
      <c r="Q782" s="143"/>
      <c r="R782" s="231"/>
      <c r="S782" s="61"/>
      <c r="U782" s="143"/>
      <c r="V782" s="143"/>
      <c r="Y782" s="143"/>
      <c r="Z782" s="231"/>
      <c r="AA782" s="61"/>
      <c r="AC782" s="143"/>
      <c r="AD782" s="143"/>
      <c r="AG782" s="143"/>
      <c r="AH782" s="231"/>
      <c r="AI782" s="61"/>
      <c r="AK782" s="143"/>
      <c r="AL782" s="143"/>
      <c r="AO782" s="143"/>
      <c r="AP782" s="231"/>
      <c r="AQ782" s="61"/>
      <c r="AS782" s="143"/>
      <c r="AT782" s="143"/>
      <c r="AW782" s="143"/>
      <c r="AX782" s="231"/>
      <c r="AY782" s="61"/>
      <c r="BA782" s="143"/>
      <c r="BB782" s="143"/>
      <c r="BE782" s="143"/>
      <c r="BF782" s="231"/>
      <c r="BG782" s="241"/>
    </row>
    <row r="783" spans="1:59" ht="12.75" x14ac:dyDescent="0.2">
      <c r="A783" s="231"/>
      <c r="B783" s="126"/>
      <c r="I783" s="143"/>
      <c r="J783" s="231"/>
      <c r="M783" s="143"/>
      <c r="N783" s="143"/>
      <c r="Q783" s="143"/>
      <c r="R783" s="231"/>
      <c r="S783" s="61"/>
      <c r="U783" s="143"/>
      <c r="V783" s="143"/>
      <c r="Y783" s="143"/>
      <c r="Z783" s="231"/>
      <c r="AA783" s="61"/>
      <c r="AC783" s="143"/>
      <c r="AD783" s="143"/>
      <c r="AG783" s="143"/>
      <c r="AH783" s="231"/>
      <c r="AI783" s="61"/>
      <c r="AK783" s="143"/>
      <c r="AL783" s="143"/>
      <c r="AO783" s="143"/>
      <c r="AP783" s="231"/>
      <c r="AQ783" s="61"/>
      <c r="AS783" s="143"/>
      <c r="AT783" s="143"/>
      <c r="AW783" s="143"/>
      <c r="AX783" s="231"/>
      <c r="AY783" s="61"/>
      <c r="BA783" s="143"/>
      <c r="BB783" s="143"/>
      <c r="BE783" s="143"/>
      <c r="BF783" s="231"/>
      <c r="BG783" s="241"/>
    </row>
    <row r="784" spans="1:59" ht="12.75" x14ac:dyDescent="0.2">
      <c r="A784" s="231"/>
      <c r="B784" s="126"/>
      <c r="I784" s="143"/>
      <c r="J784" s="231"/>
      <c r="M784" s="143"/>
      <c r="N784" s="143"/>
      <c r="Q784" s="143"/>
      <c r="R784" s="231"/>
      <c r="S784" s="61"/>
      <c r="U784" s="143"/>
      <c r="V784" s="143"/>
      <c r="Y784" s="143"/>
      <c r="Z784" s="231"/>
      <c r="AA784" s="61"/>
      <c r="AC784" s="143"/>
      <c r="AD784" s="143"/>
      <c r="AG784" s="143"/>
      <c r="AH784" s="231"/>
      <c r="AI784" s="61"/>
      <c r="AK784" s="143"/>
      <c r="AL784" s="143"/>
      <c r="AO784" s="143"/>
      <c r="AP784" s="231"/>
      <c r="AQ784" s="61"/>
      <c r="AS784" s="143"/>
      <c r="AT784" s="143"/>
      <c r="AW784" s="143"/>
      <c r="AX784" s="231"/>
      <c r="AY784" s="61"/>
      <c r="BA784" s="143"/>
      <c r="BB784" s="143"/>
      <c r="BE784" s="143"/>
      <c r="BF784" s="231"/>
      <c r="BG784" s="241"/>
    </row>
    <row r="785" spans="1:59" ht="12.75" x14ac:dyDescent="0.2">
      <c r="A785" s="231"/>
      <c r="B785" s="126"/>
      <c r="I785" s="143"/>
      <c r="J785" s="231"/>
      <c r="M785" s="143"/>
      <c r="N785" s="143"/>
      <c r="Q785" s="143"/>
      <c r="R785" s="231"/>
      <c r="S785" s="61"/>
      <c r="U785" s="143"/>
      <c r="V785" s="143"/>
      <c r="Y785" s="143"/>
      <c r="Z785" s="231"/>
      <c r="AA785" s="61"/>
      <c r="AC785" s="143"/>
      <c r="AD785" s="143"/>
      <c r="AG785" s="143"/>
      <c r="AH785" s="231"/>
      <c r="AI785" s="61"/>
      <c r="AK785" s="143"/>
      <c r="AL785" s="143"/>
      <c r="AO785" s="143"/>
      <c r="AP785" s="231"/>
      <c r="AQ785" s="61"/>
      <c r="AS785" s="143"/>
      <c r="AT785" s="143"/>
      <c r="AW785" s="143"/>
      <c r="AX785" s="231"/>
      <c r="AY785" s="61"/>
      <c r="BA785" s="143"/>
      <c r="BB785" s="143"/>
      <c r="BE785" s="143"/>
      <c r="BF785" s="231"/>
      <c r="BG785" s="241"/>
    </row>
    <row r="786" spans="1:59" ht="12.75" x14ac:dyDescent="0.2">
      <c r="A786" s="231"/>
      <c r="B786" s="126"/>
      <c r="I786" s="143"/>
      <c r="J786" s="231"/>
      <c r="M786" s="143"/>
      <c r="N786" s="143"/>
      <c r="Q786" s="143"/>
      <c r="R786" s="231"/>
      <c r="S786" s="61"/>
      <c r="U786" s="143"/>
      <c r="V786" s="143"/>
      <c r="Y786" s="143"/>
      <c r="Z786" s="231"/>
      <c r="AA786" s="61"/>
      <c r="AC786" s="143"/>
      <c r="AD786" s="143"/>
      <c r="AG786" s="143"/>
      <c r="AH786" s="231"/>
      <c r="AI786" s="61"/>
      <c r="AK786" s="143"/>
      <c r="AL786" s="143"/>
      <c r="AO786" s="143"/>
      <c r="AP786" s="231"/>
      <c r="AQ786" s="61"/>
      <c r="AS786" s="143"/>
      <c r="AT786" s="143"/>
      <c r="AW786" s="143"/>
      <c r="AX786" s="231"/>
      <c r="AY786" s="61"/>
      <c r="BA786" s="143"/>
      <c r="BB786" s="143"/>
      <c r="BE786" s="143"/>
      <c r="BF786" s="231"/>
      <c r="BG786" s="241"/>
    </row>
    <row r="787" spans="1:59" ht="12.75" x14ac:dyDescent="0.2">
      <c r="A787" s="231"/>
      <c r="B787" s="126"/>
      <c r="I787" s="143"/>
      <c r="J787" s="231"/>
      <c r="M787" s="143"/>
      <c r="N787" s="143"/>
      <c r="Q787" s="143"/>
      <c r="R787" s="231"/>
      <c r="S787" s="61"/>
      <c r="U787" s="143"/>
      <c r="V787" s="143"/>
      <c r="Y787" s="143"/>
      <c r="Z787" s="231"/>
      <c r="AA787" s="61"/>
      <c r="AC787" s="143"/>
      <c r="AD787" s="143"/>
      <c r="AG787" s="143"/>
      <c r="AH787" s="231"/>
      <c r="AI787" s="61"/>
      <c r="AK787" s="143"/>
      <c r="AL787" s="143"/>
      <c r="AO787" s="143"/>
      <c r="AP787" s="231"/>
      <c r="AQ787" s="61"/>
      <c r="AS787" s="143"/>
      <c r="AT787" s="143"/>
      <c r="AW787" s="143"/>
      <c r="AX787" s="231"/>
      <c r="AY787" s="61"/>
      <c r="BA787" s="143"/>
      <c r="BB787" s="143"/>
      <c r="BE787" s="143"/>
      <c r="BF787" s="231"/>
      <c r="BG787" s="241"/>
    </row>
    <row r="788" spans="1:59" ht="12.75" x14ac:dyDescent="0.2">
      <c r="A788" s="231"/>
      <c r="B788" s="126"/>
      <c r="I788" s="143"/>
      <c r="J788" s="231"/>
      <c r="M788" s="143"/>
      <c r="N788" s="143"/>
      <c r="Q788" s="143"/>
      <c r="R788" s="231"/>
      <c r="S788" s="61"/>
      <c r="U788" s="143"/>
      <c r="V788" s="143"/>
      <c r="Y788" s="143"/>
      <c r="Z788" s="231"/>
      <c r="AA788" s="61"/>
      <c r="AC788" s="143"/>
      <c r="AD788" s="143"/>
      <c r="AG788" s="143"/>
      <c r="AH788" s="231"/>
      <c r="AI788" s="61"/>
      <c r="AK788" s="143"/>
      <c r="AL788" s="143"/>
      <c r="AO788" s="143"/>
      <c r="AP788" s="231"/>
      <c r="AQ788" s="61"/>
      <c r="AS788" s="143"/>
      <c r="AT788" s="143"/>
      <c r="AW788" s="143"/>
      <c r="AX788" s="231"/>
      <c r="AY788" s="61"/>
      <c r="BA788" s="143"/>
      <c r="BB788" s="143"/>
      <c r="BE788" s="143"/>
      <c r="BF788" s="231"/>
      <c r="BG788" s="241"/>
    </row>
    <row r="789" spans="1:59" ht="12.75" x14ac:dyDescent="0.2">
      <c r="A789" s="231"/>
      <c r="B789" s="126"/>
      <c r="I789" s="143"/>
      <c r="J789" s="231"/>
      <c r="M789" s="143"/>
      <c r="N789" s="143"/>
      <c r="Q789" s="143"/>
      <c r="R789" s="231"/>
      <c r="S789" s="61"/>
      <c r="U789" s="143"/>
      <c r="V789" s="143"/>
      <c r="Y789" s="143"/>
      <c r="Z789" s="231"/>
      <c r="AA789" s="61"/>
      <c r="AC789" s="143"/>
      <c r="AD789" s="143"/>
      <c r="AG789" s="143"/>
      <c r="AH789" s="231"/>
      <c r="AI789" s="61"/>
      <c r="AK789" s="143"/>
      <c r="AL789" s="143"/>
      <c r="AO789" s="143"/>
      <c r="AP789" s="231"/>
      <c r="AQ789" s="61"/>
      <c r="AS789" s="143"/>
      <c r="AT789" s="143"/>
      <c r="AW789" s="143"/>
      <c r="AX789" s="231"/>
      <c r="AY789" s="61"/>
      <c r="BA789" s="143"/>
      <c r="BB789" s="143"/>
      <c r="BE789" s="143"/>
      <c r="BF789" s="231"/>
      <c r="BG789" s="241"/>
    </row>
    <row r="790" spans="1:59" ht="12.75" x14ac:dyDescent="0.2">
      <c r="A790" s="231"/>
      <c r="B790" s="126"/>
      <c r="I790" s="143"/>
      <c r="J790" s="231"/>
      <c r="M790" s="143"/>
      <c r="N790" s="143"/>
      <c r="Q790" s="143"/>
      <c r="R790" s="231"/>
      <c r="S790" s="61"/>
      <c r="U790" s="143"/>
      <c r="V790" s="143"/>
      <c r="Y790" s="143"/>
      <c r="Z790" s="231"/>
      <c r="AA790" s="61"/>
      <c r="AC790" s="143"/>
      <c r="AD790" s="143"/>
      <c r="AG790" s="143"/>
      <c r="AH790" s="231"/>
      <c r="AI790" s="61"/>
      <c r="AK790" s="143"/>
      <c r="AL790" s="143"/>
      <c r="AO790" s="143"/>
      <c r="AP790" s="231"/>
      <c r="AQ790" s="61"/>
      <c r="AS790" s="143"/>
      <c r="AT790" s="143"/>
      <c r="AW790" s="143"/>
      <c r="AX790" s="231"/>
      <c r="AY790" s="61"/>
      <c r="BA790" s="143"/>
      <c r="BB790" s="143"/>
      <c r="BE790" s="143"/>
      <c r="BF790" s="231"/>
      <c r="BG790" s="241"/>
    </row>
    <row r="791" spans="1:59" ht="12.75" x14ac:dyDescent="0.2">
      <c r="A791" s="231"/>
      <c r="B791" s="126"/>
      <c r="I791" s="143"/>
      <c r="J791" s="231"/>
      <c r="M791" s="143"/>
      <c r="N791" s="143"/>
      <c r="Q791" s="143"/>
      <c r="R791" s="231"/>
      <c r="S791" s="61"/>
      <c r="U791" s="143"/>
      <c r="V791" s="143"/>
      <c r="Y791" s="143"/>
      <c r="Z791" s="231"/>
      <c r="AA791" s="61"/>
      <c r="AC791" s="143"/>
      <c r="AD791" s="143"/>
      <c r="AG791" s="143"/>
      <c r="AH791" s="231"/>
      <c r="AI791" s="61"/>
      <c r="AK791" s="143"/>
      <c r="AL791" s="143"/>
      <c r="AO791" s="143"/>
      <c r="AP791" s="231"/>
      <c r="AQ791" s="61"/>
      <c r="AS791" s="143"/>
      <c r="AT791" s="143"/>
      <c r="AW791" s="143"/>
      <c r="AX791" s="231"/>
      <c r="AY791" s="61"/>
      <c r="BA791" s="143"/>
      <c r="BB791" s="143"/>
      <c r="BE791" s="143"/>
      <c r="BF791" s="231"/>
      <c r="BG791" s="241"/>
    </row>
    <row r="792" spans="1:59" ht="12.75" x14ac:dyDescent="0.2">
      <c r="A792" s="231"/>
      <c r="B792" s="126"/>
      <c r="I792" s="143"/>
      <c r="J792" s="231"/>
      <c r="M792" s="143"/>
      <c r="N792" s="143"/>
      <c r="Q792" s="143"/>
      <c r="R792" s="231"/>
      <c r="S792" s="61"/>
      <c r="U792" s="143"/>
      <c r="V792" s="143"/>
      <c r="Y792" s="143"/>
      <c r="Z792" s="231"/>
      <c r="AA792" s="61"/>
      <c r="AC792" s="143"/>
      <c r="AD792" s="143"/>
      <c r="AG792" s="143"/>
      <c r="AH792" s="231"/>
      <c r="AI792" s="61"/>
      <c r="AK792" s="143"/>
      <c r="AL792" s="143"/>
      <c r="AO792" s="143"/>
      <c r="AP792" s="231"/>
      <c r="AQ792" s="61"/>
      <c r="AS792" s="143"/>
      <c r="AT792" s="143"/>
      <c r="AW792" s="143"/>
      <c r="AX792" s="231"/>
      <c r="AY792" s="61"/>
      <c r="BA792" s="143"/>
      <c r="BB792" s="143"/>
      <c r="BE792" s="143"/>
      <c r="BF792" s="231"/>
      <c r="BG792" s="241"/>
    </row>
    <row r="793" spans="1:59" ht="12.75" x14ac:dyDescent="0.2">
      <c r="A793" s="231"/>
      <c r="B793" s="126"/>
      <c r="I793" s="143"/>
      <c r="J793" s="231"/>
      <c r="M793" s="143"/>
      <c r="N793" s="143"/>
      <c r="Q793" s="143"/>
      <c r="R793" s="231"/>
      <c r="S793" s="61"/>
      <c r="U793" s="143"/>
      <c r="V793" s="143"/>
      <c r="Y793" s="143"/>
      <c r="Z793" s="231"/>
      <c r="AA793" s="61"/>
      <c r="AC793" s="143"/>
      <c r="AD793" s="143"/>
      <c r="AG793" s="143"/>
      <c r="AH793" s="231"/>
      <c r="AI793" s="61"/>
      <c r="AK793" s="143"/>
      <c r="AL793" s="143"/>
      <c r="AO793" s="143"/>
      <c r="AP793" s="231"/>
      <c r="AQ793" s="61"/>
      <c r="AS793" s="143"/>
      <c r="AT793" s="143"/>
      <c r="AW793" s="143"/>
      <c r="AX793" s="231"/>
      <c r="AY793" s="61"/>
      <c r="BA793" s="143"/>
      <c r="BB793" s="143"/>
      <c r="BE793" s="143"/>
      <c r="BF793" s="231"/>
      <c r="BG793" s="241"/>
    </row>
    <row r="794" spans="1:59" ht="12.75" x14ac:dyDescent="0.2">
      <c r="A794" s="231"/>
      <c r="B794" s="126"/>
      <c r="I794" s="143"/>
      <c r="J794" s="231"/>
      <c r="M794" s="143"/>
      <c r="N794" s="143"/>
      <c r="Q794" s="143"/>
      <c r="R794" s="231"/>
      <c r="S794" s="61"/>
      <c r="U794" s="143"/>
      <c r="V794" s="143"/>
      <c r="Y794" s="143"/>
      <c r="Z794" s="231"/>
      <c r="AA794" s="61"/>
      <c r="AC794" s="143"/>
      <c r="AD794" s="143"/>
      <c r="AG794" s="143"/>
      <c r="AH794" s="231"/>
      <c r="AI794" s="61"/>
      <c r="AK794" s="143"/>
      <c r="AL794" s="143"/>
      <c r="AO794" s="143"/>
      <c r="AP794" s="231"/>
      <c r="AQ794" s="61"/>
      <c r="AS794" s="143"/>
      <c r="AT794" s="143"/>
      <c r="AW794" s="143"/>
      <c r="AX794" s="231"/>
      <c r="AY794" s="61"/>
      <c r="BA794" s="143"/>
      <c r="BB794" s="143"/>
      <c r="BE794" s="143"/>
      <c r="BF794" s="231"/>
      <c r="BG794" s="241"/>
    </row>
    <row r="795" spans="1:59" ht="12.75" x14ac:dyDescent="0.2">
      <c r="A795" s="231"/>
      <c r="B795" s="126"/>
      <c r="I795" s="143"/>
      <c r="J795" s="231"/>
      <c r="M795" s="143"/>
      <c r="N795" s="143"/>
      <c r="Q795" s="143"/>
      <c r="R795" s="231"/>
      <c r="S795" s="61"/>
      <c r="U795" s="143"/>
      <c r="V795" s="143"/>
      <c r="Y795" s="143"/>
      <c r="Z795" s="231"/>
      <c r="AA795" s="61"/>
      <c r="AC795" s="143"/>
      <c r="AD795" s="143"/>
      <c r="AG795" s="143"/>
      <c r="AH795" s="231"/>
      <c r="AI795" s="61"/>
      <c r="AK795" s="143"/>
      <c r="AL795" s="143"/>
      <c r="AO795" s="143"/>
      <c r="AP795" s="231"/>
      <c r="AQ795" s="61"/>
      <c r="AS795" s="143"/>
      <c r="AT795" s="143"/>
      <c r="AW795" s="143"/>
      <c r="AX795" s="231"/>
      <c r="AY795" s="61"/>
      <c r="BA795" s="143"/>
      <c r="BB795" s="143"/>
      <c r="BE795" s="143"/>
      <c r="BF795" s="231"/>
      <c r="BG795" s="241"/>
    </row>
    <row r="796" spans="1:59" ht="12.75" x14ac:dyDescent="0.2">
      <c r="A796" s="231"/>
      <c r="B796" s="126"/>
      <c r="I796" s="143"/>
      <c r="J796" s="231"/>
      <c r="M796" s="143"/>
      <c r="N796" s="143"/>
      <c r="Q796" s="143"/>
      <c r="R796" s="231"/>
      <c r="S796" s="61"/>
      <c r="U796" s="143"/>
      <c r="V796" s="143"/>
      <c r="Y796" s="143"/>
      <c r="Z796" s="231"/>
      <c r="AA796" s="61"/>
      <c r="AC796" s="143"/>
      <c r="AD796" s="143"/>
      <c r="AG796" s="143"/>
      <c r="AH796" s="231"/>
      <c r="AI796" s="61"/>
      <c r="AK796" s="143"/>
      <c r="AL796" s="143"/>
      <c r="AO796" s="143"/>
      <c r="AP796" s="231"/>
      <c r="AQ796" s="61"/>
      <c r="AS796" s="143"/>
      <c r="AT796" s="143"/>
      <c r="AW796" s="143"/>
      <c r="AX796" s="231"/>
      <c r="AY796" s="61"/>
      <c r="BA796" s="143"/>
      <c r="BB796" s="143"/>
      <c r="BE796" s="143"/>
      <c r="BF796" s="231"/>
      <c r="BG796" s="241"/>
    </row>
    <row r="797" spans="1:59" ht="12.75" x14ac:dyDescent="0.2">
      <c r="A797" s="231"/>
      <c r="B797" s="126"/>
      <c r="I797" s="143"/>
      <c r="J797" s="231"/>
      <c r="M797" s="143"/>
      <c r="N797" s="143"/>
      <c r="Q797" s="143"/>
      <c r="R797" s="231"/>
      <c r="S797" s="61"/>
      <c r="U797" s="143"/>
      <c r="V797" s="143"/>
      <c r="Y797" s="143"/>
      <c r="Z797" s="231"/>
      <c r="AA797" s="61"/>
      <c r="AC797" s="143"/>
      <c r="AD797" s="143"/>
      <c r="AG797" s="143"/>
      <c r="AH797" s="231"/>
      <c r="AI797" s="61"/>
      <c r="AK797" s="143"/>
      <c r="AL797" s="143"/>
      <c r="AO797" s="143"/>
      <c r="AP797" s="231"/>
      <c r="AQ797" s="61"/>
      <c r="AS797" s="143"/>
      <c r="AT797" s="143"/>
      <c r="AW797" s="143"/>
      <c r="AX797" s="231"/>
      <c r="AY797" s="61"/>
      <c r="BA797" s="143"/>
      <c r="BB797" s="143"/>
      <c r="BE797" s="143"/>
      <c r="BF797" s="231"/>
      <c r="BG797" s="241"/>
    </row>
    <row r="798" spans="1:59" ht="12.75" x14ac:dyDescent="0.2">
      <c r="A798" s="231"/>
      <c r="B798" s="126"/>
      <c r="I798" s="143"/>
      <c r="J798" s="231"/>
      <c r="M798" s="143"/>
      <c r="N798" s="143"/>
      <c r="Q798" s="143"/>
      <c r="R798" s="231"/>
      <c r="S798" s="61"/>
      <c r="U798" s="143"/>
      <c r="V798" s="143"/>
      <c r="Y798" s="143"/>
      <c r="Z798" s="231"/>
      <c r="AA798" s="61"/>
      <c r="AC798" s="143"/>
      <c r="AD798" s="143"/>
      <c r="AG798" s="143"/>
      <c r="AH798" s="231"/>
      <c r="AI798" s="61"/>
      <c r="AK798" s="143"/>
      <c r="AL798" s="143"/>
      <c r="AO798" s="143"/>
      <c r="AP798" s="231"/>
      <c r="AQ798" s="61"/>
      <c r="AS798" s="143"/>
      <c r="AT798" s="143"/>
      <c r="AW798" s="143"/>
      <c r="AX798" s="231"/>
      <c r="AY798" s="61"/>
      <c r="BA798" s="143"/>
      <c r="BB798" s="143"/>
      <c r="BE798" s="143"/>
      <c r="BF798" s="231"/>
      <c r="BG798" s="241"/>
    </row>
    <row r="799" spans="1:59" ht="12.75" x14ac:dyDescent="0.2">
      <c r="A799" s="231"/>
      <c r="B799" s="126"/>
      <c r="I799" s="143"/>
      <c r="J799" s="231"/>
      <c r="M799" s="143"/>
      <c r="N799" s="143"/>
      <c r="Q799" s="143"/>
      <c r="R799" s="231"/>
      <c r="S799" s="61"/>
      <c r="U799" s="143"/>
      <c r="V799" s="143"/>
      <c r="Y799" s="143"/>
      <c r="Z799" s="231"/>
      <c r="AA799" s="61"/>
      <c r="AC799" s="143"/>
      <c r="AD799" s="143"/>
      <c r="AG799" s="143"/>
      <c r="AH799" s="231"/>
      <c r="AI799" s="61"/>
      <c r="AK799" s="143"/>
      <c r="AL799" s="143"/>
      <c r="AO799" s="143"/>
      <c r="AP799" s="231"/>
      <c r="AQ799" s="61"/>
      <c r="AS799" s="143"/>
      <c r="AT799" s="143"/>
      <c r="AW799" s="143"/>
      <c r="AX799" s="231"/>
      <c r="AY799" s="61"/>
      <c r="BA799" s="143"/>
      <c r="BB799" s="143"/>
      <c r="BE799" s="143"/>
      <c r="BF799" s="231"/>
      <c r="BG799" s="241"/>
    </row>
    <row r="800" spans="1:59" ht="12.75" x14ac:dyDescent="0.2">
      <c r="A800" s="231"/>
      <c r="B800" s="126"/>
      <c r="I800" s="143"/>
      <c r="J800" s="231"/>
      <c r="M800" s="143"/>
      <c r="N800" s="143"/>
      <c r="Q800" s="143"/>
      <c r="R800" s="231"/>
      <c r="S800" s="61"/>
      <c r="U800" s="143"/>
      <c r="V800" s="143"/>
      <c r="Y800" s="143"/>
      <c r="Z800" s="231"/>
      <c r="AA800" s="61"/>
      <c r="AC800" s="143"/>
      <c r="AD800" s="143"/>
      <c r="AG800" s="143"/>
      <c r="AH800" s="231"/>
      <c r="AI800" s="61"/>
      <c r="AK800" s="143"/>
      <c r="AL800" s="143"/>
      <c r="AO800" s="143"/>
      <c r="AP800" s="231"/>
      <c r="AQ800" s="61"/>
      <c r="AS800" s="143"/>
      <c r="AT800" s="143"/>
      <c r="AW800" s="143"/>
      <c r="AX800" s="231"/>
      <c r="AY800" s="61"/>
      <c r="BA800" s="143"/>
      <c r="BB800" s="143"/>
      <c r="BE800" s="143"/>
      <c r="BF800" s="231"/>
      <c r="BG800" s="241"/>
    </row>
    <row r="801" spans="1:59" ht="12.75" x14ac:dyDescent="0.2">
      <c r="A801" s="231"/>
      <c r="B801" s="126"/>
      <c r="I801" s="143"/>
      <c r="J801" s="231"/>
      <c r="M801" s="143"/>
      <c r="N801" s="143"/>
      <c r="Q801" s="143"/>
      <c r="R801" s="231"/>
      <c r="S801" s="61"/>
      <c r="U801" s="143"/>
      <c r="V801" s="143"/>
      <c r="Y801" s="143"/>
      <c r="Z801" s="231"/>
      <c r="AA801" s="61"/>
      <c r="AC801" s="143"/>
      <c r="AD801" s="143"/>
      <c r="AG801" s="143"/>
      <c r="AH801" s="231"/>
      <c r="AI801" s="61"/>
      <c r="AK801" s="143"/>
      <c r="AL801" s="143"/>
      <c r="AO801" s="143"/>
      <c r="AP801" s="231"/>
      <c r="AQ801" s="61"/>
      <c r="AS801" s="143"/>
      <c r="AT801" s="143"/>
      <c r="AW801" s="143"/>
      <c r="AX801" s="231"/>
      <c r="AY801" s="61"/>
      <c r="BA801" s="143"/>
      <c r="BB801" s="143"/>
      <c r="BE801" s="143"/>
      <c r="BF801" s="231"/>
      <c r="BG801" s="241"/>
    </row>
    <row r="802" spans="1:59" ht="12.75" x14ac:dyDescent="0.2">
      <c r="A802" s="231"/>
      <c r="B802" s="126"/>
      <c r="I802" s="143"/>
      <c r="J802" s="231"/>
      <c r="M802" s="143"/>
      <c r="N802" s="143"/>
      <c r="Q802" s="143"/>
      <c r="R802" s="231"/>
      <c r="S802" s="61"/>
      <c r="U802" s="143"/>
      <c r="V802" s="143"/>
      <c r="Y802" s="143"/>
      <c r="Z802" s="231"/>
      <c r="AA802" s="61"/>
      <c r="AC802" s="143"/>
      <c r="AD802" s="143"/>
      <c r="AG802" s="143"/>
      <c r="AH802" s="231"/>
      <c r="AI802" s="61"/>
      <c r="AK802" s="143"/>
      <c r="AL802" s="143"/>
      <c r="AO802" s="143"/>
      <c r="AP802" s="231"/>
      <c r="AQ802" s="61"/>
      <c r="AS802" s="143"/>
      <c r="AT802" s="143"/>
      <c r="AW802" s="143"/>
      <c r="AX802" s="231"/>
      <c r="AY802" s="61"/>
      <c r="BA802" s="143"/>
      <c r="BB802" s="143"/>
      <c r="BE802" s="143"/>
      <c r="BF802" s="231"/>
      <c r="BG802" s="241"/>
    </row>
    <row r="803" spans="1:59" ht="12.75" x14ac:dyDescent="0.2">
      <c r="A803" s="231"/>
      <c r="B803" s="126"/>
      <c r="I803" s="143"/>
      <c r="J803" s="231"/>
      <c r="M803" s="143"/>
      <c r="N803" s="143"/>
      <c r="Q803" s="143"/>
      <c r="R803" s="231"/>
      <c r="S803" s="61"/>
      <c r="U803" s="143"/>
      <c r="V803" s="143"/>
      <c r="Y803" s="143"/>
      <c r="Z803" s="231"/>
      <c r="AA803" s="61"/>
      <c r="AC803" s="143"/>
      <c r="AD803" s="143"/>
      <c r="AG803" s="143"/>
      <c r="AH803" s="231"/>
      <c r="AI803" s="61"/>
      <c r="AK803" s="143"/>
      <c r="AL803" s="143"/>
      <c r="AO803" s="143"/>
      <c r="AP803" s="231"/>
      <c r="AQ803" s="61"/>
      <c r="AS803" s="143"/>
      <c r="AT803" s="143"/>
      <c r="AW803" s="143"/>
      <c r="AX803" s="231"/>
      <c r="AY803" s="61"/>
      <c r="BA803" s="143"/>
      <c r="BB803" s="143"/>
      <c r="BE803" s="143"/>
      <c r="BF803" s="231"/>
      <c r="BG803" s="241"/>
    </row>
    <row r="804" spans="1:59" ht="12.75" x14ac:dyDescent="0.2">
      <c r="A804" s="231"/>
      <c r="B804" s="126"/>
      <c r="I804" s="143"/>
      <c r="J804" s="231"/>
      <c r="M804" s="143"/>
      <c r="N804" s="143"/>
      <c r="Q804" s="143"/>
      <c r="R804" s="231"/>
      <c r="S804" s="61"/>
      <c r="U804" s="143"/>
      <c r="V804" s="143"/>
      <c r="Y804" s="143"/>
      <c r="Z804" s="231"/>
      <c r="AA804" s="61"/>
      <c r="AC804" s="143"/>
      <c r="AD804" s="143"/>
      <c r="AG804" s="143"/>
      <c r="AH804" s="231"/>
      <c r="AI804" s="61"/>
      <c r="AK804" s="143"/>
      <c r="AL804" s="143"/>
      <c r="AO804" s="143"/>
      <c r="AP804" s="231"/>
      <c r="AQ804" s="61"/>
      <c r="AS804" s="143"/>
      <c r="AT804" s="143"/>
      <c r="AW804" s="143"/>
      <c r="AX804" s="231"/>
      <c r="AY804" s="61"/>
      <c r="BA804" s="143"/>
      <c r="BB804" s="143"/>
      <c r="BE804" s="143"/>
      <c r="BF804" s="231"/>
      <c r="BG804" s="241"/>
    </row>
    <row r="805" spans="1:59" ht="12.75" x14ac:dyDescent="0.2">
      <c r="A805" s="231"/>
      <c r="B805" s="126"/>
      <c r="I805" s="143"/>
      <c r="J805" s="231"/>
      <c r="M805" s="143"/>
      <c r="N805" s="143"/>
      <c r="Q805" s="143"/>
      <c r="R805" s="231"/>
      <c r="S805" s="61"/>
      <c r="U805" s="143"/>
      <c r="V805" s="143"/>
      <c r="Y805" s="143"/>
      <c r="Z805" s="231"/>
      <c r="AA805" s="61"/>
      <c r="AC805" s="143"/>
      <c r="AD805" s="143"/>
      <c r="AG805" s="143"/>
      <c r="AH805" s="231"/>
      <c r="AI805" s="61"/>
      <c r="AK805" s="143"/>
      <c r="AL805" s="143"/>
      <c r="AO805" s="143"/>
      <c r="AP805" s="231"/>
      <c r="AQ805" s="61"/>
      <c r="AS805" s="143"/>
      <c r="AT805" s="143"/>
      <c r="AW805" s="143"/>
      <c r="AX805" s="231"/>
      <c r="AY805" s="61"/>
      <c r="BA805" s="143"/>
      <c r="BB805" s="143"/>
      <c r="BE805" s="143"/>
      <c r="BF805" s="231"/>
      <c r="BG805" s="241"/>
    </row>
    <row r="806" spans="1:59" ht="12.75" x14ac:dyDescent="0.2">
      <c r="A806" s="231"/>
      <c r="B806" s="126"/>
      <c r="I806" s="143"/>
      <c r="J806" s="231"/>
      <c r="M806" s="143"/>
      <c r="N806" s="143"/>
      <c r="Q806" s="143"/>
      <c r="R806" s="231"/>
      <c r="S806" s="61"/>
      <c r="U806" s="143"/>
      <c r="V806" s="143"/>
      <c r="Y806" s="143"/>
      <c r="Z806" s="231"/>
      <c r="AA806" s="61"/>
      <c r="AC806" s="143"/>
      <c r="AD806" s="143"/>
      <c r="AG806" s="143"/>
      <c r="AH806" s="231"/>
      <c r="AI806" s="61"/>
      <c r="AK806" s="143"/>
      <c r="AL806" s="143"/>
      <c r="AO806" s="143"/>
      <c r="AP806" s="231"/>
      <c r="AQ806" s="61"/>
      <c r="AS806" s="143"/>
      <c r="AT806" s="143"/>
      <c r="AW806" s="143"/>
      <c r="AX806" s="231"/>
      <c r="AY806" s="61"/>
      <c r="BA806" s="143"/>
      <c r="BB806" s="143"/>
      <c r="BE806" s="143"/>
      <c r="BF806" s="231"/>
      <c r="BG806" s="241"/>
    </row>
    <row r="807" spans="1:59" ht="12.75" x14ac:dyDescent="0.2">
      <c r="A807" s="231"/>
      <c r="B807" s="126"/>
      <c r="I807" s="143"/>
      <c r="J807" s="231"/>
      <c r="M807" s="143"/>
      <c r="N807" s="143"/>
      <c r="Q807" s="143"/>
      <c r="R807" s="231"/>
      <c r="S807" s="61"/>
      <c r="U807" s="143"/>
      <c r="V807" s="143"/>
      <c r="Y807" s="143"/>
      <c r="Z807" s="231"/>
      <c r="AA807" s="61"/>
      <c r="AC807" s="143"/>
      <c r="AD807" s="143"/>
      <c r="AG807" s="143"/>
      <c r="AH807" s="231"/>
      <c r="AI807" s="61"/>
      <c r="AK807" s="143"/>
      <c r="AL807" s="143"/>
      <c r="AO807" s="143"/>
      <c r="AP807" s="231"/>
      <c r="AQ807" s="61"/>
      <c r="AS807" s="143"/>
      <c r="AT807" s="143"/>
      <c r="AW807" s="143"/>
      <c r="AX807" s="231"/>
      <c r="AY807" s="61"/>
      <c r="BA807" s="143"/>
      <c r="BB807" s="143"/>
      <c r="BE807" s="143"/>
      <c r="BF807" s="231"/>
      <c r="BG807" s="241"/>
    </row>
    <row r="808" spans="1:59" ht="12.75" x14ac:dyDescent="0.2">
      <c r="A808" s="231"/>
      <c r="B808" s="126"/>
      <c r="I808" s="143"/>
      <c r="J808" s="231"/>
      <c r="M808" s="143"/>
      <c r="N808" s="143"/>
      <c r="Q808" s="143"/>
      <c r="R808" s="231"/>
      <c r="S808" s="61"/>
      <c r="U808" s="143"/>
      <c r="V808" s="143"/>
      <c r="Y808" s="143"/>
      <c r="Z808" s="231"/>
      <c r="AA808" s="61"/>
      <c r="AC808" s="143"/>
      <c r="AD808" s="143"/>
      <c r="AG808" s="143"/>
      <c r="AH808" s="231"/>
      <c r="AI808" s="61"/>
      <c r="AK808" s="143"/>
      <c r="AL808" s="143"/>
      <c r="AO808" s="143"/>
      <c r="AP808" s="231"/>
      <c r="AQ808" s="61"/>
      <c r="AS808" s="143"/>
      <c r="AT808" s="143"/>
      <c r="AW808" s="143"/>
      <c r="AX808" s="231"/>
      <c r="AY808" s="61"/>
      <c r="BA808" s="143"/>
      <c r="BB808" s="143"/>
      <c r="BE808" s="143"/>
      <c r="BF808" s="231"/>
      <c r="BG808" s="241"/>
    </row>
    <row r="809" spans="1:59" ht="12.75" x14ac:dyDescent="0.2">
      <c r="A809" s="231"/>
      <c r="B809" s="126"/>
      <c r="I809" s="143"/>
      <c r="J809" s="231"/>
      <c r="M809" s="143"/>
      <c r="N809" s="143"/>
      <c r="Q809" s="143"/>
      <c r="R809" s="231"/>
      <c r="S809" s="61"/>
      <c r="U809" s="143"/>
      <c r="V809" s="143"/>
      <c r="Y809" s="143"/>
      <c r="Z809" s="231"/>
      <c r="AA809" s="61"/>
      <c r="AC809" s="143"/>
      <c r="AD809" s="143"/>
      <c r="AG809" s="143"/>
      <c r="AH809" s="231"/>
      <c r="AI809" s="61"/>
      <c r="AK809" s="143"/>
      <c r="AL809" s="143"/>
      <c r="AO809" s="143"/>
      <c r="AP809" s="231"/>
      <c r="AQ809" s="61"/>
      <c r="AS809" s="143"/>
      <c r="AT809" s="143"/>
      <c r="AW809" s="143"/>
      <c r="AX809" s="231"/>
      <c r="AY809" s="61"/>
      <c r="BA809" s="143"/>
      <c r="BB809" s="143"/>
      <c r="BE809" s="143"/>
      <c r="BF809" s="231"/>
      <c r="BG809" s="241"/>
    </row>
    <row r="810" spans="1:59" ht="12.75" x14ac:dyDescent="0.2">
      <c r="A810" s="231"/>
      <c r="B810" s="126"/>
      <c r="I810" s="143"/>
      <c r="J810" s="231"/>
      <c r="M810" s="143"/>
      <c r="N810" s="143"/>
      <c r="Q810" s="143"/>
      <c r="R810" s="231"/>
      <c r="S810" s="61"/>
      <c r="U810" s="143"/>
      <c r="V810" s="143"/>
      <c r="Y810" s="143"/>
      <c r="Z810" s="231"/>
      <c r="AA810" s="61"/>
      <c r="AC810" s="143"/>
      <c r="AD810" s="143"/>
      <c r="AG810" s="143"/>
      <c r="AH810" s="231"/>
      <c r="AI810" s="61"/>
      <c r="AK810" s="143"/>
      <c r="AL810" s="143"/>
      <c r="AO810" s="143"/>
      <c r="AP810" s="231"/>
      <c r="AQ810" s="61"/>
      <c r="AS810" s="143"/>
      <c r="AT810" s="143"/>
      <c r="AW810" s="143"/>
      <c r="AX810" s="231"/>
      <c r="AY810" s="61"/>
      <c r="BA810" s="143"/>
      <c r="BB810" s="143"/>
      <c r="BE810" s="143"/>
      <c r="BF810" s="231"/>
      <c r="BG810" s="241"/>
    </row>
    <row r="811" spans="1:59" ht="12.75" x14ac:dyDescent="0.2">
      <c r="A811" s="231"/>
      <c r="B811" s="126"/>
      <c r="I811" s="143"/>
      <c r="J811" s="231"/>
      <c r="M811" s="143"/>
      <c r="N811" s="143"/>
      <c r="Q811" s="143"/>
      <c r="R811" s="231"/>
      <c r="S811" s="61"/>
      <c r="U811" s="143"/>
      <c r="V811" s="143"/>
      <c r="Y811" s="143"/>
      <c r="Z811" s="231"/>
      <c r="AA811" s="61"/>
      <c r="AC811" s="143"/>
      <c r="AD811" s="143"/>
      <c r="AG811" s="143"/>
      <c r="AH811" s="231"/>
      <c r="AI811" s="61"/>
      <c r="AK811" s="143"/>
      <c r="AL811" s="143"/>
      <c r="AO811" s="143"/>
      <c r="AP811" s="231"/>
      <c r="AQ811" s="61"/>
      <c r="AS811" s="143"/>
      <c r="AT811" s="143"/>
      <c r="AW811" s="143"/>
      <c r="AX811" s="231"/>
      <c r="AY811" s="61"/>
      <c r="BA811" s="143"/>
      <c r="BB811" s="143"/>
      <c r="BE811" s="143"/>
      <c r="BF811" s="231"/>
      <c r="BG811" s="241"/>
    </row>
    <row r="812" spans="1:59" ht="12.75" x14ac:dyDescent="0.2">
      <c r="A812" s="231"/>
      <c r="B812" s="126"/>
      <c r="I812" s="143"/>
      <c r="J812" s="231"/>
      <c r="M812" s="143"/>
      <c r="N812" s="143"/>
      <c r="Q812" s="143"/>
      <c r="R812" s="231"/>
      <c r="S812" s="61"/>
      <c r="U812" s="143"/>
      <c r="V812" s="143"/>
      <c r="Y812" s="143"/>
      <c r="Z812" s="231"/>
      <c r="AA812" s="61"/>
      <c r="AC812" s="143"/>
      <c r="AD812" s="143"/>
      <c r="AG812" s="143"/>
      <c r="AH812" s="231"/>
      <c r="AI812" s="61"/>
      <c r="AK812" s="143"/>
      <c r="AL812" s="143"/>
      <c r="AO812" s="143"/>
      <c r="AP812" s="231"/>
      <c r="AQ812" s="61"/>
      <c r="AS812" s="143"/>
      <c r="AT812" s="143"/>
      <c r="AW812" s="143"/>
      <c r="AX812" s="231"/>
      <c r="AY812" s="61"/>
      <c r="BA812" s="143"/>
      <c r="BB812" s="143"/>
      <c r="BE812" s="143"/>
      <c r="BF812" s="231"/>
      <c r="BG812" s="241"/>
    </row>
    <row r="813" spans="1:59" ht="12.75" x14ac:dyDescent="0.2">
      <c r="A813" s="231"/>
      <c r="B813" s="126"/>
      <c r="I813" s="143"/>
      <c r="J813" s="231"/>
      <c r="M813" s="143"/>
      <c r="N813" s="143"/>
      <c r="Q813" s="143"/>
      <c r="R813" s="231"/>
      <c r="S813" s="61"/>
      <c r="U813" s="143"/>
      <c r="V813" s="143"/>
      <c r="Y813" s="143"/>
      <c r="Z813" s="231"/>
      <c r="AA813" s="61"/>
      <c r="AC813" s="143"/>
      <c r="AD813" s="143"/>
      <c r="AG813" s="143"/>
      <c r="AH813" s="231"/>
      <c r="AI813" s="61"/>
      <c r="AK813" s="143"/>
      <c r="AL813" s="143"/>
      <c r="AO813" s="143"/>
      <c r="AP813" s="231"/>
      <c r="AQ813" s="61"/>
      <c r="AS813" s="143"/>
      <c r="AT813" s="143"/>
      <c r="AW813" s="143"/>
      <c r="AX813" s="231"/>
      <c r="AY813" s="61"/>
      <c r="BA813" s="143"/>
      <c r="BB813" s="143"/>
      <c r="BE813" s="143"/>
      <c r="BF813" s="231"/>
      <c r="BG813" s="241"/>
    </row>
    <row r="814" spans="1:59" ht="12.75" x14ac:dyDescent="0.2">
      <c r="A814" s="231"/>
      <c r="B814" s="126"/>
      <c r="I814" s="143"/>
      <c r="J814" s="231"/>
      <c r="M814" s="143"/>
      <c r="N814" s="143"/>
      <c r="Q814" s="143"/>
      <c r="R814" s="231"/>
      <c r="S814" s="61"/>
      <c r="U814" s="143"/>
      <c r="V814" s="143"/>
      <c r="Y814" s="143"/>
      <c r="Z814" s="231"/>
      <c r="AA814" s="61"/>
      <c r="AC814" s="143"/>
      <c r="AD814" s="143"/>
      <c r="AG814" s="143"/>
      <c r="AH814" s="231"/>
      <c r="AI814" s="61"/>
      <c r="AK814" s="143"/>
      <c r="AL814" s="143"/>
      <c r="AO814" s="143"/>
      <c r="AP814" s="231"/>
      <c r="AQ814" s="61"/>
      <c r="AS814" s="143"/>
      <c r="AT814" s="143"/>
      <c r="AW814" s="143"/>
      <c r="AX814" s="231"/>
      <c r="AY814" s="61"/>
      <c r="BA814" s="143"/>
      <c r="BB814" s="143"/>
      <c r="BE814" s="143"/>
      <c r="BF814" s="231"/>
      <c r="BG814" s="241"/>
    </row>
    <row r="815" spans="1:59" ht="12.75" x14ac:dyDescent="0.2">
      <c r="A815" s="231"/>
      <c r="B815" s="126"/>
      <c r="I815" s="143"/>
      <c r="J815" s="231"/>
      <c r="M815" s="143"/>
      <c r="N815" s="143"/>
      <c r="Q815" s="143"/>
      <c r="R815" s="231"/>
      <c r="S815" s="61"/>
      <c r="U815" s="143"/>
      <c r="V815" s="143"/>
      <c r="Y815" s="143"/>
      <c r="Z815" s="231"/>
      <c r="AA815" s="61"/>
      <c r="AC815" s="143"/>
      <c r="AD815" s="143"/>
      <c r="AG815" s="143"/>
      <c r="AH815" s="231"/>
      <c r="AI815" s="61"/>
      <c r="AK815" s="143"/>
      <c r="AL815" s="143"/>
      <c r="AO815" s="143"/>
      <c r="AP815" s="231"/>
      <c r="AQ815" s="61"/>
      <c r="AS815" s="143"/>
      <c r="AT815" s="143"/>
      <c r="AW815" s="143"/>
      <c r="AX815" s="231"/>
      <c r="AY815" s="61"/>
      <c r="BA815" s="143"/>
      <c r="BB815" s="143"/>
      <c r="BE815" s="143"/>
      <c r="BF815" s="231"/>
      <c r="BG815" s="241"/>
    </row>
    <row r="816" spans="1:59" ht="12.75" x14ac:dyDescent="0.2">
      <c r="A816" s="231"/>
      <c r="B816" s="126"/>
      <c r="I816" s="143"/>
      <c r="J816" s="231"/>
      <c r="M816" s="143"/>
      <c r="N816" s="143"/>
      <c r="Q816" s="143"/>
      <c r="R816" s="231"/>
      <c r="S816" s="61"/>
      <c r="U816" s="143"/>
      <c r="V816" s="143"/>
      <c r="Y816" s="143"/>
      <c r="Z816" s="231"/>
      <c r="AA816" s="61"/>
      <c r="AC816" s="143"/>
      <c r="AD816" s="143"/>
      <c r="AG816" s="143"/>
      <c r="AH816" s="231"/>
      <c r="AI816" s="61"/>
      <c r="AK816" s="143"/>
      <c r="AL816" s="143"/>
      <c r="AO816" s="143"/>
      <c r="AP816" s="231"/>
      <c r="AQ816" s="61"/>
      <c r="AS816" s="143"/>
      <c r="AT816" s="143"/>
      <c r="AW816" s="143"/>
      <c r="AX816" s="231"/>
      <c r="AY816" s="61"/>
      <c r="BA816" s="143"/>
      <c r="BB816" s="143"/>
      <c r="BE816" s="143"/>
      <c r="BF816" s="231"/>
      <c r="BG816" s="241"/>
    </row>
    <row r="817" spans="1:59" ht="12.75" x14ac:dyDescent="0.2">
      <c r="A817" s="231"/>
      <c r="B817" s="126"/>
      <c r="I817" s="143"/>
      <c r="J817" s="231"/>
      <c r="M817" s="143"/>
      <c r="N817" s="143"/>
      <c r="Q817" s="143"/>
      <c r="R817" s="231"/>
      <c r="S817" s="61"/>
      <c r="U817" s="143"/>
      <c r="V817" s="143"/>
      <c r="Y817" s="143"/>
      <c r="Z817" s="231"/>
      <c r="AA817" s="61"/>
      <c r="AC817" s="143"/>
      <c r="AD817" s="143"/>
      <c r="AG817" s="143"/>
      <c r="AH817" s="231"/>
      <c r="AI817" s="61"/>
      <c r="AK817" s="143"/>
      <c r="AL817" s="143"/>
      <c r="AO817" s="143"/>
      <c r="AP817" s="231"/>
      <c r="AQ817" s="61"/>
      <c r="AS817" s="143"/>
      <c r="AT817" s="143"/>
      <c r="AW817" s="143"/>
      <c r="AX817" s="231"/>
      <c r="AY817" s="61"/>
      <c r="BA817" s="143"/>
      <c r="BB817" s="143"/>
      <c r="BE817" s="143"/>
      <c r="BF817" s="231"/>
      <c r="BG817" s="241"/>
    </row>
    <row r="818" spans="1:59" ht="12.75" x14ac:dyDescent="0.2">
      <c r="A818" s="231"/>
      <c r="B818" s="126"/>
      <c r="I818" s="143"/>
      <c r="J818" s="231"/>
      <c r="M818" s="143"/>
      <c r="N818" s="143"/>
      <c r="Q818" s="143"/>
      <c r="R818" s="231"/>
      <c r="S818" s="61"/>
      <c r="U818" s="143"/>
      <c r="V818" s="143"/>
      <c r="Y818" s="143"/>
      <c r="Z818" s="231"/>
      <c r="AA818" s="61"/>
      <c r="AC818" s="143"/>
      <c r="AD818" s="143"/>
      <c r="AG818" s="143"/>
      <c r="AH818" s="231"/>
      <c r="AI818" s="61"/>
      <c r="AK818" s="143"/>
      <c r="AL818" s="143"/>
      <c r="AO818" s="143"/>
      <c r="AP818" s="231"/>
      <c r="AQ818" s="61"/>
      <c r="AS818" s="143"/>
      <c r="AT818" s="143"/>
      <c r="AW818" s="143"/>
      <c r="AX818" s="231"/>
      <c r="AY818" s="61"/>
      <c r="BA818" s="143"/>
      <c r="BB818" s="143"/>
      <c r="BE818" s="143"/>
      <c r="BF818" s="231"/>
      <c r="BG818" s="241"/>
    </row>
    <row r="819" spans="1:59" ht="12.75" x14ac:dyDescent="0.2">
      <c r="A819" s="231"/>
      <c r="B819" s="126"/>
      <c r="I819" s="143"/>
      <c r="J819" s="231"/>
      <c r="M819" s="143"/>
      <c r="N819" s="143"/>
      <c r="Q819" s="143"/>
      <c r="R819" s="231"/>
      <c r="S819" s="61"/>
      <c r="U819" s="143"/>
      <c r="V819" s="143"/>
      <c r="Y819" s="143"/>
      <c r="Z819" s="231"/>
      <c r="AA819" s="61"/>
      <c r="AC819" s="143"/>
      <c r="AD819" s="143"/>
      <c r="AG819" s="143"/>
      <c r="AH819" s="231"/>
      <c r="AI819" s="61"/>
      <c r="AK819" s="143"/>
      <c r="AL819" s="143"/>
      <c r="AO819" s="143"/>
      <c r="AP819" s="231"/>
      <c r="AQ819" s="61"/>
      <c r="AS819" s="143"/>
      <c r="AT819" s="143"/>
      <c r="AW819" s="143"/>
      <c r="AX819" s="231"/>
      <c r="AY819" s="61"/>
      <c r="BA819" s="143"/>
      <c r="BB819" s="143"/>
      <c r="BE819" s="143"/>
      <c r="BF819" s="231"/>
      <c r="BG819" s="241"/>
    </row>
    <row r="820" spans="1:59" ht="12.75" x14ac:dyDescent="0.2">
      <c r="A820" s="231"/>
      <c r="B820" s="126"/>
      <c r="I820" s="143"/>
      <c r="J820" s="231"/>
      <c r="M820" s="143"/>
      <c r="N820" s="143"/>
      <c r="Q820" s="143"/>
      <c r="R820" s="231"/>
      <c r="S820" s="61"/>
      <c r="U820" s="143"/>
      <c r="V820" s="143"/>
      <c r="Y820" s="143"/>
      <c r="Z820" s="231"/>
      <c r="AA820" s="61"/>
      <c r="AC820" s="143"/>
      <c r="AD820" s="143"/>
      <c r="AG820" s="143"/>
      <c r="AH820" s="231"/>
      <c r="AI820" s="61"/>
      <c r="AK820" s="143"/>
      <c r="AL820" s="143"/>
      <c r="AO820" s="143"/>
      <c r="AP820" s="231"/>
      <c r="AQ820" s="61"/>
      <c r="AS820" s="143"/>
      <c r="AT820" s="143"/>
      <c r="AW820" s="143"/>
      <c r="AX820" s="231"/>
      <c r="AY820" s="61"/>
      <c r="BA820" s="143"/>
      <c r="BB820" s="143"/>
      <c r="BE820" s="143"/>
      <c r="BF820" s="231"/>
      <c r="BG820" s="241"/>
    </row>
    <row r="821" spans="1:59" ht="12.75" x14ac:dyDescent="0.2">
      <c r="A821" s="231"/>
      <c r="B821" s="126"/>
      <c r="I821" s="143"/>
      <c r="J821" s="231"/>
      <c r="M821" s="143"/>
      <c r="N821" s="143"/>
      <c r="Q821" s="143"/>
      <c r="R821" s="231"/>
      <c r="S821" s="61"/>
      <c r="U821" s="143"/>
      <c r="V821" s="143"/>
      <c r="Y821" s="143"/>
      <c r="Z821" s="231"/>
      <c r="AA821" s="61"/>
      <c r="AC821" s="143"/>
      <c r="AD821" s="143"/>
      <c r="AG821" s="143"/>
      <c r="AH821" s="231"/>
      <c r="AI821" s="61"/>
      <c r="AK821" s="143"/>
      <c r="AL821" s="143"/>
      <c r="AO821" s="143"/>
      <c r="AP821" s="231"/>
      <c r="AQ821" s="61"/>
      <c r="AS821" s="143"/>
      <c r="AT821" s="143"/>
      <c r="AW821" s="143"/>
      <c r="AX821" s="231"/>
      <c r="AY821" s="61"/>
      <c r="BA821" s="143"/>
      <c r="BB821" s="143"/>
      <c r="BE821" s="143"/>
      <c r="BF821" s="231"/>
      <c r="BG821" s="241"/>
    </row>
    <row r="822" spans="1:59" ht="12.75" x14ac:dyDescent="0.2">
      <c r="A822" s="231"/>
      <c r="B822" s="126"/>
      <c r="I822" s="143"/>
      <c r="J822" s="231"/>
      <c r="M822" s="143"/>
      <c r="N822" s="143"/>
      <c r="Q822" s="143"/>
      <c r="R822" s="231"/>
      <c r="S822" s="61"/>
      <c r="U822" s="143"/>
      <c r="V822" s="143"/>
      <c r="Y822" s="143"/>
      <c r="Z822" s="231"/>
      <c r="AA822" s="61"/>
      <c r="AC822" s="143"/>
      <c r="AD822" s="143"/>
      <c r="AG822" s="143"/>
      <c r="AH822" s="231"/>
      <c r="AI822" s="61"/>
      <c r="AK822" s="143"/>
      <c r="AL822" s="143"/>
      <c r="AO822" s="143"/>
      <c r="AP822" s="231"/>
      <c r="AQ822" s="61"/>
      <c r="AS822" s="143"/>
      <c r="AT822" s="143"/>
      <c r="AW822" s="143"/>
      <c r="AX822" s="231"/>
      <c r="AY822" s="61"/>
      <c r="BA822" s="143"/>
      <c r="BB822" s="143"/>
      <c r="BE822" s="143"/>
      <c r="BF822" s="231"/>
      <c r="BG822" s="241"/>
    </row>
    <row r="823" spans="1:59" ht="12.75" x14ac:dyDescent="0.2">
      <c r="A823" s="231"/>
      <c r="B823" s="126"/>
      <c r="I823" s="143"/>
      <c r="J823" s="231"/>
      <c r="M823" s="143"/>
      <c r="N823" s="143"/>
      <c r="Q823" s="143"/>
      <c r="R823" s="231"/>
      <c r="S823" s="61"/>
      <c r="U823" s="143"/>
      <c r="V823" s="143"/>
      <c r="Y823" s="143"/>
      <c r="Z823" s="231"/>
      <c r="AA823" s="61"/>
      <c r="AC823" s="143"/>
      <c r="AD823" s="143"/>
      <c r="AG823" s="143"/>
      <c r="AH823" s="231"/>
      <c r="AI823" s="61"/>
      <c r="AK823" s="143"/>
      <c r="AL823" s="143"/>
      <c r="AO823" s="143"/>
      <c r="AP823" s="231"/>
      <c r="AQ823" s="61"/>
      <c r="AS823" s="143"/>
      <c r="AT823" s="143"/>
      <c r="AW823" s="143"/>
      <c r="AX823" s="231"/>
      <c r="AY823" s="61"/>
      <c r="BA823" s="143"/>
      <c r="BB823" s="143"/>
      <c r="BE823" s="143"/>
      <c r="BF823" s="231"/>
      <c r="BG823" s="241"/>
    </row>
    <row r="824" spans="1:59" ht="12.75" x14ac:dyDescent="0.2">
      <c r="A824" s="231"/>
      <c r="B824" s="126"/>
      <c r="I824" s="143"/>
      <c r="J824" s="231"/>
      <c r="M824" s="143"/>
      <c r="N824" s="143"/>
      <c r="Q824" s="143"/>
      <c r="R824" s="231"/>
      <c r="S824" s="61"/>
      <c r="U824" s="143"/>
      <c r="V824" s="143"/>
      <c r="Y824" s="143"/>
      <c r="Z824" s="231"/>
      <c r="AA824" s="61"/>
      <c r="AC824" s="143"/>
      <c r="AD824" s="143"/>
      <c r="AG824" s="143"/>
      <c r="AH824" s="231"/>
      <c r="AI824" s="61"/>
      <c r="AK824" s="143"/>
      <c r="AL824" s="143"/>
      <c r="AO824" s="143"/>
      <c r="AP824" s="231"/>
      <c r="AQ824" s="61"/>
      <c r="AS824" s="143"/>
      <c r="AT824" s="143"/>
      <c r="AW824" s="143"/>
      <c r="AX824" s="231"/>
      <c r="AY824" s="61"/>
      <c r="BA824" s="143"/>
      <c r="BB824" s="143"/>
      <c r="BE824" s="143"/>
      <c r="BF824" s="231"/>
      <c r="BG824" s="241"/>
    </row>
    <row r="825" spans="1:59" ht="12.75" x14ac:dyDescent="0.2">
      <c r="A825" s="231"/>
      <c r="B825" s="126"/>
      <c r="I825" s="143"/>
      <c r="J825" s="231"/>
      <c r="M825" s="143"/>
      <c r="N825" s="143"/>
      <c r="Q825" s="143"/>
      <c r="R825" s="231"/>
      <c r="S825" s="61"/>
      <c r="U825" s="143"/>
      <c r="V825" s="143"/>
      <c r="Y825" s="143"/>
      <c r="Z825" s="231"/>
      <c r="AA825" s="61"/>
      <c r="AC825" s="143"/>
      <c r="AD825" s="143"/>
      <c r="AG825" s="143"/>
      <c r="AH825" s="231"/>
      <c r="AI825" s="61"/>
      <c r="AK825" s="143"/>
      <c r="AL825" s="143"/>
      <c r="AO825" s="143"/>
      <c r="AP825" s="231"/>
      <c r="AQ825" s="61"/>
      <c r="AS825" s="143"/>
      <c r="AT825" s="143"/>
      <c r="AW825" s="143"/>
      <c r="AX825" s="231"/>
      <c r="AY825" s="61"/>
      <c r="BA825" s="143"/>
      <c r="BB825" s="143"/>
      <c r="BE825" s="143"/>
      <c r="BF825" s="231"/>
      <c r="BG825" s="241"/>
    </row>
    <row r="826" spans="1:59" ht="12.75" x14ac:dyDescent="0.2">
      <c r="A826" s="231"/>
      <c r="B826" s="126"/>
      <c r="I826" s="143"/>
      <c r="J826" s="231"/>
      <c r="M826" s="143"/>
      <c r="N826" s="143"/>
      <c r="Q826" s="143"/>
      <c r="R826" s="231"/>
      <c r="S826" s="61"/>
      <c r="U826" s="143"/>
      <c r="V826" s="143"/>
      <c r="Y826" s="143"/>
      <c r="Z826" s="231"/>
      <c r="AA826" s="61"/>
      <c r="AC826" s="143"/>
      <c r="AD826" s="143"/>
      <c r="AG826" s="143"/>
      <c r="AH826" s="231"/>
      <c r="AI826" s="61"/>
      <c r="AK826" s="143"/>
      <c r="AL826" s="143"/>
      <c r="AO826" s="143"/>
      <c r="AP826" s="231"/>
      <c r="AQ826" s="61"/>
      <c r="AS826" s="143"/>
      <c r="AT826" s="143"/>
      <c r="AW826" s="143"/>
      <c r="AX826" s="231"/>
      <c r="AY826" s="61"/>
      <c r="BA826" s="143"/>
      <c r="BB826" s="143"/>
      <c r="BE826" s="143"/>
      <c r="BF826" s="231"/>
      <c r="BG826" s="241"/>
    </row>
    <row r="827" spans="1:59" ht="12.75" x14ac:dyDescent="0.2">
      <c r="A827" s="231"/>
      <c r="B827" s="126"/>
      <c r="I827" s="143"/>
      <c r="J827" s="231"/>
      <c r="M827" s="143"/>
      <c r="N827" s="143"/>
      <c r="Q827" s="143"/>
      <c r="R827" s="231"/>
      <c r="S827" s="61"/>
      <c r="U827" s="143"/>
      <c r="V827" s="143"/>
      <c r="Y827" s="143"/>
      <c r="Z827" s="231"/>
      <c r="AA827" s="61"/>
      <c r="AC827" s="143"/>
      <c r="AD827" s="143"/>
      <c r="AG827" s="143"/>
      <c r="AH827" s="231"/>
      <c r="AI827" s="61"/>
      <c r="AK827" s="143"/>
      <c r="AL827" s="143"/>
      <c r="AO827" s="143"/>
      <c r="AP827" s="231"/>
      <c r="AQ827" s="61"/>
      <c r="AS827" s="143"/>
      <c r="AT827" s="143"/>
      <c r="AW827" s="143"/>
      <c r="AX827" s="231"/>
      <c r="AY827" s="61"/>
      <c r="BA827" s="143"/>
      <c r="BB827" s="143"/>
      <c r="BE827" s="143"/>
      <c r="BF827" s="231"/>
      <c r="BG827" s="241"/>
    </row>
    <row r="828" spans="1:59" ht="12.75" x14ac:dyDescent="0.2">
      <c r="A828" s="231"/>
      <c r="B828" s="126"/>
      <c r="I828" s="143"/>
      <c r="J828" s="231"/>
      <c r="M828" s="143"/>
      <c r="N828" s="143"/>
      <c r="Q828" s="143"/>
      <c r="R828" s="231"/>
      <c r="S828" s="61"/>
      <c r="U828" s="143"/>
      <c r="V828" s="143"/>
      <c r="Y828" s="143"/>
      <c r="Z828" s="231"/>
      <c r="AA828" s="61"/>
      <c r="AC828" s="143"/>
      <c r="AD828" s="143"/>
      <c r="AG828" s="143"/>
      <c r="AH828" s="231"/>
      <c r="AI828" s="61"/>
      <c r="AK828" s="143"/>
      <c r="AL828" s="143"/>
      <c r="AO828" s="143"/>
      <c r="AP828" s="231"/>
      <c r="AQ828" s="61"/>
      <c r="AS828" s="143"/>
      <c r="AT828" s="143"/>
      <c r="AW828" s="143"/>
      <c r="AX828" s="231"/>
      <c r="AY828" s="61"/>
      <c r="BA828" s="143"/>
      <c r="BB828" s="143"/>
      <c r="BE828" s="143"/>
      <c r="BF828" s="231"/>
      <c r="BG828" s="241"/>
    </row>
    <row r="829" spans="1:59" ht="12.75" x14ac:dyDescent="0.2">
      <c r="A829" s="231"/>
      <c r="B829" s="126"/>
      <c r="I829" s="143"/>
      <c r="J829" s="231"/>
      <c r="M829" s="143"/>
      <c r="N829" s="143"/>
      <c r="Q829" s="143"/>
      <c r="R829" s="231"/>
      <c r="S829" s="61"/>
      <c r="U829" s="143"/>
      <c r="V829" s="143"/>
      <c r="Y829" s="143"/>
      <c r="Z829" s="231"/>
      <c r="AA829" s="61"/>
      <c r="AC829" s="143"/>
      <c r="AD829" s="143"/>
      <c r="AG829" s="143"/>
      <c r="AH829" s="231"/>
      <c r="AI829" s="61"/>
      <c r="AK829" s="143"/>
      <c r="AL829" s="143"/>
      <c r="AO829" s="143"/>
      <c r="AP829" s="231"/>
      <c r="AQ829" s="61"/>
      <c r="AS829" s="143"/>
      <c r="AT829" s="143"/>
      <c r="AW829" s="143"/>
      <c r="AX829" s="231"/>
      <c r="AY829" s="61"/>
      <c r="BA829" s="143"/>
      <c r="BB829" s="143"/>
      <c r="BE829" s="143"/>
      <c r="BF829" s="231"/>
      <c r="BG829" s="241"/>
    </row>
    <row r="830" spans="1:59" ht="12.75" x14ac:dyDescent="0.2">
      <c r="A830" s="231"/>
      <c r="B830" s="126"/>
      <c r="I830" s="143"/>
      <c r="J830" s="231"/>
      <c r="M830" s="143"/>
      <c r="N830" s="143"/>
      <c r="Q830" s="143"/>
      <c r="R830" s="231"/>
      <c r="S830" s="61"/>
      <c r="U830" s="143"/>
      <c r="V830" s="143"/>
      <c r="Y830" s="143"/>
      <c r="Z830" s="231"/>
      <c r="AA830" s="61"/>
      <c r="AC830" s="143"/>
      <c r="AD830" s="143"/>
      <c r="AG830" s="143"/>
      <c r="AH830" s="231"/>
      <c r="AI830" s="61"/>
      <c r="AK830" s="143"/>
      <c r="AL830" s="143"/>
      <c r="AO830" s="143"/>
      <c r="AP830" s="231"/>
      <c r="AQ830" s="61"/>
      <c r="AS830" s="143"/>
      <c r="AT830" s="143"/>
      <c r="AW830" s="143"/>
      <c r="AX830" s="231"/>
      <c r="AY830" s="61"/>
      <c r="BA830" s="143"/>
      <c r="BB830" s="143"/>
      <c r="BE830" s="143"/>
      <c r="BF830" s="231"/>
      <c r="BG830" s="241"/>
    </row>
    <row r="831" spans="1:59" ht="12.75" x14ac:dyDescent="0.2">
      <c r="A831" s="231"/>
      <c r="B831" s="126"/>
      <c r="I831" s="143"/>
      <c r="J831" s="231"/>
      <c r="M831" s="143"/>
      <c r="N831" s="143"/>
      <c r="Q831" s="143"/>
      <c r="R831" s="231"/>
      <c r="S831" s="61"/>
      <c r="U831" s="143"/>
      <c r="V831" s="143"/>
      <c r="Y831" s="143"/>
      <c r="Z831" s="231"/>
      <c r="AA831" s="61"/>
      <c r="AC831" s="143"/>
      <c r="AD831" s="143"/>
      <c r="AG831" s="143"/>
      <c r="AH831" s="231"/>
      <c r="AI831" s="61"/>
      <c r="AK831" s="143"/>
      <c r="AL831" s="143"/>
      <c r="AO831" s="143"/>
      <c r="AP831" s="231"/>
      <c r="AQ831" s="61"/>
      <c r="AS831" s="143"/>
      <c r="AT831" s="143"/>
      <c r="AW831" s="143"/>
      <c r="AX831" s="231"/>
      <c r="AY831" s="61"/>
      <c r="BA831" s="143"/>
      <c r="BB831" s="143"/>
      <c r="BE831" s="143"/>
      <c r="BF831" s="231"/>
      <c r="BG831" s="241"/>
    </row>
    <row r="832" spans="1:59" ht="12.75" x14ac:dyDescent="0.2">
      <c r="A832" s="231"/>
      <c r="B832" s="126"/>
      <c r="I832" s="143"/>
      <c r="J832" s="231"/>
      <c r="M832" s="143"/>
      <c r="N832" s="143"/>
      <c r="Q832" s="143"/>
      <c r="R832" s="231"/>
      <c r="S832" s="61"/>
      <c r="U832" s="143"/>
      <c r="V832" s="143"/>
      <c r="Y832" s="143"/>
      <c r="Z832" s="231"/>
      <c r="AA832" s="61"/>
      <c r="AC832" s="143"/>
      <c r="AD832" s="143"/>
      <c r="AG832" s="143"/>
      <c r="AH832" s="231"/>
      <c r="AI832" s="61"/>
      <c r="AK832" s="143"/>
      <c r="AL832" s="143"/>
      <c r="AO832" s="143"/>
      <c r="AP832" s="231"/>
      <c r="AQ832" s="61"/>
      <c r="AS832" s="143"/>
      <c r="AT832" s="143"/>
      <c r="AW832" s="143"/>
      <c r="AX832" s="231"/>
      <c r="AY832" s="61"/>
      <c r="BA832" s="143"/>
      <c r="BB832" s="143"/>
      <c r="BE832" s="143"/>
      <c r="BF832" s="231"/>
      <c r="BG832" s="241"/>
    </row>
    <row r="833" spans="1:59" ht="12.75" x14ac:dyDescent="0.2">
      <c r="A833" s="231"/>
      <c r="B833" s="126"/>
      <c r="I833" s="143"/>
      <c r="J833" s="231"/>
      <c r="M833" s="143"/>
      <c r="N833" s="143"/>
      <c r="Q833" s="143"/>
      <c r="R833" s="231"/>
      <c r="S833" s="61"/>
      <c r="U833" s="143"/>
      <c r="V833" s="143"/>
      <c r="Y833" s="143"/>
      <c r="Z833" s="231"/>
      <c r="AA833" s="61"/>
      <c r="AC833" s="143"/>
      <c r="AD833" s="143"/>
      <c r="AG833" s="143"/>
      <c r="AH833" s="231"/>
      <c r="AI833" s="61"/>
      <c r="AK833" s="143"/>
      <c r="AL833" s="143"/>
      <c r="AO833" s="143"/>
      <c r="AP833" s="231"/>
      <c r="AQ833" s="61"/>
      <c r="AS833" s="143"/>
      <c r="AT833" s="143"/>
      <c r="AW833" s="143"/>
      <c r="AX833" s="231"/>
      <c r="AY833" s="61"/>
      <c r="BA833" s="143"/>
      <c r="BB833" s="143"/>
      <c r="BE833" s="143"/>
      <c r="BF833" s="231"/>
      <c r="BG833" s="241"/>
    </row>
    <row r="834" spans="1:59" ht="12.75" x14ac:dyDescent="0.2">
      <c r="A834" s="231"/>
      <c r="B834" s="126"/>
      <c r="I834" s="143"/>
      <c r="J834" s="231"/>
      <c r="M834" s="143"/>
      <c r="N834" s="143"/>
      <c r="Q834" s="143"/>
      <c r="R834" s="231"/>
      <c r="S834" s="61"/>
      <c r="U834" s="143"/>
      <c r="V834" s="143"/>
      <c r="Y834" s="143"/>
      <c r="Z834" s="231"/>
      <c r="AA834" s="61"/>
      <c r="AC834" s="143"/>
      <c r="AD834" s="143"/>
      <c r="AG834" s="143"/>
      <c r="AH834" s="231"/>
      <c r="AI834" s="61"/>
      <c r="AK834" s="143"/>
      <c r="AL834" s="143"/>
      <c r="AO834" s="143"/>
      <c r="AP834" s="231"/>
      <c r="AQ834" s="61"/>
      <c r="AS834" s="143"/>
      <c r="AT834" s="143"/>
      <c r="AW834" s="143"/>
      <c r="AX834" s="231"/>
      <c r="AY834" s="61"/>
      <c r="BA834" s="143"/>
      <c r="BB834" s="143"/>
      <c r="BE834" s="143"/>
      <c r="BF834" s="231"/>
      <c r="BG834" s="241"/>
    </row>
    <row r="835" spans="1:59" ht="12.75" x14ac:dyDescent="0.2">
      <c r="A835" s="231"/>
      <c r="B835" s="126"/>
      <c r="I835" s="143"/>
      <c r="J835" s="231"/>
      <c r="M835" s="143"/>
      <c r="N835" s="143"/>
      <c r="Q835" s="143"/>
      <c r="R835" s="231"/>
      <c r="S835" s="61"/>
      <c r="U835" s="143"/>
      <c r="V835" s="143"/>
      <c r="Y835" s="143"/>
      <c r="Z835" s="231"/>
      <c r="AA835" s="61"/>
      <c r="AC835" s="143"/>
      <c r="AD835" s="143"/>
      <c r="AG835" s="143"/>
      <c r="AH835" s="231"/>
      <c r="AI835" s="61"/>
      <c r="AK835" s="143"/>
      <c r="AL835" s="143"/>
      <c r="AO835" s="143"/>
      <c r="AP835" s="231"/>
      <c r="AQ835" s="61"/>
      <c r="AS835" s="143"/>
      <c r="AT835" s="143"/>
      <c r="AW835" s="143"/>
      <c r="AX835" s="231"/>
      <c r="AY835" s="61"/>
      <c r="BA835" s="143"/>
      <c r="BB835" s="143"/>
      <c r="BE835" s="143"/>
      <c r="BF835" s="231"/>
      <c r="BG835" s="241"/>
    </row>
    <row r="836" spans="1:59" ht="12.75" x14ac:dyDescent="0.2">
      <c r="A836" s="231"/>
      <c r="B836" s="126"/>
      <c r="I836" s="143"/>
      <c r="J836" s="231"/>
      <c r="M836" s="143"/>
      <c r="N836" s="143"/>
      <c r="Q836" s="143"/>
      <c r="R836" s="231"/>
      <c r="S836" s="61"/>
      <c r="U836" s="143"/>
      <c r="V836" s="143"/>
      <c r="Y836" s="143"/>
      <c r="Z836" s="231"/>
      <c r="AA836" s="61"/>
      <c r="AC836" s="143"/>
      <c r="AD836" s="143"/>
      <c r="AG836" s="143"/>
      <c r="AH836" s="231"/>
      <c r="AI836" s="61"/>
      <c r="AK836" s="143"/>
      <c r="AL836" s="143"/>
      <c r="AO836" s="143"/>
      <c r="AP836" s="231"/>
      <c r="AQ836" s="61"/>
      <c r="AS836" s="143"/>
      <c r="AT836" s="143"/>
      <c r="AW836" s="143"/>
      <c r="AX836" s="231"/>
      <c r="AY836" s="61"/>
      <c r="BA836" s="143"/>
      <c r="BB836" s="143"/>
      <c r="BE836" s="143"/>
      <c r="BF836" s="231"/>
      <c r="BG836" s="241"/>
    </row>
    <row r="837" spans="1:59" ht="12.75" x14ac:dyDescent="0.2">
      <c r="A837" s="231"/>
      <c r="B837" s="126"/>
      <c r="I837" s="143"/>
      <c r="J837" s="231"/>
      <c r="M837" s="143"/>
      <c r="N837" s="143"/>
      <c r="Q837" s="143"/>
      <c r="R837" s="231"/>
      <c r="S837" s="61"/>
      <c r="U837" s="143"/>
      <c r="V837" s="143"/>
      <c r="Y837" s="143"/>
      <c r="Z837" s="231"/>
      <c r="AA837" s="61"/>
      <c r="AC837" s="143"/>
      <c r="AD837" s="143"/>
      <c r="AG837" s="143"/>
      <c r="AH837" s="231"/>
      <c r="AI837" s="61"/>
      <c r="AK837" s="143"/>
      <c r="AL837" s="143"/>
      <c r="AO837" s="143"/>
      <c r="AP837" s="231"/>
      <c r="AQ837" s="61"/>
      <c r="AS837" s="143"/>
      <c r="AT837" s="143"/>
      <c r="AW837" s="143"/>
      <c r="AX837" s="231"/>
      <c r="AY837" s="61"/>
      <c r="BA837" s="143"/>
      <c r="BB837" s="143"/>
      <c r="BE837" s="143"/>
      <c r="BF837" s="231"/>
      <c r="BG837" s="241"/>
    </row>
    <row r="838" spans="1:59" ht="12.75" x14ac:dyDescent="0.2">
      <c r="A838" s="231"/>
      <c r="B838" s="126"/>
      <c r="I838" s="143"/>
      <c r="J838" s="231"/>
      <c r="M838" s="143"/>
      <c r="N838" s="143"/>
      <c r="Q838" s="143"/>
      <c r="R838" s="231"/>
      <c r="S838" s="61"/>
      <c r="U838" s="143"/>
      <c r="V838" s="143"/>
      <c r="Y838" s="143"/>
      <c r="Z838" s="231"/>
      <c r="AA838" s="61"/>
      <c r="AC838" s="143"/>
      <c r="AD838" s="143"/>
      <c r="AG838" s="143"/>
      <c r="AH838" s="231"/>
      <c r="AI838" s="61"/>
      <c r="AK838" s="143"/>
      <c r="AL838" s="143"/>
      <c r="AO838" s="143"/>
      <c r="AP838" s="231"/>
      <c r="AQ838" s="61"/>
      <c r="AS838" s="143"/>
      <c r="AT838" s="143"/>
      <c r="AW838" s="143"/>
      <c r="AX838" s="231"/>
      <c r="AY838" s="61"/>
      <c r="BA838" s="143"/>
      <c r="BB838" s="143"/>
      <c r="BE838" s="143"/>
      <c r="BF838" s="231"/>
      <c r="BG838" s="241"/>
    </row>
    <row r="839" spans="1:59" ht="12.75" x14ac:dyDescent="0.2">
      <c r="A839" s="231"/>
      <c r="B839" s="126"/>
      <c r="I839" s="143"/>
      <c r="J839" s="231"/>
      <c r="M839" s="143"/>
      <c r="N839" s="143"/>
      <c r="Q839" s="143"/>
      <c r="R839" s="231"/>
      <c r="S839" s="61"/>
      <c r="U839" s="143"/>
      <c r="V839" s="143"/>
      <c r="Y839" s="143"/>
      <c r="Z839" s="231"/>
      <c r="AA839" s="61"/>
      <c r="AC839" s="143"/>
      <c r="AD839" s="143"/>
      <c r="AG839" s="143"/>
      <c r="AH839" s="231"/>
      <c r="AI839" s="61"/>
      <c r="AK839" s="143"/>
      <c r="AL839" s="143"/>
      <c r="AO839" s="143"/>
      <c r="AP839" s="231"/>
      <c r="AQ839" s="61"/>
      <c r="AS839" s="143"/>
      <c r="AT839" s="143"/>
      <c r="AW839" s="143"/>
      <c r="AX839" s="231"/>
      <c r="AY839" s="61"/>
      <c r="BA839" s="143"/>
      <c r="BB839" s="143"/>
      <c r="BE839" s="143"/>
      <c r="BF839" s="231"/>
      <c r="BG839" s="241"/>
    </row>
    <row r="840" spans="1:59" ht="12.75" x14ac:dyDescent="0.2">
      <c r="A840" s="231"/>
      <c r="B840" s="126"/>
      <c r="I840" s="143"/>
      <c r="J840" s="231"/>
      <c r="M840" s="143"/>
      <c r="N840" s="143"/>
      <c r="Q840" s="143"/>
      <c r="R840" s="231"/>
      <c r="S840" s="61"/>
      <c r="U840" s="143"/>
      <c r="V840" s="143"/>
      <c r="Y840" s="143"/>
      <c r="Z840" s="231"/>
      <c r="AA840" s="61"/>
      <c r="AC840" s="143"/>
      <c r="AD840" s="143"/>
      <c r="AG840" s="143"/>
      <c r="AH840" s="231"/>
      <c r="AI840" s="61"/>
      <c r="AK840" s="143"/>
      <c r="AL840" s="143"/>
      <c r="AO840" s="143"/>
      <c r="AP840" s="231"/>
      <c r="AQ840" s="61"/>
      <c r="AS840" s="143"/>
      <c r="AT840" s="143"/>
      <c r="AW840" s="143"/>
      <c r="AX840" s="231"/>
      <c r="AY840" s="61"/>
      <c r="BA840" s="143"/>
      <c r="BB840" s="143"/>
      <c r="BE840" s="143"/>
      <c r="BF840" s="231"/>
      <c r="BG840" s="241"/>
    </row>
    <row r="841" spans="1:59" ht="12.75" x14ac:dyDescent="0.2">
      <c r="A841" s="231"/>
      <c r="B841" s="126"/>
      <c r="I841" s="143"/>
      <c r="J841" s="231"/>
      <c r="M841" s="143"/>
      <c r="N841" s="143"/>
      <c r="Q841" s="143"/>
      <c r="R841" s="231"/>
      <c r="S841" s="61"/>
      <c r="U841" s="143"/>
      <c r="V841" s="143"/>
      <c r="Y841" s="143"/>
      <c r="Z841" s="231"/>
      <c r="AA841" s="61"/>
      <c r="AC841" s="143"/>
      <c r="AD841" s="143"/>
      <c r="AG841" s="143"/>
      <c r="AH841" s="231"/>
      <c r="AI841" s="61"/>
      <c r="AK841" s="143"/>
      <c r="AL841" s="143"/>
      <c r="AO841" s="143"/>
      <c r="AP841" s="231"/>
      <c r="AQ841" s="61"/>
      <c r="AS841" s="143"/>
      <c r="AT841" s="143"/>
      <c r="AW841" s="143"/>
      <c r="AX841" s="231"/>
      <c r="AY841" s="61"/>
      <c r="BA841" s="143"/>
      <c r="BB841" s="143"/>
      <c r="BE841" s="143"/>
      <c r="BF841" s="231"/>
      <c r="BG841" s="241"/>
    </row>
    <row r="842" spans="1:59" ht="12.75" x14ac:dyDescent="0.2">
      <c r="A842" s="231"/>
      <c r="B842" s="126"/>
      <c r="I842" s="143"/>
      <c r="J842" s="231"/>
      <c r="M842" s="143"/>
      <c r="N842" s="143"/>
      <c r="Q842" s="143"/>
      <c r="R842" s="231"/>
      <c r="S842" s="61"/>
      <c r="U842" s="143"/>
      <c r="V842" s="143"/>
      <c r="Y842" s="143"/>
      <c r="Z842" s="231"/>
      <c r="AA842" s="61"/>
      <c r="AC842" s="143"/>
      <c r="AD842" s="143"/>
      <c r="AG842" s="143"/>
      <c r="AH842" s="231"/>
      <c r="AI842" s="61"/>
      <c r="AK842" s="143"/>
      <c r="AL842" s="143"/>
      <c r="AO842" s="143"/>
      <c r="AP842" s="231"/>
      <c r="AQ842" s="61"/>
      <c r="AS842" s="143"/>
      <c r="AT842" s="143"/>
      <c r="AW842" s="143"/>
      <c r="AX842" s="231"/>
      <c r="AY842" s="61"/>
      <c r="BA842" s="143"/>
      <c r="BB842" s="143"/>
      <c r="BE842" s="143"/>
      <c r="BF842" s="231"/>
      <c r="BG842" s="241"/>
    </row>
    <row r="843" spans="1:59" ht="12.75" x14ac:dyDescent="0.2">
      <c r="A843" s="231"/>
      <c r="B843" s="126"/>
      <c r="I843" s="143"/>
      <c r="J843" s="231"/>
      <c r="M843" s="143"/>
      <c r="N843" s="143"/>
      <c r="Q843" s="143"/>
      <c r="R843" s="231"/>
      <c r="S843" s="61"/>
      <c r="U843" s="143"/>
      <c r="V843" s="143"/>
      <c r="Y843" s="143"/>
      <c r="Z843" s="231"/>
      <c r="AA843" s="61"/>
      <c r="AC843" s="143"/>
      <c r="AD843" s="143"/>
      <c r="AG843" s="143"/>
      <c r="AH843" s="231"/>
      <c r="AI843" s="61"/>
      <c r="AK843" s="143"/>
      <c r="AL843" s="143"/>
      <c r="AO843" s="143"/>
      <c r="AP843" s="231"/>
      <c r="AQ843" s="61"/>
      <c r="AS843" s="143"/>
      <c r="AT843" s="143"/>
      <c r="AW843" s="143"/>
      <c r="AX843" s="231"/>
      <c r="AY843" s="61"/>
      <c r="BA843" s="143"/>
      <c r="BB843" s="143"/>
      <c r="BE843" s="143"/>
      <c r="BF843" s="231"/>
      <c r="BG843" s="241"/>
    </row>
    <row r="844" spans="1:59" ht="12.75" x14ac:dyDescent="0.2">
      <c r="A844" s="231"/>
      <c r="B844" s="126"/>
      <c r="I844" s="143"/>
      <c r="J844" s="231"/>
      <c r="M844" s="143"/>
      <c r="N844" s="143"/>
      <c r="Q844" s="143"/>
      <c r="R844" s="231"/>
      <c r="S844" s="61"/>
      <c r="U844" s="143"/>
      <c r="V844" s="143"/>
      <c r="Y844" s="143"/>
      <c r="Z844" s="231"/>
      <c r="AA844" s="61"/>
      <c r="AC844" s="143"/>
      <c r="AD844" s="143"/>
      <c r="AG844" s="143"/>
      <c r="AH844" s="231"/>
      <c r="AI844" s="61"/>
      <c r="AK844" s="143"/>
      <c r="AL844" s="143"/>
      <c r="AO844" s="143"/>
      <c r="AP844" s="231"/>
      <c r="AQ844" s="61"/>
      <c r="AS844" s="143"/>
      <c r="AT844" s="143"/>
      <c r="AW844" s="143"/>
      <c r="AX844" s="231"/>
      <c r="AY844" s="61"/>
      <c r="BA844" s="143"/>
      <c r="BB844" s="143"/>
      <c r="BE844" s="143"/>
      <c r="BF844" s="231"/>
      <c r="BG844" s="241"/>
    </row>
    <row r="845" spans="1:59" ht="12.75" x14ac:dyDescent="0.2">
      <c r="A845" s="231"/>
      <c r="B845" s="126"/>
      <c r="I845" s="143"/>
      <c r="J845" s="231"/>
      <c r="M845" s="143"/>
      <c r="N845" s="143"/>
      <c r="Q845" s="143"/>
      <c r="R845" s="231"/>
      <c r="S845" s="61"/>
      <c r="U845" s="143"/>
      <c r="V845" s="143"/>
      <c r="Y845" s="143"/>
      <c r="Z845" s="231"/>
      <c r="AA845" s="61"/>
      <c r="AC845" s="143"/>
      <c r="AD845" s="143"/>
      <c r="AG845" s="143"/>
      <c r="AH845" s="231"/>
      <c r="AI845" s="61"/>
      <c r="AK845" s="143"/>
      <c r="AL845" s="143"/>
      <c r="AO845" s="143"/>
      <c r="AP845" s="231"/>
      <c r="AQ845" s="61"/>
      <c r="AS845" s="143"/>
      <c r="AT845" s="143"/>
      <c r="AW845" s="143"/>
      <c r="AX845" s="231"/>
      <c r="AY845" s="61"/>
      <c r="BA845" s="143"/>
      <c r="BB845" s="143"/>
      <c r="BE845" s="143"/>
      <c r="BF845" s="231"/>
      <c r="BG845" s="241"/>
    </row>
    <row r="846" spans="1:59" ht="12.75" x14ac:dyDescent="0.2">
      <c r="A846" s="231"/>
      <c r="B846" s="126"/>
      <c r="I846" s="143"/>
      <c r="J846" s="231"/>
      <c r="M846" s="143"/>
      <c r="N846" s="143"/>
      <c r="Q846" s="143"/>
      <c r="R846" s="231"/>
      <c r="S846" s="61"/>
      <c r="U846" s="143"/>
      <c r="V846" s="143"/>
      <c r="Y846" s="143"/>
      <c r="Z846" s="231"/>
      <c r="AA846" s="61"/>
      <c r="AC846" s="143"/>
      <c r="AD846" s="143"/>
      <c r="AG846" s="143"/>
      <c r="AH846" s="231"/>
      <c r="AI846" s="61"/>
      <c r="AK846" s="143"/>
      <c r="AL846" s="143"/>
      <c r="AO846" s="143"/>
      <c r="AP846" s="231"/>
      <c r="AQ846" s="61"/>
      <c r="AS846" s="143"/>
      <c r="AT846" s="143"/>
      <c r="AW846" s="143"/>
      <c r="AX846" s="231"/>
      <c r="AY846" s="61"/>
      <c r="BA846" s="143"/>
      <c r="BB846" s="143"/>
      <c r="BE846" s="143"/>
      <c r="BF846" s="231"/>
      <c r="BG846" s="241"/>
    </row>
    <row r="847" spans="1:59" ht="12.75" x14ac:dyDescent="0.2">
      <c r="A847" s="231"/>
      <c r="B847" s="126"/>
      <c r="I847" s="143"/>
      <c r="J847" s="231"/>
      <c r="M847" s="143"/>
      <c r="N847" s="143"/>
      <c r="Q847" s="143"/>
      <c r="R847" s="231"/>
      <c r="S847" s="61"/>
      <c r="U847" s="143"/>
      <c r="V847" s="143"/>
      <c r="Y847" s="143"/>
      <c r="Z847" s="231"/>
      <c r="AA847" s="61"/>
      <c r="AC847" s="143"/>
      <c r="AD847" s="143"/>
      <c r="AG847" s="143"/>
      <c r="AH847" s="231"/>
      <c r="AI847" s="61"/>
      <c r="AK847" s="143"/>
      <c r="AL847" s="143"/>
      <c r="AO847" s="143"/>
      <c r="AP847" s="231"/>
      <c r="AQ847" s="61"/>
      <c r="AS847" s="143"/>
      <c r="AT847" s="143"/>
      <c r="AW847" s="143"/>
      <c r="AX847" s="231"/>
      <c r="AY847" s="61"/>
      <c r="BA847" s="143"/>
      <c r="BB847" s="143"/>
      <c r="BE847" s="143"/>
      <c r="BF847" s="231"/>
      <c r="BG847" s="241"/>
    </row>
    <row r="848" spans="1:59" ht="12.75" x14ac:dyDescent="0.2">
      <c r="A848" s="231"/>
      <c r="B848" s="126"/>
      <c r="I848" s="143"/>
      <c r="J848" s="231"/>
      <c r="M848" s="143"/>
      <c r="N848" s="143"/>
      <c r="Q848" s="143"/>
      <c r="R848" s="231"/>
      <c r="S848" s="61"/>
      <c r="U848" s="143"/>
      <c r="V848" s="143"/>
      <c r="Y848" s="143"/>
      <c r="Z848" s="231"/>
      <c r="AA848" s="61"/>
      <c r="AC848" s="143"/>
      <c r="AD848" s="143"/>
      <c r="AG848" s="143"/>
      <c r="AH848" s="231"/>
      <c r="AI848" s="61"/>
      <c r="AK848" s="143"/>
      <c r="AL848" s="143"/>
      <c r="AO848" s="143"/>
      <c r="AP848" s="231"/>
      <c r="AQ848" s="61"/>
      <c r="AS848" s="143"/>
      <c r="AT848" s="143"/>
      <c r="AW848" s="143"/>
      <c r="AX848" s="231"/>
      <c r="AY848" s="61"/>
      <c r="BA848" s="143"/>
      <c r="BB848" s="143"/>
      <c r="BE848" s="143"/>
      <c r="BF848" s="231"/>
      <c r="BG848" s="241"/>
    </row>
    <row r="849" spans="1:59" ht="12.75" x14ac:dyDescent="0.2">
      <c r="A849" s="231"/>
      <c r="B849" s="126"/>
      <c r="I849" s="143"/>
      <c r="J849" s="231"/>
      <c r="M849" s="143"/>
      <c r="N849" s="143"/>
      <c r="Q849" s="143"/>
      <c r="R849" s="231"/>
      <c r="S849" s="61"/>
      <c r="U849" s="143"/>
      <c r="V849" s="143"/>
      <c r="Y849" s="143"/>
      <c r="Z849" s="231"/>
      <c r="AA849" s="61"/>
      <c r="AC849" s="143"/>
      <c r="AD849" s="143"/>
      <c r="AG849" s="143"/>
      <c r="AH849" s="231"/>
      <c r="AI849" s="61"/>
      <c r="AK849" s="143"/>
      <c r="AL849" s="143"/>
      <c r="AO849" s="143"/>
      <c r="AP849" s="231"/>
      <c r="AQ849" s="61"/>
      <c r="AS849" s="143"/>
      <c r="AT849" s="143"/>
      <c r="AW849" s="143"/>
      <c r="AX849" s="231"/>
      <c r="AY849" s="61"/>
      <c r="BA849" s="143"/>
      <c r="BB849" s="143"/>
      <c r="BE849" s="143"/>
      <c r="BF849" s="231"/>
      <c r="BG849" s="241"/>
    </row>
    <row r="850" spans="1:59" ht="12.75" x14ac:dyDescent="0.2">
      <c r="A850" s="231"/>
      <c r="B850" s="126"/>
      <c r="I850" s="143"/>
      <c r="J850" s="231"/>
      <c r="M850" s="143"/>
      <c r="N850" s="143"/>
      <c r="Q850" s="143"/>
      <c r="R850" s="231"/>
      <c r="S850" s="61"/>
      <c r="U850" s="143"/>
      <c r="V850" s="143"/>
      <c r="Y850" s="143"/>
      <c r="Z850" s="231"/>
      <c r="AA850" s="61"/>
      <c r="AC850" s="143"/>
      <c r="AD850" s="143"/>
      <c r="AG850" s="143"/>
      <c r="AH850" s="231"/>
      <c r="AI850" s="61"/>
      <c r="AK850" s="143"/>
      <c r="AL850" s="143"/>
      <c r="AO850" s="143"/>
      <c r="AP850" s="231"/>
      <c r="AQ850" s="61"/>
      <c r="AS850" s="143"/>
      <c r="AT850" s="143"/>
      <c r="AW850" s="143"/>
      <c r="AX850" s="231"/>
      <c r="AY850" s="61"/>
      <c r="BA850" s="143"/>
      <c r="BB850" s="143"/>
      <c r="BE850" s="143"/>
      <c r="BF850" s="231"/>
      <c r="BG850" s="241"/>
    </row>
    <row r="851" spans="1:59" ht="12.75" x14ac:dyDescent="0.2">
      <c r="A851" s="231"/>
      <c r="B851" s="126"/>
      <c r="I851" s="143"/>
      <c r="J851" s="231"/>
      <c r="M851" s="143"/>
      <c r="N851" s="143"/>
      <c r="Q851" s="143"/>
      <c r="R851" s="231"/>
      <c r="S851" s="61"/>
      <c r="U851" s="143"/>
      <c r="V851" s="143"/>
      <c r="Y851" s="143"/>
      <c r="Z851" s="231"/>
      <c r="AA851" s="61"/>
      <c r="AC851" s="143"/>
      <c r="AD851" s="143"/>
      <c r="AG851" s="143"/>
      <c r="AH851" s="231"/>
      <c r="AI851" s="61"/>
      <c r="AK851" s="143"/>
      <c r="AL851" s="143"/>
      <c r="AO851" s="143"/>
      <c r="AP851" s="231"/>
      <c r="AQ851" s="61"/>
      <c r="AS851" s="143"/>
      <c r="AT851" s="143"/>
      <c r="AW851" s="143"/>
      <c r="AX851" s="231"/>
      <c r="AY851" s="61"/>
      <c r="BA851" s="143"/>
      <c r="BB851" s="143"/>
      <c r="BE851" s="143"/>
      <c r="BF851" s="231"/>
      <c r="BG851" s="241"/>
    </row>
    <row r="852" spans="1:59" ht="12.75" x14ac:dyDescent="0.2">
      <c r="A852" s="231"/>
      <c r="B852" s="126"/>
      <c r="I852" s="143"/>
      <c r="J852" s="231"/>
      <c r="M852" s="143"/>
      <c r="N852" s="143"/>
      <c r="Q852" s="143"/>
      <c r="R852" s="231"/>
      <c r="S852" s="61"/>
      <c r="U852" s="143"/>
      <c r="V852" s="143"/>
      <c r="Y852" s="143"/>
      <c r="Z852" s="231"/>
      <c r="AA852" s="61"/>
      <c r="AC852" s="143"/>
      <c r="AD852" s="143"/>
      <c r="AG852" s="143"/>
      <c r="AH852" s="231"/>
      <c r="AI852" s="61"/>
      <c r="AK852" s="143"/>
      <c r="AL852" s="143"/>
      <c r="AO852" s="143"/>
      <c r="AP852" s="231"/>
      <c r="AQ852" s="61"/>
      <c r="AS852" s="143"/>
      <c r="AT852" s="143"/>
      <c r="AW852" s="143"/>
      <c r="AX852" s="231"/>
      <c r="AY852" s="61"/>
      <c r="BA852" s="143"/>
      <c r="BB852" s="143"/>
      <c r="BE852" s="143"/>
      <c r="BF852" s="231"/>
      <c r="BG852" s="241"/>
    </row>
    <row r="853" spans="1:59" ht="12.75" x14ac:dyDescent="0.2">
      <c r="A853" s="231"/>
      <c r="B853" s="126"/>
      <c r="I853" s="143"/>
      <c r="J853" s="231"/>
      <c r="M853" s="143"/>
      <c r="N853" s="143"/>
      <c r="Q853" s="143"/>
      <c r="R853" s="231"/>
      <c r="S853" s="61"/>
      <c r="U853" s="143"/>
      <c r="V853" s="143"/>
      <c r="Y853" s="143"/>
      <c r="Z853" s="231"/>
      <c r="AA853" s="61"/>
      <c r="AC853" s="143"/>
      <c r="AD853" s="143"/>
      <c r="AG853" s="143"/>
      <c r="AH853" s="231"/>
      <c r="AI853" s="61"/>
      <c r="AK853" s="143"/>
      <c r="AL853" s="143"/>
      <c r="AO853" s="143"/>
      <c r="AP853" s="231"/>
      <c r="AQ853" s="61"/>
      <c r="AS853" s="143"/>
      <c r="AT853" s="143"/>
      <c r="AW853" s="143"/>
      <c r="AX853" s="231"/>
      <c r="AY853" s="61"/>
      <c r="BA853" s="143"/>
      <c r="BB853" s="143"/>
      <c r="BE853" s="143"/>
      <c r="BF853" s="231"/>
      <c r="BG853" s="241"/>
    </row>
    <row r="854" spans="1:59" ht="12.75" x14ac:dyDescent="0.2">
      <c r="A854" s="231"/>
      <c r="B854" s="126"/>
      <c r="I854" s="143"/>
      <c r="J854" s="231"/>
      <c r="M854" s="143"/>
      <c r="N854" s="143"/>
      <c r="Q854" s="143"/>
      <c r="R854" s="231"/>
      <c r="S854" s="61"/>
      <c r="U854" s="143"/>
      <c r="V854" s="143"/>
      <c r="Y854" s="143"/>
      <c r="Z854" s="231"/>
      <c r="AA854" s="61"/>
      <c r="AC854" s="143"/>
      <c r="AD854" s="143"/>
      <c r="AG854" s="143"/>
      <c r="AH854" s="231"/>
      <c r="AI854" s="61"/>
      <c r="AK854" s="143"/>
      <c r="AL854" s="143"/>
      <c r="AO854" s="143"/>
      <c r="AP854" s="231"/>
      <c r="AQ854" s="61"/>
      <c r="AS854" s="143"/>
      <c r="AT854" s="143"/>
      <c r="AW854" s="143"/>
      <c r="AX854" s="231"/>
      <c r="AY854" s="61"/>
      <c r="BA854" s="143"/>
      <c r="BB854" s="143"/>
      <c r="BE854" s="143"/>
      <c r="BF854" s="231"/>
      <c r="BG854" s="241"/>
    </row>
    <row r="855" spans="1:59" ht="12.75" x14ac:dyDescent="0.2">
      <c r="A855" s="231"/>
      <c r="B855" s="126"/>
      <c r="I855" s="143"/>
      <c r="J855" s="231"/>
      <c r="M855" s="143"/>
      <c r="N855" s="143"/>
      <c r="Q855" s="143"/>
      <c r="R855" s="231"/>
      <c r="S855" s="61"/>
      <c r="U855" s="143"/>
      <c r="V855" s="143"/>
      <c r="Y855" s="143"/>
      <c r="Z855" s="231"/>
      <c r="AA855" s="61"/>
      <c r="AC855" s="143"/>
      <c r="AD855" s="143"/>
      <c r="AG855" s="143"/>
      <c r="AH855" s="231"/>
      <c r="AI855" s="61"/>
      <c r="AK855" s="143"/>
      <c r="AL855" s="143"/>
      <c r="AO855" s="143"/>
      <c r="AP855" s="231"/>
      <c r="AQ855" s="61"/>
      <c r="AS855" s="143"/>
      <c r="AT855" s="143"/>
      <c r="AW855" s="143"/>
      <c r="AX855" s="231"/>
      <c r="AY855" s="61"/>
      <c r="BA855" s="143"/>
      <c r="BB855" s="143"/>
      <c r="BE855" s="143"/>
      <c r="BF855" s="231"/>
      <c r="BG855" s="241"/>
    </row>
    <row r="856" spans="1:59" ht="12.75" x14ac:dyDescent="0.2">
      <c r="A856" s="231"/>
      <c r="B856" s="126"/>
      <c r="I856" s="143"/>
      <c r="J856" s="231"/>
      <c r="M856" s="143"/>
      <c r="N856" s="143"/>
      <c r="Q856" s="143"/>
      <c r="R856" s="231"/>
      <c r="S856" s="61"/>
      <c r="U856" s="143"/>
      <c r="V856" s="143"/>
      <c r="Y856" s="143"/>
      <c r="Z856" s="231"/>
      <c r="AA856" s="61"/>
      <c r="AC856" s="143"/>
      <c r="AD856" s="143"/>
      <c r="AG856" s="143"/>
      <c r="AH856" s="231"/>
      <c r="AI856" s="61"/>
      <c r="AK856" s="143"/>
      <c r="AL856" s="143"/>
      <c r="AO856" s="143"/>
      <c r="AP856" s="231"/>
      <c r="AQ856" s="61"/>
      <c r="AS856" s="143"/>
      <c r="AT856" s="143"/>
      <c r="AW856" s="143"/>
      <c r="AX856" s="231"/>
      <c r="AY856" s="61"/>
      <c r="BA856" s="143"/>
      <c r="BB856" s="143"/>
      <c r="BE856" s="143"/>
      <c r="BF856" s="231"/>
      <c r="BG856" s="241"/>
    </row>
    <row r="857" spans="1:59" ht="12.75" x14ac:dyDescent="0.2">
      <c r="A857" s="231"/>
      <c r="B857" s="126"/>
      <c r="I857" s="143"/>
      <c r="J857" s="231"/>
      <c r="M857" s="143"/>
      <c r="N857" s="143"/>
      <c r="Q857" s="143"/>
      <c r="R857" s="231"/>
      <c r="S857" s="61"/>
      <c r="U857" s="143"/>
      <c r="V857" s="143"/>
      <c r="Y857" s="143"/>
      <c r="Z857" s="231"/>
      <c r="AA857" s="61"/>
      <c r="AC857" s="143"/>
      <c r="AD857" s="143"/>
      <c r="AG857" s="143"/>
      <c r="AH857" s="231"/>
      <c r="AI857" s="61"/>
      <c r="AK857" s="143"/>
      <c r="AL857" s="143"/>
      <c r="AO857" s="143"/>
      <c r="AP857" s="231"/>
      <c r="AQ857" s="61"/>
      <c r="AS857" s="143"/>
      <c r="AT857" s="143"/>
      <c r="AW857" s="143"/>
      <c r="AX857" s="231"/>
      <c r="AY857" s="61"/>
      <c r="BA857" s="143"/>
      <c r="BB857" s="143"/>
      <c r="BE857" s="143"/>
      <c r="BF857" s="231"/>
      <c r="BG857" s="241"/>
    </row>
    <row r="858" spans="1:59" ht="12.75" x14ac:dyDescent="0.2">
      <c r="A858" s="231"/>
      <c r="B858" s="126"/>
      <c r="I858" s="143"/>
      <c r="J858" s="231"/>
      <c r="M858" s="143"/>
      <c r="N858" s="143"/>
      <c r="Q858" s="143"/>
      <c r="R858" s="231"/>
      <c r="S858" s="61"/>
      <c r="U858" s="143"/>
      <c r="V858" s="143"/>
      <c r="Y858" s="143"/>
      <c r="Z858" s="231"/>
      <c r="AA858" s="61"/>
      <c r="AC858" s="143"/>
      <c r="AD858" s="143"/>
      <c r="AG858" s="143"/>
      <c r="AH858" s="231"/>
      <c r="AI858" s="61"/>
      <c r="AK858" s="143"/>
      <c r="AL858" s="143"/>
      <c r="AO858" s="143"/>
      <c r="AP858" s="231"/>
      <c r="AQ858" s="61"/>
      <c r="AS858" s="143"/>
      <c r="AT858" s="143"/>
      <c r="AW858" s="143"/>
      <c r="AX858" s="231"/>
      <c r="AY858" s="61"/>
      <c r="BA858" s="143"/>
      <c r="BB858" s="143"/>
      <c r="BE858" s="143"/>
      <c r="BF858" s="231"/>
      <c r="BG858" s="241"/>
    </row>
    <row r="859" spans="1:59" ht="12.75" x14ac:dyDescent="0.2">
      <c r="A859" s="231"/>
      <c r="B859" s="126"/>
      <c r="I859" s="143"/>
      <c r="J859" s="231"/>
      <c r="M859" s="143"/>
      <c r="N859" s="143"/>
      <c r="Q859" s="143"/>
      <c r="R859" s="231"/>
      <c r="S859" s="61"/>
      <c r="U859" s="143"/>
      <c r="V859" s="143"/>
      <c r="Y859" s="143"/>
      <c r="Z859" s="231"/>
      <c r="AA859" s="61"/>
      <c r="AC859" s="143"/>
      <c r="AD859" s="143"/>
      <c r="AG859" s="143"/>
      <c r="AH859" s="231"/>
      <c r="AI859" s="61"/>
      <c r="AK859" s="143"/>
      <c r="AL859" s="143"/>
      <c r="AO859" s="143"/>
      <c r="AP859" s="231"/>
      <c r="AQ859" s="61"/>
      <c r="AS859" s="143"/>
      <c r="AT859" s="143"/>
      <c r="AW859" s="143"/>
      <c r="AX859" s="231"/>
      <c r="AY859" s="61"/>
      <c r="BA859" s="143"/>
      <c r="BB859" s="143"/>
      <c r="BE859" s="143"/>
      <c r="BF859" s="231"/>
      <c r="BG859" s="241"/>
    </row>
    <row r="860" spans="1:59" ht="12.75" x14ac:dyDescent="0.2">
      <c r="A860" s="231"/>
      <c r="B860" s="126"/>
      <c r="I860" s="143"/>
      <c r="J860" s="231"/>
      <c r="M860" s="143"/>
      <c r="N860" s="143"/>
      <c r="Q860" s="143"/>
      <c r="R860" s="231"/>
      <c r="S860" s="61"/>
      <c r="U860" s="143"/>
      <c r="V860" s="143"/>
      <c r="Y860" s="143"/>
      <c r="Z860" s="231"/>
      <c r="AA860" s="61"/>
      <c r="AC860" s="143"/>
      <c r="AD860" s="143"/>
      <c r="AG860" s="143"/>
      <c r="AH860" s="231"/>
      <c r="AI860" s="61"/>
      <c r="AK860" s="143"/>
      <c r="AL860" s="143"/>
      <c r="AO860" s="143"/>
      <c r="AP860" s="231"/>
      <c r="AQ860" s="61"/>
      <c r="AS860" s="143"/>
      <c r="AT860" s="143"/>
      <c r="AW860" s="143"/>
      <c r="AX860" s="231"/>
      <c r="AY860" s="61"/>
      <c r="BA860" s="143"/>
      <c r="BB860" s="143"/>
      <c r="BE860" s="143"/>
      <c r="BF860" s="231"/>
      <c r="BG860" s="241"/>
    </row>
    <row r="861" spans="1:59" ht="12.75" x14ac:dyDescent="0.2">
      <c r="A861" s="231"/>
      <c r="B861" s="126"/>
      <c r="I861" s="143"/>
      <c r="J861" s="231"/>
      <c r="M861" s="143"/>
      <c r="N861" s="143"/>
      <c r="Q861" s="143"/>
      <c r="R861" s="231"/>
      <c r="S861" s="61"/>
      <c r="U861" s="143"/>
      <c r="V861" s="143"/>
      <c r="Y861" s="143"/>
      <c r="Z861" s="231"/>
      <c r="AA861" s="61"/>
      <c r="AC861" s="143"/>
      <c r="AD861" s="143"/>
      <c r="AG861" s="143"/>
      <c r="AH861" s="231"/>
      <c r="AI861" s="61"/>
      <c r="AK861" s="143"/>
      <c r="AL861" s="143"/>
      <c r="AO861" s="143"/>
      <c r="AP861" s="231"/>
      <c r="AQ861" s="61"/>
      <c r="AS861" s="143"/>
      <c r="AT861" s="143"/>
      <c r="AW861" s="143"/>
      <c r="AX861" s="231"/>
      <c r="AY861" s="61"/>
      <c r="BA861" s="143"/>
      <c r="BB861" s="143"/>
      <c r="BE861" s="143"/>
      <c r="BF861" s="231"/>
      <c r="BG861" s="241"/>
    </row>
    <row r="862" spans="1:59" ht="12.75" x14ac:dyDescent="0.2">
      <c r="A862" s="231"/>
      <c r="B862" s="126"/>
      <c r="I862" s="143"/>
      <c r="J862" s="231"/>
      <c r="M862" s="143"/>
      <c r="N862" s="143"/>
      <c r="Q862" s="143"/>
      <c r="R862" s="231"/>
      <c r="S862" s="61"/>
      <c r="U862" s="143"/>
      <c r="V862" s="143"/>
      <c r="Y862" s="143"/>
      <c r="Z862" s="231"/>
      <c r="AA862" s="61"/>
      <c r="AC862" s="143"/>
      <c r="AD862" s="143"/>
      <c r="AG862" s="143"/>
      <c r="AH862" s="231"/>
      <c r="AI862" s="61"/>
      <c r="AK862" s="143"/>
      <c r="AL862" s="143"/>
      <c r="AO862" s="143"/>
      <c r="AP862" s="231"/>
      <c r="AQ862" s="61"/>
      <c r="AS862" s="143"/>
      <c r="AT862" s="143"/>
      <c r="AW862" s="143"/>
      <c r="AX862" s="231"/>
      <c r="AY862" s="61"/>
      <c r="BA862" s="143"/>
      <c r="BB862" s="143"/>
      <c r="BE862" s="143"/>
      <c r="BF862" s="231"/>
      <c r="BG862" s="241"/>
    </row>
    <row r="863" spans="1:59" ht="12.75" x14ac:dyDescent="0.2">
      <c r="A863" s="231"/>
      <c r="B863" s="126"/>
      <c r="I863" s="143"/>
      <c r="J863" s="231"/>
      <c r="M863" s="143"/>
      <c r="N863" s="143"/>
      <c r="Q863" s="143"/>
      <c r="R863" s="231"/>
      <c r="S863" s="61"/>
      <c r="U863" s="143"/>
      <c r="V863" s="143"/>
      <c r="Y863" s="143"/>
      <c r="Z863" s="231"/>
      <c r="AA863" s="61"/>
      <c r="AC863" s="143"/>
      <c r="AD863" s="143"/>
      <c r="AG863" s="143"/>
      <c r="AH863" s="231"/>
      <c r="AI863" s="61"/>
      <c r="AK863" s="143"/>
      <c r="AL863" s="143"/>
      <c r="AO863" s="143"/>
      <c r="AP863" s="231"/>
      <c r="AQ863" s="61"/>
      <c r="AS863" s="143"/>
      <c r="AT863" s="143"/>
      <c r="AW863" s="143"/>
      <c r="AX863" s="231"/>
      <c r="AY863" s="61"/>
      <c r="BA863" s="143"/>
      <c r="BB863" s="143"/>
      <c r="BE863" s="143"/>
      <c r="BF863" s="231"/>
      <c r="BG863" s="241"/>
    </row>
    <row r="864" spans="1:59" ht="12.75" x14ac:dyDescent="0.2">
      <c r="A864" s="231"/>
      <c r="B864" s="126"/>
      <c r="I864" s="143"/>
      <c r="J864" s="231"/>
      <c r="M864" s="143"/>
      <c r="N864" s="143"/>
      <c r="Q864" s="143"/>
      <c r="R864" s="231"/>
      <c r="S864" s="61"/>
      <c r="U864" s="143"/>
      <c r="V864" s="143"/>
      <c r="Y864" s="143"/>
      <c r="Z864" s="231"/>
      <c r="AA864" s="61"/>
      <c r="AC864" s="143"/>
      <c r="AD864" s="143"/>
      <c r="AG864" s="143"/>
      <c r="AH864" s="231"/>
      <c r="AI864" s="61"/>
      <c r="AK864" s="143"/>
      <c r="AL864" s="143"/>
      <c r="AO864" s="143"/>
      <c r="AP864" s="231"/>
      <c r="AQ864" s="61"/>
      <c r="AS864" s="143"/>
      <c r="AT864" s="143"/>
      <c r="AW864" s="143"/>
      <c r="AX864" s="231"/>
      <c r="AY864" s="61"/>
      <c r="BA864" s="143"/>
      <c r="BB864" s="143"/>
      <c r="BE864" s="143"/>
      <c r="BF864" s="231"/>
      <c r="BG864" s="241"/>
    </row>
    <row r="865" spans="1:59" ht="12.75" x14ac:dyDescent="0.2">
      <c r="A865" s="231"/>
      <c r="B865" s="126"/>
      <c r="I865" s="143"/>
      <c r="J865" s="231"/>
      <c r="M865" s="143"/>
      <c r="N865" s="143"/>
      <c r="Q865" s="143"/>
      <c r="R865" s="231"/>
      <c r="S865" s="61"/>
      <c r="U865" s="143"/>
      <c r="V865" s="143"/>
      <c r="Y865" s="143"/>
      <c r="Z865" s="231"/>
      <c r="AA865" s="61"/>
      <c r="AC865" s="143"/>
      <c r="AD865" s="143"/>
      <c r="AG865" s="143"/>
      <c r="AH865" s="231"/>
      <c r="AI865" s="61"/>
      <c r="AK865" s="143"/>
      <c r="AL865" s="143"/>
      <c r="AO865" s="143"/>
      <c r="AP865" s="231"/>
      <c r="AQ865" s="61"/>
      <c r="AS865" s="143"/>
      <c r="AT865" s="143"/>
      <c r="AW865" s="143"/>
      <c r="AX865" s="231"/>
      <c r="AY865" s="61"/>
      <c r="BA865" s="143"/>
      <c r="BB865" s="143"/>
      <c r="BE865" s="143"/>
      <c r="BF865" s="231"/>
      <c r="BG865" s="241"/>
    </row>
    <row r="866" spans="1:59" ht="12.75" x14ac:dyDescent="0.2">
      <c r="A866" s="231"/>
      <c r="B866" s="126"/>
      <c r="I866" s="143"/>
      <c r="J866" s="231"/>
      <c r="M866" s="143"/>
      <c r="N866" s="143"/>
      <c r="Q866" s="143"/>
      <c r="R866" s="231"/>
      <c r="S866" s="61"/>
      <c r="U866" s="143"/>
      <c r="V866" s="143"/>
      <c r="Y866" s="143"/>
      <c r="Z866" s="231"/>
      <c r="AA866" s="61"/>
      <c r="AC866" s="143"/>
      <c r="AD866" s="143"/>
      <c r="AG866" s="143"/>
      <c r="AH866" s="231"/>
      <c r="AI866" s="61"/>
      <c r="AK866" s="143"/>
      <c r="AL866" s="143"/>
      <c r="AO866" s="143"/>
      <c r="AP866" s="231"/>
      <c r="AQ866" s="61"/>
      <c r="AS866" s="143"/>
      <c r="AT866" s="143"/>
      <c r="AW866" s="143"/>
      <c r="AX866" s="231"/>
      <c r="AY866" s="61"/>
      <c r="BA866" s="143"/>
      <c r="BB866" s="143"/>
      <c r="BE866" s="143"/>
      <c r="BF866" s="231"/>
      <c r="BG866" s="241"/>
    </row>
    <row r="867" spans="1:59" ht="12.75" x14ac:dyDescent="0.2">
      <c r="A867" s="231"/>
      <c r="B867" s="126"/>
      <c r="I867" s="143"/>
      <c r="J867" s="231"/>
      <c r="M867" s="143"/>
      <c r="N867" s="143"/>
      <c r="Q867" s="143"/>
      <c r="R867" s="231"/>
      <c r="S867" s="61"/>
      <c r="U867" s="143"/>
      <c r="V867" s="143"/>
      <c r="Y867" s="143"/>
      <c r="Z867" s="231"/>
      <c r="AA867" s="61"/>
      <c r="AC867" s="143"/>
      <c r="AD867" s="143"/>
      <c r="AG867" s="143"/>
      <c r="AH867" s="231"/>
      <c r="AI867" s="61"/>
      <c r="AK867" s="143"/>
      <c r="AL867" s="143"/>
      <c r="AO867" s="143"/>
      <c r="AP867" s="231"/>
      <c r="AQ867" s="61"/>
      <c r="AS867" s="143"/>
      <c r="AT867" s="143"/>
      <c r="AW867" s="143"/>
      <c r="AX867" s="231"/>
      <c r="AY867" s="61"/>
      <c r="BA867" s="143"/>
      <c r="BB867" s="143"/>
      <c r="BE867" s="143"/>
      <c r="BF867" s="231"/>
      <c r="BG867" s="241"/>
    </row>
    <row r="868" spans="1:59" ht="12.75" x14ac:dyDescent="0.2">
      <c r="A868" s="231"/>
      <c r="B868" s="126"/>
      <c r="I868" s="143"/>
      <c r="J868" s="231"/>
      <c r="M868" s="143"/>
      <c r="N868" s="143"/>
      <c r="Q868" s="143"/>
      <c r="R868" s="231"/>
      <c r="S868" s="61"/>
      <c r="U868" s="143"/>
      <c r="V868" s="143"/>
      <c r="Y868" s="143"/>
      <c r="Z868" s="231"/>
      <c r="AA868" s="61"/>
      <c r="AC868" s="143"/>
      <c r="AD868" s="143"/>
      <c r="AG868" s="143"/>
      <c r="AH868" s="231"/>
      <c r="AI868" s="61"/>
      <c r="AK868" s="143"/>
      <c r="AL868" s="143"/>
      <c r="AO868" s="143"/>
      <c r="AP868" s="231"/>
      <c r="AQ868" s="61"/>
      <c r="AS868" s="143"/>
      <c r="AT868" s="143"/>
      <c r="AW868" s="143"/>
      <c r="AX868" s="231"/>
      <c r="AY868" s="61"/>
      <c r="BA868" s="143"/>
      <c r="BB868" s="143"/>
      <c r="BE868" s="143"/>
      <c r="BF868" s="231"/>
      <c r="BG868" s="241"/>
    </row>
    <row r="869" spans="1:59" ht="12.75" x14ac:dyDescent="0.2">
      <c r="A869" s="231"/>
      <c r="B869" s="126"/>
      <c r="I869" s="143"/>
      <c r="J869" s="231"/>
      <c r="M869" s="143"/>
      <c r="N869" s="143"/>
      <c r="Q869" s="143"/>
      <c r="R869" s="231"/>
      <c r="S869" s="61"/>
      <c r="U869" s="143"/>
      <c r="V869" s="143"/>
      <c r="Y869" s="143"/>
      <c r="Z869" s="231"/>
      <c r="AA869" s="61"/>
      <c r="AC869" s="143"/>
      <c r="AD869" s="143"/>
      <c r="AG869" s="143"/>
      <c r="AH869" s="231"/>
      <c r="AI869" s="61"/>
      <c r="AK869" s="143"/>
      <c r="AL869" s="143"/>
      <c r="AO869" s="143"/>
      <c r="AP869" s="231"/>
      <c r="AQ869" s="61"/>
      <c r="AS869" s="143"/>
      <c r="AT869" s="143"/>
      <c r="AW869" s="143"/>
      <c r="AX869" s="231"/>
      <c r="AY869" s="61"/>
      <c r="BA869" s="143"/>
      <c r="BB869" s="143"/>
      <c r="BE869" s="143"/>
      <c r="BF869" s="231"/>
      <c r="BG869" s="241"/>
    </row>
    <row r="870" spans="1:59" ht="12.75" x14ac:dyDescent="0.2">
      <c r="A870" s="231"/>
      <c r="B870" s="126"/>
      <c r="I870" s="143"/>
      <c r="J870" s="231"/>
      <c r="M870" s="143"/>
      <c r="N870" s="143"/>
      <c r="Q870" s="143"/>
      <c r="R870" s="231"/>
      <c r="S870" s="61"/>
      <c r="U870" s="143"/>
      <c r="V870" s="143"/>
      <c r="Y870" s="143"/>
      <c r="Z870" s="231"/>
      <c r="AA870" s="61"/>
      <c r="AC870" s="143"/>
      <c r="AD870" s="143"/>
      <c r="AG870" s="143"/>
      <c r="AH870" s="231"/>
      <c r="AI870" s="61"/>
      <c r="AK870" s="143"/>
      <c r="AL870" s="143"/>
      <c r="AO870" s="143"/>
      <c r="AP870" s="231"/>
      <c r="AQ870" s="61"/>
      <c r="AS870" s="143"/>
      <c r="AT870" s="143"/>
      <c r="AW870" s="143"/>
      <c r="AX870" s="231"/>
      <c r="AY870" s="61"/>
      <c r="BA870" s="143"/>
      <c r="BB870" s="143"/>
      <c r="BE870" s="143"/>
      <c r="BF870" s="231"/>
      <c r="BG870" s="241"/>
    </row>
    <row r="871" spans="1:59" ht="12.75" x14ac:dyDescent="0.2">
      <c r="A871" s="231"/>
      <c r="B871" s="126"/>
      <c r="I871" s="143"/>
      <c r="J871" s="231"/>
      <c r="M871" s="143"/>
      <c r="N871" s="143"/>
      <c r="Q871" s="143"/>
      <c r="R871" s="231"/>
      <c r="S871" s="61"/>
      <c r="U871" s="143"/>
      <c r="V871" s="143"/>
      <c r="Y871" s="143"/>
      <c r="Z871" s="231"/>
      <c r="AA871" s="61"/>
      <c r="AC871" s="143"/>
      <c r="AD871" s="143"/>
      <c r="AG871" s="143"/>
      <c r="AH871" s="231"/>
      <c r="AI871" s="61"/>
      <c r="AK871" s="143"/>
      <c r="AL871" s="143"/>
      <c r="AO871" s="143"/>
      <c r="AP871" s="231"/>
      <c r="AQ871" s="61"/>
      <c r="AS871" s="143"/>
      <c r="AT871" s="143"/>
      <c r="AW871" s="143"/>
      <c r="AX871" s="231"/>
      <c r="AY871" s="61"/>
      <c r="BA871" s="143"/>
      <c r="BB871" s="143"/>
      <c r="BE871" s="143"/>
      <c r="BF871" s="231"/>
      <c r="BG871" s="241"/>
    </row>
    <row r="872" spans="1:59" ht="12.75" x14ac:dyDescent="0.2">
      <c r="A872" s="231"/>
      <c r="B872" s="126"/>
      <c r="I872" s="143"/>
      <c r="J872" s="231"/>
      <c r="M872" s="143"/>
      <c r="N872" s="143"/>
      <c r="Q872" s="143"/>
      <c r="R872" s="231"/>
      <c r="S872" s="61"/>
      <c r="U872" s="143"/>
      <c r="V872" s="143"/>
      <c r="Y872" s="143"/>
      <c r="Z872" s="231"/>
      <c r="AA872" s="61"/>
      <c r="AC872" s="143"/>
      <c r="AD872" s="143"/>
      <c r="AG872" s="143"/>
      <c r="AH872" s="231"/>
      <c r="AI872" s="61"/>
      <c r="AK872" s="143"/>
      <c r="AL872" s="143"/>
      <c r="AO872" s="143"/>
      <c r="AP872" s="231"/>
      <c r="AQ872" s="61"/>
      <c r="AS872" s="143"/>
      <c r="AT872" s="143"/>
      <c r="AW872" s="143"/>
      <c r="AX872" s="231"/>
      <c r="AY872" s="61"/>
      <c r="BA872" s="143"/>
      <c r="BB872" s="143"/>
      <c r="BE872" s="143"/>
      <c r="BF872" s="231"/>
      <c r="BG872" s="241"/>
    </row>
    <row r="873" spans="1:59" ht="12.75" x14ac:dyDescent="0.2">
      <c r="A873" s="231"/>
      <c r="B873" s="126"/>
      <c r="I873" s="143"/>
      <c r="J873" s="231"/>
      <c r="M873" s="143"/>
      <c r="N873" s="143"/>
      <c r="Q873" s="143"/>
      <c r="R873" s="231"/>
      <c r="S873" s="61"/>
      <c r="U873" s="143"/>
      <c r="V873" s="143"/>
      <c r="Y873" s="143"/>
      <c r="Z873" s="231"/>
      <c r="AA873" s="61"/>
      <c r="AC873" s="143"/>
      <c r="AD873" s="143"/>
      <c r="AG873" s="143"/>
      <c r="AH873" s="231"/>
      <c r="AI873" s="61"/>
      <c r="AK873" s="143"/>
      <c r="AL873" s="143"/>
      <c r="AO873" s="143"/>
      <c r="AP873" s="231"/>
      <c r="AQ873" s="61"/>
      <c r="AS873" s="143"/>
      <c r="AT873" s="143"/>
      <c r="AW873" s="143"/>
      <c r="AX873" s="231"/>
      <c r="AY873" s="61"/>
      <c r="BA873" s="143"/>
      <c r="BB873" s="143"/>
      <c r="BE873" s="143"/>
      <c r="BF873" s="231"/>
      <c r="BG873" s="241"/>
    </row>
    <row r="874" spans="1:59" ht="12.75" x14ac:dyDescent="0.2">
      <c r="A874" s="231"/>
      <c r="B874" s="126"/>
      <c r="I874" s="143"/>
      <c r="J874" s="231"/>
      <c r="M874" s="143"/>
      <c r="N874" s="143"/>
      <c r="Q874" s="143"/>
      <c r="R874" s="231"/>
      <c r="S874" s="61"/>
      <c r="U874" s="143"/>
      <c r="V874" s="143"/>
      <c r="Y874" s="143"/>
      <c r="Z874" s="231"/>
      <c r="AA874" s="61"/>
      <c r="AC874" s="143"/>
      <c r="AD874" s="143"/>
      <c r="AG874" s="143"/>
      <c r="AH874" s="231"/>
      <c r="AI874" s="61"/>
      <c r="AK874" s="143"/>
      <c r="AL874" s="143"/>
      <c r="AO874" s="143"/>
      <c r="AP874" s="231"/>
      <c r="AQ874" s="61"/>
      <c r="AS874" s="143"/>
      <c r="AT874" s="143"/>
      <c r="AW874" s="143"/>
      <c r="AX874" s="231"/>
      <c r="AY874" s="61"/>
      <c r="BA874" s="143"/>
      <c r="BB874" s="143"/>
      <c r="BE874" s="143"/>
      <c r="BF874" s="231"/>
      <c r="BG874" s="241"/>
    </row>
    <row r="875" spans="1:59" ht="12.75" x14ac:dyDescent="0.2">
      <c r="A875" s="231"/>
      <c r="B875" s="126"/>
      <c r="I875" s="143"/>
      <c r="J875" s="231"/>
      <c r="M875" s="143"/>
      <c r="N875" s="143"/>
      <c r="Q875" s="143"/>
      <c r="R875" s="231"/>
      <c r="S875" s="61"/>
      <c r="U875" s="143"/>
      <c r="V875" s="143"/>
      <c r="Y875" s="143"/>
      <c r="Z875" s="231"/>
      <c r="AA875" s="61"/>
      <c r="AC875" s="143"/>
      <c r="AD875" s="143"/>
      <c r="AG875" s="143"/>
      <c r="AH875" s="231"/>
      <c r="AI875" s="61"/>
      <c r="AK875" s="143"/>
      <c r="AL875" s="143"/>
      <c r="AO875" s="143"/>
      <c r="AP875" s="231"/>
      <c r="AQ875" s="61"/>
      <c r="AS875" s="143"/>
      <c r="AT875" s="143"/>
      <c r="AW875" s="143"/>
      <c r="AX875" s="231"/>
      <c r="AY875" s="61"/>
      <c r="BA875" s="143"/>
      <c r="BB875" s="143"/>
      <c r="BE875" s="143"/>
      <c r="BF875" s="231"/>
      <c r="BG875" s="241"/>
    </row>
    <row r="876" spans="1:59" ht="12.75" x14ac:dyDescent="0.2">
      <c r="A876" s="231"/>
      <c r="B876" s="126"/>
      <c r="I876" s="143"/>
      <c r="J876" s="231"/>
      <c r="M876" s="143"/>
      <c r="N876" s="143"/>
      <c r="Q876" s="143"/>
      <c r="R876" s="231"/>
      <c r="S876" s="61"/>
      <c r="U876" s="143"/>
      <c r="V876" s="143"/>
      <c r="Y876" s="143"/>
      <c r="Z876" s="231"/>
      <c r="AA876" s="61"/>
      <c r="AC876" s="143"/>
      <c r="AD876" s="143"/>
      <c r="AG876" s="143"/>
      <c r="AH876" s="231"/>
      <c r="AI876" s="61"/>
      <c r="AK876" s="143"/>
      <c r="AL876" s="143"/>
      <c r="AO876" s="143"/>
      <c r="AP876" s="231"/>
      <c r="AQ876" s="61"/>
      <c r="AS876" s="143"/>
      <c r="AT876" s="143"/>
      <c r="AW876" s="143"/>
      <c r="AX876" s="231"/>
      <c r="AY876" s="61"/>
      <c r="BA876" s="143"/>
      <c r="BB876" s="143"/>
      <c r="BE876" s="143"/>
      <c r="BF876" s="231"/>
      <c r="BG876" s="241"/>
    </row>
    <row r="877" spans="1:59" ht="12.75" x14ac:dyDescent="0.2">
      <c r="A877" s="231"/>
      <c r="B877" s="126"/>
      <c r="I877" s="143"/>
      <c r="J877" s="231"/>
      <c r="M877" s="143"/>
      <c r="N877" s="143"/>
      <c r="Q877" s="143"/>
      <c r="R877" s="231"/>
      <c r="S877" s="61"/>
      <c r="U877" s="143"/>
      <c r="V877" s="143"/>
      <c r="Y877" s="143"/>
      <c r="Z877" s="231"/>
      <c r="AA877" s="61"/>
      <c r="AC877" s="143"/>
      <c r="AD877" s="143"/>
      <c r="AG877" s="143"/>
      <c r="AH877" s="231"/>
      <c r="AI877" s="61"/>
      <c r="AK877" s="143"/>
      <c r="AL877" s="143"/>
      <c r="AO877" s="143"/>
      <c r="AP877" s="231"/>
      <c r="AQ877" s="61"/>
      <c r="AS877" s="143"/>
      <c r="AT877" s="143"/>
      <c r="AW877" s="143"/>
      <c r="AX877" s="231"/>
      <c r="AY877" s="61"/>
      <c r="BA877" s="143"/>
      <c r="BB877" s="143"/>
      <c r="BE877" s="143"/>
      <c r="BF877" s="231"/>
      <c r="BG877" s="241"/>
    </row>
    <row r="878" spans="1:59" ht="12.75" x14ac:dyDescent="0.2">
      <c r="A878" s="231"/>
      <c r="B878" s="126"/>
      <c r="I878" s="143"/>
      <c r="J878" s="231"/>
      <c r="M878" s="143"/>
      <c r="N878" s="143"/>
      <c r="Q878" s="143"/>
      <c r="R878" s="231"/>
      <c r="S878" s="61"/>
      <c r="U878" s="143"/>
      <c r="V878" s="143"/>
      <c r="Y878" s="143"/>
      <c r="Z878" s="231"/>
      <c r="AA878" s="61"/>
      <c r="AC878" s="143"/>
      <c r="AD878" s="143"/>
      <c r="AG878" s="143"/>
      <c r="AH878" s="231"/>
      <c r="AI878" s="61"/>
      <c r="AK878" s="143"/>
      <c r="AL878" s="143"/>
      <c r="AO878" s="143"/>
      <c r="AP878" s="231"/>
      <c r="AQ878" s="61"/>
      <c r="AS878" s="143"/>
      <c r="AT878" s="143"/>
      <c r="AW878" s="143"/>
      <c r="AX878" s="231"/>
      <c r="AY878" s="61"/>
      <c r="BA878" s="143"/>
      <c r="BB878" s="143"/>
      <c r="BE878" s="143"/>
      <c r="BF878" s="231"/>
      <c r="BG878" s="241"/>
    </row>
    <row r="879" spans="1:59" ht="12.75" x14ac:dyDescent="0.2">
      <c r="A879" s="231"/>
      <c r="B879" s="126"/>
      <c r="I879" s="143"/>
      <c r="J879" s="231"/>
      <c r="M879" s="143"/>
      <c r="N879" s="143"/>
      <c r="Q879" s="143"/>
      <c r="R879" s="231"/>
      <c r="S879" s="61"/>
      <c r="U879" s="143"/>
      <c r="V879" s="143"/>
      <c r="Y879" s="143"/>
      <c r="Z879" s="231"/>
      <c r="AA879" s="61"/>
      <c r="AC879" s="143"/>
      <c r="AD879" s="143"/>
      <c r="AG879" s="143"/>
      <c r="AH879" s="231"/>
      <c r="AI879" s="61"/>
      <c r="AK879" s="143"/>
      <c r="AL879" s="143"/>
      <c r="AO879" s="143"/>
      <c r="AP879" s="231"/>
      <c r="AQ879" s="61"/>
      <c r="AS879" s="143"/>
      <c r="AT879" s="143"/>
      <c r="AW879" s="143"/>
      <c r="AX879" s="231"/>
      <c r="AY879" s="61"/>
      <c r="BA879" s="143"/>
      <c r="BB879" s="143"/>
      <c r="BE879" s="143"/>
      <c r="BF879" s="231"/>
      <c r="BG879" s="241"/>
    </row>
    <row r="880" spans="1:59" ht="12.75" x14ac:dyDescent="0.2">
      <c r="A880" s="231"/>
      <c r="B880" s="126"/>
      <c r="I880" s="143"/>
      <c r="J880" s="231"/>
      <c r="M880" s="143"/>
      <c r="N880" s="143"/>
      <c r="Q880" s="143"/>
      <c r="R880" s="231"/>
      <c r="S880" s="61"/>
      <c r="U880" s="143"/>
      <c r="V880" s="143"/>
      <c r="Y880" s="143"/>
      <c r="Z880" s="231"/>
      <c r="AA880" s="61"/>
      <c r="AC880" s="143"/>
      <c r="AD880" s="143"/>
      <c r="AG880" s="143"/>
      <c r="AH880" s="231"/>
      <c r="AI880" s="61"/>
      <c r="AK880" s="143"/>
      <c r="AL880" s="143"/>
      <c r="AO880" s="143"/>
      <c r="AP880" s="231"/>
      <c r="AQ880" s="61"/>
      <c r="AS880" s="143"/>
      <c r="AT880" s="143"/>
      <c r="AW880" s="143"/>
      <c r="AX880" s="231"/>
      <c r="AY880" s="61"/>
      <c r="BA880" s="143"/>
      <c r="BB880" s="143"/>
      <c r="BE880" s="143"/>
      <c r="BF880" s="231"/>
      <c r="BG880" s="241"/>
    </row>
    <row r="881" spans="1:59" ht="12.75" x14ac:dyDescent="0.2">
      <c r="A881" s="231"/>
      <c r="B881" s="126"/>
      <c r="I881" s="143"/>
      <c r="J881" s="231"/>
      <c r="M881" s="143"/>
      <c r="N881" s="143"/>
      <c r="Q881" s="143"/>
      <c r="R881" s="231"/>
      <c r="S881" s="61"/>
      <c r="U881" s="143"/>
      <c r="V881" s="143"/>
      <c r="Y881" s="143"/>
      <c r="Z881" s="231"/>
      <c r="AA881" s="61"/>
      <c r="AC881" s="143"/>
      <c r="AD881" s="143"/>
      <c r="AG881" s="143"/>
      <c r="AH881" s="231"/>
      <c r="AI881" s="61"/>
      <c r="AK881" s="143"/>
      <c r="AL881" s="143"/>
      <c r="AO881" s="143"/>
      <c r="AP881" s="231"/>
      <c r="AQ881" s="61"/>
      <c r="AS881" s="143"/>
      <c r="AT881" s="143"/>
      <c r="AW881" s="143"/>
      <c r="AX881" s="231"/>
      <c r="AY881" s="61"/>
      <c r="BA881" s="143"/>
      <c r="BB881" s="143"/>
      <c r="BE881" s="143"/>
      <c r="BF881" s="231"/>
      <c r="BG881" s="241"/>
    </row>
    <row r="882" spans="1:59" ht="12.75" x14ac:dyDescent="0.2">
      <c r="A882" s="231"/>
      <c r="B882" s="126"/>
      <c r="I882" s="143"/>
      <c r="J882" s="231"/>
      <c r="M882" s="143"/>
      <c r="N882" s="143"/>
      <c r="Q882" s="143"/>
      <c r="R882" s="231"/>
      <c r="S882" s="61"/>
      <c r="U882" s="143"/>
      <c r="V882" s="143"/>
      <c r="Y882" s="143"/>
      <c r="Z882" s="231"/>
      <c r="AA882" s="61"/>
      <c r="AC882" s="143"/>
      <c r="AD882" s="143"/>
      <c r="AG882" s="143"/>
      <c r="AH882" s="231"/>
      <c r="AI882" s="61"/>
      <c r="AK882" s="143"/>
      <c r="AL882" s="143"/>
      <c r="AO882" s="143"/>
      <c r="AP882" s="231"/>
      <c r="AQ882" s="61"/>
      <c r="AS882" s="143"/>
      <c r="AT882" s="143"/>
      <c r="AW882" s="143"/>
      <c r="AX882" s="231"/>
      <c r="AY882" s="61"/>
      <c r="BA882" s="143"/>
      <c r="BB882" s="143"/>
      <c r="BE882" s="143"/>
      <c r="BF882" s="231"/>
      <c r="BG882" s="241"/>
    </row>
    <row r="883" spans="1:59" ht="12.75" x14ac:dyDescent="0.2">
      <c r="A883" s="231"/>
      <c r="B883" s="126"/>
      <c r="I883" s="143"/>
      <c r="J883" s="231"/>
      <c r="M883" s="143"/>
      <c r="N883" s="143"/>
      <c r="Q883" s="143"/>
      <c r="R883" s="231"/>
      <c r="S883" s="61"/>
      <c r="U883" s="143"/>
      <c r="V883" s="143"/>
      <c r="Y883" s="143"/>
      <c r="Z883" s="231"/>
      <c r="AA883" s="61"/>
      <c r="AC883" s="143"/>
      <c r="AD883" s="143"/>
      <c r="AG883" s="143"/>
      <c r="AH883" s="231"/>
      <c r="AI883" s="61"/>
      <c r="AK883" s="143"/>
      <c r="AL883" s="143"/>
      <c r="AO883" s="143"/>
      <c r="AP883" s="231"/>
      <c r="AQ883" s="61"/>
      <c r="AS883" s="143"/>
      <c r="AT883" s="143"/>
      <c r="AW883" s="143"/>
      <c r="AX883" s="231"/>
      <c r="AY883" s="61"/>
      <c r="BA883" s="143"/>
      <c r="BB883" s="143"/>
      <c r="BE883" s="143"/>
      <c r="BF883" s="231"/>
      <c r="BG883" s="241"/>
    </row>
    <row r="884" spans="1:59" ht="12.75" x14ac:dyDescent="0.2">
      <c r="A884" s="231"/>
      <c r="B884" s="126"/>
      <c r="I884" s="143"/>
      <c r="J884" s="231"/>
      <c r="M884" s="143"/>
      <c r="N884" s="143"/>
      <c r="Q884" s="143"/>
      <c r="R884" s="231"/>
      <c r="S884" s="61"/>
      <c r="U884" s="143"/>
      <c r="V884" s="143"/>
      <c r="Y884" s="143"/>
      <c r="Z884" s="231"/>
      <c r="AA884" s="61"/>
      <c r="AC884" s="143"/>
      <c r="AD884" s="143"/>
      <c r="AG884" s="143"/>
      <c r="AH884" s="231"/>
      <c r="AI884" s="61"/>
      <c r="AK884" s="143"/>
      <c r="AL884" s="143"/>
      <c r="AO884" s="143"/>
      <c r="AP884" s="231"/>
      <c r="AQ884" s="61"/>
      <c r="AS884" s="143"/>
      <c r="AT884" s="143"/>
      <c r="AW884" s="143"/>
      <c r="AX884" s="231"/>
      <c r="AY884" s="61"/>
      <c r="BA884" s="143"/>
      <c r="BB884" s="143"/>
      <c r="BE884" s="143"/>
      <c r="BF884" s="231"/>
      <c r="BG884" s="241"/>
    </row>
    <row r="885" spans="1:59" ht="12.75" x14ac:dyDescent="0.2">
      <c r="A885" s="231"/>
      <c r="B885" s="126"/>
      <c r="I885" s="143"/>
      <c r="J885" s="231"/>
      <c r="M885" s="143"/>
      <c r="N885" s="143"/>
      <c r="Q885" s="143"/>
      <c r="R885" s="231"/>
      <c r="S885" s="61"/>
      <c r="U885" s="143"/>
      <c r="V885" s="143"/>
      <c r="Y885" s="143"/>
      <c r="Z885" s="231"/>
      <c r="AA885" s="61"/>
      <c r="AC885" s="143"/>
      <c r="AD885" s="143"/>
      <c r="AG885" s="143"/>
      <c r="AH885" s="231"/>
      <c r="AI885" s="61"/>
      <c r="AK885" s="143"/>
      <c r="AL885" s="143"/>
      <c r="AO885" s="143"/>
      <c r="AP885" s="231"/>
      <c r="AQ885" s="61"/>
      <c r="AS885" s="143"/>
      <c r="AT885" s="143"/>
      <c r="AW885" s="143"/>
      <c r="AX885" s="231"/>
      <c r="AY885" s="61"/>
      <c r="BA885" s="143"/>
      <c r="BB885" s="143"/>
      <c r="BE885" s="143"/>
      <c r="BF885" s="231"/>
      <c r="BG885" s="241"/>
    </row>
    <row r="886" spans="1:59" ht="12.75" x14ac:dyDescent="0.2">
      <c r="A886" s="231"/>
      <c r="B886" s="126"/>
      <c r="I886" s="143"/>
      <c r="J886" s="231"/>
      <c r="M886" s="143"/>
      <c r="N886" s="143"/>
      <c r="Q886" s="143"/>
      <c r="R886" s="231"/>
      <c r="S886" s="61"/>
      <c r="U886" s="143"/>
      <c r="V886" s="143"/>
      <c r="Y886" s="143"/>
      <c r="Z886" s="231"/>
      <c r="AA886" s="61"/>
      <c r="AC886" s="143"/>
      <c r="AD886" s="143"/>
      <c r="AG886" s="143"/>
      <c r="AH886" s="231"/>
      <c r="AI886" s="61"/>
      <c r="AK886" s="143"/>
      <c r="AL886" s="143"/>
      <c r="AO886" s="143"/>
      <c r="AP886" s="231"/>
      <c r="AQ886" s="61"/>
      <c r="AS886" s="143"/>
      <c r="AT886" s="143"/>
      <c r="AW886" s="143"/>
      <c r="AX886" s="231"/>
      <c r="AY886" s="61"/>
      <c r="BA886" s="143"/>
      <c r="BB886" s="143"/>
      <c r="BE886" s="143"/>
      <c r="BF886" s="231"/>
      <c r="BG886" s="241"/>
    </row>
    <row r="887" spans="1:59" ht="12.75" x14ac:dyDescent="0.2">
      <c r="A887" s="231"/>
      <c r="B887" s="126"/>
      <c r="I887" s="143"/>
      <c r="J887" s="231"/>
      <c r="M887" s="143"/>
      <c r="N887" s="143"/>
      <c r="Q887" s="143"/>
      <c r="R887" s="231"/>
      <c r="S887" s="61"/>
      <c r="U887" s="143"/>
      <c r="V887" s="143"/>
      <c r="Y887" s="143"/>
      <c r="Z887" s="231"/>
      <c r="AA887" s="61"/>
      <c r="AC887" s="143"/>
      <c r="AD887" s="143"/>
      <c r="AG887" s="143"/>
      <c r="AH887" s="231"/>
      <c r="AI887" s="61"/>
      <c r="AK887" s="143"/>
      <c r="AL887" s="143"/>
      <c r="AO887" s="143"/>
      <c r="AP887" s="231"/>
      <c r="AQ887" s="61"/>
      <c r="AS887" s="143"/>
      <c r="AT887" s="143"/>
      <c r="AW887" s="143"/>
      <c r="AX887" s="231"/>
      <c r="AY887" s="61"/>
      <c r="BA887" s="143"/>
      <c r="BB887" s="143"/>
      <c r="BE887" s="143"/>
      <c r="BF887" s="231"/>
      <c r="BG887" s="241"/>
    </row>
    <row r="888" spans="1:59" ht="12.75" x14ac:dyDescent="0.2">
      <c r="A888" s="231"/>
      <c r="B888" s="126"/>
      <c r="I888" s="143"/>
      <c r="J888" s="231"/>
      <c r="M888" s="143"/>
      <c r="N888" s="143"/>
      <c r="Q888" s="143"/>
      <c r="R888" s="231"/>
      <c r="S888" s="61"/>
      <c r="U888" s="143"/>
      <c r="V888" s="143"/>
      <c r="Y888" s="143"/>
      <c r="Z888" s="231"/>
      <c r="AA888" s="61"/>
      <c r="AC888" s="143"/>
      <c r="AD888" s="143"/>
      <c r="AG888" s="143"/>
      <c r="AH888" s="231"/>
      <c r="AI888" s="61"/>
      <c r="AK888" s="143"/>
      <c r="AL888" s="143"/>
      <c r="AO888" s="143"/>
      <c r="AP888" s="231"/>
      <c r="AQ888" s="61"/>
      <c r="AS888" s="143"/>
      <c r="AT888" s="143"/>
      <c r="AW888" s="143"/>
      <c r="AX888" s="231"/>
      <c r="AY888" s="61"/>
      <c r="BA888" s="143"/>
      <c r="BB888" s="143"/>
      <c r="BE888" s="143"/>
      <c r="BF888" s="231"/>
      <c r="BG888" s="241"/>
    </row>
    <row r="889" spans="1:59" ht="12.75" x14ac:dyDescent="0.2">
      <c r="A889" s="231"/>
      <c r="B889" s="126"/>
      <c r="I889" s="143"/>
      <c r="J889" s="231"/>
      <c r="M889" s="143"/>
      <c r="N889" s="143"/>
      <c r="Q889" s="143"/>
      <c r="R889" s="231"/>
      <c r="S889" s="61"/>
      <c r="U889" s="143"/>
      <c r="V889" s="143"/>
      <c r="Y889" s="143"/>
      <c r="Z889" s="231"/>
      <c r="AA889" s="61"/>
      <c r="AC889" s="143"/>
      <c r="AD889" s="143"/>
      <c r="AG889" s="143"/>
      <c r="AH889" s="231"/>
      <c r="AI889" s="61"/>
      <c r="AK889" s="143"/>
      <c r="AL889" s="143"/>
      <c r="AO889" s="143"/>
      <c r="AP889" s="231"/>
      <c r="AQ889" s="61"/>
      <c r="AS889" s="143"/>
      <c r="AT889" s="143"/>
      <c r="AW889" s="143"/>
      <c r="AX889" s="231"/>
      <c r="AY889" s="61"/>
      <c r="BA889" s="143"/>
      <c r="BB889" s="143"/>
      <c r="BE889" s="143"/>
      <c r="BF889" s="231"/>
      <c r="BG889" s="241"/>
    </row>
    <row r="890" spans="1:59" ht="12.75" x14ac:dyDescent="0.2">
      <c r="A890" s="231"/>
      <c r="B890" s="126"/>
      <c r="I890" s="143"/>
      <c r="J890" s="231"/>
      <c r="M890" s="143"/>
      <c r="N890" s="143"/>
      <c r="Q890" s="143"/>
      <c r="R890" s="231"/>
      <c r="S890" s="61"/>
      <c r="U890" s="143"/>
      <c r="V890" s="143"/>
      <c r="Y890" s="143"/>
      <c r="Z890" s="231"/>
      <c r="AA890" s="61"/>
      <c r="AC890" s="143"/>
      <c r="AD890" s="143"/>
      <c r="AG890" s="143"/>
      <c r="AH890" s="231"/>
      <c r="AI890" s="61"/>
      <c r="AK890" s="143"/>
      <c r="AL890" s="143"/>
      <c r="AO890" s="143"/>
      <c r="AP890" s="231"/>
      <c r="AQ890" s="61"/>
      <c r="AS890" s="143"/>
      <c r="AT890" s="143"/>
      <c r="AW890" s="143"/>
      <c r="AX890" s="231"/>
      <c r="AY890" s="61"/>
      <c r="BA890" s="143"/>
      <c r="BB890" s="143"/>
      <c r="BE890" s="143"/>
      <c r="BF890" s="231"/>
      <c r="BG890" s="241"/>
    </row>
    <row r="891" spans="1:59" ht="12.75" x14ac:dyDescent="0.2">
      <c r="A891" s="231"/>
      <c r="B891" s="126"/>
      <c r="I891" s="143"/>
      <c r="J891" s="231"/>
      <c r="M891" s="143"/>
      <c r="N891" s="143"/>
      <c r="Q891" s="143"/>
      <c r="R891" s="231"/>
      <c r="S891" s="61"/>
      <c r="U891" s="143"/>
      <c r="V891" s="143"/>
      <c r="Y891" s="143"/>
      <c r="Z891" s="231"/>
      <c r="AA891" s="61"/>
      <c r="AC891" s="143"/>
      <c r="AD891" s="143"/>
      <c r="AG891" s="143"/>
      <c r="AH891" s="231"/>
      <c r="AI891" s="61"/>
      <c r="AK891" s="143"/>
      <c r="AL891" s="143"/>
      <c r="AO891" s="143"/>
      <c r="AP891" s="231"/>
      <c r="AQ891" s="61"/>
      <c r="AS891" s="143"/>
      <c r="AT891" s="143"/>
      <c r="AW891" s="143"/>
      <c r="AX891" s="231"/>
      <c r="AY891" s="61"/>
      <c r="BA891" s="143"/>
      <c r="BB891" s="143"/>
      <c r="BE891" s="143"/>
      <c r="BF891" s="231"/>
      <c r="BG891" s="241"/>
    </row>
    <row r="892" spans="1:59" ht="12.75" x14ac:dyDescent="0.2">
      <c r="A892" s="231"/>
      <c r="B892" s="126"/>
      <c r="I892" s="143"/>
      <c r="J892" s="231"/>
      <c r="M892" s="143"/>
      <c r="N892" s="143"/>
      <c r="Q892" s="143"/>
      <c r="R892" s="231"/>
      <c r="S892" s="61"/>
      <c r="U892" s="143"/>
      <c r="V892" s="143"/>
      <c r="Y892" s="143"/>
      <c r="Z892" s="231"/>
      <c r="AA892" s="61"/>
      <c r="AC892" s="143"/>
      <c r="AD892" s="143"/>
      <c r="AG892" s="143"/>
      <c r="AH892" s="231"/>
      <c r="AI892" s="61"/>
      <c r="AK892" s="143"/>
      <c r="AL892" s="143"/>
      <c r="AO892" s="143"/>
      <c r="AP892" s="231"/>
      <c r="AQ892" s="61"/>
      <c r="AS892" s="143"/>
      <c r="AT892" s="143"/>
      <c r="AW892" s="143"/>
      <c r="AX892" s="231"/>
      <c r="AY892" s="61"/>
      <c r="BA892" s="143"/>
      <c r="BB892" s="143"/>
      <c r="BE892" s="143"/>
      <c r="BF892" s="231"/>
      <c r="BG892" s="241"/>
    </row>
    <row r="893" spans="1:59" ht="12.75" x14ac:dyDescent="0.2">
      <c r="A893" s="231"/>
      <c r="B893" s="126"/>
      <c r="I893" s="143"/>
      <c r="J893" s="231"/>
      <c r="M893" s="143"/>
      <c r="N893" s="143"/>
      <c r="Q893" s="143"/>
      <c r="R893" s="231"/>
      <c r="S893" s="61"/>
      <c r="U893" s="143"/>
      <c r="V893" s="143"/>
      <c r="Y893" s="143"/>
      <c r="Z893" s="231"/>
      <c r="AA893" s="61"/>
      <c r="AC893" s="143"/>
      <c r="AD893" s="143"/>
      <c r="AG893" s="143"/>
      <c r="AH893" s="231"/>
      <c r="AI893" s="61"/>
      <c r="AK893" s="143"/>
      <c r="AL893" s="143"/>
      <c r="AO893" s="143"/>
      <c r="AP893" s="231"/>
      <c r="AQ893" s="61"/>
      <c r="AS893" s="143"/>
      <c r="AT893" s="143"/>
      <c r="AW893" s="143"/>
      <c r="AX893" s="231"/>
      <c r="AY893" s="61"/>
      <c r="BA893" s="143"/>
      <c r="BB893" s="143"/>
      <c r="BE893" s="143"/>
      <c r="BF893" s="231"/>
      <c r="BG893" s="241"/>
    </row>
    <row r="894" spans="1:59" ht="12.75" x14ac:dyDescent="0.2">
      <c r="A894" s="231"/>
      <c r="B894" s="126"/>
      <c r="I894" s="143"/>
      <c r="J894" s="231"/>
      <c r="M894" s="143"/>
      <c r="N894" s="143"/>
      <c r="Q894" s="143"/>
      <c r="R894" s="231"/>
      <c r="S894" s="61"/>
      <c r="U894" s="143"/>
      <c r="V894" s="143"/>
      <c r="Y894" s="143"/>
      <c r="Z894" s="231"/>
      <c r="AA894" s="61"/>
      <c r="AC894" s="143"/>
      <c r="AD894" s="143"/>
      <c r="AG894" s="143"/>
      <c r="AH894" s="231"/>
      <c r="AI894" s="61"/>
      <c r="AK894" s="143"/>
      <c r="AL894" s="143"/>
      <c r="AO894" s="143"/>
      <c r="AP894" s="231"/>
      <c r="AQ894" s="61"/>
      <c r="AS894" s="143"/>
      <c r="AT894" s="143"/>
      <c r="AW894" s="143"/>
      <c r="AX894" s="231"/>
      <c r="AY894" s="61"/>
      <c r="BA894" s="143"/>
      <c r="BB894" s="143"/>
      <c r="BE894" s="143"/>
      <c r="BF894" s="231"/>
      <c r="BG894" s="241"/>
    </row>
    <row r="895" spans="1:59" ht="12.75" x14ac:dyDescent="0.2">
      <c r="A895" s="231"/>
      <c r="B895" s="126"/>
      <c r="I895" s="143"/>
      <c r="J895" s="231"/>
      <c r="M895" s="143"/>
      <c r="N895" s="143"/>
      <c r="Q895" s="143"/>
      <c r="R895" s="231"/>
      <c r="S895" s="61"/>
      <c r="U895" s="143"/>
      <c r="V895" s="143"/>
      <c r="Y895" s="143"/>
      <c r="Z895" s="231"/>
      <c r="AA895" s="61"/>
      <c r="AC895" s="143"/>
      <c r="AD895" s="143"/>
      <c r="AG895" s="143"/>
      <c r="AH895" s="231"/>
      <c r="AI895" s="61"/>
      <c r="AK895" s="143"/>
      <c r="AL895" s="143"/>
      <c r="AO895" s="143"/>
      <c r="AP895" s="231"/>
      <c r="AQ895" s="61"/>
      <c r="AS895" s="143"/>
      <c r="AT895" s="143"/>
      <c r="AW895" s="143"/>
      <c r="AX895" s="231"/>
      <c r="AY895" s="61"/>
      <c r="BA895" s="143"/>
      <c r="BB895" s="143"/>
      <c r="BE895" s="143"/>
      <c r="BF895" s="231"/>
      <c r="BG895" s="241"/>
    </row>
    <row r="896" spans="1:59" ht="12.75" x14ac:dyDescent="0.2">
      <c r="A896" s="231"/>
      <c r="B896" s="126"/>
      <c r="I896" s="143"/>
      <c r="J896" s="231"/>
      <c r="M896" s="143"/>
      <c r="N896" s="143"/>
      <c r="Q896" s="143"/>
      <c r="R896" s="231"/>
      <c r="S896" s="61"/>
      <c r="U896" s="143"/>
      <c r="V896" s="143"/>
      <c r="Y896" s="143"/>
      <c r="Z896" s="231"/>
      <c r="AA896" s="61"/>
      <c r="AC896" s="143"/>
      <c r="AD896" s="143"/>
      <c r="AG896" s="143"/>
      <c r="AH896" s="231"/>
      <c r="AI896" s="61"/>
      <c r="AK896" s="143"/>
      <c r="AL896" s="143"/>
      <c r="AO896" s="143"/>
      <c r="AP896" s="231"/>
      <c r="AQ896" s="61"/>
      <c r="AS896" s="143"/>
      <c r="AT896" s="143"/>
      <c r="AW896" s="143"/>
      <c r="AX896" s="231"/>
      <c r="AY896" s="61"/>
      <c r="BA896" s="143"/>
      <c r="BB896" s="143"/>
      <c r="BE896" s="143"/>
      <c r="BF896" s="231"/>
      <c r="BG896" s="241"/>
    </row>
    <row r="897" spans="1:59" ht="12.75" x14ac:dyDescent="0.2">
      <c r="A897" s="231"/>
      <c r="B897" s="126"/>
      <c r="I897" s="143"/>
      <c r="J897" s="231"/>
      <c r="M897" s="143"/>
      <c r="N897" s="143"/>
      <c r="Q897" s="143"/>
      <c r="R897" s="231"/>
      <c r="S897" s="61"/>
      <c r="U897" s="143"/>
      <c r="V897" s="143"/>
      <c r="Y897" s="143"/>
      <c r="Z897" s="231"/>
      <c r="AA897" s="61"/>
      <c r="AC897" s="143"/>
      <c r="AD897" s="143"/>
      <c r="AG897" s="143"/>
      <c r="AH897" s="231"/>
      <c r="AI897" s="61"/>
      <c r="AK897" s="143"/>
      <c r="AL897" s="143"/>
      <c r="AO897" s="143"/>
      <c r="AP897" s="231"/>
      <c r="AQ897" s="61"/>
      <c r="AS897" s="143"/>
      <c r="AT897" s="143"/>
      <c r="AW897" s="143"/>
      <c r="AX897" s="231"/>
      <c r="AY897" s="61"/>
      <c r="BA897" s="143"/>
      <c r="BB897" s="143"/>
      <c r="BE897" s="143"/>
      <c r="BF897" s="231"/>
      <c r="BG897" s="241"/>
    </row>
    <row r="898" spans="1:59" ht="12.75" x14ac:dyDescent="0.2">
      <c r="A898" s="231"/>
      <c r="B898" s="126"/>
      <c r="I898" s="143"/>
      <c r="J898" s="231"/>
      <c r="M898" s="143"/>
      <c r="N898" s="143"/>
      <c r="Q898" s="143"/>
      <c r="R898" s="231"/>
      <c r="S898" s="61"/>
      <c r="U898" s="143"/>
      <c r="V898" s="143"/>
      <c r="Y898" s="143"/>
      <c r="Z898" s="231"/>
      <c r="AA898" s="61"/>
      <c r="AC898" s="143"/>
      <c r="AD898" s="143"/>
      <c r="AG898" s="143"/>
      <c r="AH898" s="231"/>
      <c r="AI898" s="61"/>
      <c r="AK898" s="143"/>
      <c r="AL898" s="143"/>
      <c r="AO898" s="143"/>
      <c r="AP898" s="231"/>
      <c r="AQ898" s="61"/>
      <c r="AS898" s="143"/>
      <c r="AT898" s="143"/>
      <c r="AW898" s="143"/>
      <c r="AX898" s="231"/>
      <c r="AY898" s="61"/>
      <c r="BA898" s="143"/>
      <c r="BB898" s="143"/>
      <c r="BE898" s="143"/>
      <c r="BF898" s="231"/>
      <c r="BG898" s="241"/>
    </row>
    <row r="899" spans="1:59" ht="12.75" x14ac:dyDescent="0.2">
      <c r="A899" s="231"/>
      <c r="B899" s="126"/>
      <c r="I899" s="143"/>
      <c r="J899" s="231"/>
      <c r="M899" s="143"/>
      <c r="N899" s="143"/>
      <c r="Q899" s="143"/>
      <c r="R899" s="231"/>
      <c r="S899" s="61"/>
      <c r="U899" s="143"/>
      <c r="V899" s="143"/>
      <c r="Y899" s="143"/>
      <c r="Z899" s="231"/>
      <c r="AA899" s="61"/>
      <c r="AC899" s="143"/>
      <c r="AD899" s="143"/>
      <c r="AG899" s="143"/>
      <c r="AH899" s="231"/>
      <c r="AI899" s="61"/>
      <c r="AK899" s="143"/>
      <c r="AL899" s="143"/>
      <c r="AO899" s="143"/>
      <c r="AP899" s="231"/>
      <c r="AQ899" s="61"/>
      <c r="AS899" s="143"/>
      <c r="AT899" s="143"/>
      <c r="AW899" s="143"/>
      <c r="AX899" s="231"/>
      <c r="AY899" s="61"/>
      <c r="BA899" s="143"/>
      <c r="BB899" s="143"/>
      <c r="BE899" s="143"/>
      <c r="BF899" s="231"/>
      <c r="BG899" s="241"/>
    </row>
    <row r="900" spans="1:59" ht="12.75" x14ac:dyDescent="0.2">
      <c r="A900" s="231"/>
      <c r="B900" s="126"/>
      <c r="I900" s="143"/>
      <c r="J900" s="231"/>
      <c r="M900" s="143"/>
      <c r="N900" s="143"/>
      <c r="Q900" s="143"/>
      <c r="R900" s="231"/>
      <c r="S900" s="61"/>
      <c r="U900" s="143"/>
      <c r="V900" s="143"/>
      <c r="Y900" s="143"/>
      <c r="Z900" s="231"/>
      <c r="AA900" s="61"/>
      <c r="AC900" s="143"/>
      <c r="AD900" s="143"/>
      <c r="AG900" s="143"/>
      <c r="AH900" s="231"/>
      <c r="AI900" s="61"/>
      <c r="AK900" s="143"/>
      <c r="AL900" s="143"/>
      <c r="AO900" s="143"/>
      <c r="AP900" s="231"/>
      <c r="AQ900" s="61"/>
      <c r="AS900" s="143"/>
      <c r="AT900" s="143"/>
      <c r="AW900" s="143"/>
      <c r="AX900" s="231"/>
      <c r="AY900" s="61"/>
      <c r="BA900" s="143"/>
      <c r="BB900" s="143"/>
      <c r="BE900" s="143"/>
      <c r="BF900" s="231"/>
      <c r="BG900" s="241"/>
    </row>
    <row r="901" spans="1:59" ht="12.75" x14ac:dyDescent="0.2">
      <c r="A901" s="231"/>
      <c r="B901" s="126"/>
      <c r="I901" s="143"/>
      <c r="J901" s="231"/>
      <c r="M901" s="143"/>
      <c r="N901" s="143"/>
      <c r="Q901" s="143"/>
      <c r="R901" s="231"/>
      <c r="S901" s="61"/>
      <c r="U901" s="143"/>
      <c r="V901" s="143"/>
      <c r="Y901" s="143"/>
      <c r="Z901" s="231"/>
      <c r="AA901" s="61"/>
      <c r="AC901" s="143"/>
      <c r="AD901" s="143"/>
      <c r="AG901" s="143"/>
      <c r="AH901" s="231"/>
      <c r="AI901" s="61"/>
      <c r="AK901" s="143"/>
      <c r="AL901" s="143"/>
      <c r="AO901" s="143"/>
      <c r="AP901" s="231"/>
      <c r="AQ901" s="61"/>
      <c r="AS901" s="143"/>
      <c r="AT901" s="143"/>
      <c r="AW901" s="143"/>
      <c r="AX901" s="231"/>
      <c r="AY901" s="61"/>
      <c r="BA901" s="143"/>
      <c r="BB901" s="143"/>
      <c r="BE901" s="143"/>
      <c r="BF901" s="231"/>
      <c r="BG901" s="241"/>
    </row>
    <row r="902" spans="1:59" ht="12.75" x14ac:dyDescent="0.2">
      <c r="A902" s="231"/>
      <c r="B902" s="126"/>
      <c r="I902" s="143"/>
      <c r="J902" s="231"/>
      <c r="M902" s="143"/>
      <c r="N902" s="143"/>
      <c r="Q902" s="143"/>
      <c r="R902" s="231"/>
      <c r="S902" s="61"/>
      <c r="U902" s="143"/>
      <c r="V902" s="143"/>
      <c r="Y902" s="143"/>
      <c r="Z902" s="231"/>
      <c r="AA902" s="61"/>
      <c r="AC902" s="143"/>
      <c r="AD902" s="143"/>
      <c r="AG902" s="143"/>
      <c r="AH902" s="231"/>
      <c r="AI902" s="61"/>
      <c r="AK902" s="143"/>
      <c r="AL902" s="143"/>
      <c r="AO902" s="143"/>
      <c r="AP902" s="231"/>
      <c r="AQ902" s="61"/>
      <c r="AS902" s="143"/>
      <c r="AT902" s="143"/>
      <c r="AW902" s="143"/>
      <c r="AX902" s="231"/>
      <c r="AY902" s="61"/>
      <c r="BA902" s="143"/>
      <c r="BB902" s="143"/>
      <c r="BE902" s="143"/>
      <c r="BF902" s="231"/>
      <c r="BG902" s="241"/>
    </row>
    <row r="903" spans="1:59" ht="12.75" x14ac:dyDescent="0.2">
      <c r="A903" s="231"/>
      <c r="B903" s="126"/>
      <c r="I903" s="143"/>
      <c r="J903" s="231"/>
      <c r="M903" s="143"/>
      <c r="N903" s="143"/>
      <c r="Q903" s="143"/>
      <c r="R903" s="231"/>
      <c r="S903" s="61"/>
      <c r="U903" s="143"/>
      <c r="V903" s="143"/>
      <c r="Y903" s="143"/>
      <c r="Z903" s="231"/>
      <c r="AA903" s="61"/>
      <c r="AC903" s="143"/>
      <c r="AD903" s="143"/>
      <c r="AG903" s="143"/>
      <c r="AH903" s="231"/>
      <c r="AI903" s="61"/>
      <c r="AK903" s="143"/>
      <c r="AL903" s="143"/>
      <c r="AO903" s="143"/>
      <c r="AP903" s="231"/>
      <c r="AQ903" s="61"/>
      <c r="AS903" s="143"/>
      <c r="AT903" s="143"/>
      <c r="AW903" s="143"/>
      <c r="AX903" s="231"/>
      <c r="AY903" s="61"/>
      <c r="BA903" s="143"/>
      <c r="BB903" s="143"/>
      <c r="BE903" s="143"/>
      <c r="BF903" s="231"/>
      <c r="BG903" s="241"/>
    </row>
    <row r="904" spans="1:59" ht="12.75" x14ac:dyDescent="0.2">
      <c r="A904" s="231"/>
      <c r="B904" s="126"/>
      <c r="I904" s="143"/>
      <c r="J904" s="231"/>
      <c r="M904" s="143"/>
      <c r="N904" s="143"/>
      <c r="Q904" s="143"/>
      <c r="R904" s="231"/>
      <c r="S904" s="61"/>
      <c r="U904" s="143"/>
      <c r="V904" s="143"/>
      <c r="Y904" s="143"/>
      <c r="Z904" s="231"/>
      <c r="AA904" s="61"/>
      <c r="AC904" s="143"/>
      <c r="AD904" s="143"/>
      <c r="AG904" s="143"/>
      <c r="AH904" s="231"/>
      <c r="AI904" s="61"/>
      <c r="AK904" s="143"/>
      <c r="AL904" s="143"/>
      <c r="AO904" s="143"/>
      <c r="AP904" s="231"/>
      <c r="AQ904" s="61"/>
      <c r="AS904" s="143"/>
      <c r="AT904" s="143"/>
      <c r="AW904" s="143"/>
      <c r="AX904" s="231"/>
      <c r="AY904" s="61"/>
      <c r="BA904" s="143"/>
      <c r="BB904" s="143"/>
      <c r="BE904" s="143"/>
      <c r="BF904" s="231"/>
      <c r="BG904" s="241"/>
    </row>
    <row r="905" spans="1:59" ht="12.75" x14ac:dyDescent="0.2">
      <c r="A905" s="231"/>
      <c r="B905" s="126"/>
      <c r="I905" s="143"/>
      <c r="J905" s="231"/>
      <c r="M905" s="143"/>
      <c r="N905" s="143"/>
      <c r="Q905" s="143"/>
      <c r="R905" s="231"/>
      <c r="S905" s="61"/>
      <c r="U905" s="143"/>
      <c r="V905" s="143"/>
      <c r="Y905" s="143"/>
      <c r="Z905" s="231"/>
      <c r="AA905" s="61"/>
      <c r="AC905" s="143"/>
      <c r="AD905" s="143"/>
      <c r="AG905" s="143"/>
      <c r="AH905" s="231"/>
      <c r="AI905" s="61"/>
      <c r="AK905" s="143"/>
      <c r="AL905" s="143"/>
      <c r="AO905" s="143"/>
      <c r="AP905" s="231"/>
      <c r="AQ905" s="61"/>
      <c r="AS905" s="143"/>
      <c r="AT905" s="143"/>
      <c r="AW905" s="143"/>
      <c r="AX905" s="231"/>
      <c r="AY905" s="61"/>
      <c r="BA905" s="143"/>
      <c r="BB905" s="143"/>
      <c r="BE905" s="143"/>
      <c r="BF905" s="231"/>
      <c r="BG905" s="241"/>
    </row>
    <row r="906" spans="1:59" ht="12.75" x14ac:dyDescent="0.2">
      <c r="A906" s="231"/>
      <c r="B906" s="126"/>
      <c r="I906" s="143"/>
      <c r="J906" s="231"/>
      <c r="M906" s="143"/>
      <c r="N906" s="143"/>
      <c r="Q906" s="143"/>
      <c r="R906" s="231"/>
      <c r="S906" s="61"/>
      <c r="U906" s="143"/>
      <c r="V906" s="143"/>
      <c r="Y906" s="143"/>
      <c r="Z906" s="231"/>
      <c r="AA906" s="61"/>
      <c r="AC906" s="143"/>
      <c r="AD906" s="143"/>
      <c r="AG906" s="143"/>
      <c r="AH906" s="231"/>
      <c r="AI906" s="61"/>
      <c r="AK906" s="143"/>
      <c r="AL906" s="143"/>
      <c r="AO906" s="143"/>
      <c r="AP906" s="231"/>
      <c r="AQ906" s="61"/>
      <c r="AS906" s="143"/>
      <c r="AT906" s="143"/>
      <c r="AW906" s="143"/>
      <c r="AX906" s="231"/>
      <c r="AY906" s="61"/>
      <c r="BA906" s="143"/>
      <c r="BB906" s="143"/>
      <c r="BE906" s="143"/>
      <c r="BF906" s="231"/>
      <c r="BG906" s="241"/>
    </row>
    <row r="907" spans="1:59" ht="12.75" x14ac:dyDescent="0.2">
      <c r="A907" s="231"/>
      <c r="B907" s="126"/>
      <c r="I907" s="143"/>
      <c r="J907" s="231"/>
      <c r="M907" s="143"/>
      <c r="N907" s="143"/>
      <c r="Q907" s="143"/>
      <c r="R907" s="231"/>
      <c r="S907" s="61"/>
      <c r="U907" s="143"/>
      <c r="V907" s="143"/>
      <c r="Y907" s="143"/>
      <c r="Z907" s="231"/>
      <c r="AA907" s="61"/>
      <c r="AC907" s="143"/>
      <c r="AD907" s="143"/>
      <c r="AG907" s="143"/>
      <c r="AH907" s="231"/>
      <c r="AI907" s="61"/>
      <c r="AK907" s="143"/>
      <c r="AL907" s="143"/>
      <c r="AO907" s="143"/>
      <c r="AP907" s="231"/>
      <c r="AQ907" s="61"/>
      <c r="AS907" s="143"/>
      <c r="AT907" s="143"/>
      <c r="AW907" s="143"/>
      <c r="AX907" s="231"/>
      <c r="AY907" s="61"/>
      <c r="BA907" s="143"/>
      <c r="BB907" s="143"/>
      <c r="BE907" s="143"/>
      <c r="BF907" s="231"/>
      <c r="BG907" s="241"/>
    </row>
    <row r="908" spans="1:59" ht="12.75" x14ac:dyDescent="0.2">
      <c r="A908" s="231"/>
      <c r="B908" s="126"/>
      <c r="I908" s="143"/>
      <c r="J908" s="231"/>
      <c r="M908" s="143"/>
      <c r="N908" s="143"/>
      <c r="Q908" s="143"/>
      <c r="R908" s="231"/>
      <c r="S908" s="61"/>
      <c r="U908" s="143"/>
      <c r="V908" s="143"/>
      <c r="Y908" s="143"/>
      <c r="Z908" s="231"/>
      <c r="AA908" s="61"/>
      <c r="AC908" s="143"/>
      <c r="AD908" s="143"/>
      <c r="AG908" s="143"/>
      <c r="AH908" s="231"/>
      <c r="AI908" s="61"/>
      <c r="AK908" s="143"/>
      <c r="AL908" s="143"/>
      <c r="AO908" s="143"/>
      <c r="AP908" s="231"/>
      <c r="AQ908" s="61"/>
      <c r="AS908" s="143"/>
      <c r="AT908" s="143"/>
      <c r="AW908" s="143"/>
      <c r="AX908" s="231"/>
      <c r="AY908" s="61"/>
      <c r="BA908" s="143"/>
      <c r="BB908" s="143"/>
      <c r="BE908" s="143"/>
      <c r="BF908" s="231"/>
      <c r="BG908" s="241"/>
    </row>
    <row r="909" spans="1:59" ht="12.75" x14ac:dyDescent="0.2">
      <c r="A909" s="231"/>
      <c r="B909" s="126"/>
      <c r="I909" s="143"/>
      <c r="J909" s="231"/>
      <c r="M909" s="143"/>
      <c r="N909" s="143"/>
      <c r="Q909" s="143"/>
      <c r="R909" s="231"/>
      <c r="S909" s="61"/>
      <c r="U909" s="143"/>
      <c r="V909" s="143"/>
      <c r="Y909" s="143"/>
      <c r="Z909" s="231"/>
      <c r="AA909" s="61"/>
      <c r="AC909" s="143"/>
      <c r="AD909" s="143"/>
      <c r="AG909" s="143"/>
      <c r="AH909" s="231"/>
      <c r="AI909" s="61"/>
      <c r="AK909" s="143"/>
      <c r="AL909" s="143"/>
      <c r="AO909" s="143"/>
      <c r="AP909" s="231"/>
      <c r="AQ909" s="61"/>
      <c r="AS909" s="143"/>
      <c r="AT909" s="143"/>
      <c r="AW909" s="143"/>
      <c r="AX909" s="231"/>
      <c r="AY909" s="61"/>
      <c r="BA909" s="143"/>
      <c r="BB909" s="143"/>
      <c r="BE909" s="143"/>
      <c r="BF909" s="231"/>
      <c r="BG909" s="241"/>
    </row>
    <row r="910" spans="1:59" ht="12.75" x14ac:dyDescent="0.2">
      <c r="A910" s="231"/>
      <c r="B910" s="126"/>
      <c r="I910" s="143"/>
      <c r="J910" s="231"/>
      <c r="M910" s="143"/>
      <c r="N910" s="143"/>
      <c r="Q910" s="143"/>
      <c r="R910" s="231"/>
      <c r="S910" s="61"/>
      <c r="U910" s="143"/>
      <c r="V910" s="143"/>
      <c r="Y910" s="143"/>
      <c r="Z910" s="231"/>
      <c r="AA910" s="61"/>
      <c r="AC910" s="143"/>
      <c r="AD910" s="143"/>
      <c r="AG910" s="143"/>
      <c r="AH910" s="231"/>
      <c r="AI910" s="61"/>
      <c r="AK910" s="143"/>
      <c r="AL910" s="143"/>
      <c r="AO910" s="143"/>
      <c r="AP910" s="231"/>
      <c r="AQ910" s="61"/>
      <c r="AS910" s="143"/>
      <c r="AT910" s="143"/>
      <c r="AW910" s="143"/>
      <c r="AX910" s="231"/>
      <c r="AY910" s="61"/>
      <c r="BA910" s="143"/>
      <c r="BB910" s="143"/>
      <c r="BE910" s="143"/>
      <c r="BF910" s="231"/>
      <c r="BG910" s="241"/>
    </row>
    <row r="911" spans="1:59" ht="12.75" x14ac:dyDescent="0.2">
      <c r="A911" s="231"/>
      <c r="B911" s="126"/>
      <c r="I911" s="143"/>
      <c r="J911" s="231"/>
      <c r="M911" s="143"/>
      <c r="N911" s="143"/>
      <c r="Q911" s="143"/>
      <c r="R911" s="231"/>
      <c r="S911" s="61"/>
      <c r="U911" s="143"/>
      <c r="V911" s="143"/>
      <c r="Y911" s="143"/>
      <c r="Z911" s="231"/>
      <c r="AA911" s="61"/>
      <c r="AC911" s="143"/>
      <c r="AD911" s="143"/>
      <c r="AG911" s="143"/>
      <c r="AH911" s="231"/>
      <c r="AI911" s="61"/>
      <c r="AK911" s="143"/>
      <c r="AL911" s="143"/>
      <c r="AO911" s="143"/>
      <c r="AP911" s="231"/>
      <c r="AQ911" s="61"/>
      <c r="AS911" s="143"/>
      <c r="AT911" s="143"/>
      <c r="AW911" s="143"/>
      <c r="AX911" s="231"/>
      <c r="AY911" s="61"/>
      <c r="BA911" s="143"/>
      <c r="BB911" s="143"/>
      <c r="BE911" s="143"/>
      <c r="BF911" s="231"/>
      <c r="BG911" s="241"/>
    </row>
    <row r="912" spans="1:59" ht="12.75" x14ac:dyDescent="0.2">
      <c r="A912" s="231"/>
      <c r="B912" s="126"/>
      <c r="I912" s="143"/>
      <c r="J912" s="231"/>
      <c r="M912" s="143"/>
      <c r="N912" s="143"/>
      <c r="Q912" s="143"/>
      <c r="R912" s="231"/>
      <c r="S912" s="61"/>
      <c r="U912" s="143"/>
      <c r="V912" s="143"/>
      <c r="Y912" s="143"/>
      <c r="Z912" s="231"/>
      <c r="AA912" s="61"/>
      <c r="AC912" s="143"/>
      <c r="AD912" s="143"/>
      <c r="AG912" s="143"/>
      <c r="AH912" s="231"/>
      <c r="AI912" s="61"/>
      <c r="AK912" s="143"/>
      <c r="AL912" s="143"/>
      <c r="AO912" s="143"/>
      <c r="AP912" s="231"/>
      <c r="AQ912" s="61"/>
      <c r="AS912" s="143"/>
      <c r="AT912" s="143"/>
      <c r="AW912" s="143"/>
      <c r="AX912" s="231"/>
      <c r="AY912" s="61"/>
      <c r="BA912" s="143"/>
      <c r="BB912" s="143"/>
      <c r="BE912" s="143"/>
      <c r="BF912" s="231"/>
      <c r="BG912" s="241"/>
    </row>
    <row r="913" spans="1:59" ht="12.75" x14ac:dyDescent="0.2">
      <c r="A913" s="231"/>
      <c r="B913" s="126"/>
      <c r="I913" s="143"/>
      <c r="J913" s="231"/>
      <c r="M913" s="143"/>
      <c r="N913" s="143"/>
      <c r="Q913" s="143"/>
      <c r="R913" s="231"/>
      <c r="S913" s="61"/>
      <c r="U913" s="143"/>
      <c r="V913" s="143"/>
      <c r="Y913" s="143"/>
      <c r="Z913" s="231"/>
      <c r="AA913" s="61"/>
      <c r="AC913" s="143"/>
      <c r="AD913" s="143"/>
      <c r="AG913" s="143"/>
      <c r="AH913" s="231"/>
      <c r="AI913" s="61"/>
      <c r="AK913" s="143"/>
      <c r="AL913" s="143"/>
      <c r="AO913" s="143"/>
      <c r="AP913" s="231"/>
      <c r="AQ913" s="61"/>
      <c r="AS913" s="143"/>
      <c r="AT913" s="143"/>
      <c r="AW913" s="143"/>
      <c r="AX913" s="231"/>
      <c r="AY913" s="61"/>
      <c r="BA913" s="143"/>
      <c r="BB913" s="143"/>
      <c r="BE913" s="143"/>
      <c r="BF913" s="231"/>
      <c r="BG913" s="241"/>
    </row>
    <row r="914" spans="1:59" ht="12.75" x14ac:dyDescent="0.2">
      <c r="A914" s="231"/>
      <c r="B914" s="126"/>
      <c r="I914" s="143"/>
      <c r="J914" s="231"/>
      <c r="M914" s="143"/>
      <c r="N914" s="143"/>
      <c r="Q914" s="143"/>
      <c r="R914" s="231"/>
      <c r="S914" s="61"/>
      <c r="U914" s="143"/>
      <c r="V914" s="143"/>
      <c r="Y914" s="143"/>
      <c r="Z914" s="231"/>
      <c r="AA914" s="61"/>
      <c r="AC914" s="143"/>
      <c r="AD914" s="143"/>
      <c r="AG914" s="143"/>
      <c r="AH914" s="231"/>
      <c r="AI914" s="61"/>
      <c r="AK914" s="143"/>
      <c r="AL914" s="143"/>
      <c r="AO914" s="143"/>
      <c r="AP914" s="231"/>
      <c r="AQ914" s="61"/>
      <c r="AS914" s="143"/>
      <c r="AT914" s="143"/>
      <c r="AW914" s="143"/>
      <c r="AX914" s="231"/>
      <c r="AY914" s="61"/>
      <c r="BA914" s="143"/>
      <c r="BB914" s="143"/>
      <c r="BE914" s="143"/>
      <c r="BF914" s="231"/>
      <c r="BG914" s="241"/>
    </row>
    <row r="915" spans="1:59" ht="12.75" x14ac:dyDescent="0.2">
      <c r="A915" s="231"/>
      <c r="B915" s="126"/>
      <c r="I915" s="143"/>
      <c r="J915" s="231"/>
      <c r="M915" s="143"/>
      <c r="N915" s="143"/>
      <c r="Q915" s="143"/>
      <c r="R915" s="231"/>
      <c r="S915" s="61"/>
      <c r="U915" s="143"/>
      <c r="V915" s="143"/>
      <c r="Y915" s="143"/>
      <c r="Z915" s="231"/>
      <c r="AA915" s="61"/>
      <c r="AC915" s="143"/>
      <c r="AD915" s="143"/>
      <c r="AG915" s="143"/>
      <c r="AH915" s="231"/>
      <c r="AI915" s="61"/>
      <c r="AK915" s="143"/>
      <c r="AL915" s="143"/>
      <c r="AO915" s="143"/>
      <c r="AP915" s="231"/>
      <c r="AQ915" s="61"/>
      <c r="AS915" s="143"/>
      <c r="AT915" s="143"/>
      <c r="AW915" s="143"/>
      <c r="AX915" s="231"/>
      <c r="AY915" s="61"/>
      <c r="BA915" s="143"/>
      <c r="BB915" s="143"/>
      <c r="BE915" s="143"/>
      <c r="BF915" s="231"/>
      <c r="BG915" s="241"/>
    </row>
    <row r="916" spans="1:59" ht="12.75" x14ac:dyDescent="0.2">
      <c r="A916" s="231"/>
      <c r="B916" s="126"/>
      <c r="I916" s="143"/>
      <c r="J916" s="231"/>
      <c r="M916" s="143"/>
      <c r="N916" s="143"/>
      <c r="Q916" s="143"/>
      <c r="R916" s="231"/>
      <c r="S916" s="61"/>
      <c r="U916" s="143"/>
      <c r="V916" s="143"/>
      <c r="Y916" s="143"/>
      <c r="Z916" s="231"/>
      <c r="AA916" s="61"/>
      <c r="AC916" s="143"/>
      <c r="AD916" s="143"/>
      <c r="AG916" s="143"/>
      <c r="AH916" s="231"/>
      <c r="AI916" s="61"/>
      <c r="AK916" s="143"/>
      <c r="AL916" s="143"/>
      <c r="AO916" s="143"/>
      <c r="AP916" s="231"/>
      <c r="AQ916" s="61"/>
      <c r="AS916" s="143"/>
      <c r="AT916" s="143"/>
      <c r="AW916" s="143"/>
      <c r="AX916" s="231"/>
      <c r="AY916" s="61"/>
      <c r="BA916" s="143"/>
      <c r="BB916" s="143"/>
      <c r="BE916" s="143"/>
      <c r="BF916" s="231"/>
      <c r="BG916" s="241"/>
    </row>
    <row r="917" spans="1:59" ht="12.75" x14ac:dyDescent="0.2">
      <c r="A917" s="231"/>
      <c r="B917" s="126"/>
      <c r="I917" s="143"/>
      <c r="J917" s="231"/>
      <c r="M917" s="143"/>
      <c r="N917" s="143"/>
      <c r="Q917" s="143"/>
      <c r="R917" s="231"/>
      <c r="S917" s="61"/>
      <c r="U917" s="143"/>
      <c r="V917" s="143"/>
      <c r="Y917" s="143"/>
      <c r="Z917" s="231"/>
      <c r="AA917" s="61"/>
      <c r="AC917" s="143"/>
      <c r="AD917" s="143"/>
      <c r="AG917" s="143"/>
      <c r="AH917" s="231"/>
      <c r="AI917" s="61"/>
      <c r="AK917" s="143"/>
      <c r="AL917" s="143"/>
      <c r="AO917" s="143"/>
      <c r="AP917" s="231"/>
      <c r="AQ917" s="61"/>
      <c r="AS917" s="143"/>
      <c r="AT917" s="143"/>
      <c r="AW917" s="143"/>
      <c r="AX917" s="231"/>
      <c r="AY917" s="61"/>
      <c r="BA917" s="143"/>
      <c r="BB917" s="143"/>
      <c r="BE917" s="143"/>
      <c r="BF917" s="231"/>
      <c r="BG917" s="241"/>
    </row>
    <row r="918" spans="1:59" ht="12.75" x14ac:dyDescent="0.2">
      <c r="A918" s="231"/>
      <c r="B918" s="126"/>
      <c r="I918" s="143"/>
      <c r="J918" s="231"/>
      <c r="M918" s="143"/>
      <c r="N918" s="143"/>
      <c r="Q918" s="143"/>
      <c r="R918" s="231"/>
      <c r="S918" s="61"/>
      <c r="U918" s="143"/>
      <c r="V918" s="143"/>
      <c r="Y918" s="143"/>
      <c r="Z918" s="231"/>
      <c r="AA918" s="61"/>
      <c r="AC918" s="143"/>
      <c r="AD918" s="143"/>
      <c r="AG918" s="143"/>
      <c r="AH918" s="231"/>
      <c r="AI918" s="61"/>
      <c r="AK918" s="143"/>
      <c r="AL918" s="143"/>
      <c r="AO918" s="143"/>
      <c r="AP918" s="231"/>
      <c r="AQ918" s="61"/>
      <c r="AS918" s="143"/>
      <c r="AT918" s="143"/>
      <c r="AW918" s="143"/>
      <c r="AX918" s="231"/>
      <c r="AY918" s="61"/>
      <c r="BA918" s="143"/>
      <c r="BB918" s="143"/>
      <c r="BE918" s="143"/>
      <c r="BF918" s="231"/>
      <c r="BG918" s="241"/>
    </row>
    <row r="919" spans="1:59" ht="12.75" x14ac:dyDescent="0.2">
      <c r="A919" s="231"/>
      <c r="B919" s="126"/>
      <c r="I919" s="143"/>
      <c r="J919" s="231"/>
      <c r="M919" s="143"/>
      <c r="N919" s="143"/>
      <c r="Q919" s="143"/>
      <c r="R919" s="231"/>
      <c r="S919" s="61"/>
      <c r="U919" s="143"/>
      <c r="V919" s="143"/>
      <c r="Y919" s="143"/>
      <c r="Z919" s="231"/>
      <c r="AA919" s="61"/>
      <c r="AC919" s="143"/>
      <c r="AD919" s="143"/>
      <c r="AG919" s="143"/>
      <c r="AH919" s="231"/>
      <c r="AI919" s="61"/>
      <c r="AK919" s="143"/>
      <c r="AL919" s="143"/>
      <c r="AO919" s="143"/>
      <c r="AP919" s="231"/>
      <c r="AQ919" s="61"/>
      <c r="AS919" s="143"/>
      <c r="AT919" s="143"/>
      <c r="AW919" s="143"/>
      <c r="AX919" s="231"/>
      <c r="AY919" s="61"/>
      <c r="BA919" s="143"/>
      <c r="BB919" s="143"/>
      <c r="BE919" s="143"/>
      <c r="BF919" s="231"/>
      <c r="BG919" s="241"/>
    </row>
    <row r="920" spans="1:59" ht="12.75" x14ac:dyDescent="0.2">
      <c r="A920" s="231"/>
      <c r="B920" s="126"/>
      <c r="I920" s="143"/>
      <c r="J920" s="231"/>
      <c r="M920" s="143"/>
      <c r="N920" s="143"/>
      <c r="Q920" s="143"/>
      <c r="R920" s="231"/>
      <c r="S920" s="61"/>
      <c r="U920" s="143"/>
      <c r="V920" s="143"/>
      <c r="Y920" s="143"/>
      <c r="Z920" s="231"/>
      <c r="AA920" s="61"/>
      <c r="AC920" s="143"/>
      <c r="AD920" s="143"/>
      <c r="AG920" s="143"/>
      <c r="AH920" s="231"/>
      <c r="AI920" s="61"/>
      <c r="AK920" s="143"/>
      <c r="AL920" s="143"/>
      <c r="AO920" s="143"/>
      <c r="AP920" s="231"/>
      <c r="AQ920" s="61"/>
      <c r="AS920" s="143"/>
      <c r="AT920" s="143"/>
      <c r="AW920" s="143"/>
      <c r="AX920" s="231"/>
      <c r="AY920" s="61"/>
      <c r="BA920" s="143"/>
      <c r="BB920" s="143"/>
      <c r="BE920" s="143"/>
      <c r="BF920" s="231"/>
      <c r="BG920" s="241"/>
    </row>
    <row r="921" spans="1:59" ht="12.75" x14ac:dyDescent="0.2">
      <c r="A921" s="231"/>
      <c r="B921" s="126"/>
      <c r="I921" s="143"/>
      <c r="J921" s="231"/>
      <c r="M921" s="143"/>
      <c r="N921" s="143"/>
      <c r="Q921" s="143"/>
      <c r="R921" s="231"/>
      <c r="S921" s="61"/>
      <c r="U921" s="143"/>
      <c r="V921" s="143"/>
      <c r="Y921" s="143"/>
      <c r="Z921" s="231"/>
      <c r="AA921" s="61"/>
      <c r="AC921" s="143"/>
      <c r="AD921" s="143"/>
      <c r="AG921" s="143"/>
      <c r="AH921" s="231"/>
      <c r="AI921" s="61"/>
      <c r="AK921" s="143"/>
      <c r="AL921" s="143"/>
      <c r="AO921" s="143"/>
      <c r="AP921" s="231"/>
      <c r="AQ921" s="61"/>
      <c r="AS921" s="143"/>
      <c r="AT921" s="143"/>
      <c r="AW921" s="143"/>
      <c r="AX921" s="231"/>
      <c r="AY921" s="61"/>
      <c r="BA921" s="143"/>
      <c r="BB921" s="143"/>
      <c r="BE921" s="143"/>
      <c r="BF921" s="231"/>
      <c r="BG921" s="241"/>
    </row>
    <row r="922" spans="1:59" ht="12.75" x14ac:dyDescent="0.2">
      <c r="A922" s="231"/>
      <c r="B922" s="126"/>
      <c r="I922" s="143"/>
      <c r="J922" s="231"/>
      <c r="M922" s="143"/>
      <c r="N922" s="143"/>
      <c r="Q922" s="143"/>
      <c r="R922" s="231"/>
      <c r="S922" s="61"/>
      <c r="U922" s="143"/>
      <c r="V922" s="143"/>
      <c r="Y922" s="143"/>
      <c r="Z922" s="231"/>
      <c r="AA922" s="61"/>
      <c r="AC922" s="143"/>
      <c r="AD922" s="143"/>
      <c r="AG922" s="143"/>
      <c r="AH922" s="231"/>
      <c r="AI922" s="61"/>
      <c r="AK922" s="143"/>
      <c r="AL922" s="143"/>
      <c r="AO922" s="143"/>
      <c r="AP922" s="231"/>
      <c r="AQ922" s="61"/>
      <c r="AS922" s="143"/>
      <c r="AT922" s="143"/>
      <c r="AW922" s="143"/>
      <c r="AX922" s="231"/>
      <c r="AY922" s="61"/>
      <c r="BA922" s="143"/>
      <c r="BB922" s="143"/>
      <c r="BE922" s="143"/>
      <c r="BF922" s="231"/>
      <c r="BG922" s="241"/>
    </row>
    <row r="923" spans="1:59" ht="12.75" x14ac:dyDescent="0.2">
      <c r="A923" s="231"/>
      <c r="B923" s="126"/>
      <c r="I923" s="143"/>
      <c r="J923" s="231"/>
      <c r="M923" s="143"/>
      <c r="N923" s="143"/>
      <c r="Q923" s="143"/>
      <c r="R923" s="231"/>
      <c r="S923" s="61"/>
      <c r="U923" s="143"/>
      <c r="V923" s="143"/>
      <c r="Y923" s="143"/>
      <c r="Z923" s="231"/>
      <c r="AA923" s="61"/>
      <c r="AC923" s="143"/>
      <c r="AD923" s="143"/>
      <c r="AG923" s="143"/>
      <c r="AH923" s="231"/>
      <c r="AI923" s="61"/>
      <c r="AK923" s="143"/>
      <c r="AL923" s="143"/>
      <c r="AO923" s="143"/>
      <c r="AP923" s="231"/>
      <c r="AQ923" s="61"/>
      <c r="AS923" s="143"/>
      <c r="AT923" s="143"/>
      <c r="AW923" s="143"/>
      <c r="AX923" s="231"/>
      <c r="AY923" s="61"/>
      <c r="BA923" s="143"/>
      <c r="BB923" s="143"/>
      <c r="BE923" s="143"/>
      <c r="BF923" s="231"/>
      <c r="BG923" s="241"/>
    </row>
    <row r="924" spans="1:59" ht="12.75" x14ac:dyDescent="0.2">
      <c r="A924" s="231"/>
      <c r="B924" s="126"/>
      <c r="I924" s="143"/>
      <c r="J924" s="231"/>
      <c r="M924" s="143"/>
      <c r="N924" s="143"/>
      <c r="Q924" s="143"/>
      <c r="R924" s="231"/>
      <c r="S924" s="61"/>
      <c r="U924" s="143"/>
      <c r="V924" s="143"/>
      <c r="Y924" s="143"/>
      <c r="Z924" s="231"/>
      <c r="AA924" s="61"/>
      <c r="AC924" s="143"/>
      <c r="AD924" s="143"/>
      <c r="AG924" s="143"/>
      <c r="AH924" s="231"/>
      <c r="AI924" s="61"/>
      <c r="AK924" s="143"/>
      <c r="AL924" s="143"/>
      <c r="AO924" s="143"/>
      <c r="AP924" s="231"/>
      <c r="AQ924" s="61"/>
      <c r="AS924" s="143"/>
      <c r="AT924" s="143"/>
      <c r="AW924" s="143"/>
      <c r="AX924" s="231"/>
      <c r="AY924" s="61"/>
      <c r="BA924" s="143"/>
      <c r="BB924" s="143"/>
      <c r="BE924" s="143"/>
      <c r="BF924" s="231"/>
      <c r="BG924" s="241"/>
    </row>
    <row r="925" spans="1:59" ht="12.75" x14ac:dyDescent="0.2">
      <c r="A925" s="231"/>
      <c r="B925" s="126"/>
      <c r="I925" s="143"/>
      <c r="J925" s="231"/>
      <c r="M925" s="143"/>
      <c r="N925" s="143"/>
      <c r="Q925" s="143"/>
      <c r="R925" s="231"/>
      <c r="S925" s="61"/>
      <c r="U925" s="143"/>
      <c r="V925" s="143"/>
      <c r="Y925" s="143"/>
      <c r="Z925" s="231"/>
      <c r="AA925" s="61"/>
      <c r="AC925" s="143"/>
      <c r="AD925" s="143"/>
      <c r="AG925" s="143"/>
      <c r="AH925" s="231"/>
      <c r="AI925" s="61"/>
      <c r="AK925" s="143"/>
      <c r="AL925" s="143"/>
      <c r="AO925" s="143"/>
      <c r="AP925" s="231"/>
      <c r="AQ925" s="61"/>
      <c r="AS925" s="143"/>
      <c r="AT925" s="143"/>
      <c r="AW925" s="143"/>
      <c r="AX925" s="231"/>
      <c r="AY925" s="61"/>
      <c r="BA925" s="143"/>
      <c r="BB925" s="143"/>
      <c r="BE925" s="143"/>
      <c r="BF925" s="231"/>
      <c r="BG925" s="241"/>
    </row>
    <row r="926" spans="1:59" ht="12.75" x14ac:dyDescent="0.2">
      <c r="A926" s="231"/>
      <c r="B926" s="126"/>
      <c r="I926" s="143"/>
      <c r="J926" s="231"/>
      <c r="M926" s="143"/>
      <c r="N926" s="143"/>
      <c r="Q926" s="143"/>
      <c r="R926" s="231"/>
      <c r="S926" s="61"/>
      <c r="U926" s="143"/>
      <c r="V926" s="143"/>
      <c r="Y926" s="143"/>
      <c r="Z926" s="231"/>
      <c r="AA926" s="61"/>
      <c r="AC926" s="143"/>
      <c r="AD926" s="143"/>
      <c r="AG926" s="143"/>
      <c r="AH926" s="231"/>
      <c r="AI926" s="61"/>
      <c r="AK926" s="143"/>
      <c r="AL926" s="143"/>
      <c r="AO926" s="143"/>
      <c r="AP926" s="231"/>
      <c r="AQ926" s="61"/>
      <c r="AS926" s="143"/>
      <c r="AT926" s="143"/>
      <c r="AW926" s="143"/>
      <c r="AX926" s="231"/>
      <c r="AY926" s="61"/>
      <c r="BA926" s="143"/>
      <c r="BB926" s="143"/>
      <c r="BE926" s="143"/>
      <c r="BF926" s="231"/>
      <c r="BG926" s="241"/>
    </row>
    <row r="927" spans="1:59" ht="12.75" x14ac:dyDescent="0.2">
      <c r="A927" s="231"/>
      <c r="B927" s="126"/>
      <c r="I927" s="143"/>
      <c r="J927" s="231"/>
      <c r="M927" s="143"/>
      <c r="N927" s="143"/>
      <c r="Q927" s="143"/>
      <c r="R927" s="231"/>
      <c r="S927" s="61"/>
      <c r="U927" s="143"/>
      <c r="V927" s="143"/>
      <c r="Y927" s="143"/>
      <c r="Z927" s="231"/>
      <c r="AA927" s="61"/>
      <c r="AC927" s="143"/>
      <c r="AD927" s="143"/>
      <c r="AG927" s="143"/>
      <c r="AH927" s="231"/>
      <c r="AI927" s="61"/>
      <c r="AK927" s="143"/>
      <c r="AL927" s="143"/>
      <c r="AO927" s="143"/>
      <c r="AP927" s="231"/>
      <c r="AQ927" s="61"/>
      <c r="AS927" s="143"/>
      <c r="AT927" s="143"/>
      <c r="AW927" s="143"/>
      <c r="AX927" s="231"/>
      <c r="AY927" s="61"/>
      <c r="BA927" s="143"/>
      <c r="BB927" s="143"/>
      <c r="BE927" s="143"/>
      <c r="BF927" s="231"/>
      <c r="BG927" s="241"/>
    </row>
    <row r="928" spans="1:59" ht="12.75" x14ac:dyDescent="0.2">
      <c r="A928" s="231"/>
      <c r="B928" s="126"/>
      <c r="I928" s="143"/>
      <c r="J928" s="231"/>
      <c r="M928" s="143"/>
      <c r="N928" s="143"/>
      <c r="Q928" s="143"/>
      <c r="R928" s="231"/>
      <c r="S928" s="61"/>
      <c r="U928" s="143"/>
      <c r="V928" s="143"/>
      <c r="Y928" s="143"/>
      <c r="Z928" s="231"/>
      <c r="AA928" s="61"/>
      <c r="AC928" s="143"/>
      <c r="AD928" s="143"/>
      <c r="AG928" s="143"/>
      <c r="AH928" s="231"/>
      <c r="AI928" s="61"/>
      <c r="AK928" s="143"/>
      <c r="AL928" s="143"/>
      <c r="AO928" s="143"/>
      <c r="AP928" s="231"/>
      <c r="AQ928" s="61"/>
      <c r="AS928" s="143"/>
      <c r="AT928" s="143"/>
      <c r="AW928" s="143"/>
      <c r="AX928" s="231"/>
      <c r="AY928" s="61"/>
      <c r="BA928" s="143"/>
      <c r="BB928" s="143"/>
      <c r="BE928" s="143"/>
      <c r="BF928" s="231"/>
      <c r="BG928" s="241"/>
    </row>
    <row r="929" spans="1:59" ht="12.75" x14ac:dyDescent="0.2">
      <c r="A929" s="231"/>
      <c r="B929" s="126"/>
      <c r="I929" s="143"/>
      <c r="J929" s="231"/>
      <c r="M929" s="143"/>
      <c r="N929" s="143"/>
      <c r="Q929" s="143"/>
      <c r="R929" s="231"/>
      <c r="S929" s="61"/>
      <c r="U929" s="143"/>
      <c r="V929" s="143"/>
      <c r="Y929" s="143"/>
      <c r="Z929" s="231"/>
      <c r="AA929" s="61"/>
      <c r="AC929" s="143"/>
      <c r="AD929" s="143"/>
      <c r="AG929" s="143"/>
      <c r="AH929" s="231"/>
      <c r="AI929" s="61"/>
      <c r="AK929" s="143"/>
      <c r="AL929" s="143"/>
      <c r="AO929" s="143"/>
      <c r="AP929" s="231"/>
      <c r="AQ929" s="61"/>
      <c r="AS929" s="143"/>
      <c r="AT929" s="143"/>
      <c r="AW929" s="143"/>
      <c r="AX929" s="231"/>
      <c r="AY929" s="61"/>
      <c r="BA929" s="143"/>
      <c r="BB929" s="143"/>
      <c r="BE929" s="143"/>
      <c r="BF929" s="231"/>
      <c r="BG929" s="241"/>
    </row>
    <row r="930" spans="1:59" ht="12.75" x14ac:dyDescent="0.2">
      <c r="A930" s="231"/>
      <c r="B930" s="126"/>
      <c r="I930" s="143"/>
      <c r="J930" s="231"/>
      <c r="M930" s="143"/>
      <c r="N930" s="143"/>
      <c r="Q930" s="143"/>
      <c r="R930" s="231"/>
      <c r="S930" s="61"/>
      <c r="U930" s="143"/>
      <c r="V930" s="143"/>
      <c r="Y930" s="143"/>
      <c r="Z930" s="231"/>
      <c r="AA930" s="61"/>
      <c r="AC930" s="143"/>
      <c r="AD930" s="143"/>
      <c r="AG930" s="143"/>
      <c r="AH930" s="231"/>
      <c r="AI930" s="61"/>
      <c r="AK930" s="143"/>
      <c r="AL930" s="143"/>
      <c r="AO930" s="143"/>
      <c r="AP930" s="231"/>
      <c r="AQ930" s="61"/>
      <c r="AS930" s="143"/>
      <c r="AT930" s="143"/>
      <c r="AW930" s="143"/>
      <c r="AX930" s="231"/>
      <c r="AY930" s="61"/>
      <c r="BA930" s="143"/>
      <c r="BB930" s="143"/>
      <c r="BE930" s="143"/>
      <c r="BF930" s="231"/>
      <c r="BG930" s="241"/>
    </row>
    <row r="931" spans="1:59" ht="12.75" x14ac:dyDescent="0.2">
      <c r="A931" s="231"/>
      <c r="B931" s="126"/>
      <c r="I931" s="143"/>
      <c r="J931" s="231"/>
      <c r="M931" s="143"/>
      <c r="N931" s="143"/>
      <c r="Q931" s="143"/>
      <c r="R931" s="231"/>
      <c r="S931" s="61"/>
      <c r="U931" s="143"/>
      <c r="V931" s="143"/>
      <c r="Y931" s="143"/>
      <c r="Z931" s="231"/>
      <c r="AA931" s="61"/>
      <c r="AC931" s="143"/>
      <c r="AD931" s="143"/>
      <c r="AG931" s="143"/>
      <c r="AH931" s="231"/>
      <c r="AI931" s="61"/>
      <c r="AK931" s="143"/>
      <c r="AL931" s="143"/>
      <c r="AO931" s="143"/>
      <c r="AP931" s="231"/>
      <c r="AQ931" s="61"/>
      <c r="AS931" s="143"/>
      <c r="AT931" s="143"/>
      <c r="AW931" s="143"/>
      <c r="AX931" s="231"/>
      <c r="AY931" s="61"/>
      <c r="BA931" s="143"/>
      <c r="BB931" s="143"/>
      <c r="BE931" s="143"/>
      <c r="BF931" s="231"/>
      <c r="BG931" s="241"/>
    </row>
    <row r="932" spans="1:59" ht="12.75" x14ac:dyDescent="0.2">
      <c r="A932" s="231"/>
      <c r="B932" s="126"/>
      <c r="I932" s="143"/>
      <c r="J932" s="231"/>
      <c r="M932" s="143"/>
      <c r="N932" s="143"/>
      <c r="Q932" s="143"/>
      <c r="R932" s="231"/>
      <c r="S932" s="61"/>
      <c r="U932" s="143"/>
      <c r="V932" s="143"/>
      <c r="Y932" s="143"/>
      <c r="Z932" s="231"/>
      <c r="AA932" s="61"/>
      <c r="AC932" s="143"/>
      <c r="AD932" s="143"/>
      <c r="AG932" s="143"/>
      <c r="AH932" s="231"/>
      <c r="AI932" s="61"/>
      <c r="AK932" s="143"/>
      <c r="AL932" s="143"/>
      <c r="AO932" s="143"/>
      <c r="AP932" s="231"/>
      <c r="AQ932" s="61"/>
      <c r="AS932" s="143"/>
      <c r="AT932" s="143"/>
      <c r="AW932" s="143"/>
      <c r="AX932" s="231"/>
      <c r="AY932" s="61"/>
      <c r="BA932" s="143"/>
      <c r="BB932" s="143"/>
      <c r="BE932" s="143"/>
      <c r="BF932" s="231"/>
      <c r="BG932" s="241"/>
    </row>
    <row r="933" spans="1:59" ht="12.75" x14ac:dyDescent="0.2">
      <c r="A933" s="231"/>
      <c r="B933" s="126"/>
      <c r="I933" s="143"/>
      <c r="J933" s="231"/>
      <c r="M933" s="143"/>
      <c r="N933" s="143"/>
      <c r="Q933" s="143"/>
      <c r="R933" s="231"/>
      <c r="S933" s="61"/>
      <c r="U933" s="143"/>
      <c r="V933" s="143"/>
      <c r="Y933" s="143"/>
      <c r="Z933" s="231"/>
      <c r="AA933" s="61"/>
      <c r="AC933" s="143"/>
      <c r="AD933" s="143"/>
      <c r="AG933" s="143"/>
      <c r="AH933" s="231"/>
      <c r="AI933" s="61"/>
      <c r="AK933" s="143"/>
      <c r="AL933" s="143"/>
      <c r="AO933" s="143"/>
      <c r="AP933" s="231"/>
      <c r="AQ933" s="61"/>
      <c r="AS933" s="143"/>
      <c r="AT933" s="143"/>
      <c r="AW933" s="143"/>
      <c r="AX933" s="231"/>
      <c r="AY933" s="61"/>
      <c r="BA933" s="143"/>
      <c r="BB933" s="143"/>
      <c r="BE933" s="143"/>
      <c r="BF933" s="231"/>
      <c r="BG933" s="241"/>
    </row>
    <row r="934" spans="1:59" ht="12.75" x14ac:dyDescent="0.2">
      <c r="A934" s="231"/>
      <c r="B934" s="126"/>
      <c r="I934" s="143"/>
      <c r="J934" s="231"/>
      <c r="M934" s="143"/>
      <c r="N934" s="143"/>
      <c r="Q934" s="143"/>
      <c r="R934" s="231"/>
      <c r="S934" s="61"/>
      <c r="U934" s="143"/>
      <c r="V934" s="143"/>
      <c r="Y934" s="143"/>
      <c r="Z934" s="231"/>
      <c r="AA934" s="61"/>
      <c r="AC934" s="143"/>
      <c r="AD934" s="143"/>
      <c r="AG934" s="143"/>
      <c r="AH934" s="231"/>
      <c r="AI934" s="61"/>
      <c r="AK934" s="143"/>
      <c r="AL934" s="143"/>
      <c r="AO934" s="143"/>
      <c r="AP934" s="231"/>
      <c r="AQ934" s="61"/>
      <c r="AS934" s="143"/>
      <c r="AT934" s="143"/>
      <c r="AW934" s="143"/>
      <c r="AX934" s="231"/>
      <c r="AY934" s="61"/>
      <c r="BA934" s="143"/>
      <c r="BB934" s="143"/>
      <c r="BE934" s="143"/>
      <c r="BF934" s="231"/>
      <c r="BG934" s="241"/>
    </row>
    <row r="935" spans="1:59" ht="12.75" x14ac:dyDescent="0.2">
      <c r="A935" s="231"/>
      <c r="B935" s="126"/>
      <c r="I935" s="143"/>
      <c r="J935" s="231"/>
      <c r="M935" s="143"/>
      <c r="N935" s="143"/>
      <c r="Q935" s="143"/>
      <c r="R935" s="231"/>
      <c r="S935" s="61"/>
      <c r="U935" s="143"/>
      <c r="V935" s="143"/>
      <c r="Y935" s="143"/>
      <c r="Z935" s="231"/>
      <c r="AA935" s="61"/>
      <c r="AC935" s="143"/>
      <c r="AD935" s="143"/>
      <c r="AG935" s="143"/>
      <c r="AH935" s="231"/>
      <c r="AI935" s="61"/>
      <c r="AK935" s="143"/>
      <c r="AL935" s="143"/>
      <c r="AO935" s="143"/>
      <c r="AP935" s="231"/>
      <c r="AQ935" s="61"/>
      <c r="AS935" s="143"/>
      <c r="AT935" s="143"/>
      <c r="AW935" s="143"/>
      <c r="AX935" s="231"/>
      <c r="AY935" s="61"/>
      <c r="BA935" s="143"/>
      <c r="BB935" s="143"/>
      <c r="BE935" s="143"/>
      <c r="BF935" s="231"/>
      <c r="BG935" s="241"/>
    </row>
    <row r="936" spans="1:59" ht="12.75" x14ac:dyDescent="0.2">
      <c r="A936" s="231"/>
      <c r="B936" s="126"/>
      <c r="I936" s="143"/>
      <c r="J936" s="231"/>
      <c r="M936" s="143"/>
      <c r="N936" s="143"/>
      <c r="Q936" s="143"/>
      <c r="R936" s="231"/>
      <c r="S936" s="61"/>
      <c r="U936" s="143"/>
      <c r="V936" s="143"/>
      <c r="Y936" s="143"/>
      <c r="Z936" s="231"/>
      <c r="AA936" s="61"/>
      <c r="AC936" s="143"/>
      <c r="AD936" s="143"/>
      <c r="AG936" s="143"/>
      <c r="AH936" s="231"/>
      <c r="AI936" s="61"/>
      <c r="AK936" s="143"/>
      <c r="AL936" s="143"/>
      <c r="AO936" s="143"/>
      <c r="AP936" s="231"/>
      <c r="AQ936" s="61"/>
      <c r="AS936" s="143"/>
      <c r="AT936" s="143"/>
      <c r="AW936" s="143"/>
      <c r="AX936" s="231"/>
      <c r="AY936" s="61"/>
      <c r="BA936" s="143"/>
      <c r="BB936" s="143"/>
      <c r="BE936" s="143"/>
      <c r="BF936" s="231"/>
      <c r="BG936" s="241"/>
    </row>
    <row r="937" spans="1:59" ht="12.75" x14ac:dyDescent="0.2">
      <c r="A937" s="231"/>
      <c r="B937" s="126"/>
      <c r="I937" s="143"/>
      <c r="J937" s="231"/>
      <c r="M937" s="143"/>
      <c r="N937" s="143"/>
      <c r="Q937" s="143"/>
      <c r="R937" s="231"/>
      <c r="S937" s="61"/>
      <c r="U937" s="143"/>
      <c r="V937" s="143"/>
      <c r="Y937" s="143"/>
      <c r="Z937" s="231"/>
      <c r="AA937" s="61"/>
      <c r="AC937" s="143"/>
      <c r="AD937" s="143"/>
      <c r="AG937" s="143"/>
      <c r="AH937" s="231"/>
      <c r="AI937" s="61"/>
      <c r="AK937" s="143"/>
      <c r="AL937" s="143"/>
      <c r="AO937" s="143"/>
      <c r="AP937" s="231"/>
      <c r="AQ937" s="61"/>
      <c r="AS937" s="143"/>
      <c r="AT937" s="143"/>
      <c r="AW937" s="143"/>
      <c r="AX937" s="231"/>
      <c r="AY937" s="61"/>
      <c r="BA937" s="143"/>
      <c r="BB937" s="143"/>
      <c r="BE937" s="143"/>
      <c r="BF937" s="231"/>
      <c r="BG937" s="241"/>
    </row>
    <row r="938" spans="1:59" ht="12.75" x14ac:dyDescent="0.2">
      <c r="A938" s="231"/>
      <c r="B938" s="126"/>
      <c r="I938" s="143"/>
      <c r="J938" s="231"/>
      <c r="M938" s="143"/>
      <c r="N938" s="143"/>
      <c r="Q938" s="143"/>
      <c r="R938" s="231"/>
      <c r="S938" s="61"/>
      <c r="U938" s="143"/>
      <c r="V938" s="143"/>
      <c r="Y938" s="143"/>
      <c r="Z938" s="231"/>
      <c r="AA938" s="61"/>
      <c r="AC938" s="143"/>
      <c r="AD938" s="143"/>
      <c r="AG938" s="143"/>
      <c r="AH938" s="231"/>
      <c r="AI938" s="61"/>
      <c r="AK938" s="143"/>
      <c r="AL938" s="143"/>
      <c r="AO938" s="143"/>
      <c r="AP938" s="231"/>
      <c r="AQ938" s="61"/>
      <c r="AS938" s="143"/>
      <c r="AT938" s="143"/>
      <c r="AW938" s="143"/>
      <c r="AX938" s="231"/>
      <c r="AY938" s="61"/>
      <c r="BA938" s="143"/>
      <c r="BB938" s="143"/>
      <c r="BE938" s="143"/>
      <c r="BF938" s="231"/>
      <c r="BG938" s="241"/>
    </row>
    <row r="939" spans="1:59" ht="12.75" x14ac:dyDescent="0.2">
      <c r="A939" s="231"/>
      <c r="B939" s="126"/>
      <c r="I939" s="143"/>
      <c r="J939" s="231"/>
      <c r="M939" s="143"/>
      <c r="N939" s="143"/>
      <c r="Q939" s="143"/>
      <c r="R939" s="231"/>
      <c r="S939" s="61"/>
      <c r="U939" s="143"/>
      <c r="V939" s="143"/>
      <c r="Y939" s="143"/>
      <c r="Z939" s="231"/>
      <c r="AA939" s="61"/>
      <c r="AC939" s="143"/>
      <c r="AD939" s="143"/>
      <c r="AG939" s="143"/>
      <c r="AH939" s="231"/>
      <c r="AI939" s="61"/>
      <c r="AK939" s="143"/>
      <c r="AL939" s="143"/>
      <c r="AO939" s="143"/>
      <c r="AP939" s="231"/>
      <c r="AQ939" s="61"/>
      <c r="AS939" s="143"/>
      <c r="AT939" s="143"/>
      <c r="AW939" s="143"/>
      <c r="AX939" s="231"/>
      <c r="AY939" s="61"/>
      <c r="BA939" s="143"/>
      <c r="BB939" s="143"/>
      <c r="BE939" s="143"/>
      <c r="BF939" s="231"/>
      <c r="BG939" s="241"/>
    </row>
    <row r="940" spans="1:59" ht="12.75" x14ac:dyDescent="0.2">
      <c r="A940" s="231"/>
      <c r="B940" s="126"/>
      <c r="I940" s="143"/>
      <c r="J940" s="231"/>
      <c r="M940" s="143"/>
      <c r="N940" s="143"/>
      <c r="Q940" s="143"/>
      <c r="R940" s="231"/>
      <c r="S940" s="61"/>
      <c r="U940" s="143"/>
      <c r="V940" s="143"/>
      <c r="Y940" s="143"/>
      <c r="Z940" s="231"/>
      <c r="AA940" s="61"/>
      <c r="AC940" s="143"/>
      <c r="AD940" s="143"/>
      <c r="AG940" s="143"/>
      <c r="AH940" s="231"/>
      <c r="AI940" s="61"/>
      <c r="AK940" s="143"/>
      <c r="AL940" s="143"/>
      <c r="AO940" s="143"/>
      <c r="AP940" s="231"/>
      <c r="AQ940" s="61"/>
      <c r="AS940" s="143"/>
      <c r="AT940" s="143"/>
      <c r="AW940" s="143"/>
      <c r="AX940" s="231"/>
      <c r="AY940" s="61"/>
      <c r="BA940" s="143"/>
      <c r="BB940" s="143"/>
      <c r="BE940" s="143"/>
      <c r="BF940" s="231"/>
      <c r="BG940" s="241"/>
    </row>
    <row r="941" spans="1:59" ht="12.75" x14ac:dyDescent="0.2">
      <c r="A941" s="231"/>
      <c r="B941" s="126"/>
      <c r="I941" s="143"/>
      <c r="J941" s="231"/>
      <c r="M941" s="143"/>
      <c r="N941" s="143"/>
      <c r="Q941" s="143"/>
      <c r="R941" s="231"/>
      <c r="S941" s="61"/>
      <c r="U941" s="143"/>
      <c r="V941" s="143"/>
      <c r="Y941" s="143"/>
      <c r="Z941" s="231"/>
      <c r="AA941" s="61"/>
      <c r="AC941" s="143"/>
      <c r="AD941" s="143"/>
      <c r="AG941" s="143"/>
      <c r="AH941" s="231"/>
      <c r="AI941" s="61"/>
      <c r="AK941" s="143"/>
      <c r="AL941" s="143"/>
      <c r="AO941" s="143"/>
      <c r="AP941" s="231"/>
      <c r="AQ941" s="61"/>
      <c r="AS941" s="143"/>
      <c r="AT941" s="143"/>
      <c r="AW941" s="143"/>
      <c r="AX941" s="231"/>
      <c r="AY941" s="61"/>
      <c r="BA941" s="143"/>
      <c r="BB941" s="143"/>
      <c r="BE941" s="143"/>
      <c r="BF941" s="231"/>
      <c r="BG941" s="241"/>
    </row>
    <row r="942" spans="1:59" ht="12.75" x14ac:dyDescent="0.2">
      <c r="A942" s="231"/>
      <c r="B942" s="126"/>
      <c r="I942" s="143"/>
      <c r="J942" s="231"/>
      <c r="M942" s="143"/>
      <c r="N942" s="143"/>
      <c r="Q942" s="143"/>
      <c r="R942" s="231"/>
      <c r="S942" s="61"/>
      <c r="U942" s="143"/>
      <c r="V942" s="143"/>
      <c r="Y942" s="143"/>
      <c r="Z942" s="231"/>
      <c r="AA942" s="61"/>
      <c r="AC942" s="143"/>
      <c r="AD942" s="143"/>
      <c r="AG942" s="143"/>
      <c r="AH942" s="231"/>
      <c r="AI942" s="61"/>
      <c r="AK942" s="143"/>
      <c r="AL942" s="143"/>
      <c r="AO942" s="143"/>
      <c r="AP942" s="231"/>
      <c r="AQ942" s="61"/>
      <c r="AS942" s="143"/>
      <c r="AT942" s="143"/>
      <c r="AW942" s="143"/>
      <c r="AX942" s="231"/>
      <c r="AY942" s="61"/>
      <c r="BA942" s="143"/>
      <c r="BB942" s="143"/>
      <c r="BE942" s="143"/>
      <c r="BF942" s="231"/>
      <c r="BG942" s="241"/>
    </row>
    <row r="943" spans="1:59" ht="12.75" x14ac:dyDescent="0.2">
      <c r="A943" s="231"/>
      <c r="B943" s="126"/>
      <c r="I943" s="143"/>
      <c r="J943" s="231"/>
      <c r="M943" s="143"/>
      <c r="N943" s="143"/>
      <c r="Q943" s="143"/>
      <c r="R943" s="231"/>
      <c r="S943" s="61"/>
      <c r="U943" s="143"/>
      <c r="V943" s="143"/>
      <c r="Y943" s="143"/>
      <c r="Z943" s="231"/>
      <c r="AA943" s="61"/>
      <c r="AC943" s="143"/>
      <c r="AD943" s="143"/>
      <c r="AG943" s="143"/>
      <c r="AH943" s="231"/>
      <c r="AI943" s="61"/>
      <c r="AK943" s="143"/>
      <c r="AL943" s="143"/>
      <c r="AO943" s="143"/>
      <c r="AP943" s="231"/>
      <c r="AQ943" s="61"/>
      <c r="AS943" s="143"/>
      <c r="AT943" s="143"/>
      <c r="AW943" s="143"/>
      <c r="AX943" s="231"/>
      <c r="AY943" s="61"/>
      <c r="BA943" s="143"/>
      <c r="BB943" s="143"/>
      <c r="BE943" s="143"/>
      <c r="BF943" s="231"/>
      <c r="BG943" s="241"/>
    </row>
    <row r="944" spans="1:59" ht="12.75" x14ac:dyDescent="0.2">
      <c r="A944" s="231"/>
      <c r="B944" s="126"/>
      <c r="I944" s="143"/>
      <c r="J944" s="231"/>
      <c r="M944" s="143"/>
      <c r="N944" s="143"/>
      <c r="Q944" s="143"/>
      <c r="R944" s="231"/>
      <c r="S944" s="61"/>
      <c r="U944" s="143"/>
      <c r="V944" s="143"/>
      <c r="Y944" s="143"/>
      <c r="Z944" s="231"/>
      <c r="AA944" s="61"/>
      <c r="AC944" s="143"/>
      <c r="AD944" s="143"/>
      <c r="AG944" s="143"/>
      <c r="AH944" s="231"/>
      <c r="AI944" s="61"/>
      <c r="AK944" s="143"/>
      <c r="AL944" s="143"/>
      <c r="AO944" s="143"/>
      <c r="AP944" s="231"/>
      <c r="AQ944" s="61"/>
      <c r="AS944" s="143"/>
      <c r="AT944" s="143"/>
      <c r="AW944" s="143"/>
      <c r="AX944" s="231"/>
      <c r="AY944" s="61"/>
      <c r="BA944" s="143"/>
      <c r="BB944" s="143"/>
      <c r="BE944" s="143"/>
      <c r="BF944" s="231"/>
      <c r="BG944" s="241"/>
    </row>
    <row r="945" spans="1:59" ht="12.75" x14ac:dyDescent="0.2">
      <c r="A945" s="231"/>
      <c r="B945" s="126"/>
      <c r="I945" s="143"/>
      <c r="J945" s="231"/>
      <c r="M945" s="143"/>
      <c r="N945" s="143"/>
      <c r="Q945" s="143"/>
      <c r="R945" s="231"/>
      <c r="S945" s="61"/>
      <c r="U945" s="143"/>
      <c r="V945" s="143"/>
      <c r="Y945" s="143"/>
      <c r="Z945" s="231"/>
      <c r="AA945" s="61"/>
      <c r="AC945" s="143"/>
      <c r="AD945" s="143"/>
      <c r="AG945" s="143"/>
      <c r="AH945" s="231"/>
      <c r="AI945" s="61"/>
      <c r="AK945" s="143"/>
      <c r="AL945" s="143"/>
      <c r="AO945" s="143"/>
      <c r="AP945" s="231"/>
      <c r="AQ945" s="61"/>
      <c r="AS945" s="143"/>
      <c r="AT945" s="143"/>
      <c r="AW945" s="143"/>
      <c r="AX945" s="231"/>
      <c r="AY945" s="61"/>
      <c r="BA945" s="143"/>
      <c r="BB945" s="143"/>
      <c r="BE945" s="143"/>
      <c r="BF945" s="231"/>
      <c r="BG945" s="241"/>
    </row>
    <row r="946" spans="1:59" ht="12.75" x14ac:dyDescent="0.2">
      <c r="A946" s="231"/>
      <c r="B946" s="126"/>
      <c r="I946" s="143"/>
      <c r="J946" s="231"/>
      <c r="M946" s="143"/>
      <c r="N946" s="143"/>
      <c r="Q946" s="143"/>
      <c r="R946" s="231"/>
      <c r="S946" s="61"/>
      <c r="U946" s="143"/>
      <c r="V946" s="143"/>
      <c r="Y946" s="143"/>
      <c r="Z946" s="231"/>
      <c r="AA946" s="61"/>
      <c r="AC946" s="143"/>
      <c r="AD946" s="143"/>
      <c r="AG946" s="143"/>
      <c r="AH946" s="231"/>
      <c r="AI946" s="61"/>
      <c r="AK946" s="143"/>
      <c r="AL946" s="143"/>
      <c r="AO946" s="143"/>
      <c r="AP946" s="231"/>
      <c r="AQ946" s="61"/>
      <c r="AS946" s="143"/>
      <c r="AT946" s="143"/>
      <c r="AW946" s="143"/>
      <c r="AX946" s="231"/>
      <c r="AY946" s="61"/>
      <c r="BA946" s="143"/>
      <c r="BB946" s="143"/>
      <c r="BE946" s="143"/>
      <c r="BF946" s="231"/>
      <c r="BG946" s="241"/>
    </row>
    <row r="947" spans="1:59" ht="12.75" x14ac:dyDescent="0.2">
      <c r="A947" s="231"/>
      <c r="B947" s="126"/>
      <c r="I947" s="143"/>
      <c r="J947" s="231"/>
      <c r="M947" s="143"/>
      <c r="N947" s="143"/>
      <c r="Q947" s="143"/>
      <c r="R947" s="231"/>
      <c r="S947" s="61"/>
      <c r="U947" s="143"/>
      <c r="V947" s="143"/>
      <c r="Y947" s="143"/>
      <c r="Z947" s="231"/>
      <c r="AA947" s="61"/>
      <c r="AC947" s="143"/>
      <c r="AD947" s="143"/>
      <c r="AG947" s="143"/>
      <c r="AH947" s="231"/>
      <c r="AI947" s="61"/>
      <c r="AK947" s="143"/>
      <c r="AL947" s="143"/>
      <c r="AO947" s="143"/>
      <c r="AP947" s="231"/>
      <c r="AQ947" s="61"/>
      <c r="AS947" s="143"/>
      <c r="AT947" s="143"/>
      <c r="AW947" s="143"/>
      <c r="AX947" s="231"/>
      <c r="AY947" s="61"/>
      <c r="BA947" s="143"/>
      <c r="BB947" s="143"/>
      <c r="BE947" s="143"/>
      <c r="BF947" s="231"/>
      <c r="BG947" s="241"/>
    </row>
    <row r="948" spans="1:59" ht="12.75" x14ac:dyDescent="0.2">
      <c r="A948" s="231"/>
      <c r="B948" s="126"/>
      <c r="I948" s="143"/>
      <c r="J948" s="231"/>
      <c r="M948" s="143"/>
      <c r="N948" s="143"/>
      <c r="Q948" s="143"/>
      <c r="R948" s="231"/>
      <c r="S948" s="61"/>
      <c r="U948" s="143"/>
      <c r="V948" s="143"/>
      <c r="Y948" s="143"/>
      <c r="Z948" s="231"/>
      <c r="AA948" s="61"/>
      <c r="AC948" s="143"/>
      <c r="AD948" s="143"/>
      <c r="AG948" s="143"/>
      <c r="AH948" s="231"/>
      <c r="AI948" s="61"/>
      <c r="AK948" s="143"/>
      <c r="AL948" s="143"/>
      <c r="AO948" s="143"/>
      <c r="AP948" s="231"/>
      <c r="AQ948" s="61"/>
      <c r="AS948" s="143"/>
      <c r="AT948" s="143"/>
      <c r="AW948" s="143"/>
      <c r="AX948" s="231"/>
      <c r="AY948" s="61"/>
      <c r="BA948" s="143"/>
      <c r="BB948" s="143"/>
      <c r="BE948" s="143"/>
      <c r="BF948" s="231"/>
      <c r="BG948" s="241"/>
    </row>
    <row r="949" spans="1:59" ht="12.75" x14ac:dyDescent="0.2">
      <c r="A949" s="231"/>
      <c r="B949" s="126"/>
      <c r="I949" s="143"/>
      <c r="J949" s="231"/>
      <c r="M949" s="143"/>
      <c r="N949" s="143"/>
      <c r="Q949" s="143"/>
      <c r="R949" s="231"/>
      <c r="S949" s="61"/>
      <c r="U949" s="143"/>
      <c r="V949" s="143"/>
      <c r="Y949" s="143"/>
      <c r="Z949" s="231"/>
      <c r="AA949" s="61"/>
      <c r="AC949" s="143"/>
      <c r="AD949" s="143"/>
      <c r="AG949" s="143"/>
      <c r="AH949" s="231"/>
      <c r="AI949" s="61"/>
      <c r="AK949" s="143"/>
      <c r="AL949" s="143"/>
      <c r="AO949" s="143"/>
      <c r="AP949" s="231"/>
      <c r="AQ949" s="61"/>
      <c r="AS949" s="143"/>
      <c r="AT949" s="143"/>
      <c r="AW949" s="143"/>
      <c r="AX949" s="231"/>
      <c r="AY949" s="61"/>
      <c r="BA949" s="143"/>
      <c r="BB949" s="143"/>
      <c r="BE949" s="143"/>
      <c r="BF949" s="231"/>
      <c r="BG949" s="241"/>
    </row>
    <row r="950" spans="1:59" ht="12.75" x14ac:dyDescent="0.2">
      <c r="A950" s="231"/>
      <c r="B950" s="126"/>
      <c r="I950" s="143"/>
      <c r="J950" s="231"/>
      <c r="M950" s="143"/>
      <c r="N950" s="143"/>
      <c r="Q950" s="143"/>
      <c r="R950" s="231"/>
      <c r="S950" s="61"/>
      <c r="U950" s="143"/>
      <c r="V950" s="143"/>
      <c r="Y950" s="143"/>
      <c r="Z950" s="231"/>
      <c r="AA950" s="61"/>
      <c r="AC950" s="143"/>
      <c r="AD950" s="143"/>
      <c r="AG950" s="143"/>
      <c r="AH950" s="231"/>
      <c r="AI950" s="61"/>
      <c r="AK950" s="143"/>
      <c r="AL950" s="143"/>
      <c r="AO950" s="143"/>
      <c r="AP950" s="231"/>
      <c r="AQ950" s="61"/>
      <c r="AS950" s="143"/>
      <c r="AT950" s="143"/>
      <c r="AW950" s="143"/>
      <c r="AX950" s="231"/>
      <c r="AY950" s="61"/>
      <c r="BA950" s="143"/>
      <c r="BB950" s="143"/>
      <c r="BE950" s="143"/>
      <c r="BF950" s="231"/>
      <c r="BG950" s="241"/>
    </row>
    <row r="951" spans="1:59" ht="12.75" x14ac:dyDescent="0.2">
      <c r="A951" s="231"/>
      <c r="B951" s="126"/>
      <c r="I951" s="143"/>
      <c r="J951" s="231"/>
      <c r="M951" s="143"/>
      <c r="N951" s="143"/>
      <c r="Q951" s="143"/>
      <c r="R951" s="231"/>
      <c r="S951" s="61"/>
      <c r="U951" s="143"/>
      <c r="V951" s="143"/>
      <c r="Y951" s="143"/>
      <c r="Z951" s="231"/>
      <c r="AA951" s="61"/>
      <c r="AC951" s="143"/>
      <c r="AD951" s="143"/>
      <c r="AG951" s="143"/>
      <c r="AH951" s="231"/>
      <c r="AI951" s="61"/>
      <c r="AK951" s="143"/>
      <c r="AL951" s="143"/>
      <c r="AO951" s="143"/>
      <c r="AP951" s="231"/>
      <c r="AQ951" s="61"/>
      <c r="AS951" s="143"/>
      <c r="AT951" s="143"/>
      <c r="AW951" s="143"/>
      <c r="AX951" s="231"/>
      <c r="AY951" s="61"/>
      <c r="BA951" s="143"/>
      <c r="BB951" s="143"/>
      <c r="BE951" s="143"/>
      <c r="BF951" s="231"/>
      <c r="BG951" s="241"/>
    </row>
    <row r="952" spans="1:59" ht="12.75" x14ac:dyDescent="0.2">
      <c r="A952" s="231"/>
      <c r="B952" s="126"/>
      <c r="I952" s="143"/>
      <c r="J952" s="231"/>
      <c r="M952" s="143"/>
      <c r="N952" s="143"/>
      <c r="Q952" s="143"/>
      <c r="R952" s="231"/>
      <c r="S952" s="61"/>
      <c r="U952" s="143"/>
      <c r="V952" s="143"/>
      <c r="Y952" s="143"/>
      <c r="Z952" s="231"/>
      <c r="AA952" s="61"/>
      <c r="AC952" s="143"/>
      <c r="AD952" s="143"/>
      <c r="AG952" s="143"/>
      <c r="AH952" s="231"/>
      <c r="AI952" s="61"/>
      <c r="AK952" s="143"/>
      <c r="AL952" s="143"/>
      <c r="AO952" s="143"/>
      <c r="AP952" s="231"/>
      <c r="AQ952" s="61"/>
      <c r="AS952" s="143"/>
      <c r="AT952" s="143"/>
      <c r="AW952" s="143"/>
      <c r="AX952" s="231"/>
      <c r="AY952" s="61"/>
      <c r="BA952" s="143"/>
      <c r="BB952" s="143"/>
      <c r="BE952" s="143"/>
      <c r="BF952" s="231"/>
      <c r="BG952" s="241"/>
    </row>
    <row r="953" spans="1:59" ht="12.75" x14ac:dyDescent="0.2">
      <c r="A953" s="231"/>
      <c r="B953" s="126"/>
      <c r="I953" s="143"/>
      <c r="J953" s="231"/>
      <c r="M953" s="143"/>
      <c r="N953" s="143"/>
      <c r="Q953" s="143"/>
      <c r="R953" s="231"/>
      <c r="S953" s="61"/>
      <c r="U953" s="143"/>
      <c r="V953" s="143"/>
      <c r="Y953" s="143"/>
      <c r="Z953" s="231"/>
      <c r="AA953" s="61"/>
      <c r="AC953" s="143"/>
      <c r="AD953" s="143"/>
      <c r="AG953" s="143"/>
      <c r="AH953" s="231"/>
      <c r="AI953" s="61"/>
      <c r="AK953" s="143"/>
      <c r="AL953" s="143"/>
      <c r="AO953" s="143"/>
      <c r="AP953" s="231"/>
      <c r="AQ953" s="61"/>
      <c r="AS953" s="143"/>
      <c r="AT953" s="143"/>
      <c r="AW953" s="143"/>
      <c r="AX953" s="231"/>
      <c r="AY953" s="61"/>
      <c r="BA953" s="143"/>
      <c r="BB953" s="143"/>
      <c r="BE953" s="143"/>
      <c r="BF953" s="231"/>
      <c r="BG953" s="241"/>
    </row>
    <row r="954" spans="1:59" ht="12.75" x14ac:dyDescent="0.2">
      <c r="A954" s="231"/>
      <c r="B954" s="126"/>
      <c r="I954" s="143"/>
      <c r="J954" s="231"/>
      <c r="M954" s="143"/>
      <c r="N954" s="143"/>
      <c r="Q954" s="143"/>
      <c r="R954" s="231"/>
      <c r="S954" s="61"/>
      <c r="U954" s="143"/>
      <c r="V954" s="143"/>
      <c r="Y954" s="143"/>
      <c r="Z954" s="231"/>
      <c r="AA954" s="61"/>
      <c r="AC954" s="143"/>
      <c r="AD954" s="143"/>
      <c r="AG954" s="143"/>
      <c r="AH954" s="231"/>
      <c r="AI954" s="61"/>
      <c r="AK954" s="143"/>
      <c r="AL954" s="143"/>
      <c r="AO954" s="143"/>
      <c r="AP954" s="231"/>
      <c r="AQ954" s="61"/>
      <c r="AS954" s="143"/>
      <c r="AT954" s="143"/>
      <c r="AW954" s="143"/>
      <c r="AX954" s="231"/>
      <c r="AY954" s="61"/>
      <c r="BA954" s="143"/>
      <c r="BB954" s="143"/>
      <c r="BE954" s="143"/>
      <c r="BF954" s="231"/>
      <c r="BG954" s="241"/>
    </row>
    <row r="955" spans="1:59" ht="12.75" x14ac:dyDescent="0.2">
      <c r="A955" s="231"/>
      <c r="B955" s="126"/>
      <c r="I955" s="143"/>
      <c r="J955" s="231"/>
      <c r="M955" s="143"/>
      <c r="N955" s="143"/>
      <c r="Q955" s="143"/>
      <c r="R955" s="231"/>
      <c r="S955" s="61"/>
      <c r="U955" s="143"/>
      <c r="V955" s="143"/>
      <c r="Y955" s="143"/>
      <c r="Z955" s="231"/>
      <c r="AA955" s="61"/>
      <c r="AC955" s="143"/>
      <c r="AD955" s="143"/>
      <c r="AG955" s="143"/>
      <c r="AH955" s="231"/>
      <c r="AI955" s="61"/>
      <c r="AK955" s="143"/>
      <c r="AL955" s="143"/>
      <c r="AO955" s="143"/>
      <c r="AP955" s="231"/>
      <c r="AQ955" s="61"/>
      <c r="AS955" s="143"/>
      <c r="AT955" s="143"/>
      <c r="AW955" s="143"/>
      <c r="AX955" s="231"/>
      <c r="AY955" s="61"/>
      <c r="BA955" s="143"/>
      <c r="BB955" s="143"/>
      <c r="BE955" s="143"/>
      <c r="BF955" s="231"/>
      <c r="BG955" s="241"/>
    </row>
    <row r="956" spans="1:59" ht="12.75" x14ac:dyDescent="0.2">
      <c r="A956" s="231"/>
      <c r="B956" s="126"/>
      <c r="I956" s="143"/>
      <c r="J956" s="231"/>
      <c r="M956" s="143"/>
      <c r="N956" s="143"/>
      <c r="Q956" s="143"/>
      <c r="R956" s="231"/>
      <c r="S956" s="61"/>
      <c r="U956" s="143"/>
      <c r="V956" s="143"/>
      <c r="Y956" s="143"/>
      <c r="Z956" s="231"/>
      <c r="AA956" s="61"/>
      <c r="AC956" s="143"/>
      <c r="AD956" s="143"/>
      <c r="AG956" s="143"/>
      <c r="AH956" s="231"/>
      <c r="AI956" s="61"/>
      <c r="AK956" s="143"/>
      <c r="AL956" s="143"/>
      <c r="AO956" s="143"/>
      <c r="AP956" s="231"/>
      <c r="AQ956" s="61"/>
      <c r="AS956" s="143"/>
      <c r="AT956" s="143"/>
      <c r="AW956" s="143"/>
      <c r="AX956" s="231"/>
      <c r="AY956" s="61"/>
      <c r="BA956" s="143"/>
      <c r="BB956" s="143"/>
      <c r="BE956" s="143"/>
      <c r="BF956" s="231"/>
      <c r="BG956" s="241"/>
    </row>
    <row r="957" spans="1:59" ht="12.75" x14ac:dyDescent="0.2">
      <c r="A957" s="231"/>
      <c r="B957" s="126"/>
      <c r="I957" s="143"/>
      <c r="J957" s="231"/>
      <c r="M957" s="143"/>
      <c r="N957" s="143"/>
      <c r="Q957" s="143"/>
      <c r="R957" s="231"/>
      <c r="S957" s="61"/>
      <c r="U957" s="143"/>
      <c r="V957" s="143"/>
      <c r="Y957" s="143"/>
      <c r="Z957" s="231"/>
      <c r="AA957" s="61"/>
      <c r="AC957" s="143"/>
      <c r="AD957" s="143"/>
      <c r="AG957" s="143"/>
      <c r="AH957" s="231"/>
      <c r="AI957" s="61"/>
      <c r="AK957" s="143"/>
      <c r="AL957" s="143"/>
      <c r="AO957" s="143"/>
      <c r="AP957" s="231"/>
      <c r="AQ957" s="61"/>
      <c r="AS957" s="143"/>
      <c r="AT957" s="143"/>
      <c r="AW957" s="143"/>
      <c r="AX957" s="231"/>
      <c r="AY957" s="61"/>
      <c r="BA957" s="143"/>
      <c r="BB957" s="143"/>
      <c r="BE957" s="143"/>
      <c r="BF957" s="231"/>
      <c r="BG957" s="241"/>
    </row>
    <row r="958" spans="1:59" ht="12.75" x14ac:dyDescent="0.2">
      <c r="A958" s="231"/>
      <c r="B958" s="126"/>
      <c r="I958" s="143"/>
      <c r="J958" s="231"/>
      <c r="M958" s="143"/>
      <c r="N958" s="143"/>
      <c r="Q958" s="143"/>
      <c r="R958" s="231"/>
      <c r="S958" s="61"/>
      <c r="U958" s="143"/>
      <c r="V958" s="143"/>
      <c r="Y958" s="143"/>
      <c r="Z958" s="231"/>
      <c r="AA958" s="61"/>
      <c r="AC958" s="143"/>
      <c r="AD958" s="143"/>
      <c r="AG958" s="143"/>
      <c r="AH958" s="231"/>
      <c r="AI958" s="61"/>
      <c r="AK958" s="143"/>
      <c r="AL958" s="143"/>
      <c r="AO958" s="143"/>
      <c r="AP958" s="231"/>
      <c r="AQ958" s="61"/>
      <c r="AS958" s="143"/>
      <c r="AT958" s="143"/>
      <c r="AW958" s="143"/>
      <c r="AX958" s="231"/>
      <c r="AY958" s="61"/>
      <c r="BA958" s="143"/>
      <c r="BB958" s="143"/>
      <c r="BE958" s="143"/>
      <c r="BF958" s="231"/>
      <c r="BG958" s="241"/>
    </row>
    <row r="959" spans="1:59" ht="12.75" x14ac:dyDescent="0.2">
      <c r="A959" s="231"/>
      <c r="B959" s="126"/>
      <c r="I959" s="143"/>
      <c r="J959" s="231"/>
      <c r="M959" s="143"/>
      <c r="N959" s="143"/>
      <c r="Q959" s="143"/>
      <c r="R959" s="231"/>
      <c r="S959" s="61"/>
      <c r="U959" s="143"/>
      <c r="V959" s="143"/>
      <c r="Y959" s="143"/>
      <c r="Z959" s="231"/>
      <c r="AA959" s="61"/>
      <c r="AC959" s="143"/>
      <c r="AD959" s="143"/>
      <c r="AG959" s="143"/>
      <c r="AH959" s="231"/>
      <c r="AI959" s="61"/>
      <c r="AK959" s="143"/>
      <c r="AL959" s="143"/>
      <c r="AO959" s="143"/>
      <c r="AP959" s="231"/>
      <c r="AQ959" s="61"/>
      <c r="AS959" s="143"/>
      <c r="AT959" s="143"/>
      <c r="AW959" s="143"/>
      <c r="AX959" s="231"/>
      <c r="AY959" s="61"/>
      <c r="BA959" s="143"/>
      <c r="BB959" s="143"/>
      <c r="BE959" s="143"/>
      <c r="BF959" s="231"/>
      <c r="BG959" s="241"/>
    </row>
    <row r="960" spans="1:59" ht="12.75" x14ac:dyDescent="0.2">
      <c r="A960" s="231"/>
      <c r="B960" s="126"/>
      <c r="I960" s="143"/>
      <c r="J960" s="231"/>
      <c r="M960" s="143"/>
      <c r="N960" s="143"/>
      <c r="Q960" s="143"/>
      <c r="R960" s="231"/>
      <c r="S960" s="61"/>
      <c r="U960" s="143"/>
      <c r="V960" s="143"/>
      <c r="Y960" s="143"/>
      <c r="Z960" s="231"/>
      <c r="AA960" s="61"/>
      <c r="AC960" s="143"/>
      <c r="AD960" s="143"/>
      <c r="AG960" s="143"/>
      <c r="AH960" s="231"/>
      <c r="AI960" s="61"/>
      <c r="AK960" s="143"/>
      <c r="AL960" s="143"/>
      <c r="AO960" s="143"/>
      <c r="AP960" s="231"/>
      <c r="AQ960" s="61"/>
      <c r="AS960" s="143"/>
      <c r="AT960" s="143"/>
      <c r="AW960" s="143"/>
      <c r="AX960" s="231"/>
      <c r="AY960" s="61"/>
      <c r="BA960" s="143"/>
      <c r="BB960" s="143"/>
      <c r="BE960" s="143"/>
      <c r="BF960" s="231"/>
      <c r="BG960" s="241"/>
    </row>
    <row r="961" spans="1:59" ht="12.75" x14ac:dyDescent="0.2">
      <c r="A961" s="231"/>
      <c r="B961" s="126"/>
      <c r="I961" s="143"/>
      <c r="J961" s="231"/>
      <c r="M961" s="143"/>
      <c r="N961" s="143"/>
      <c r="Q961" s="143"/>
      <c r="R961" s="231"/>
      <c r="S961" s="61"/>
      <c r="U961" s="143"/>
      <c r="V961" s="143"/>
      <c r="Y961" s="143"/>
      <c r="Z961" s="231"/>
      <c r="AA961" s="61"/>
      <c r="AC961" s="143"/>
      <c r="AD961" s="143"/>
      <c r="AG961" s="143"/>
      <c r="AH961" s="231"/>
      <c r="AI961" s="61"/>
      <c r="AK961" s="143"/>
      <c r="AL961" s="143"/>
      <c r="AO961" s="143"/>
      <c r="AP961" s="231"/>
      <c r="AQ961" s="61"/>
      <c r="AS961" s="143"/>
      <c r="AT961" s="143"/>
      <c r="AW961" s="143"/>
      <c r="AX961" s="231"/>
      <c r="AY961" s="61"/>
      <c r="BA961" s="143"/>
      <c r="BB961" s="143"/>
      <c r="BE961" s="143"/>
      <c r="BF961" s="231"/>
      <c r="BG961" s="241"/>
    </row>
    <row r="962" spans="1:59" ht="12.75" x14ac:dyDescent="0.2">
      <c r="A962" s="231"/>
      <c r="B962" s="126"/>
      <c r="I962" s="143"/>
      <c r="J962" s="231"/>
      <c r="M962" s="143"/>
      <c r="N962" s="143"/>
      <c r="Q962" s="143"/>
      <c r="R962" s="231"/>
      <c r="S962" s="61"/>
      <c r="U962" s="143"/>
      <c r="V962" s="143"/>
      <c r="Y962" s="143"/>
      <c r="Z962" s="231"/>
      <c r="AA962" s="61"/>
      <c r="AC962" s="143"/>
      <c r="AD962" s="143"/>
      <c r="AG962" s="143"/>
      <c r="AH962" s="231"/>
      <c r="AI962" s="61"/>
      <c r="AK962" s="143"/>
      <c r="AL962" s="143"/>
      <c r="AO962" s="143"/>
      <c r="AP962" s="231"/>
      <c r="AQ962" s="61"/>
      <c r="AS962" s="143"/>
      <c r="AT962" s="143"/>
      <c r="AW962" s="143"/>
      <c r="AX962" s="231"/>
      <c r="AY962" s="61"/>
      <c r="BA962" s="143"/>
      <c r="BB962" s="143"/>
      <c r="BE962" s="143"/>
      <c r="BF962" s="231"/>
      <c r="BG962" s="241"/>
    </row>
    <row r="963" spans="1:59" ht="12.75" x14ac:dyDescent="0.2">
      <c r="A963" s="231"/>
      <c r="B963" s="126"/>
      <c r="I963" s="143"/>
      <c r="J963" s="231"/>
      <c r="M963" s="143"/>
      <c r="N963" s="143"/>
      <c r="Q963" s="143"/>
      <c r="R963" s="231"/>
      <c r="S963" s="61"/>
      <c r="U963" s="143"/>
      <c r="V963" s="143"/>
      <c r="Y963" s="143"/>
      <c r="Z963" s="231"/>
      <c r="AA963" s="61"/>
      <c r="AC963" s="143"/>
      <c r="AD963" s="143"/>
      <c r="AG963" s="143"/>
      <c r="AH963" s="231"/>
      <c r="AI963" s="61"/>
      <c r="AK963" s="143"/>
      <c r="AL963" s="143"/>
      <c r="AO963" s="143"/>
      <c r="AP963" s="231"/>
      <c r="AQ963" s="61"/>
      <c r="AS963" s="143"/>
      <c r="AT963" s="143"/>
      <c r="AW963" s="143"/>
      <c r="AX963" s="231"/>
      <c r="AY963" s="61"/>
      <c r="BA963" s="143"/>
      <c r="BB963" s="143"/>
      <c r="BE963" s="143"/>
      <c r="BF963" s="231"/>
      <c r="BG963" s="241"/>
    </row>
    <row r="964" spans="1:59" ht="12.75" x14ac:dyDescent="0.2">
      <c r="A964" s="231"/>
      <c r="B964" s="126"/>
      <c r="I964" s="143"/>
      <c r="J964" s="231"/>
      <c r="M964" s="143"/>
      <c r="N964" s="143"/>
      <c r="Q964" s="143"/>
      <c r="R964" s="231"/>
      <c r="S964" s="61"/>
      <c r="U964" s="143"/>
      <c r="V964" s="143"/>
      <c r="Y964" s="143"/>
      <c r="Z964" s="231"/>
      <c r="AA964" s="61"/>
      <c r="AC964" s="143"/>
      <c r="AD964" s="143"/>
      <c r="AG964" s="143"/>
      <c r="AH964" s="231"/>
      <c r="AI964" s="61"/>
      <c r="AK964" s="143"/>
      <c r="AL964" s="143"/>
      <c r="AO964" s="143"/>
      <c r="AP964" s="231"/>
      <c r="AQ964" s="61"/>
      <c r="AS964" s="143"/>
      <c r="AT964" s="143"/>
      <c r="AW964" s="143"/>
      <c r="AX964" s="231"/>
      <c r="AY964" s="61"/>
      <c r="BA964" s="143"/>
      <c r="BB964" s="143"/>
      <c r="BE964" s="143"/>
      <c r="BF964" s="231"/>
      <c r="BG964" s="241"/>
    </row>
    <row r="965" spans="1:59" ht="12.75" x14ac:dyDescent="0.2">
      <c r="A965" s="231"/>
      <c r="B965" s="126"/>
      <c r="I965" s="143"/>
      <c r="J965" s="231"/>
      <c r="M965" s="143"/>
      <c r="N965" s="143"/>
      <c r="Q965" s="143"/>
      <c r="R965" s="231"/>
      <c r="S965" s="61"/>
      <c r="U965" s="143"/>
      <c r="V965" s="143"/>
      <c r="Y965" s="143"/>
      <c r="Z965" s="231"/>
      <c r="AA965" s="61"/>
      <c r="AC965" s="143"/>
      <c r="AD965" s="143"/>
      <c r="AG965" s="143"/>
      <c r="AH965" s="231"/>
      <c r="AI965" s="61"/>
      <c r="AK965" s="143"/>
      <c r="AL965" s="143"/>
      <c r="AO965" s="143"/>
      <c r="AP965" s="231"/>
      <c r="AQ965" s="61"/>
      <c r="AS965" s="143"/>
      <c r="AT965" s="143"/>
      <c r="AW965" s="143"/>
      <c r="AX965" s="231"/>
      <c r="AY965" s="61"/>
      <c r="BA965" s="143"/>
      <c r="BB965" s="143"/>
      <c r="BE965" s="143"/>
      <c r="BF965" s="231"/>
      <c r="BG965" s="241"/>
    </row>
    <row r="966" spans="1:59" ht="12.75" x14ac:dyDescent="0.2">
      <c r="A966" s="231"/>
      <c r="B966" s="126"/>
      <c r="I966" s="143"/>
      <c r="J966" s="231"/>
      <c r="M966" s="143"/>
      <c r="N966" s="143"/>
      <c r="Q966" s="143"/>
      <c r="R966" s="231"/>
      <c r="S966" s="61"/>
      <c r="U966" s="143"/>
      <c r="V966" s="143"/>
      <c r="Y966" s="143"/>
      <c r="Z966" s="231"/>
      <c r="AA966" s="61"/>
      <c r="AC966" s="143"/>
      <c r="AD966" s="143"/>
      <c r="AG966" s="143"/>
      <c r="AH966" s="231"/>
      <c r="AI966" s="61"/>
      <c r="AK966" s="143"/>
      <c r="AL966" s="143"/>
      <c r="AO966" s="143"/>
      <c r="AP966" s="231"/>
      <c r="AQ966" s="61"/>
      <c r="AS966" s="143"/>
      <c r="AT966" s="143"/>
      <c r="AW966" s="143"/>
      <c r="AX966" s="231"/>
      <c r="AY966" s="61"/>
      <c r="BA966" s="143"/>
      <c r="BB966" s="143"/>
      <c r="BE966" s="143"/>
      <c r="BF966" s="231"/>
      <c r="BG966" s="241"/>
    </row>
    <row r="967" spans="1:59" ht="12.75" x14ac:dyDescent="0.2">
      <c r="A967" s="231"/>
      <c r="B967" s="126"/>
      <c r="I967" s="143"/>
      <c r="J967" s="231"/>
      <c r="M967" s="143"/>
      <c r="N967" s="143"/>
      <c r="Q967" s="143"/>
      <c r="R967" s="231"/>
      <c r="S967" s="61"/>
      <c r="U967" s="143"/>
      <c r="V967" s="143"/>
      <c r="Y967" s="143"/>
      <c r="Z967" s="231"/>
      <c r="AA967" s="61"/>
      <c r="AC967" s="143"/>
      <c r="AD967" s="143"/>
      <c r="AG967" s="143"/>
      <c r="AH967" s="231"/>
      <c r="AI967" s="61"/>
      <c r="AK967" s="143"/>
      <c r="AL967" s="143"/>
      <c r="AO967" s="143"/>
      <c r="AP967" s="231"/>
      <c r="AQ967" s="61"/>
      <c r="AS967" s="143"/>
      <c r="AT967" s="143"/>
      <c r="AW967" s="143"/>
      <c r="AX967" s="231"/>
      <c r="AY967" s="61"/>
      <c r="BA967" s="143"/>
      <c r="BB967" s="143"/>
      <c r="BE967" s="143"/>
      <c r="BF967" s="231"/>
      <c r="BG967" s="241"/>
    </row>
    <row r="968" spans="1:59" ht="12.75" x14ac:dyDescent="0.2">
      <c r="A968" s="231"/>
      <c r="B968" s="126"/>
      <c r="I968" s="143"/>
      <c r="J968" s="231"/>
      <c r="M968" s="143"/>
      <c r="N968" s="143"/>
      <c r="Q968" s="143"/>
      <c r="R968" s="231"/>
      <c r="S968" s="61"/>
      <c r="U968" s="143"/>
      <c r="V968" s="143"/>
      <c r="Y968" s="143"/>
      <c r="Z968" s="231"/>
      <c r="AA968" s="61"/>
      <c r="AC968" s="143"/>
      <c r="AD968" s="143"/>
      <c r="AG968" s="143"/>
      <c r="AH968" s="231"/>
      <c r="AI968" s="61"/>
      <c r="AK968" s="143"/>
      <c r="AL968" s="143"/>
      <c r="AO968" s="143"/>
      <c r="AP968" s="231"/>
      <c r="AQ968" s="61"/>
      <c r="AS968" s="143"/>
      <c r="AT968" s="143"/>
      <c r="AW968" s="143"/>
      <c r="AX968" s="231"/>
      <c r="AY968" s="61"/>
      <c r="BA968" s="143"/>
      <c r="BB968" s="143"/>
      <c r="BE968" s="143"/>
      <c r="BF968" s="231"/>
      <c r="BG968" s="241"/>
    </row>
    <row r="969" spans="1:59" ht="12.75" x14ac:dyDescent="0.2">
      <c r="A969" s="231"/>
      <c r="B969" s="126"/>
      <c r="I969" s="143"/>
      <c r="J969" s="231"/>
      <c r="M969" s="143"/>
      <c r="N969" s="143"/>
      <c r="Q969" s="143"/>
      <c r="R969" s="231"/>
      <c r="S969" s="61"/>
      <c r="U969" s="143"/>
      <c r="V969" s="143"/>
      <c r="Y969" s="143"/>
      <c r="Z969" s="231"/>
      <c r="AA969" s="61"/>
      <c r="AC969" s="143"/>
      <c r="AD969" s="143"/>
      <c r="AG969" s="143"/>
      <c r="AH969" s="231"/>
      <c r="AI969" s="61"/>
      <c r="AK969" s="143"/>
      <c r="AL969" s="143"/>
      <c r="AO969" s="143"/>
      <c r="AP969" s="231"/>
      <c r="AQ969" s="61"/>
      <c r="AS969" s="143"/>
      <c r="AT969" s="143"/>
      <c r="AW969" s="143"/>
      <c r="AX969" s="231"/>
      <c r="AY969" s="61"/>
      <c r="BA969" s="143"/>
      <c r="BB969" s="143"/>
      <c r="BE969" s="143"/>
      <c r="BF969" s="231"/>
      <c r="BG969" s="241"/>
    </row>
    <row r="970" spans="1:59" ht="12.75" x14ac:dyDescent="0.2">
      <c r="A970" s="231"/>
      <c r="B970" s="126"/>
      <c r="I970" s="143"/>
      <c r="J970" s="231"/>
      <c r="M970" s="143"/>
      <c r="N970" s="143"/>
      <c r="Q970" s="143"/>
      <c r="R970" s="231"/>
      <c r="S970" s="61"/>
      <c r="U970" s="143"/>
      <c r="V970" s="143"/>
      <c r="Y970" s="143"/>
      <c r="Z970" s="231"/>
      <c r="AA970" s="61"/>
      <c r="AC970" s="143"/>
      <c r="AD970" s="143"/>
      <c r="AG970" s="143"/>
      <c r="AH970" s="231"/>
      <c r="AI970" s="61"/>
      <c r="AK970" s="143"/>
      <c r="AL970" s="143"/>
      <c r="AO970" s="143"/>
      <c r="AP970" s="231"/>
      <c r="AQ970" s="61"/>
      <c r="AS970" s="143"/>
      <c r="AT970" s="143"/>
      <c r="AW970" s="143"/>
      <c r="AX970" s="231"/>
      <c r="AY970" s="61"/>
      <c r="BA970" s="143"/>
      <c r="BB970" s="143"/>
      <c r="BE970" s="143"/>
      <c r="BF970" s="231"/>
      <c r="BG970" s="241"/>
    </row>
    <row r="971" spans="1:59" ht="12.75" x14ac:dyDescent="0.2">
      <c r="A971" s="231"/>
      <c r="B971" s="126"/>
      <c r="I971" s="143"/>
      <c r="J971" s="231"/>
      <c r="M971" s="143"/>
      <c r="N971" s="143"/>
      <c r="Q971" s="143"/>
      <c r="R971" s="231"/>
      <c r="S971" s="61"/>
      <c r="U971" s="143"/>
      <c r="V971" s="143"/>
      <c r="Y971" s="143"/>
      <c r="Z971" s="231"/>
      <c r="AA971" s="61"/>
      <c r="AC971" s="143"/>
      <c r="AD971" s="143"/>
      <c r="AG971" s="143"/>
      <c r="AH971" s="231"/>
      <c r="AI971" s="61"/>
      <c r="AK971" s="143"/>
      <c r="AL971" s="143"/>
      <c r="AO971" s="143"/>
      <c r="AP971" s="231"/>
      <c r="AQ971" s="61"/>
      <c r="AS971" s="143"/>
      <c r="AT971" s="143"/>
      <c r="AW971" s="143"/>
      <c r="AX971" s="231"/>
      <c r="AY971" s="61"/>
      <c r="BA971" s="143"/>
      <c r="BB971" s="143"/>
      <c r="BE971" s="143"/>
      <c r="BF971" s="231"/>
      <c r="BG971" s="241"/>
    </row>
    <row r="972" spans="1:59" ht="12.75" x14ac:dyDescent="0.2">
      <c r="A972" s="231"/>
      <c r="B972" s="126"/>
      <c r="I972" s="143"/>
      <c r="J972" s="231"/>
      <c r="M972" s="143"/>
      <c r="N972" s="143"/>
      <c r="Q972" s="143"/>
      <c r="R972" s="231"/>
      <c r="S972" s="61"/>
      <c r="U972" s="143"/>
      <c r="V972" s="143"/>
      <c r="Y972" s="143"/>
      <c r="Z972" s="231"/>
      <c r="AA972" s="61"/>
      <c r="AC972" s="143"/>
      <c r="AD972" s="143"/>
      <c r="AG972" s="143"/>
      <c r="AH972" s="231"/>
      <c r="AI972" s="61"/>
      <c r="AK972" s="143"/>
      <c r="AL972" s="143"/>
      <c r="AO972" s="143"/>
      <c r="AP972" s="231"/>
      <c r="AQ972" s="61"/>
      <c r="AS972" s="143"/>
      <c r="AT972" s="143"/>
      <c r="AW972" s="143"/>
      <c r="AX972" s="231"/>
      <c r="AY972" s="61"/>
      <c r="BA972" s="143"/>
      <c r="BB972" s="143"/>
      <c r="BE972" s="143"/>
      <c r="BF972" s="231"/>
      <c r="BG972" s="241"/>
    </row>
    <row r="973" spans="1:59" ht="12.75" x14ac:dyDescent="0.2">
      <c r="A973" s="231"/>
      <c r="B973" s="126"/>
      <c r="I973" s="143"/>
      <c r="J973" s="231"/>
      <c r="M973" s="143"/>
      <c r="N973" s="143"/>
      <c r="Q973" s="143"/>
      <c r="R973" s="231"/>
      <c r="S973" s="61"/>
      <c r="U973" s="143"/>
      <c r="V973" s="143"/>
      <c r="Y973" s="143"/>
      <c r="Z973" s="231"/>
      <c r="AA973" s="61"/>
      <c r="AC973" s="143"/>
      <c r="AD973" s="143"/>
      <c r="AG973" s="143"/>
      <c r="AH973" s="231"/>
      <c r="AI973" s="61"/>
      <c r="AK973" s="143"/>
      <c r="AL973" s="143"/>
      <c r="AO973" s="143"/>
      <c r="AP973" s="231"/>
      <c r="AQ973" s="61"/>
      <c r="AS973" s="143"/>
      <c r="AT973" s="143"/>
      <c r="AW973" s="143"/>
      <c r="AX973" s="231"/>
      <c r="AY973" s="61"/>
      <c r="BA973" s="143"/>
      <c r="BB973" s="143"/>
      <c r="BE973" s="143"/>
      <c r="BF973" s="231"/>
      <c r="BG973" s="241"/>
    </row>
    <row r="974" spans="1:59" ht="12.75" x14ac:dyDescent="0.2">
      <c r="A974" s="231"/>
      <c r="B974" s="126"/>
      <c r="I974" s="143"/>
      <c r="J974" s="231"/>
      <c r="M974" s="143"/>
      <c r="N974" s="143"/>
      <c r="Q974" s="143"/>
      <c r="R974" s="231"/>
      <c r="S974" s="61"/>
      <c r="U974" s="143"/>
      <c r="V974" s="143"/>
      <c r="Y974" s="143"/>
      <c r="Z974" s="231"/>
      <c r="AA974" s="61"/>
      <c r="AC974" s="143"/>
      <c r="AD974" s="143"/>
      <c r="AG974" s="143"/>
      <c r="AH974" s="231"/>
      <c r="AI974" s="61"/>
      <c r="AK974" s="143"/>
      <c r="AL974" s="143"/>
      <c r="AO974" s="143"/>
      <c r="AP974" s="231"/>
      <c r="AQ974" s="61"/>
      <c r="AS974" s="143"/>
      <c r="AT974" s="143"/>
      <c r="AW974" s="143"/>
      <c r="AX974" s="231"/>
      <c r="AY974" s="61"/>
      <c r="BA974" s="143"/>
      <c r="BB974" s="143"/>
      <c r="BE974" s="143"/>
      <c r="BF974" s="231"/>
      <c r="BG974" s="241"/>
    </row>
    <row r="975" spans="1:59" ht="12.75" x14ac:dyDescent="0.2">
      <c r="A975" s="231"/>
      <c r="B975" s="126"/>
      <c r="I975" s="143"/>
      <c r="J975" s="231"/>
      <c r="M975" s="143"/>
      <c r="N975" s="143"/>
      <c r="Q975" s="143"/>
      <c r="R975" s="231"/>
      <c r="S975" s="61"/>
      <c r="U975" s="143"/>
      <c r="V975" s="143"/>
      <c r="Y975" s="143"/>
      <c r="Z975" s="231"/>
      <c r="AA975" s="61"/>
      <c r="AC975" s="143"/>
      <c r="AD975" s="143"/>
      <c r="AG975" s="143"/>
      <c r="AH975" s="231"/>
      <c r="AI975" s="61"/>
      <c r="AK975" s="143"/>
      <c r="AL975" s="143"/>
      <c r="AO975" s="143"/>
      <c r="AP975" s="231"/>
      <c r="AQ975" s="61"/>
      <c r="AS975" s="143"/>
      <c r="AT975" s="143"/>
      <c r="AW975" s="143"/>
      <c r="AX975" s="231"/>
      <c r="AY975" s="61"/>
      <c r="BA975" s="143"/>
      <c r="BB975" s="143"/>
      <c r="BE975" s="143"/>
      <c r="BF975" s="231"/>
      <c r="BG975" s="241"/>
    </row>
    <row r="976" spans="1:59" ht="12.75" x14ac:dyDescent="0.2">
      <c r="A976" s="231"/>
      <c r="B976" s="126"/>
      <c r="I976" s="143"/>
      <c r="J976" s="231"/>
      <c r="M976" s="143"/>
      <c r="N976" s="143"/>
      <c r="Q976" s="143"/>
      <c r="R976" s="231"/>
      <c r="S976" s="61"/>
      <c r="U976" s="143"/>
      <c r="V976" s="143"/>
      <c r="Y976" s="143"/>
      <c r="Z976" s="231"/>
      <c r="AA976" s="61"/>
      <c r="AC976" s="143"/>
      <c r="AD976" s="143"/>
      <c r="AG976" s="143"/>
      <c r="AH976" s="231"/>
      <c r="AI976" s="61"/>
      <c r="AK976" s="143"/>
      <c r="AL976" s="143"/>
      <c r="AO976" s="143"/>
      <c r="AP976" s="231"/>
      <c r="AQ976" s="61"/>
      <c r="AS976" s="143"/>
      <c r="AT976" s="143"/>
      <c r="AW976" s="143"/>
      <c r="AX976" s="231"/>
      <c r="AY976" s="61"/>
      <c r="BA976" s="143"/>
      <c r="BB976" s="143"/>
      <c r="BE976" s="143"/>
      <c r="BF976" s="231"/>
      <c r="BG976" s="241"/>
    </row>
    <row r="977" spans="1:59" ht="12.75" x14ac:dyDescent="0.2">
      <c r="A977" s="231"/>
      <c r="B977" s="126"/>
      <c r="I977" s="143"/>
      <c r="J977" s="231"/>
      <c r="M977" s="143"/>
      <c r="N977" s="143"/>
      <c r="Q977" s="143"/>
      <c r="R977" s="231"/>
      <c r="S977" s="61"/>
      <c r="U977" s="143"/>
      <c r="V977" s="143"/>
      <c r="Y977" s="143"/>
      <c r="Z977" s="231"/>
      <c r="AA977" s="61"/>
      <c r="AC977" s="143"/>
      <c r="AD977" s="143"/>
      <c r="AG977" s="143"/>
      <c r="AH977" s="231"/>
      <c r="AI977" s="61"/>
      <c r="AK977" s="143"/>
      <c r="AL977" s="143"/>
      <c r="AO977" s="143"/>
      <c r="AP977" s="231"/>
      <c r="AQ977" s="61"/>
      <c r="AS977" s="143"/>
      <c r="AT977" s="143"/>
      <c r="AW977" s="143"/>
      <c r="AX977" s="231"/>
      <c r="AY977" s="61"/>
      <c r="BA977" s="143"/>
      <c r="BB977" s="143"/>
      <c r="BE977" s="143"/>
      <c r="BF977" s="231"/>
      <c r="BG977" s="241"/>
    </row>
    <row r="978" spans="1:59" ht="12.75" x14ac:dyDescent="0.2">
      <c r="A978" s="231"/>
      <c r="B978" s="126"/>
      <c r="I978" s="143"/>
      <c r="J978" s="231"/>
      <c r="M978" s="143"/>
      <c r="N978" s="143"/>
      <c r="Q978" s="143"/>
      <c r="R978" s="231"/>
      <c r="S978" s="61"/>
      <c r="U978" s="143"/>
      <c r="V978" s="143"/>
      <c r="Y978" s="143"/>
      <c r="Z978" s="231"/>
      <c r="AA978" s="61"/>
      <c r="AC978" s="143"/>
      <c r="AD978" s="143"/>
      <c r="AG978" s="143"/>
      <c r="AH978" s="231"/>
      <c r="AI978" s="61"/>
      <c r="AK978" s="143"/>
      <c r="AL978" s="143"/>
      <c r="AO978" s="143"/>
      <c r="AP978" s="231"/>
      <c r="AQ978" s="61"/>
      <c r="AS978" s="143"/>
      <c r="AT978" s="143"/>
      <c r="AW978" s="143"/>
      <c r="AX978" s="231"/>
      <c r="AY978" s="61"/>
      <c r="BA978" s="143"/>
      <c r="BB978" s="143"/>
      <c r="BE978" s="143"/>
      <c r="BF978" s="231"/>
      <c r="BG978" s="241"/>
    </row>
    <row r="979" spans="1:59" ht="12.75" x14ac:dyDescent="0.2">
      <c r="A979" s="231"/>
      <c r="B979" s="126"/>
      <c r="I979" s="143"/>
      <c r="J979" s="231"/>
      <c r="M979" s="143"/>
      <c r="N979" s="143"/>
      <c r="Q979" s="143"/>
      <c r="R979" s="231"/>
      <c r="S979" s="61"/>
      <c r="U979" s="143"/>
      <c r="V979" s="143"/>
      <c r="Y979" s="143"/>
      <c r="Z979" s="231"/>
      <c r="AA979" s="61"/>
      <c r="AC979" s="143"/>
      <c r="AD979" s="143"/>
      <c r="AG979" s="143"/>
      <c r="AH979" s="231"/>
      <c r="AI979" s="61"/>
      <c r="AK979" s="143"/>
      <c r="AL979" s="143"/>
      <c r="AO979" s="143"/>
      <c r="AP979" s="231"/>
      <c r="AQ979" s="61"/>
      <c r="AS979" s="143"/>
      <c r="AT979" s="143"/>
      <c r="AW979" s="143"/>
      <c r="AX979" s="231"/>
      <c r="AY979" s="61"/>
      <c r="BA979" s="143"/>
      <c r="BB979" s="143"/>
      <c r="BE979" s="143"/>
      <c r="BF979" s="231"/>
      <c r="BG979" s="241"/>
    </row>
    <row r="980" spans="1:59" ht="12.75" x14ac:dyDescent="0.2">
      <c r="A980" s="231"/>
      <c r="B980" s="126"/>
      <c r="I980" s="143"/>
      <c r="J980" s="231"/>
      <c r="M980" s="143"/>
      <c r="N980" s="143"/>
      <c r="Q980" s="143"/>
      <c r="R980" s="231"/>
      <c r="S980" s="61"/>
      <c r="U980" s="143"/>
      <c r="V980" s="143"/>
      <c r="Y980" s="143"/>
      <c r="Z980" s="231"/>
      <c r="AA980" s="61"/>
      <c r="AC980" s="143"/>
      <c r="AD980" s="143"/>
      <c r="AG980" s="143"/>
      <c r="AH980" s="231"/>
      <c r="AI980" s="61"/>
      <c r="AK980" s="143"/>
      <c r="AL980" s="143"/>
      <c r="AO980" s="143"/>
      <c r="AP980" s="231"/>
      <c r="AQ980" s="61"/>
      <c r="AS980" s="143"/>
      <c r="AT980" s="143"/>
      <c r="AW980" s="143"/>
      <c r="AX980" s="231"/>
      <c r="AY980" s="61"/>
      <c r="BA980" s="143"/>
      <c r="BB980" s="143"/>
      <c r="BE980" s="143"/>
      <c r="BF980" s="231"/>
      <c r="BG980" s="241"/>
    </row>
    <row r="981" spans="1:59" ht="12.75" x14ac:dyDescent="0.2">
      <c r="A981" s="231"/>
      <c r="B981" s="126"/>
      <c r="I981" s="143"/>
      <c r="J981" s="231"/>
      <c r="M981" s="143"/>
      <c r="N981" s="143"/>
      <c r="Q981" s="143"/>
      <c r="R981" s="231"/>
      <c r="S981" s="61"/>
      <c r="U981" s="143"/>
      <c r="V981" s="143"/>
      <c r="Y981" s="143"/>
      <c r="Z981" s="231"/>
      <c r="AA981" s="61"/>
      <c r="AC981" s="143"/>
      <c r="AD981" s="143"/>
      <c r="AG981" s="143"/>
      <c r="AH981" s="231"/>
      <c r="AI981" s="61"/>
      <c r="AK981" s="143"/>
      <c r="AL981" s="143"/>
      <c r="AO981" s="143"/>
      <c r="AP981" s="231"/>
      <c r="AQ981" s="61"/>
      <c r="AS981" s="143"/>
      <c r="AT981" s="143"/>
      <c r="AW981" s="143"/>
      <c r="AX981" s="231"/>
      <c r="AY981" s="61"/>
      <c r="BA981" s="143"/>
      <c r="BB981" s="143"/>
      <c r="BE981" s="143"/>
      <c r="BF981" s="231"/>
      <c r="BG981" s="241"/>
    </row>
    <row r="982" spans="1:59" ht="12.75" x14ac:dyDescent="0.2">
      <c r="A982" s="231"/>
      <c r="B982" s="126"/>
      <c r="I982" s="143"/>
      <c r="J982" s="231"/>
      <c r="M982" s="143"/>
      <c r="N982" s="143"/>
      <c r="Q982" s="143"/>
      <c r="R982" s="231"/>
      <c r="S982" s="61"/>
      <c r="U982" s="143"/>
      <c r="V982" s="143"/>
      <c r="Y982" s="143"/>
      <c r="Z982" s="231"/>
      <c r="AA982" s="61"/>
      <c r="AC982" s="143"/>
      <c r="AD982" s="143"/>
      <c r="AG982" s="143"/>
      <c r="AH982" s="231"/>
      <c r="AI982" s="61"/>
      <c r="AK982" s="143"/>
      <c r="AL982" s="143"/>
      <c r="AO982" s="143"/>
      <c r="AP982" s="231"/>
      <c r="AQ982" s="61"/>
      <c r="AS982" s="143"/>
      <c r="AT982" s="143"/>
      <c r="AW982" s="143"/>
      <c r="AX982" s="231"/>
      <c r="AY982" s="61"/>
      <c r="BA982" s="143"/>
      <c r="BB982" s="143"/>
      <c r="BE982" s="143"/>
      <c r="BF982" s="231"/>
      <c r="BG982" s="241"/>
    </row>
    <row r="983" spans="1:59" ht="12.75" x14ac:dyDescent="0.2">
      <c r="A983" s="231"/>
      <c r="B983" s="126"/>
      <c r="I983" s="143"/>
      <c r="J983" s="231"/>
      <c r="M983" s="143"/>
      <c r="N983" s="143"/>
      <c r="Q983" s="143"/>
      <c r="R983" s="231"/>
      <c r="S983" s="61"/>
      <c r="U983" s="143"/>
      <c r="V983" s="143"/>
      <c r="Y983" s="143"/>
      <c r="Z983" s="231"/>
      <c r="AA983" s="61"/>
      <c r="AC983" s="143"/>
      <c r="AD983" s="143"/>
      <c r="AG983" s="143"/>
      <c r="AH983" s="231"/>
      <c r="AI983" s="61"/>
      <c r="AK983" s="143"/>
      <c r="AL983" s="143"/>
      <c r="AO983" s="143"/>
      <c r="AP983" s="231"/>
      <c r="AQ983" s="61"/>
      <c r="AS983" s="143"/>
      <c r="AT983" s="143"/>
      <c r="AW983" s="143"/>
      <c r="AX983" s="231"/>
      <c r="AY983" s="61"/>
      <c r="BA983" s="143"/>
      <c r="BB983" s="143"/>
      <c r="BE983" s="143"/>
      <c r="BF983" s="231"/>
      <c r="BG983" s="241"/>
    </row>
    <row r="984" spans="1:59" ht="12.75" x14ac:dyDescent="0.2">
      <c r="A984" s="231"/>
      <c r="B984" s="126"/>
      <c r="I984" s="143"/>
      <c r="J984" s="231"/>
      <c r="M984" s="143"/>
      <c r="N984" s="143"/>
      <c r="Q984" s="143"/>
      <c r="R984" s="231"/>
      <c r="S984" s="61"/>
      <c r="U984" s="143"/>
      <c r="V984" s="143"/>
      <c r="Y984" s="143"/>
      <c r="Z984" s="231"/>
      <c r="AA984" s="61"/>
      <c r="AC984" s="143"/>
      <c r="AD984" s="143"/>
      <c r="AG984" s="143"/>
      <c r="AH984" s="231"/>
      <c r="AI984" s="61"/>
      <c r="AK984" s="143"/>
      <c r="AL984" s="143"/>
      <c r="AO984" s="143"/>
      <c r="AP984" s="231"/>
      <c r="AQ984" s="61"/>
      <c r="AS984" s="143"/>
      <c r="AT984" s="143"/>
      <c r="AW984" s="143"/>
      <c r="AX984" s="231"/>
      <c r="AY984" s="61"/>
      <c r="BA984" s="143"/>
      <c r="BB984" s="143"/>
      <c r="BE984" s="143"/>
      <c r="BF984" s="231"/>
      <c r="BG984" s="241"/>
    </row>
    <row r="985" spans="1:59" ht="12.75" x14ac:dyDescent="0.2">
      <c r="A985" s="231"/>
      <c r="B985" s="126"/>
      <c r="I985" s="143"/>
      <c r="J985" s="231"/>
      <c r="M985" s="143"/>
      <c r="N985" s="143"/>
      <c r="Q985" s="143"/>
      <c r="R985" s="231"/>
      <c r="S985" s="61"/>
      <c r="U985" s="143"/>
      <c r="V985" s="143"/>
      <c r="Y985" s="143"/>
      <c r="Z985" s="231"/>
      <c r="AA985" s="61"/>
      <c r="AC985" s="143"/>
      <c r="AD985" s="143"/>
      <c r="AG985" s="143"/>
      <c r="AH985" s="231"/>
      <c r="AI985" s="61"/>
      <c r="AK985" s="143"/>
      <c r="AL985" s="143"/>
      <c r="AO985" s="143"/>
      <c r="AP985" s="231"/>
      <c r="AQ985" s="61"/>
      <c r="AS985" s="143"/>
      <c r="AT985" s="143"/>
      <c r="AW985" s="143"/>
      <c r="AX985" s="231"/>
      <c r="AY985" s="61"/>
      <c r="BA985" s="143"/>
      <c r="BB985" s="143"/>
      <c r="BE985" s="143"/>
      <c r="BF985" s="231"/>
      <c r="BG985" s="241"/>
    </row>
    <row r="986" spans="1:59" ht="12.75" x14ac:dyDescent="0.2">
      <c r="A986" s="231"/>
      <c r="B986" s="126"/>
      <c r="I986" s="143"/>
      <c r="J986" s="231"/>
      <c r="M986" s="143"/>
      <c r="N986" s="143"/>
      <c r="Q986" s="143"/>
      <c r="R986" s="231"/>
      <c r="S986" s="61"/>
      <c r="U986" s="143"/>
      <c r="V986" s="143"/>
      <c r="Y986" s="143"/>
      <c r="Z986" s="231"/>
      <c r="AA986" s="61"/>
      <c r="AC986" s="143"/>
      <c r="AD986" s="143"/>
      <c r="AG986" s="143"/>
      <c r="AH986" s="231"/>
      <c r="AI986" s="61"/>
      <c r="AK986" s="143"/>
      <c r="AL986" s="143"/>
      <c r="AO986" s="143"/>
      <c r="AP986" s="231"/>
      <c r="AQ986" s="61"/>
      <c r="AS986" s="143"/>
      <c r="AT986" s="143"/>
      <c r="AW986" s="143"/>
      <c r="AX986" s="231"/>
      <c r="AY986" s="61"/>
      <c r="BA986" s="143"/>
      <c r="BB986" s="143"/>
      <c r="BE986" s="143"/>
      <c r="BF986" s="231"/>
      <c r="BG986" s="241"/>
    </row>
    <row r="987" spans="1:59" ht="12.75" x14ac:dyDescent="0.2">
      <c r="A987" s="231"/>
      <c r="B987" s="126"/>
      <c r="I987" s="143"/>
      <c r="J987" s="231"/>
      <c r="M987" s="143"/>
      <c r="N987" s="143"/>
      <c r="Q987" s="143"/>
      <c r="R987" s="231"/>
      <c r="S987" s="61"/>
      <c r="U987" s="143"/>
      <c r="V987" s="143"/>
      <c r="Y987" s="143"/>
      <c r="Z987" s="231"/>
      <c r="AA987" s="61"/>
      <c r="AC987" s="143"/>
      <c r="AD987" s="143"/>
      <c r="AG987" s="143"/>
      <c r="AH987" s="231"/>
      <c r="AI987" s="61"/>
      <c r="AK987" s="143"/>
      <c r="AL987" s="143"/>
      <c r="AO987" s="143"/>
      <c r="AP987" s="231"/>
      <c r="AQ987" s="61"/>
      <c r="AS987" s="143"/>
      <c r="AT987" s="143"/>
      <c r="AW987" s="143"/>
      <c r="AX987" s="231"/>
      <c r="AY987" s="61"/>
      <c r="BA987" s="143"/>
      <c r="BB987" s="143"/>
      <c r="BE987" s="143"/>
      <c r="BF987" s="231"/>
      <c r="BG987" s="241"/>
    </row>
    <row r="988" spans="1:59" ht="12.75" x14ac:dyDescent="0.2">
      <c r="A988" s="231"/>
      <c r="B988" s="126"/>
      <c r="I988" s="143"/>
      <c r="J988" s="231"/>
      <c r="M988" s="143"/>
      <c r="N988" s="143"/>
      <c r="Q988" s="143"/>
      <c r="R988" s="231"/>
      <c r="S988" s="61"/>
      <c r="U988" s="143"/>
      <c r="V988" s="143"/>
      <c r="Y988" s="143"/>
      <c r="Z988" s="231"/>
      <c r="AA988" s="61"/>
      <c r="AC988" s="143"/>
      <c r="AD988" s="143"/>
      <c r="AG988" s="143"/>
      <c r="AH988" s="231"/>
      <c r="AI988" s="61"/>
      <c r="AK988" s="143"/>
      <c r="AL988" s="143"/>
      <c r="AO988" s="143"/>
      <c r="AP988" s="231"/>
      <c r="AQ988" s="61"/>
      <c r="AS988" s="143"/>
      <c r="AT988" s="143"/>
      <c r="AW988" s="143"/>
      <c r="AX988" s="231"/>
      <c r="AY988" s="61"/>
      <c r="BA988" s="143"/>
      <c r="BB988" s="143"/>
      <c r="BE988" s="143"/>
      <c r="BF988" s="231"/>
      <c r="BG988" s="241"/>
    </row>
    <row r="989" spans="1:59" ht="12.75" x14ac:dyDescent="0.2">
      <c r="A989" s="231"/>
      <c r="B989" s="126"/>
      <c r="I989" s="143"/>
      <c r="J989" s="231"/>
      <c r="M989" s="143"/>
      <c r="N989" s="143"/>
      <c r="Q989" s="143"/>
      <c r="R989" s="231"/>
      <c r="S989" s="61"/>
      <c r="U989" s="143"/>
      <c r="V989" s="143"/>
      <c r="Y989" s="143"/>
      <c r="Z989" s="231"/>
      <c r="AA989" s="61"/>
      <c r="AC989" s="143"/>
      <c r="AD989" s="143"/>
      <c r="AG989" s="143"/>
      <c r="AH989" s="231"/>
      <c r="AI989" s="61"/>
      <c r="AK989" s="143"/>
      <c r="AL989" s="143"/>
      <c r="AO989" s="143"/>
      <c r="AP989" s="231"/>
      <c r="AQ989" s="61"/>
      <c r="AS989" s="143"/>
      <c r="AT989" s="143"/>
      <c r="AW989" s="143"/>
      <c r="AX989" s="231"/>
      <c r="AY989" s="61"/>
      <c r="BA989" s="143"/>
      <c r="BB989" s="143"/>
      <c r="BE989" s="143"/>
      <c r="BF989" s="231"/>
      <c r="BG989" s="241"/>
    </row>
    <row r="990" spans="1:59" ht="12.75" x14ac:dyDescent="0.2">
      <c r="A990" s="231"/>
      <c r="B990" s="126"/>
      <c r="I990" s="143"/>
      <c r="J990" s="231"/>
      <c r="M990" s="143"/>
      <c r="N990" s="143"/>
      <c r="Q990" s="143"/>
      <c r="R990" s="231"/>
      <c r="S990" s="61"/>
      <c r="U990" s="143"/>
      <c r="V990" s="143"/>
      <c r="Y990" s="143"/>
      <c r="Z990" s="231"/>
      <c r="AA990" s="61"/>
      <c r="AC990" s="143"/>
      <c r="AD990" s="143"/>
      <c r="AG990" s="143"/>
      <c r="AH990" s="231"/>
      <c r="AI990" s="61"/>
      <c r="AK990" s="143"/>
      <c r="AL990" s="143"/>
      <c r="AO990" s="143"/>
      <c r="AP990" s="231"/>
      <c r="AQ990" s="61"/>
      <c r="AS990" s="143"/>
      <c r="AT990" s="143"/>
      <c r="AW990" s="143"/>
      <c r="AX990" s="231"/>
      <c r="AY990" s="61"/>
      <c r="BA990" s="143"/>
      <c r="BB990" s="143"/>
      <c r="BE990" s="143"/>
      <c r="BF990" s="231"/>
      <c r="BG990" s="241"/>
    </row>
    <row r="991" spans="1:59" ht="12.75" x14ac:dyDescent="0.2">
      <c r="A991" s="231"/>
      <c r="B991" s="126"/>
      <c r="I991" s="143"/>
      <c r="J991" s="231"/>
      <c r="M991" s="143"/>
      <c r="N991" s="143"/>
      <c r="Q991" s="143"/>
      <c r="R991" s="231"/>
      <c r="S991" s="61"/>
      <c r="U991" s="143"/>
      <c r="V991" s="143"/>
      <c r="Y991" s="143"/>
      <c r="Z991" s="231"/>
      <c r="AA991" s="61"/>
      <c r="AC991" s="143"/>
      <c r="AD991" s="143"/>
      <c r="AG991" s="143"/>
      <c r="AH991" s="231"/>
      <c r="AI991" s="61"/>
      <c r="AK991" s="143"/>
      <c r="AL991" s="143"/>
      <c r="AO991" s="143"/>
      <c r="AP991" s="231"/>
      <c r="AQ991" s="61"/>
      <c r="AS991" s="143"/>
      <c r="AT991" s="143"/>
      <c r="AW991" s="143"/>
      <c r="AX991" s="231"/>
      <c r="AY991" s="61"/>
      <c r="BA991" s="143"/>
      <c r="BB991" s="143"/>
      <c r="BE991" s="143"/>
      <c r="BF991" s="231"/>
      <c r="BG991" s="241"/>
    </row>
    <row r="992" spans="1:59" ht="12.75" x14ac:dyDescent="0.2">
      <c r="A992" s="231"/>
      <c r="B992" s="126"/>
      <c r="I992" s="143"/>
      <c r="J992" s="231"/>
      <c r="M992" s="143"/>
      <c r="N992" s="143"/>
      <c r="Q992" s="143"/>
      <c r="R992" s="231"/>
      <c r="S992" s="61"/>
      <c r="U992" s="143"/>
      <c r="V992" s="143"/>
      <c r="Y992" s="143"/>
      <c r="Z992" s="231"/>
      <c r="AA992" s="61"/>
      <c r="AC992" s="143"/>
      <c r="AD992" s="143"/>
      <c r="AG992" s="143"/>
      <c r="AH992" s="231"/>
      <c r="AI992" s="61"/>
      <c r="AK992" s="143"/>
      <c r="AL992" s="143"/>
      <c r="AO992" s="143"/>
      <c r="AP992" s="231"/>
      <c r="AQ992" s="61"/>
      <c r="AS992" s="143"/>
      <c r="AT992" s="143"/>
      <c r="AW992" s="143"/>
      <c r="AX992" s="231"/>
      <c r="AY992" s="61"/>
      <c r="BA992" s="143"/>
      <c r="BB992" s="143"/>
      <c r="BE992" s="143"/>
      <c r="BF992" s="231"/>
      <c r="BG992" s="241"/>
    </row>
    <row r="993" spans="1:59" ht="12.75" x14ac:dyDescent="0.2">
      <c r="A993" s="231"/>
      <c r="B993" s="126"/>
      <c r="I993" s="143"/>
      <c r="J993" s="231"/>
      <c r="M993" s="143"/>
      <c r="N993" s="143"/>
      <c r="Q993" s="143"/>
      <c r="R993" s="231"/>
      <c r="S993" s="61"/>
      <c r="U993" s="143"/>
      <c r="V993" s="143"/>
      <c r="Y993" s="143"/>
      <c r="Z993" s="231"/>
      <c r="AA993" s="61"/>
      <c r="AC993" s="143"/>
      <c r="AD993" s="143"/>
      <c r="AG993" s="143"/>
      <c r="AH993" s="231"/>
      <c r="AI993" s="61"/>
      <c r="AK993" s="143"/>
      <c r="AL993" s="143"/>
      <c r="AO993" s="143"/>
      <c r="AP993" s="231"/>
      <c r="AQ993" s="61"/>
      <c r="AS993" s="143"/>
      <c r="AT993" s="143"/>
      <c r="AW993" s="143"/>
      <c r="AX993" s="231"/>
      <c r="AY993" s="61"/>
      <c r="BA993" s="143"/>
      <c r="BB993" s="143"/>
      <c r="BE993" s="143"/>
      <c r="BF993" s="231"/>
      <c r="BG993" s="241"/>
    </row>
    <row r="994" spans="1:59" ht="12.75" x14ac:dyDescent="0.2">
      <c r="A994" s="231"/>
      <c r="B994" s="126"/>
      <c r="I994" s="143"/>
      <c r="J994" s="231"/>
      <c r="M994" s="143"/>
      <c r="N994" s="143"/>
      <c r="Q994" s="143"/>
      <c r="R994" s="231"/>
      <c r="S994" s="61"/>
      <c r="U994" s="143"/>
      <c r="V994" s="143"/>
      <c r="Y994" s="143"/>
      <c r="Z994" s="231"/>
      <c r="AA994" s="61"/>
      <c r="AC994" s="143"/>
      <c r="AD994" s="143"/>
      <c r="AG994" s="143"/>
      <c r="AH994" s="231"/>
      <c r="AI994" s="61"/>
      <c r="AK994" s="143"/>
      <c r="AL994" s="143"/>
      <c r="AO994" s="143"/>
      <c r="AP994" s="231"/>
      <c r="AQ994" s="61"/>
      <c r="AS994" s="143"/>
      <c r="AT994" s="143"/>
      <c r="AW994" s="143"/>
      <c r="AX994" s="231"/>
      <c r="AY994" s="61"/>
      <c r="BA994" s="143"/>
      <c r="BB994" s="143"/>
      <c r="BE994" s="143"/>
      <c r="BF994" s="231"/>
      <c r="BG994" s="241"/>
    </row>
    <row r="995" spans="1:59" ht="12.75" x14ac:dyDescent="0.2">
      <c r="A995" s="231"/>
      <c r="B995" s="126"/>
      <c r="I995" s="143"/>
      <c r="J995" s="231"/>
      <c r="M995" s="143"/>
      <c r="N995" s="143"/>
      <c r="Q995" s="143"/>
      <c r="R995" s="231"/>
      <c r="S995" s="61"/>
      <c r="U995" s="143"/>
      <c r="V995" s="143"/>
      <c r="Y995" s="143"/>
      <c r="Z995" s="231"/>
      <c r="AA995" s="61"/>
      <c r="AC995" s="143"/>
      <c r="AD995" s="143"/>
      <c r="AG995" s="143"/>
      <c r="AH995" s="231"/>
      <c r="AI995" s="61"/>
      <c r="AK995" s="143"/>
      <c r="AL995" s="143"/>
      <c r="AO995" s="143"/>
      <c r="AP995" s="231"/>
      <c r="AQ995" s="61"/>
      <c r="AS995" s="143"/>
      <c r="AT995" s="143"/>
      <c r="AW995" s="143"/>
      <c r="AX995" s="231"/>
      <c r="AY995" s="61"/>
      <c r="BA995" s="143"/>
      <c r="BB995" s="143"/>
      <c r="BE995" s="143"/>
      <c r="BF995" s="231"/>
      <c r="BG995" s="241"/>
    </row>
    <row r="996" spans="1:59" ht="12.75" x14ac:dyDescent="0.2">
      <c r="A996" s="231"/>
      <c r="B996" s="126"/>
      <c r="I996" s="143"/>
      <c r="J996" s="231"/>
      <c r="M996" s="143"/>
      <c r="N996" s="143"/>
      <c r="Q996" s="143"/>
      <c r="R996" s="231"/>
      <c r="S996" s="61"/>
      <c r="U996" s="143"/>
      <c r="V996" s="143"/>
      <c r="Y996" s="143"/>
      <c r="Z996" s="231"/>
      <c r="AA996" s="61"/>
      <c r="AC996" s="143"/>
      <c r="AD996" s="143"/>
      <c r="AG996" s="143"/>
      <c r="AH996" s="231"/>
      <c r="AI996" s="61"/>
      <c r="AK996" s="143"/>
      <c r="AL996" s="143"/>
      <c r="AO996" s="143"/>
      <c r="AP996" s="231"/>
      <c r="AQ996" s="61"/>
      <c r="AS996" s="143"/>
      <c r="AT996" s="143"/>
      <c r="AW996" s="143"/>
      <c r="AX996" s="231"/>
      <c r="AY996" s="61"/>
      <c r="BA996" s="143"/>
      <c r="BB996" s="143"/>
      <c r="BE996" s="143"/>
      <c r="BF996" s="231"/>
      <c r="BG996" s="241"/>
    </row>
    <row r="997" spans="1:59" ht="12.75" x14ac:dyDescent="0.2">
      <c r="A997" s="16"/>
      <c r="B997" s="126"/>
      <c r="I997" s="143"/>
      <c r="J997" s="231"/>
      <c r="M997" s="143"/>
      <c r="N997" s="143"/>
      <c r="Q997" s="143"/>
      <c r="R997" s="231"/>
      <c r="S997" s="61"/>
      <c r="U997" s="143"/>
      <c r="V997" s="143"/>
      <c r="Y997" s="143"/>
      <c r="Z997" s="231"/>
      <c r="AA997" s="61"/>
      <c r="AC997" s="143"/>
      <c r="AD997" s="143"/>
      <c r="AG997" s="143"/>
      <c r="AH997" s="231"/>
      <c r="AI997" s="61"/>
      <c r="AK997" s="143"/>
      <c r="AL997" s="143"/>
      <c r="AO997" s="143"/>
      <c r="AP997" s="231"/>
      <c r="AQ997" s="61"/>
      <c r="AS997" s="143"/>
      <c r="AT997" s="143"/>
      <c r="AW997" s="143"/>
      <c r="AX997" s="231"/>
      <c r="AY997" s="61"/>
      <c r="BA997" s="143"/>
      <c r="BB997" s="143"/>
      <c r="BE997" s="143"/>
      <c r="BF997" s="231"/>
      <c r="BG997" s="241"/>
    </row>
    <row r="998" spans="1:59" ht="12.75" x14ac:dyDescent="0.2">
      <c r="A998" s="16"/>
      <c r="B998" s="126"/>
      <c r="I998" s="143"/>
      <c r="J998" s="231"/>
      <c r="M998" s="143"/>
      <c r="N998" s="143"/>
      <c r="Q998" s="143"/>
      <c r="R998" s="231"/>
      <c r="S998" s="61"/>
      <c r="U998" s="143"/>
      <c r="V998" s="143"/>
      <c r="Y998" s="143"/>
      <c r="Z998" s="231"/>
      <c r="AA998" s="61"/>
      <c r="AC998" s="143"/>
      <c r="AD998" s="143"/>
      <c r="AG998" s="143"/>
      <c r="AH998" s="231"/>
      <c r="AI998" s="61"/>
      <c r="AK998" s="143"/>
      <c r="AL998" s="143"/>
      <c r="AO998" s="143"/>
      <c r="AP998" s="231"/>
      <c r="AQ998" s="61"/>
      <c r="AS998" s="143"/>
      <c r="AT998" s="143"/>
      <c r="AW998" s="143"/>
      <c r="AX998" s="231"/>
      <c r="AY998" s="61"/>
      <c r="BA998" s="143"/>
      <c r="BB998" s="143"/>
      <c r="BE998" s="143"/>
      <c r="BF998" s="231"/>
      <c r="BG998" s="241"/>
    </row>
    <row r="999" spans="1:59" ht="12.75" x14ac:dyDescent="0.2">
      <c r="A999" s="16"/>
      <c r="B999" s="126"/>
      <c r="C999" s="24"/>
      <c r="D999" s="24"/>
      <c r="E999" s="24"/>
      <c r="F999" s="24"/>
      <c r="G999" s="24"/>
      <c r="H999" s="24"/>
      <c r="I999" s="160"/>
      <c r="J999" s="273"/>
      <c r="K999" s="24"/>
      <c r="L999" s="24"/>
      <c r="M999" s="160"/>
      <c r="N999" s="160"/>
      <c r="O999" s="24"/>
      <c r="P999" s="24"/>
      <c r="Q999" s="160"/>
      <c r="R999" s="273"/>
      <c r="S999" s="274"/>
      <c r="T999" s="24"/>
      <c r="U999" s="160"/>
      <c r="V999" s="160"/>
      <c r="W999" s="24"/>
      <c r="X999" s="24"/>
      <c r="Y999" s="160"/>
      <c r="Z999" s="273"/>
      <c r="AA999" s="274"/>
      <c r="AB999" s="24"/>
      <c r="AC999" s="160"/>
      <c r="AD999" s="160"/>
      <c r="AE999" s="24"/>
      <c r="AF999" s="24"/>
      <c r="AG999" s="160"/>
      <c r="AH999" s="273"/>
      <c r="AI999" s="274"/>
      <c r="AJ999" s="24"/>
      <c r="AK999" s="160"/>
      <c r="AL999" s="160"/>
      <c r="AM999" s="24"/>
      <c r="AN999" s="24"/>
      <c r="AO999" s="160"/>
      <c r="AP999" s="273"/>
      <c r="AQ999" s="274"/>
      <c r="AR999" s="24"/>
      <c r="AS999" s="160"/>
      <c r="AT999" s="160"/>
      <c r="AU999" s="24"/>
      <c r="AV999" s="24"/>
      <c r="AW999" s="160"/>
      <c r="AX999" s="273"/>
      <c r="AY999" s="274"/>
      <c r="AZ999" s="24"/>
      <c r="BA999" s="160"/>
      <c r="BB999" s="160"/>
      <c r="BC999" s="24"/>
      <c r="BD999" s="24"/>
      <c r="BE999" s="160"/>
      <c r="BF999" s="273"/>
      <c r="BG999" s="275"/>
    </row>
  </sheetData>
  <mergeCells count="12">
    <mergeCell ref="K2:R2"/>
    <mergeCell ref="C2:J2"/>
    <mergeCell ref="AQ2:AX2"/>
    <mergeCell ref="AY2:BF2"/>
    <mergeCell ref="S2:Z2"/>
    <mergeCell ref="AA2:AH2"/>
    <mergeCell ref="AI2:AP2"/>
    <mergeCell ref="A1:B1"/>
    <mergeCell ref="A44:B44"/>
    <mergeCell ref="A35:B35"/>
    <mergeCell ref="A45:A46"/>
    <mergeCell ref="A50:B5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999"/>
  <sheetViews>
    <sheetView workbookViewId="0">
      <pane xSplit="2" ySplit="3" topLeftCell="BB4" activePane="bottomRight" state="frozen"/>
      <selection pane="topRight" activeCell="C1" sqref="C1"/>
      <selection pane="bottomLeft" activeCell="A4" sqref="A4"/>
      <selection pane="bottomRight" activeCell="BG10" sqref="BG10"/>
    </sheetView>
  </sheetViews>
  <sheetFormatPr defaultColWidth="14.42578125" defaultRowHeight="15.75" customHeight="1" x14ac:dyDescent="0.2"/>
  <cols>
    <col min="1" max="1" width="14.28515625" customWidth="1"/>
    <col min="2" max="2" width="14.42578125" customWidth="1"/>
    <col min="3" max="5" width="8.85546875" customWidth="1"/>
    <col min="6" max="6" width="7.28515625" customWidth="1"/>
    <col min="7" max="9" width="8.85546875" customWidth="1"/>
    <col min="10" max="10" width="7.28515625" customWidth="1"/>
    <col min="11" max="13" width="8.85546875" customWidth="1"/>
    <col min="14" max="14" width="7.28515625" customWidth="1"/>
    <col min="15" max="17" width="8.85546875" customWidth="1"/>
    <col min="18" max="18" width="7.28515625" customWidth="1"/>
    <col min="19" max="21" width="8.85546875" customWidth="1"/>
    <col min="22" max="22" width="7.28515625" customWidth="1"/>
    <col min="23" max="25" width="8.85546875" customWidth="1"/>
    <col min="26" max="26" width="7.28515625" customWidth="1"/>
    <col min="27" max="29" width="8.85546875" customWidth="1"/>
    <col min="30" max="30" width="7.85546875" customWidth="1"/>
    <col min="31" max="33" width="8.85546875" customWidth="1"/>
    <col min="34" max="34" width="7.85546875" customWidth="1"/>
    <col min="35" max="37" width="8.85546875" customWidth="1"/>
    <col min="38" max="38" width="7.28515625" customWidth="1"/>
    <col min="39" max="41" width="8.85546875" customWidth="1"/>
    <col min="42" max="42" width="7.28515625" customWidth="1"/>
    <col min="43" max="45" width="8.85546875" customWidth="1"/>
    <col min="46" max="46" width="7.28515625" customWidth="1"/>
    <col min="47" max="47" width="7.85546875" customWidth="1"/>
    <col min="48" max="49" width="8.85546875" customWidth="1"/>
    <col min="50" max="50" width="7.28515625" customWidth="1"/>
    <col min="51" max="53" width="8.85546875" customWidth="1"/>
    <col min="54" max="54" width="7.28515625" customWidth="1"/>
    <col min="55" max="57" width="8.85546875" customWidth="1"/>
    <col min="58" max="58" width="7.28515625" customWidth="1"/>
    <col min="59" max="59" width="8.85546875" customWidth="1"/>
  </cols>
  <sheetData>
    <row r="1" spans="1:59" ht="15.75" customHeight="1" x14ac:dyDescent="0.2">
      <c r="A1" s="859" t="s">
        <v>0</v>
      </c>
      <c r="B1" s="856"/>
      <c r="C1" s="6"/>
      <c r="D1" s="7"/>
      <c r="E1" s="7"/>
      <c r="F1" s="7"/>
      <c r="G1" s="7"/>
      <c r="H1" s="7"/>
      <c r="I1" s="7"/>
      <c r="J1" s="245"/>
      <c r="K1" s="6"/>
      <c r="L1" s="7"/>
      <c r="M1" s="7"/>
      <c r="N1" s="7"/>
      <c r="O1" s="7"/>
      <c r="P1" s="2"/>
      <c r="Q1" s="2"/>
      <c r="R1" s="245"/>
      <c r="S1" s="246"/>
      <c r="T1" s="247"/>
      <c r="U1" s="247"/>
      <c r="V1" s="247"/>
      <c r="W1" s="247"/>
      <c r="X1" s="247"/>
      <c r="Y1" s="247"/>
      <c r="Z1" s="248"/>
      <c r="AA1" s="247"/>
      <c r="AB1" s="247"/>
      <c r="AC1" s="247"/>
      <c r="AD1" s="247"/>
      <c r="AE1" s="247"/>
      <c r="AF1" s="248"/>
      <c r="AG1" s="247"/>
      <c r="AH1" s="247"/>
      <c r="AI1" s="246"/>
      <c r="AJ1" s="247"/>
      <c r="AK1" s="247"/>
      <c r="AL1" s="247"/>
      <c r="AM1" s="247"/>
      <c r="AN1" s="247"/>
      <c r="AO1" s="247"/>
      <c r="AP1" s="248"/>
      <c r="AQ1" s="246"/>
      <c r="AR1" s="247"/>
      <c r="AS1" s="247"/>
      <c r="AT1" s="247"/>
      <c r="AU1" s="247"/>
      <c r="AV1" s="248"/>
      <c r="AW1" s="247"/>
      <c r="AX1" s="248"/>
      <c r="AY1" s="246"/>
      <c r="AZ1" s="247"/>
      <c r="BA1" s="247"/>
      <c r="BB1" s="247"/>
      <c r="BC1" s="247"/>
      <c r="BD1" s="247"/>
      <c r="BE1" s="247"/>
      <c r="BF1" s="248"/>
      <c r="BG1" s="247"/>
    </row>
    <row r="2" spans="1:59" ht="15.75" customHeight="1" x14ac:dyDescent="0.2">
      <c r="A2" s="76"/>
      <c r="B2" s="249"/>
      <c r="C2" s="888" t="s">
        <v>66</v>
      </c>
      <c r="D2" s="856"/>
      <c r="E2" s="856"/>
      <c r="F2" s="856"/>
      <c r="G2" s="856"/>
      <c r="H2" s="856"/>
      <c r="I2" s="856"/>
      <c r="J2" s="858"/>
      <c r="K2" s="885" t="s">
        <v>11</v>
      </c>
      <c r="L2" s="856"/>
      <c r="M2" s="856"/>
      <c r="N2" s="856"/>
      <c r="O2" s="856"/>
      <c r="P2" s="856"/>
      <c r="Q2" s="856"/>
      <c r="R2" s="858"/>
      <c r="S2" s="885" t="s">
        <v>13</v>
      </c>
      <c r="T2" s="856"/>
      <c r="U2" s="856"/>
      <c r="V2" s="856"/>
      <c r="W2" s="856"/>
      <c r="X2" s="856"/>
      <c r="Y2" s="856"/>
      <c r="Z2" s="858"/>
      <c r="AA2" s="888" t="s">
        <v>17</v>
      </c>
      <c r="AB2" s="856"/>
      <c r="AC2" s="856"/>
      <c r="AD2" s="856"/>
      <c r="AE2" s="856"/>
      <c r="AF2" s="856"/>
      <c r="AG2" s="856"/>
      <c r="AH2" s="856"/>
      <c r="AI2" s="885" t="s">
        <v>19</v>
      </c>
      <c r="AJ2" s="856"/>
      <c r="AK2" s="856"/>
      <c r="AL2" s="856"/>
      <c r="AM2" s="856"/>
      <c r="AN2" s="856"/>
      <c r="AO2" s="856"/>
      <c r="AP2" s="858"/>
      <c r="AQ2" s="885" t="s">
        <v>3</v>
      </c>
      <c r="AR2" s="856"/>
      <c r="AS2" s="856"/>
      <c r="AT2" s="856"/>
      <c r="AU2" s="856"/>
      <c r="AV2" s="856"/>
      <c r="AW2" s="856"/>
      <c r="AX2" s="858"/>
      <c r="AY2" s="885" t="s">
        <v>105</v>
      </c>
      <c r="AZ2" s="856"/>
      <c r="BA2" s="856"/>
      <c r="BB2" s="856"/>
      <c r="BC2" s="856"/>
      <c r="BD2" s="856"/>
      <c r="BE2" s="856"/>
      <c r="BF2" s="858"/>
      <c r="BG2" s="76"/>
    </row>
    <row r="3" spans="1:59" ht="15.75" customHeight="1" x14ac:dyDescent="0.2">
      <c r="A3" s="250" t="s">
        <v>4</v>
      </c>
      <c r="B3" s="251" t="s">
        <v>5</v>
      </c>
      <c r="C3" s="250" t="s">
        <v>8</v>
      </c>
      <c r="D3" s="81" t="s">
        <v>29</v>
      </c>
      <c r="E3" s="81" t="s">
        <v>70</v>
      </c>
      <c r="F3" s="81" t="s">
        <v>71</v>
      </c>
      <c r="G3" s="81" t="s">
        <v>7</v>
      </c>
      <c r="H3" s="81" t="s">
        <v>23</v>
      </c>
      <c r="I3" s="81" t="s">
        <v>70</v>
      </c>
      <c r="J3" s="82" t="s">
        <v>71</v>
      </c>
      <c r="K3" s="250" t="s">
        <v>8</v>
      </c>
      <c r="L3" s="81" t="s">
        <v>29</v>
      </c>
      <c r="M3" s="81" t="s">
        <v>70</v>
      </c>
      <c r="N3" s="81" t="s">
        <v>71</v>
      </c>
      <c r="O3" s="81" t="s">
        <v>7</v>
      </c>
      <c r="P3" s="81" t="s">
        <v>23</v>
      </c>
      <c r="Q3" s="81" t="s">
        <v>70</v>
      </c>
      <c r="R3" s="82" t="s">
        <v>71</v>
      </c>
      <c r="S3" s="250" t="s">
        <v>8</v>
      </c>
      <c r="T3" s="81" t="s">
        <v>29</v>
      </c>
      <c r="U3" s="81" t="s">
        <v>70</v>
      </c>
      <c r="V3" s="81" t="s">
        <v>71</v>
      </c>
      <c r="W3" s="81" t="s">
        <v>7</v>
      </c>
      <c r="X3" s="81" t="s">
        <v>23</v>
      </c>
      <c r="Y3" s="81" t="s">
        <v>70</v>
      </c>
      <c r="Z3" s="82" t="s">
        <v>71</v>
      </c>
      <c r="AA3" s="81" t="s">
        <v>8</v>
      </c>
      <c r="AB3" s="81" t="s">
        <v>29</v>
      </c>
      <c r="AC3" s="81" t="s">
        <v>70</v>
      </c>
      <c r="AD3" s="81" t="s">
        <v>71</v>
      </c>
      <c r="AE3" s="81" t="s">
        <v>7</v>
      </c>
      <c r="AF3" s="81" t="s">
        <v>23</v>
      </c>
      <c r="AG3" s="81" t="s">
        <v>70</v>
      </c>
      <c r="AH3" s="81" t="s">
        <v>71</v>
      </c>
      <c r="AI3" s="250" t="s">
        <v>8</v>
      </c>
      <c r="AJ3" s="81" t="s">
        <v>29</v>
      </c>
      <c r="AK3" s="81" t="s">
        <v>70</v>
      </c>
      <c r="AL3" s="81" t="s">
        <v>71</v>
      </c>
      <c r="AM3" s="81" t="s">
        <v>7</v>
      </c>
      <c r="AN3" s="81" t="s">
        <v>23</v>
      </c>
      <c r="AO3" s="81" t="s">
        <v>70</v>
      </c>
      <c r="AP3" s="82" t="s">
        <v>71</v>
      </c>
      <c r="AQ3" s="250" t="s">
        <v>8</v>
      </c>
      <c r="AR3" s="81" t="s">
        <v>29</v>
      </c>
      <c r="AS3" s="81" t="s">
        <v>70</v>
      </c>
      <c r="AT3" s="81" t="s">
        <v>71</v>
      </c>
      <c r="AU3" s="81" t="s">
        <v>7</v>
      </c>
      <c r="AV3" s="81" t="s">
        <v>23</v>
      </c>
      <c r="AW3" s="81" t="s">
        <v>70</v>
      </c>
      <c r="AX3" s="82" t="s">
        <v>71</v>
      </c>
      <c r="AY3" s="250" t="s">
        <v>7</v>
      </c>
      <c r="AZ3" s="81" t="s">
        <v>23</v>
      </c>
      <c r="BA3" s="81" t="s">
        <v>70</v>
      </c>
      <c r="BB3" s="81" t="s">
        <v>71</v>
      </c>
      <c r="BC3" s="81" t="s">
        <v>8</v>
      </c>
      <c r="BD3" s="81" t="s">
        <v>29</v>
      </c>
      <c r="BE3" s="81" t="s">
        <v>70</v>
      </c>
      <c r="BF3" s="82" t="s">
        <v>71</v>
      </c>
      <c r="BG3" s="81"/>
    </row>
    <row r="4" spans="1:59" ht="15.75" customHeight="1" x14ac:dyDescent="0.2">
      <c r="A4" s="84" t="s">
        <v>10</v>
      </c>
      <c r="B4" s="252">
        <v>2.0500000000000001E-2</v>
      </c>
      <c r="C4" s="86">
        <v>0.18140000000000001</v>
      </c>
      <c r="D4" s="87">
        <v>0.19220000000000001</v>
      </c>
      <c r="E4" s="88">
        <v>0.18679999999999999</v>
      </c>
      <c r="F4" s="88">
        <v>7.636753237E-3</v>
      </c>
      <c r="G4" s="87">
        <v>8.9599999999999999E-2</v>
      </c>
      <c r="H4" s="87">
        <v>7.9699999999999993E-2</v>
      </c>
      <c r="I4" s="89">
        <v>8.4650000000000003E-2</v>
      </c>
      <c r="J4" s="90">
        <v>7.0003571339999999E-3</v>
      </c>
      <c r="K4" s="86">
        <v>0.185</v>
      </c>
      <c r="L4" s="87">
        <v>0.19089999999999999</v>
      </c>
      <c r="M4" s="89">
        <v>0.18795000000000001</v>
      </c>
      <c r="N4" s="89">
        <v>4.1719300090000003E-3</v>
      </c>
      <c r="O4" s="87">
        <v>8.0299999999999996E-2</v>
      </c>
      <c r="P4" s="87">
        <v>6.6600000000000006E-2</v>
      </c>
      <c r="Q4" s="89">
        <v>7.3450000000000001E-2</v>
      </c>
      <c r="R4" s="90">
        <v>9.6873629020000004E-3</v>
      </c>
      <c r="S4" s="86">
        <v>0.28239999999999998</v>
      </c>
      <c r="T4" s="87">
        <v>0.28599999999999998</v>
      </c>
      <c r="U4" s="89">
        <v>0.28420000000000001</v>
      </c>
      <c r="V4" s="88">
        <v>2.5455844120000001E-3</v>
      </c>
      <c r="W4" s="87">
        <v>0.14399999999999999</v>
      </c>
      <c r="X4" s="87">
        <v>0.12659999999999999</v>
      </c>
      <c r="Y4" s="89">
        <v>0.1353</v>
      </c>
      <c r="Z4" s="253">
        <v>1.2303657989999999E-2</v>
      </c>
      <c r="AA4" s="87">
        <v>4.5999999999999999E-2</v>
      </c>
      <c r="AB4" s="87">
        <v>4.1399999999999999E-2</v>
      </c>
      <c r="AC4" s="89">
        <v>4.3700000000000003E-2</v>
      </c>
      <c r="AD4" s="88">
        <v>3.2526911929999999E-3</v>
      </c>
      <c r="AE4" s="87" t="s">
        <v>12</v>
      </c>
      <c r="AF4" s="87">
        <v>3.3700000000000001E-2</v>
      </c>
      <c r="AG4" s="89">
        <v>3.3700000000000001E-2</v>
      </c>
      <c r="AH4" s="88" t="s">
        <v>181</v>
      </c>
      <c r="AI4" s="86">
        <v>0.2883</v>
      </c>
      <c r="AJ4" s="87">
        <v>0.29749999999999999</v>
      </c>
      <c r="AK4" s="89">
        <v>0.29289999999999999</v>
      </c>
      <c r="AL4" s="88">
        <v>6.5053823870000003E-3</v>
      </c>
      <c r="AM4" s="87">
        <v>0.11070000000000001</v>
      </c>
      <c r="AN4" s="87">
        <v>0.1105</v>
      </c>
      <c r="AO4" s="89">
        <v>0.1106</v>
      </c>
      <c r="AP4" s="90">
        <v>1.414213562E-4</v>
      </c>
      <c r="AQ4" s="86">
        <v>0.37469999999999998</v>
      </c>
      <c r="AR4" s="87">
        <v>0.29370000000000002</v>
      </c>
      <c r="AS4" s="89">
        <v>0.3342</v>
      </c>
      <c r="AT4" s="88">
        <v>5.727564928E-2</v>
      </c>
      <c r="AU4" s="87">
        <v>9.4399999999999998E-2</v>
      </c>
      <c r="AV4" s="87">
        <v>0.1125</v>
      </c>
      <c r="AW4" s="89">
        <v>0.10345</v>
      </c>
      <c r="AX4" s="90">
        <v>1.279863274E-2</v>
      </c>
      <c r="AY4" s="86" t="s">
        <v>12</v>
      </c>
      <c r="AZ4" s="87" t="s">
        <v>12</v>
      </c>
      <c r="BA4" s="88" t="s">
        <v>181</v>
      </c>
      <c r="BB4" s="89" t="s">
        <v>181</v>
      </c>
      <c r="BC4" s="87" t="s">
        <v>12</v>
      </c>
      <c r="BD4" s="87" t="s">
        <v>12</v>
      </c>
      <c r="BE4" s="88" t="s">
        <v>181</v>
      </c>
      <c r="BF4" s="90" t="s">
        <v>181</v>
      </c>
      <c r="BG4" s="87"/>
    </row>
    <row r="5" spans="1:59" ht="15.75" customHeight="1" x14ac:dyDescent="0.2">
      <c r="A5" s="84" t="s">
        <v>15</v>
      </c>
      <c r="B5" s="252">
        <v>4.7000000000000002E-3</v>
      </c>
      <c r="C5" s="86" t="s">
        <v>12</v>
      </c>
      <c r="D5" s="87" t="s">
        <v>12</v>
      </c>
      <c r="E5" s="88" t="s">
        <v>181</v>
      </c>
      <c r="F5" s="88" t="s">
        <v>181</v>
      </c>
      <c r="G5" s="87" t="s">
        <v>12</v>
      </c>
      <c r="H5" s="87" t="s">
        <v>12</v>
      </c>
      <c r="I5" s="89" t="s">
        <v>181</v>
      </c>
      <c r="J5" s="90" t="s">
        <v>181</v>
      </c>
      <c r="K5" s="86" t="s">
        <v>12</v>
      </c>
      <c r="L5" s="87" t="s">
        <v>12</v>
      </c>
      <c r="M5" s="89" t="s">
        <v>181</v>
      </c>
      <c r="N5" s="89" t="s">
        <v>181</v>
      </c>
      <c r="O5" s="87" t="s">
        <v>12</v>
      </c>
      <c r="P5" s="87" t="s">
        <v>12</v>
      </c>
      <c r="Q5" s="89" t="s">
        <v>181</v>
      </c>
      <c r="R5" s="90" t="s">
        <v>181</v>
      </c>
      <c r="S5" s="86" t="s">
        <v>12</v>
      </c>
      <c r="T5" s="87" t="s">
        <v>12</v>
      </c>
      <c r="U5" s="89" t="s">
        <v>181</v>
      </c>
      <c r="V5" s="88" t="s">
        <v>181</v>
      </c>
      <c r="W5" s="87" t="s">
        <v>12</v>
      </c>
      <c r="X5" s="87" t="s">
        <v>12</v>
      </c>
      <c r="Y5" s="89" t="s">
        <v>181</v>
      </c>
      <c r="Z5" s="253" t="s">
        <v>181</v>
      </c>
      <c r="AA5" s="87" t="s">
        <v>12</v>
      </c>
      <c r="AB5" s="87" t="s">
        <v>12</v>
      </c>
      <c r="AC5" s="89" t="s">
        <v>181</v>
      </c>
      <c r="AD5" s="88" t="s">
        <v>181</v>
      </c>
      <c r="AE5" s="87" t="s">
        <v>12</v>
      </c>
      <c r="AF5" s="87" t="s">
        <v>12</v>
      </c>
      <c r="AG5" s="89" t="s">
        <v>181</v>
      </c>
      <c r="AH5" s="88" t="s">
        <v>181</v>
      </c>
      <c r="AI5" s="86" t="s">
        <v>12</v>
      </c>
      <c r="AJ5" s="87" t="s">
        <v>12</v>
      </c>
      <c r="AK5" s="89" t="s">
        <v>181</v>
      </c>
      <c r="AL5" s="88" t="s">
        <v>181</v>
      </c>
      <c r="AM5" s="87" t="s">
        <v>12</v>
      </c>
      <c r="AN5" s="87" t="s">
        <v>12</v>
      </c>
      <c r="AO5" s="89" t="s">
        <v>181</v>
      </c>
      <c r="AP5" s="90" t="s">
        <v>181</v>
      </c>
      <c r="AQ5" s="86" t="s">
        <v>12</v>
      </c>
      <c r="AR5" s="87" t="s">
        <v>12</v>
      </c>
      <c r="AS5" s="89" t="s">
        <v>181</v>
      </c>
      <c r="AT5" s="88" t="s">
        <v>181</v>
      </c>
      <c r="AU5" s="87" t="s">
        <v>12</v>
      </c>
      <c r="AV5" s="87" t="s">
        <v>12</v>
      </c>
      <c r="AW5" s="89" t="s">
        <v>181</v>
      </c>
      <c r="AX5" s="90" t="s">
        <v>181</v>
      </c>
      <c r="AY5" s="86" t="s">
        <v>12</v>
      </c>
      <c r="AZ5" s="87" t="s">
        <v>12</v>
      </c>
      <c r="BA5" s="88" t="s">
        <v>181</v>
      </c>
      <c r="BB5" s="89" t="s">
        <v>181</v>
      </c>
      <c r="BC5" s="87" t="s">
        <v>12</v>
      </c>
      <c r="BD5" s="87" t="s">
        <v>12</v>
      </c>
      <c r="BE5" s="88" t="s">
        <v>181</v>
      </c>
      <c r="BF5" s="90" t="s">
        <v>181</v>
      </c>
      <c r="BG5" s="87"/>
    </row>
    <row r="6" spans="1:59" ht="15.75" customHeight="1" x14ac:dyDescent="0.2">
      <c r="A6" s="84" t="s">
        <v>16</v>
      </c>
      <c r="B6" s="252">
        <v>4.5900000000000003E-2</v>
      </c>
      <c r="C6" s="86" t="s">
        <v>12</v>
      </c>
      <c r="D6" s="87" t="s">
        <v>12</v>
      </c>
      <c r="E6" s="88" t="s">
        <v>181</v>
      </c>
      <c r="F6" s="88" t="s">
        <v>181</v>
      </c>
      <c r="G6" s="87" t="s">
        <v>12</v>
      </c>
      <c r="H6" s="87" t="s">
        <v>12</v>
      </c>
      <c r="I6" s="89" t="s">
        <v>181</v>
      </c>
      <c r="J6" s="90" t="s">
        <v>181</v>
      </c>
      <c r="K6" s="86" t="s">
        <v>12</v>
      </c>
      <c r="L6" s="87" t="s">
        <v>12</v>
      </c>
      <c r="M6" s="89" t="s">
        <v>181</v>
      </c>
      <c r="N6" s="89" t="s">
        <v>181</v>
      </c>
      <c r="O6" s="87">
        <v>8.1500000000000003E-2</v>
      </c>
      <c r="P6" s="87">
        <v>5.5399999999999998E-2</v>
      </c>
      <c r="Q6" s="89">
        <v>6.8449999999999997E-2</v>
      </c>
      <c r="R6" s="90">
        <v>1.8455486989999999E-2</v>
      </c>
      <c r="S6" s="86" t="s">
        <v>12</v>
      </c>
      <c r="T6" s="87" t="s">
        <v>12</v>
      </c>
      <c r="U6" s="89" t="s">
        <v>181</v>
      </c>
      <c r="V6" s="88" t="s">
        <v>181</v>
      </c>
      <c r="W6" s="87" t="s">
        <v>12</v>
      </c>
      <c r="X6" s="87" t="s">
        <v>12</v>
      </c>
      <c r="Y6" s="89" t="s">
        <v>181</v>
      </c>
      <c r="Z6" s="253" t="s">
        <v>181</v>
      </c>
      <c r="AA6" s="87" t="s">
        <v>12</v>
      </c>
      <c r="AB6" s="87">
        <v>8.3799999999999999E-2</v>
      </c>
      <c r="AC6" s="89">
        <v>8.3799999999999999E-2</v>
      </c>
      <c r="AD6" s="88" t="s">
        <v>181</v>
      </c>
      <c r="AE6" s="87" t="s">
        <v>12</v>
      </c>
      <c r="AF6" s="87">
        <v>0.1085</v>
      </c>
      <c r="AG6" s="89">
        <v>0.1085</v>
      </c>
      <c r="AH6" s="88" t="s">
        <v>181</v>
      </c>
      <c r="AI6" s="86" t="s">
        <v>12</v>
      </c>
      <c r="AJ6" s="87" t="s">
        <v>12</v>
      </c>
      <c r="AK6" s="89" t="s">
        <v>181</v>
      </c>
      <c r="AL6" s="88" t="s">
        <v>181</v>
      </c>
      <c r="AM6" s="87" t="s">
        <v>12</v>
      </c>
      <c r="AN6" s="87" t="s">
        <v>12</v>
      </c>
      <c r="AO6" s="89" t="s">
        <v>181</v>
      </c>
      <c r="AP6" s="90" t="s">
        <v>181</v>
      </c>
      <c r="AQ6" s="86">
        <v>4.9000000000000002E-2</v>
      </c>
      <c r="AR6" s="87" t="s">
        <v>12</v>
      </c>
      <c r="AS6" s="89">
        <v>4.9000000000000002E-2</v>
      </c>
      <c r="AT6" s="88" t="s">
        <v>181</v>
      </c>
      <c r="AU6" s="87">
        <v>9.3299999999999994E-2</v>
      </c>
      <c r="AV6" s="87" t="s">
        <v>12</v>
      </c>
      <c r="AW6" s="89">
        <v>9.3299999999999994E-2</v>
      </c>
      <c r="AX6" s="90" t="s">
        <v>181</v>
      </c>
      <c r="AY6" s="86" t="s">
        <v>12</v>
      </c>
      <c r="AZ6" s="87" t="s">
        <v>12</v>
      </c>
      <c r="BA6" s="88" t="s">
        <v>181</v>
      </c>
      <c r="BB6" s="89" t="s">
        <v>181</v>
      </c>
      <c r="BC6" s="87" t="s">
        <v>12</v>
      </c>
      <c r="BD6" s="87" t="s">
        <v>12</v>
      </c>
      <c r="BE6" s="88" t="s">
        <v>181</v>
      </c>
      <c r="BF6" s="90" t="s">
        <v>181</v>
      </c>
      <c r="BG6" s="87"/>
    </row>
    <row r="7" spans="1:59" ht="15.75" customHeight="1" x14ac:dyDescent="0.2">
      <c r="A7" s="84" t="s">
        <v>18</v>
      </c>
      <c r="B7" s="252">
        <v>1E-4</v>
      </c>
      <c r="C7" s="86">
        <v>2.4299999999999999E-2</v>
      </c>
      <c r="D7" s="87">
        <v>2.4199999999999999E-2</v>
      </c>
      <c r="E7" s="88">
        <v>2.4250000000000001E-2</v>
      </c>
      <c r="F7" s="88">
        <v>7.0710678120000005E-5</v>
      </c>
      <c r="G7" s="87">
        <v>2.0799999999999999E-2</v>
      </c>
      <c r="H7" s="87">
        <v>2.0799999999999999E-2</v>
      </c>
      <c r="I7" s="89">
        <v>2.0799999999999999E-2</v>
      </c>
      <c r="J7" s="90">
        <v>0</v>
      </c>
      <c r="K7" s="86">
        <v>2.2499999999999999E-2</v>
      </c>
      <c r="L7" s="87">
        <v>2.23E-2</v>
      </c>
      <c r="M7" s="89">
        <v>2.24E-2</v>
      </c>
      <c r="N7" s="89">
        <v>1.414213562E-4</v>
      </c>
      <c r="O7" s="87">
        <v>2.0199999999999999E-2</v>
      </c>
      <c r="P7" s="87">
        <v>1.9800000000000002E-2</v>
      </c>
      <c r="Q7" s="89">
        <v>0.02</v>
      </c>
      <c r="R7" s="90">
        <v>2.8284271250000003E-4</v>
      </c>
      <c r="S7" s="86">
        <v>2.2800000000000001E-2</v>
      </c>
      <c r="T7" s="87">
        <v>2.2700000000000001E-2</v>
      </c>
      <c r="U7" s="89">
        <v>2.2749999999999999E-2</v>
      </c>
      <c r="V7" s="88">
        <v>7.0710678120000005E-5</v>
      </c>
      <c r="W7" s="87">
        <v>0.02</v>
      </c>
      <c r="X7" s="87">
        <v>2.01E-2</v>
      </c>
      <c r="Y7" s="89">
        <v>2.0049999999999998E-2</v>
      </c>
      <c r="Z7" s="253">
        <v>7.0710678120000005E-5</v>
      </c>
      <c r="AA7" s="87">
        <v>7.1000000000000004E-3</v>
      </c>
      <c r="AB7" s="87">
        <v>7.1000000000000004E-3</v>
      </c>
      <c r="AC7" s="89">
        <v>7.1000000000000004E-3</v>
      </c>
      <c r="AD7" s="88">
        <v>0</v>
      </c>
      <c r="AE7" s="87">
        <v>6.3E-3</v>
      </c>
      <c r="AF7" s="87">
        <v>6.7999999999999996E-3</v>
      </c>
      <c r="AG7" s="89">
        <v>6.5500000000000003E-3</v>
      </c>
      <c r="AH7" s="88">
        <v>3.5355339059999998E-4</v>
      </c>
      <c r="AI7" s="86">
        <v>2.41E-2</v>
      </c>
      <c r="AJ7" s="87">
        <v>2.41E-2</v>
      </c>
      <c r="AK7" s="89">
        <v>2.41E-2</v>
      </c>
      <c r="AL7" s="88">
        <v>0</v>
      </c>
      <c r="AM7" s="87">
        <v>2.18E-2</v>
      </c>
      <c r="AN7" s="87">
        <v>2.1899999999999999E-2</v>
      </c>
      <c r="AO7" s="89">
        <v>2.1850000000000001E-2</v>
      </c>
      <c r="AP7" s="90">
        <v>7.0710678120000005E-5</v>
      </c>
      <c r="AQ7" s="86">
        <v>2.9899999999999999E-2</v>
      </c>
      <c r="AR7" s="87">
        <v>2.7699999999999999E-2</v>
      </c>
      <c r="AS7" s="89">
        <v>2.8799999999999999E-2</v>
      </c>
      <c r="AT7" s="88">
        <v>1.555634919E-3</v>
      </c>
      <c r="AU7" s="87">
        <v>2.2599999999999999E-2</v>
      </c>
      <c r="AV7" s="87">
        <v>2.5499999999999998E-2</v>
      </c>
      <c r="AW7" s="89">
        <v>2.4049999999999998E-2</v>
      </c>
      <c r="AX7" s="90">
        <v>2.0506096650000001E-3</v>
      </c>
      <c r="AY7" s="86">
        <v>4.24E-2</v>
      </c>
      <c r="AZ7" s="87">
        <v>4.24E-2</v>
      </c>
      <c r="BA7" s="88">
        <v>4.24E-2</v>
      </c>
      <c r="BB7" s="89">
        <v>0</v>
      </c>
      <c r="BC7" s="87">
        <v>4.24E-2</v>
      </c>
      <c r="BD7" s="87">
        <v>4.2299999999999997E-2</v>
      </c>
      <c r="BE7" s="88">
        <v>4.2349999999999999E-2</v>
      </c>
      <c r="BF7" s="90">
        <v>7.0710678120000005E-5</v>
      </c>
      <c r="BG7" s="87"/>
    </row>
    <row r="8" spans="1:59" ht="15.75" customHeight="1" x14ac:dyDescent="0.2">
      <c r="A8" s="84" t="s">
        <v>21</v>
      </c>
      <c r="B8" s="252">
        <v>2.0000000000000001E-4</v>
      </c>
      <c r="C8" s="86" t="s">
        <v>12</v>
      </c>
      <c r="D8" s="87" t="s">
        <v>12</v>
      </c>
      <c r="E8" s="88" t="s">
        <v>181</v>
      </c>
      <c r="F8" s="88" t="s">
        <v>181</v>
      </c>
      <c r="G8" s="87" t="s">
        <v>12</v>
      </c>
      <c r="H8" s="87" t="s">
        <v>12</v>
      </c>
      <c r="I8" s="89" t="s">
        <v>181</v>
      </c>
      <c r="J8" s="90" t="s">
        <v>181</v>
      </c>
      <c r="K8" s="86" t="s">
        <v>12</v>
      </c>
      <c r="L8" s="87" t="s">
        <v>12</v>
      </c>
      <c r="M8" s="89" t="s">
        <v>181</v>
      </c>
      <c r="N8" s="89" t="s">
        <v>181</v>
      </c>
      <c r="O8" s="87" t="s">
        <v>12</v>
      </c>
      <c r="P8" s="87" t="s">
        <v>12</v>
      </c>
      <c r="Q8" s="89" t="s">
        <v>181</v>
      </c>
      <c r="R8" s="90" t="s">
        <v>181</v>
      </c>
      <c r="S8" s="86" t="s">
        <v>12</v>
      </c>
      <c r="T8" s="87" t="s">
        <v>12</v>
      </c>
      <c r="U8" s="89" t="s">
        <v>181</v>
      </c>
      <c r="V8" s="88" t="s">
        <v>181</v>
      </c>
      <c r="W8" s="87" t="s">
        <v>12</v>
      </c>
      <c r="X8" s="87" t="s">
        <v>12</v>
      </c>
      <c r="Y8" s="89" t="s">
        <v>181</v>
      </c>
      <c r="Z8" s="253" t="s">
        <v>181</v>
      </c>
      <c r="AA8" s="87" t="s">
        <v>12</v>
      </c>
      <c r="AB8" s="87" t="s">
        <v>12</v>
      </c>
      <c r="AC8" s="89" t="s">
        <v>181</v>
      </c>
      <c r="AD8" s="88" t="s">
        <v>181</v>
      </c>
      <c r="AE8" s="87" t="s">
        <v>12</v>
      </c>
      <c r="AF8" s="87" t="s">
        <v>12</v>
      </c>
      <c r="AG8" s="89" t="s">
        <v>181</v>
      </c>
      <c r="AH8" s="88" t="s">
        <v>181</v>
      </c>
      <c r="AI8" s="86" t="s">
        <v>12</v>
      </c>
      <c r="AJ8" s="87" t="s">
        <v>12</v>
      </c>
      <c r="AK8" s="89" t="s">
        <v>181</v>
      </c>
      <c r="AL8" s="88" t="s">
        <v>181</v>
      </c>
      <c r="AM8" s="87" t="s">
        <v>12</v>
      </c>
      <c r="AN8" s="87" t="s">
        <v>12</v>
      </c>
      <c r="AO8" s="89" t="s">
        <v>181</v>
      </c>
      <c r="AP8" s="90" t="s">
        <v>181</v>
      </c>
      <c r="AQ8" s="86" t="s">
        <v>12</v>
      </c>
      <c r="AR8" s="87" t="s">
        <v>12</v>
      </c>
      <c r="AS8" s="89" t="s">
        <v>181</v>
      </c>
      <c r="AT8" s="88" t="s">
        <v>181</v>
      </c>
      <c r="AU8" s="87" t="s">
        <v>12</v>
      </c>
      <c r="AV8" s="87" t="s">
        <v>12</v>
      </c>
      <c r="AW8" s="89" t="s">
        <v>181</v>
      </c>
      <c r="AX8" s="90" t="s">
        <v>181</v>
      </c>
      <c r="AY8" s="86" t="s">
        <v>12</v>
      </c>
      <c r="AZ8" s="87" t="s">
        <v>12</v>
      </c>
      <c r="BA8" s="88" t="s">
        <v>181</v>
      </c>
      <c r="BB8" s="89" t="s">
        <v>181</v>
      </c>
      <c r="BC8" s="87" t="s">
        <v>12</v>
      </c>
      <c r="BD8" s="87" t="s">
        <v>12</v>
      </c>
      <c r="BE8" s="88" t="s">
        <v>181</v>
      </c>
      <c r="BF8" s="90" t="s">
        <v>181</v>
      </c>
      <c r="BG8" s="87"/>
    </row>
    <row r="9" spans="1:59" ht="15.75" customHeight="1" x14ac:dyDescent="0.2">
      <c r="A9" s="84" t="s">
        <v>22</v>
      </c>
      <c r="B9" s="252">
        <v>6.4000000000000003E-3</v>
      </c>
      <c r="C9" s="86">
        <v>5.9802999999999997</v>
      </c>
      <c r="D9" s="87">
        <v>6.0656999999999996</v>
      </c>
      <c r="E9" s="88">
        <v>6.0229999999999997</v>
      </c>
      <c r="F9" s="88">
        <v>6.0386919109999999E-2</v>
      </c>
      <c r="G9" s="87">
        <v>5.9081999999999999</v>
      </c>
      <c r="H9" s="87">
        <v>5.9801000000000002</v>
      </c>
      <c r="I9" s="89">
        <v>5.9441499999999996</v>
      </c>
      <c r="J9" s="90">
        <v>5.0840977570000001E-2</v>
      </c>
      <c r="K9" s="86">
        <v>7.3842999999999996</v>
      </c>
      <c r="L9" s="87">
        <v>7.4043999999999999</v>
      </c>
      <c r="M9" s="89">
        <v>7.3943500000000002</v>
      </c>
      <c r="N9" s="89">
        <v>1.42128463E-2</v>
      </c>
      <c r="O9" s="87">
        <v>7.3179999999999996</v>
      </c>
      <c r="P9" s="87">
        <v>7.3132999999999999</v>
      </c>
      <c r="Q9" s="89">
        <v>7.3156499999999998</v>
      </c>
      <c r="R9" s="90">
        <v>3.3234018720000001E-3</v>
      </c>
      <c r="S9" s="86">
        <v>8.4517000000000007</v>
      </c>
      <c r="T9" s="87">
        <v>8.4436999999999998</v>
      </c>
      <c r="U9" s="89">
        <v>8.4476999999999993</v>
      </c>
      <c r="V9" s="88">
        <v>5.6568542489999997E-3</v>
      </c>
      <c r="W9" s="87">
        <v>8.2690000000000001</v>
      </c>
      <c r="X9" s="87">
        <v>8.3842999999999996</v>
      </c>
      <c r="Y9" s="89">
        <v>8.3266500000000008</v>
      </c>
      <c r="Z9" s="253">
        <v>8.1529411869999999E-2</v>
      </c>
      <c r="AA9" s="87">
        <v>472.14359999999999</v>
      </c>
      <c r="AB9" s="87">
        <v>474.26909999999998</v>
      </c>
      <c r="AC9" s="89">
        <v>473.20634999999999</v>
      </c>
      <c r="AD9" s="88">
        <v>1.5029554629999999</v>
      </c>
      <c r="AE9" s="87">
        <v>451.83909999999997</v>
      </c>
      <c r="AF9" s="87">
        <v>455.01729999999998</v>
      </c>
      <c r="AG9" s="89">
        <v>453.4282</v>
      </c>
      <c r="AH9" s="88">
        <v>2.2473267720000001</v>
      </c>
      <c r="AI9" s="86">
        <v>17.123200000000001</v>
      </c>
      <c r="AJ9" s="87">
        <v>17.240200000000002</v>
      </c>
      <c r="AK9" s="89">
        <v>17.181699999999999</v>
      </c>
      <c r="AL9" s="88">
        <v>8.2731493399999995E-2</v>
      </c>
      <c r="AM9" s="87">
        <v>16.986499999999999</v>
      </c>
      <c r="AN9" s="87">
        <v>17.159199999999998</v>
      </c>
      <c r="AO9" s="89">
        <v>17.072849999999999</v>
      </c>
      <c r="AP9" s="90">
        <v>0.1221173411</v>
      </c>
      <c r="AQ9" s="86">
        <v>17.116499999999998</v>
      </c>
      <c r="AR9" s="87">
        <v>16.678599999999999</v>
      </c>
      <c r="AS9" s="89">
        <v>16.897549999999999</v>
      </c>
      <c r="AT9" s="88">
        <v>0.30964205950000001</v>
      </c>
      <c r="AU9" s="87">
        <v>15.6372</v>
      </c>
      <c r="AV9" s="87">
        <v>16.408999999999999</v>
      </c>
      <c r="AW9" s="89">
        <v>16.023099999999999</v>
      </c>
      <c r="AX9" s="90">
        <v>0.54574501369999995</v>
      </c>
      <c r="AY9" s="86">
        <v>43.687100000000001</v>
      </c>
      <c r="AZ9" s="87">
        <v>46.522799999999997</v>
      </c>
      <c r="BA9" s="88">
        <v>45.104950000000002</v>
      </c>
      <c r="BB9" s="89">
        <v>2.0051426989999999</v>
      </c>
      <c r="BC9" s="87">
        <v>42.61</v>
      </c>
      <c r="BD9" s="87">
        <v>42.7316</v>
      </c>
      <c r="BE9" s="88">
        <v>42.6708</v>
      </c>
      <c r="BF9" s="90">
        <v>8.5984184589999998E-2</v>
      </c>
      <c r="BG9" s="87"/>
    </row>
    <row r="10" spans="1:59" ht="15.75" customHeight="1" x14ac:dyDescent="0.2">
      <c r="A10" s="84" t="s">
        <v>26</v>
      </c>
      <c r="B10" s="252">
        <v>1E-4</v>
      </c>
      <c r="C10" s="86" t="s">
        <v>12</v>
      </c>
      <c r="D10" s="87" t="s">
        <v>12</v>
      </c>
      <c r="E10" s="88" t="s">
        <v>181</v>
      </c>
      <c r="F10" s="88" t="s">
        <v>181</v>
      </c>
      <c r="G10" s="87" t="s">
        <v>12</v>
      </c>
      <c r="H10" s="87" t="s">
        <v>12</v>
      </c>
      <c r="I10" s="89" t="s">
        <v>181</v>
      </c>
      <c r="J10" s="90" t="s">
        <v>181</v>
      </c>
      <c r="K10" s="86" t="s">
        <v>12</v>
      </c>
      <c r="L10" s="87" t="s">
        <v>12</v>
      </c>
      <c r="M10" s="89" t="s">
        <v>181</v>
      </c>
      <c r="N10" s="89" t="s">
        <v>181</v>
      </c>
      <c r="O10" s="87" t="s">
        <v>12</v>
      </c>
      <c r="P10" s="87" t="s">
        <v>12</v>
      </c>
      <c r="Q10" s="89" t="s">
        <v>181</v>
      </c>
      <c r="R10" s="90" t="s">
        <v>181</v>
      </c>
      <c r="S10" s="86" t="s">
        <v>12</v>
      </c>
      <c r="T10" s="87" t="s">
        <v>12</v>
      </c>
      <c r="U10" s="89" t="s">
        <v>181</v>
      </c>
      <c r="V10" s="88" t="s">
        <v>181</v>
      </c>
      <c r="W10" s="87" t="s">
        <v>12</v>
      </c>
      <c r="X10" s="87" t="s">
        <v>12</v>
      </c>
      <c r="Y10" s="89" t="s">
        <v>181</v>
      </c>
      <c r="Z10" s="253" t="s">
        <v>181</v>
      </c>
      <c r="AA10" s="87" t="s">
        <v>12</v>
      </c>
      <c r="AB10" s="87" t="s">
        <v>12</v>
      </c>
      <c r="AC10" s="89" t="s">
        <v>181</v>
      </c>
      <c r="AD10" s="88" t="s">
        <v>181</v>
      </c>
      <c r="AE10" s="87" t="s">
        <v>12</v>
      </c>
      <c r="AF10" s="87" t="s">
        <v>12</v>
      </c>
      <c r="AG10" s="89" t="s">
        <v>181</v>
      </c>
      <c r="AH10" s="88" t="s">
        <v>181</v>
      </c>
      <c r="AI10" s="86" t="s">
        <v>12</v>
      </c>
      <c r="AJ10" s="87" t="s">
        <v>12</v>
      </c>
      <c r="AK10" s="89" t="s">
        <v>181</v>
      </c>
      <c r="AL10" s="88" t="s">
        <v>181</v>
      </c>
      <c r="AM10" s="87" t="s">
        <v>12</v>
      </c>
      <c r="AN10" s="87" t="s">
        <v>12</v>
      </c>
      <c r="AO10" s="89" t="s">
        <v>181</v>
      </c>
      <c r="AP10" s="90" t="s">
        <v>181</v>
      </c>
      <c r="AQ10" s="86" t="s">
        <v>12</v>
      </c>
      <c r="AR10" s="87" t="s">
        <v>12</v>
      </c>
      <c r="AS10" s="89" t="s">
        <v>181</v>
      </c>
      <c r="AT10" s="88" t="s">
        <v>181</v>
      </c>
      <c r="AU10" s="87" t="s">
        <v>12</v>
      </c>
      <c r="AV10" s="87" t="s">
        <v>12</v>
      </c>
      <c r="AW10" s="89" t="s">
        <v>181</v>
      </c>
      <c r="AX10" s="90" t="s">
        <v>181</v>
      </c>
      <c r="AY10" s="86" t="s">
        <v>12</v>
      </c>
      <c r="AZ10" s="87" t="s">
        <v>12</v>
      </c>
      <c r="BA10" s="88" t="s">
        <v>181</v>
      </c>
      <c r="BB10" s="89" t="s">
        <v>181</v>
      </c>
      <c r="BC10" s="87" t="s">
        <v>12</v>
      </c>
      <c r="BD10" s="87" t="s">
        <v>12</v>
      </c>
      <c r="BE10" s="88" t="s">
        <v>181</v>
      </c>
      <c r="BF10" s="90" t="s">
        <v>181</v>
      </c>
      <c r="BG10" s="87"/>
    </row>
    <row r="11" spans="1:59" ht="15.75" customHeight="1" x14ac:dyDescent="0.2">
      <c r="A11" s="84" t="s">
        <v>27</v>
      </c>
      <c r="B11" s="252">
        <v>2.0000000000000001E-4</v>
      </c>
      <c r="C11" s="86" t="s">
        <v>12</v>
      </c>
      <c r="D11" s="87" t="s">
        <v>12</v>
      </c>
      <c r="E11" s="88" t="s">
        <v>181</v>
      </c>
      <c r="F11" s="88" t="s">
        <v>181</v>
      </c>
      <c r="G11" s="87" t="s">
        <v>12</v>
      </c>
      <c r="H11" s="87" t="s">
        <v>12</v>
      </c>
      <c r="I11" s="89" t="s">
        <v>181</v>
      </c>
      <c r="J11" s="90" t="s">
        <v>181</v>
      </c>
      <c r="K11" s="86" t="s">
        <v>12</v>
      </c>
      <c r="L11" s="87" t="s">
        <v>12</v>
      </c>
      <c r="M11" s="89" t="s">
        <v>181</v>
      </c>
      <c r="N11" s="89" t="s">
        <v>181</v>
      </c>
      <c r="O11" s="87" t="s">
        <v>12</v>
      </c>
      <c r="P11" s="87" t="s">
        <v>12</v>
      </c>
      <c r="Q11" s="89" t="s">
        <v>181</v>
      </c>
      <c r="R11" s="90" t="s">
        <v>181</v>
      </c>
      <c r="S11" s="86" t="s">
        <v>12</v>
      </c>
      <c r="T11" s="87" t="s">
        <v>12</v>
      </c>
      <c r="U11" s="89" t="s">
        <v>181</v>
      </c>
      <c r="V11" s="88" t="s">
        <v>181</v>
      </c>
      <c r="W11" s="87" t="s">
        <v>12</v>
      </c>
      <c r="X11" s="87" t="s">
        <v>12</v>
      </c>
      <c r="Y11" s="89" t="s">
        <v>181</v>
      </c>
      <c r="Z11" s="253" t="s">
        <v>181</v>
      </c>
      <c r="AA11" s="87" t="s">
        <v>12</v>
      </c>
      <c r="AB11" s="87" t="s">
        <v>12</v>
      </c>
      <c r="AC11" s="89" t="s">
        <v>181</v>
      </c>
      <c r="AD11" s="88" t="s">
        <v>181</v>
      </c>
      <c r="AE11" s="87" t="s">
        <v>12</v>
      </c>
      <c r="AF11" s="87" t="s">
        <v>12</v>
      </c>
      <c r="AG11" s="89" t="s">
        <v>181</v>
      </c>
      <c r="AH11" s="88" t="s">
        <v>181</v>
      </c>
      <c r="AI11" s="86" t="s">
        <v>12</v>
      </c>
      <c r="AJ11" s="87" t="s">
        <v>12</v>
      </c>
      <c r="AK11" s="89" t="s">
        <v>181</v>
      </c>
      <c r="AL11" s="88" t="s">
        <v>181</v>
      </c>
      <c r="AM11" s="87" t="s">
        <v>12</v>
      </c>
      <c r="AN11" s="87" t="s">
        <v>12</v>
      </c>
      <c r="AO11" s="89" t="s">
        <v>181</v>
      </c>
      <c r="AP11" s="90" t="s">
        <v>181</v>
      </c>
      <c r="AQ11" s="86" t="s">
        <v>12</v>
      </c>
      <c r="AR11" s="87" t="s">
        <v>12</v>
      </c>
      <c r="AS11" s="89" t="s">
        <v>181</v>
      </c>
      <c r="AT11" s="88" t="s">
        <v>181</v>
      </c>
      <c r="AU11" s="87" t="s">
        <v>12</v>
      </c>
      <c r="AV11" s="87" t="s">
        <v>12</v>
      </c>
      <c r="AW11" s="89" t="s">
        <v>181</v>
      </c>
      <c r="AX11" s="90" t="s">
        <v>181</v>
      </c>
      <c r="AY11" s="86" t="s">
        <v>12</v>
      </c>
      <c r="AZ11" s="87" t="s">
        <v>12</v>
      </c>
      <c r="BA11" s="88" t="s">
        <v>181</v>
      </c>
      <c r="BB11" s="89" t="s">
        <v>181</v>
      </c>
      <c r="BC11" s="87" t="s">
        <v>12</v>
      </c>
      <c r="BD11" s="87" t="s">
        <v>12</v>
      </c>
      <c r="BE11" s="88" t="s">
        <v>181</v>
      </c>
      <c r="BF11" s="90" t="s">
        <v>181</v>
      </c>
      <c r="BG11" s="87"/>
    </row>
    <row r="12" spans="1:59" ht="15.75" customHeight="1" x14ac:dyDescent="0.2">
      <c r="A12" s="84" t="s">
        <v>28</v>
      </c>
      <c r="B12" s="252">
        <v>2.9999999999999997E-4</v>
      </c>
      <c r="C12" s="86" t="s">
        <v>12</v>
      </c>
      <c r="D12" s="87" t="s">
        <v>12</v>
      </c>
      <c r="E12" s="88" t="s">
        <v>181</v>
      </c>
      <c r="F12" s="88" t="s">
        <v>181</v>
      </c>
      <c r="G12" s="87" t="s">
        <v>12</v>
      </c>
      <c r="H12" s="87" t="s">
        <v>12</v>
      </c>
      <c r="I12" s="89" t="s">
        <v>181</v>
      </c>
      <c r="J12" s="90" t="s">
        <v>181</v>
      </c>
      <c r="K12" s="86" t="s">
        <v>12</v>
      </c>
      <c r="L12" s="87" t="s">
        <v>12</v>
      </c>
      <c r="M12" s="89" t="s">
        <v>181</v>
      </c>
      <c r="N12" s="89" t="s">
        <v>181</v>
      </c>
      <c r="O12" s="87" t="s">
        <v>12</v>
      </c>
      <c r="P12" s="87" t="s">
        <v>12</v>
      </c>
      <c r="Q12" s="89" t="s">
        <v>181</v>
      </c>
      <c r="R12" s="90" t="s">
        <v>181</v>
      </c>
      <c r="S12" s="86" t="s">
        <v>12</v>
      </c>
      <c r="T12" s="87" t="s">
        <v>12</v>
      </c>
      <c r="U12" s="89" t="s">
        <v>181</v>
      </c>
      <c r="V12" s="88" t="s">
        <v>181</v>
      </c>
      <c r="W12" s="87" t="s">
        <v>12</v>
      </c>
      <c r="X12" s="87" t="s">
        <v>12</v>
      </c>
      <c r="Y12" s="89" t="s">
        <v>181</v>
      </c>
      <c r="Z12" s="253" t="s">
        <v>181</v>
      </c>
      <c r="AA12" s="87" t="s">
        <v>12</v>
      </c>
      <c r="AB12" s="87" t="s">
        <v>12</v>
      </c>
      <c r="AC12" s="89" t="s">
        <v>181</v>
      </c>
      <c r="AD12" s="88" t="s">
        <v>181</v>
      </c>
      <c r="AE12" s="87" t="s">
        <v>12</v>
      </c>
      <c r="AF12" s="87" t="s">
        <v>12</v>
      </c>
      <c r="AG12" s="89" t="s">
        <v>181</v>
      </c>
      <c r="AH12" s="88" t="s">
        <v>181</v>
      </c>
      <c r="AI12" s="86" t="s">
        <v>12</v>
      </c>
      <c r="AJ12" s="87" t="s">
        <v>12</v>
      </c>
      <c r="AK12" s="89" t="s">
        <v>181</v>
      </c>
      <c r="AL12" s="88" t="s">
        <v>181</v>
      </c>
      <c r="AM12" s="87" t="s">
        <v>12</v>
      </c>
      <c r="AN12" s="87" t="s">
        <v>12</v>
      </c>
      <c r="AO12" s="89" t="s">
        <v>181</v>
      </c>
      <c r="AP12" s="90" t="s">
        <v>181</v>
      </c>
      <c r="AQ12" s="86" t="s">
        <v>12</v>
      </c>
      <c r="AR12" s="87" t="s">
        <v>12</v>
      </c>
      <c r="AS12" s="89" t="s">
        <v>181</v>
      </c>
      <c r="AT12" s="88" t="s">
        <v>181</v>
      </c>
      <c r="AU12" s="87" t="s">
        <v>12</v>
      </c>
      <c r="AV12" s="87" t="s">
        <v>12</v>
      </c>
      <c r="AW12" s="89" t="s">
        <v>181</v>
      </c>
      <c r="AX12" s="90" t="s">
        <v>181</v>
      </c>
      <c r="AY12" s="86" t="s">
        <v>12</v>
      </c>
      <c r="AZ12" s="87" t="s">
        <v>12</v>
      </c>
      <c r="BA12" s="88" t="s">
        <v>181</v>
      </c>
      <c r="BB12" s="89" t="s">
        <v>181</v>
      </c>
      <c r="BC12" s="87" t="s">
        <v>12</v>
      </c>
      <c r="BD12" s="87" t="s">
        <v>12</v>
      </c>
      <c r="BE12" s="88" t="s">
        <v>181</v>
      </c>
      <c r="BF12" s="90" t="s">
        <v>181</v>
      </c>
      <c r="BG12" s="87"/>
    </row>
    <row r="13" spans="1:59" ht="15.75" customHeight="1" x14ac:dyDescent="0.2">
      <c r="A13" s="84" t="s">
        <v>30</v>
      </c>
      <c r="B13" s="252">
        <v>1.1000000000000001E-3</v>
      </c>
      <c r="C13" s="86" t="s">
        <v>12</v>
      </c>
      <c r="D13" s="87" t="s">
        <v>12</v>
      </c>
      <c r="E13" s="88" t="s">
        <v>181</v>
      </c>
      <c r="F13" s="88" t="s">
        <v>181</v>
      </c>
      <c r="G13" s="87" t="s">
        <v>12</v>
      </c>
      <c r="H13" s="87" t="s">
        <v>12</v>
      </c>
      <c r="I13" s="89" t="s">
        <v>181</v>
      </c>
      <c r="J13" s="90" t="s">
        <v>181</v>
      </c>
      <c r="K13" s="86" t="s">
        <v>12</v>
      </c>
      <c r="L13" s="87" t="s">
        <v>12</v>
      </c>
      <c r="M13" s="89" t="s">
        <v>181</v>
      </c>
      <c r="N13" s="89" t="s">
        <v>181</v>
      </c>
      <c r="O13" s="87" t="s">
        <v>12</v>
      </c>
      <c r="P13" s="87" t="s">
        <v>12</v>
      </c>
      <c r="Q13" s="89" t="s">
        <v>181</v>
      </c>
      <c r="R13" s="90" t="s">
        <v>181</v>
      </c>
      <c r="S13" s="86">
        <v>1.7000000000000001E-2</v>
      </c>
      <c r="T13" s="87">
        <v>1.61E-2</v>
      </c>
      <c r="U13" s="89">
        <v>1.6549999999999999E-2</v>
      </c>
      <c r="V13" s="88">
        <v>6.3639610310000001E-4</v>
      </c>
      <c r="W13" s="87">
        <v>6.3E-3</v>
      </c>
      <c r="X13" s="87">
        <v>5.4999999999999997E-3</v>
      </c>
      <c r="Y13" s="89">
        <v>5.8999999999999999E-3</v>
      </c>
      <c r="Z13" s="253">
        <v>5.6568542489999997E-4</v>
      </c>
      <c r="AA13" s="87" t="s">
        <v>12</v>
      </c>
      <c r="AB13" s="87" t="s">
        <v>12</v>
      </c>
      <c r="AC13" s="89" t="s">
        <v>181</v>
      </c>
      <c r="AD13" s="88" t="s">
        <v>181</v>
      </c>
      <c r="AE13" s="87" t="s">
        <v>12</v>
      </c>
      <c r="AF13" s="87" t="s">
        <v>12</v>
      </c>
      <c r="AG13" s="89" t="s">
        <v>181</v>
      </c>
      <c r="AH13" s="88" t="s">
        <v>181</v>
      </c>
      <c r="AI13" s="86">
        <v>1.8200000000000001E-2</v>
      </c>
      <c r="AJ13" s="87">
        <v>1.78E-2</v>
      </c>
      <c r="AK13" s="89">
        <v>1.7999999999999999E-2</v>
      </c>
      <c r="AL13" s="88">
        <v>2.8284271250000003E-4</v>
      </c>
      <c r="AM13" s="87">
        <v>5.1000000000000004E-3</v>
      </c>
      <c r="AN13" s="87">
        <v>5.0000000000000001E-3</v>
      </c>
      <c r="AO13" s="89">
        <v>5.0499999999999998E-3</v>
      </c>
      <c r="AP13" s="90">
        <v>7.0710678120000005E-5</v>
      </c>
      <c r="AQ13" s="86">
        <v>2.01E-2</v>
      </c>
      <c r="AR13" s="87">
        <v>1.7100000000000001E-2</v>
      </c>
      <c r="AS13" s="89">
        <v>1.8599999999999998E-2</v>
      </c>
      <c r="AT13" s="88">
        <v>2.1213203439999998E-3</v>
      </c>
      <c r="AU13" s="87">
        <v>3.0000000000000001E-3</v>
      </c>
      <c r="AV13" s="87">
        <v>3.8E-3</v>
      </c>
      <c r="AW13" s="89">
        <v>3.3999999999999998E-3</v>
      </c>
      <c r="AX13" s="90">
        <v>5.6568542489999997E-4</v>
      </c>
      <c r="AY13" s="86">
        <v>8.3599999999999994E-2</v>
      </c>
      <c r="AZ13" s="87">
        <v>8.3900000000000002E-2</v>
      </c>
      <c r="BA13" s="88">
        <v>8.3750000000000005E-2</v>
      </c>
      <c r="BB13" s="89">
        <v>2.1213203439999999E-4</v>
      </c>
      <c r="BC13" s="87">
        <v>8.5999999999999993E-2</v>
      </c>
      <c r="BD13" s="87">
        <v>8.6300000000000002E-2</v>
      </c>
      <c r="BE13" s="88">
        <v>8.6150000000000004E-2</v>
      </c>
      <c r="BF13" s="90">
        <v>2.1213203439999999E-4</v>
      </c>
      <c r="BG13" s="87"/>
    </row>
    <row r="14" spans="1:59" ht="15.75" customHeight="1" x14ac:dyDescent="0.2">
      <c r="A14" s="84" t="s">
        <v>31</v>
      </c>
      <c r="B14" s="252">
        <v>2.9999999999999997E-4</v>
      </c>
      <c r="C14" s="86">
        <v>0.25390000000000001</v>
      </c>
      <c r="D14" s="87">
        <v>0.25280000000000002</v>
      </c>
      <c r="E14" s="88">
        <v>0.25335000000000002</v>
      </c>
      <c r="F14" s="88">
        <v>7.7781745930000003E-4</v>
      </c>
      <c r="G14" s="87">
        <v>4.5900000000000003E-2</v>
      </c>
      <c r="H14" s="87">
        <v>4.6100000000000002E-2</v>
      </c>
      <c r="I14" s="89">
        <v>4.5999999999999999E-2</v>
      </c>
      <c r="J14" s="90">
        <v>1.414213562E-4</v>
      </c>
      <c r="K14" s="86">
        <v>0.27039999999999997</v>
      </c>
      <c r="L14" s="87">
        <v>0.28899999999999998</v>
      </c>
      <c r="M14" s="89">
        <v>0.2797</v>
      </c>
      <c r="N14" s="89">
        <v>1.315218613E-2</v>
      </c>
      <c r="O14" s="87">
        <v>4.9200000000000001E-2</v>
      </c>
      <c r="P14" s="87">
        <v>4.2000000000000003E-2</v>
      </c>
      <c r="Q14" s="89">
        <v>4.5600000000000002E-2</v>
      </c>
      <c r="R14" s="90">
        <v>5.0911688249999998E-3</v>
      </c>
      <c r="S14" s="86">
        <v>0.48870000000000002</v>
      </c>
      <c r="T14" s="87">
        <v>0.48520000000000002</v>
      </c>
      <c r="U14" s="89">
        <v>0.48694999999999999</v>
      </c>
      <c r="V14" s="88">
        <v>2.4748737339999999E-3</v>
      </c>
      <c r="W14" s="87">
        <v>0.1153</v>
      </c>
      <c r="X14" s="87">
        <v>0.1067</v>
      </c>
      <c r="Y14" s="89">
        <v>0.111</v>
      </c>
      <c r="Z14" s="253">
        <v>6.0811183180000004E-3</v>
      </c>
      <c r="AA14" s="87">
        <v>0.49630000000000002</v>
      </c>
      <c r="AB14" s="87">
        <v>0.62019999999999997</v>
      </c>
      <c r="AC14" s="89">
        <v>0.55825000000000002</v>
      </c>
      <c r="AD14" s="88">
        <v>8.7610530189999994E-2</v>
      </c>
      <c r="AE14" s="87" t="s">
        <v>12</v>
      </c>
      <c r="AF14" s="87" t="s">
        <v>12</v>
      </c>
      <c r="AG14" s="89" t="s">
        <v>181</v>
      </c>
      <c r="AH14" s="88" t="s">
        <v>181</v>
      </c>
      <c r="AI14" s="86">
        <v>0.47789999999999999</v>
      </c>
      <c r="AJ14" s="87">
        <v>0.49020000000000002</v>
      </c>
      <c r="AK14" s="89">
        <v>0.48404999999999998</v>
      </c>
      <c r="AL14" s="88">
        <v>8.6974134089999999E-3</v>
      </c>
      <c r="AM14" s="87">
        <v>8.6900000000000005E-2</v>
      </c>
      <c r="AN14" s="87">
        <v>8.5999999999999993E-2</v>
      </c>
      <c r="AO14" s="89">
        <v>8.6449999999999999E-2</v>
      </c>
      <c r="AP14" s="90">
        <v>6.3639610310000001E-4</v>
      </c>
      <c r="AQ14" s="86">
        <v>1.0875999999999999</v>
      </c>
      <c r="AR14" s="87">
        <v>0.70269999999999999</v>
      </c>
      <c r="AS14" s="89">
        <v>0.89515</v>
      </c>
      <c r="AT14" s="88">
        <v>0.27216540010000001</v>
      </c>
      <c r="AU14" s="87">
        <v>8.3199999999999996E-2</v>
      </c>
      <c r="AV14" s="87">
        <v>9.6299999999999997E-2</v>
      </c>
      <c r="AW14" s="89">
        <v>8.9749999999999996E-2</v>
      </c>
      <c r="AX14" s="90">
        <v>9.2630988340000001E-3</v>
      </c>
      <c r="AY14" s="86" t="s">
        <v>12</v>
      </c>
      <c r="AZ14" s="87" t="s">
        <v>12</v>
      </c>
      <c r="BA14" s="88" t="s">
        <v>181</v>
      </c>
      <c r="BB14" s="89" t="s">
        <v>181</v>
      </c>
      <c r="BC14" s="87" t="s">
        <v>12</v>
      </c>
      <c r="BD14" s="87" t="s">
        <v>12</v>
      </c>
      <c r="BE14" s="88" t="s">
        <v>181</v>
      </c>
      <c r="BF14" s="90" t="s">
        <v>181</v>
      </c>
      <c r="BG14" s="87"/>
    </row>
    <row r="15" spans="1:59" ht="15.75" customHeight="1" x14ac:dyDescent="0.2">
      <c r="A15" s="84" t="s">
        <v>32</v>
      </c>
      <c r="B15" s="252">
        <v>3.2300000000000002E-2</v>
      </c>
      <c r="C15" s="86">
        <v>0.88329999999999997</v>
      </c>
      <c r="D15" s="87">
        <v>0.98719999999999997</v>
      </c>
      <c r="E15" s="88">
        <v>0.93525000000000003</v>
      </c>
      <c r="F15" s="88">
        <v>7.3468394569999998E-2</v>
      </c>
      <c r="G15" s="87">
        <v>0.85350000000000004</v>
      </c>
      <c r="H15" s="87">
        <v>0.95630000000000004</v>
      </c>
      <c r="I15" s="89">
        <v>0.90490000000000004</v>
      </c>
      <c r="J15" s="90">
        <v>7.2690577110000001E-2</v>
      </c>
      <c r="K15" s="86">
        <v>1.0795999999999999</v>
      </c>
      <c r="L15" s="87">
        <v>0.99750000000000005</v>
      </c>
      <c r="M15" s="89">
        <v>1.0385500000000001</v>
      </c>
      <c r="N15" s="89">
        <v>5.8053466739999997E-2</v>
      </c>
      <c r="O15" s="87">
        <v>1.1004</v>
      </c>
      <c r="P15" s="87">
        <v>1.0835999999999999</v>
      </c>
      <c r="Q15" s="89">
        <v>1.0920000000000001</v>
      </c>
      <c r="R15" s="90">
        <v>1.187939392E-2</v>
      </c>
      <c r="S15" s="86">
        <v>1.026</v>
      </c>
      <c r="T15" s="87">
        <v>1.0341</v>
      </c>
      <c r="U15" s="89">
        <v>1.0300499999999999</v>
      </c>
      <c r="V15" s="88">
        <v>5.7275649279999999E-3</v>
      </c>
      <c r="W15" s="87">
        <v>1.0478000000000001</v>
      </c>
      <c r="X15" s="87">
        <v>1.0895999999999999</v>
      </c>
      <c r="Y15" s="89">
        <v>1.0687</v>
      </c>
      <c r="Z15" s="253">
        <v>2.9557063450000001E-2</v>
      </c>
      <c r="AA15" s="87">
        <v>8.9133999999999993</v>
      </c>
      <c r="AB15" s="87">
        <v>9.0782000000000007</v>
      </c>
      <c r="AC15" s="89">
        <v>8.9957999999999991</v>
      </c>
      <c r="AD15" s="88">
        <v>0.1165311975</v>
      </c>
      <c r="AE15" s="87">
        <v>8.6920999999999999</v>
      </c>
      <c r="AF15" s="87">
        <v>8.5863999999999994</v>
      </c>
      <c r="AG15" s="89">
        <v>8.6392500000000005</v>
      </c>
      <c r="AH15" s="88">
        <v>7.4741186769999995E-2</v>
      </c>
      <c r="AI15" s="86">
        <v>1.1516</v>
      </c>
      <c r="AJ15" s="87">
        <v>1.1706000000000001</v>
      </c>
      <c r="AK15" s="89">
        <v>1.1611</v>
      </c>
      <c r="AL15" s="88">
        <v>1.343502884E-2</v>
      </c>
      <c r="AM15" s="87">
        <v>1.127</v>
      </c>
      <c r="AN15" s="87">
        <v>1.1399999999999999</v>
      </c>
      <c r="AO15" s="89">
        <v>1.1335</v>
      </c>
      <c r="AP15" s="90">
        <v>9.1923881549999999E-3</v>
      </c>
      <c r="AQ15" s="86">
        <v>1.31</v>
      </c>
      <c r="AR15" s="87">
        <v>1.1968000000000001</v>
      </c>
      <c r="AS15" s="89">
        <v>1.2534000000000001</v>
      </c>
      <c r="AT15" s="88">
        <v>8.0044487629999994E-2</v>
      </c>
      <c r="AU15" s="87">
        <v>1.1428</v>
      </c>
      <c r="AV15" s="87">
        <v>1.1785000000000001</v>
      </c>
      <c r="AW15" s="89">
        <v>1.16065</v>
      </c>
      <c r="AX15" s="90">
        <v>2.5243712089999999E-2</v>
      </c>
      <c r="AY15" s="86">
        <v>3.3923999999999999</v>
      </c>
      <c r="AZ15" s="87">
        <v>3.5750000000000002</v>
      </c>
      <c r="BA15" s="88">
        <v>3.4836999999999998</v>
      </c>
      <c r="BB15" s="89">
        <v>0.12911769819999999</v>
      </c>
      <c r="BC15" s="87">
        <v>3.3237000000000001</v>
      </c>
      <c r="BD15" s="87">
        <v>3.3801000000000001</v>
      </c>
      <c r="BE15" s="88">
        <v>3.3519000000000001</v>
      </c>
      <c r="BF15" s="90">
        <v>3.988082246E-2</v>
      </c>
      <c r="BG15" s="87"/>
    </row>
    <row r="16" spans="1:59" ht="15.75" customHeight="1" x14ac:dyDescent="0.2">
      <c r="A16" s="84" t="s">
        <v>33</v>
      </c>
      <c r="B16" s="252">
        <v>1.4E-3</v>
      </c>
      <c r="C16" s="86" t="s">
        <v>12</v>
      </c>
      <c r="D16" s="87" t="s">
        <v>12</v>
      </c>
      <c r="E16" s="88" t="s">
        <v>181</v>
      </c>
      <c r="F16" s="88" t="s">
        <v>181</v>
      </c>
      <c r="G16" s="87" t="s">
        <v>12</v>
      </c>
      <c r="H16" s="87" t="s">
        <v>12</v>
      </c>
      <c r="I16" s="89" t="s">
        <v>181</v>
      </c>
      <c r="J16" s="90" t="s">
        <v>181</v>
      </c>
      <c r="K16" s="86" t="s">
        <v>12</v>
      </c>
      <c r="L16" s="87" t="s">
        <v>12</v>
      </c>
      <c r="M16" s="89" t="s">
        <v>181</v>
      </c>
      <c r="N16" s="89" t="s">
        <v>181</v>
      </c>
      <c r="O16" s="87" t="s">
        <v>12</v>
      </c>
      <c r="P16" s="87" t="s">
        <v>12</v>
      </c>
      <c r="Q16" s="89" t="s">
        <v>181</v>
      </c>
      <c r="R16" s="90" t="s">
        <v>181</v>
      </c>
      <c r="S16" s="86" t="s">
        <v>12</v>
      </c>
      <c r="T16" s="87" t="s">
        <v>12</v>
      </c>
      <c r="U16" s="89" t="s">
        <v>181</v>
      </c>
      <c r="V16" s="88" t="s">
        <v>181</v>
      </c>
      <c r="W16" s="87" t="s">
        <v>12</v>
      </c>
      <c r="X16" s="87" t="s">
        <v>12</v>
      </c>
      <c r="Y16" s="89" t="s">
        <v>181</v>
      </c>
      <c r="Z16" s="253" t="s">
        <v>181</v>
      </c>
      <c r="AA16" s="87">
        <v>2.0199999999999999E-2</v>
      </c>
      <c r="AB16" s="87">
        <v>2.0400000000000001E-2</v>
      </c>
      <c r="AC16" s="89">
        <v>2.0299999999999999E-2</v>
      </c>
      <c r="AD16" s="88">
        <v>1.414213562E-4</v>
      </c>
      <c r="AE16" s="87">
        <v>1.95E-2</v>
      </c>
      <c r="AF16" s="87">
        <v>1.9800000000000002E-2</v>
      </c>
      <c r="AG16" s="89">
        <v>1.9650000000000001E-2</v>
      </c>
      <c r="AH16" s="88">
        <v>2.1213203439999999E-4</v>
      </c>
      <c r="AI16" s="86" t="s">
        <v>12</v>
      </c>
      <c r="AJ16" s="87" t="s">
        <v>12</v>
      </c>
      <c r="AK16" s="89" t="s">
        <v>181</v>
      </c>
      <c r="AL16" s="88" t="s">
        <v>181</v>
      </c>
      <c r="AM16" s="87" t="s">
        <v>12</v>
      </c>
      <c r="AN16" s="87" t="s">
        <v>12</v>
      </c>
      <c r="AO16" s="89" t="s">
        <v>181</v>
      </c>
      <c r="AP16" s="90" t="s">
        <v>181</v>
      </c>
      <c r="AQ16" s="86" t="s">
        <v>12</v>
      </c>
      <c r="AR16" s="87" t="s">
        <v>12</v>
      </c>
      <c r="AS16" s="89" t="s">
        <v>181</v>
      </c>
      <c r="AT16" s="88" t="s">
        <v>181</v>
      </c>
      <c r="AU16" s="87" t="s">
        <v>12</v>
      </c>
      <c r="AV16" s="87" t="s">
        <v>12</v>
      </c>
      <c r="AW16" s="89" t="s">
        <v>181</v>
      </c>
      <c r="AX16" s="90" t="s">
        <v>181</v>
      </c>
      <c r="AY16" s="86">
        <v>1.0999999999999999E-2</v>
      </c>
      <c r="AZ16" s="87">
        <v>1.1900000000000001E-2</v>
      </c>
      <c r="BA16" s="88">
        <v>1.145E-2</v>
      </c>
      <c r="BB16" s="89">
        <v>6.3639610310000001E-4</v>
      </c>
      <c r="BC16" s="87">
        <v>1.0200000000000001E-2</v>
      </c>
      <c r="BD16" s="87">
        <v>1.03E-2</v>
      </c>
      <c r="BE16" s="88">
        <v>1.025E-2</v>
      </c>
      <c r="BF16" s="90">
        <v>7.0710678120000005E-5</v>
      </c>
      <c r="BG16" s="87"/>
    </row>
    <row r="17" spans="1:59" ht="15.75" customHeight="1" x14ac:dyDescent="0.2">
      <c r="A17" s="84" t="s">
        <v>34</v>
      </c>
      <c r="B17" s="252">
        <v>1E-4</v>
      </c>
      <c r="C17" s="86">
        <v>1.7417</v>
      </c>
      <c r="D17" s="87">
        <v>1.7647999999999999</v>
      </c>
      <c r="E17" s="88">
        <v>1.75325</v>
      </c>
      <c r="F17" s="88">
        <v>1.6334166649999999E-2</v>
      </c>
      <c r="G17" s="87">
        <v>1.716</v>
      </c>
      <c r="H17" s="87">
        <v>1.7222</v>
      </c>
      <c r="I17" s="89">
        <v>1.7191000000000001</v>
      </c>
      <c r="J17" s="90">
        <v>4.3840620429999996E-3</v>
      </c>
      <c r="K17" s="86">
        <v>2.2978999999999998</v>
      </c>
      <c r="L17" s="87">
        <v>2.2972000000000001</v>
      </c>
      <c r="M17" s="89">
        <v>2.2975500000000002</v>
      </c>
      <c r="N17" s="89">
        <v>4.9497474680000001E-4</v>
      </c>
      <c r="O17" s="87">
        <v>2.2746</v>
      </c>
      <c r="P17" s="87">
        <v>2.2732000000000001</v>
      </c>
      <c r="Q17" s="89">
        <v>2.2738999999999998</v>
      </c>
      <c r="R17" s="90">
        <v>9.899494937000001E-4</v>
      </c>
      <c r="S17" s="86">
        <v>2.6333000000000002</v>
      </c>
      <c r="T17" s="87">
        <v>2.6318000000000001</v>
      </c>
      <c r="U17" s="89">
        <v>2.6325500000000002</v>
      </c>
      <c r="V17" s="88">
        <v>1.0606601719999999E-3</v>
      </c>
      <c r="W17" s="87">
        <v>2.5834000000000001</v>
      </c>
      <c r="X17" s="87">
        <v>2.6124999999999998</v>
      </c>
      <c r="Y17" s="89">
        <v>2.59795</v>
      </c>
      <c r="Z17" s="253">
        <v>2.0576807329999999E-2</v>
      </c>
      <c r="AA17" s="87">
        <v>67.528499999999994</v>
      </c>
      <c r="AB17" s="87">
        <v>67.496799999999993</v>
      </c>
      <c r="AC17" s="89">
        <v>67.512649999999994</v>
      </c>
      <c r="AD17" s="88">
        <v>2.241528496E-2</v>
      </c>
      <c r="AE17" s="87">
        <v>65.276399999999995</v>
      </c>
      <c r="AF17" s="87">
        <v>65.153999999999996</v>
      </c>
      <c r="AG17" s="89">
        <v>65.215199999999996</v>
      </c>
      <c r="AH17" s="88">
        <v>8.6549870020000003E-2</v>
      </c>
      <c r="AI17" s="86">
        <v>4.0448000000000004</v>
      </c>
      <c r="AJ17" s="87">
        <v>4.0734000000000004</v>
      </c>
      <c r="AK17" s="89">
        <v>4.0590999999999999</v>
      </c>
      <c r="AL17" s="88">
        <v>2.0223253940000002E-2</v>
      </c>
      <c r="AM17" s="87">
        <v>4.0016999999999996</v>
      </c>
      <c r="AN17" s="87">
        <v>4.0340999999999996</v>
      </c>
      <c r="AO17" s="89">
        <v>4.0179</v>
      </c>
      <c r="AP17" s="90">
        <v>2.2910259709999999E-2</v>
      </c>
      <c r="AQ17" s="86">
        <v>4.2796000000000003</v>
      </c>
      <c r="AR17" s="87">
        <v>4.1462000000000003</v>
      </c>
      <c r="AS17" s="89">
        <v>4.2129000000000003</v>
      </c>
      <c r="AT17" s="88">
        <v>9.4328044609999995E-2</v>
      </c>
      <c r="AU17" s="87">
        <v>4.0125999999999999</v>
      </c>
      <c r="AV17" s="87">
        <v>4.0873999999999997</v>
      </c>
      <c r="AW17" s="89">
        <v>4.05</v>
      </c>
      <c r="AX17" s="90">
        <v>5.2891587230000002E-2</v>
      </c>
      <c r="AY17" s="86">
        <v>9.7395999999999994</v>
      </c>
      <c r="AZ17" s="87">
        <v>10.402799999999999</v>
      </c>
      <c r="BA17" s="88">
        <v>10.071199999999999</v>
      </c>
      <c r="BB17" s="89">
        <v>0.4689532173</v>
      </c>
      <c r="BC17" s="87">
        <v>9.6343999999999994</v>
      </c>
      <c r="BD17" s="87">
        <v>9.6898999999999997</v>
      </c>
      <c r="BE17" s="88">
        <v>9.6621500000000005</v>
      </c>
      <c r="BF17" s="90">
        <v>3.9244426360000001E-2</v>
      </c>
      <c r="BG17" s="87"/>
    </row>
    <row r="18" spans="1:59" ht="15.75" customHeight="1" x14ac:dyDescent="0.2">
      <c r="A18" s="84" t="s">
        <v>35</v>
      </c>
      <c r="B18" s="252">
        <v>1.4E-3</v>
      </c>
      <c r="C18" s="86">
        <v>1.7018</v>
      </c>
      <c r="D18" s="87">
        <v>1.7607999999999999</v>
      </c>
      <c r="E18" s="88">
        <v>1.7313000000000001</v>
      </c>
      <c r="F18" s="88">
        <v>4.1719300090000001E-2</v>
      </c>
      <c r="G18" s="87">
        <v>1.6892</v>
      </c>
      <c r="H18" s="87">
        <v>1.6718999999999999</v>
      </c>
      <c r="I18" s="89">
        <v>1.68055</v>
      </c>
      <c r="J18" s="90">
        <v>1.2232947310000001E-2</v>
      </c>
      <c r="K18" s="86">
        <v>2.2654999999999998</v>
      </c>
      <c r="L18" s="87">
        <v>2.2547999999999999</v>
      </c>
      <c r="M18" s="89">
        <v>2.2601499999999999</v>
      </c>
      <c r="N18" s="89">
        <v>7.5660425590000002E-3</v>
      </c>
      <c r="O18" s="87">
        <v>2.2913000000000001</v>
      </c>
      <c r="P18" s="87">
        <v>2.2408999999999999</v>
      </c>
      <c r="Q18" s="89">
        <v>2.2660999999999998</v>
      </c>
      <c r="R18" s="90">
        <v>3.5638181769999999E-2</v>
      </c>
      <c r="S18" s="86">
        <v>2.5903999999999998</v>
      </c>
      <c r="T18" s="87">
        <v>2.6027</v>
      </c>
      <c r="U18" s="89">
        <v>2.5965500000000001</v>
      </c>
      <c r="V18" s="88">
        <v>8.6974134089999999E-3</v>
      </c>
      <c r="W18" s="87">
        <v>2.5396999999999998</v>
      </c>
      <c r="X18" s="87">
        <v>2.5825999999999998</v>
      </c>
      <c r="Y18" s="89">
        <v>2.56115</v>
      </c>
      <c r="Z18" s="253">
        <v>3.0334880910000001E-2</v>
      </c>
      <c r="AA18" s="87">
        <v>75.223699999999994</v>
      </c>
      <c r="AB18" s="87">
        <v>76.122699999999995</v>
      </c>
      <c r="AC18" s="89">
        <v>75.673199999999994</v>
      </c>
      <c r="AD18" s="88">
        <v>0.63568899629999998</v>
      </c>
      <c r="AE18" s="87">
        <v>73.242699999999999</v>
      </c>
      <c r="AF18" s="87">
        <v>73.167199999999994</v>
      </c>
      <c r="AG18" s="89">
        <v>73.204949999999997</v>
      </c>
      <c r="AH18" s="88">
        <v>5.3386561979999997E-2</v>
      </c>
      <c r="AI18" s="86">
        <v>3.9323000000000001</v>
      </c>
      <c r="AJ18" s="87">
        <v>3.9508000000000001</v>
      </c>
      <c r="AK18" s="89">
        <v>3.9415499999999999</v>
      </c>
      <c r="AL18" s="88">
        <v>1.3081475449999999E-2</v>
      </c>
      <c r="AM18" s="87">
        <v>3.8813</v>
      </c>
      <c r="AN18" s="87">
        <v>3.9201000000000001</v>
      </c>
      <c r="AO18" s="89">
        <v>3.9007000000000001</v>
      </c>
      <c r="AP18" s="90">
        <v>2.7435743110000001E-2</v>
      </c>
      <c r="AQ18" s="86">
        <v>4.1787000000000001</v>
      </c>
      <c r="AR18" s="87">
        <v>4.0137</v>
      </c>
      <c r="AS18" s="89">
        <v>4.0961999999999996</v>
      </c>
      <c r="AT18" s="88">
        <v>0.1166726189</v>
      </c>
      <c r="AU18" s="87">
        <v>3.9096000000000002</v>
      </c>
      <c r="AV18" s="87">
        <v>3.9739</v>
      </c>
      <c r="AW18" s="89">
        <v>3.9417499999999999</v>
      </c>
      <c r="AX18" s="90">
        <v>4.546696603E-2</v>
      </c>
      <c r="AY18" s="86">
        <v>9.7532999999999994</v>
      </c>
      <c r="AZ18" s="87">
        <v>10.4063</v>
      </c>
      <c r="BA18" s="88">
        <v>10.079800000000001</v>
      </c>
      <c r="BB18" s="89">
        <v>0.4617407281</v>
      </c>
      <c r="BC18" s="87">
        <v>9.484</v>
      </c>
      <c r="BD18" s="87">
        <v>9.5817999999999994</v>
      </c>
      <c r="BE18" s="88">
        <v>9.5328999999999997</v>
      </c>
      <c r="BF18" s="90">
        <v>6.9155043200000002E-2</v>
      </c>
      <c r="BG18" s="87"/>
    </row>
    <row r="19" spans="1:59" ht="15.75" customHeight="1" x14ac:dyDescent="0.2">
      <c r="A19" s="84" t="s">
        <v>36</v>
      </c>
      <c r="B19" s="252">
        <v>0</v>
      </c>
      <c r="C19" s="86">
        <v>2.29E-2</v>
      </c>
      <c r="D19" s="87">
        <v>1.78E-2</v>
      </c>
      <c r="E19" s="88">
        <v>2.035E-2</v>
      </c>
      <c r="F19" s="88">
        <v>3.606244584E-3</v>
      </c>
      <c r="G19" s="87">
        <v>2.0000000000000001E-4</v>
      </c>
      <c r="H19" s="87" t="s">
        <v>12</v>
      </c>
      <c r="I19" s="89">
        <v>2.0000000000000001E-4</v>
      </c>
      <c r="J19" s="90" t="s">
        <v>181</v>
      </c>
      <c r="K19" s="86">
        <v>6.2799999999999995E-2</v>
      </c>
      <c r="L19" s="87">
        <v>6.4199999999999993E-2</v>
      </c>
      <c r="M19" s="89">
        <v>6.3500000000000001E-2</v>
      </c>
      <c r="N19" s="89">
        <v>9.899494937000001E-4</v>
      </c>
      <c r="O19" s="87">
        <v>4.6300000000000001E-2</v>
      </c>
      <c r="P19" s="87">
        <v>4.4999999999999998E-2</v>
      </c>
      <c r="Q19" s="89">
        <v>4.5650000000000003E-2</v>
      </c>
      <c r="R19" s="90">
        <v>9.1923881549999995E-4</v>
      </c>
      <c r="S19" s="86">
        <v>0.3034</v>
      </c>
      <c r="T19" s="87">
        <v>0.29770000000000002</v>
      </c>
      <c r="U19" s="89">
        <v>0.30054999999999998</v>
      </c>
      <c r="V19" s="88">
        <v>4.0305086529999999E-3</v>
      </c>
      <c r="W19" s="87">
        <v>0.27560000000000001</v>
      </c>
      <c r="X19" s="87">
        <v>0.27589999999999998</v>
      </c>
      <c r="Y19" s="89">
        <v>0.27575</v>
      </c>
      <c r="Z19" s="253">
        <v>2.1213203439999999E-4</v>
      </c>
      <c r="AA19" s="87">
        <v>1.0952999999999999</v>
      </c>
      <c r="AB19" s="87">
        <v>1.0862000000000001</v>
      </c>
      <c r="AC19" s="89">
        <v>1.0907500000000001</v>
      </c>
      <c r="AD19" s="88">
        <v>6.4346717089999996E-3</v>
      </c>
      <c r="AE19" s="87">
        <v>0.91639999999999999</v>
      </c>
      <c r="AF19" s="87">
        <v>0.98329999999999995</v>
      </c>
      <c r="AG19" s="89">
        <v>0.94984999999999997</v>
      </c>
      <c r="AH19" s="88">
        <v>4.7305443660000002E-2</v>
      </c>
      <c r="AI19" s="86">
        <v>0.33489999999999998</v>
      </c>
      <c r="AJ19" s="87">
        <v>0.33229999999999998</v>
      </c>
      <c r="AK19" s="89">
        <v>0.33360000000000001</v>
      </c>
      <c r="AL19" s="88">
        <v>1.8384776309999999E-3</v>
      </c>
      <c r="AM19" s="87">
        <v>0.31319999999999998</v>
      </c>
      <c r="AN19" s="87">
        <v>0.31390000000000001</v>
      </c>
      <c r="AO19" s="89">
        <v>0.31355</v>
      </c>
      <c r="AP19" s="90">
        <v>4.9497474680000001E-4</v>
      </c>
      <c r="AQ19" s="86">
        <v>0.37440000000000001</v>
      </c>
      <c r="AR19" s="87">
        <v>0.35260000000000002</v>
      </c>
      <c r="AS19" s="89">
        <v>0.36349999999999999</v>
      </c>
      <c r="AT19" s="88">
        <v>1.5414927829999999E-2</v>
      </c>
      <c r="AU19" s="87">
        <v>0.29559999999999997</v>
      </c>
      <c r="AV19" s="87">
        <v>0.32940000000000003</v>
      </c>
      <c r="AW19" s="89">
        <v>0.3125</v>
      </c>
      <c r="AX19" s="90">
        <v>2.3900209200000001E-2</v>
      </c>
      <c r="AY19" s="86" t="s">
        <v>12</v>
      </c>
      <c r="AZ19" s="87" t="s">
        <v>12</v>
      </c>
      <c r="BA19" s="88" t="s">
        <v>181</v>
      </c>
      <c r="BB19" s="89" t="s">
        <v>181</v>
      </c>
      <c r="BC19" s="87" t="s">
        <v>12</v>
      </c>
      <c r="BD19" s="87" t="s">
        <v>12</v>
      </c>
      <c r="BE19" s="88" t="s">
        <v>181</v>
      </c>
      <c r="BF19" s="90" t="s">
        <v>181</v>
      </c>
      <c r="BG19" s="87"/>
    </row>
    <row r="20" spans="1:59" ht="15.75" customHeight="1" x14ac:dyDescent="0.2">
      <c r="A20" s="84" t="s">
        <v>37</v>
      </c>
      <c r="B20" s="252">
        <v>0.13450000000000001</v>
      </c>
      <c r="C20" s="86">
        <v>2.7119</v>
      </c>
      <c r="D20" s="87">
        <v>2.7522000000000002</v>
      </c>
      <c r="E20" s="88">
        <v>2.7320500000000001</v>
      </c>
      <c r="F20" s="88">
        <v>2.8496403279999999E-2</v>
      </c>
      <c r="G20" s="87">
        <v>2.7856999999999998</v>
      </c>
      <c r="H20" s="87">
        <v>2.8003999999999998</v>
      </c>
      <c r="I20" s="89">
        <v>2.79305</v>
      </c>
      <c r="J20" s="90">
        <v>1.0394469680000001E-2</v>
      </c>
      <c r="K20" s="86">
        <v>4.3155999999999999</v>
      </c>
      <c r="L20" s="87">
        <v>4.2507999999999999</v>
      </c>
      <c r="M20" s="89">
        <v>4.2831999999999999</v>
      </c>
      <c r="N20" s="89">
        <v>4.5820519419999997E-2</v>
      </c>
      <c r="O20" s="87">
        <v>4.2994000000000003</v>
      </c>
      <c r="P20" s="87">
        <v>4.3159000000000001</v>
      </c>
      <c r="Q20" s="89">
        <v>4.3076499999999998</v>
      </c>
      <c r="R20" s="90">
        <v>1.1667261890000001E-2</v>
      </c>
      <c r="S20" s="86">
        <v>4.8914</v>
      </c>
      <c r="T20" s="87">
        <v>4.8990999999999998</v>
      </c>
      <c r="U20" s="89">
        <v>4.8952499999999999</v>
      </c>
      <c r="V20" s="88">
        <v>5.4447222150000004E-3</v>
      </c>
      <c r="W20" s="87">
        <v>4.9158999999999997</v>
      </c>
      <c r="X20" s="87">
        <v>4.8228</v>
      </c>
      <c r="Y20" s="89">
        <v>4.8693499999999998</v>
      </c>
      <c r="Z20" s="253">
        <v>6.5831641329999996E-2</v>
      </c>
      <c r="AA20" s="87">
        <v>40.150500000000001</v>
      </c>
      <c r="AB20" s="87">
        <v>39.808100000000003</v>
      </c>
      <c r="AC20" s="89">
        <v>39.979300000000002</v>
      </c>
      <c r="AD20" s="88">
        <v>0.24211336189999999</v>
      </c>
      <c r="AE20" s="87">
        <v>39.3155</v>
      </c>
      <c r="AF20" s="87">
        <v>38.427500000000002</v>
      </c>
      <c r="AG20" s="89">
        <v>38.871499999999997</v>
      </c>
      <c r="AH20" s="88">
        <v>0.62791082170000001</v>
      </c>
      <c r="AI20" s="86">
        <v>5.4482999999999997</v>
      </c>
      <c r="AJ20" s="87">
        <v>5.3399000000000001</v>
      </c>
      <c r="AK20" s="89">
        <v>5.3940999999999999</v>
      </c>
      <c r="AL20" s="88">
        <v>7.6650375079999999E-2</v>
      </c>
      <c r="AM20" s="87">
        <v>5.2550999999999997</v>
      </c>
      <c r="AN20" s="87">
        <v>5.2919</v>
      </c>
      <c r="AO20" s="89">
        <v>5.2735000000000003</v>
      </c>
      <c r="AP20" s="90">
        <v>2.6021529549999999E-2</v>
      </c>
      <c r="AQ20" s="86">
        <v>6.0029000000000003</v>
      </c>
      <c r="AR20" s="87">
        <v>5.7226999999999997</v>
      </c>
      <c r="AS20" s="89">
        <v>5.8628</v>
      </c>
      <c r="AT20" s="88">
        <v>0.19813132010000001</v>
      </c>
      <c r="AU20" s="87">
        <v>6.6485000000000003</v>
      </c>
      <c r="AV20" s="87">
        <v>5.6942000000000004</v>
      </c>
      <c r="AW20" s="89">
        <v>6.1713500000000003</v>
      </c>
      <c r="AX20" s="90">
        <v>0.67479200130000005</v>
      </c>
      <c r="AY20" s="86">
        <v>29.5794</v>
      </c>
      <c r="AZ20" s="87">
        <v>31.437200000000001</v>
      </c>
      <c r="BA20" s="88">
        <v>30.508299999999998</v>
      </c>
      <c r="BB20" s="89">
        <v>1.313662978</v>
      </c>
      <c r="BC20" s="87">
        <v>28.880199999999999</v>
      </c>
      <c r="BD20" s="87">
        <v>29.110499999999998</v>
      </c>
      <c r="BE20" s="88">
        <v>28.995349999999998</v>
      </c>
      <c r="BF20" s="90">
        <v>0.16284669169999999</v>
      </c>
      <c r="BG20" s="87"/>
    </row>
    <row r="21" spans="1:59" ht="15.75" customHeight="1" x14ac:dyDescent="0.2">
      <c r="A21" s="84" t="s">
        <v>38</v>
      </c>
      <c r="B21" s="252">
        <v>5.0000000000000001E-4</v>
      </c>
      <c r="C21" s="86" t="s">
        <v>12</v>
      </c>
      <c r="D21" s="87" t="s">
        <v>12</v>
      </c>
      <c r="E21" s="88" t="s">
        <v>181</v>
      </c>
      <c r="F21" s="88" t="s">
        <v>181</v>
      </c>
      <c r="G21" s="87" t="s">
        <v>12</v>
      </c>
      <c r="H21" s="87" t="s">
        <v>12</v>
      </c>
      <c r="I21" s="89" t="s">
        <v>181</v>
      </c>
      <c r="J21" s="90" t="s">
        <v>181</v>
      </c>
      <c r="K21" s="86" t="s">
        <v>12</v>
      </c>
      <c r="L21" s="87" t="s">
        <v>12</v>
      </c>
      <c r="M21" s="89" t="s">
        <v>181</v>
      </c>
      <c r="N21" s="89" t="s">
        <v>181</v>
      </c>
      <c r="O21" s="87" t="s">
        <v>12</v>
      </c>
      <c r="P21" s="87" t="s">
        <v>12</v>
      </c>
      <c r="Q21" s="89" t="s">
        <v>181</v>
      </c>
      <c r="R21" s="90" t="s">
        <v>181</v>
      </c>
      <c r="S21" s="86" t="s">
        <v>12</v>
      </c>
      <c r="T21" s="87" t="s">
        <v>12</v>
      </c>
      <c r="U21" s="89" t="s">
        <v>181</v>
      </c>
      <c r="V21" s="88" t="s">
        <v>181</v>
      </c>
      <c r="W21" s="87" t="s">
        <v>12</v>
      </c>
      <c r="X21" s="87" t="s">
        <v>12</v>
      </c>
      <c r="Y21" s="89" t="s">
        <v>181</v>
      </c>
      <c r="Z21" s="253" t="s">
        <v>181</v>
      </c>
      <c r="AA21" s="87" t="s">
        <v>12</v>
      </c>
      <c r="AB21" s="87" t="s">
        <v>12</v>
      </c>
      <c r="AC21" s="89" t="s">
        <v>181</v>
      </c>
      <c r="AD21" s="88" t="s">
        <v>181</v>
      </c>
      <c r="AE21" s="87" t="s">
        <v>12</v>
      </c>
      <c r="AF21" s="87" t="s">
        <v>12</v>
      </c>
      <c r="AG21" s="89" t="s">
        <v>181</v>
      </c>
      <c r="AH21" s="88" t="s">
        <v>181</v>
      </c>
      <c r="AI21" s="86" t="s">
        <v>12</v>
      </c>
      <c r="AJ21" s="87" t="s">
        <v>12</v>
      </c>
      <c r="AK21" s="89" t="s">
        <v>181</v>
      </c>
      <c r="AL21" s="88" t="s">
        <v>181</v>
      </c>
      <c r="AM21" s="87" t="s">
        <v>12</v>
      </c>
      <c r="AN21" s="87" t="s">
        <v>12</v>
      </c>
      <c r="AO21" s="89" t="s">
        <v>181</v>
      </c>
      <c r="AP21" s="90" t="s">
        <v>181</v>
      </c>
      <c r="AQ21" s="86" t="s">
        <v>12</v>
      </c>
      <c r="AR21" s="87" t="s">
        <v>12</v>
      </c>
      <c r="AS21" s="89" t="s">
        <v>181</v>
      </c>
      <c r="AT21" s="88" t="s">
        <v>181</v>
      </c>
      <c r="AU21" s="87" t="s">
        <v>12</v>
      </c>
      <c r="AV21" s="87" t="s">
        <v>12</v>
      </c>
      <c r="AW21" s="89" t="s">
        <v>181</v>
      </c>
      <c r="AX21" s="90" t="s">
        <v>181</v>
      </c>
      <c r="AY21" s="86" t="s">
        <v>12</v>
      </c>
      <c r="AZ21" s="87" t="s">
        <v>12</v>
      </c>
      <c r="BA21" s="88" t="s">
        <v>181</v>
      </c>
      <c r="BB21" s="89" t="s">
        <v>181</v>
      </c>
      <c r="BC21" s="87" t="s">
        <v>12</v>
      </c>
      <c r="BD21" s="87" t="s">
        <v>12</v>
      </c>
      <c r="BE21" s="88" t="s">
        <v>181</v>
      </c>
      <c r="BF21" s="90" t="s">
        <v>181</v>
      </c>
      <c r="BG21" s="87"/>
    </row>
    <row r="22" spans="1:59" ht="15.75" customHeight="1" x14ac:dyDescent="0.2">
      <c r="A22" s="84" t="s">
        <v>39</v>
      </c>
      <c r="B22" s="252">
        <v>1.06E-2</v>
      </c>
      <c r="C22" s="86" t="s">
        <v>12</v>
      </c>
      <c r="D22" s="87" t="s">
        <v>12</v>
      </c>
      <c r="E22" s="88" t="s">
        <v>181</v>
      </c>
      <c r="F22" s="88" t="s">
        <v>181</v>
      </c>
      <c r="G22" s="87" t="s">
        <v>12</v>
      </c>
      <c r="H22" s="87" t="s">
        <v>12</v>
      </c>
      <c r="I22" s="89" t="s">
        <v>181</v>
      </c>
      <c r="J22" s="90" t="s">
        <v>181</v>
      </c>
      <c r="K22" s="86" t="s">
        <v>12</v>
      </c>
      <c r="L22" s="87" t="s">
        <v>12</v>
      </c>
      <c r="M22" s="89" t="s">
        <v>181</v>
      </c>
      <c r="N22" s="89" t="s">
        <v>181</v>
      </c>
      <c r="O22" s="87" t="s">
        <v>12</v>
      </c>
      <c r="P22" s="87" t="s">
        <v>12</v>
      </c>
      <c r="Q22" s="89" t="s">
        <v>181</v>
      </c>
      <c r="R22" s="90" t="s">
        <v>181</v>
      </c>
      <c r="S22" s="86" t="s">
        <v>12</v>
      </c>
      <c r="T22" s="87" t="s">
        <v>12</v>
      </c>
      <c r="U22" s="89" t="s">
        <v>181</v>
      </c>
      <c r="V22" s="88" t="s">
        <v>181</v>
      </c>
      <c r="W22" s="87" t="s">
        <v>12</v>
      </c>
      <c r="X22" s="87" t="s">
        <v>12</v>
      </c>
      <c r="Y22" s="89" t="s">
        <v>181</v>
      </c>
      <c r="Z22" s="253" t="s">
        <v>181</v>
      </c>
      <c r="AA22" s="87" t="s">
        <v>12</v>
      </c>
      <c r="AB22" s="87" t="s">
        <v>12</v>
      </c>
      <c r="AC22" s="89" t="s">
        <v>181</v>
      </c>
      <c r="AD22" s="88" t="s">
        <v>181</v>
      </c>
      <c r="AE22" s="87" t="s">
        <v>12</v>
      </c>
      <c r="AF22" s="87" t="s">
        <v>12</v>
      </c>
      <c r="AG22" s="89" t="s">
        <v>181</v>
      </c>
      <c r="AH22" s="88" t="s">
        <v>181</v>
      </c>
      <c r="AI22" s="86" t="s">
        <v>12</v>
      </c>
      <c r="AJ22" s="87" t="s">
        <v>12</v>
      </c>
      <c r="AK22" s="89" t="s">
        <v>181</v>
      </c>
      <c r="AL22" s="88" t="s">
        <v>181</v>
      </c>
      <c r="AM22" s="87" t="s">
        <v>12</v>
      </c>
      <c r="AN22" s="87" t="s">
        <v>12</v>
      </c>
      <c r="AO22" s="89" t="s">
        <v>181</v>
      </c>
      <c r="AP22" s="90" t="s">
        <v>181</v>
      </c>
      <c r="AQ22" s="86" t="s">
        <v>12</v>
      </c>
      <c r="AR22" s="87" t="s">
        <v>12</v>
      </c>
      <c r="AS22" s="89" t="s">
        <v>181</v>
      </c>
      <c r="AT22" s="88" t="s">
        <v>181</v>
      </c>
      <c r="AU22" s="87" t="s">
        <v>12</v>
      </c>
      <c r="AV22" s="87" t="s">
        <v>12</v>
      </c>
      <c r="AW22" s="89" t="s">
        <v>181</v>
      </c>
      <c r="AX22" s="90" t="s">
        <v>181</v>
      </c>
      <c r="AY22" s="86" t="s">
        <v>12</v>
      </c>
      <c r="AZ22" s="87" t="s">
        <v>12</v>
      </c>
      <c r="BA22" s="88" t="s">
        <v>181</v>
      </c>
      <c r="BB22" s="89" t="s">
        <v>181</v>
      </c>
      <c r="BC22" s="87" t="s">
        <v>12</v>
      </c>
      <c r="BD22" s="87" t="s">
        <v>12</v>
      </c>
      <c r="BE22" s="88" t="s">
        <v>181</v>
      </c>
      <c r="BF22" s="90" t="s">
        <v>181</v>
      </c>
      <c r="BG22" s="87"/>
    </row>
    <row r="23" spans="1:59" ht="15.75" customHeight="1" x14ac:dyDescent="0.2">
      <c r="A23" s="84" t="s">
        <v>40</v>
      </c>
      <c r="B23" s="252">
        <v>2E-3</v>
      </c>
      <c r="C23" s="86" t="s">
        <v>12</v>
      </c>
      <c r="D23" s="87" t="s">
        <v>12</v>
      </c>
      <c r="E23" s="88" t="s">
        <v>181</v>
      </c>
      <c r="F23" s="88" t="s">
        <v>181</v>
      </c>
      <c r="G23" s="87" t="s">
        <v>12</v>
      </c>
      <c r="H23" s="87" t="s">
        <v>12</v>
      </c>
      <c r="I23" s="89" t="s">
        <v>181</v>
      </c>
      <c r="J23" s="90" t="s">
        <v>181</v>
      </c>
      <c r="K23" s="86" t="s">
        <v>12</v>
      </c>
      <c r="L23" s="87" t="s">
        <v>12</v>
      </c>
      <c r="M23" s="89" t="s">
        <v>181</v>
      </c>
      <c r="N23" s="89" t="s">
        <v>181</v>
      </c>
      <c r="O23" s="87" t="s">
        <v>12</v>
      </c>
      <c r="P23" s="87" t="s">
        <v>12</v>
      </c>
      <c r="Q23" s="89" t="s">
        <v>181</v>
      </c>
      <c r="R23" s="90" t="s">
        <v>181</v>
      </c>
      <c r="S23" s="86" t="s">
        <v>12</v>
      </c>
      <c r="T23" s="87" t="s">
        <v>12</v>
      </c>
      <c r="U23" s="89" t="s">
        <v>181</v>
      </c>
      <c r="V23" s="88" t="s">
        <v>181</v>
      </c>
      <c r="W23" s="87" t="s">
        <v>12</v>
      </c>
      <c r="X23" s="87" t="s">
        <v>12</v>
      </c>
      <c r="Y23" s="89" t="s">
        <v>181</v>
      </c>
      <c r="Z23" s="253" t="s">
        <v>181</v>
      </c>
      <c r="AA23" s="87" t="s">
        <v>12</v>
      </c>
      <c r="AB23" s="87" t="s">
        <v>12</v>
      </c>
      <c r="AC23" s="89" t="s">
        <v>181</v>
      </c>
      <c r="AD23" s="88" t="s">
        <v>181</v>
      </c>
      <c r="AE23" s="87" t="s">
        <v>12</v>
      </c>
      <c r="AF23" s="87" t="s">
        <v>12</v>
      </c>
      <c r="AG23" s="89" t="s">
        <v>181</v>
      </c>
      <c r="AH23" s="88" t="s">
        <v>181</v>
      </c>
      <c r="AI23" s="86" t="s">
        <v>12</v>
      </c>
      <c r="AJ23" s="87" t="s">
        <v>12</v>
      </c>
      <c r="AK23" s="89" t="s">
        <v>181</v>
      </c>
      <c r="AL23" s="88" t="s">
        <v>181</v>
      </c>
      <c r="AM23" s="87" t="s">
        <v>12</v>
      </c>
      <c r="AN23" s="87" t="s">
        <v>12</v>
      </c>
      <c r="AO23" s="89" t="s">
        <v>181</v>
      </c>
      <c r="AP23" s="90" t="s">
        <v>181</v>
      </c>
      <c r="AQ23" s="86" t="s">
        <v>12</v>
      </c>
      <c r="AR23" s="87" t="s">
        <v>12</v>
      </c>
      <c r="AS23" s="89" t="s">
        <v>181</v>
      </c>
      <c r="AT23" s="88" t="s">
        <v>181</v>
      </c>
      <c r="AU23" s="87" t="s">
        <v>12</v>
      </c>
      <c r="AV23" s="87" t="s">
        <v>12</v>
      </c>
      <c r="AW23" s="89" t="s">
        <v>181</v>
      </c>
      <c r="AX23" s="90" t="s">
        <v>181</v>
      </c>
      <c r="AY23" s="86" t="s">
        <v>12</v>
      </c>
      <c r="AZ23" s="87" t="s">
        <v>12</v>
      </c>
      <c r="BA23" s="88" t="s">
        <v>181</v>
      </c>
      <c r="BB23" s="89" t="s">
        <v>181</v>
      </c>
      <c r="BC23" s="87" t="s">
        <v>12</v>
      </c>
      <c r="BD23" s="87" t="s">
        <v>12</v>
      </c>
      <c r="BE23" s="88" t="s">
        <v>181</v>
      </c>
      <c r="BF23" s="90" t="s">
        <v>181</v>
      </c>
      <c r="BG23" s="87"/>
    </row>
    <row r="24" spans="1:59" ht="15.75" customHeight="1" x14ac:dyDescent="0.2">
      <c r="A24" s="84" t="s">
        <v>41</v>
      </c>
      <c r="B24" s="252">
        <v>2.76E-2</v>
      </c>
      <c r="C24" s="86">
        <v>2.9961000000000002</v>
      </c>
      <c r="D24" s="87">
        <v>2.9891000000000001</v>
      </c>
      <c r="E24" s="88">
        <v>2.9925999999999999</v>
      </c>
      <c r="F24" s="88">
        <v>4.9497474679999999E-3</v>
      </c>
      <c r="G24" s="87">
        <v>2.9950000000000001</v>
      </c>
      <c r="H24" s="87">
        <v>2.9952000000000001</v>
      </c>
      <c r="I24" s="89">
        <v>2.9950999999999999</v>
      </c>
      <c r="J24" s="90">
        <v>1.414213562E-4</v>
      </c>
      <c r="K24" s="86">
        <v>3.9472</v>
      </c>
      <c r="L24" s="87">
        <v>3.8950999999999998</v>
      </c>
      <c r="M24" s="89">
        <v>3.9211499999999999</v>
      </c>
      <c r="N24" s="89">
        <v>3.6840263300000002E-2</v>
      </c>
      <c r="O24" s="87">
        <v>3.9152</v>
      </c>
      <c r="P24" s="87">
        <v>3.9178999999999999</v>
      </c>
      <c r="Q24" s="89">
        <v>3.91655</v>
      </c>
      <c r="R24" s="90">
        <v>1.9091883090000001E-3</v>
      </c>
      <c r="S24" s="86">
        <v>5.2279</v>
      </c>
      <c r="T24" s="87">
        <v>5.2365000000000004</v>
      </c>
      <c r="U24" s="89">
        <v>5.2321999999999997</v>
      </c>
      <c r="V24" s="88">
        <v>6.0811183180000004E-3</v>
      </c>
      <c r="W24" s="87">
        <v>5.2773000000000003</v>
      </c>
      <c r="X24" s="87">
        <v>5.2224000000000004</v>
      </c>
      <c r="Y24" s="89">
        <v>5.2498500000000003</v>
      </c>
      <c r="Z24" s="253">
        <v>3.8820162290000002E-2</v>
      </c>
      <c r="AA24" s="87">
        <v>398.38639999999998</v>
      </c>
      <c r="AB24" s="87">
        <v>372.12060000000002</v>
      </c>
      <c r="AC24" s="89">
        <v>385.25349999999997</v>
      </c>
      <c r="AD24" s="88">
        <v>18.572725290000001</v>
      </c>
      <c r="AE24" s="87">
        <v>372.96</v>
      </c>
      <c r="AF24" s="87">
        <v>396.81349999999998</v>
      </c>
      <c r="AG24" s="89">
        <v>384.88675000000001</v>
      </c>
      <c r="AH24" s="88">
        <v>16.86697161</v>
      </c>
      <c r="AI24" s="86">
        <v>14.052899999999999</v>
      </c>
      <c r="AJ24" s="87">
        <v>14.040900000000001</v>
      </c>
      <c r="AK24" s="89">
        <v>14.046900000000001</v>
      </c>
      <c r="AL24" s="88">
        <v>8.4852813740000001E-3</v>
      </c>
      <c r="AM24" s="87">
        <v>14.0761</v>
      </c>
      <c r="AN24" s="87">
        <v>14.101699999999999</v>
      </c>
      <c r="AO24" s="89">
        <v>14.088900000000001</v>
      </c>
      <c r="AP24" s="90">
        <v>1.8101933600000002E-2</v>
      </c>
      <c r="AQ24" s="86">
        <v>12.5616</v>
      </c>
      <c r="AR24" s="87">
        <v>13.4808</v>
      </c>
      <c r="AS24" s="89">
        <v>13.0212</v>
      </c>
      <c r="AT24" s="88">
        <v>0.64997255330000003</v>
      </c>
      <c r="AU24" s="87">
        <v>12.2133</v>
      </c>
      <c r="AV24" s="87">
        <v>13.494</v>
      </c>
      <c r="AW24" s="89">
        <v>12.85365</v>
      </c>
      <c r="AX24" s="90">
        <v>0.90559165470000003</v>
      </c>
      <c r="AY24" s="86">
        <v>36.131999999999998</v>
      </c>
      <c r="AZ24" s="87">
        <v>35.857700000000001</v>
      </c>
      <c r="BA24" s="88">
        <v>35.99485</v>
      </c>
      <c r="BB24" s="89">
        <v>0.19395939009999999</v>
      </c>
      <c r="BC24" s="87">
        <v>35.620699999999999</v>
      </c>
      <c r="BD24" s="87">
        <v>35.573500000000003</v>
      </c>
      <c r="BE24" s="88">
        <v>35.597099999999998</v>
      </c>
      <c r="BF24" s="90">
        <v>3.3375440069999998E-2</v>
      </c>
      <c r="BG24" s="87"/>
    </row>
    <row r="25" spans="1:59" ht="15.75" customHeight="1" x14ac:dyDescent="0.2">
      <c r="A25" s="84" t="s">
        <v>42</v>
      </c>
      <c r="B25" s="252">
        <v>0.01</v>
      </c>
      <c r="C25" s="86" t="s">
        <v>12</v>
      </c>
      <c r="D25" s="87" t="s">
        <v>12</v>
      </c>
      <c r="E25" s="88" t="s">
        <v>181</v>
      </c>
      <c r="F25" s="88" t="s">
        <v>181</v>
      </c>
      <c r="G25" s="87" t="s">
        <v>12</v>
      </c>
      <c r="H25" s="87" t="s">
        <v>12</v>
      </c>
      <c r="I25" s="89" t="s">
        <v>181</v>
      </c>
      <c r="J25" s="90" t="s">
        <v>181</v>
      </c>
      <c r="K25" s="86" t="s">
        <v>12</v>
      </c>
      <c r="L25" s="87" t="s">
        <v>12</v>
      </c>
      <c r="M25" s="89" t="s">
        <v>181</v>
      </c>
      <c r="N25" s="89" t="s">
        <v>181</v>
      </c>
      <c r="O25" s="87" t="s">
        <v>12</v>
      </c>
      <c r="P25" s="87" t="s">
        <v>12</v>
      </c>
      <c r="Q25" s="89" t="s">
        <v>181</v>
      </c>
      <c r="R25" s="90" t="s">
        <v>181</v>
      </c>
      <c r="S25" s="86" t="s">
        <v>12</v>
      </c>
      <c r="T25" s="87" t="s">
        <v>12</v>
      </c>
      <c r="U25" s="89" t="s">
        <v>181</v>
      </c>
      <c r="V25" s="88" t="s">
        <v>181</v>
      </c>
      <c r="W25" s="87" t="s">
        <v>12</v>
      </c>
      <c r="X25" s="87" t="s">
        <v>12</v>
      </c>
      <c r="Y25" s="89" t="s">
        <v>181</v>
      </c>
      <c r="Z25" s="253" t="s">
        <v>181</v>
      </c>
      <c r="AA25" s="87" t="s">
        <v>12</v>
      </c>
      <c r="AB25" s="87" t="s">
        <v>12</v>
      </c>
      <c r="AC25" s="89" t="s">
        <v>181</v>
      </c>
      <c r="AD25" s="88" t="s">
        <v>181</v>
      </c>
      <c r="AE25" s="87" t="s">
        <v>12</v>
      </c>
      <c r="AF25" s="87" t="s">
        <v>12</v>
      </c>
      <c r="AG25" s="89" t="s">
        <v>181</v>
      </c>
      <c r="AH25" s="88" t="s">
        <v>181</v>
      </c>
      <c r="AI25" s="86" t="s">
        <v>12</v>
      </c>
      <c r="AJ25" s="87" t="s">
        <v>12</v>
      </c>
      <c r="AK25" s="89" t="s">
        <v>181</v>
      </c>
      <c r="AL25" s="88" t="s">
        <v>181</v>
      </c>
      <c r="AM25" s="87" t="s">
        <v>12</v>
      </c>
      <c r="AN25" s="87" t="s">
        <v>12</v>
      </c>
      <c r="AO25" s="89" t="s">
        <v>181</v>
      </c>
      <c r="AP25" s="90" t="s">
        <v>181</v>
      </c>
      <c r="AQ25" s="86" t="s">
        <v>12</v>
      </c>
      <c r="AR25" s="87" t="s">
        <v>12</v>
      </c>
      <c r="AS25" s="89" t="s">
        <v>181</v>
      </c>
      <c r="AT25" s="88" t="s">
        <v>181</v>
      </c>
      <c r="AU25" s="87" t="s">
        <v>12</v>
      </c>
      <c r="AV25" s="87" t="s">
        <v>12</v>
      </c>
      <c r="AW25" s="89" t="s">
        <v>181</v>
      </c>
      <c r="AX25" s="90" t="s">
        <v>181</v>
      </c>
      <c r="AY25" s="86" t="s">
        <v>12</v>
      </c>
      <c r="AZ25" s="87" t="s">
        <v>12</v>
      </c>
      <c r="BA25" s="88" t="s">
        <v>181</v>
      </c>
      <c r="BB25" s="89" t="s">
        <v>181</v>
      </c>
      <c r="BC25" s="87" t="s">
        <v>12</v>
      </c>
      <c r="BD25" s="87" t="s">
        <v>12</v>
      </c>
      <c r="BE25" s="88" t="s">
        <v>181</v>
      </c>
      <c r="BF25" s="90" t="s">
        <v>181</v>
      </c>
      <c r="BG25" s="87"/>
    </row>
    <row r="26" spans="1:59" ht="15.75" customHeight="1" x14ac:dyDescent="0.2">
      <c r="A26" s="84" t="s">
        <v>43</v>
      </c>
      <c r="B26" s="252">
        <v>1.14E-2</v>
      </c>
      <c r="C26" s="86">
        <v>6.0446999999999997</v>
      </c>
      <c r="D26" s="87">
        <v>6.0964999999999998</v>
      </c>
      <c r="E26" s="88">
        <v>6.0705999999999998</v>
      </c>
      <c r="F26" s="88">
        <v>3.6628131270000003E-2</v>
      </c>
      <c r="G26" s="87">
        <v>5.9608999999999996</v>
      </c>
      <c r="H26" s="87">
        <v>5.9012000000000002</v>
      </c>
      <c r="I26" s="89">
        <v>5.9310499999999999</v>
      </c>
      <c r="J26" s="90">
        <v>4.2214274840000003E-2</v>
      </c>
      <c r="K26" s="86">
        <v>5.7103999999999999</v>
      </c>
      <c r="L26" s="87">
        <v>5.7088999999999999</v>
      </c>
      <c r="M26" s="89">
        <v>5.7096499999999999</v>
      </c>
      <c r="N26" s="89">
        <v>1.0606601719999999E-3</v>
      </c>
      <c r="O26" s="87">
        <v>5.7938999999999998</v>
      </c>
      <c r="P26" s="87">
        <v>5.5803000000000003</v>
      </c>
      <c r="Q26" s="89">
        <v>5.6871</v>
      </c>
      <c r="R26" s="90">
        <v>0.15103800849999999</v>
      </c>
      <c r="S26" s="86">
        <v>5.7660999999999998</v>
      </c>
      <c r="T26" s="87">
        <v>5.7026000000000003</v>
      </c>
      <c r="U26" s="89">
        <v>5.7343500000000001</v>
      </c>
      <c r="V26" s="88">
        <v>4.4901280609999997E-2</v>
      </c>
      <c r="W26" s="87">
        <v>5.5876000000000001</v>
      </c>
      <c r="X26" s="87">
        <v>5.5397999999999996</v>
      </c>
      <c r="Y26" s="89">
        <v>5.5636999999999999</v>
      </c>
      <c r="Z26" s="253">
        <v>3.3799704139999998E-2</v>
      </c>
      <c r="AA26" s="87">
        <v>1.0412999999999999</v>
      </c>
      <c r="AB26" s="87">
        <v>1.1583000000000001</v>
      </c>
      <c r="AC26" s="89">
        <v>1.0998000000000001</v>
      </c>
      <c r="AD26" s="88">
        <v>8.2731493399999995E-2</v>
      </c>
      <c r="AE26" s="87">
        <v>0.90849999999999997</v>
      </c>
      <c r="AF26" s="87">
        <v>1.2788999999999999</v>
      </c>
      <c r="AG26" s="89">
        <v>1.0936999999999999</v>
      </c>
      <c r="AH26" s="88">
        <v>0.2619123518</v>
      </c>
      <c r="AI26" s="86">
        <v>6.0255000000000001</v>
      </c>
      <c r="AJ26" s="87">
        <v>6.0072000000000001</v>
      </c>
      <c r="AK26" s="89">
        <v>6.0163500000000001</v>
      </c>
      <c r="AL26" s="88">
        <v>1.2940054100000001E-2</v>
      </c>
      <c r="AM26" s="87">
        <v>5.8502000000000001</v>
      </c>
      <c r="AN26" s="87">
        <v>5.8624999999999998</v>
      </c>
      <c r="AO26" s="89">
        <v>5.8563499999999999</v>
      </c>
      <c r="AP26" s="90">
        <v>8.6974134089999999E-3</v>
      </c>
      <c r="AQ26" s="86">
        <v>6.4048999999999996</v>
      </c>
      <c r="AR26" s="87">
        <v>6.2384000000000004</v>
      </c>
      <c r="AS26" s="89">
        <v>6.32165</v>
      </c>
      <c r="AT26" s="88">
        <v>0.1177332791</v>
      </c>
      <c r="AU26" s="87">
        <v>6.0082000000000004</v>
      </c>
      <c r="AV26" s="87">
        <v>6.0331000000000001</v>
      </c>
      <c r="AW26" s="89">
        <v>6.0206499999999998</v>
      </c>
      <c r="AX26" s="90">
        <v>1.760695885E-2</v>
      </c>
      <c r="AY26" s="86">
        <v>3.7633999999999999</v>
      </c>
      <c r="AZ26" s="87">
        <v>3.7404999999999999</v>
      </c>
      <c r="BA26" s="88">
        <v>3.7519499999999999</v>
      </c>
      <c r="BB26" s="89">
        <v>1.6192745290000001E-2</v>
      </c>
      <c r="BC26" s="87">
        <v>3.6924000000000001</v>
      </c>
      <c r="BD26" s="87">
        <v>3.6892999999999998</v>
      </c>
      <c r="BE26" s="88">
        <v>3.6908500000000002</v>
      </c>
      <c r="BF26" s="90">
        <v>2.192031022E-3</v>
      </c>
      <c r="BG26" s="87"/>
    </row>
    <row r="27" spans="1:59" ht="15.75" customHeight="1" x14ac:dyDescent="0.2">
      <c r="A27" s="84" t="s">
        <v>44</v>
      </c>
      <c r="B27" s="252">
        <v>1E-4</v>
      </c>
      <c r="C27" s="86">
        <v>3.2399999999999998E-2</v>
      </c>
      <c r="D27" s="87">
        <v>3.3099999999999997E-2</v>
      </c>
      <c r="E27" s="88">
        <v>3.2750000000000001E-2</v>
      </c>
      <c r="F27" s="88">
        <v>4.9497474680000001E-4</v>
      </c>
      <c r="G27" s="87">
        <v>3.27E-2</v>
      </c>
      <c r="H27" s="87">
        <v>3.3000000000000002E-2</v>
      </c>
      <c r="I27" s="89">
        <v>3.2849999999999997E-2</v>
      </c>
      <c r="J27" s="90">
        <v>2.1213203439999999E-4</v>
      </c>
      <c r="K27" s="86">
        <v>4.3499999999999997E-2</v>
      </c>
      <c r="L27" s="87">
        <v>4.2700000000000002E-2</v>
      </c>
      <c r="M27" s="89">
        <v>4.3099999999999999E-2</v>
      </c>
      <c r="N27" s="89">
        <v>5.6568542489999997E-4</v>
      </c>
      <c r="O27" s="87">
        <v>4.3099999999999999E-2</v>
      </c>
      <c r="P27" s="87">
        <v>4.3200000000000002E-2</v>
      </c>
      <c r="Q27" s="89">
        <v>4.3150000000000001E-2</v>
      </c>
      <c r="R27" s="90">
        <v>7.0710678120000005E-5</v>
      </c>
      <c r="S27" s="86">
        <v>4.9299999999999997E-2</v>
      </c>
      <c r="T27" s="87">
        <v>4.9399999999999999E-2</v>
      </c>
      <c r="U27" s="89">
        <v>4.9349999999999998E-2</v>
      </c>
      <c r="V27" s="88">
        <v>7.0710678120000005E-5</v>
      </c>
      <c r="W27" s="87">
        <v>4.8899999999999999E-2</v>
      </c>
      <c r="X27" s="87">
        <v>4.8300000000000003E-2</v>
      </c>
      <c r="Y27" s="89">
        <v>4.8599999999999997E-2</v>
      </c>
      <c r="Z27" s="253">
        <v>4.242640687E-4</v>
      </c>
      <c r="AA27" s="87">
        <v>2.0605000000000002</v>
      </c>
      <c r="AB27" s="87">
        <v>2.0430999999999999</v>
      </c>
      <c r="AC27" s="89">
        <v>2.0518000000000001</v>
      </c>
      <c r="AD27" s="88">
        <v>1.2303657989999999E-2</v>
      </c>
      <c r="AE27" s="87">
        <v>1.9906999999999999</v>
      </c>
      <c r="AF27" s="87">
        <v>1.9696</v>
      </c>
      <c r="AG27" s="89">
        <v>1.9801500000000001</v>
      </c>
      <c r="AH27" s="88">
        <v>1.4919953079999999E-2</v>
      </c>
      <c r="AI27" s="86">
        <v>8.5999999999999993E-2</v>
      </c>
      <c r="AJ27" s="87">
        <v>8.5000000000000006E-2</v>
      </c>
      <c r="AK27" s="89">
        <v>8.5500000000000007E-2</v>
      </c>
      <c r="AL27" s="88">
        <v>7.0710678119999997E-4</v>
      </c>
      <c r="AM27" s="87">
        <v>8.3799999999999999E-2</v>
      </c>
      <c r="AN27" s="87">
        <v>8.4699999999999998E-2</v>
      </c>
      <c r="AO27" s="89">
        <v>8.4250000000000005E-2</v>
      </c>
      <c r="AP27" s="90">
        <v>6.3639610310000001E-4</v>
      </c>
      <c r="AQ27" s="86">
        <v>8.9599999999999999E-2</v>
      </c>
      <c r="AR27" s="87">
        <v>8.5099999999999995E-2</v>
      </c>
      <c r="AS27" s="89">
        <v>8.7349999999999997E-2</v>
      </c>
      <c r="AT27" s="88">
        <v>3.1819805150000002E-3</v>
      </c>
      <c r="AU27" s="87">
        <v>9.3200000000000005E-2</v>
      </c>
      <c r="AV27" s="87">
        <v>8.43E-2</v>
      </c>
      <c r="AW27" s="89">
        <v>8.8749999999999996E-2</v>
      </c>
      <c r="AX27" s="90">
        <v>6.2932503530000001E-3</v>
      </c>
      <c r="AY27" s="86">
        <v>0.22309999999999999</v>
      </c>
      <c r="AZ27" s="87">
        <v>0.23549999999999999</v>
      </c>
      <c r="BA27" s="88">
        <v>0.2293</v>
      </c>
      <c r="BB27" s="89">
        <v>8.7681240869999996E-3</v>
      </c>
      <c r="BC27" s="87">
        <v>0.2172</v>
      </c>
      <c r="BD27" s="87">
        <v>0.21859999999999999</v>
      </c>
      <c r="BE27" s="88">
        <v>0.21790000000000001</v>
      </c>
      <c r="BF27" s="90">
        <v>9.899494937000001E-4</v>
      </c>
      <c r="BG27" s="87"/>
    </row>
    <row r="28" spans="1:59" ht="15.75" customHeight="1" x14ac:dyDescent="0.2">
      <c r="A28" s="84" t="s">
        <v>45</v>
      </c>
      <c r="B28" s="252">
        <v>1.8E-3</v>
      </c>
      <c r="C28" s="86" t="s">
        <v>12</v>
      </c>
      <c r="D28" s="87" t="s">
        <v>12</v>
      </c>
      <c r="E28" s="88" t="s">
        <v>181</v>
      </c>
      <c r="F28" s="88" t="s">
        <v>181</v>
      </c>
      <c r="G28" s="87" t="s">
        <v>12</v>
      </c>
      <c r="H28" s="87" t="s">
        <v>12</v>
      </c>
      <c r="I28" s="89" t="s">
        <v>181</v>
      </c>
      <c r="J28" s="90" t="s">
        <v>181</v>
      </c>
      <c r="K28" s="86" t="s">
        <v>12</v>
      </c>
      <c r="L28" s="87" t="s">
        <v>12</v>
      </c>
      <c r="M28" s="89" t="s">
        <v>181</v>
      </c>
      <c r="N28" s="89" t="s">
        <v>181</v>
      </c>
      <c r="O28" s="87" t="s">
        <v>12</v>
      </c>
      <c r="P28" s="87" t="s">
        <v>12</v>
      </c>
      <c r="Q28" s="89" t="s">
        <v>181</v>
      </c>
      <c r="R28" s="90" t="s">
        <v>181</v>
      </c>
      <c r="S28" s="86" t="s">
        <v>12</v>
      </c>
      <c r="T28" s="87" t="s">
        <v>12</v>
      </c>
      <c r="U28" s="89" t="s">
        <v>181</v>
      </c>
      <c r="V28" s="88" t="s">
        <v>181</v>
      </c>
      <c r="W28" s="87" t="s">
        <v>12</v>
      </c>
      <c r="X28" s="87" t="s">
        <v>12</v>
      </c>
      <c r="Y28" s="89" t="s">
        <v>181</v>
      </c>
      <c r="Z28" s="253" t="s">
        <v>181</v>
      </c>
      <c r="AA28" s="87" t="s">
        <v>12</v>
      </c>
      <c r="AB28" s="87" t="s">
        <v>12</v>
      </c>
      <c r="AC28" s="89" t="s">
        <v>181</v>
      </c>
      <c r="AD28" s="88" t="s">
        <v>181</v>
      </c>
      <c r="AE28" s="87" t="s">
        <v>12</v>
      </c>
      <c r="AF28" s="87" t="s">
        <v>12</v>
      </c>
      <c r="AG28" s="89" t="s">
        <v>181</v>
      </c>
      <c r="AH28" s="88" t="s">
        <v>181</v>
      </c>
      <c r="AI28" s="86" t="s">
        <v>12</v>
      </c>
      <c r="AJ28" s="87" t="s">
        <v>12</v>
      </c>
      <c r="AK28" s="89" t="s">
        <v>181</v>
      </c>
      <c r="AL28" s="88" t="s">
        <v>181</v>
      </c>
      <c r="AM28" s="87" t="s">
        <v>12</v>
      </c>
      <c r="AN28" s="87" t="s">
        <v>12</v>
      </c>
      <c r="AO28" s="89" t="s">
        <v>181</v>
      </c>
      <c r="AP28" s="90" t="s">
        <v>181</v>
      </c>
      <c r="AQ28" s="86" t="s">
        <v>12</v>
      </c>
      <c r="AR28" s="87" t="s">
        <v>12</v>
      </c>
      <c r="AS28" s="89" t="s">
        <v>181</v>
      </c>
      <c r="AT28" s="88" t="s">
        <v>181</v>
      </c>
      <c r="AU28" s="87" t="s">
        <v>12</v>
      </c>
      <c r="AV28" s="87" t="s">
        <v>12</v>
      </c>
      <c r="AW28" s="89" t="s">
        <v>181</v>
      </c>
      <c r="AX28" s="90" t="s">
        <v>181</v>
      </c>
      <c r="AY28" s="86" t="s">
        <v>12</v>
      </c>
      <c r="AZ28" s="87" t="s">
        <v>12</v>
      </c>
      <c r="BA28" s="88" t="s">
        <v>181</v>
      </c>
      <c r="BB28" s="89" t="s">
        <v>181</v>
      </c>
      <c r="BC28" s="87" t="s">
        <v>12</v>
      </c>
      <c r="BD28" s="87" t="s">
        <v>12</v>
      </c>
      <c r="BE28" s="88" t="s">
        <v>181</v>
      </c>
      <c r="BF28" s="90" t="s">
        <v>181</v>
      </c>
      <c r="BG28" s="87"/>
    </row>
    <row r="29" spans="1:59" ht="15.75" customHeight="1" x14ac:dyDescent="0.2">
      <c r="A29" s="84" t="s">
        <v>46</v>
      </c>
      <c r="B29" s="252">
        <v>8.0000000000000004E-4</v>
      </c>
      <c r="C29" s="86" t="s">
        <v>12</v>
      </c>
      <c r="D29" s="87" t="s">
        <v>12</v>
      </c>
      <c r="E29" s="88" t="s">
        <v>181</v>
      </c>
      <c r="F29" s="88" t="s">
        <v>181</v>
      </c>
      <c r="G29" s="87" t="s">
        <v>12</v>
      </c>
      <c r="H29" s="87" t="s">
        <v>12</v>
      </c>
      <c r="I29" s="89" t="s">
        <v>181</v>
      </c>
      <c r="J29" s="90" t="s">
        <v>181</v>
      </c>
      <c r="K29" s="86" t="s">
        <v>12</v>
      </c>
      <c r="L29" s="87" t="s">
        <v>12</v>
      </c>
      <c r="M29" s="89" t="s">
        <v>181</v>
      </c>
      <c r="N29" s="89" t="s">
        <v>181</v>
      </c>
      <c r="O29" s="87" t="s">
        <v>12</v>
      </c>
      <c r="P29" s="87" t="s">
        <v>12</v>
      </c>
      <c r="Q29" s="89" t="s">
        <v>181</v>
      </c>
      <c r="R29" s="90" t="s">
        <v>181</v>
      </c>
      <c r="S29" s="86" t="s">
        <v>12</v>
      </c>
      <c r="T29" s="87" t="s">
        <v>12</v>
      </c>
      <c r="U29" s="89" t="s">
        <v>181</v>
      </c>
      <c r="V29" s="88" t="s">
        <v>181</v>
      </c>
      <c r="W29" s="87" t="s">
        <v>12</v>
      </c>
      <c r="X29" s="87" t="s">
        <v>12</v>
      </c>
      <c r="Y29" s="89" t="s">
        <v>181</v>
      </c>
      <c r="Z29" s="253" t="s">
        <v>181</v>
      </c>
      <c r="AA29" s="87" t="s">
        <v>12</v>
      </c>
      <c r="AB29" s="87" t="s">
        <v>12</v>
      </c>
      <c r="AC29" s="89" t="s">
        <v>181</v>
      </c>
      <c r="AD29" s="88" t="s">
        <v>181</v>
      </c>
      <c r="AE29" s="87" t="s">
        <v>12</v>
      </c>
      <c r="AF29" s="87" t="s">
        <v>12</v>
      </c>
      <c r="AG29" s="89" t="s">
        <v>181</v>
      </c>
      <c r="AH29" s="88" t="s">
        <v>181</v>
      </c>
      <c r="AI29" s="86" t="s">
        <v>12</v>
      </c>
      <c r="AJ29" s="87" t="s">
        <v>12</v>
      </c>
      <c r="AK29" s="89" t="s">
        <v>181</v>
      </c>
      <c r="AL29" s="88" t="s">
        <v>181</v>
      </c>
      <c r="AM29" s="87" t="s">
        <v>12</v>
      </c>
      <c r="AN29" s="87" t="s">
        <v>12</v>
      </c>
      <c r="AO29" s="89" t="s">
        <v>181</v>
      </c>
      <c r="AP29" s="90" t="s">
        <v>181</v>
      </c>
      <c r="AQ29" s="86" t="s">
        <v>12</v>
      </c>
      <c r="AR29" s="87" t="s">
        <v>12</v>
      </c>
      <c r="AS29" s="89" t="s">
        <v>181</v>
      </c>
      <c r="AT29" s="88" t="s">
        <v>181</v>
      </c>
      <c r="AU29" s="87" t="s">
        <v>12</v>
      </c>
      <c r="AV29" s="87" t="s">
        <v>12</v>
      </c>
      <c r="AW29" s="89" t="s">
        <v>181</v>
      </c>
      <c r="AX29" s="90" t="s">
        <v>181</v>
      </c>
      <c r="AY29" s="86" t="s">
        <v>12</v>
      </c>
      <c r="AZ29" s="87" t="s">
        <v>12</v>
      </c>
      <c r="BA29" s="88" t="s">
        <v>181</v>
      </c>
      <c r="BB29" s="89" t="s">
        <v>181</v>
      </c>
      <c r="BC29" s="87" t="s">
        <v>12</v>
      </c>
      <c r="BD29" s="87" t="s">
        <v>12</v>
      </c>
      <c r="BE29" s="88" t="s">
        <v>181</v>
      </c>
      <c r="BF29" s="90" t="s">
        <v>181</v>
      </c>
      <c r="BG29" s="87"/>
    </row>
    <row r="30" spans="1:59" ht="15.75" customHeight="1" x14ac:dyDescent="0.2">
      <c r="A30" s="84" t="s">
        <v>47</v>
      </c>
      <c r="B30" s="252">
        <v>2.9999999999999997E-4</v>
      </c>
      <c r="C30" s="86">
        <v>3.7400000000000003E-2</v>
      </c>
      <c r="D30" s="87">
        <v>3.5200000000000002E-2</v>
      </c>
      <c r="E30" s="88">
        <v>3.6299999999999999E-2</v>
      </c>
      <c r="F30" s="88">
        <v>1.555634919E-3</v>
      </c>
      <c r="G30" s="87">
        <v>2.6599999999999999E-2</v>
      </c>
      <c r="H30" s="87">
        <v>2.7400000000000001E-2</v>
      </c>
      <c r="I30" s="89">
        <v>2.7E-2</v>
      </c>
      <c r="J30" s="90">
        <v>5.6568542489999997E-4</v>
      </c>
      <c r="K30" s="86">
        <v>0.2069</v>
      </c>
      <c r="L30" s="87">
        <v>0.20530000000000001</v>
      </c>
      <c r="M30" s="89">
        <v>0.20610000000000001</v>
      </c>
      <c r="N30" s="89">
        <v>1.1313708500000001E-3</v>
      </c>
      <c r="O30" s="87">
        <v>0.18440000000000001</v>
      </c>
      <c r="P30" s="87">
        <v>0.1802</v>
      </c>
      <c r="Q30" s="89">
        <v>0.18229999999999999</v>
      </c>
      <c r="R30" s="90">
        <v>2.969848481E-3</v>
      </c>
      <c r="S30" s="86">
        <v>0.28870000000000001</v>
      </c>
      <c r="T30" s="87">
        <v>0.28220000000000001</v>
      </c>
      <c r="U30" s="89">
        <v>0.28544999999999998</v>
      </c>
      <c r="V30" s="88">
        <v>4.5961940780000002E-3</v>
      </c>
      <c r="W30" s="87">
        <v>0.25059999999999999</v>
      </c>
      <c r="X30" s="87">
        <v>0.24510000000000001</v>
      </c>
      <c r="Y30" s="89">
        <v>0.24784999999999999</v>
      </c>
      <c r="Z30" s="253">
        <v>3.889087297E-3</v>
      </c>
      <c r="AA30" s="87">
        <v>2.4299999999999999E-2</v>
      </c>
      <c r="AB30" s="87">
        <v>2.6100000000000002E-2</v>
      </c>
      <c r="AC30" s="89">
        <v>2.52E-2</v>
      </c>
      <c r="AD30" s="88">
        <v>1.2727922060000001E-3</v>
      </c>
      <c r="AE30" s="87">
        <v>1.15E-2</v>
      </c>
      <c r="AF30" s="87">
        <v>1.29E-2</v>
      </c>
      <c r="AG30" s="89">
        <v>1.2200000000000001E-2</v>
      </c>
      <c r="AH30" s="88">
        <v>9.899494937000001E-4</v>
      </c>
      <c r="AI30" s="86">
        <v>0.3044</v>
      </c>
      <c r="AJ30" s="87">
        <v>0.30180000000000001</v>
      </c>
      <c r="AK30" s="89">
        <v>0.30309999999999998</v>
      </c>
      <c r="AL30" s="88">
        <v>1.8384776309999999E-3</v>
      </c>
      <c r="AM30" s="87">
        <v>0.27300000000000002</v>
      </c>
      <c r="AN30" s="87">
        <v>0.27060000000000001</v>
      </c>
      <c r="AO30" s="89">
        <v>0.27179999999999999</v>
      </c>
      <c r="AP30" s="90">
        <v>1.6970562749999999E-3</v>
      </c>
      <c r="AQ30" s="86">
        <v>0.35830000000000001</v>
      </c>
      <c r="AR30" s="87">
        <v>0.3397</v>
      </c>
      <c r="AS30" s="89">
        <v>0.34899999999999998</v>
      </c>
      <c r="AT30" s="88">
        <v>1.315218613E-2</v>
      </c>
      <c r="AU30" s="87">
        <v>0.27379999999999999</v>
      </c>
      <c r="AV30" s="87">
        <v>0.29799999999999999</v>
      </c>
      <c r="AW30" s="89">
        <v>0.28589999999999999</v>
      </c>
      <c r="AX30" s="90">
        <v>1.7111984100000002E-2</v>
      </c>
      <c r="AY30" s="86">
        <v>0.1542</v>
      </c>
      <c r="AZ30" s="87">
        <v>0.1545</v>
      </c>
      <c r="BA30" s="88">
        <v>0.15434999999999999</v>
      </c>
      <c r="BB30" s="89">
        <v>2.1213203439999999E-4</v>
      </c>
      <c r="BC30" s="87">
        <v>0.1547</v>
      </c>
      <c r="BD30" s="87">
        <v>0.15440000000000001</v>
      </c>
      <c r="BE30" s="88">
        <v>0.15454999999999999</v>
      </c>
      <c r="BF30" s="90">
        <v>2.1213203439999999E-4</v>
      </c>
      <c r="BG30" s="87"/>
    </row>
    <row r="31" spans="1:59" ht="15.75" customHeight="1" x14ac:dyDescent="0.2">
      <c r="A31" s="84" t="s">
        <v>48</v>
      </c>
      <c r="B31" s="252">
        <v>1.6999999999999999E-3</v>
      </c>
      <c r="C31" s="86" t="s">
        <v>12</v>
      </c>
      <c r="D31" s="87" t="s">
        <v>12</v>
      </c>
      <c r="E31" s="88" t="s">
        <v>181</v>
      </c>
      <c r="F31" s="88" t="s">
        <v>181</v>
      </c>
      <c r="G31" s="87" t="s">
        <v>12</v>
      </c>
      <c r="H31" s="87" t="s">
        <v>12</v>
      </c>
      <c r="I31" s="89" t="s">
        <v>181</v>
      </c>
      <c r="J31" s="90" t="s">
        <v>181</v>
      </c>
      <c r="K31" s="86" t="s">
        <v>12</v>
      </c>
      <c r="L31" s="87" t="s">
        <v>12</v>
      </c>
      <c r="M31" s="89" t="s">
        <v>181</v>
      </c>
      <c r="N31" s="89" t="s">
        <v>181</v>
      </c>
      <c r="O31" s="87" t="s">
        <v>12</v>
      </c>
      <c r="P31" s="87" t="s">
        <v>12</v>
      </c>
      <c r="Q31" s="89" t="s">
        <v>181</v>
      </c>
      <c r="R31" s="90" t="s">
        <v>181</v>
      </c>
      <c r="S31" s="86" t="s">
        <v>12</v>
      </c>
      <c r="T31" s="87" t="s">
        <v>12</v>
      </c>
      <c r="U31" s="89" t="s">
        <v>181</v>
      </c>
      <c r="V31" s="88" t="s">
        <v>181</v>
      </c>
      <c r="W31" s="87" t="s">
        <v>12</v>
      </c>
      <c r="X31" s="87" t="s">
        <v>12</v>
      </c>
      <c r="Y31" s="89" t="s">
        <v>181</v>
      </c>
      <c r="Z31" s="253" t="s">
        <v>181</v>
      </c>
      <c r="AA31" s="87" t="s">
        <v>12</v>
      </c>
      <c r="AB31" s="87" t="s">
        <v>12</v>
      </c>
      <c r="AC31" s="89" t="s">
        <v>181</v>
      </c>
      <c r="AD31" s="88" t="s">
        <v>181</v>
      </c>
      <c r="AE31" s="87" t="s">
        <v>12</v>
      </c>
      <c r="AF31" s="87" t="s">
        <v>12</v>
      </c>
      <c r="AG31" s="89" t="s">
        <v>181</v>
      </c>
      <c r="AH31" s="88" t="s">
        <v>181</v>
      </c>
      <c r="AI31" s="86" t="s">
        <v>12</v>
      </c>
      <c r="AJ31" s="87" t="s">
        <v>12</v>
      </c>
      <c r="AK31" s="89" t="s">
        <v>181</v>
      </c>
      <c r="AL31" s="88" t="s">
        <v>181</v>
      </c>
      <c r="AM31" s="87" t="s">
        <v>12</v>
      </c>
      <c r="AN31" s="87" t="s">
        <v>12</v>
      </c>
      <c r="AO31" s="89" t="s">
        <v>181</v>
      </c>
      <c r="AP31" s="90" t="s">
        <v>181</v>
      </c>
      <c r="AQ31" s="86" t="s">
        <v>12</v>
      </c>
      <c r="AR31" s="87" t="s">
        <v>12</v>
      </c>
      <c r="AS31" s="89" t="s">
        <v>181</v>
      </c>
      <c r="AT31" s="88" t="s">
        <v>181</v>
      </c>
      <c r="AU31" s="87" t="s">
        <v>12</v>
      </c>
      <c r="AV31" s="87" t="s">
        <v>12</v>
      </c>
      <c r="AW31" s="89" t="s">
        <v>181</v>
      </c>
      <c r="AX31" s="90" t="s">
        <v>181</v>
      </c>
      <c r="AY31" s="86" t="s">
        <v>12</v>
      </c>
      <c r="AZ31" s="87" t="s">
        <v>12</v>
      </c>
      <c r="BA31" s="88" t="s">
        <v>181</v>
      </c>
      <c r="BB31" s="89" t="s">
        <v>181</v>
      </c>
      <c r="BC31" s="87" t="s">
        <v>12</v>
      </c>
      <c r="BD31" s="87" t="s">
        <v>12</v>
      </c>
      <c r="BE31" s="88" t="s">
        <v>181</v>
      </c>
      <c r="BF31" s="90" t="s">
        <v>181</v>
      </c>
      <c r="BG31" s="87"/>
    </row>
    <row r="32" spans="1:59" ht="12.75" x14ac:dyDescent="0.2">
      <c r="A32" s="84" t="s">
        <v>49</v>
      </c>
      <c r="B32" s="252">
        <v>1E-3</v>
      </c>
      <c r="C32" s="86" t="s">
        <v>12</v>
      </c>
      <c r="D32" s="87" t="s">
        <v>12</v>
      </c>
      <c r="E32" s="88" t="s">
        <v>181</v>
      </c>
      <c r="F32" s="88" t="s">
        <v>181</v>
      </c>
      <c r="G32" s="87" t="s">
        <v>12</v>
      </c>
      <c r="H32" s="87" t="s">
        <v>12</v>
      </c>
      <c r="I32" s="89" t="s">
        <v>181</v>
      </c>
      <c r="J32" s="90" t="s">
        <v>181</v>
      </c>
      <c r="K32" s="86" t="s">
        <v>12</v>
      </c>
      <c r="L32" s="87" t="s">
        <v>12</v>
      </c>
      <c r="M32" s="89" t="s">
        <v>181</v>
      </c>
      <c r="N32" s="89" t="s">
        <v>181</v>
      </c>
      <c r="O32" s="87" t="s">
        <v>12</v>
      </c>
      <c r="P32" s="87" t="s">
        <v>12</v>
      </c>
      <c r="Q32" s="89" t="s">
        <v>181</v>
      </c>
      <c r="R32" s="90" t="s">
        <v>181</v>
      </c>
      <c r="S32" s="86" t="s">
        <v>12</v>
      </c>
      <c r="T32" s="87" t="s">
        <v>12</v>
      </c>
      <c r="U32" s="89" t="s">
        <v>181</v>
      </c>
      <c r="V32" s="88" t="s">
        <v>181</v>
      </c>
      <c r="W32" s="87" t="s">
        <v>12</v>
      </c>
      <c r="X32" s="87" t="s">
        <v>12</v>
      </c>
      <c r="Y32" s="89" t="s">
        <v>181</v>
      </c>
      <c r="Z32" s="253" t="s">
        <v>181</v>
      </c>
      <c r="AA32" s="87" t="s">
        <v>12</v>
      </c>
      <c r="AB32" s="87" t="s">
        <v>12</v>
      </c>
      <c r="AC32" s="89" t="s">
        <v>181</v>
      </c>
      <c r="AD32" s="88" t="s">
        <v>181</v>
      </c>
      <c r="AE32" s="87" t="s">
        <v>12</v>
      </c>
      <c r="AF32" s="87" t="s">
        <v>12</v>
      </c>
      <c r="AG32" s="89" t="s">
        <v>181</v>
      </c>
      <c r="AH32" s="88" t="s">
        <v>181</v>
      </c>
      <c r="AI32" s="86" t="s">
        <v>12</v>
      </c>
      <c r="AJ32" s="87" t="s">
        <v>12</v>
      </c>
      <c r="AK32" s="89" t="s">
        <v>181</v>
      </c>
      <c r="AL32" s="88" t="s">
        <v>181</v>
      </c>
      <c r="AM32" s="87" t="s">
        <v>12</v>
      </c>
      <c r="AN32" s="87" t="s">
        <v>12</v>
      </c>
      <c r="AO32" s="89" t="s">
        <v>181</v>
      </c>
      <c r="AP32" s="90" t="s">
        <v>181</v>
      </c>
      <c r="AQ32" s="86" t="s">
        <v>12</v>
      </c>
      <c r="AR32" s="87" t="s">
        <v>12</v>
      </c>
      <c r="AS32" s="89" t="s">
        <v>181</v>
      </c>
      <c r="AT32" s="88" t="s">
        <v>181</v>
      </c>
      <c r="AU32" s="87" t="s">
        <v>12</v>
      </c>
      <c r="AV32" s="87" t="s">
        <v>12</v>
      </c>
      <c r="AW32" s="89" t="s">
        <v>181</v>
      </c>
      <c r="AX32" s="90" t="s">
        <v>181</v>
      </c>
      <c r="AY32" s="86" t="s">
        <v>12</v>
      </c>
      <c r="AZ32" s="87" t="s">
        <v>12</v>
      </c>
      <c r="BA32" s="88" t="s">
        <v>181</v>
      </c>
      <c r="BB32" s="89" t="s">
        <v>181</v>
      </c>
      <c r="BC32" s="87" t="s">
        <v>12</v>
      </c>
      <c r="BD32" s="87" t="s">
        <v>12</v>
      </c>
      <c r="BE32" s="88" t="s">
        <v>181</v>
      </c>
      <c r="BF32" s="90" t="s">
        <v>181</v>
      </c>
      <c r="BG32" s="87"/>
    </row>
    <row r="33" spans="1:59" ht="12.75" x14ac:dyDescent="0.2">
      <c r="A33" s="84" t="s">
        <v>50</v>
      </c>
      <c r="B33" s="252">
        <v>5.1000000000000004E-3</v>
      </c>
      <c r="C33" s="86" t="s">
        <v>12</v>
      </c>
      <c r="D33" s="87" t="s">
        <v>12</v>
      </c>
      <c r="E33" s="88" t="s">
        <v>181</v>
      </c>
      <c r="F33" s="88" t="s">
        <v>181</v>
      </c>
      <c r="G33" s="87" t="s">
        <v>12</v>
      </c>
      <c r="H33" s="87" t="s">
        <v>12</v>
      </c>
      <c r="I33" s="89" t="s">
        <v>181</v>
      </c>
      <c r="J33" s="90" t="s">
        <v>181</v>
      </c>
      <c r="K33" s="86" t="s">
        <v>12</v>
      </c>
      <c r="L33" s="87" t="s">
        <v>12</v>
      </c>
      <c r="M33" s="89" t="s">
        <v>181</v>
      </c>
      <c r="N33" s="89" t="s">
        <v>181</v>
      </c>
      <c r="O33" s="87" t="s">
        <v>12</v>
      </c>
      <c r="P33" s="87" t="s">
        <v>12</v>
      </c>
      <c r="Q33" s="89" t="s">
        <v>181</v>
      </c>
      <c r="R33" s="90" t="s">
        <v>181</v>
      </c>
      <c r="S33" s="86" t="s">
        <v>12</v>
      </c>
      <c r="T33" s="87" t="s">
        <v>12</v>
      </c>
      <c r="U33" s="89" t="s">
        <v>181</v>
      </c>
      <c r="V33" s="88" t="s">
        <v>181</v>
      </c>
      <c r="W33" s="87" t="s">
        <v>12</v>
      </c>
      <c r="X33" s="87" t="s">
        <v>12</v>
      </c>
      <c r="Y33" s="89" t="s">
        <v>181</v>
      </c>
      <c r="Z33" s="253" t="s">
        <v>181</v>
      </c>
      <c r="AA33" s="87" t="s">
        <v>12</v>
      </c>
      <c r="AB33" s="87" t="s">
        <v>12</v>
      </c>
      <c r="AC33" s="89" t="s">
        <v>181</v>
      </c>
      <c r="AD33" s="88" t="s">
        <v>181</v>
      </c>
      <c r="AE33" s="87" t="s">
        <v>12</v>
      </c>
      <c r="AF33" s="87" t="s">
        <v>12</v>
      </c>
      <c r="AG33" s="89" t="s">
        <v>181</v>
      </c>
      <c r="AH33" s="88" t="s">
        <v>181</v>
      </c>
      <c r="AI33" s="86" t="s">
        <v>12</v>
      </c>
      <c r="AJ33" s="87" t="s">
        <v>12</v>
      </c>
      <c r="AK33" s="89" t="s">
        <v>181</v>
      </c>
      <c r="AL33" s="88" t="s">
        <v>181</v>
      </c>
      <c r="AM33" s="87" t="s">
        <v>12</v>
      </c>
      <c r="AN33" s="87" t="s">
        <v>12</v>
      </c>
      <c r="AO33" s="89" t="s">
        <v>181</v>
      </c>
      <c r="AP33" s="90" t="s">
        <v>181</v>
      </c>
      <c r="AQ33" s="86" t="s">
        <v>12</v>
      </c>
      <c r="AR33" s="87" t="s">
        <v>12</v>
      </c>
      <c r="AS33" s="89" t="s">
        <v>181</v>
      </c>
      <c r="AT33" s="88" t="s">
        <v>181</v>
      </c>
      <c r="AU33" s="87" t="s">
        <v>12</v>
      </c>
      <c r="AV33" s="87" t="s">
        <v>12</v>
      </c>
      <c r="AW33" s="89" t="s">
        <v>181</v>
      </c>
      <c r="AX33" s="90" t="s">
        <v>181</v>
      </c>
      <c r="AY33" s="86" t="s">
        <v>12</v>
      </c>
      <c r="AZ33" s="87" t="s">
        <v>12</v>
      </c>
      <c r="BA33" s="88" t="s">
        <v>181</v>
      </c>
      <c r="BB33" s="89" t="s">
        <v>181</v>
      </c>
      <c r="BC33" s="87" t="s">
        <v>12</v>
      </c>
      <c r="BD33" s="87" t="s">
        <v>12</v>
      </c>
      <c r="BE33" s="88" t="s">
        <v>181</v>
      </c>
      <c r="BF33" s="90" t="s">
        <v>181</v>
      </c>
      <c r="BG33" s="87"/>
    </row>
    <row r="34" spans="1:59" ht="12.75" x14ac:dyDescent="0.2">
      <c r="A34" s="84" t="s">
        <v>51</v>
      </c>
      <c r="B34" s="252">
        <v>2.0000000000000001E-4</v>
      </c>
      <c r="C34" s="86" t="s">
        <v>12</v>
      </c>
      <c r="D34" s="87" t="s">
        <v>12</v>
      </c>
      <c r="E34" s="88" t="s">
        <v>181</v>
      </c>
      <c r="F34" s="88" t="s">
        <v>181</v>
      </c>
      <c r="G34" s="87" t="s">
        <v>12</v>
      </c>
      <c r="H34" s="87" t="s">
        <v>12</v>
      </c>
      <c r="I34" s="89" t="s">
        <v>181</v>
      </c>
      <c r="J34" s="90" t="s">
        <v>181</v>
      </c>
      <c r="K34" s="86" t="s">
        <v>12</v>
      </c>
      <c r="L34" s="87" t="s">
        <v>12</v>
      </c>
      <c r="M34" s="89" t="s">
        <v>181</v>
      </c>
      <c r="N34" s="89" t="s">
        <v>181</v>
      </c>
      <c r="O34" s="87" t="s">
        <v>12</v>
      </c>
      <c r="P34" s="87" t="s">
        <v>12</v>
      </c>
      <c r="Q34" s="89" t="s">
        <v>181</v>
      </c>
      <c r="R34" s="90" t="s">
        <v>181</v>
      </c>
      <c r="S34" s="86" t="s">
        <v>12</v>
      </c>
      <c r="T34" s="87" t="s">
        <v>12</v>
      </c>
      <c r="U34" s="89" t="s">
        <v>181</v>
      </c>
      <c r="V34" s="88" t="s">
        <v>181</v>
      </c>
      <c r="W34" s="87" t="s">
        <v>12</v>
      </c>
      <c r="X34" s="87" t="s">
        <v>12</v>
      </c>
      <c r="Y34" s="89" t="s">
        <v>181</v>
      </c>
      <c r="Z34" s="253" t="s">
        <v>181</v>
      </c>
      <c r="AA34" s="87" t="s">
        <v>12</v>
      </c>
      <c r="AB34" s="87" t="s">
        <v>12</v>
      </c>
      <c r="AC34" s="89" t="s">
        <v>181</v>
      </c>
      <c r="AD34" s="88" t="s">
        <v>181</v>
      </c>
      <c r="AE34" s="87" t="s">
        <v>12</v>
      </c>
      <c r="AF34" s="87" t="s">
        <v>12</v>
      </c>
      <c r="AG34" s="89" t="s">
        <v>181</v>
      </c>
      <c r="AH34" s="88" t="s">
        <v>181</v>
      </c>
      <c r="AI34" s="86" t="s">
        <v>12</v>
      </c>
      <c r="AJ34" s="87" t="s">
        <v>12</v>
      </c>
      <c r="AK34" s="89" t="s">
        <v>181</v>
      </c>
      <c r="AL34" s="88" t="s">
        <v>181</v>
      </c>
      <c r="AM34" s="87" t="s">
        <v>12</v>
      </c>
      <c r="AN34" s="87" t="s">
        <v>12</v>
      </c>
      <c r="AO34" s="89" t="s">
        <v>181</v>
      </c>
      <c r="AP34" s="90" t="s">
        <v>181</v>
      </c>
      <c r="AQ34" s="86" t="s">
        <v>12</v>
      </c>
      <c r="AR34" s="87" t="s">
        <v>12</v>
      </c>
      <c r="AS34" s="89" t="s">
        <v>181</v>
      </c>
      <c r="AT34" s="88" t="s">
        <v>181</v>
      </c>
      <c r="AU34" s="87" t="s">
        <v>12</v>
      </c>
      <c r="AV34" s="87" t="s">
        <v>12</v>
      </c>
      <c r="AW34" s="89" t="s">
        <v>181</v>
      </c>
      <c r="AX34" s="90" t="s">
        <v>181</v>
      </c>
      <c r="AY34" s="86" t="s">
        <v>12</v>
      </c>
      <c r="AZ34" s="87" t="s">
        <v>12</v>
      </c>
      <c r="BA34" s="88" t="s">
        <v>181</v>
      </c>
      <c r="BB34" s="89" t="s">
        <v>181</v>
      </c>
      <c r="BC34" s="87" t="s">
        <v>12</v>
      </c>
      <c r="BD34" s="87" t="s">
        <v>12</v>
      </c>
      <c r="BE34" s="88" t="s">
        <v>181</v>
      </c>
      <c r="BF34" s="90" t="s">
        <v>181</v>
      </c>
      <c r="BG34" s="87"/>
    </row>
    <row r="35" spans="1:59" ht="12.75" x14ac:dyDescent="0.2">
      <c r="A35" s="84" t="s">
        <v>53</v>
      </c>
      <c r="B35" s="252">
        <v>2.2000000000000001E-3</v>
      </c>
      <c r="C35" s="86">
        <v>110.3308</v>
      </c>
      <c r="D35" s="87">
        <v>106.25</v>
      </c>
      <c r="E35" s="88">
        <v>108.29040000000001</v>
      </c>
      <c r="F35" s="88">
        <v>2.8855613529999999</v>
      </c>
      <c r="G35" s="87">
        <v>109.5102</v>
      </c>
      <c r="H35" s="87">
        <v>110.11320000000001</v>
      </c>
      <c r="I35" s="89">
        <v>109.8117</v>
      </c>
      <c r="J35" s="90">
        <v>0.42638538910000001</v>
      </c>
      <c r="K35" s="86">
        <v>102.7565</v>
      </c>
      <c r="L35" s="87">
        <v>100.88249999999999</v>
      </c>
      <c r="M35" s="89">
        <v>101.81950000000001</v>
      </c>
      <c r="N35" s="89">
        <v>1.3251181080000001</v>
      </c>
      <c r="O35" s="87">
        <v>101.6126</v>
      </c>
      <c r="P35" s="87">
        <v>100.3843</v>
      </c>
      <c r="Q35" s="89">
        <v>100.99845000000001</v>
      </c>
      <c r="R35" s="90">
        <v>0.86853925929999998</v>
      </c>
      <c r="S35" s="86">
        <v>101.2325</v>
      </c>
      <c r="T35" s="87">
        <v>101.27760000000001</v>
      </c>
      <c r="U35" s="89">
        <v>101.25505</v>
      </c>
      <c r="V35" s="88">
        <v>3.1890515830000001E-2</v>
      </c>
      <c r="W35" s="87">
        <v>101.34399999999999</v>
      </c>
      <c r="X35" s="87">
        <v>93.373500000000007</v>
      </c>
      <c r="Y35" s="89">
        <v>97.358750000000001</v>
      </c>
      <c r="Z35" s="253">
        <v>5.635994599</v>
      </c>
      <c r="AA35" s="87">
        <v>105.26049999999999</v>
      </c>
      <c r="AB35" s="87">
        <v>103.5925</v>
      </c>
      <c r="AC35" s="89">
        <v>104.4265</v>
      </c>
      <c r="AD35" s="88">
        <v>1.1794541110000001</v>
      </c>
      <c r="AE35" s="87">
        <v>100.44450000000001</v>
      </c>
      <c r="AF35" s="87">
        <v>97.230400000000003</v>
      </c>
      <c r="AG35" s="89">
        <v>98.837450000000004</v>
      </c>
      <c r="AH35" s="88">
        <v>2.272711905</v>
      </c>
      <c r="AI35" s="86">
        <v>108.8062</v>
      </c>
      <c r="AJ35" s="87">
        <v>108.7649</v>
      </c>
      <c r="AK35" s="89">
        <v>108.78555</v>
      </c>
      <c r="AL35" s="88">
        <v>2.920351006E-2</v>
      </c>
      <c r="AM35" s="87">
        <v>109.271</v>
      </c>
      <c r="AN35" s="87">
        <v>107.2949</v>
      </c>
      <c r="AO35" s="89">
        <v>108.28295</v>
      </c>
      <c r="AP35" s="90">
        <v>1.3973137099999999</v>
      </c>
      <c r="AQ35" s="86">
        <v>109.0248</v>
      </c>
      <c r="AR35" s="87">
        <v>114.1888</v>
      </c>
      <c r="AS35" s="89">
        <v>111.60680000000001</v>
      </c>
      <c r="AT35" s="88">
        <v>3.6514994180000002</v>
      </c>
      <c r="AU35" s="87" t="s">
        <v>12</v>
      </c>
      <c r="AV35" s="87">
        <v>110.0917</v>
      </c>
      <c r="AW35" s="89">
        <v>110.0917</v>
      </c>
      <c r="AX35" s="90" t="s">
        <v>181</v>
      </c>
      <c r="AY35" s="86">
        <v>105.0467</v>
      </c>
      <c r="AZ35" s="87">
        <v>105.9978</v>
      </c>
      <c r="BA35" s="88">
        <v>105.52225</v>
      </c>
      <c r="BB35" s="89">
        <v>0.67252925959999998</v>
      </c>
      <c r="BC35" s="87">
        <v>105.41719999999999</v>
      </c>
      <c r="BD35" s="87">
        <v>109.49979999999999</v>
      </c>
      <c r="BE35" s="88">
        <v>107.4585</v>
      </c>
      <c r="BF35" s="90">
        <v>2.8868341449999999</v>
      </c>
      <c r="BG35" s="87"/>
    </row>
    <row r="36" spans="1:59" ht="12.75" x14ac:dyDescent="0.2">
      <c r="A36" s="84" t="s">
        <v>54</v>
      </c>
      <c r="B36" s="254">
        <v>1E-4</v>
      </c>
      <c r="C36" s="86">
        <v>103.31270000000001</v>
      </c>
      <c r="D36" s="87">
        <v>103.1943</v>
      </c>
      <c r="E36" s="88">
        <v>103.2535</v>
      </c>
      <c r="F36" s="88">
        <v>8.3721442889999997E-2</v>
      </c>
      <c r="G36" s="87">
        <v>102.56570000000001</v>
      </c>
      <c r="H36" s="87">
        <v>103.5951</v>
      </c>
      <c r="I36" s="89">
        <v>103.0804</v>
      </c>
      <c r="J36" s="90">
        <v>0.72789572059999996</v>
      </c>
      <c r="K36" s="86">
        <v>102.29859999999999</v>
      </c>
      <c r="L36" s="87">
        <v>103.05889999999999</v>
      </c>
      <c r="M36" s="89">
        <v>102.67874999999999</v>
      </c>
      <c r="N36" s="89">
        <v>0.5376132857</v>
      </c>
      <c r="O36" s="87">
        <v>101.8214</v>
      </c>
      <c r="P36" s="87">
        <v>103.8378</v>
      </c>
      <c r="Q36" s="89">
        <v>102.8296</v>
      </c>
      <c r="R36" s="90">
        <v>1.4258101139999999</v>
      </c>
      <c r="S36" s="86">
        <v>105.02670000000001</v>
      </c>
      <c r="T36" s="87">
        <v>102.1087</v>
      </c>
      <c r="U36" s="89">
        <v>103.5677</v>
      </c>
      <c r="V36" s="88">
        <v>2.063337588</v>
      </c>
      <c r="W36" s="87">
        <v>103.7256</v>
      </c>
      <c r="X36" s="87">
        <v>100.0787</v>
      </c>
      <c r="Y36" s="89">
        <v>101.90215000000001</v>
      </c>
      <c r="Z36" s="253">
        <v>2.57874772</v>
      </c>
      <c r="AA36" s="87">
        <v>101.53530000000001</v>
      </c>
      <c r="AB36" s="87">
        <v>103.3505</v>
      </c>
      <c r="AC36" s="89">
        <v>102.44289999999999</v>
      </c>
      <c r="AD36" s="88">
        <v>1.283540229</v>
      </c>
      <c r="AE36" s="87">
        <v>99.935699999999997</v>
      </c>
      <c r="AF36" s="87">
        <v>102.26309999999999</v>
      </c>
      <c r="AG36" s="89">
        <v>101.0994</v>
      </c>
      <c r="AH36" s="88">
        <v>1.6457203229999999</v>
      </c>
      <c r="AI36" s="86">
        <v>103.5607</v>
      </c>
      <c r="AJ36" s="87">
        <v>103.1159</v>
      </c>
      <c r="AK36" s="89">
        <v>103.3383</v>
      </c>
      <c r="AL36" s="88">
        <v>0.31452109630000002</v>
      </c>
      <c r="AM36" s="87">
        <v>103.6224</v>
      </c>
      <c r="AN36" s="87">
        <v>102.7701</v>
      </c>
      <c r="AO36" s="89">
        <v>103.19625000000001</v>
      </c>
      <c r="AP36" s="90">
        <v>0.60266710960000003</v>
      </c>
      <c r="AQ36" s="86">
        <v>103.477</v>
      </c>
      <c r="AR36" s="87">
        <v>103.9345</v>
      </c>
      <c r="AS36" s="89">
        <v>103.70574999999999</v>
      </c>
      <c r="AT36" s="88">
        <v>0.3235013524</v>
      </c>
      <c r="AU36" s="87" t="s">
        <v>12</v>
      </c>
      <c r="AV36" s="87">
        <v>103.8506</v>
      </c>
      <c r="AW36" s="89">
        <v>103.8506</v>
      </c>
      <c r="AX36" s="90" t="s">
        <v>181</v>
      </c>
      <c r="AY36" s="86">
        <v>101.4028</v>
      </c>
      <c r="AZ36" s="87">
        <v>103.1874</v>
      </c>
      <c r="BA36" s="88">
        <v>102.29510000000001</v>
      </c>
      <c r="BB36" s="89">
        <v>1.2619027620000001</v>
      </c>
      <c r="BC36" s="87">
        <v>104.036</v>
      </c>
      <c r="BD36" s="87">
        <v>103.8203</v>
      </c>
      <c r="BE36" s="88">
        <v>103.92815</v>
      </c>
      <c r="BF36" s="90">
        <v>0.1525229327</v>
      </c>
      <c r="BG36" s="87"/>
    </row>
    <row r="37" spans="1:59" ht="12.75" x14ac:dyDescent="0.2">
      <c r="A37" s="894" t="s">
        <v>81</v>
      </c>
      <c r="B37" s="862"/>
      <c r="C37" s="95"/>
      <c r="D37" s="95"/>
      <c r="E37" s="255"/>
      <c r="F37" s="255"/>
      <c r="G37" s="95"/>
      <c r="H37" s="95"/>
      <c r="I37" s="255"/>
      <c r="J37" s="256"/>
      <c r="K37" s="95"/>
      <c r="L37" s="95"/>
      <c r="M37" s="255"/>
      <c r="N37" s="255"/>
      <c r="O37" s="95"/>
      <c r="P37" s="95"/>
      <c r="Q37" s="255"/>
      <c r="R37" s="256"/>
      <c r="S37" s="125"/>
      <c r="T37" s="95"/>
      <c r="U37" s="255"/>
      <c r="V37" s="255"/>
      <c r="W37" s="95"/>
      <c r="X37" s="95"/>
      <c r="Y37" s="255"/>
      <c r="Z37" s="256"/>
      <c r="AA37" s="125"/>
      <c r="AB37" s="95"/>
      <c r="AC37" s="255"/>
      <c r="AD37" s="255"/>
      <c r="AE37" s="95"/>
      <c r="AF37" s="95"/>
      <c r="AG37" s="255"/>
      <c r="AH37" s="256"/>
      <c r="AI37" s="125"/>
      <c r="AJ37" s="95"/>
      <c r="AK37" s="255"/>
      <c r="AL37" s="255"/>
      <c r="AM37" s="95"/>
      <c r="AN37" s="95"/>
      <c r="AO37" s="255"/>
      <c r="AP37" s="256"/>
      <c r="AQ37" s="125"/>
      <c r="AR37" s="95"/>
      <c r="AS37" s="255"/>
      <c r="AT37" s="255"/>
      <c r="AU37" s="95"/>
      <c r="AV37" s="95"/>
      <c r="AW37" s="255"/>
      <c r="AX37" s="256"/>
      <c r="AY37" s="125"/>
      <c r="AZ37" s="95"/>
      <c r="BA37" s="255"/>
      <c r="BB37" s="255"/>
      <c r="BC37" s="95"/>
      <c r="BD37" s="95"/>
      <c r="BE37" s="255"/>
      <c r="BF37" s="256"/>
      <c r="BG37" s="257"/>
    </row>
    <row r="38" spans="1:59" ht="12.75" x14ac:dyDescent="0.2">
      <c r="A38" s="226" t="s">
        <v>82</v>
      </c>
      <c r="B38" s="258"/>
      <c r="C38" s="99" t="s">
        <v>83</v>
      </c>
      <c r="D38" s="97" t="s">
        <v>84</v>
      </c>
      <c r="E38" s="97" t="s">
        <v>70</v>
      </c>
      <c r="F38" s="97" t="s">
        <v>85</v>
      </c>
      <c r="G38" s="172"/>
      <c r="H38" s="172"/>
      <c r="I38" s="259"/>
      <c r="J38" s="259"/>
      <c r="K38" s="260" t="s">
        <v>83</v>
      </c>
      <c r="L38" s="261" t="s">
        <v>84</v>
      </c>
      <c r="M38" s="261" t="s">
        <v>70</v>
      </c>
      <c r="N38" s="261" t="s">
        <v>85</v>
      </c>
      <c r="O38" s="172"/>
      <c r="P38" s="172"/>
      <c r="Q38" s="259"/>
      <c r="R38" s="259"/>
      <c r="S38" s="260" t="s">
        <v>83</v>
      </c>
      <c r="T38" s="261" t="s">
        <v>84</v>
      </c>
      <c r="U38" s="261" t="s">
        <v>70</v>
      </c>
      <c r="V38" s="261" t="s">
        <v>85</v>
      </c>
      <c r="W38" s="172"/>
      <c r="X38" s="172"/>
      <c r="Y38" s="259"/>
      <c r="Z38" s="259"/>
      <c r="AA38" s="260" t="s">
        <v>83</v>
      </c>
      <c r="AB38" s="261" t="s">
        <v>84</v>
      </c>
      <c r="AC38" s="261" t="s">
        <v>70</v>
      </c>
      <c r="AD38" s="261" t="s">
        <v>85</v>
      </c>
      <c r="AE38" s="172"/>
      <c r="AF38" s="172"/>
      <c r="AG38" s="259"/>
      <c r="AH38" s="259"/>
      <c r="AI38" s="260" t="s">
        <v>83</v>
      </c>
      <c r="AJ38" s="261" t="s">
        <v>84</v>
      </c>
      <c r="AK38" s="261" t="s">
        <v>70</v>
      </c>
      <c r="AL38" s="261" t="s">
        <v>85</v>
      </c>
      <c r="AM38" s="172"/>
      <c r="AN38" s="172"/>
      <c r="AO38" s="259"/>
      <c r="AP38" s="259"/>
      <c r="AQ38" s="260" t="s">
        <v>83</v>
      </c>
      <c r="AR38" s="261" t="s">
        <v>84</v>
      </c>
      <c r="AS38" s="261" t="s">
        <v>70</v>
      </c>
      <c r="AT38" s="261" t="s">
        <v>85</v>
      </c>
      <c r="AU38" s="172"/>
      <c r="AV38" s="172"/>
      <c r="AW38" s="259"/>
      <c r="AX38" s="262"/>
      <c r="AY38" s="263" t="s">
        <v>108</v>
      </c>
      <c r="AZ38" s="172"/>
      <c r="BA38" s="259"/>
      <c r="BB38" s="259"/>
      <c r="BC38" s="172"/>
      <c r="BD38" s="172"/>
      <c r="BE38" s="259"/>
      <c r="BF38" s="262"/>
      <c r="BG38" s="172"/>
    </row>
    <row r="39" spans="1:59" ht="12.75" x14ac:dyDescent="0.2">
      <c r="A39" s="112" t="s">
        <v>86</v>
      </c>
      <c r="B39" s="264"/>
      <c r="C39" s="104">
        <v>0</v>
      </c>
      <c r="D39" s="101">
        <v>0</v>
      </c>
      <c r="E39" s="102">
        <f t="shared" ref="E39:E45" si="0">AVERAGE(C39:D39)</f>
        <v>0</v>
      </c>
      <c r="F39" s="103">
        <f t="shared" ref="F39:F45" si="1">STDEV(C39:D39)</f>
        <v>0</v>
      </c>
      <c r="G39" s="166"/>
      <c r="H39" s="166"/>
      <c r="I39" s="205"/>
      <c r="J39" s="205"/>
      <c r="K39" s="104">
        <v>0</v>
      </c>
      <c r="L39" s="101">
        <v>0</v>
      </c>
      <c r="M39" s="102">
        <f t="shared" ref="M39:M45" si="2">AVERAGE(K39:L39)</f>
        <v>0</v>
      </c>
      <c r="N39" s="103">
        <f t="shared" ref="N39:N45" si="3">STDEV(K39:L39)</f>
        <v>0</v>
      </c>
      <c r="O39" s="166"/>
      <c r="P39" s="166"/>
      <c r="Q39" s="205"/>
      <c r="R39" s="205"/>
      <c r="S39" s="104">
        <v>0</v>
      </c>
      <c r="T39" s="101">
        <v>0</v>
      </c>
      <c r="U39" s="102">
        <f t="shared" ref="U39:U45" si="4">AVERAGE(S39:T39)</f>
        <v>0</v>
      </c>
      <c r="V39" s="103">
        <f t="shared" ref="V39:V45" si="5">STDEV(S39:T39)</f>
        <v>0</v>
      </c>
      <c r="W39" s="166"/>
      <c r="X39" s="166"/>
      <c r="Y39" s="205"/>
      <c r="Z39" s="205"/>
      <c r="AA39" s="104">
        <v>1.25</v>
      </c>
      <c r="AB39" s="101">
        <v>1.22</v>
      </c>
      <c r="AC39" s="102">
        <f t="shared" ref="AC39:AC44" si="6">AVERAGE(AA39:AB39)</f>
        <v>1.2349999999999999</v>
      </c>
      <c r="AD39" s="103">
        <f t="shared" ref="AD39:AD44" si="7">STDEV(AA39:AB39)</f>
        <v>2.1213203435596444E-2</v>
      </c>
      <c r="AE39" s="166"/>
      <c r="AF39" s="166"/>
      <c r="AG39" s="205"/>
      <c r="AH39" s="205"/>
      <c r="AI39" s="104">
        <v>0</v>
      </c>
      <c r="AJ39" s="101">
        <v>0</v>
      </c>
      <c r="AK39" s="102">
        <f t="shared" ref="AK39:AK45" si="8">AVERAGE(AI39:AJ39)</f>
        <v>0</v>
      </c>
      <c r="AL39" s="103">
        <f t="shared" ref="AL39:AL45" si="9">STDEV(AI39:AJ39)</f>
        <v>0</v>
      </c>
      <c r="AM39" s="166"/>
      <c r="AN39" s="166"/>
      <c r="AO39" s="205"/>
      <c r="AP39" s="205"/>
      <c r="AQ39" s="104">
        <v>0</v>
      </c>
      <c r="AR39" s="101">
        <v>0</v>
      </c>
      <c r="AS39" s="102">
        <f t="shared" ref="AS39:AS45" si="10">AVERAGE(AQ39:AR39)</f>
        <v>0</v>
      </c>
      <c r="AT39" s="103">
        <f t="shared" ref="AT39:AT45" si="11">STDEV(AQ39:AR39)</f>
        <v>0</v>
      </c>
      <c r="AU39" s="166"/>
      <c r="AV39" s="166"/>
      <c r="AW39" s="205"/>
      <c r="AX39" s="265"/>
      <c r="AY39" s="266">
        <v>0.73</v>
      </c>
      <c r="AZ39" s="166"/>
      <c r="BA39" s="205"/>
      <c r="BB39" s="205"/>
      <c r="BC39" s="166"/>
      <c r="BD39" s="166"/>
      <c r="BE39" s="205"/>
      <c r="BF39" s="265"/>
      <c r="BG39" s="166"/>
    </row>
    <row r="40" spans="1:59" ht="12.75" x14ac:dyDescent="0.2">
      <c r="A40" s="112" t="s">
        <v>87</v>
      </c>
      <c r="B40" s="264"/>
      <c r="C40" s="104">
        <v>5.16</v>
      </c>
      <c r="D40" s="101">
        <v>4.04</v>
      </c>
      <c r="E40" s="102">
        <f t="shared" si="0"/>
        <v>4.5999999999999996</v>
      </c>
      <c r="F40" s="103">
        <f t="shared" si="1"/>
        <v>0.79195959492893897</v>
      </c>
      <c r="G40" s="166"/>
      <c r="H40" s="166"/>
      <c r="I40" s="205"/>
      <c r="J40" s="205"/>
      <c r="K40" s="104">
        <v>7.54</v>
      </c>
      <c r="L40" s="101">
        <v>7.63</v>
      </c>
      <c r="M40" s="102">
        <f t="shared" si="2"/>
        <v>7.585</v>
      </c>
      <c r="N40" s="103">
        <f t="shared" si="3"/>
        <v>6.3639610306789177E-2</v>
      </c>
      <c r="O40" s="166"/>
      <c r="P40" s="166"/>
      <c r="Q40" s="205"/>
      <c r="R40" s="205"/>
      <c r="S40" s="104">
        <v>9.26</v>
      </c>
      <c r="T40" s="101">
        <v>9.94</v>
      </c>
      <c r="U40" s="102">
        <f t="shared" si="4"/>
        <v>9.6</v>
      </c>
      <c r="V40" s="103">
        <f t="shared" si="5"/>
        <v>0.48083261120685211</v>
      </c>
      <c r="W40" s="166"/>
      <c r="X40" s="166"/>
      <c r="Y40" s="205"/>
      <c r="Z40" s="205"/>
      <c r="AA40" s="104">
        <v>75.39</v>
      </c>
      <c r="AB40" s="101">
        <v>75.739999999999995</v>
      </c>
      <c r="AC40" s="102">
        <f t="shared" si="6"/>
        <v>75.564999999999998</v>
      </c>
      <c r="AD40" s="103">
        <f t="shared" si="7"/>
        <v>0.24748737341528762</v>
      </c>
      <c r="AE40" s="166"/>
      <c r="AF40" s="166"/>
      <c r="AG40" s="205"/>
      <c r="AH40" s="205"/>
      <c r="AI40" s="104">
        <v>11.78</v>
      </c>
      <c r="AJ40" s="101">
        <v>11.89</v>
      </c>
      <c r="AK40" s="102">
        <f t="shared" si="8"/>
        <v>11.835000000000001</v>
      </c>
      <c r="AL40" s="103">
        <f t="shared" si="9"/>
        <v>7.778174593052109E-2</v>
      </c>
      <c r="AM40" s="166"/>
      <c r="AN40" s="166"/>
      <c r="AO40" s="205"/>
      <c r="AP40" s="205"/>
      <c r="AQ40" s="104">
        <v>12.59</v>
      </c>
      <c r="AR40" s="101">
        <v>12.48</v>
      </c>
      <c r="AS40" s="102">
        <f t="shared" si="10"/>
        <v>12.535</v>
      </c>
      <c r="AT40" s="103">
        <f t="shared" si="11"/>
        <v>7.7781745930519827E-2</v>
      </c>
      <c r="AU40" s="166"/>
      <c r="AV40" s="166"/>
      <c r="AW40" s="205"/>
      <c r="AX40" s="265"/>
      <c r="AY40" s="101">
        <v>61.07</v>
      </c>
      <c r="AZ40" s="166"/>
      <c r="BA40" s="205"/>
      <c r="BB40" s="205"/>
      <c r="BC40" s="166"/>
      <c r="BD40" s="166"/>
      <c r="BE40" s="205"/>
      <c r="BF40" s="265"/>
      <c r="BG40" s="166"/>
    </row>
    <row r="41" spans="1:59" ht="12.75" x14ac:dyDescent="0.2">
      <c r="A41" s="112" t="s">
        <v>88</v>
      </c>
      <c r="B41" s="264"/>
      <c r="C41" s="104">
        <v>0</v>
      </c>
      <c r="D41" s="101">
        <v>0</v>
      </c>
      <c r="E41" s="102">
        <f t="shared" si="0"/>
        <v>0</v>
      </c>
      <c r="F41" s="103">
        <f t="shared" si="1"/>
        <v>0</v>
      </c>
      <c r="G41" s="166"/>
      <c r="H41" s="166"/>
      <c r="I41" s="205"/>
      <c r="J41" s="205"/>
      <c r="K41" s="104">
        <v>0</v>
      </c>
      <c r="L41" s="101">
        <v>0</v>
      </c>
      <c r="M41" s="102">
        <f t="shared" si="2"/>
        <v>0</v>
      </c>
      <c r="N41" s="103">
        <f t="shared" si="3"/>
        <v>0</v>
      </c>
      <c r="O41" s="166"/>
      <c r="P41" s="166"/>
      <c r="Q41" s="205"/>
      <c r="R41" s="205"/>
      <c r="S41" s="104">
        <v>0</v>
      </c>
      <c r="T41" s="101">
        <v>0</v>
      </c>
      <c r="U41" s="102">
        <f t="shared" si="4"/>
        <v>0</v>
      </c>
      <c r="V41" s="103">
        <f t="shared" si="5"/>
        <v>0</v>
      </c>
      <c r="W41" s="166"/>
      <c r="X41" s="166"/>
      <c r="Y41" s="205"/>
      <c r="Z41" s="205"/>
      <c r="AA41" s="104">
        <v>0.17</v>
      </c>
      <c r="AB41" s="101">
        <v>0.15</v>
      </c>
      <c r="AC41" s="102">
        <f t="shared" si="6"/>
        <v>0.16</v>
      </c>
      <c r="AD41" s="103">
        <f t="shared" si="7"/>
        <v>1.4142135623730963E-2</v>
      </c>
      <c r="AE41" s="166"/>
      <c r="AF41" s="166"/>
      <c r="AG41" s="205"/>
      <c r="AH41" s="205"/>
      <c r="AI41" s="104">
        <v>0</v>
      </c>
      <c r="AJ41" s="101">
        <v>0</v>
      </c>
      <c r="AK41" s="102">
        <f t="shared" si="8"/>
        <v>0</v>
      </c>
      <c r="AL41" s="103">
        <f t="shared" si="9"/>
        <v>0</v>
      </c>
      <c r="AM41" s="166"/>
      <c r="AN41" s="166"/>
      <c r="AO41" s="205"/>
      <c r="AP41" s="205"/>
      <c r="AQ41" s="104">
        <v>0</v>
      </c>
      <c r="AR41" s="101">
        <v>0</v>
      </c>
      <c r="AS41" s="102">
        <f t="shared" si="10"/>
        <v>0</v>
      </c>
      <c r="AT41" s="103">
        <f t="shared" si="11"/>
        <v>0</v>
      </c>
      <c r="AU41" s="166"/>
      <c r="AV41" s="166"/>
      <c r="AW41" s="205"/>
      <c r="AX41" s="265"/>
      <c r="AY41" s="101">
        <v>0</v>
      </c>
      <c r="AZ41" s="166"/>
      <c r="BA41" s="205"/>
      <c r="BB41" s="205"/>
      <c r="BC41" s="166"/>
      <c r="BD41" s="166"/>
      <c r="BE41" s="205"/>
      <c r="BF41" s="265"/>
      <c r="BG41" s="166"/>
    </row>
    <row r="42" spans="1:59" ht="12.75" x14ac:dyDescent="0.2">
      <c r="A42" s="112" t="s">
        <v>89</v>
      </c>
      <c r="B42" s="264"/>
      <c r="C42" s="104">
        <v>0.14000000000000001</v>
      </c>
      <c r="D42" s="101">
        <v>0</v>
      </c>
      <c r="E42" s="102">
        <f t="shared" si="0"/>
        <v>7.0000000000000007E-2</v>
      </c>
      <c r="F42" s="103">
        <f t="shared" si="1"/>
        <v>9.8994949366116664E-2</v>
      </c>
      <c r="G42" s="166"/>
      <c r="H42" s="166"/>
      <c r="I42" s="205"/>
      <c r="J42" s="205"/>
      <c r="K42" s="104">
        <v>0</v>
      </c>
      <c r="L42" s="101">
        <v>0</v>
      </c>
      <c r="M42" s="102">
        <f t="shared" si="2"/>
        <v>0</v>
      </c>
      <c r="N42" s="103">
        <f t="shared" si="3"/>
        <v>0</v>
      </c>
      <c r="O42" s="166"/>
      <c r="P42" s="166"/>
      <c r="Q42" s="205"/>
      <c r="R42" s="205"/>
      <c r="S42" s="104">
        <v>0</v>
      </c>
      <c r="T42" s="101">
        <v>0</v>
      </c>
      <c r="U42" s="102">
        <f t="shared" si="4"/>
        <v>0</v>
      </c>
      <c r="V42" s="103">
        <f t="shared" si="5"/>
        <v>0</v>
      </c>
      <c r="W42" s="166"/>
      <c r="X42" s="166"/>
      <c r="Y42" s="205"/>
      <c r="Z42" s="205"/>
      <c r="AA42" s="104">
        <v>0</v>
      </c>
      <c r="AB42" s="101">
        <v>0</v>
      </c>
      <c r="AC42" s="102">
        <f t="shared" si="6"/>
        <v>0</v>
      </c>
      <c r="AD42" s="103">
        <f t="shared" si="7"/>
        <v>0</v>
      </c>
      <c r="AE42" s="166"/>
      <c r="AF42" s="166"/>
      <c r="AG42" s="205"/>
      <c r="AH42" s="205"/>
      <c r="AI42" s="104">
        <v>0</v>
      </c>
      <c r="AJ42" s="101">
        <v>0</v>
      </c>
      <c r="AK42" s="102">
        <f t="shared" si="8"/>
        <v>0</v>
      </c>
      <c r="AL42" s="103">
        <f t="shared" si="9"/>
        <v>0</v>
      </c>
      <c r="AM42" s="166"/>
      <c r="AN42" s="166"/>
      <c r="AO42" s="205"/>
      <c r="AP42" s="205"/>
      <c r="AQ42" s="104">
        <v>0</v>
      </c>
      <c r="AR42" s="101">
        <v>0</v>
      </c>
      <c r="AS42" s="102">
        <f t="shared" si="10"/>
        <v>0</v>
      </c>
      <c r="AT42" s="103">
        <f t="shared" si="11"/>
        <v>0</v>
      </c>
      <c r="AU42" s="166"/>
      <c r="AV42" s="166"/>
      <c r="AW42" s="205"/>
      <c r="AX42" s="265"/>
      <c r="AY42" s="101">
        <v>0</v>
      </c>
      <c r="AZ42" s="166"/>
      <c r="BA42" s="205"/>
      <c r="BB42" s="205"/>
      <c r="BC42" s="166"/>
      <c r="BD42" s="166"/>
      <c r="BE42" s="205"/>
      <c r="BF42" s="265"/>
      <c r="BG42" s="166"/>
    </row>
    <row r="43" spans="1:59" ht="12.75" x14ac:dyDescent="0.2">
      <c r="A43" s="112" t="s">
        <v>90</v>
      </c>
      <c r="B43" s="264"/>
      <c r="C43" s="104">
        <v>0</v>
      </c>
      <c r="D43" s="101">
        <v>0</v>
      </c>
      <c r="E43" s="102">
        <f t="shared" si="0"/>
        <v>0</v>
      </c>
      <c r="F43" s="103">
        <f t="shared" si="1"/>
        <v>0</v>
      </c>
      <c r="G43" s="166"/>
      <c r="H43" s="166"/>
      <c r="I43" s="205"/>
      <c r="J43" s="205"/>
      <c r="K43" s="104">
        <v>0</v>
      </c>
      <c r="L43" s="101">
        <v>0</v>
      </c>
      <c r="M43" s="102">
        <f t="shared" si="2"/>
        <v>0</v>
      </c>
      <c r="N43" s="103">
        <f t="shared" si="3"/>
        <v>0</v>
      </c>
      <c r="O43" s="166"/>
      <c r="P43" s="166"/>
      <c r="Q43" s="205"/>
      <c r="R43" s="205"/>
      <c r="S43" s="104">
        <v>0</v>
      </c>
      <c r="T43" s="101">
        <v>0</v>
      </c>
      <c r="U43" s="102">
        <f t="shared" si="4"/>
        <v>0</v>
      </c>
      <c r="V43" s="103">
        <f t="shared" si="5"/>
        <v>0</v>
      </c>
      <c r="W43" s="166"/>
      <c r="X43" s="166"/>
      <c r="Y43" s="205"/>
      <c r="Z43" s="205"/>
      <c r="AA43" s="104">
        <v>0</v>
      </c>
      <c r="AB43" s="101">
        <v>0</v>
      </c>
      <c r="AC43" s="102">
        <f t="shared" si="6"/>
        <v>0</v>
      </c>
      <c r="AD43" s="103">
        <f t="shared" si="7"/>
        <v>0</v>
      </c>
      <c r="AE43" s="166"/>
      <c r="AF43" s="166"/>
      <c r="AG43" s="205"/>
      <c r="AH43" s="205"/>
      <c r="AI43" s="104">
        <v>0</v>
      </c>
      <c r="AJ43" s="101">
        <v>0</v>
      </c>
      <c r="AK43" s="102">
        <f t="shared" si="8"/>
        <v>0</v>
      </c>
      <c r="AL43" s="103">
        <f t="shared" si="9"/>
        <v>0</v>
      </c>
      <c r="AM43" s="166"/>
      <c r="AN43" s="166"/>
      <c r="AO43" s="205"/>
      <c r="AP43" s="205"/>
      <c r="AQ43" s="104">
        <v>0</v>
      </c>
      <c r="AR43" s="101">
        <v>0</v>
      </c>
      <c r="AS43" s="102">
        <f t="shared" si="10"/>
        <v>0</v>
      </c>
      <c r="AT43" s="103">
        <f t="shared" si="11"/>
        <v>0</v>
      </c>
      <c r="AU43" s="166"/>
      <c r="AV43" s="166"/>
      <c r="AW43" s="205"/>
      <c r="AX43" s="265"/>
      <c r="AY43" s="101">
        <v>0.69</v>
      </c>
      <c r="AZ43" s="166"/>
      <c r="BA43" s="205"/>
      <c r="BB43" s="205"/>
      <c r="BC43" s="166"/>
      <c r="BD43" s="166"/>
      <c r="BE43" s="205"/>
      <c r="BF43" s="265"/>
      <c r="BG43" s="166"/>
    </row>
    <row r="44" spans="1:59" ht="12.75" x14ac:dyDescent="0.2">
      <c r="A44" s="112" t="s">
        <v>91</v>
      </c>
      <c r="B44" s="264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G44" s="166"/>
      <c r="H44" s="166"/>
      <c r="I44" s="205"/>
      <c r="J44" s="205"/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O44" s="166"/>
      <c r="P44" s="166"/>
      <c r="Q44" s="205"/>
      <c r="R44" s="205"/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W44" s="166"/>
      <c r="X44" s="166"/>
      <c r="Y44" s="205"/>
      <c r="Z44" s="205"/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E44" s="166"/>
      <c r="AF44" s="166"/>
      <c r="AG44" s="205"/>
      <c r="AH44" s="205"/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M44" s="166"/>
      <c r="AN44" s="166"/>
      <c r="AO44" s="205"/>
      <c r="AP44" s="205"/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U44" s="166"/>
      <c r="AV44" s="166"/>
      <c r="AW44" s="205"/>
      <c r="AX44" s="265"/>
      <c r="AY44" s="101">
        <v>0</v>
      </c>
      <c r="AZ44" s="166"/>
      <c r="BA44" s="205"/>
      <c r="BB44" s="205"/>
      <c r="BC44" s="166"/>
      <c r="BD44" s="166"/>
      <c r="BE44" s="205"/>
      <c r="BF44" s="265"/>
      <c r="BG44" s="166"/>
    </row>
    <row r="45" spans="1:59" ht="12.75" x14ac:dyDescent="0.2">
      <c r="A45" s="112" t="s">
        <v>92</v>
      </c>
      <c r="B45" s="264"/>
      <c r="C45" s="104">
        <v>8.57</v>
      </c>
      <c r="D45" s="101">
        <v>8.57</v>
      </c>
      <c r="E45" s="102">
        <f t="shared" si="0"/>
        <v>8.57</v>
      </c>
      <c r="F45" s="103">
        <f t="shared" si="1"/>
        <v>0</v>
      </c>
      <c r="G45" s="166"/>
      <c r="H45" s="166"/>
      <c r="I45" s="205"/>
      <c r="J45" s="205"/>
      <c r="K45" s="104">
        <v>13.14</v>
      </c>
      <c r="L45" s="101">
        <v>13.19</v>
      </c>
      <c r="M45" s="102">
        <f t="shared" si="2"/>
        <v>13.164999999999999</v>
      </c>
      <c r="N45" s="103">
        <f t="shared" si="3"/>
        <v>3.5355339059326626E-2</v>
      </c>
      <c r="O45" s="166"/>
      <c r="P45" s="166"/>
      <c r="Q45" s="205"/>
      <c r="R45" s="205"/>
      <c r="S45" s="104">
        <v>16.649999999999999</v>
      </c>
      <c r="T45" s="101">
        <v>16.91</v>
      </c>
      <c r="U45" s="102">
        <f t="shared" si="4"/>
        <v>16.78</v>
      </c>
      <c r="V45" s="103">
        <f t="shared" si="5"/>
        <v>0.18384776310850345</v>
      </c>
      <c r="W45" s="166"/>
      <c r="X45" s="166"/>
      <c r="Y45" s="205"/>
      <c r="Z45" s="205"/>
      <c r="AA45" s="235" t="s">
        <v>107</v>
      </c>
      <c r="AB45" s="236"/>
      <c r="AC45" s="236"/>
      <c r="AD45" s="236"/>
      <c r="AE45" s="166"/>
      <c r="AF45" s="166"/>
      <c r="AG45" s="205"/>
      <c r="AH45" s="205"/>
      <c r="AI45" s="104">
        <v>40.96</v>
      </c>
      <c r="AJ45" s="101">
        <v>40.82</v>
      </c>
      <c r="AK45" s="102">
        <f t="shared" si="8"/>
        <v>40.89</v>
      </c>
      <c r="AL45" s="103">
        <f t="shared" si="9"/>
        <v>9.8994949366117052E-2</v>
      </c>
      <c r="AM45" s="166"/>
      <c r="AN45" s="166"/>
      <c r="AO45" s="205"/>
      <c r="AP45" s="205"/>
      <c r="AQ45" s="104">
        <v>39.19</v>
      </c>
      <c r="AR45" s="101">
        <v>39.18</v>
      </c>
      <c r="AS45" s="102">
        <f t="shared" si="10"/>
        <v>39.185000000000002</v>
      </c>
      <c r="AT45" s="103">
        <f t="shared" si="11"/>
        <v>7.0710678118640685E-3</v>
      </c>
      <c r="AU45" s="166"/>
      <c r="AV45" s="166"/>
      <c r="AW45" s="205"/>
      <c r="AX45" s="265"/>
      <c r="AY45" s="101">
        <v>112.36</v>
      </c>
      <c r="AZ45" s="166"/>
      <c r="BA45" s="205"/>
      <c r="BB45" s="205"/>
      <c r="BC45" s="166"/>
      <c r="BD45" s="166"/>
      <c r="BE45" s="205"/>
      <c r="BF45" s="265"/>
      <c r="BG45" s="166"/>
    </row>
    <row r="46" spans="1:59" ht="12.75" x14ac:dyDescent="0.2">
      <c r="A46" s="876" t="s">
        <v>55</v>
      </c>
      <c r="B46" s="862"/>
      <c r="C46" s="106"/>
      <c r="D46" s="52"/>
      <c r="E46" s="52"/>
      <c r="F46" s="52"/>
      <c r="G46" s="52"/>
      <c r="H46" s="52"/>
      <c r="I46" s="52"/>
      <c r="J46" s="53"/>
      <c r="K46" s="106"/>
      <c r="L46" s="52"/>
      <c r="M46" s="52"/>
      <c r="N46" s="52"/>
      <c r="O46" s="52"/>
      <c r="P46" s="52"/>
      <c r="Q46" s="52"/>
      <c r="R46" s="53"/>
      <c r="S46" s="106"/>
      <c r="T46" s="52"/>
      <c r="U46" s="52"/>
      <c r="V46" s="52"/>
      <c r="W46" s="52"/>
      <c r="X46" s="52"/>
      <c r="Y46" s="52"/>
      <c r="Z46" s="53"/>
      <c r="AA46" s="106"/>
      <c r="AB46" s="52"/>
      <c r="AC46" s="52"/>
      <c r="AD46" s="52"/>
      <c r="AE46" s="52"/>
      <c r="AF46" s="52"/>
      <c r="AG46" s="52"/>
      <c r="AH46" s="53"/>
      <c r="AI46" s="106"/>
      <c r="AJ46" s="52"/>
      <c r="AK46" s="52"/>
      <c r="AL46" s="52"/>
      <c r="AM46" s="52"/>
      <c r="AN46" s="52"/>
      <c r="AO46" s="52"/>
      <c r="AP46" s="53"/>
      <c r="AQ46" s="106"/>
      <c r="AR46" s="52"/>
      <c r="AS46" s="52"/>
      <c r="AT46" s="52"/>
      <c r="AU46" s="52"/>
      <c r="AV46" s="52"/>
      <c r="AW46" s="52"/>
      <c r="AX46" s="53"/>
      <c r="AY46" s="52"/>
      <c r="AZ46" s="52"/>
      <c r="BA46" s="52"/>
      <c r="BB46" s="52"/>
      <c r="BC46" s="52"/>
      <c r="BD46" s="52"/>
      <c r="BE46" s="52"/>
      <c r="BF46" s="52"/>
      <c r="BG46" s="53"/>
    </row>
    <row r="47" spans="1:59" ht="12.75" x14ac:dyDescent="0.2">
      <c r="A47" s="893" t="s">
        <v>56</v>
      </c>
      <c r="B47" s="267" t="s">
        <v>93</v>
      </c>
      <c r="C47" s="240" t="s">
        <v>95</v>
      </c>
      <c r="D47" s="166"/>
      <c r="E47" s="205"/>
      <c r="F47" s="205"/>
      <c r="G47" s="166"/>
      <c r="H47" s="166"/>
      <c r="I47" s="205"/>
      <c r="J47" s="205"/>
      <c r="K47" s="240" t="s">
        <v>95</v>
      </c>
      <c r="L47" s="166"/>
      <c r="M47" s="205"/>
      <c r="N47" s="205"/>
      <c r="O47" s="166"/>
      <c r="P47" s="166"/>
      <c r="Q47" s="205"/>
      <c r="R47" s="205"/>
      <c r="S47" s="240" t="s">
        <v>95</v>
      </c>
      <c r="T47" s="166"/>
      <c r="U47" s="205"/>
      <c r="V47" s="205"/>
      <c r="W47" s="166"/>
      <c r="X47" s="166"/>
      <c r="Y47" s="205"/>
      <c r="Z47" s="205"/>
      <c r="AA47" s="240" t="s">
        <v>95</v>
      </c>
      <c r="AB47" s="166"/>
      <c r="AC47" s="205"/>
      <c r="AD47" s="205"/>
      <c r="AE47" s="166"/>
      <c r="AF47" s="166"/>
      <c r="AG47" s="205"/>
      <c r="AH47" s="205"/>
      <c r="AI47" s="240" t="s">
        <v>95</v>
      </c>
      <c r="AJ47" s="166"/>
      <c r="AK47" s="205"/>
      <c r="AL47" s="205"/>
      <c r="AM47" s="166"/>
      <c r="AN47" s="166"/>
      <c r="AO47" s="205"/>
      <c r="AP47" s="205"/>
      <c r="AQ47" s="240" t="s">
        <v>95</v>
      </c>
      <c r="AR47" s="166"/>
      <c r="AS47" s="205"/>
      <c r="AT47" s="205"/>
      <c r="AU47" s="166"/>
      <c r="AV47" s="166"/>
      <c r="AW47" s="205"/>
      <c r="AX47" s="265"/>
      <c r="AY47" s="185"/>
      <c r="AZ47" s="166"/>
      <c r="BA47" s="205"/>
      <c r="BB47" s="205"/>
      <c r="BC47" s="166"/>
      <c r="BD47" s="166"/>
      <c r="BE47" s="205"/>
      <c r="BF47" s="265"/>
      <c r="BG47" s="166"/>
    </row>
    <row r="48" spans="1:59" ht="12.75" x14ac:dyDescent="0.2">
      <c r="A48" s="856"/>
      <c r="B48" s="268" t="s">
        <v>94</v>
      </c>
      <c r="C48" s="104">
        <v>7.79</v>
      </c>
      <c r="D48" s="166"/>
      <c r="E48" s="205"/>
      <c r="F48" s="205"/>
      <c r="G48" s="166"/>
      <c r="H48" s="166"/>
      <c r="I48" s="205"/>
      <c r="J48" s="205"/>
      <c r="K48" s="104">
        <v>7</v>
      </c>
      <c r="L48" s="166"/>
      <c r="M48" s="205"/>
      <c r="N48" s="205"/>
      <c r="O48" s="166"/>
      <c r="P48" s="166"/>
      <c r="Q48" s="205"/>
      <c r="R48" s="205"/>
      <c r="S48" s="104">
        <v>7.78</v>
      </c>
      <c r="T48" s="166"/>
      <c r="U48" s="205"/>
      <c r="V48" s="205"/>
      <c r="W48" s="166"/>
      <c r="X48" s="166"/>
      <c r="Y48" s="205"/>
      <c r="Z48" s="205"/>
      <c r="AA48" s="104">
        <v>6.75</v>
      </c>
      <c r="AB48" s="166"/>
      <c r="AC48" s="205"/>
      <c r="AD48" s="205"/>
      <c r="AE48" s="166"/>
      <c r="AF48" s="166"/>
      <c r="AG48" s="205"/>
      <c r="AH48" s="205"/>
      <c r="AI48" s="104">
        <v>7.57</v>
      </c>
      <c r="AJ48" s="166"/>
      <c r="AK48" s="205"/>
      <c r="AL48" s="205"/>
      <c r="AM48" s="166"/>
      <c r="AN48" s="166"/>
      <c r="AO48" s="205"/>
      <c r="AP48" s="205"/>
      <c r="AQ48" s="104">
        <v>6.93</v>
      </c>
      <c r="AR48" s="166"/>
      <c r="AS48" s="205"/>
      <c r="AT48" s="205"/>
      <c r="AU48" s="166"/>
      <c r="AV48" s="166"/>
      <c r="AW48" s="205"/>
      <c r="AX48" s="265"/>
      <c r="AY48" s="185"/>
      <c r="AZ48" s="166"/>
      <c r="BA48" s="205"/>
      <c r="BB48" s="205"/>
      <c r="BC48" s="166"/>
      <c r="BD48" s="166"/>
      <c r="BE48" s="205"/>
      <c r="BF48" s="265"/>
      <c r="BG48" s="166"/>
    </row>
    <row r="49" spans="1:59" ht="12.75" x14ac:dyDescent="0.2">
      <c r="A49" s="62" t="s">
        <v>96</v>
      </c>
      <c r="B49" s="269" t="s">
        <v>97</v>
      </c>
      <c r="C49" s="104">
        <v>64.3</v>
      </c>
      <c r="D49" s="166"/>
      <c r="E49" s="205"/>
      <c r="F49" s="205"/>
      <c r="G49" s="166"/>
      <c r="H49" s="166"/>
      <c r="I49" s="205"/>
      <c r="J49" s="205"/>
      <c r="K49" s="104">
        <v>82.1</v>
      </c>
      <c r="L49" s="166"/>
      <c r="M49" s="205"/>
      <c r="N49" s="205"/>
      <c r="O49" s="166"/>
      <c r="P49" s="166"/>
      <c r="Q49" s="205"/>
      <c r="R49" s="205"/>
      <c r="S49" s="104">
        <v>64.3</v>
      </c>
      <c r="T49" s="166"/>
      <c r="U49" s="205"/>
      <c r="V49" s="205"/>
      <c r="W49" s="166"/>
      <c r="X49" s="166"/>
      <c r="Y49" s="205"/>
      <c r="Z49" s="205"/>
      <c r="AA49" s="104">
        <v>1993</v>
      </c>
      <c r="AB49" s="166"/>
      <c r="AC49" s="205"/>
      <c r="AD49" s="205"/>
      <c r="AE49" s="166"/>
      <c r="AF49" s="166"/>
      <c r="AG49" s="205"/>
      <c r="AH49" s="205"/>
      <c r="AI49" s="104">
        <v>135.6</v>
      </c>
      <c r="AJ49" s="166"/>
      <c r="AK49" s="205"/>
      <c r="AL49" s="205"/>
      <c r="AM49" s="166"/>
      <c r="AN49" s="166"/>
      <c r="AO49" s="205"/>
      <c r="AP49" s="205"/>
      <c r="AQ49" s="104">
        <v>176.8</v>
      </c>
      <c r="AR49" s="166"/>
      <c r="AS49" s="205"/>
      <c r="AT49" s="205"/>
      <c r="AU49" s="166"/>
      <c r="AV49" s="166"/>
      <c r="AW49" s="205"/>
      <c r="AX49" s="265"/>
      <c r="AY49" s="185"/>
      <c r="AZ49" s="166"/>
      <c r="BA49" s="205"/>
      <c r="BB49" s="205"/>
      <c r="BC49" s="166"/>
      <c r="BD49" s="166"/>
      <c r="BE49" s="205"/>
      <c r="BF49" s="265"/>
      <c r="BG49" s="166"/>
    </row>
    <row r="50" spans="1:59" ht="12.75" x14ac:dyDescent="0.2">
      <c r="A50" s="62" t="s">
        <v>57</v>
      </c>
      <c r="B50" s="269" t="s">
        <v>58</v>
      </c>
      <c r="C50" s="104">
        <v>0</v>
      </c>
      <c r="D50" s="166"/>
      <c r="E50" s="205"/>
      <c r="F50" s="205"/>
      <c r="G50" s="166"/>
      <c r="H50" s="166"/>
      <c r="I50" s="205"/>
      <c r="J50" s="205"/>
      <c r="K50" s="104">
        <v>0.92</v>
      </c>
      <c r="L50" s="166"/>
      <c r="M50" s="205"/>
      <c r="N50" s="205"/>
      <c r="O50" s="166"/>
      <c r="P50" s="166"/>
      <c r="Q50" s="205"/>
      <c r="R50" s="205"/>
      <c r="S50" s="104">
        <v>0</v>
      </c>
      <c r="T50" s="166"/>
      <c r="U50" s="205"/>
      <c r="V50" s="205"/>
      <c r="W50" s="166"/>
      <c r="X50" s="166"/>
      <c r="Y50" s="205"/>
      <c r="Z50" s="205"/>
      <c r="AA50" s="104">
        <v>0</v>
      </c>
      <c r="AB50" s="166"/>
      <c r="AC50" s="205"/>
      <c r="AD50" s="205"/>
      <c r="AE50" s="166"/>
      <c r="AF50" s="166"/>
      <c r="AG50" s="205"/>
      <c r="AH50" s="205"/>
      <c r="AI50" s="104">
        <v>0</v>
      </c>
      <c r="AJ50" s="166"/>
      <c r="AK50" s="205"/>
      <c r="AL50" s="205"/>
      <c r="AM50" s="166"/>
      <c r="AN50" s="166"/>
      <c r="AO50" s="205"/>
      <c r="AP50" s="205"/>
      <c r="AQ50" s="104">
        <v>0</v>
      </c>
      <c r="AR50" s="166"/>
      <c r="AS50" s="205"/>
      <c r="AT50" s="205"/>
      <c r="AU50" s="166"/>
      <c r="AV50" s="166"/>
      <c r="AW50" s="205"/>
      <c r="AX50" s="265"/>
      <c r="AY50" s="185"/>
      <c r="AZ50" s="166"/>
      <c r="BA50" s="205"/>
      <c r="BB50" s="205"/>
      <c r="BC50" s="166"/>
      <c r="BD50" s="166"/>
      <c r="BE50" s="205"/>
      <c r="BF50" s="265"/>
      <c r="BG50" s="166"/>
    </row>
    <row r="51" spans="1:59" ht="12.75" x14ac:dyDescent="0.2">
      <c r="A51" s="64" t="s">
        <v>59</v>
      </c>
      <c r="B51" s="270" t="s">
        <v>60</v>
      </c>
      <c r="C51" s="104">
        <v>12.600000000000001</v>
      </c>
      <c r="D51" s="166"/>
      <c r="E51" s="205"/>
      <c r="F51" s="205"/>
      <c r="G51" s="166"/>
      <c r="H51" s="166"/>
      <c r="I51" s="205"/>
      <c r="J51" s="205"/>
      <c r="K51" s="104">
        <v>13.6</v>
      </c>
      <c r="L51" s="166"/>
      <c r="M51" s="205"/>
      <c r="N51" s="205"/>
      <c r="O51" s="166"/>
      <c r="P51" s="166"/>
      <c r="Q51" s="205"/>
      <c r="R51" s="205"/>
      <c r="S51" s="104">
        <v>13.2</v>
      </c>
      <c r="T51" s="166"/>
      <c r="U51" s="205"/>
      <c r="V51" s="205"/>
      <c r="W51" s="166"/>
      <c r="X51" s="166"/>
      <c r="Y51" s="205"/>
      <c r="Z51" s="205"/>
      <c r="AA51" s="104">
        <v>16.399999999999999</v>
      </c>
      <c r="AB51" s="166"/>
      <c r="AC51" s="205"/>
      <c r="AD51" s="205"/>
      <c r="AE51" s="166"/>
      <c r="AF51" s="166"/>
      <c r="AG51" s="205"/>
      <c r="AH51" s="205"/>
      <c r="AI51" s="104">
        <v>15.6</v>
      </c>
      <c r="AJ51" s="166"/>
      <c r="AK51" s="205"/>
      <c r="AL51" s="205"/>
      <c r="AM51" s="166"/>
      <c r="AN51" s="166"/>
      <c r="AO51" s="205"/>
      <c r="AP51" s="205"/>
      <c r="AQ51" s="104">
        <v>12.8</v>
      </c>
      <c r="AR51" s="166"/>
      <c r="AS51" s="205"/>
      <c r="AT51" s="205"/>
      <c r="AU51" s="166"/>
      <c r="AV51" s="166"/>
      <c r="AW51" s="205"/>
      <c r="AX51" s="265"/>
      <c r="AY51" s="185"/>
      <c r="AZ51" s="166"/>
      <c r="BA51" s="205"/>
      <c r="BB51" s="205"/>
      <c r="BC51" s="166"/>
      <c r="BD51" s="166"/>
      <c r="BE51" s="205"/>
      <c r="BF51" s="265"/>
      <c r="BG51" s="166"/>
    </row>
    <row r="52" spans="1:59" ht="12.75" x14ac:dyDescent="0.2">
      <c r="A52" s="884" t="s">
        <v>98</v>
      </c>
      <c r="B52" s="862"/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</row>
    <row r="53" spans="1:59" ht="12.75" x14ac:dyDescent="0.2">
      <c r="A53" s="123"/>
      <c r="B53" s="124"/>
      <c r="C53" s="27" t="s">
        <v>99</v>
      </c>
      <c r="D53" s="27" t="s">
        <v>100</v>
      </c>
      <c r="E53" s="27" t="s">
        <v>24</v>
      </c>
      <c r="F53" s="27" t="s">
        <v>25</v>
      </c>
      <c r="G53" s="27" t="s">
        <v>101</v>
      </c>
      <c r="H53" s="27" t="s">
        <v>102</v>
      </c>
      <c r="I53" s="27" t="s">
        <v>24</v>
      </c>
      <c r="J53" s="25" t="s">
        <v>25</v>
      </c>
      <c r="K53" s="27" t="s">
        <v>99</v>
      </c>
      <c r="L53" s="27" t="s">
        <v>100</v>
      </c>
      <c r="M53" s="27" t="s">
        <v>24</v>
      </c>
      <c r="N53" s="27" t="s">
        <v>25</v>
      </c>
      <c r="O53" s="27" t="s">
        <v>101</v>
      </c>
      <c r="P53" s="27" t="s">
        <v>102</v>
      </c>
      <c r="Q53" s="27" t="s">
        <v>24</v>
      </c>
      <c r="R53" s="25" t="s">
        <v>25</v>
      </c>
      <c r="S53" s="27" t="s">
        <v>99</v>
      </c>
      <c r="T53" s="27" t="s">
        <v>100</v>
      </c>
      <c r="U53" s="27" t="s">
        <v>24</v>
      </c>
      <c r="V53" s="27" t="s">
        <v>25</v>
      </c>
      <c r="W53" s="27" t="s">
        <v>101</v>
      </c>
      <c r="X53" s="27" t="s">
        <v>102</v>
      </c>
      <c r="Y53" s="27" t="s">
        <v>24</v>
      </c>
      <c r="Z53" s="25" t="s">
        <v>25</v>
      </c>
      <c r="AA53" s="27" t="s">
        <v>99</v>
      </c>
      <c r="AB53" s="27" t="s">
        <v>100</v>
      </c>
      <c r="AC53" s="27" t="s">
        <v>24</v>
      </c>
      <c r="AD53" s="27" t="s">
        <v>25</v>
      </c>
      <c r="AE53" s="27" t="s">
        <v>101</v>
      </c>
      <c r="AF53" s="27" t="s">
        <v>102</v>
      </c>
      <c r="AG53" s="27" t="s">
        <v>24</v>
      </c>
      <c r="AH53" s="25" t="s">
        <v>25</v>
      </c>
      <c r="AI53" s="27" t="s">
        <v>99</v>
      </c>
      <c r="AJ53" s="27" t="s">
        <v>100</v>
      </c>
      <c r="AK53" s="27" t="s">
        <v>24</v>
      </c>
      <c r="AL53" s="27" t="s">
        <v>25</v>
      </c>
      <c r="AM53" s="27" t="s">
        <v>101</v>
      </c>
      <c r="AN53" s="27" t="s">
        <v>102</v>
      </c>
      <c r="AO53" s="27" t="s">
        <v>24</v>
      </c>
      <c r="AP53" s="25" t="s">
        <v>25</v>
      </c>
      <c r="AQ53" s="27" t="s">
        <v>99</v>
      </c>
      <c r="AR53" s="27" t="s">
        <v>100</v>
      </c>
      <c r="AS53" s="27" t="s">
        <v>24</v>
      </c>
      <c r="AT53" s="27" t="s">
        <v>25</v>
      </c>
      <c r="AU53" s="27" t="s">
        <v>101</v>
      </c>
      <c r="AV53" s="27" t="s">
        <v>102</v>
      </c>
      <c r="AW53" s="27" t="s">
        <v>24</v>
      </c>
      <c r="AX53" s="25" t="s">
        <v>25</v>
      </c>
      <c r="AY53" s="185"/>
      <c r="AZ53" s="166"/>
      <c r="BA53" s="205"/>
      <c r="BB53" s="205"/>
      <c r="BC53" s="166"/>
      <c r="BD53" s="166"/>
      <c r="BE53" s="205"/>
      <c r="BF53" s="265"/>
      <c r="BG53" s="166"/>
    </row>
    <row r="54" spans="1:59" ht="12.75" x14ac:dyDescent="0.2">
      <c r="A54" s="46" t="s">
        <v>103</v>
      </c>
      <c r="B54" s="264"/>
      <c r="C54" s="86">
        <v>3.18</v>
      </c>
      <c r="D54" s="87">
        <v>3.56</v>
      </c>
      <c r="E54" s="205">
        <f>AVERAGE(C54:D54)</f>
        <v>3.37</v>
      </c>
      <c r="F54" s="271">
        <f>STDEV(C54:D54)</f>
        <v>0.268700576850888</v>
      </c>
      <c r="G54" s="87">
        <v>3.09</v>
      </c>
      <c r="H54" s="87">
        <v>3.07</v>
      </c>
      <c r="I54" s="205">
        <f>AVERAGE(G54:H54)</f>
        <v>3.08</v>
      </c>
      <c r="J54" s="272">
        <f>STDEV(G54:H54)</f>
        <v>1.4142135623730963E-2</v>
      </c>
      <c r="K54" s="86">
        <v>0.04</v>
      </c>
      <c r="L54" s="87">
        <v>3.09</v>
      </c>
      <c r="M54" s="271">
        <f>AVERAGE(K54:L54)</f>
        <v>1.5649999999999999</v>
      </c>
      <c r="N54" s="271">
        <f>STDEV(K54:L54)</f>
        <v>2.1566756826189701</v>
      </c>
      <c r="O54" s="87">
        <v>3.12</v>
      </c>
      <c r="P54" s="87">
        <v>3.05</v>
      </c>
      <c r="Q54" s="271">
        <f>AVERAGE(O54:P54)</f>
        <v>3.085</v>
      </c>
      <c r="R54" s="272">
        <f>STDEV(O54:P54)</f>
        <v>4.9497474683058526E-2</v>
      </c>
      <c r="S54" s="86">
        <v>3.31</v>
      </c>
      <c r="T54" s="87">
        <v>3.2</v>
      </c>
      <c r="U54" s="271">
        <f>AVERAGE(S54:T54)</f>
        <v>3.2549999999999999</v>
      </c>
      <c r="V54" s="271">
        <f>STDEV(S54:T54)</f>
        <v>7.7781745930520133E-2</v>
      </c>
      <c r="W54" s="87">
        <v>3.16</v>
      </c>
      <c r="X54" s="87">
        <v>3.12</v>
      </c>
      <c r="Y54" s="205">
        <f>AVERAGE(W54:X54)</f>
        <v>3.14</v>
      </c>
      <c r="Z54" s="272">
        <f>STDEV(W54:X54)</f>
        <v>2.8284271247461926E-2</v>
      </c>
      <c r="AA54" s="87" t="s">
        <v>95</v>
      </c>
      <c r="AB54" s="87" t="s">
        <v>95</v>
      </c>
      <c r="AC54" s="205"/>
      <c r="AD54" s="205"/>
      <c r="AE54" s="87" t="s">
        <v>95</v>
      </c>
      <c r="AF54" s="87" t="s">
        <v>95</v>
      </c>
      <c r="AG54" s="205"/>
      <c r="AH54" s="205"/>
      <c r="AI54" s="86">
        <v>3.12</v>
      </c>
      <c r="AJ54" s="87">
        <v>2.97</v>
      </c>
      <c r="AK54" s="271">
        <f>AVERAGE(AI54:AJ54)</f>
        <v>3.0449999999999999</v>
      </c>
      <c r="AL54" s="271">
        <f>STDEV(AI54:AJ54)</f>
        <v>0.10606601717798206</v>
      </c>
      <c r="AM54" s="87">
        <v>2.97</v>
      </c>
      <c r="AN54" s="87">
        <v>2.95</v>
      </c>
      <c r="AO54" s="205">
        <f>AVERAGE(AM54:AN54)</f>
        <v>2.96</v>
      </c>
      <c r="AP54" s="272">
        <f>STDEV(AM54:AN54)</f>
        <v>1.4142135623730963E-2</v>
      </c>
      <c r="AQ54" s="86">
        <v>3.14</v>
      </c>
      <c r="AR54" s="87">
        <v>2.94</v>
      </c>
      <c r="AS54" s="205">
        <f>AVERAGE(AQ54:AR54)</f>
        <v>3.04</v>
      </c>
      <c r="AT54" s="271">
        <f>STDEV(AQ54:AR54)</f>
        <v>0.14142135623730964</v>
      </c>
      <c r="AU54" s="87">
        <v>2.97</v>
      </c>
      <c r="AV54" s="87">
        <v>2.84</v>
      </c>
      <c r="AW54" s="271">
        <f>AVERAGE(AU54:AV54)</f>
        <v>2.9050000000000002</v>
      </c>
      <c r="AX54" s="272">
        <f>STDEV(AU54:AV54)</f>
        <v>9.1923881554251421E-2</v>
      </c>
      <c r="AY54" s="185"/>
      <c r="AZ54" s="166"/>
      <c r="BA54" s="205"/>
      <c r="BB54" s="205"/>
      <c r="BC54" s="166"/>
      <c r="BD54" s="166"/>
      <c r="BE54" s="205"/>
      <c r="BF54" s="265"/>
      <c r="BG54" s="166"/>
    </row>
    <row r="55" spans="1:59" ht="12.75" x14ac:dyDescent="0.2">
      <c r="A55" s="205"/>
      <c r="B55" s="264"/>
      <c r="C55" s="185"/>
      <c r="D55" s="166"/>
      <c r="E55" s="205"/>
      <c r="F55" s="205"/>
      <c r="G55" s="166"/>
      <c r="H55" s="166"/>
      <c r="I55" s="205"/>
      <c r="J55" s="265"/>
      <c r="K55" s="185"/>
      <c r="L55" s="166"/>
      <c r="M55" s="205"/>
      <c r="N55" s="205"/>
      <c r="O55" s="166"/>
      <c r="P55" s="166"/>
      <c r="Q55" s="205"/>
      <c r="R55" s="265"/>
      <c r="S55" s="185"/>
      <c r="T55" s="166"/>
      <c r="U55" s="205"/>
      <c r="V55" s="205"/>
      <c r="W55" s="166"/>
      <c r="X55" s="166"/>
      <c r="Y55" s="205"/>
      <c r="Z55" s="265"/>
      <c r="AA55" s="166"/>
      <c r="AB55" s="166"/>
      <c r="AC55" s="205"/>
      <c r="AD55" s="205"/>
      <c r="AE55" s="166"/>
      <c r="AF55" s="166"/>
      <c r="AG55" s="205"/>
      <c r="AH55" s="205"/>
      <c r="AI55" s="185"/>
      <c r="AJ55" s="166"/>
      <c r="AK55" s="205"/>
      <c r="AL55" s="205"/>
      <c r="AM55" s="166"/>
      <c r="AN55" s="166"/>
      <c r="AO55" s="205"/>
      <c r="AP55" s="265"/>
      <c r="AQ55" s="185"/>
      <c r="AR55" s="166"/>
      <c r="AS55" s="205"/>
      <c r="AT55" s="205"/>
      <c r="AU55" s="166"/>
      <c r="AV55" s="166"/>
      <c r="AW55" s="205"/>
      <c r="AX55" s="265"/>
      <c r="AY55" s="185"/>
      <c r="AZ55" s="166"/>
      <c r="BA55" s="205"/>
      <c r="BB55" s="205"/>
      <c r="BC55" s="166"/>
      <c r="BD55" s="166"/>
      <c r="BE55" s="205"/>
      <c r="BF55" s="265"/>
      <c r="BG55" s="166"/>
    </row>
    <row r="56" spans="1:59" ht="12.75" x14ac:dyDescent="0.2">
      <c r="A56" s="205"/>
      <c r="B56" s="264"/>
      <c r="C56" s="185"/>
      <c r="D56" s="166"/>
      <c r="E56" s="205"/>
      <c r="F56" s="205"/>
      <c r="G56" s="166"/>
      <c r="H56" s="166"/>
      <c r="I56" s="205"/>
      <c r="J56" s="265"/>
      <c r="K56" s="185"/>
      <c r="L56" s="166"/>
      <c r="M56" s="205"/>
      <c r="N56" s="205"/>
      <c r="O56" s="166"/>
      <c r="P56" s="166"/>
      <c r="Q56" s="205"/>
      <c r="R56" s="265"/>
      <c r="S56" s="185"/>
      <c r="T56" s="166"/>
      <c r="U56" s="205"/>
      <c r="V56" s="205"/>
      <c r="W56" s="166"/>
      <c r="X56" s="166"/>
      <c r="Y56" s="205"/>
      <c r="Z56" s="265"/>
      <c r="AA56" s="166"/>
      <c r="AB56" s="166"/>
      <c r="AC56" s="205"/>
      <c r="AD56" s="205"/>
      <c r="AE56" s="166"/>
      <c r="AF56" s="166"/>
      <c r="AG56" s="205"/>
      <c r="AH56" s="205"/>
      <c r="AI56" s="185"/>
      <c r="AJ56" s="166"/>
      <c r="AK56" s="205"/>
      <c r="AL56" s="205"/>
      <c r="AM56" s="166"/>
      <c r="AN56" s="166"/>
      <c r="AO56" s="205"/>
      <c r="AP56" s="265"/>
      <c r="AQ56" s="185"/>
      <c r="AR56" s="166"/>
      <c r="AS56" s="205"/>
      <c r="AT56" s="205"/>
      <c r="AU56" s="166"/>
      <c r="AV56" s="166"/>
      <c r="AW56" s="205"/>
      <c r="AX56" s="265"/>
      <c r="AY56" s="185"/>
      <c r="AZ56" s="166"/>
      <c r="BA56" s="205"/>
      <c r="BB56" s="205"/>
      <c r="BC56" s="166"/>
      <c r="BD56" s="166"/>
      <c r="BE56" s="205"/>
      <c r="BF56" s="265"/>
      <c r="BG56" s="166"/>
    </row>
    <row r="57" spans="1:59" ht="12.75" x14ac:dyDescent="0.2">
      <c r="A57" s="205"/>
      <c r="B57" s="264"/>
      <c r="C57" s="185"/>
      <c r="D57" s="166"/>
      <c r="E57" s="205"/>
      <c r="F57" s="205"/>
      <c r="G57" s="166"/>
      <c r="H57" s="166"/>
      <c r="I57" s="205"/>
      <c r="J57" s="265"/>
      <c r="K57" s="185"/>
      <c r="L57" s="166"/>
      <c r="M57" s="205"/>
      <c r="N57" s="205"/>
      <c r="O57" s="166"/>
      <c r="P57" s="166"/>
      <c r="Q57" s="205"/>
      <c r="R57" s="265"/>
      <c r="S57" s="185"/>
      <c r="T57" s="166"/>
      <c r="U57" s="205"/>
      <c r="V57" s="205"/>
      <c r="W57" s="166"/>
      <c r="X57" s="166"/>
      <c r="Y57" s="205"/>
      <c r="Z57" s="265"/>
      <c r="AA57" s="166"/>
      <c r="AB57" s="166"/>
      <c r="AC57" s="205"/>
      <c r="AD57" s="205"/>
      <c r="AE57" s="166"/>
      <c r="AF57" s="166"/>
      <c r="AG57" s="205"/>
      <c r="AH57" s="205"/>
      <c r="AI57" s="185"/>
      <c r="AJ57" s="166"/>
      <c r="AK57" s="205"/>
      <c r="AL57" s="205"/>
      <c r="AM57" s="166"/>
      <c r="AN57" s="166"/>
      <c r="AO57" s="205"/>
      <c r="AP57" s="265"/>
      <c r="AQ57" s="185"/>
      <c r="AR57" s="166"/>
      <c r="AS57" s="205"/>
      <c r="AT57" s="205"/>
      <c r="AU57" s="166"/>
      <c r="AV57" s="166"/>
      <c r="AW57" s="205"/>
      <c r="AX57" s="265"/>
      <c r="AY57" s="185"/>
      <c r="AZ57" s="166"/>
      <c r="BA57" s="205"/>
      <c r="BB57" s="205"/>
      <c r="BC57" s="166"/>
      <c r="BD57" s="166"/>
      <c r="BE57" s="205"/>
      <c r="BF57" s="265"/>
      <c r="BG57" s="166"/>
    </row>
    <row r="58" spans="1:59" ht="12.75" x14ac:dyDescent="0.2">
      <c r="A58" s="205"/>
      <c r="B58" s="264"/>
      <c r="C58" s="185"/>
      <c r="D58" s="166"/>
      <c r="E58" s="205"/>
      <c r="F58" s="205"/>
      <c r="G58" s="166"/>
      <c r="H58" s="166"/>
      <c r="I58" s="205"/>
      <c r="J58" s="265"/>
      <c r="K58" s="185"/>
      <c r="L58" s="166"/>
      <c r="M58" s="205"/>
      <c r="N58" s="205"/>
      <c r="O58" s="166"/>
      <c r="P58" s="166"/>
      <c r="Q58" s="205"/>
      <c r="R58" s="265"/>
      <c r="S58" s="185"/>
      <c r="T58" s="166"/>
      <c r="U58" s="205"/>
      <c r="V58" s="205"/>
      <c r="W58" s="166"/>
      <c r="X58" s="166"/>
      <c r="Y58" s="205"/>
      <c r="Z58" s="265"/>
      <c r="AA58" s="166"/>
      <c r="AB58" s="166"/>
      <c r="AC58" s="205"/>
      <c r="AD58" s="205"/>
      <c r="AE58" s="166"/>
      <c r="AF58" s="166"/>
      <c r="AG58" s="205"/>
      <c r="AH58" s="205"/>
      <c r="AI58" s="185"/>
      <c r="AJ58" s="166"/>
      <c r="AK58" s="205"/>
      <c r="AL58" s="205"/>
      <c r="AM58" s="166"/>
      <c r="AN58" s="166"/>
      <c r="AO58" s="205"/>
      <c r="AP58" s="265"/>
      <c r="AQ58" s="185"/>
      <c r="AR58" s="166"/>
      <c r="AS58" s="205"/>
      <c r="AT58" s="205"/>
      <c r="AU58" s="166"/>
      <c r="AV58" s="166"/>
      <c r="AW58" s="205"/>
      <c r="AX58" s="265"/>
      <c r="AY58" s="185"/>
      <c r="AZ58" s="166"/>
      <c r="BA58" s="205"/>
      <c r="BB58" s="205"/>
      <c r="BC58" s="166"/>
      <c r="BD58" s="166"/>
      <c r="BE58" s="205"/>
      <c r="BF58" s="265"/>
      <c r="BG58" s="166"/>
    </row>
    <row r="59" spans="1:59" ht="12.75" x14ac:dyDescent="0.2">
      <c r="A59" s="205"/>
      <c r="B59" s="264"/>
      <c r="C59" s="185"/>
      <c r="D59" s="166"/>
      <c r="E59" s="205"/>
      <c r="F59" s="205"/>
      <c r="G59" s="166"/>
      <c r="H59" s="166"/>
      <c r="I59" s="205"/>
      <c r="J59" s="265"/>
      <c r="K59" s="185"/>
      <c r="L59" s="166"/>
      <c r="M59" s="205"/>
      <c r="N59" s="205"/>
      <c r="O59" s="166"/>
      <c r="P59" s="166"/>
      <c r="Q59" s="205"/>
      <c r="R59" s="265"/>
      <c r="S59" s="185"/>
      <c r="T59" s="166"/>
      <c r="U59" s="205"/>
      <c r="V59" s="205"/>
      <c r="W59" s="166"/>
      <c r="X59" s="166"/>
      <c r="Y59" s="205"/>
      <c r="Z59" s="265"/>
      <c r="AA59" s="166"/>
      <c r="AB59" s="166"/>
      <c r="AC59" s="205"/>
      <c r="AD59" s="205"/>
      <c r="AE59" s="166"/>
      <c r="AF59" s="166"/>
      <c r="AG59" s="205"/>
      <c r="AH59" s="205"/>
      <c r="AI59" s="185"/>
      <c r="AJ59" s="166"/>
      <c r="AK59" s="205"/>
      <c r="AL59" s="205"/>
      <c r="AM59" s="166"/>
      <c r="AN59" s="166"/>
      <c r="AO59" s="205"/>
      <c r="AP59" s="265"/>
      <c r="AQ59" s="185"/>
      <c r="AR59" s="166"/>
      <c r="AS59" s="205"/>
      <c r="AT59" s="205"/>
      <c r="AU59" s="166"/>
      <c r="AV59" s="166"/>
      <c r="AW59" s="205"/>
      <c r="AX59" s="265"/>
      <c r="AY59" s="185"/>
      <c r="AZ59" s="166"/>
      <c r="BA59" s="205"/>
      <c r="BB59" s="205"/>
      <c r="BC59" s="166"/>
      <c r="BD59" s="166"/>
      <c r="BE59" s="205"/>
      <c r="BF59" s="265"/>
      <c r="BG59" s="166"/>
    </row>
    <row r="60" spans="1:59" ht="12.75" x14ac:dyDescent="0.2">
      <c r="A60" s="205"/>
      <c r="B60" s="264"/>
      <c r="C60" s="185"/>
      <c r="D60" s="166"/>
      <c r="E60" s="205"/>
      <c r="F60" s="205"/>
      <c r="G60" s="166"/>
      <c r="H60" s="166"/>
      <c r="I60" s="205"/>
      <c r="J60" s="265"/>
      <c r="K60" s="185"/>
      <c r="L60" s="166"/>
      <c r="M60" s="205"/>
      <c r="N60" s="205"/>
      <c r="O60" s="166"/>
      <c r="P60" s="166"/>
      <c r="Q60" s="205"/>
      <c r="R60" s="265"/>
      <c r="S60" s="185"/>
      <c r="T60" s="166"/>
      <c r="U60" s="205"/>
      <c r="V60" s="205"/>
      <c r="W60" s="166"/>
      <c r="X60" s="166"/>
      <c r="Y60" s="205"/>
      <c r="Z60" s="265"/>
      <c r="AA60" s="166"/>
      <c r="AB60" s="166"/>
      <c r="AC60" s="205"/>
      <c r="AD60" s="205"/>
      <c r="AE60" s="166"/>
      <c r="AF60" s="166"/>
      <c r="AG60" s="205"/>
      <c r="AH60" s="205"/>
      <c r="AI60" s="185"/>
      <c r="AJ60" s="166"/>
      <c r="AK60" s="205"/>
      <c r="AL60" s="205"/>
      <c r="AM60" s="166"/>
      <c r="AN60" s="166"/>
      <c r="AO60" s="205"/>
      <c r="AP60" s="265"/>
      <c r="AQ60" s="185"/>
      <c r="AR60" s="166"/>
      <c r="AS60" s="205"/>
      <c r="AT60" s="205"/>
      <c r="AU60" s="166"/>
      <c r="AV60" s="166"/>
      <c r="AW60" s="205"/>
      <c r="AX60" s="265"/>
      <c r="AY60" s="185"/>
      <c r="AZ60" s="166"/>
      <c r="BA60" s="205"/>
      <c r="BB60" s="205"/>
      <c r="BC60" s="166"/>
      <c r="BD60" s="166"/>
      <c r="BE60" s="205"/>
      <c r="BF60" s="265"/>
      <c r="BG60" s="166"/>
    </row>
    <row r="61" spans="1:59" ht="12.75" x14ac:dyDescent="0.2">
      <c r="A61" s="205"/>
      <c r="B61" s="264"/>
      <c r="C61" s="185"/>
      <c r="D61" s="166"/>
      <c r="E61" s="205"/>
      <c r="F61" s="205"/>
      <c r="G61" s="166"/>
      <c r="H61" s="166"/>
      <c r="I61" s="205"/>
      <c r="J61" s="265"/>
      <c r="K61" s="185"/>
      <c r="L61" s="166"/>
      <c r="M61" s="205"/>
      <c r="N61" s="205"/>
      <c r="O61" s="166"/>
      <c r="P61" s="166"/>
      <c r="Q61" s="205"/>
      <c r="R61" s="265"/>
      <c r="S61" s="185"/>
      <c r="T61" s="166"/>
      <c r="U61" s="205"/>
      <c r="V61" s="205"/>
      <c r="W61" s="166"/>
      <c r="X61" s="166"/>
      <c r="Y61" s="205"/>
      <c r="Z61" s="265"/>
      <c r="AA61" s="166"/>
      <c r="AB61" s="166"/>
      <c r="AC61" s="205"/>
      <c r="AD61" s="205"/>
      <c r="AE61" s="166"/>
      <c r="AF61" s="166"/>
      <c r="AG61" s="205"/>
      <c r="AH61" s="205"/>
      <c r="AI61" s="185"/>
      <c r="AJ61" s="166"/>
      <c r="AK61" s="205"/>
      <c r="AL61" s="205"/>
      <c r="AM61" s="166"/>
      <c r="AN61" s="166"/>
      <c r="AO61" s="205"/>
      <c r="AP61" s="265"/>
      <c r="AQ61" s="185"/>
      <c r="AR61" s="166"/>
      <c r="AS61" s="205"/>
      <c r="AT61" s="205"/>
      <c r="AU61" s="166"/>
      <c r="AV61" s="166"/>
      <c r="AW61" s="205"/>
      <c r="AX61" s="265"/>
      <c r="AY61" s="185"/>
      <c r="AZ61" s="166"/>
      <c r="BA61" s="205"/>
      <c r="BB61" s="205"/>
      <c r="BC61" s="166"/>
      <c r="BD61" s="166"/>
      <c r="BE61" s="205"/>
      <c r="BF61" s="265"/>
      <c r="BG61" s="166"/>
    </row>
    <row r="62" spans="1:59" ht="12.75" x14ac:dyDescent="0.2">
      <c r="A62" s="205"/>
      <c r="B62" s="264"/>
      <c r="C62" s="185"/>
      <c r="D62" s="166"/>
      <c r="E62" s="205"/>
      <c r="F62" s="205"/>
      <c r="G62" s="166"/>
      <c r="H62" s="166"/>
      <c r="I62" s="205"/>
      <c r="J62" s="265"/>
      <c r="K62" s="185"/>
      <c r="L62" s="166"/>
      <c r="M62" s="205"/>
      <c r="N62" s="205"/>
      <c r="O62" s="166"/>
      <c r="P62" s="166"/>
      <c r="Q62" s="205"/>
      <c r="R62" s="265"/>
      <c r="S62" s="185"/>
      <c r="T62" s="166"/>
      <c r="U62" s="205"/>
      <c r="V62" s="205"/>
      <c r="W62" s="166"/>
      <c r="X62" s="166"/>
      <c r="Y62" s="205"/>
      <c r="Z62" s="265"/>
      <c r="AA62" s="166"/>
      <c r="AB62" s="166"/>
      <c r="AC62" s="205"/>
      <c r="AD62" s="205"/>
      <c r="AE62" s="166"/>
      <c r="AF62" s="166"/>
      <c r="AG62" s="205"/>
      <c r="AH62" s="205"/>
      <c r="AI62" s="185"/>
      <c r="AJ62" s="166"/>
      <c r="AK62" s="205"/>
      <c r="AL62" s="205"/>
      <c r="AM62" s="166"/>
      <c r="AN62" s="166"/>
      <c r="AO62" s="205"/>
      <c r="AP62" s="265"/>
      <c r="AQ62" s="185"/>
      <c r="AR62" s="166"/>
      <c r="AS62" s="205"/>
      <c r="AT62" s="205"/>
      <c r="AU62" s="166"/>
      <c r="AV62" s="166"/>
      <c r="AW62" s="205"/>
      <c r="AX62" s="265"/>
      <c r="AY62" s="185"/>
      <c r="AZ62" s="166"/>
      <c r="BA62" s="205"/>
      <c r="BB62" s="205"/>
      <c r="BC62" s="166"/>
      <c r="BD62" s="166"/>
      <c r="BE62" s="205"/>
      <c r="BF62" s="265"/>
      <c r="BG62" s="166"/>
    </row>
    <row r="63" spans="1:59" ht="12.75" x14ac:dyDescent="0.2">
      <c r="A63" s="205"/>
      <c r="B63" s="264"/>
      <c r="C63" s="185"/>
      <c r="D63" s="166"/>
      <c r="E63" s="205"/>
      <c r="F63" s="205"/>
      <c r="G63" s="166"/>
      <c r="H63" s="166"/>
      <c r="I63" s="205"/>
      <c r="J63" s="265"/>
      <c r="K63" s="185"/>
      <c r="L63" s="166"/>
      <c r="M63" s="205"/>
      <c r="N63" s="205"/>
      <c r="O63" s="166"/>
      <c r="P63" s="166"/>
      <c r="Q63" s="205"/>
      <c r="R63" s="265"/>
      <c r="S63" s="185"/>
      <c r="T63" s="166"/>
      <c r="U63" s="205"/>
      <c r="V63" s="205"/>
      <c r="W63" s="166"/>
      <c r="X63" s="166"/>
      <c r="Y63" s="205"/>
      <c r="Z63" s="265"/>
      <c r="AA63" s="166"/>
      <c r="AB63" s="166"/>
      <c r="AC63" s="205"/>
      <c r="AD63" s="205"/>
      <c r="AE63" s="166"/>
      <c r="AF63" s="166"/>
      <c r="AG63" s="205"/>
      <c r="AH63" s="205"/>
      <c r="AI63" s="185"/>
      <c r="AJ63" s="166"/>
      <c r="AK63" s="205"/>
      <c r="AL63" s="205"/>
      <c r="AM63" s="166"/>
      <c r="AN63" s="166"/>
      <c r="AO63" s="205"/>
      <c r="AP63" s="265"/>
      <c r="AQ63" s="185"/>
      <c r="AR63" s="166"/>
      <c r="AS63" s="205"/>
      <c r="AT63" s="205"/>
      <c r="AU63" s="166"/>
      <c r="AV63" s="166"/>
      <c r="AW63" s="205"/>
      <c r="AX63" s="265"/>
      <c r="AY63" s="185"/>
      <c r="AZ63" s="166"/>
      <c r="BA63" s="205"/>
      <c r="BB63" s="205"/>
      <c r="BC63" s="166"/>
      <c r="BD63" s="166"/>
      <c r="BE63" s="205"/>
      <c r="BF63" s="265"/>
      <c r="BG63" s="166"/>
    </row>
    <row r="64" spans="1:59" ht="12.75" x14ac:dyDescent="0.2">
      <c r="A64" s="205"/>
      <c r="B64" s="264"/>
      <c r="C64" s="185"/>
      <c r="D64" s="166"/>
      <c r="E64" s="205"/>
      <c r="F64" s="205"/>
      <c r="G64" s="166"/>
      <c r="H64" s="166"/>
      <c r="I64" s="205"/>
      <c r="J64" s="265"/>
      <c r="K64" s="185"/>
      <c r="L64" s="166"/>
      <c r="M64" s="205"/>
      <c r="N64" s="205"/>
      <c r="O64" s="166"/>
      <c r="P64" s="166"/>
      <c r="Q64" s="205"/>
      <c r="R64" s="265"/>
      <c r="S64" s="185"/>
      <c r="T64" s="166"/>
      <c r="U64" s="205"/>
      <c r="V64" s="205"/>
      <c r="W64" s="166"/>
      <c r="X64" s="166"/>
      <c r="Y64" s="205"/>
      <c r="Z64" s="265"/>
      <c r="AA64" s="166"/>
      <c r="AB64" s="166"/>
      <c r="AC64" s="205"/>
      <c r="AD64" s="205"/>
      <c r="AE64" s="166"/>
      <c r="AF64" s="166"/>
      <c r="AG64" s="205"/>
      <c r="AH64" s="205"/>
      <c r="AI64" s="185"/>
      <c r="AJ64" s="166"/>
      <c r="AK64" s="205"/>
      <c r="AL64" s="205"/>
      <c r="AM64" s="166"/>
      <c r="AN64" s="166"/>
      <c r="AO64" s="205"/>
      <c r="AP64" s="265"/>
      <c r="AQ64" s="185"/>
      <c r="AR64" s="166"/>
      <c r="AS64" s="205"/>
      <c r="AT64" s="205"/>
      <c r="AU64" s="166"/>
      <c r="AV64" s="166"/>
      <c r="AW64" s="205"/>
      <c r="AX64" s="265"/>
      <c r="AY64" s="185"/>
      <c r="AZ64" s="166"/>
      <c r="BA64" s="205"/>
      <c r="BB64" s="205"/>
      <c r="BC64" s="166"/>
      <c r="BD64" s="166"/>
      <c r="BE64" s="205"/>
      <c r="BF64" s="265"/>
      <c r="BG64" s="166"/>
    </row>
    <row r="65" spans="1:59" ht="12.75" x14ac:dyDescent="0.2">
      <c r="A65" s="205"/>
      <c r="B65" s="264"/>
      <c r="C65" s="185"/>
      <c r="D65" s="166"/>
      <c r="E65" s="205"/>
      <c r="F65" s="205"/>
      <c r="G65" s="166"/>
      <c r="H65" s="166"/>
      <c r="I65" s="205"/>
      <c r="J65" s="265"/>
      <c r="K65" s="185"/>
      <c r="L65" s="166"/>
      <c r="M65" s="205"/>
      <c r="N65" s="205"/>
      <c r="O65" s="166"/>
      <c r="P65" s="166"/>
      <c r="Q65" s="205"/>
      <c r="R65" s="265"/>
      <c r="S65" s="185"/>
      <c r="T65" s="166"/>
      <c r="U65" s="205"/>
      <c r="V65" s="205"/>
      <c r="W65" s="166"/>
      <c r="X65" s="166"/>
      <c r="Y65" s="205"/>
      <c r="Z65" s="265"/>
      <c r="AA65" s="166"/>
      <c r="AB65" s="166"/>
      <c r="AC65" s="205"/>
      <c r="AD65" s="205"/>
      <c r="AE65" s="166"/>
      <c r="AF65" s="166"/>
      <c r="AG65" s="205"/>
      <c r="AH65" s="205"/>
      <c r="AI65" s="185"/>
      <c r="AJ65" s="166"/>
      <c r="AK65" s="205"/>
      <c r="AL65" s="205"/>
      <c r="AM65" s="166"/>
      <c r="AN65" s="166"/>
      <c r="AO65" s="205"/>
      <c r="AP65" s="265"/>
      <c r="AQ65" s="185"/>
      <c r="AR65" s="166"/>
      <c r="AS65" s="205"/>
      <c r="AT65" s="205"/>
      <c r="AU65" s="166"/>
      <c r="AV65" s="166"/>
      <c r="AW65" s="205"/>
      <c r="AX65" s="265"/>
      <c r="AY65" s="185"/>
      <c r="AZ65" s="166"/>
      <c r="BA65" s="205"/>
      <c r="BB65" s="205"/>
      <c r="BC65" s="166"/>
      <c r="BD65" s="166"/>
      <c r="BE65" s="205"/>
      <c r="BF65" s="265"/>
      <c r="BG65" s="166"/>
    </row>
    <row r="66" spans="1:59" ht="12.75" x14ac:dyDescent="0.2">
      <c r="A66" s="205"/>
      <c r="B66" s="264"/>
      <c r="C66" s="185"/>
      <c r="D66" s="166"/>
      <c r="E66" s="205"/>
      <c r="F66" s="205"/>
      <c r="G66" s="166"/>
      <c r="H66" s="166"/>
      <c r="I66" s="205"/>
      <c r="J66" s="265"/>
      <c r="K66" s="185"/>
      <c r="L66" s="166"/>
      <c r="M66" s="205"/>
      <c r="N66" s="205"/>
      <c r="O66" s="166"/>
      <c r="P66" s="166"/>
      <c r="Q66" s="205"/>
      <c r="R66" s="265"/>
      <c r="S66" s="185"/>
      <c r="T66" s="166"/>
      <c r="U66" s="205"/>
      <c r="V66" s="205"/>
      <c r="W66" s="166"/>
      <c r="X66" s="166"/>
      <c r="Y66" s="205"/>
      <c r="Z66" s="265"/>
      <c r="AA66" s="166"/>
      <c r="AB66" s="166"/>
      <c r="AC66" s="205"/>
      <c r="AD66" s="205"/>
      <c r="AE66" s="166"/>
      <c r="AF66" s="166"/>
      <c r="AG66" s="205"/>
      <c r="AH66" s="205"/>
      <c r="AI66" s="185"/>
      <c r="AJ66" s="166"/>
      <c r="AK66" s="205"/>
      <c r="AL66" s="205"/>
      <c r="AM66" s="166"/>
      <c r="AN66" s="166"/>
      <c r="AO66" s="205"/>
      <c r="AP66" s="265"/>
      <c r="AQ66" s="185"/>
      <c r="AR66" s="166"/>
      <c r="AS66" s="205"/>
      <c r="AT66" s="205"/>
      <c r="AU66" s="166"/>
      <c r="AV66" s="166"/>
      <c r="AW66" s="205"/>
      <c r="AX66" s="265"/>
      <c r="AY66" s="185"/>
      <c r="AZ66" s="166"/>
      <c r="BA66" s="205"/>
      <c r="BB66" s="205"/>
      <c r="BC66" s="166"/>
      <c r="BD66" s="166"/>
      <c r="BE66" s="205"/>
      <c r="BF66" s="265"/>
      <c r="BG66" s="166"/>
    </row>
    <row r="67" spans="1:59" ht="12.75" x14ac:dyDescent="0.2">
      <c r="A67" s="205"/>
      <c r="B67" s="264"/>
      <c r="C67" s="185"/>
      <c r="D67" s="166"/>
      <c r="E67" s="205"/>
      <c r="F67" s="205"/>
      <c r="G67" s="166"/>
      <c r="H67" s="166"/>
      <c r="I67" s="205"/>
      <c r="J67" s="265"/>
      <c r="K67" s="185"/>
      <c r="L67" s="166"/>
      <c r="M67" s="205"/>
      <c r="N67" s="205"/>
      <c r="O67" s="166"/>
      <c r="P67" s="166"/>
      <c r="Q67" s="205"/>
      <c r="R67" s="265"/>
      <c r="S67" s="185"/>
      <c r="T67" s="166"/>
      <c r="U67" s="205"/>
      <c r="V67" s="205"/>
      <c r="W67" s="166"/>
      <c r="X67" s="166"/>
      <c r="Y67" s="205"/>
      <c r="Z67" s="265"/>
      <c r="AA67" s="166"/>
      <c r="AB67" s="166"/>
      <c r="AC67" s="205"/>
      <c r="AD67" s="205"/>
      <c r="AE67" s="166"/>
      <c r="AF67" s="166"/>
      <c r="AG67" s="205"/>
      <c r="AH67" s="205"/>
      <c r="AI67" s="185"/>
      <c r="AJ67" s="166"/>
      <c r="AK67" s="205"/>
      <c r="AL67" s="205"/>
      <c r="AM67" s="166"/>
      <c r="AN67" s="166"/>
      <c r="AO67" s="205"/>
      <c r="AP67" s="265"/>
      <c r="AQ67" s="185"/>
      <c r="AR67" s="166"/>
      <c r="AS67" s="205"/>
      <c r="AT67" s="205"/>
      <c r="AU67" s="166"/>
      <c r="AV67" s="166"/>
      <c r="AW67" s="205"/>
      <c r="AX67" s="265"/>
      <c r="AY67" s="185"/>
      <c r="AZ67" s="166"/>
      <c r="BA67" s="205"/>
      <c r="BB67" s="205"/>
      <c r="BC67" s="166"/>
      <c r="BD67" s="166"/>
      <c r="BE67" s="205"/>
      <c r="BF67" s="265"/>
      <c r="BG67" s="166"/>
    </row>
    <row r="68" spans="1:59" ht="12.75" x14ac:dyDescent="0.2">
      <c r="A68" s="205"/>
      <c r="B68" s="264"/>
      <c r="C68" s="185"/>
      <c r="D68" s="166"/>
      <c r="E68" s="205"/>
      <c r="F68" s="205"/>
      <c r="G68" s="166"/>
      <c r="H68" s="166"/>
      <c r="I68" s="205"/>
      <c r="J68" s="265"/>
      <c r="K68" s="185"/>
      <c r="L68" s="166"/>
      <c r="M68" s="205"/>
      <c r="N68" s="205"/>
      <c r="O68" s="166"/>
      <c r="P68" s="166"/>
      <c r="Q68" s="205"/>
      <c r="R68" s="265"/>
      <c r="S68" s="185"/>
      <c r="T68" s="166"/>
      <c r="U68" s="205"/>
      <c r="V68" s="205"/>
      <c r="W68" s="166"/>
      <c r="X68" s="166"/>
      <c r="Y68" s="205"/>
      <c r="Z68" s="265"/>
      <c r="AA68" s="166"/>
      <c r="AB68" s="166"/>
      <c r="AC68" s="205"/>
      <c r="AD68" s="205"/>
      <c r="AE68" s="166"/>
      <c r="AF68" s="166"/>
      <c r="AG68" s="205"/>
      <c r="AH68" s="205"/>
      <c r="AI68" s="185"/>
      <c r="AJ68" s="166"/>
      <c r="AK68" s="205"/>
      <c r="AL68" s="205"/>
      <c r="AM68" s="166"/>
      <c r="AN68" s="166"/>
      <c r="AO68" s="205"/>
      <c r="AP68" s="265"/>
      <c r="AQ68" s="185"/>
      <c r="AR68" s="166"/>
      <c r="AS68" s="205"/>
      <c r="AT68" s="205"/>
      <c r="AU68" s="166"/>
      <c r="AV68" s="166"/>
      <c r="AW68" s="205"/>
      <c r="AX68" s="265"/>
      <c r="AY68" s="185"/>
      <c r="AZ68" s="166"/>
      <c r="BA68" s="205"/>
      <c r="BB68" s="205"/>
      <c r="BC68" s="166"/>
      <c r="BD68" s="166"/>
      <c r="BE68" s="205"/>
      <c r="BF68" s="265"/>
      <c r="BG68" s="166"/>
    </row>
    <row r="69" spans="1:59" ht="12.75" x14ac:dyDescent="0.2">
      <c r="A69" s="205"/>
      <c r="B69" s="264"/>
      <c r="C69" s="185"/>
      <c r="D69" s="166"/>
      <c r="E69" s="205"/>
      <c r="F69" s="205"/>
      <c r="G69" s="166"/>
      <c r="H69" s="166"/>
      <c r="I69" s="205"/>
      <c r="J69" s="265"/>
      <c r="K69" s="185"/>
      <c r="L69" s="166"/>
      <c r="M69" s="205"/>
      <c r="N69" s="205"/>
      <c r="O69" s="166"/>
      <c r="P69" s="166"/>
      <c r="Q69" s="205"/>
      <c r="R69" s="265"/>
      <c r="S69" s="185"/>
      <c r="T69" s="166"/>
      <c r="U69" s="205"/>
      <c r="V69" s="205"/>
      <c r="W69" s="166"/>
      <c r="X69" s="166"/>
      <c r="Y69" s="205"/>
      <c r="Z69" s="265"/>
      <c r="AA69" s="166"/>
      <c r="AB69" s="166"/>
      <c r="AC69" s="205"/>
      <c r="AD69" s="205"/>
      <c r="AE69" s="166"/>
      <c r="AF69" s="166"/>
      <c r="AG69" s="205"/>
      <c r="AH69" s="205"/>
      <c r="AI69" s="185"/>
      <c r="AJ69" s="166"/>
      <c r="AK69" s="205"/>
      <c r="AL69" s="205"/>
      <c r="AM69" s="166"/>
      <c r="AN69" s="166"/>
      <c r="AO69" s="205"/>
      <c r="AP69" s="265"/>
      <c r="AQ69" s="185"/>
      <c r="AR69" s="166"/>
      <c r="AS69" s="205"/>
      <c r="AT69" s="205"/>
      <c r="AU69" s="166"/>
      <c r="AV69" s="166"/>
      <c r="AW69" s="205"/>
      <c r="AX69" s="265"/>
      <c r="AY69" s="185"/>
      <c r="AZ69" s="166"/>
      <c r="BA69" s="205"/>
      <c r="BB69" s="205"/>
      <c r="BC69" s="166"/>
      <c r="BD69" s="166"/>
      <c r="BE69" s="205"/>
      <c r="BF69" s="265"/>
      <c r="BG69" s="166"/>
    </row>
    <row r="70" spans="1:59" ht="12.75" x14ac:dyDescent="0.2">
      <c r="A70" s="205"/>
      <c r="B70" s="264"/>
      <c r="C70" s="185"/>
      <c r="D70" s="166"/>
      <c r="E70" s="205"/>
      <c r="F70" s="205"/>
      <c r="G70" s="166"/>
      <c r="H70" s="166"/>
      <c r="I70" s="205"/>
      <c r="J70" s="265"/>
      <c r="K70" s="185"/>
      <c r="L70" s="166"/>
      <c r="M70" s="205"/>
      <c r="N70" s="205"/>
      <c r="O70" s="166"/>
      <c r="P70" s="166"/>
      <c r="Q70" s="205"/>
      <c r="R70" s="265"/>
      <c r="S70" s="185"/>
      <c r="T70" s="166"/>
      <c r="U70" s="205"/>
      <c r="V70" s="205"/>
      <c r="W70" s="166"/>
      <c r="X70" s="166"/>
      <c r="Y70" s="205"/>
      <c r="Z70" s="265"/>
      <c r="AA70" s="166"/>
      <c r="AB70" s="166"/>
      <c r="AC70" s="205"/>
      <c r="AD70" s="205"/>
      <c r="AE70" s="166"/>
      <c r="AF70" s="166"/>
      <c r="AG70" s="205"/>
      <c r="AH70" s="205"/>
      <c r="AI70" s="185"/>
      <c r="AJ70" s="166"/>
      <c r="AK70" s="205"/>
      <c r="AL70" s="205"/>
      <c r="AM70" s="166"/>
      <c r="AN70" s="166"/>
      <c r="AO70" s="205"/>
      <c r="AP70" s="265"/>
      <c r="AQ70" s="185"/>
      <c r="AR70" s="166"/>
      <c r="AS70" s="205"/>
      <c r="AT70" s="205"/>
      <c r="AU70" s="166"/>
      <c r="AV70" s="166"/>
      <c r="AW70" s="205"/>
      <c r="AX70" s="265"/>
      <c r="AY70" s="185"/>
      <c r="AZ70" s="166"/>
      <c r="BA70" s="205"/>
      <c r="BB70" s="205"/>
      <c r="BC70" s="166"/>
      <c r="BD70" s="166"/>
      <c r="BE70" s="205"/>
      <c r="BF70" s="265"/>
      <c r="BG70" s="166"/>
    </row>
    <row r="71" spans="1:59" ht="12.75" x14ac:dyDescent="0.2">
      <c r="A71" s="205"/>
      <c r="B71" s="264"/>
      <c r="C71" s="185"/>
      <c r="D71" s="166"/>
      <c r="E71" s="205"/>
      <c r="F71" s="205"/>
      <c r="G71" s="166"/>
      <c r="H71" s="166"/>
      <c r="I71" s="205"/>
      <c r="J71" s="265"/>
      <c r="K71" s="185"/>
      <c r="L71" s="166"/>
      <c r="M71" s="205"/>
      <c r="N71" s="205"/>
      <c r="O71" s="166"/>
      <c r="P71" s="166"/>
      <c r="Q71" s="205"/>
      <c r="R71" s="265"/>
      <c r="S71" s="185"/>
      <c r="T71" s="166"/>
      <c r="U71" s="205"/>
      <c r="V71" s="205"/>
      <c r="W71" s="166"/>
      <c r="X71" s="166"/>
      <c r="Y71" s="205"/>
      <c r="Z71" s="265"/>
      <c r="AA71" s="166"/>
      <c r="AB71" s="166"/>
      <c r="AC71" s="205"/>
      <c r="AD71" s="205"/>
      <c r="AE71" s="166"/>
      <c r="AF71" s="166"/>
      <c r="AG71" s="205"/>
      <c r="AH71" s="205"/>
      <c r="AI71" s="185"/>
      <c r="AJ71" s="166"/>
      <c r="AK71" s="205"/>
      <c r="AL71" s="205"/>
      <c r="AM71" s="166"/>
      <c r="AN71" s="166"/>
      <c r="AO71" s="205"/>
      <c r="AP71" s="265"/>
      <c r="AQ71" s="185"/>
      <c r="AR71" s="166"/>
      <c r="AS71" s="205"/>
      <c r="AT71" s="205"/>
      <c r="AU71" s="166"/>
      <c r="AV71" s="166"/>
      <c r="AW71" s="205"/>
      <c r="AX71" s="265"/>
      <c r="AY71" s="185"/>
      <c r="AZ71" s="166"/>
      <c r="BA71" s="205"/>
      <c r="BB71" s="205"/>
      <c r="BC71" s="166"/>
      <c r="BD71" s="166"/>
      <c r="BE71" s="205"/>
      <c r="BF71" s="265"/>
      <c r="BG71" s="166"/>
    </row>
    <row r="72" spans="1:59" ht="12.75" x14ac:dyDescent="0.2">
      <c r="A72" s="205"/>
      <c r="B72" s="264"/>
      <c r="C72" s="185"/>
      <c r="D72" s="166"/>
      <c r="E72" s="205"/>
      <c r="F72" s="205"/>
      <c r="G72" s="166"/>
      <c r="H72" s="166"/>
      <c r="I72" s="205"/>
      <c r="J72" s="265"/>
      <c r="K72" s="185"/>
      <c r="L72" s="166"/>
      <c r="M72" s="205"/>
      <c r="N72" s="205"/>
      <c r="O72" s="166"/>
      <c r="P72" s="166"/>
      <c r="Q72" s="205"/>
      <c r="R72" s="265"/>
      <c r="S72" s="185"/>
      <c r="T72" s="166"/>
      <c r="U72" s="205"/>
      <c r="V72" s="205"/>
      <c r="W72" s="166"/>
      <c r="X72" s="166"/>
      <c r="Y72" s="205"/>
      <c r="Z72" s="265"/>
      <c r="AA72" s="166"/>
      <c r="AB72" s="166"/>
      <c r="AC72" s="205"/>
      <c r="AD72" s="205"/>
      <c r="AE72" s="166"/>
      <c r="AF72" s="166"/>
      <c r="AG72" s="205"/>
      <c r="AH72" s="205"/>
      <c r="AI72" s="185"/>
      <c r="AJ72" s="166"/>
      <c r="AK72" s="205"/>
      <c r="AL72" s="205"/>
      <c r="AM72" s="166"/>
      <c r="AN72" s="166"/>
      <c r="AO72" s="205"/>
      <c r="AP72" s="265"/>
      <c r="AQ72" s="185"/>
      <c r="AR72" s="166"/>
      <c r="AS72" s="205"/>
      <c r="AT72" s="205"/>
      <c r="AU72" s="166"/>
      <c r="AV72" s="166"/>
      <c r="AW72" s="205"/>
      <c r="AX72" s="265"/>
      <c r="AY72" s="185"/>
      <c r="AZ72" s="166"/>
      <c r="BA72" s="205"/>
      <c r="BB72" s="205"/>
      <c r="BC72" s="166"/>
      <c r="BD72" s="166"/>
      <c r="BE72" s="205"/>
      <c r="BF72" s="265"/>
      <c r="BG72" s="166"/>
    </row>
    <row r="73" spans="1:59" ht="12.75" x14ac:dyDescent="0.2">
      <c r="A73" s="205"/>
      <c r="B73" s="264"/>
      <c r="C73" s="185"/>
      <c r="D73" s="166"/>
      <c r="E73" s="205"/>
      <c r="F73" s="205"/>
      <c r="G73" s="166"/>
      <c r="H73" s="166"/>
      <c r="I73" s="205"/>
      <c r="J73" s="265"/>
      <c r="K73" s="185"/>
      <c r="L73" s="166"/>
      <c r="M73" s="205"/>
      <c r="N73" s="205"/>
      <c r="O73" s="166"/>
      <c r="P73" s="166"/>
      <c r="Q73" s="205"/>
      <c r="R73" s="265"/>
      <c r="S73" s="185"/>
      <c r="T73" s="166"/>
      <c r="U73" s="205"/>
      <c r="V73" s="205"/>
      <c r="W73" s="166"/>
      <c r="X73" s="166"/>
      <c r="Y73" s="205"/>
      <c r="Z73" s="265"/>
      <c r="AA73" s="166"/>
      <c r="AB73" s="166"/>
      <c r="AC73" s="205"/>
      <c r="AD73" s="205"/>
      <c r="AE73" s="166"/>
      <c r="AF73" s="166"/>
      <c r="AG73" s="205"/>
      <c r="AH73" s="205"/>
      <c r="AI73" s="185"/>
      <c r="AJ73" s="166"/>
      <c r="AK73" s="205"/>
      <c r="AL73" s="205"/>
      <c r="AM73" s="166"/>
      <c r="AN73" s="166"/>
      <c r="AO73" s="205"/>
      <c r="AP73" s="265"/>
      <c r="AQ73" s="185"/>
      <c r="AR73" s="166"/>
      <c r="AS73" s="205"/>
      <c r="AT73" s="205"/>
      <c r="AU73" s="166"/>
      <c r="AV73" s="166"/>
      <c r="AW73" s="205"/>
      <c r="AX73" s="265"/>
      <c r="AY73" s="185"/>
      <c r="AZ73" s="166"/>
      <c r="BA73" s="205"/>
      <c r="BB73" s="205"/>
      <c r="BC73" s="166"/>
      <c r="BD73" s="166"/>
      <c r="BE73" s="205"/>
      <c r="BF73" s="265"/>
      <c r="BG73" s="166"/>
    </row>
    <row r="74" spans="1:59" ht="12.75" x14ac:dyDescent="0.2">
      <c r="A74" s="205"/>
      <c r="B74" s="206"/>
      <c r="C74" s="185"/>
      <c r="D74" s="166"/>
      <c r="E74" s="205"/>
      <c r="F74" s="205"/>
      <c r="G74" s="166"/>
      <c r="H74" s="166"/>
      <c r="I74" s="205"/>
      <c r="J74" s="265"/>
      <c r="K74" s="185"/>
      <c r="L74" s="166"/>
      <c r="M74" s="205"/>
      <c r="N74" s="205"/>
      <c r="O74" s="166"/>
      <c r="P74" s="166"/>
      <c r="Q74" s="205"/>
      <c r="R74" s="265"/>
      <c r="S74" s="185"/>
      <c r="T74" s="166"/>
      <c r="U74" s="205"/>
      <c r="V74" s="205"/>
      <c r="W74" s="166"/>
      <c r="X74" s="166"/>
      <c r="Y74" s="205"/>
      <c r="Z74" s="265"/>
      <c r="AA74" s="166"/>
      <c r="AB74" s="166"/>
      <c r="AC74" s="205"/>
      <c r="AD74" s="205"/>
      <c r="AE74" s="166"/>
      <c r="AF74" s="166"/>
      <c r="AG74" s="205"/>
      <c r="AH74" s="205"/>
      <c r="AI74" s="185"/>
      <c r="AJ74" s="166"/>
      <c r="AK74" s="205"/>
      <c r="AL74" s="205"/>
      <c r="AM74" s="166"/>
      <c r="AN74" s="166"/>
      <c r="AO74" s="205"/>
      <c r="AP74" s="265"/>
      <c r="AQ74" s="185"/>
      <c r="AR74" s="166"/>
      <c r="AS74" s="205"/>
      <c r="AT74" s="205"/>
      <c r="AU74" s="166"/>
      <c r="AV74" s="166"/>
      <c r="AW74" s="205"/>
      <c r="AX74" s="265"/>
      <c r="AY74" s="185"/>
      <c r="AZ74" s="166"/>
      <c r="BA74" s="205"/>
      <c r="BB74" s="205"/>
      <c r="BC74" s="166"/>
      <c r="BD74" s="166"/>
      <c r="BE74" s="205"/>
      <c r="BF74" s="265"/>
      <c r="BG74" s="166"/>
    </row>
    <row r="75" spans="1:59" ht="12.75" x14ac:dyDescent="0.2">
      <c r="A75" s="205"/>
      <c r="B75" s="206"/>
      <c r="C75" s="185"/>
      <c r="D75" s="166"/>
      <c r="E75" s="205"/>
      <c r="F75" s="205"/>
      <c r="G75" s="166"/>
      <c r="H75" s="166"/>
      <c r="I75" s="205"/>
      <c r="J75" s="265"/>
      <c r="K75" s="185"/>
      <c r="L75" s="166"/>
      <c r="M75" s="205"/>
      <c r="N75" s="205"/>
      <c r="O75" s="166"/>
      <c r="P75" s="166"/>
      <c r="Q75" s="205"/>
      <c r="R75" s="265"/>
      <c r="S75" s="185"/>
      <c r="T75" s="166"/>
      <c r="U75" s="205"/>
      <c r="V75" s="205"/>
      <c r="W75" s="166"/>
      <c r="X75" s="166"/>
      <c r="Y75" s="205"/>
      <c r="Z75" s="265"/>
      <c r="AA75" s="166"/>
      <c r="AB75" s="166"/>
      <c r="AC75" s="205"/>
      <c r="AD75" s="205"/>
      <c r="AE75" s="166"/>
      <c r="AF75" s="166"/>
      <c r="AG75" s="205"/>
      <c r="AH75" s="205"/>
      <c r="AI75" s="185"/>
      <c r="AJ75" s="166"/>
      <c r="AK75" s="205"/>
      <c r="AL75" s="205"/>
      <c r="AM75" s="166"/>
      <c r="AN75" s="166"/>
      <c r="AO75" s="205"/>
      <c r="AP75" s="265"/>
      <c r="AQ75" s="185"/>
      <c r="AR75" s="166"/>
      <c r="AS75" s="205"/>
      <c r="AT75" s="205"/>
      <c r="AU75" s="166"/>
      <c r="AV75" s="166"/>
      <c r="AW75" s="205"/>
      <c r="AX75" s="265"/>
      <c r="AY75" s="185"/>
      <c r="AZ75" s="166"/>
      <c r="BA75" s="205"/>
      <c r="BB75" s="205"/>
      <c r="BC75" s="166"/>
      <c r="BD75" s="166"/>
      <c r="BE75" s="205"/>
      <c r="BF75" s="265"/>
      <c r="BG75" s="166"/>
    </row>
    <row r="76" spans="1:59" ht="12.75" x14ac:dyDescent="0.2">
      <c r="A76" s="205"/>
      <c r="B76" s="206"/>
      <c r="C76" s="185"/>
      <c r="D76" s="166"/>
      <c r="E76" s="205"/>
      <c r="F76" s="205"/>
      <c r="G76" s="166"/>
      <c r="H76" s="166"/>
      <c r="I76" s="205"/>
      <c r="J76" s="265"/>
      <c r="K76" s="185"/>
      <c r="L76" s="166"/>
      <c r="M76" s="205"/>
      <c r="N76" s="205"/>
      <c r="O76" s="166"/>
      <c r="P76" s="166"/>
      <c r="Q76" s="205"/>
      <c r="R76" s="265"/>
      <c r="S76" s="185"/>
      <c r="T76" s="166"/>
      <c r="U76" s="205"/>
      <c r="V76" s="205"/>
      <c r="W76" s="166"/>
      <c r="X76" s="166"/>
      <c r="Y76" s="205"/>
      <c r="Z76" s="265"/>
      <c r="AA76" s="166"/>
      <c r="AB76" s="166"/>
      <c r="AC76" s="205"/>
      <c r="AD76" s="205"/>
      <c r="AE76" s="166"/>
      <c r="AF76" s="166"/>
      <c r="AG76" s="205"/>
      <c r="AH76" s="205"/>
      <c r="AI76" s="185"/>
      <c r="AJ76" s="166"/>
      <c r="AK76" s="205"/>
      <c r="AL76" s="205"/>
      <c r="AM76" s="166"/>
      <c r="AN76" s="166"/>
      <c r="AO76" s="205"/>
      <c r="AP76" s="265"/>
      <c r="AQ76" s="185"/>
      <c r="AR76" s="166"/>
      <c r="AS76" s="205"/>
      <c r="AT76" s="205"/>
      <c r="AU76" s="166"/>
      <c r="AV76" s="166"/>
      <c r="AW76" s="205"/>
      <c r="AX76" s="265"/>
      <c r="AY76" s="185"/>
      <c r="AZ76" s="166"/>
      <c r="BA76" s="205"/>
      <c r="BB76" s="205"/>
      <c r="BC76" s="166"/>
      <c r="BD76" s="166"/>
      <c r="BE76" s="205"/>
      <c r="BF76" s="265"/>
      <c r="BG76" s="166"/>
    </row>
    <row r="77" spans="1:59" ht="12.75" x14ac:dyDescent="0.2">
      <c r="A77" s="205"/>
      <c r="B77" s="206"/>
      <c r="C77" s="185"/>
      <c r="D77" s="166"/>
      <c r="E77" s="205"/>
      <c r="F77" s="205"/>
      <c r="G77" s="166"/>
      <c r="H77" s="166"/>
      <c r="I77" s="205"/>
      <c r="J77" s="265"/>
      <c r="K77" s="185"/>
      <c r="L77" s="166"/>
      <c r="M77" s="205"/>
      <c r="N77" s="205"/>
      <c r="O77" s="166"/>
      <c r="P77" s="166"/>
      <c r="Q77" s="205"/>
      <c r="R77" s="265"/>
      <c r="S77" s="185"/>
      <c r="T77" s="166"/>
      <c r="U77" s="205"/>
      <c r="V77" s="205"/>
      <c r="W77" s="166"/>
      <c r="X77" s="166"/>
      <c r="Y77" s="205"/>
      <c r="Z77" s="265"/>
      <c r="AA77" s="166"/>
      <c r="AB77" s="166"/>
      <c r="AC77" s="205"/>
      <c r="AD77" s="205"/>
      <c r="AE77" s="166"/>
      <c r="AF77" s="166"/>
      <c r="AG77" s="205"/>
      <c r="AH77" s="205"/>
      <c r="AI77" s="185"/>
      <c r="AJ77" s="166"/>
      <c r="AK77" s="205"/>
      <c r="AL77" s="205"/>
      <c r="AM77" s="166"/>
      <c r="AN77" s="166"/>
      <c r="AO77" s="205"/>
      <c r="AP77" s="265"/>
      <c r="AQ77" s="185"/>
      <c r="AR77" s="166"/>
      <c r="AS77" s="205"/>
      <c r="AT77" s="205"/>
      <c r="AU77" s="166"/>
      <c r="AV77" s="166"/>
      <c r="AW77" s="205"/>
      <c r="AX77" s="265"/>
      <c r="AY77" s="185"/>
      <c r="AZ77" s="166"/>
      <c r="BA77" s="205"/>
      <c r="BB77" s="205"/>
      <c r="BC77" s="166"/>
      <c r="BD77" s="166"/>
      <c r="BE77" s="205"/>
      <c r="BF77" s="265"/>
      <c r="BG77" s="166"/>
    </row>
    <row r="78" spans="1:59" ht="12.75" x14ac:dyDescent="0.2">
      <c r="A78" s="205"/>
      <c r="B78" s="206"/>
      <c r="C78" s="185"/>
      <c r="D78" s="166"/>
      <c r="E78" s="205"/>
      <c r="F78" s="205"/>
      <c r="G78" s="166"/>
      <c r="H78" s="166"/>
      <c r="I78" s="205"/>
      <c r="J78" s="265"/>
      <c r="K78" s="185"/>
      <c r="L78" s="166"/>
      <c r="M78" s="205"/>
      <c r="N78" s="205"/>
      <c r="O78" s="166"/>
      <c r="P78" s="166"/>
      <c r="Q78" s="205"/>
      <c r="R78" s="265"/>
      <c r="S78" s="185"/>
      <c r="T78" s="166"/>
      <c r="U78" s="205"/>
      <c r="V78" s="205"/>
      <c r="W78" s="166"/>
      <c r="X78" s="166"/>
      <c r="Y78" s="205"/>
      <c r="Z78" s="265"/>
      <c r="AA78" s="166"/>
      <c r="AB78" s="166"/>
      <c r="AC78" s="205"/>
      <c r="AD78" s="205"/>
      <c r="AE78" s="166"/>
      <c r="AF78" s="166"/>
      <c r="AG78" s="205"/>
      <c r="AH78" s="205"/>
      <c r="AI78" s="185"/>
      <c r="AJ78" s="166"/>
      <c r="AK78" s="205"/>
      <c r="AL78" s="205"/>
      <c r="AM78" s="166"/>
      <c r="AN78" s="166"/>
      <c r="AO78" s="205"/>
      <c r="AP78" s="265"/>
      <c r="AQ78" s="185"/>
      <c r="AR78" s="166"/>
      <c r="AS78" s="205"/>
      <c r="AT78" s="205"/>
      <c r="AU78" s="166"/>
      <c r="AV78" s="166"/>
      <c r="AW78" s="205"/>
      <c r="AX78" s="265"/>
      <c r="AY78" s="185"/>
      <c r="AZ78" s="166"/>
      <c r="BA78" s="205"/>
      <c r="BB78" s="205"/>
      <c r="BC78" s="166"/>
      <c r="BD78" s="166"/>
      <c r="BE78" s="205"/>
      <c r="BF78" s="265"/>
      <c r="BG78" s="166"/>
    </row>
    <row r="79" spans="1:59" ht="12.75" x14ac:dyDescent="0.2">
      <c r="A79" s="205"/>
      <c r="B79" s="206"/>
      <c r="C79" s="185"/>
      <c r="D79" s="166"/>
      <c r="E79" s="205"/>
      <c r="F79" s="205"/>
      <c r="G79" s="166"/>
      <c r="H79" s="166"/>
      <c r="I79" s="205"/>
      <c r="J79" s="265"/>
      <c r="K79" s="185"/>
      <c r="L79" s="166"/>
      <c r="M79" s="205"/>
      <c r="N79" s="205"/>
      <c r="O79" s="166"/>
      <c r="P79" s="166"/>
      <c r="Q79" s="205"/>
      <c r="R79" s="265"/>
      <c r="S79" s="185"/>
      <c r="T79" s="166"/>
      <c r="U79" s="205"/>
      <c r="V79" s="205"/>
      <c r="W79" s="166"/>
      <c r="X79" s="166"/>
      <c r="Y79" s="205"/>
      <c r="Z79" s="265"/>
      <c r="AA79" s="166"/>
      <c r="AB79" s="166"/>
      <c r="AC79" s="205"/>
      <c r="AD79" s="205"/>
      <c r="AE79" s="166"/>
      <c r="AF79" s="166"/>
      <c r="AG79" s="205"/>
      <c r="AH79" s="205"/>
      <c r="AI79" s="185"/>
      <c r="AJ79" s="166"/>
      <c r="AK79" s="205"/>
      <c r="AL79" s="205"/>
      <c r="AM79" s="166"/>
      <c r="AN79" s="166"/>
      <c r="AO79" s="205"/>
      <c r="AP79" s="265"/>
      <c r="AQ79" s="185"/>
      <c r="AR79" s="166"/>
      <c r="AS79" s="205"/>
      <c r="AT79" s="205"/>
      <c r="AU79" s="166"/>
      <c r="AV79" s="166"/>
      <c r="AW79" s="205"/>
      <c r="AX79" s="265"/>
      <c r="AY79" s="185"/>
      <c r="AZ79" s="166"/>
      <c r="BA79" s="205"/>
      <c r="BB79" s="205"/>
      <c r="BC79" s="166"/>
      <c r="BD79" s="166"/>
      <c r="BE79" s="205"/>
      <c r="BF79" s="265"/>
      <c r="BG79" s="166"/>
    </row>
    <row r="80" spans="1:59" ht="12.75" x14ac:dyDescent="0.2">
      <c r="A80" s="205"/>
      <c r="B80" s="206"/>
      <c r="C80" s="185"/>
      <c r="D80" s="166"/>
      <c r="E80" s="205"/>
      <c r="F80" s="205"/>
      <c r="G80" s="166"/>
      <c r="H80" s="166"/>
      <c r="I80" s="205"/>
      <c r="J80" s="265"/>
      <c r="K80" s="185"/>
      <c r="L80" s="166"/>
      <c r="M80" s="205"/>
      <c r="N80" s="205"/>
      <c r="O80" s="166"/>
      <c r="P80" s="166"/>
      <c r="Q80" s="205"/>
      <c r="R80" s="265"/>
      <c r="S80" s="185"/>
      <c r="T80" s="166"/>
      <c r="U80" s="205"/>
      <c r="V80" s="205"/>
      <c r="W80" s="166"/>
      <c r="X80" s="166"/>
      <c r="Y80" s="205"/>
      <c r="Z80" s="265"/>
      <c r="AA80" s="166"/>
      <c r="AB80" s="166"/>
      <c r="AC80" s="205"/>
      <c r="AD80" s="205"/>
      <c r="AE80" s="166"/>
      <c r="AF80" s="166"/>
      <c r="AG80" s="205"/>
      <c r="AH80" s="205"/>
      <c r="AI80" s="185"/>
      <c r="AJ80" s="166"/>
      <c r="AK80" s="205"/>
      <c r="AL80" s="205"/>
      <c r="AM80" s="166"/>
      <c r="AN80" s="166"/>
      <c r="AO80" s="205"/>
      <c r="AP80" s="265"/>
      <c r="AQ80" s="185"/>
      <c r="AR80" s="166"/>
      <c r="AS80" s="205"/>
      <c r="AT80" s="205"/>
      <c r="AU80" s="166"/>
      <c r="AV80" s="166"/>
      <c r="AW80" s="205"/>
      <c r="AX80" s="265"/>
      <c r="AY80" s="185"/>
      <c r="AZ80" s="166"/>
      <c r="BA80" s="205"/>
      <c r="BB80" s="205"/>
      <c r="BC80" s="166"/>
      <c r="BD80" s="166"/>
      <c r="BE80" s="205"/>
      <c r="BF80" s="265"/>
      <c r="BG80" s="166"/>
    </row>
    <row r="81" spans="1:59" ht="12.75" x14ac:dyDescent="0.2">
      <c r="A81" s="205"/>
      <c r="B81" s="206"/>
      <c r="C81" s="185"/>
      <c r="D81" s="166"/>
      <c r="E81" s="205"/>
      <c r="F81" s="205"/>
      <c r="G81" s="166"/>
      <c r="H81" s="166"/>
      <c r="I81" s="205"/>
      <c r="J81" s="265"/>
      <c r="K81" s="185"/>
      <c r="L81" s="166"/>
      <c r="M81" s="205"/>
      <c r="N81" s="205"/>
      <c r="O81" s="166"/>
      <c r="P81" s="166"/>
      <c r="Q81" s="205"/>
      <c r="R81" s="265"/>
      <c r="S81" s="185"/>
      <c r="T81" s="166"/>
      <c r="U81" s="205"/>
      <c r="V81" s="205"/>
      <c r="W81" s="166"/>
      <c r="X81" s="166"/>
      <c r="Y81" s="205"/>
      <c r="Z81" s="265"/>
      <c r="AA81" s="166"/>
      <c r="AB81" s="166"/>
      <c r="AC81" s="205"/>
      <c r="AD81" s="205"/>
      <c r="AE81" s="166"/>
      <c r="AF81" s="166"/>
      <c r="AG81" s="205"/>
      <c r="AH81" s="205"/>
      <c r="AI81" s="185"/>
      <c r="AJ81" s="166"/>
      <c r="AK81" s="205"/>
      <c r="AL81" s="205"/>
      <c r="AM81" s="166"/>
      <c r="AN81" s="166"/>
      <c r="AO81" s="205"/>
      <c r="AP81" s="265"/>
      <c r="AQ81" s="185"/>
      <c r="AR81" s="166"/>
      <c r="AS81" s="205"/>
      <c r="AT81" s="205"/>
      <c r="AU81" s="166"/>
      <c r="AV81" s="166"/>
      <c r="AW81" s="205"/>
      <c r="AX81" s="265"/>
      <c r="AY81" s="185"/>
      <c r="AZ81" s="166"/>
      <c r="BA81" s="205"/>
      <c r="BB81" s="205"/>
      <c r="BC81" s="166"/>
      <c r="BD81" s="166"/>
      <c r="BE81" s="205"/>
      <c r="BF81" s="265"/>
      <c r="BG81" s="166"/>
    </row>
    <row r="82" spans="1:59" ht="12.75" x14ac:dyDescent="0.2">
      <c r="A82" s="205"/>
      <c r="B82" s="206"/>
      <c r="C82" s="185"/>
      <c r="D82" s="166"/>
      <c r="E82" s="205"/>
      <c r="F82" s="205"/>
      <c r="G82" s="166"/>
      <c r="H82" s="166"/>
      <c r="I82" s="205"/>
      <c r="J82" s="265"/>
      <c r="K82" s="185"/>
      <c r="L82" s="166"/>
      <c r="M82" s="205"/>
      <c r="N82" s="205"/>
      <c r="O82" s="166"/>
      <c r="P82" s="166"/>
      <c r="Q82" s="205"/>
      <c r="R82" s="265"/>
      <c r="S82" s="185"/>
      <c r="T82" s="166"/>
      <c r="U82" s="205"/>
      <c r="V82" s="205"/>
      <c r="W82" s="166"/>
      <c r="X82" s="166"/>
      <c r="Y82" s="205"/>
      <c r="Z82" s="265"/>
      <c r="AA82" s="166"/>
      <c r="AB82" s="166"/>
      <c r="AC82" s="205"/>
      <c r="AD82" s="205"/>
      <c r="AE82" s="166"/>
      <c r="AF82" s="166"/>
      <c r="AG82" s="205"/>
      <c r="AH82" s="205"/>
      <c r="AI82" s="185"/>
      <c r="AJ82" s="166"/>
      <c r="AK82" s="205"/>
      <c r="AL82" s="205"/>
      <c r="AM82" s="166"/>
      <c r="AN82" s="166"/>
      <c r="AO82" s="205"/>
      <c r="AP82" s="265"/>
      <c r="AQ82" s="185"/>
      <c r="AR82" s="166"/>
      <c r="AS82" s="205"/>
      <c r="AT82" s="205"/>
      <c r="AU82" s="166"/>
      <c r="AV82" s="166"/>
      <c r="AW82" s="205"/>
      <c r="AX82" s="265"/>
      <c r="AY82" s="185"/>
      <c r="AZ82" s="166"/>
      <c r="BA82" s="205"/>
      <c r="BB82" s="205"/>
      <c r="BC82" s="166"/>
      <c r="BD82" s="166"/>
      <c r="BE82" s="205"/>
      <c r="BF82" s="265"/>
      <c r="BG82" s="166"/>
    </row>
    <row r="83" spans="1:59" ht="12.75" x14ac:dyDescent="0.2">
      <c r="A83" s="205"/>
      <c r="B83" s="206"/>
      <c r="C83" s="185"/>
      <c r="D83" s="166"/>
      <c r="E83" s="205"/>
      <c r="F83" s="205"/>
      <c r="G83" s="166"/>
      <c r="H83" s="166"/>
      <c r="I83" s="205"/>
      <c r="J83" s="265"/>
      <c r="K83" s="185"/>
      <c r="L83" s="166"/>
      <c r="M83" s="205"/>
      <c r="N83" s="205"/>
      <c r="O83" s="166"/>
      <c r="P83" s="166"/>
      <c r="Q83" s="205"/>
      <c r="R83" s="265"/>
      <c r="S83" s="185"/>
      <c r="T83" s="166"/>
      <c r="U83" s="205"/>
      <c r="V83" s="205"/>
      <c r="W83" s="166"/>
      <c r="X83" s="166"/>
      <c r="Y83" s="205"/>
      <c r="Z83" s="265"/>
      <c r="AA83" s="166"/>
      <c r="AB83" s="166"/>
      <c r="AC83" s="205"/>
      <c r="AD83" s="205"/>
      <c r="AE83" s="166"/>
      <c r="AF83" s="166"/>
      <c r="AG83" s="205"/>
      <c r="AH83" s="205"/>
      <c r="AI83" s="185"/>
      <c r="AJ83" s="166"/>
      <c r="AK83" s="205"/>
      <c r="AL83" s="205"/>
      <c r="AM83" s="166"/>
      <c r="AN83" s="166"/>
      <c r="AO83" s="205"/>
      <c r="AP83" s="265"/>
      <c r="AQ83" s="185"/>
      <c r="AR83" s="166"/>
      <c r="AS83" s="205"/>
      <c r="AT83" s="205"/>
      <c r="AU83" s="166"/>
      <c r="AV83" s="166"/>
      <c r="AW83" s="205"/>
      <c r="AX83" s="265"/>
      <c r="AY83" s="185"/>
      <c r="AZ83" s="166"/>
      <c r="BA83" s="205"/>
      <c r="BB83" s="205"/>
      <c r="BC83" s="166"/>
      <c r="BD83" s="166"/>
      <c r="BE83" s="205"/>
      <c r="BF83" s="265"/>
      <c r="BG83" s="166"/>
    </row>
    <row r="84" spans="1:59" ht="12.75" x14ac:dyDescent="0.2">
      <c r="A84" s="205"/>
      <c r="B84" s="206"/>
      <c r="C84" s="185"/>
      <c r="D84" s="166"/>
      <c r="E84" s="205"/>
      <c r="F84" s="205"/>
      <c r="G84" s="166"/>
      <c r="H84" s="166"/>
      <c r="I84" s="205"/>
      <c r="J84" s="265"/>
      <c r="K84" s="185"/>
      <c r="L84" s="166"/>
      <c r="M84" s="205"/>
      <c r="N84" s="205"/>
      <c r="O84" s="166"/>
      <c r="P84" s="166"/>
      <c r="Q84" s="205"/>
      <c r="R84" s="265"/>
      <c r="S84" s="185"/>
      <c r="T84" s="166"/>
      <c r="U84" s="205"/>
      <c r="V84" s="205"/>
      <c r="W84" s="166"/>
      <c r="X84" s="166"/>
      <c r="Y84" s="205"/>
      <c r="Z84" s="265"/>
      <c r="AA84" s="166"/>
      <c r="AB84" s="166"/>
      <c r="AC84" s="205"/>
      <c r="AD84" s="205"/>
      <c r="AE84" s="166"/>
      <c r="AF84" s="166"/>
      <c r="AG84" s="205"/>
      <c r="AH84" s="205"/>
      <c r="AI84" s="185"/>
      <c r="AJ84" s="166"/>
      <c r="AK84" s="205"/>
      <c r="AL84" s="205"/>
      <c r="AM84" s="166"/>
      <c r="AN84" s="166"/>
      <c r="AO84" s="205"/>
      <c r="AP84" s="265"/>
      <c r="AQ84" s="185"/>
      <c r="AR84" s="166"/>
      <c r="AS84" s="205"/>
      <c r="AT84" s="205"/>
      <c r="AU84" s="166"/>
      <c r="AV84" s="166"/>
      <c r="AW84" s="205"/>
      <c r="AX84" s="265"/>
      <c r="AY84" s="185"/>
      <c r="AZ84" s="166"/>
      <c r="BA84" s="205"/>
      <c r="BB84" s="205"/>
      <c r="BC84" s="166"/>
      <c r="BD84" s="166"/>
      <c r="BE84" s="205"/>
      <c r="BF84" s="265"/>
      <c r="BG84" s="166"/>
    </row>
    <row r="85" spans="1:59" ht="12.75" x14ac:dyDescent="0.2">
      <c r="A85" s="205"/>
      <c r="B85" s="206"/>
      <c r="C85" s="185"/>
      <c r="D85" s="166"/>
      <c r="E85" s="205"/>
      <c r="F85" s="205"/>
      <c r="G85" s="166"/>
      <c r="H85" s="166"/>
      <c r="I85" s="205"/>
      <c r="J85" s="265"/>
      <c r="K85" s="185"/>
      <c r="L85" s="166"/>
      <c r="M85" s="205"/>
      <c r="N85" s="205"/>
      <c r="O85" s="166"/>
      <c r="P85" s="166"/>
      <c r="Q85" s="205"/>
      <c r="R85" s="265"/>
      <c r="S85" s="185"/>
      <c r="T85" s="166"/>
      <c r="U85" s="205"/>
      <c r="V85" s="205"/>
      <c r="W85" s="166"/>
      <c r="X85" s="166"/>
      <c r="Y85" s="205"/>
      <c r="Z85" s="265"/>
      <c r="AA85" s="166"/>
      <c r="AB85" s="166"/>
      <c r="AC85" s="205"/>
      <c r="AD85" s="205"/>
      <c r="AE85" s="166"/>
      <c r="AF85" s="166"/>
      <c r="AG85" s="205"/>
      <c r="AH85" s="205"/>
      <c r="AI85" s="185"/>
      <c r="AJ85" s="166"/>
      <c r="AK85" s="205"/>
      <c r="AL85" s="205"/>
      <c r="AM85" s="166"/>
      <c r="AN85" s="166"/>
      <c r="AO85" s="205"/>
      <c r="AP85" s="265"/>
      <c r="AQ85" s="185"/>
      <c r="AR85" s="166"/>
      <c r="AS85" s="205"/>
      <c r="AT85" s="205"/>
      <c r="AU85" s="166"/>
      <c r="AV85" s="166"/>
      <c r="AW85" s="205"/>
      <c r="AX85" s="265"/>
      <c r="AY85" s="185"/>
      <c r="AZ85" s="166"/>
      <c r="BA85" s="205"/>
      <c r="BB85" s="205"/>
      <c r="BC85" s="166"/>
      <c r="BD85" s="166"/>
      <c r="BE85" s="205"/>
      <c r="BF85" s="265"/>
      <c r="BG85" s="166"/>
    </row>
    <row r="86" spans="1:59" ht="12.75" x14ac:dyDescent="0.2">
      <c r="A86" s="205"/>
      <c r="B86" s="206"/>
      <c r="C86" s="185"/>
      <c r="D86" s="166"/>
      <c r="E86" s="205"/>
      <c r="F86" s="205"/>
      <c r="G86" s="166"/>
      <c r="H86" s="166"/>
      <c r="I86" s="205"/>
      <c r="J86" s="265"/>
      <c r="K86" s="185"/>
      <c r="L86" s="166"/>
      <c r="M86" s="205"/>
      <c r="N86" s="205"/>
      <c r="O86" s="166"/>
      <c r="P86" s="166"/>
      <c r="Q86" s="205"/>
      <c r="R86" s="265"/>
      <c r="S86" s="185"/>
      <c r="T86" s="166"/>
      <c r="U86" s="205"/>
      <c r="V86" s="205"/>
      <c r="W86" s="166"/>
      <c r="X86" s="166"/>
      <c r="Y86" s="205"/>
      <c r="Z86" s="265"/>
      <c r="AA86" s="166"/>
      <c r="AB86" s="166"/>
      <c r="AC86" s="205"/>
      <c r="AD86" s="205"/>
      <c r="AE86" s="166"/>
      <c r="AF86" s="166"/>
      <c r="AG86" s="205"/>
      <c r="AH86" s="205"/>
      <c r="AI86" s="185"/>
      <c r="AJ86" s="166"/>
      <c r="AK86" s="205"/>
      <c r="AL86" s="205"/>
      <c r="AM86" s="166"/>
      <c r="AN86" s="166"/>
      <c r="AO86" s="205"/>
      <c r="AP86" s="265"/>
      <c r="AQ86" s="185"/>
      <c r="AR86" s="166"/>
      <c r="AS86" s="205"/>
      <c r="AT86" s="205"/>
      <c r="AU86" s="166"/>
      <c r="AV86" s="166"/>
      <c r="AW86" s="205"/>
      <c r="AX86" s="265"/>
      <c r="AY86" s="185"/>
      <c r="AZ86" s="166"/>
      <c r="BA86" s="205"/>
      <c r="BB86" s="205"/>
      <c r="BC86" s="166"/>
      <c r="BD86" s="166"/>
      <c r="BE86" s="205"/>
      <c r="BF86" s="265"/>
      <c r="BG86" s="166"/>
    </row>
    <row r="87" spans="1:59" ht="12.75" x14ac:dyDescent="0.2">
      <c r="A87" s="205"/>
      <c r="B87" s="206"/>
      <c r="C87" s="185"/>
      <c r="D87" s="166"/>
      <c r="E87" s="205"/>
      <c r="F87" s="205"/>
      <c r="G87" s="166"/>
      <c r="H87" s="166"/>
      <c r="I87" s="205"/>
      <c r="J87" s="265"/>
      <c r="K87" s="185"/>
      <c r="L87" s="166"/>
      <c r="M87" s="205"/>
      <c r="N87" s="205"/>
      <c r="O87" s="166"/>
      <c r="P87" s="166"/>
      <c r="Q87" s="205"/>
      <c r="R87" s="265"/>
      <c r="S87" s="185"/>
      <c r="T87" s="166"/>
      <c r="U87" s="205"/>
      <c r="V87" s="205"/>
      <c r="W87" s="166"/>
      <c r="X87" s="166"/>
      <c r="Y87" s="205"/>
      <c r="Z87" s="265"/>
      <c r="AA87" s="166"/>
      <c r="AB87" s="166"/>
      <c r="AC87" s="205"/>
      <c r="AD87" s="205"/>
      <c r="AE87" s="166"/>
      <c r="AF87" s="166"/>
      <c r="AG87" s="205"/>
      <c r="AH87" s="205"/>
      <c r="AI87" s="185"/>
      <c r="AJ87" s="166"/>
      <c r="AK87" s="205"/>
      <c r="AL87" s="205"/>
      <c r="AM87" s="166"/>
      <c r="AN87" s="166"/>
      <c r="AO87" s="205"/>
      <c r="AP87" s="265"/>
      <c r="AQ87" s="185"/>
      <c r="AR87" s="166"/>
      <c r="AS87" s="205"/>
      <c r="AT87" s="205"/>
      <c r="AU87" s="166"/>
      <c r="AV87" s="166"/>
      <c r="AW87" s="205"/>
      <c r="AX87" s="265"/>
      <c r="AY87" s="185"/>
      <c r="AZ87" s="166"/>
      <c r="BA87" s="205"/>
      <c r="BB87" s="205"/>
      <c r="BC87" s="166"/>
      <c r="BD87" s="166"/>
      <c r="BE87" s="205"/>
      <c r="BF87" s="265"/>
      <c r="BG87" s="166"/>
    </row>
    <row r="88" spans="1:59" ht="12.75" x14ac:dyDescent="0.2">
      <c r="A88" s="205"/>
      <c r="B88" s="206"/>
      <c r="C88" s="185"/>
      <c r="D88" s="166"/>
      <c r="E88" s="205"/>
      <c r="F88" s="205"/>
      <c r="G88" s="166"/>
      <c r="H88" s="166"/>
      <c r="I88" s="205"/>
      <c r="J88" s="265"/>
      <c r="K88" s="185"/>
      <c r="L88" s="166"/>
      <c r="M88" s="205"/>
      <c r="N88" s="205"/>
      <c r="O88" s="166"/>
      <c r="P88" s="166"/>
      <c r="Q88" s="205"/>
      <c r="R88" s="265"/>
      <c r="S88" s="185"/>
      <c r="T88" s="166"/>
      <c r="U88" s="205"/>
      <c r="V88" s="205"/>
      <c r="W88" s="166"/>
      <c r="X88" s="166"/>
      <c r="Y88" s="205"/>
      <c r="Z88" s="265"/>
      <c r="AA88" s="166"/>
      <c r="AB88" s="166"/>
      <c r="AC88" s="205"/>
      <c r="AD88" s="205"/>
      <c r="AE88" s="166"/>
      <c r="AF88" s="166"/>
      <c r="AG88" s="205"/>
      <c r="AH88" s="205"/>
      <c r="AI88" s="185"/>
      <c r="AJ88" s="166"/>
      <c r="AK88" s="205"/>
      <c r="AL88" s="205"/>
      <c r="AM88" s="166"/>
      <c r="AN88" s="166"/>
      <c r="AO88" s="205"/>
      <c r="AP88" s="265"/>
      <c r="AQ88" s="185"/>
      <c r="AR88" s="166"/>
      <c r="AS88" s="205"/>
      <c r="AT88" s="205"/>
      <c r="AU88" s="166"/>
      <c r="AV88" s="166"/>
      <c r="AW88" s="205"/>
      <c r="AX88" s="265"/>
      <c r="AY88" s="185"/>
      <c r="AZ88" s="166"/>
      <c r="BA88" s="205"/>
      <c r="BB88" s="205"/>
      <c r="BC88" s="166"/>
      <c r="BD88" s="166"/>
      <c r="BE88" s="205"/>
      <c r="BF88" s="265"/>
      <c r="BG88" s="166"/>
    </row>
    <row r="89" spans="1:59" ht="12.75" x14ac:dyDescent="0.2">
      <c r="A89" s="205"/>
      <c r="B89" s="206"/>
      <c r="C89" s="185"/>
      <c r="D89" s="166"/>
      <c r="E89" s="205"/>
      <c r="F89" s="205"/>
      <c r="G89" s="166"/>
      <c r="H89" s="166"/>
      <c r="I89" s="205"/>
      <c r="J89" s="265"/>
      <c r="K89" s="185"/>
      <c r="L89" s="166"/>
      <c r="M89" s="205"/>
      <c r="N89" s="205"/>
      <c r="O89" s="166"/>
      <c r="P89" s="166"/>
      <c r="Q89" s="205"/>
      <c r="R89" s="265"/>
      <c r="S89" s="185"/>
      <c r="T89" s="166"/>
      <c r="U89" s="205"/>
      <c r="V89" s="205"/>
      <c r="W89" s="166"/>
      <c r="X89" s="166"/>
      <c r="Y89" s="205"/>
      <c r="Z89" s="265"/>
      <c r="AA89" s="166"/>
      <c r="AB89" s="166"/>
      <c r="AC89" s="205"/>
      <c r="AD89" s="205"/>
      <c r="AE89" s="166"/>
      <c r="AF89" s="166"/>
      <c r="AG89" s="205"/>
      <c r="AH89" s="205"/>
      <c r="AI89" s="185"/>
      <c r="AJ89" s="166"/>
      <c r="AK89" s="205"/>
      <c r="AL89" s="205"/>
      <c r="AM89" s="166"/>
      <c r="AN89" s="166"/>
      <c r="AO89" s="205"/>
      <c r="AP89" s="265"/>
      <c r="AQ89" s="185"/>
      <c r="AR89" s="166"/>
      <c r="AS89" s="205"/>
      <c r="AT89" s="205"/>
      <c r="AU89" s="166"/>
      <c r="AV89" s="166"/>
      <c r="AW89" s="205"/>
      <c r="AX89" s="265"/>
      <c r="AY89" s="185"/>
      <c r="AZ89" s="166"/>
      <c r="BA89" s="205"/>
      <c r="BB89" s="205"/>
      <c r="BC89" s="166"/>
      <c r="BD89" s="166"/>
      <c r="BE89" s="205"/>
      <c r="BF89" s="265"/>
      <c r="BG89" s="166"/>
    </row>
    <row r="90" spans="1:59" ht="12.75" x14ac:dyDescent="0.2">
      <c r="A90" s="205"/>
      <c r="B90" s="206"/>
      <c r="C90" s="185"/>
      <c r="D90" s="166"/>
      <c r="E90" s="205"/>
      <c r="F90" s="205"/>
      <c r="G90" s="166"/>
      <c r="H90" s="166"/>
      <c r="I90" s="205"/>
      <c r="J90" s="265"/>
      <c r="K90" s="185"/>
      <c r="L90" s="166"/>
      <c r="M90" s="205"/>
      <c r="N90" s="205"/>
      <c r="O90" s="166"/>
      <c r="P90" s="166"/>
      <c r="Q90" s="205"/>
      <c r="R90" s="265"/>
      <c r="S90" s="185"/>
      <c r="T90" s="166"/>
      <c r="U90" s="205"/>
      <c r="V90" s="205"/>
      <c r="W90" s="166"/>
      <c r="X90" s="166"/>
      <c r="Y90" s="205"/>
      <c r="Z90" s="265"/>
      <c r="AA90" s="166"/>
      <c r="AB90" s="166"/>
      <c r="AC90" s="205"/>
      <c r="AD90" s="205"/>
      <c r="AE90" s="166"/>
      <c r="AF90" s="166"/>
      <c r="AG90" s="205"/>
      <c r="AH90" s="205"/>
      <c r="AI90" s="185"/>
      <c r="AJ90" s="166"/>
      <c r="AK90" s="205"/>
      <c r="AL90" s="205"/>
      <c r="AM90" s="166"/>
      <c r="AN90" s="166"/>
      <c r="AO90" s="205"/>
      <c r="AP90" s="265"/>
      <c r="AQ90" s="185"/>
      <c r="AR90" s="166"/>
      <c r="AS90" s="205"/>
      <c r="AT90" s="205"/>
      <c r="AU90" s="166"/>
      <c r="AV90" s="166"/>
      <c r="AW90" s="205"/>
      <c r="AX90" s="265"/>
      <c r="AY90" s="185"/>
      <c r="AZ90" s="166"/>
      <c r="BA90" s="205"/>
      <c r="BB90" s="205"/>
      <c r="BC90" s="166"/>
      <c r="BD90" s="166"/>
      <c r="BE90" s="205"/>
      <c r="BF90" s="265"/>
      <c r="BG90" s="166"/>
    </row>
    <row r="91" spans="1:59" ht="12.75" x14ac:dyDescent="0.2">
      <c r="A91" s="205"/>
      <c r="B91" s="206"/>
      <c r="C91" s="185"/>
      <c r="D91" s="166"/>
      <c r="E91" s="205"/>
      <c r="F91" s="205"/>
      <c r="G91" s="166"/>
      <c r="H91" s="166"/>
      <c r="I91" s="205"/>
      <c r="J91" s="265"/>
      <c r="K91" s="185"/>
      <c r="L91" s="166"/>
      <c r="M91" s="205"/>
      <c r="N91" s="205"/>
      <c r="O91" s="166"/>
      <c r="P91" s="166"/>
      <c r="Q91" s="205"/>
      <c r="R91" s="265"/>
      <c r="S91" s="185"/>
      <c r="T91" s="166"/>
      <c r="U91" s="205"/>
      <c r="V91" s="205"/>
      <c r="W91" s="166"/>
      <c r="X91" s="166"/>
      <c r="Y91" s="205"/>
      <c r="Z91" s="265"/>
      <c r="AA91" s="166"/>
      <c r="AB91" s="166"/>
      <c r="AC91" s="205"/>
      <c r="AD91" s="205"/>
      <c r="AE91" s="166"/>
      <c r="AF91" s="166"/>
      <c r="AG91" s="205"/>
      <c r="AH91" s="205"/>
      <c r="AI91" s="185"/>
      <c r="AJ91" s="166"/>
      <c r="AK91" s="205"/>
      <c r="AL91" s="205"/>
      <c r="AM91" s="166"/>
      <c r="AN91" s="166"/>
      <c r="AO91" s="205"/>
      <c r="AP91" s="265"/>
      <c r="AQ91" s="185"/>
      <c r="AR91" s="166"/>
      <c r="AS91" s="205"/>
      <c r="AT91" s="205"/>
      <c r="AU91" s="166"/>
      <c r="AV91" s="166"/>
      <c r="AW91" s="205"/>
      <c r="AX91" s="265"/>
      <c r="AY91" s="185"/>
      <c r="AZ91" s="166"/>
      <c r="BA91" s="205"/>
      <c r="BB91" s="205"/>
      <c r="BC91" s="166"/>
      <c r="BD91" s="166"/>
      <c r="BE91" s="205"/>
      <c r="BF91" s="265"/>
      <c r="BG91" s="166"/>
    </row>
    <row r="92" spans="1:59" ht="12.75" x14ac:dyDescent="0.2">
      <c r="A92" s="205"/>
      <c r="B92" s="206"/>
      <c r="C92" s="185"/>
      <c r="D92" s="166"/>
      <c r="E92" s="205"/>
      <c r="F92" s="205"/>
      <c r="G92" s="166"/>
      <c r="H92" s="166"/>
      <c r="I92" s="205"/>
      <c r="J92" s="265"/>
      <c r="K92" s="185"/>
      <c r="L92" s="166"/>
      <c r="M92" s="205"/>
      <c r="N92" s="205"/>
      <c r="O92" s="166"/>
      <c r="P92" s="166"/>
      <c r="Q92" s="205"/>
      <c r="R92" s="265"/>
      <c r="S92" s="185"/>
      <c r="T92" s="166"/>
      <c r="U92" s="205"/>
      <c r="V92" s="205"/>
      <c r="W92" s="166"/>
      <c r="X92" s="166"/>
      <c r="Y92" s="205"/>
      <c r="Z92" s="265"/>
      <c r="AA92" s="166"/>
      <c r="AB92" s="166"/>
      <c r="AC92" s="205"/>
      <c r="AD92" s="205"/>
      <c r="AE92" s="166"/>
      <c r="AF92" s="166"/>
      <c r="AG92" s="205"/>
      <c r="AH92" s="205"/>
      <c r="AI92" s="185"/>
      <c r="AJ92" s="166"/>
      <c r="AK92" s="205"/>
      <c r="AL92" s="205"/>
      <c r="AM92" s="166"/>
      <c r="AN92" s="166"/>
      <c r="AO92" s="205"/>
      <c r="AP92" s="265"/>
      <c r="AQ92" s="185"/>
      <c r="AR92" s="166"/>
      <c r="AS92" s="205"/>
      <c r="AT92" s="205"/>
      <c r="AU92" s="166"/>
      <c r="AV92" s="166"/>
      <c r="AW92" s="205"/>
      <c r="AX92" s="265"/>
      <c r="AY92" s="185"/>
      <c r="AZ92" s="166"/>
      <c r="BA92" s="205"/>
      <c r="BB92" s="205"/>
      <c r="BC92" s="166"/>
      <c r="BD92" s="166"/>
      <c r="BE92" s="205"/>
      <c r="BF92" s="265"/>
      <c r="BG92" s="166"/>
    </row>
    <row r="93" spans="1:59" ht="12.75" x14ac:dyDescent="0.2">
      <c r="A93" s="205"/>
      <c r="B93" s="206"/>
      <c r="C93" s="185"/>
      <c r="D93" s="166"/>
      <c r="E93" s="205"/>
      <c r="F93" s="205"/>
      <c r="G93" s="166"/>
      <c r="H93" s="166"/>
      <c r="I93" s="205"/>
      <c r="J93" s="265"/>
      <c r="K93" s="185"/>
      <c r="L93" s="166"/>
      <c r="M93" s="205"/>
      <c r="N93" s="205"/>
      <c r="O93" s="166"/>
      <c r="P93" s="166"/>
      <c r="Q93" s="205"/>
      <c r="R93" s="265"/>
      <c r="S93" s="185"/>
      <c r="T93" s="166"/>
      <c r="U93" s="205"/>
      <c r="V93" s="205"/>
      <c r="W93" s="166"/>
      <c r="X93" s="166"/>
      <c r="Y93" s="205"/>
      <c r="Z93" s="265"/>
      <c r="AA93" s="166"/>
      <c r="AB93" s="166"/>
      <c r="AC93" s="205"/>
      <c r="AD93" s="205"/>
      <c r="AE93" s="166"/>
      <c r="AF93" s="166"/>
      <c r="AG93" s="205"/>
      <c r="AH93" s="205"/>
      <c r="AI93" s="185"/>
      <c r="AJ93" s="166"/>
      <c r="AK93" s="205"/>
      <c r="AL93" s="205"/>
      <c r="AM93" s="166"/>
      <c r="AN93" s="166"/>
      <c r="AO93" s="205"/>
      <c r="AP93" s="265"/>
      <c r="AQ93" s="185"/>
      <c r="AR93" s="166"/>
      <c r="AS93" s="205"/>
      <c r="AT93" s="205"/>
      <c r="AU93" s="166"/>
      <c r="AV93" s="166"/>
      <c r="AW93" s="205"/>
      <c r="AX93" s="265"/>
      <c r="AY93" s="185"/>
      <c r="AZ93" s="166"/>
      <c r="BA93" s="205"/>
      <c r="BB93" s="205"/>
      <c r="BC93" s="166"/>
      <c r="BD93" s="166"/>
      <c r="BE93" s="205"/>
      <c r="BF93" s="265"/>
      <c r="BG93" s="166"/>
    </row>
    <row r="94" spans="1:59" ht="12.75" x14ac:dyDescent="0.2">
      <c r="A94" s="205"/>
      <c r="B94" s="206"/>
      <c r="C94" s="185"/>
      <c r="D94" s="166"/>
      <c r="E94" s="205"/>
      <c r="F94" s="205"/>
      <c r="G94" s="166"/>
      <c r="H94" s="166"/>
      <c r="I94" s="205"/>
      <c r="J94" s="265"/>
      <c r="K94" s="185"/>
      <c r="L94" s="166"/>
      <c r="M94" s="205"/>
      <c r="N94" s="205"/>
      <c r="O94" s="166"/>
      <c r="P94" s="166"/>
      <c r="Q94" s="205"/>
      <c r="R94" s="265"/>
      <c r="S94" s="185"/>
      <c r="T94" s="166"/>
      <c r="U94" s="205"/>
      <c r="V94" s="205"/>
      <c r="W94" s="166"/>
      <c r="X94" s="166"/>
      <c r="Y94" s="205"/>
      <c r="Z94" s="265"/>
      <c r="AA94" s="166"/>
      <c r="AB94" s="166"/>
      <c r="AC94" s="205"/>
      <c r="AD94" s="205"/>
      <c r="AE94" s="166"/>
      <c r="AF94" s="166"/>
      <c r="AG94" s="205"/>
      <c r="AH94" s="205"/>
      <c r="AI94" s="185"/>
      <c r="AJ94" s="166"/>
      <c r="AK94" s="205"/>
      <c r="AL94" s="205"/>
      <c r="AM94" s="166"/>
      <c r="AN94" s="166"/>
      <c r="AO94" s="205"/>
      <c r="AP94" s="265"/>
      <c r="AQ94" s="185"/>
      <c r="AR94" s="166"/>
      <c r="AS94" s="205"/>
      <c r="AT94" s="205"/>
      <c r="AU94" s="166"/>
      <c r="AV94" s="166"/>
      <c r="AW94" s="205"/>
      <c r="AX94" s="265"/>
      <c r="AY94" s="185"/>
      <c r="AZ94" s="166"/>
      <c r="BA94" s="205"/>
      <c r="BB94" s="205"/>
      <c r="BC94" s="166"/>
      <c r="BD94" s="166"/>
      <c r="BE94" s="205"/>
      <c r="BF94" s="265"/>
      <c r="BG94" s="166"/>
    </row>
    <row r="95" spans="1:59" ht="12.75" x14ac:dyDescent="0.2">
      <c r="A95" s="205"/>
      <c r="B95" s="206"/>
      <c r="C95" s="185"/>
      <c r="D95" s="166"/>
      <c r="E95" s="205"/>
      <c r="F95" s="205"/>
      <c r="G95" s="166"/>
      <c r="H95" s="166"/>
      <c r="I95" s="205"/>
      <c r="J95" s="265"/>
      <c r="K95" s="185"/>
      <c r="L95" s="166"/>
      <c r="M95" s="205"/>
      <c r="N95" s="205"/>
      <c r="O95" s="166"/>
      <c r="P95" s="166"/>
      <c r="Q95" s="205"/>
      <c r="R95" s="265"/>
      <c r="S95" s="185"/>
      <c r="T95" s="166"/>
      <c r="U95" s="205"/>
      <c r="V95" s="205"/>
      <c r="W95" s="166"/>
      <c r="X95" s="166"/>
      <c r="Y95" s="205"/>
      <c r="Z95" s="265"/>
      <c r="AA95" s="166"/>
      <c r="AB95" s="166"/>
      <c r="AC95" s="205"/>
      <c r="AD95" s="205"/>
      <c r="AE95" s="166"/>
      <c r="AF95" s="166"/>
      <c r="AG95" s="205"/>
      <c r="AH95" s="205"/>
      <c r="AI95" s="185"/>
      <c r="AJ95" s="166"/>
      <c r="AK95" s="205"/>
      <c r="AL95" s="205"/>
      <c r="AM95" s="166"/>
      <c r="AN95" s="166"/>
      <c r="AO95" s="205"/>
      <c r="AP95" s="265"/>
      <c r="AQ95" s="185"/>
      <c r="AR95" s="166"/>
      <c r="AS95" s="205"/>
      <c r="AT95" s="205"/>
      <c r="AU95" s="166"/>
      <c r="AV95" s="166"/>
      <c r="AW95" s="205"/>
      <c r="AX95" s="265"/>
      <c r="AY95" s="185"/>
      <c r="AZ95" s="166"/>
      <c r="BA95" s="205"/>
      <c r="BB95" s="205"/>
      <c r="BC95" s="166"/>
      <c r="BD95" s="166"/>
      <c r="BE95" s="205"/>
      <c r="BF95" s="265"/>
      <c r="BG95" s="166"/>
    </row>
    <row r="96" spans="1:59" ht="12.75" x14ac:dyDescent="0.2">
      <c r="A96" s="205"/>
      <c r="B96" s="206"/>
      <c r="C96" s="185"/>
      <c r="D96" s="166"/>
      <c r="E96" s="205"/>
      <c r="F96" s="205"/>
      <c r="G96" s="166"/>
      <c r="H96" s="166"/>
      <c r="I96" s="205"/>
      <c r="J96" s="265"/>
      <c r="K96" s="185"/>
      <c r="L96" s="166"/>
      <c r="M96" s="205"/>
      <c r="N96" s="205"/>
      <c r="O96" s="166"/>
      <c r="P96" s="166"/>
      <c r="Q96" s="205"/>
      <c r="R96" s="265"/>
      <c r="S96" s="185"/>
      <c r="T96" s="166"/>
      <c r="U96" s="205"/>
      <c r="V96" s="205"/>
      <c r="W96" s="166"/>
      <c r="X96" s="166"/>
      <c r="Y96" s="205"/>
      <c r="Z96" s="265"/>
      <c r="AA96" s="166"/>
      <c r="AB96" s="166"/>
      <c r="AC96" s="205"/>
      <c r="AD96" s="205"/>
      <c r="AE96" s="166"/>
      <c r="AF96" s="166"/>
      <c r="AG96" s="205"/>
      <c r="AH96" s="205"/>
      <c r="AI96" s="185"/>
      <c r="AJ96" s="166"/>
      <c r="AK96" s="205"/>
      <c r="AL96" s="205"/>
      <c r="AM96" s="166"/>
      <c r="AN96" s="166"/>
      <c r="AO96" s="205"/>
      <c r="AP96" s="265"/>
      <c r="AQ96" s="185"/>
      <c r="AR96" s="166"/>
      <c r="AS96" s="205"/>
      <c r="AT96" s="205"/>
      <c r="AU96" s="166"/>
      <c r="AV96" s="166"/>
      <c r="AW96" s="205"/>
      <c r="AX96" s="265"/>
      <c r="AY96" s="185"/>
      <c r="AZ96" s="166"/>
      <c r="BA96" s="205"/>
      <c r="BB96" s="205"/>
      <c r="BC96" s="166"/>
      <c r="BD96" s="166"/>
      <c r="BE96" s="205"/>
      <c r="BF96" s="265"/>
      <c r="BG96" s="166"/>
    </row>
    <row r="97" spans="1:59" ht="12.75" x14ac:dyDescent="0.2">
      <c r="A97" s="205"/>
      <c r="B97" s="206"/>
      <c r="C97" s="185"/>
      <c r="D97" s="166"/>
      <c r="E97" s="205"/>
      <c r="F97" s="205"/>
      <c r="G97" s="166"/>
      <c r="H97" s="166"/>
      <c r="I97" s="205"/>
      <c r="J97" s="265"/>
      <c r="K97" s="185"/>
      <c r="L97" s="166"/>
      <c r="M97" s="205"/>
      <c r="N97" s="205"/>
      <c r="O97" s="166"/>
      <c r="P97" s="166"/>
      <c r="Q97" s="205"/>
      <c r="R97" s="265"/>
      <c r="S97" s="185"/>
      <c r="T97" s="166"/>
      <c r="U97" s="205"/>
      <c r="V97" s="205"/>
      <c r="W97" s="166"/>
      <c r="X97" s="166"/>
      <c r="Y97" s="205"/>
      <c r="Z97" s="265"/>
      <c r="AA97" s="166"/>
      <c r="AB97" s="166"/>
      <c r="AC97" s="205"/>
      <c r="AD97" s="205"/>
      <c r="AE97" s="166"/>
      <c r="AF97" s="166"/>
      <c r="AG97" s="205"/>
      <c r="AH97" s="205"/>
      <c r="AI97" s="185"/>
      <c r="AJ97" s="166"/>
      <c r="AK97" s="205"/>
      <c r="AL97" s="205"/>
      <c r="AM97" s="166"/>
      <c r="AN97" s="166"/>
      <c r="AO97" s="205"/>
      <c r="AP97" s="265"/>
      <c r="AQ97" s="185"/>
      <c r="AR97" s="166"/>
      <c r="AS97" s="205"/>
      <c r="AT97" s="205"/>
      <c r="AU97" s="166"/>
      <c r="AV97" s="166"/>
      <c r="AW97" s="205"/>
      <c r="AX97" s="265"/>
      <c r="AY97" s="185"/>
      <c r="AZ97" s="166"/>
      <c r="BA97" s="205"/>
      <c r="BB97" s="205"/>
      <c r="BC97" s="166"/>
      <c r="BD97" s="166"/>
      <c r="BE97" s="205"/>
      <c r="BF97" s="265"/>
      <c r="BG97" s="166"/>
    </row>
    <row r="98" spans="1:59" ht="12.75" x14ac:dyDescent="0.2">
      <c r="A98" s="205"/>
      <c r="B98" s="206"/>
      <c r="C98" s="185"/>
      <c r="D98" s="166"/>
      <c r="E98" s="205"/>
      <c r="F98" s="205"/>
      <c r="G98" s="166"/>
      <c r="H98" s="166"/>
      <c r="I98" s="205"/>
      <c r="J98" s="265"/>
      <c r="K98" s="185"/>
      <c r="L98" s="166"/>
      <c r="M98" s="205"/>
      <c r="N98" s="205"/>
      <c r="O98" s="166"/>
      <c r="P98" s="166"/>
      <c r="Q98" s="205"/>
      <c r="R98" s="265"/>
      <c r="S98" s="185"/>
      <c r="T98" s="166"/>
      <c r="U98" s="205"/>
      <c r="V98" s="205"/>
      <c r="W98" s="166"/>
      <c r="X98" s="166"/>
      <c r="Y98" s="205"/>
      <c r="Z98" s="265"/>
      <c r="AA98" s="166"/>
      <c r="AB98" s="166"/>
      <c r="AC98" s="205"/>
      <c r="AD98" s="205"/>
      <c r="AE98" s="166"/>
      <c r="AF98" s="166"/>
      <c r="AG98" s="205"/>
      <c r="AH98" s="205"/>
      <c r="AI98" s="185"/>
      <c r="AJ98" s="166"/>
      <c r="AK98" s="205"/>
      <c r="AL98" s="205"/>
      <c r="AM98" s="166"/>
      <c r="AN98" s="166"/>
      <c r="AO98" s="205"/>
      <c r="AP98" s="265"/>
      <c r="AQ98" s="185"/>
      <c r="AR98" s="166"/>
      <c r="AS98" s="205"/>
      <c r="AT98" s="205"/>
      <c r="AU98" s="166"/>
      <c r="AV98" s="166"/>
      <c r="AW98" s="205"/>
      <c r="AX98" s="265"/>
      <c r="AY98" s="185"/>
      <c r="AZ98" s="166"/>
      <c r="BA98" s="205"/>
      <c r="BB98" s="205"/>
      <c r="BC98" s="166"/>
      <c r="BD98" s="166"/>
      <c r="BE98" s="205"/>
      <c r="BF98" s="265"/>
      <c r="BG98" s="166"/>
    </row>
    <row r="99" spans="1:59" ht="12.75" x14ac:dyDescent="0.2">
      <c r="A99" s="205"/>
      <c r="B99" s="206"/>
      <c r="C99" s="185"/>
      <c r="D99" s="166"/>
      <c r="E99" s="205"/>
      <c r="F99" s="205"/>
      <c r="G99" s="166"/>
      <c r="H99" s="166"/>
      <c r="I99" s="205"/>
      <c r="J99" s="265"/>
      <c r="K99" s="185"/>
      <c r="L99" s="166"/>
      <c r="M99" s="205"/>
      <c r="N99" s="205"/>
      <c r="O99" s="166"/>
      <c r="P99" s="166"/>
      <c r="Q99" s="205"/>
      <c r="R99" s="265"/>
      <c r="S99" s="185"/>
      <c r="T99" s="166"/>
      <c r="U99" s="205"/>
      <c r="V99" s="205"/>
      <c r="W99" s="166"/>
      <c r="X99" s="166"/>
      <c r="Y99" s="205"/>
      <c r="Z99" s="265"/>
      <c r="AA99" s="166"/>
      <c r="AB99" s="166"/>
      <c r="AC99" s="205"/>
      <c r="AD99" s="205"/>
      <c r="AE99" s="166"/>
      <c r="AF99" s="166"/>
      <c r="AG99" s="205"/>
      <c r="AH99" s="205"/>
      <c r="AI99" s="185"/>
      <c r="AJ99" s="166"/>
      <c r="AK99" s="205"/>
      <c r="AL99" s="205"/>
      <c r="AM99" s="166"/>
      <c r="AN99" s="166"/>
      <c r="AO99" s="205"/>
      <c r="AP99" s="265"/>
      <c r="AQ99" s="185"/>
      <c r="AR99" s="166"/>
      <c r="AS99" s="205"/>
      <c r="AT99" s="205"/>
      <c r="AU99" s="166"/>
      <c r="AV99" s="166"/>
      <c r="AW99" s="205"/>
      <c r="AX99" s="265"/>
      <c r="AY99" s="185"/>
      <c r="AZ99" s="166"/>
      <c r="BA99" s="205"/>
      <c r="BB99" s="205"/>
      <c r="BC99" s="166"/>
      <c r="BD99" s="166"/>
      <c r="BE99" s="205"/>
      <c r="BF99" s="265"/>
      <c r="BG99" s="166"/>
    </row>
    <row r="100" spans="1:59" ht="12.75" x14ac:dyDescent="0.2">
      <c r="A100" s="205"/>
      <c r="B100" s="206"/>
      <c r="C100" s="185"/>
      <c r="D100" s="166"/>
      <c r="E100" s="205"/>
      <c r="F100" s="205"/>
      <c r="G100" s="166"/>
      <c r="H100" s="166"/>
      <c r="I100" s="205"/>
      <c r="J100" s="265"/>
      <c r="K100" s="185"/>
      <c r="L100" s="166"/>
      <c r="M100" s="205"/>
      <c r="N100" s="205"/>
      <c r="O100" s="166"/>
      <c r="P100" s="166"/>
      <c r="Q100" s="205"/>
      <c r="R100" s="265"/>
      <c r="S100" s="185"/>
      <c r="T100" s="166"/>
      <c r="U100" s="205"/>
      <c r="V100" s="205"/>
      <c r="W100" s="166"/>
      <c r="X100" s="166"/>
      <c r="Y100" s="205"/>
      <c r="Z100" s="265"/>
      <c r="AA100" s="166"/>
      <c r="AB100" s="166"/>
      <c r="AC100" s="205"/>
      <c r="AD100" s="205"/>
      <c r="AE100" s="166"/>
      <c r="AF100" s="166"/>
      <c r="AG100" s="205"/>
      <c r="AH100" s="205"/>
      <c r="AI100" s="185"/>
      <c r="AJ100" s="166"/>
      <c r="AK100" s="205"/>
      <c r="AL100" s="205"/>
      <c r="AM100" s="166"/>
      <c r="AN100" s="166"/>
      <c r="AO100" s="205"/>
      <c r="AP100" s="265"/>
      <c r="AQ100" s="185"/>
      <c r="AR100" s="166"/>
      <c r="AS100" s="205"/>
      <c r="AT100" s="205"/>
      <c r="AU100" s="166"/>
      <c r="AV100" s="166"/>
      <c r="AW100" s="205"/>
      <c r="AX100" s="265"/>
      <c r="AY100" s="185"/>
      <c r="AZ100" s="166"/>
      <c r="BA100" s="205"/>
      <c r="BB100" s="205"/>
      <c r="BC100" s="166"/>
      <c r="BD100" s="166"/>
      <c r="BE100" s="205"/>
      <c r="BF100" s="265"/>
      <c r="BG100" s="166"/>
    </row>
    <row r="101" spans="1:59" ht="12.75" x14ac:dyDescent="0.2">
      <c r="A101" s="205"/>
      <c r="B101" s="206"/>
      <c r="C101" s="185"/>
      <c r="D101" s="166"/>
      <c r="E101" s="205"/>
      <c r="F101" s="205"/>
      <c r="G101" s="166"/>
      <c r="H101" s="166"/>
      <c r="I101" s="205"/>
      <c r="J101" s="265"/>
      <c r="K101" s="185"/>
      <c r="L101" s="166"/>
      <c r="M101" s="205"/>
      <c r="N101" s="205"/>
      <c r="O101" s="166"/>
      <c r="P101" s="166"/>
      <c r="Q101" s="205"/>
      <c r="R101" s="265"/>
      <c r="S101" s="185"/>
      <c r="T101" s="166"/>
      <c r="U101" s="205"/>
      <c r="V101" s="205"/>
      <c r="W101" s="166"/>
      <c r="X101" s="166"/>
      <c r="Y101" s="205"/>
      <c r="Z101" s="265"/>
      <c r="AA101" s="166"/>
      <c r="AB101" s="166"/>
      <c r="AC101" s="205"/>
      <c r="AD101" s="205"/>
      <c r="AE101" s="166"/>
      <c r="AF101" s="166"/>
      <c r="AG101" s="205"/>
      <c r="AH101" s="205"/>
      <c r="AI101" s="185"/>
      <c r="AJ101" s="166"/>
      <c r="AK101" s="205"/>
      <c r="AL101" s="205"/>
      <c r="AM101" s="166"/>
      <c r="AN101" s="166"/>
      <c r="AO101" s="205"/>
      <c r="AP101" s="265"/>
      <c r="AQ101" s="185"/>
      <c r="AR101" s="166"/>
      <c r="AS101" s="205"/>
      <c r="AT101" s="205"/>
      <c r="AU101" s="166"/>
      <c r="AV101" s="166"/>
      <c r="AW101" s="205"/>
      <c r="AX101" s="265"/>
      <c r="AY101" s="185"/>
      <c r="AZ101" s="166"/>
      <c r="BA101" s="205"/>
      <c r="BB101" s="205"/>
      <c r="BC101" s="166"/>
      <c r="BD101" s="166"/>
      <c r="BE101" s="205"/>
      <c r="BF101" s="265"/>
      <c r="BG101" s="166"/>
    </row>
    <row r="102" spans="1:59" ht="12.75" x14ac:dyDescent="0.2">
      <c r="A102" s="205"/>
      <c r="B102" s="206"/>
      <c r="C102" s="185"/>
      <c r="D102" s="166"/>
      <c r="E102" s="205"/>
      <c r="F102" s="205"/>
      <c r="G102" s="166"/>
      <c r="H102" s="166"/>
      <c r="I102" s="205"/>
      <c r="J102" s="265"/>
      <c r="K102" s="185"/>
      <c r="L102" s="166"/>
      <c r="M102" s="205"/>
      <c r="N102" s="205"/>
      <c r="O102" s="166"/>
      <c r="P102" s="166"/>
      <c r="Q102" s="205"/>
      <c r="R102" s="265"/>
      <c r="S102" s="185"/>
      <c r="T102" s="166"/>
      <c r="U102" s="205"/>
      <c r="V102" s="205"/>
      <c r="W102" s="166"/>
      <c r="X102" s="166"/>
      <c r="Y102" s="205"/>
      <c r="Z102" s="265"/>
      <c r="AA102" s="166"/>
      <c r="AB102" s="166"/>
      <c r="AC102" s="205"/>
      <c r="AD102" s="205"/>
      <c r="AE102" s="166"/>
      <c r="AF102" s="166"/>
      <c r="AG102" s="205"/>
      <c r="AH102" s="205"/>
      <c r="AI102" s="185"/>
      <c r="AJ102" s="166"/>
      <c r="AK102" s="205"/>
      <c r="AL102" s="205"/>
      <c r="AM102" s="166"/>
      <c r="AN102" s="166"/>
      <c r="AO102" s="205"/>
      <c r="AP102" s="265"/>
      <c r="AQ102" s="185"/>
      <c r="AR102" s="166"/>
      <c r="AS102" s="205"/>
      <c r="AT102" s="205"/>
      <c r="AU102" s="166"/>
      <c r="AV102" s="166"/>
      <c r="AW102" s="205"/>
      <c r="AX102" s="265"/>
      <c r="AY102" s="185"/>
      <c r="AZ102" s="166"/>
      <c r="BA102" s="205"/>
      <c r="BB102" s="205"/>
      <c r="BC102" s="166"/>
      <c r="BD102" s="166"/>
      <c r="BE102" s="205"/>
      <c r="BF102" s="265"/>
      <c r="BG102" s="166"/>
    </row>
    <row r="103" spans="1:59" ht="12.75" x14ac:dyDescent="0.2">
      <c r="A103" s="205"/>
      <c r="B103" s="206"/>
      <c r="C103" s="185"/>
      <c r="D103" s="166"/>
      <c r="E103" s="205"/>
      <c r="F103" s="205"/>
      <c r="G103" s="166"/>
      <c r="H103" s="166"/>
      <c r="I103" s="205"/>
      <c r="J103" s="265"/>
      <c r="K103" s="185"/>
      <c r="L103" s="166"/>
      <c r="M103" s="205"/>
      <c r="N103" s="205"/>
      <c r="O103" s="166"/>
      <c r="P103" s="166"/>
      <c r="Q103" s="205"/>
      <c r="R103" s="265"/>
      <c r="S103" s="185"/>
      <c r="T103" s="166"/>
      <c r="U103" s="205"/>
      <c r="V103" s="205"/>
      <c r="W103" s="166"/>
      <c r="X103" s="166"/>
      <c r="Y103" s="205"/>
      <c r="Z103" s="265"/>
      <c r="AA103" s="166"/>
      <c r="AB103" s="166"/>
      <c r="AC103" s="205"/>
      <c r="AD103" s="205"/>
      <c r="AE103" s="166"/>
      <c r="AF103" s="166"/>
      <c r="AG103" s="205"/>
      <c r="AH103" s="205"/>
      <c r="AI103" s="185"/>
      <c r="AJ103" s="166"/>
      <c r="AK103" s="205"/>
      <c r="AL103" s="205"/>
      <c r="AM103" s="166"/>
      <c r="AN103" s="166"/>
      <c r="AO103" s="205"/>
      <c r="AP103" s="265"/>
      <c r="AQ103" s="185"/>
      <c r="AR103" s="166"/>
      <c r="AS103" s="205"/>
      <c r="AT103" s="205"/>
      <c r="AU103" s="166"/>
      <c r="AV103" s="166"/>
      <c r="AW103" s="205"/>
      <c r="AX103" s="265"/>
      <c r="AY103" s="185"/>
      <c r="AZ103" s="166"/>
      <c r="BA103" s="205"/>
      <c r="BB103" s="205"/>
      <c r="BC103" s="166"/>
      <c r="BD103" s="166"/>
      <c r="BE103" s="205"/>
      <c r="BF103" s="265"/>
      <c r="BG103" s="166"/>
    </row>
    <row r="104" spans="1:59" ht="12.75" x14ac:dyDescent="0.2">
      <c r="A104" s="205"/>
      <c r="B104" s="206"/>
      <c r="C104" s="185"/>
      <c r="D104" s="166"/>
      <c r="E104" s="205"/>
      <c r="F104" s="205"/>
      <c r="G104" s="166"/>
      <c r="H104" s="166"/>
      <c r="I104" s="205"/>
      <c r="J104" s="265"/>
      <c r="K104" s="185"/>
      <c r="L104" s="166"/>
      <c r="M104" s="205"/>
      <c r="N104" s="205"/>
      <c r="O104" s="166"/>
      <c r="P104" s="166"/>
      <c r="Q104" s="205"/>
      <c r="R104" s="265"/>
      <c r="S104" s="185"/>
      <c r="T104" s="166"/>
      <c r="U104" s="205"/>
      <c r="V104" s="205"/>
      <c r="W104" s="166"/>
      <c r="X104" s="166"/>
      <c r="Y104" s="205"/>
      <c r="Z104" s="265"/>
      <c r="AA104" s="166"/>
      <c r="AB104" s="166"/>
      <c r="AC104" s="205"/>
      <c r="AD104" s="205"/>
      <c r="AE104" s="166"/>
      <c r="AF104" s="166"/>
      <c r="AG104" s="205"/>
      <c r="AH104" s="205"/>
      <c r="AI104" s="185"/>
      <c r="AJ104" s="166"/>
      <c r="AK104" s="205"/>
      <c r="AL104" s="205"/>
      <c r="AM104" s="166"/>
      <c r="AN104" s="166"/>
      <c r="AO104" s="205"/>
      <c r="AP104" s="265"/>
      <c r="AQ104" s="185"/>
      <c r="AR104" s="166"/>
      <c r="AS104" s="205"/>
      <c r="AT104" s="205"/>
      <c r="AU104" s="166"/>
      <c r="AV104" s="166"/>
      <c r="AW104" s="205"/>
      <c r="AX104" s="265"/>
      <c r="AY104" s="185"/>
      <c r="AZ104" s="166"/>
      <c r="BA104" s="205"/>
      <c r="BB104" s="205"/>
      <c r="BC104" s="166"/>
      <c r="BD104" s="166"/>
      <c r="BE104" s="205"/>
      <c r="BF104" s="265"/>
      <c r="BG104" s="166"/>
    </row>
    <row r="105" spans="1:59" ht="12.75" x14ac:dyDescent="0.2">
      <c r="A105" s="205"/>
      <c r="B105" s="206"/>
      <c r="C105" s="185"/>
      <c r="D105" s="166"/>
      <c r="E105" s="205"/>
      <c r="F105" s="205"/>
      <c r="G105" s="166"/>
      <c r="H105" s="166"/>
      <c r="I105" s="205"/>
      <c r="J105" s="265"/>
      <c r="K105" s="185"/>
      <c r="L105" s="166"/>
      <c r="M105" s="205"/>
      <c r="N105" s="205"/>
      <c r="O105" s="166"/>
      <c r="P105" s="166"/>
      <c r="Q105" s="205"/>
      <c r="R105" s="265"/>
      <c r="S105" s="185"/>
      <c r="T105" s="166"/>
      <c r="U105" s="205"/>
      <c r="V105" s="205"/>
      <c r="W105" s="166"/>
      <c r="X105" s="166"/>
      <c r="Y105" s="205"/>
      <c r="Z105" s="265"/>
      <c r="AA105" s="166"/>
      <c r="AB105" s="166"/>
      <c r="AC105" s="205"/>
      <c r="AD105" s="205"/>
      <c r="AE105" s="166"/>
      <c r="AF105" s="166"/>
      <c r="AG105" s="205"/>
      <c r="AH105" s="205"/>
      <c r="AI105" s="185"/>
      <c r="AJ105" s="166"/>
      <c r="AK105" s="205"/>
      <c r="AL105" s="205"/>
      <c r="AM105" s="166"/>
      <c r="AN105" s="166"/>
      <c r="AO105" s="205"/>
      <c r="AP105" s="265"/>
      <c r="AQ105" s="185"/>
      <c r="AR105" s="166"/>
      <c r="AS105" s="205"/>
      <c r="AT105" s="205"/>
      <c r="AU105" s="166"/>
      <c r="AV105" s="166"/>
      <c r="AW105" s="205"/>
      <c r="AX105" s="265"/>
      <c r="AY105" s="185"/>
      <c r="AZ105" s="166"/>
      <c r="BA105" s="205"/>
      <c r="BB105" s="205"/>
      <c r="BC105" s="166"/>
      <c r="BD105" s="166"/>
      <c r="BE105" s="205"/>
      <c r="BF105" s="265"/>
      <c r="BG105" s="166"/>
    </row>
    <row r="106" spans="1:59" ht="12.75" x14ac:dyDescent="0.2">
      <c r="A106" s="205"/>
      <c r="B106" s="206"/>
      <c r="C106" s="185"/>
      <c r="D106" s="166"/>
      <c r="E106" s="205"/>
      <c r="F106" s="205"/>
      <c r="G106" s="166"/>
      <c r="H106" s="166"/>
      <c r="I106" s="205"/>
      <c r="J106" s="265"/>
      <c r="K106" s="185"/>
      <c r="L106" s="166"/>
      <c r="M106" s="205"/>
      <c r="N106" s="205"/>
      <c r="O106" s="166"/>
      <c r="P106" s="166"/>
      <c r="Q106" s="205"/>
      <c r="R106" s="265"/>
      <c r="S106" s="185"/>
      <c r="T106" s="166"/>
      <c r="U106" s="205"/>
      <c r="V106" s="205"/>
      <c r="W106" s="166"/>
      <c r="X106" s="166"/>
      <c r="Y106" s="205"/>
      <c r="Z106" s="265"/>
      <c r="AA106" s="166"/>
      <c r="AB106" s="166"/>
      <c r="AC106" s="205"/>
      <c r="AD106" s="205"/>
      <c r="AE106" s="166"/>
      <c r="AF106" s="166"/>
      <c r="AG106" s="205"/>
      <c r="AH106" s="205"/>
      <c r="AI106" s="185"/>
      <c r="AJ106" s="166"/>
      <c r="AK106" s="205"/>
      <c r="AL106" s="205"/>
      <c r="AM106" s="166"/>
      <c r="AN106" s="166"/>
      <c r="AO106" s="205"/>
      <c r="AP106" s="265"/>
      <c r="AQ106" s="185"/>
      <c r="AR106" s="166"/>
      <c r="AS106" s="205"/>
      <c r="AT106" s="205"/>
      <c r="AU106" s="166"/>
      <c r="AV106" s="166"/>
      <c r="AW106" s="205"/>
      <c r="AX106" s="265"/>
      <c r="AY106" s="185"/>
      <c r="AZ106" s="166"/>
      <c r="BA106" s="205"/>
      <c r="BB106" s="205"/>
      <c r="BC106" s="166"/>
      <c r="BD106" s="166"/>
      <c r="BE106" s="205"/>
      <c r="BF106" s="265"/>
      <c r="BG106" s="166"/>
    </row>
    <row r="107" spans="1:59" ht="12.75" x14ac:dyDescent="0.2">
      <c r="A107" s="205"/>
      <c r="B107" s="206"/>
      <c r="C107" s="185"/>
      <c r="D107" s="166"/>
      <c r="E107" s="205"/>
      <c r="F107" s="205"/>
      <c r="G107" s="166"/>
      <c r="H107" s="166"/>
      <c r="I107" s="205"/>
      <c r="J107" s="265"/>
      <c r="K107" s="185"/>
      <c r="L107" s="166"/>
      <c r="M107" s="205"/>
      <c r="N107" s="205"/>
      <c r="O107" s="166"/>
      <c r="P107" s="166"/>
      <c r="Q107" s="205"/>
      <c r="R107" s="265"/>
      <c r="S107" s="185"/>
      <c r="T107" s="166"/>
      <c r="U107" s="205"/>
      <c r="V107" s="205"/>
      <c r="W107" s="166"/>
      <c r="X107" s="166"/>
      <c r="Y107" s="205"/>
      <c r="Z107" s="265"/>
      <c r="AA107" s="166"/>
      <c r="AB107" s="166"/>
      <c r="AC107" s="205"/>
      <c r="AD107" s="205"/>
      <c r="AE107" s="166"/>
      <c r="AF107" s="166"/>
      <c r="AG107" s="205"/>
      <c r="AH107" s="205"/>
      <c r="AI107" s="185"/>
      <c r="AJ107" s="166"/>
      <c r="AK107" s="205"/>
      <c r="AL107" s="205"/>
      <c r="AM107" s="166"/>
      <c r="AN107" s="166"/>
      <c r="AO107" s="205"/>
      <c r="AP107" s="265"/>
      <c r="AQ107" s="185"/>
      <c r="AR107" s="166"/>
      <c r="AS107" s="205"/>
      <c r="AT107" s="205"/>
      <c r="AU107" s="166"/>
      <c r="AV107" s="166"/>
      <c r="AW107" s="205"/>
      <c r="AX107" s="265"/>
      <c r="AY107" s="185"/>
      <c r="AZ107" s="166"/>
      <c r="BA107" s="205"/>
      <c r="BB107" s="205"/>
      <c r="BC107" s="166"/>
      <c r="BD107" s="166"/>
      <c r="BE107" s="205"/>
      <c r="BF107" s="265"/>
      <c r="BG107" s="166"/>
    </row>
    <row r="108" spans="1:59" ht="12.75" x14ac:dyDescent="0.2">
      <c r="A108" s="205"/>
      <c r="B108" s="206"/>
      <c r="C108" s="185"/>
      <c r="D108" s="166"/>
      <c r="E108" s="205"/>
      <c r="F108" s="205"/>
      <c r="G108" s="166"/>
      <c r="H108" s="166"/>
      <c r="I108" s="205"/>
      <c r="J108" s="265"/>
      <c r="K108" s="185"/>
      <c r="L108" s="166"/>
      <c r="M108" s="205"/>
      <c r="N108" s="205"/>
      <c r="O108" s="166"/>
      <c r="P108" s="166"/>
      <c r="Q108" s="205"/>
      <c r="R108" s="265"/>
      <c r="S108" s="185"/>
      <c r="T108" s="166"/>
      <c r="U108" s="205"/>
      <c r="V108" s="205"/>
      <c r="W108" s="166"/>
      <c r="X108" s="166"/>
      <c r="Y108" s="205"/>
      <c r="Z108" s="265"/>
      <c r="AA108" s="166"/>
      <c r="AB108" s="166"/>
      <c r="AC108" s="205"/>
      <c r="AD108" s="205"/>
      <c r="AE108" s="166"/>
      <c r="AF108" s="166"/>
      <c r="AG108" s="205"/>
      <c r="AH108" s="205"/>
      <c r="AI108" s="185"/>
      <c r="AJ108" s="166"/>
      <c r="AK108" s="205"/>
      <c r="AL108" s="205"/>
      <c r="AM108" s="166"/>
      <c r="AN108" s="166"/>
      <c r="AO108" s="205"/>
      <c r="AP108" s="265"/>
      <c r="AQ108" s="185"/>
      <c r="AR108" s="166"/>
      <c r="AS108" s="205"/>
      <c r="AT108" s="205"/>
      <c r="AU108" s="166"/>
      <c r="AV108" s="166"/>
      <c r="AW108" s="205"/>
      <c r="AX108" s="265"/>
      <c r="AY108" s="185"/>
      <c r="AZ108" s="166"/>
      <c r="BA108" s="205"/>
      <c r="BB108" s="205"/>
      <c r="BC108" s="166"/>
      <c r="BD108" s="166"/>
      <c r="BE108" s="205"/>
      <c r="BF108" s="265"/>
      <c r="BG108" s="166"/>
    </row>
    <row r="109" spans="1:59" ht="12.75" x14ac:dyDescent="0.2">
      <c r="A109" s="205"/>
      <c r="B109" s="206"/>
      <c r="C109" s="185"/>
      <c r="D109" s="166"/>
      <c r="E109" s="205"/>
      <c r="F109" s="205"/>
      <c r="G109" s="166"/>
      <c r="H109" s="166"/>
      <c r="I109" s="205"/>
      <c r="J109" s="265"/>
      <c r="K109" s="185"/>
      <c r="L109" s="166"/>
      <c r="M109" s="205"/>
      <c r="N109" s="205"/>
      <c r="O109" s="166"/>
      <c r="P109" s="166"/>
      <c r="Q109" s="205"/>
      <c r="R109" s="265"/>
      <c r="S109" s="185"/>
      <c r="T109" s="166"/>
      <c r="U109" s="205"/>
      <c r="V109" s="205"/>
      <c r="W109" s="166"/>
      <c r="X109" s="166"/>
      <c r="Y109" s="205"/>
      <c r="Z109" s="265"/>
      <c r="AA109" s="166"/>
      <c r="AB109" s="166"/>
      <c r="AC109" s="205"/>
      <c r="AD109" s="205"/>
      <c r="AE109" s="166"/>
      <c r="AF109" s="166"/>
      <c r="AG109" s="205"/>
      <c r="AH109" s="205"/>
      <c r="AI109" s="185"/>
      <c r="AJ109" s="166"/>
      <c r="AK109" s="205"/>
      <c r="AL109" s="205"/>
      <c r="AM109" s="166"/>
      <c r="AN109" s="166"/>
      <c r="AO109" s="205"/>
      <c r="AP109" s="265"/>
      <c r="AQ109" s="185"/>
      <c r="AR109" s="166"/>
      <c r="AS109" s="205"/>
      <c r="AT109" s="205"/>
      <c r="AU109" s="166"/>
      <c r="AV109" s="166"/>
      <c r="AW109" s="205"/>
      <c r="AX109" s="265"/>
      <c r="AY109" s="185"/>
      <c r="AZ109" s="166"/>
      <c r="BA109" s="205"/>
      <c r="BB109" s="205"/>
      <c r="BC109" s="166"/>
      <c r="BD109" s="166"/>
      <c r="BE109" s="205"/>
      <c r="BF109" s="265"/>
      <c r="BG109" s="166"/>
    </row>
    <row r="110" spans="1:59" ht="12.75" x14ac:dyDescent="0.2">
      <c r="A110" s="205"/>
      <c r="B110" s="206"/>
      <c r="C110" s="185"/>
      <c r="D110" s="166"/>
      <c r="E110" s="205"/>
      <c r="F110" s="205"/>
      <c r="G110" s="166"/>
      <c r="H110" s="166"/>
      <c r="I110" s="205"/>
      <c r="J110" s="265"/>
      <c r="K110" s="185"/>
      <c r="L110" s="166"/>
      <c r="M110" s="205"/>
      <c r="N110" s="205"/>
      <c r="O110" s="166"/>
      <c r="P110" s="166"/>
      <c r="Q110" s="205"/>
      <c r="R110" s="265"/>
      <c r="S110" s="185"/>
      <c r="T110" s="166"/>
      <c r="U110" s="205"/>
      <c r="V110" s="205"/>
      <c r="W110" s="166"/>
      <c r="X110" s="166"/>
      <c r="Y110" s="205"/>
      <c r="Z110" s="265"/>
      <c r="AA110" s="166"/>
      <c r="AB110" s="166"/>
      <c r="AC110" s="205"/>
      <c r="AD110" s="205"/>
      <c r="AE110" s="166"/>
      <c r="AF110" s="166"/>
      <c r="AG110" s="205"/>
      <c r="AH110" s="205"/>
      <c r="AI110" s="185"/>
      <c r="AJ110" s="166"/>
      <c r="AK110" s="205"/>
      <c r="AL110" s="205"/>
      <c r="AM110" s="166"/>
      <c r="AN110" s="166"/>
      <c r="AO110" s="205"/>
      <c r="AP110" s="265"/>
      <c r="AQ110" s="185"/>
      <c r="AR110" s="166"/>
      <c r="AS110" s="205"/>
      <c r="AT110" s="205"/>
      <c r="AU110" s="166"/>
      <c r="AV110" s="166"/>
      <c r="AW110" s="205"/>
      <c r="AX110" s="265"/>
      <c r="AY110" s="185"/>
      <c r="AZ110" s="166"/>
      <c r="BA110" s="205"/>
      <c r="BB110" s="205"/>
      <c r="BC110" s="166"/>
      <c r="BD110" s="166"/>
      <c r="BE110" s="205"/>
      <c r="BF110" s="265"/>
      <c r="BG110" s="166"/>
    </row>
    <row r="111" spans="1:59" ht="12.75" x14ac:dyDescent="0.2">
      <c r="A111" s="205"/>
      <c r="B111" s="206"/>
      <c r="C111" s="185"/>
      <c r="D111" s="166"/>
      <c r="E111" s="205"/>
      <c r="F111" s="205"/>
      <c r="G111" s="166"/>
      <c r="H111" s="166"/>
      <c r="I111" s="205"/>
      <c r="J111" s="265"/>
      <c r="K111" s="185"/>
      <c r="L111" s="166"/>
      <c r="M111" s="205"/>
      <c r="N111" s="205"/>
      <c r="O111" s="166"/>
      <c r="P111" s="166"/>
      <c r="Q111" s="205"/>
      <c r="R111" s="265"/>
      <c r="S111" s="185"/>
      <c r="T111" s="166"/>
      <c r="U111" s="205"/>
      <c r="V111" s="205"/>
      <c r="W111" s="166"/>
      <c r="X111" s="166"/>
      <c r="Y111" s="205"/>
      <c r="Z111" s="265"/>
      <c r="AA111" s="166"/>
      <c r="AB111" s="166"/>
      <c r="AC111" s="205"/>
      <c r="AD111" s="205"/>
      <c r="AE111" s="166"/>
      <c r="AF111" s="166"/>
      <c r="AG111" s="205"/>
      <c r="AH111" s="205"/>
      <c r="AI111" s="185"/>
      <c r="AJ111" s="166"/>
      <c r="AK111" s="205"/>
      <c r="AL111" s="205"/>
      <c r="AM111" s="166"/>
      <c r="AN111" s="166"/>
      <c r="AO111" s="205"/>
      <c r="AP111" s="265"/>
      <c r="AQ111" s="185"/>
      <c r="AR111" s="166"/>
      <c r="AS111" s="205"/>
      <c r="AT111" s="205"/>
      <c r="AU111" s="166"/>
      <c r="AV111" s="166"/>
      <c r="AW111" s="205"/>
      <c r="AX111" s="265"/>
      <c r="AY111" s="185"/>
      <c r="AZ111" s="166"/>
      <c r="BA111" s="205"/>
      <c r="BB111" s="205"/>
      <c r="BC111" s="166"/>
      <c r="BD111" s="166"/>
      <c r="BE111" s="205"/>
      <c r="BF111" s="265"/>
      <c r="BG111" s="166"/>
    </row>
    <row r="112" spans="1:59" ht="12.75" x14ac:dyDescent="0.2">
      <c r="A112" s="205"/>
      <c r="B112" s="206"/>
      <c r="C112" s="185"/>
      <c r="D112" s="166"/>
      <c r="E112" s="205"/>
      <c r="F112" s="205"/>
      <c r="G112" s="166"/>
      <c r="H112" s="166"/>
      <c r="I112" s="205"/>
      <c r="J112" s="265"/>
      <c r="K112" s="185"/>
      <c r="L112" s="166"/>
      <c r="M112" s="205"/>
      <c r="N112" s="205"/>
      <c r="O112" s="166"/>
      <c r="P112" s="166"/>
      <c r="Q112" s="205"/>
      <c r="R112" s="265"/>
      <c r="S112" s="185"/>
      <c r="T112" s="166"/>
      <c r="U112" s="205"/>
      <c r="V112" s="205"/>
      <c r="W112" s="166"/>
      <c r="X112" s="166"/>
      <c r="Y112" s="205"/>
      <c r="Z112" s="265"/>
      <c r="AA112" s="166"/>
      <c r="AB112" s="166"/>
      <c r="AC112" s="205"/>
      <c r="AD112" s="205"/>
      <c r="AE112" s="166"/>
      <c r="AF112" s="166"/>
      <c r="AG112" s="205"/>
      <c r="AH112" s="205"/>
      <c r="AI112" s="185"/>
      <c r="AJ112" s="166"/>
      <c r="AK112" s="205"/>
      <c r="AL112" s="205"/>
      <c r="AM112" s="166"/>
      <c r="AN112" s="166"/>
      <c r="AO112" s="205"/>
      <c r="AP112" s="265"/>
      <c r="AQ112" s="185"/>
      <c r="AR112" s="166"/>
      <c r="AS112" s="205"/>
      <c r="AT112" s="205"/>
      <c r="AU112" s="166"/>
      <c r="AV112" s="166"/>
      <c r="AW112" s="205"/>
      <c r="AX112" s="265"/>
      <c r="AY112" s="185"/>
      <c r="AZ112" s="166"/>
      <c r="BA112" s="205"/>
      <c r="BB112" s="205"/>
      <c r="BC112" s="166"/>
      <c r="BD112" s="166"/>
      <c r="BE112" s="205"/>
      <c r="BF112" s="265"/>
      <c r="BG112" s="166"/>
    </row>
    <row r="113" spans="1:59" ht="12.75" x14ac:dyDescent="0.2">
      <c r="A113" s="205"/>
      <c r="B113" s="206"/>
      <c r="C113" s="185"/>
      <c r="D113" s="166"/>
      <c r="E113" s="205"/>
      <c r="F113" s="205"/>
      <c r="G113" s="166"/>
      <c r="H113" s="166"/>
      <c r="I113" s="205"/>
      <c r="J113" s="265"/>
      <c r="K113" s="185"/>
      <c r="L113" s="166"/>
      <c r="M113" s="205"/>
      <c r="N113" s="205"/>
      <c r="O113" s="166"/>
      <c r="P113" s="166"/>
      <c r="Q113" s="205"/>
      <c r="R113" s="265"/>
      <c r="S113" s="185"/>
      <c r="T113" s="166"/>
      <c r="U113" s="205"/>
      <c r="V113" s="205"/>
      <c r="W113" s="166"/>
      <c r="X113" s="166"/>
      <c r="Y113" s="205"/>
      <c r="Z113" s="265"/>
      <c r="AA113" s="166"/>
      <c r="AB113" s="166"/>
      <c r="AC113" s="205"/>
      <c r="AD113" s="205"/>
      <c r="AE113" s="166"/>
      <c r="AF113" s="166"/>
      <c r="AG113" s="205"/>
      <c r="AH113" s="205"/>
      <c r="AI113" s="185"/>
      <c r="AJ113" s="166"/>
      <c r="AK113" s="205"/>
      <c r="AL113" s="205"/>
      <c r="AM113" s="166"/>
      <c r="AN113" s="166"/>
      <c r="AO113" s="205"/>
      <c r="AP113" s="265"/>
      <c r="AQ113" s="185"/>
      <c r="AR113" s="166"/>
      <c r="AS113" s="205"/>
      <c r="AT113" s="205"/>
      <c r="AU113" s="166"/>
      <c r="AV113" s="166"/>
      <c r="AW113" s="205"/>
      <c r="AX113" s="265"/>
      <c r="AY113" s="185"/>
      <c r="AZ113" s="166"/>
      <c r="BA113" s="205"/>
      <c r="BB113" s="205"/>
      <c r="BC113" s="166"/>
      <c r="BD113" s="166"/>
      <c r="BE113" s="205"/>
      <c r="BF113" s="265"/>
      <c r="BG113" s="166"/>
    </row>
    <row r="114" spans="1:59" ht="12.75" x14ac:dyDescent="0.2">
      <c r="A114" s="205"/>
      <c r="B114" s="206"/>
      <c r="C114" s="185"/>
      <c r="D114" s="166"/>
      <c r="E114" s="205"/>
      <c r="F114" s="205"/>
      <c r="G114" s="166"/>
      <c r="H114" s="166"/>
      <c r="I114" s="205"/>
      <c r="J114" s="265"/>
      <c r="K114" s="185"/>
      <c r="L114" s="166"/>
      <c r="M114" s="205"/>
      <c r="N114" s="205"/>
      <c r="O114" s="166"/>
      <c r="P114" s="166"/>
      <c r="Q114" s="205"/>
      <c r="R114" s="265"/>
      <c r="S114" s="185"/>
      <c r="T114" s="166"/>
      <c r="U114" s="205"/>
      <c r="V114" s="205"/>
      <c r="W114" s="166"/>
      <c r="X114" s="166"/>
      <c r="Y114" s="205"/>
      <c r="Z114" s="265"/>
      <c r="AA114" s="166"/>
      <c r="AB114" s="166"/>
      <c r="AC114" s="205"/>
      <c r="AD114" s="205"/>
      <c r="AE114" s="166"/>
      <c r="AF114" s="166"/>
      <c r="AG114" s="205"/>
      <c r="AH114" s="205"/>
      <c r="AI114" s="185"/>
      <c r="AJ114" s="166"/>
      <c r="AK114" s="205"/>
      <c r="AL114" s="205"/>
      <c r="AM114" s="166"/>
      <c r="AN114" s="166"/>
      <c r="AO114" s="205"/>
      <c r="AP114" s="265"/>
      <c r="AQ114" s="185"/>
      <c r="AR114" s="166"/>
      <c r="AS114" s="205"/>
      <c r="AT114" s="205"/>
      <c r="AU114" s="166"/>
      <c r="AV114" s="166"/>
      <c r="AW114" s="205"/>
      <c r="AX114" s="265"/>
      <c r="AY114" s="185"/>
      <c r="AZ114" s="166"/>
      <c r="BA114" s="205"/>
      <c r="BB114" s="205"/>
      <c r="BC114" s="166"/>
      <c r="BD114" s="166"/>
      <c r="BE114" s="205"/>
      <c r="BF114" s="265"/>
      <c r="BG114" s="166"/>
    </row>
    <row r="115" spans="1:59" ht="12.75" x14ac:dyDescent="0.2">
      <c r="A115" s="205"/>
      <c r="B115" s="206"/>
      <c r="C115" s="185"/>
      <c r="D115" s="166"/>
      <c r="E115" s="205"/>
      <c r="F115" s="205"/>
      <c r="G115" s="166"/>
      <c r="H115" s="166"/>
      <c r="I115" s="205"/>
      <c r="J115" s="265"/>
      <c r="K115" s="185"/>
      <c r="L115" s="166"/>
      <c r="M115" s="205"/>
      <c r="N115" s="205"/>
      <c r="O115" s="166"/>
      <c r="P115" s="166"/>
      <c r="Q115" s="205"/>
      <c r="R115" s="265"/>
      <c r="S115" s="185"/>
      <c r="T115" s="166"/>
      <c r="U115" s="205"/>
      <c r="V115" s="205"/>
      <c r="W115" s="166"/>
      <c r="X115" s="166"/>
      <c r="Y115" s="205"/>
      <c r="Z115" s="265"/>
      <c r="AA115" s="166"/>
      <c r="AB115" s="166"/>
      <c r="AC115" s="205"/>
      <c r="AD115" s="205"/>
      <c r="AE115" s="166"/>
      <c r="AF115" s="166"/>
      <c r="AG115" s="205"/>
      <c r="AH115" s="205"/>
      <c r="AI115" s="185"/>
      <c r="AJ115" s="166"/>
      <c r="AK115" s="205"/>
      <c r="AL115" s="205"/>
      <c r="AM115" s="166"/>
      <c r="AN115" s="166"/>
      <c r="AO115" s="205"/>
      <c r="AP115" s="265"/>
      <c r="AQ115" s="185"/>
      <c r="AR115" s="166"/>
      <c r="AS115" s="205"/>
      <c r="AT115" s="205"/>
      <c r="AU115" s="166"/>
      <c r="AV115" s="166"/>
      <c r="AW115" s="205"/>
      <c r="AX115" s="265"/>
      <c r="AY115" s="185"/>
      <c r="AZ115" s="166"/>
      <c r="BA115" s="205"/>
      <c r="BB115" s="205"/>
      <c r="BC115" s="166"/>
      <c r="BD115" s="166"/>
      <c r="BE115" s="205"/>
      <c r="BF115" s="265"/>
      <c r="BG115" s="166"/>
    </row>
    <row r="116" spans="1:59" ht="12.75" x14ac:dyDescent="0.2">
      <c r="A116" s="205"/>
      <c r="B116" s="206"/>
      <c r="C116" s="185"/>
      <c r="D116" s="166"/>
      <c r="E116" s="205"/>
      <c r="F116" s="205"/>
      <c r="G116" s="166"/>
      <c r="H116" s="166"/>
      <c r="I116" s="205"/>
      <c r="J116" s="265"/>
      <c r="K116" s="185"/>
      <c r="L116" s="166"/>
      <c r="M116" s="205"/>
      <c r="N116" s="205"/>
      <c r="O116" s="166"/>
      <c r="P116" s="166"/>
      <c r="Q116" s="205"/>
      <c r="R116" s="265"/>
      <c r="S116" s="185"/>
      <c r="T116" s="166"/>
      <c r="U116" s="205"/>
      <c r="V116" s="205"/>
      <c r="W116" s="166"/>
      <c r="X116" s="166"/>
      <c r="Y116" s="205"/>
      <c r="Z116" s="265"/>
      <c r="AA116" s="166"/>
      <c r="AB116" s="166"/>
      <c r="AC116" s="205"/>
      <c r="AD116" s="205"/>
      <c r="AE116" s="166"/>
      <c r="AF116" s="166"/>
      <c r="AG116" s="205"/>
      <c r="AH116" s="205"/>
      <c r="AI116" s="185"/>
      <c r="AJ116" s="166"/>
      <c r="AK116" s="205"/>
      <c r="AL116" s="205"/>
      <c r="AM116" s="166"/>
      <c r="AN116" s="166"/>
      <c r="AO116" s="205"/>
      <c r="AP116" s="265"/>
      <c r="AQ116" s="185"/>
      <c r="AR116" s="166"/>
      <c r="AS116" s="205"/>
      <c r="AT116" s="205"/>
      <c r="AU116" s="166"/>
      <c r="AV116" s="166"/>
      <c r="AW116" s="205"/>
      <c r="AX116" s="265"/>
      <c r="AY116" s="185"/>
      <c r="AZ116" s="166"/>
      <c r="BA116" s="205"/>
      <c r="BB116" s="205"/>
      <c r="BC116" s="166"/>
      <c r="BD116" s="166"/>
      <c r="BE116" s="205"/>
      <c r="BF116" s="265"/>
      <c r="BG116" s="166"/>
    </row>
    <row r="117" spans="1:59" ht="12.75" x14ac:dyDescent="0.2">
      <c r="A117" s="205"/>
      <c r="B117" s="206"/>
      <c r="C117" s="185"/>
      <c r="D117" s="166"/>
      <c r="E117" s="205"/>
      <c r="F117" s="205"/>
      <c r="G117" s="166"/>
      <c r="H117" s="166"/>
      <c r="I117" s="205"/>
      <c r="J117" s="265"/>
      <c r="K117" s="185"/>
      <c r="L117" s="166"/>
      <c r="M117" s="205"/>
      <c r="N117" s="205"/>
      <c r="O117" s="166"/>
      <c r="P117" s="166"/>
      <c r="Q117" s="205"/>
      <c r="R117" s="265"/>
      <c r="S117" s="185"/>
      <c r="T117" s="166"/>
      <c r="U117" s="205"/>
      <c r="V117" s="205"/>
      <c r="W117" s="166"/>
      <c r="X117" s="166"/>
      <c r="Y117" s="205"/>
      <c r="Z117" s="265"/>
      <c r="AA117" s="166"/>
      <c r="AB117" s="166"/>
      <c r="AC117" s="205"/>
      <c r="AD117" s="205"/>
      <c r="AE117" s="166"/>
      <c r="AF117" s="166"/>
      <c r="AG117" s="205"/>
      <c r="AH117" s="205"/>
      <c r="AI117" s="185"/>
      <c r="AJ117" s="166"/>
      <c r="AK117" s="205"/>
      <c r="AL117" s="205"/>
      <c r="AM117" s="166"/>
      <c r="AN117" s="166"/>
      <c r="AO117" s="205"/>
      <c r="AP117" s="265"/>
      <c r="AQ117" s="185"/>
      <c r="AR117" s="166"/>
      <c r="AS117" s="205"/>
      <c r="AT117" s="205"/>
      <c r="AU117" s="166"/>
      <c r="AV117" s="166"/>
      <c r="AW117" s="205"/>
      <c r="AX117" s="265"/>
      <c r="AY117" s="185"/>
      <c r="AZ117" s="166"/>
      <c r="BA117" s="205"/>
      <c r="BB117" s="205"/>
      <c r="BC117" s="166"/>
      <c r="BD117" s="166"/>
      <c r="BE117" s="205"/>
      <c r="BF117" s="265"/>
      <c r="BG117" s="166"/>
    </row>
    <row r="118" spans="1:59" ht="12.75" x14ac:dyDescent="0.2">
      <c r="A118" s="205"/>
      <c r="B118" s="206"/>
      <c r="C118" s="185"/>
      <c r="D118" s="166"/>
      <c r="E118" s="205"/>
      <c r="F118" s="205"/>
      <c r="G118" s="166"/>
      <c r="H118" s="166"/>
      <c r="I118" s="205"/>
      <c r="J118" s="265"/>
      <c r="K118" s="185"/>
      <c r="L118" s="166"/>
      <c r="M118" s="205"/>
      <c r="N118" s="205"/>
      <c r="O118" s="166"/>
      <c r="P118" s="166"/>
      <c r="Q118" s="205"/>
      <c r="R118" s="265"/>
      <c r="S118" s="185"/>
      <c r="T118" s="166"/>
      <c r="U118" s="205"/>
      <c r="V118" s="205"/>
      <c r="W118" s="166"/>
      <c r="X118" s="166"/>
      <c r="Y118" s="205"/>
      <c r="Z118" s="265"/>
      <c r="AA118" s="166"/>
      <c r="AB118" s="166"/>
      <c r="AC118" s="205"/>
      <c r="AD118" s="205"/>
      <c r="AE118" s="166"/>
      <c r="AF118" s="166"/>
      <c r="AG118" s="205"/>
      <c r="AH118" s="205"/>
      <c r="AI118" s="185"/>
      <c r="AJ118" s="166"/>
      <c r="AK118" s="205"/>
      <c r="AL118" s="205"/>
      <c r="AM118" s="166"/>
      <c r="AN118" s="166"/>
      <c r="AO118" s="205"/>
      <c r="AP118" s="265"/>
      <c r="AQ118" s="185"/>
      <c r="AR118" s="166"/>
      <c r="AS118" s="205"/>
      <c r="AT118" s="205"/>
      <c r="AU118" s="166"/>
      <c r="AV118" s="166"/>
      <c r="AW118" s="205"/>
      <c r="AX118" s="265"/>
      <c r="AY118" s="185"/>
      <c r="AZ118" s="166"/>
      <c r="BA118" s="205"/>
      <c r="BB118" s="205"/>
      <c r="BC118" s="166"/>
      <c r="BD118" s="166"/>
      <c r="BE118" s="205"/>
      <c r="BF118" s="265"/>
      <c r="BG118" s="166"/>
    </row>
    <row r="119" spans="1:59" ht="12.75" x14ac:dyDescent="0.2">
      <c r="A119" s="205"/>
      <c r="B119" s="206"/>
      <c r="C119" s="185"/>
      <c r="D119" s="166"/>
      <c r="E119" s="205"/>
      <c r="F119" s="205"/>
      <c r="G119" s="166"/>
      <c r="H119" s="166"/>
      <c r="I119" s="205"/>
      <c r="J119" s="265"/>
      <c r="K119" s="185"/>
      <c r="L119" s="166"/>
      <c r="M119" s="205"/>
      <c r="N119" s="205"/>
      <c r="O119" s="166"/>
      <c r="P119" s="166"/>
      <c r="Q119" s="205"/>
      <c r="R119" s="265"/>
      <c r="S119" s="185"/>
      <c r="T119" s="166"/>
      <c r="U119" s="205"/>
      <c r="V119" s="205"/>
      <c r="W119" s="166"/>
      <c r="X119" s="166"/>
      <c r="Y119" s="205"/>
      <c r="Z119" s="265"/>
      <c r="AA119" s="166"/>
      <c r="AB119" s="166"/>
      <c r="AC119" s="205"/>
      <c r="AD119" s="205"/>
      <c r="AE119" s="166"/>
      <c r="AF119" s="166"/>
      <c r="AG119" s="205"/>
      <c r="AH119" s="205"/>
      <c r="AI119" s="185"/>
      <c r="AJ119" s="166"/>
      <c r="AK119" s="205"/>
      <c r="AL119" s="205"/>
      <c r="AM119" s="166"/>
      <c r="AN119" s="166"/>
      <c r="AO119" s="205"/>
      <c r="AP119" s="265"/>
      <c r="AQ119" s="185"/>
      <c r="AR119" s="166"/>
      <c r="AS119" s="205"/>
      <c r="AT119" s="205"/>
      <c r="AU119" s="166"/>
      <c r="AV119" s="166"/>
      <c r="AW119" s="205"/>
      <c r="AX119" s="265"/>
      <c r="AY119" s="185"/>
      <c r="AZ119" s="166"/>
      <c r="BA119" s="205"/>
      <c r="BB119" s="205"/>
      <c r="BC119" s="166"/>
      <c r="BD119" s="166"/>
      <c r="BE119" s="205"/>
      <c r="BF119" s="265"/>
      <c r="BG119" s="166"/>
    </row>
    <row r="120" spans="1:59" ht="12.75" x14ac:dyDescent="0.2">
      <c r="A120" s="205"/>
      <c r="B120" s="206"/>
      <c r="C120" s="185"/>
      <c r="D120" s="166"/>
      <c r="E120" s="205"/>
      <c r="F120" s="205"/>
      <c r="G120" s="166"/>
      <c r="H120" s="166"/>
      <c r="I120" s="205"/>
      <c r="J120" s="265"/>
      <c r="K120" s="185"/>
      <c r="L120" s="166"/>
      <c r="M120" s="205"/>
      <c r="N120" s="205"/>
      <c r="O120" s="166"/>
      <c r="P120" s="166"/>
      <c r="Q120" s="205"/>
      <c r="R120" s="265"/>
      <c r="S120" s="185"/>
      <c r="T120" s="166"/>
      <c r="U120" s="205"/>
      <c r="V120" s="205"/>
      <c r="W120" s="166"/>
      <c r="X120" s="166"/>
      <c r="Y120" s="205"/>
      <c r="Z120" s="265"/>
      <c r="AA120" s="166"/>
      <c r="AB120" s="166"/>
      <c r="AC120" s="205"/>
      <c r="AD120" s="205"/>
      <c r="AE120" s="166"/>
      <c r="AF120" s="166"/>
      <c r="AG120" s="205"/>
      <c r="AH120" s="205"/>
      <c r="AI120" s="185"/>
      <c r="AJ120" s="166"/>
      <c r="AK120" s="205"/>
      <c r="AL120" s="205"/>
      <c r="AM120" s="166"/>
      <c r="AN120" s="166"/>
      <c r="AO120" s="205"/>
      <c r="AP120" s="265"/>
      <c r="AQ120" s="185"/>
      <c r="AR120" s="166"/>
      <c r="AS120" s="205"/>
      <c r="AT120" s="205"/>
      <c r="AU120" s="166"/>
      <c r="AV120" s="166"/>
      <c r="AW120" s="205"/>
      <c r="AX120" s="265"/>
      <c r="AY120" s="185"/>
      <c r="AZ120" s="166"/>
      <c r="BA120" s="205"/>
      <c r="BB120" s="205"/>
      <c r="BC120" s="166"/>
      <c r="BD120" s="166"/>
      <c r="BE120" s="205"/>
      <c r="BF120" s="265"/>
      <c r="BG120" s="166"/>
    </row>
    <row r="121" spans="1:59" ht="12.75" x14ac:dyDescent="0.2">
      <c r="A121" s="205"/>
      <c r="B121" s="206"/>
      <c r="C121" s="185"/>
      <c r="D121" s="166"/>
      <c r="E121" s="205"/>
      <c r="F121" s="205"/>
      <c r="G121" s="166"/>
      <c r="H121" s="166"/>
      <c r="I121" s="205"/>
      <c r="J121" s="265"/>
      <c r="K121" s="185"/>
      <c r="L121" s="166"/>
      <c r="M121" s="205"/>
      <c r="N121" s="205"/>
      <c r="O121" s="166"/>
      <c r="P121" s="166"/>
      <c r="Q121" s="205"/>
      <c r="R121" s="265"/>
      <c r="S121" s="185"/>
      <c r="T121" s="166"/>
      <c r="U121" s="205"/>
      <c r="V121" s="205"/>
      <c r="W121" s="166"/>
      <c r="X121" s="166"/>
      <c r="Y121" s="205"/>
      <c r="Z121" s="265"/>
      <c r="AA121" s="166"/>
      <c r="AB121" s="166"/>
      <c r="AC121" s="205"/>
      <c r="AD121" s="205"/>
      <c r="AE121" s="166"/>
      <c r="AF121" s="166"/>
      <c r="AG121" s="205"/>
      <c r="AH121" s="205"/>
      <c r="AI121" s="185"/>
      <c r="AJ121" s="166"/>
      <c r="AK121" s="205"/>
      <c r="AL121" s="205"/>
      <c r="AM121" s="166"/>
      <c r="AN121" s="166"/>
      <c r="AO121" s="205"/>
      <c r="AP121" s="265"/>
      <c r="AQ121" s="185"/>
      <c r="AR121" s="166"/>
      <c r="AS121" s="205"/>
      <c r="AT121" s="205"/>
      <c r="AU121" s="166"/>
      <c r="AV121" s="166"/>
      <c r="AW121" s="205"/>
      <c r="AX121" s="265"/>
      <c r="AY121" s="185"/>
      <c r="AZ121" s="166"/>
      <c r="BA121" s="205"/>
      <c r="BB121" s="205"/>
      <c r="BC121" s="166"/>
      <c r="BD121" s="166"/>
      <c r="BE121" s="205"/>
      <c r="BF121" s="265"/>
      <c r="BG121" s="166"/>
    </row>
    <row r="122" spans="1:59" ht="12.75" x14ac:dyDescent="0.2">
      <c r="A122" s="205"/>
      <c r="B122" s="206"/>
      <c r="C122" s="185"/>
      <c r="D122" s="166"/>
      <c r="E122" s="205"/>
      <c r="F122" s="205"/>
      <c r="G122" s="166"/>
      <c r="H122" s="166"/>
      <c r="I122" s="205"/>
      <c r="J122" s="265"/>
      <c r="K122" s="185"/>
      <c r="L122" s="166"/>
      <c r="M122" s="205"/>
      <c r="N122" s="205"/>
      <c r="O122" s="166"/>
      <c r="P122" s="166"/>
      <c r="Q122" s="205"/>
      <c r="R122" s="265"/>
      <c r="S122" s="185"/>
      <c r="T122" s="166"/>
      <c r="U122" s="205"/>
      <c r="V122" s="205"/>
      <c r="W122" s="166"/>
      <c r="X122" s="166"/>
      <c r="Y122" s="205"/>
      <c r="Z122" s="265"/>
      <c r="AA122" s="166"/>
      <c r="AB122" s="166"/>
      <c r="AC122" s="205"/>
      <c r="AD122" s="205"/>
      <c r="AE122" s="166"/>
      <c r="AF122" s="166"/>
      <c r="AG122" s="205"/>
      <c r="AH122" s="205"/>
      <c r="AI122" s="185"/>
      <c r="AJ122" s="166"/>
      <c r="AK122" s="205"/>
      <c r="AL122" s="205"/>
      <c r="AM122" s="166"/>
      <c r="AN122" s="166"/>
      <c r="AO122" s="205"/>
      <c r="AP122" s="265"/>
      <c r="AQ122" s="185"/>
      <c r="AR122" s="166"/>
      <c r="AS122" s="205"/>
      <c r="AT122" s="205"/>
      <c r="AU122" s="166"/>
      <c r="AV122" s="166"/>
      <c r="AW122" s="205"/>
      <c r="AX122" s="265"/>
      <c r="AY122" s="185"/>
      <c r="AZ122" s="166"/>
      <c r="BA122" s="205"/>
      <c r="BB122" s="205"/>
      <c r="BC122" s="166"/>
      <c r="BD122" s="166"/>
      <c r="BE122" s="205"/>
      <c r="BF122" s="265"/>
      <c r="BG122" s="166"/>
    </row>
    <row r="123" spans="1:59" ht="12.75" x14ac:dyDescent="0.2">
      <c r="A123" s="205"/>
      <c r="B123" s="206"/>
      <c r="C123" s="185"/>
      <c r="D123" s="166"/>
      <c r="E123" s="205"/>
      <c r="F123" s="205"/>
      <c r="G123" s="166"/>
      <c r="H123" s="166"/>
      <c r="I123" s="205"/>
      <c r="J123" s="265"/>
      <c r="K123" s="185"/>
      <c r="L123" s="166"/>
      <c r="M123" s="205"/>
      <c r="N123" s="205"/>
      <c r="O123" s="166"/>
      <c r="P123" s="166"/>
      <c r="Q123" s="205"/>
      <c r="R123" s="265"/>
      <c r="S123" s="185"/>
      <c r="T123" s="166"/>
      <c r="U123" s="205"/>
      <c r="V123" s="205"/>
      <c r="W123" s="166"/>
      <c r="X123" s="166"/>
      <c r="Y123" s="205"/>
      <c r="Z123" s="265"/>
      <c r="AA123" s="166"/>
      <c r="AB123" s="166"/>
      <c r="AC123" s="205"/>
      <c r="AD123" s="205"/>
      <c r="AE123" s="166"/>
      <c r="AF123" s="166"/>
      <c r="AG123" s="205"/>
      <c r="AH123" s="205"/>
      <c r="AI123" s="185"/>
      <c r="AJ123" s="166"/>
      <c r="AK123" s="205"/>
      <c r="AL123" s="205"/>
      <c r="AM123" s="166"/>
      <c r="AN123" s="166"/>
      <c r="AO123" s="205"/>
      <c r="AP123" s="265"/>
      <c r="AQ123" s="185"/>
      <c r="AR123" s="166"/>
      <c r="AS123" s="205"/>
      <c r="AT123" s="205"/>
      <c r="AU123" s="166"/>
      <c r="AV123" s="166"/>
      <c r="AW123" s="205"/>
      <c r="AX123" s="265"/>
      <c r="AY123" s="185"/>
      <c r="AZ123" s="166"/>
      <c r="BA123" s="205"/>
      <c r="BB123" s="205"/>
      <c r="BC123" s="166"/>
      <c r="BD123" s="166"/>
      <c r="BE123" s="205"/>
      <c r="BF123" s="265"/>
      <c r="BG123" s="166"/>
    </row>
    <row r="124" spans="1:59" ht="12.75" x14ac:dyDescent="0.2">
      <c r="A124" s="205"/>
      <c r="B124" s="206"/>
      <c r="C124" s="185"/>
      <c r="D124" s="166"/>
      <c r="E124" s="205"/>
      <c r="F124" s="205"/>
      <c r="G124" s="166"/>
      <c r="H124" s="166"/>
      <c r="I124" s="205"/>
      <c r="J124" s="265"/>
      <c r="K124" s="185"/>
      <c r="L124" s="166"/>
      <c r="M124" s="205"/>
      <c r="N124" s="205"/>
      <c r="O124" s="166"/>
      <c r="P124" s="166"/>
      <c r="Q124" s="205"/>
      <c r="R124" s="265"/>
      <c r="S124" s="185"/>
      <c r="T124" s="166"/>
      <c r="U124" s="205"/>
      <c r="V124" s="205"/>
      <c r="W124" s="166"/>
      <c r="X124" s="166"/>
      <c r="Y124" s="205"/>
      <c r="Z124" s="265"/>
      <c r="AA124" s="166"/>
      <c r="AB124" s="166"/>
      <c r="AC124" s="205"/>
      <c r="AD124" s="205"/>
      <c r="AE124" s="166"/>
      <c r="AF124" s="166"/>
      <c r="AG124" s="205"/>
      <c r="AH124" s="205"/>
      <c r="AI124" s="185"/>
      <c r="AJ124" s="166"/>
      <c r="AK124" s="205"/>
      <c r="AL124" s="205"/>
      <c r="AM124" s="166"/>
      <c r="AN124" s="166"/>
      <c r="AO124" s="205"/>
      <c r="AP124" s="265"/>
      <c r="AQ124" s="185"/>
      <c r="AR124" s="166"/>
      <c r="AS124" s="205"/>
      <c r="AT124" s="205"/>
      <c r="AU124" s="166"/>
      <c r="AV124" s="166"/>
      <c r="AW124" s="205"/>
      <c r="AX124" s="265"/>
      <c r="AY124" s="185"/>
      <c r="AZ124" s="166"/>
      <c r="BA124" s="205"/>
      <c r="BB124" s="205"/>
      <c r="BC124" s="166"/>
      <c r="BD124" s="166"/>
      <c r="BE124" s="205"/>
      <c r="BF124" s="265"/>
      <c r="BG124" s="166"/>
    </row>
    <row r="125" spans="1:59" ht="12.75" x14ac:dyDescent="0.2">
      <c r="A125" s="205"/>
      <c r="B125" s="206"/>
      <c r="C125" s="185"/>
      <c r="D125" s="166"/>
      <c r="E125" s="205"/>
      <c r="F125" s="205"/>
      <c r="G125" s="166"/>
      <c r="H125" s="166"/>
      <c r="I125" s="205"/>
      <c r="J125" s="265"/>
      <c r="K125" s="185"/>
      <c r="L125" s="166"/>
      <c r="M125" s="205"/>
      <c r="N125" s="205"/>
      <c r="O125" s="166"/>
      <c r="P125" s="166"/>
      <c r="Q125" s="205"/>
      <c r="R125" s="265"/>
      <c r="S125" s="185"/>
      <c r="T125" s="166"/>
      <c r="U125" s="205"/>
      <c r="V125" s="205"/>
      <c r="W125" s="166"/>
      <c r="X125" s="166"/>
      <c r="Y125" s="205"/>
      <c r="Z125" s="265"/>
      <c r="AA125" s="166"/>
      <c r="AB125" s="166"/>
      <c r="AC125" s="205"/>
      <c r="AD125" s="205"/>
      <c r="AE125" s="166"/>
      <c r="AF125" s="166"/>
      <c r="AG125" s="205"/>
      <c r="AH125" s="205"/>
      <c r="AI125" s="185"/>
      <c r="AJ125" s="166"/>
      <c r="AK125" s="205"/>
      <c r="AL125" s="205"/>
      <c r="AM125" s="166"/>
      <c r="AN125" s="166"/>
      <c r="AO125" s="205"/>
      <c r="AP125" s="265"/>
      <c r="AQ125" s="185"/>
      <c r="AR125" s="166"/>
      <c r="AS125" s="205"/>
      <c r="AT125" s="205"/>
      <c r="AU125" s="166"/>
      <c r="AV125" s="166"/>
      <c r="AW125" s="205"/>
      <c r="AX125" s="265"/>
      <c r="AY125" s="185"/>
      <c r="AZ125" s="166"/>
      <c r="BA125" s="205"/>
      <c r="BB125" s="205"/>
      <c r="BC125" s="166"/>
      <c r="BD125" s="166"/>
      <c r="BE125" s="205"/>
      <c r="BF125" s="265"/>
      <c r="BG125" s="166"/>
    </row>
    <row r="126" spans="1:59" ht="12.75" x14ac:dyDescent="0.2">
      <c r="A126" s="205"/>
      <c r="B126" s="206"/>
      <c r="C126" s="185"/>
      <c r="D126" s="166"/>
      <c r="E126" s="205"/>
      <c r="F126" s="205"/>
      <c r="G126" s="166"/>
      <c r="H126" s="166"/>
      <c r="I126" s="205"/>
      <c r="J126" s="265"/>
      <c r="K126" s="185"/>
      <c r="L126" s="166"/>
      <c r="M126" s="205"/>
      <c r="N126" s="205"/>
      <c r="O126" s="166"/>
      <c r="P126" s="166"/>
      <c r="Q126" s="205"/>
      <c r="R126" s="265"/>
      <c r="S126" s="185"/>
      <c r="T126" s="166"/>
      <c r="U126" s="205"/>
      <c r="V126" s="205"/>
      <c r="W126" s="166"/>
      <c r="X126" s="166"/>
      <c r="Y126" s="205"/>
      <c r="Z126" s="265"/>
      <c r="AA126" s="166"/>
      <c r="AB126" s="166"/>
      <c r="AC126" s="205"/>
      <c r="AD126" s="205"/>
      <c r="AE126" s="166"/>
      <c r="AF126" s="166"/>
      <c r="AG126" s="205"/>
      <c r="AH126" s="205"/>
      <c r="AI126" s="185"/>
      <c r="AJ126" s="166"/>
      <c r="AK126" s="205"/>
      <c r="AL126" s="205"/>
      <c r="AM126" s="166"/>
      <c r="AN126" s="166"/>
      <c r="AO126" s="205"/>
      <c r="AP126" s="265"/>
      <c r="AQ126" s="185"/>
      <c r="AR126" s="166"/>
      <c r="AS126" s="205"/>
      <c r="AT126" s="205"/>
      <c r="AU126" s="166"/>
      <c r="AV126" s="166"/>
      <c r="AW126" s="205"/>
      <c r="AX126" s="265"/>
      <c r="AY126" s="185"/>
      <c r="AZ126" s="166"/>
      <c r="BA126" s="205"/>
      <c r="BB126" s="205"/>
      <c r="BC126" s="166"/>
      <c r="BD126" s="166"/>
      <c r="BE126" s="205"/>
      <c r="BF126" s="265"/>
      <c r="BG126" s="166"/>
    </row>
    <row r="127" spans="1:59" ht="12.75" x14ac:dyDescent="0.2">
      <c r="A127" s="205"/>
      <c r="B127" s="206"/>
      <c r="C127" s="185"/>
      <c r="D127" s="166"/>
      <c r="E127" s="205"/>
      <c r="F127" s="205"/>
      <c r="G127" s="166"/>
      <c r="H127" s="166"/>
      <c r="I127" s="205"/>
      <c r="J127" s="265"/>
      <c r="K127" s="185"/>
      <c r="L127" s="166"/>
      <c r="M127" s="205"/>
      <c r="N127" s="205"/>
      <c r="O127" s="166"/>
      <c r="P127" s="166"/>
      <c r="Q127" s="205"/>
      <c r="R127" s="265"/>
      <c r="S127" s="185"/>
      <c r="T127" s="166"/>
      <c r="U127" s="205"/>
      <c r="V127" s="205"/>
      <c r="W127" s="166"/>
      <c r="X127" s="166"/>
      <c r="Y127" s="205"/>
      <c r="Z127" s="265"/>
      <c r="AA127" s="166"/>
      <c r="AB127" s="166"/>
      <c r="AC127" s="205"/>
      <c r="AD127" s="205"/>
      <c r="AE127" s="166"/>
      <c r="AF127" s="166"/>
      <c r="AG127" s="205"/>
      <c r="AH127" s="205"/>
      <c r="AI127" s="185"/>
      <c r="AJ127" s="166"/>
      <c r="AK127" s="205"/>
      <c r="AL127" s="205"/>
      <c r="AM127" s="166"/>
      <c r="AN127" s="166"/>
      <c r="AO127" s="205"/>
      <c r="AP127" s="265"/>
      <c r="AQ127" s="185"/>
      <c r="AR127" s="166"/>
      <c r="AS127" s="205"/>
      <c r="AT127" s="205"/>
      <c r="AU127" s="166"/>
      <c r="AV127" s="166"/>
      <c r="AW127" s="205"/>
      <c r="AX127" s="265"/>
      <c r="AY127" s="185"/>
      <c r="AZ127" s="166"/>
      <c r="BA127" s="205"/>
      <c r="BB127" s="205"/>
      <c r="BC127" s="166"/>
      <c r="BD127" s="166"/>
      <c r="BE127" s="205"/>
      <c r="BF127" s="265"/>
      <c r="BG127" s="166"/>
    </row>
    <row r="128" spans="1:59" ht="12.75" x14ac:dyDescent="0.2">
      <c r="A128" s="205"/>
      <c r="B128" s="206"/>
      <c r="C128" s="185"/>
      <c r="D128" s="166"/>
      <c r="E128" s="205"/>
      <c r="F128" s="205"/>
      <c r="G128" s="166"/>
      <c r="H128" s="166"/>
      <c r="I128" s="205"/>
      <c r="J128" s="265"/>
      <c r="K128" s="185"/>
      <c r="L128" s="166"/>
      <c r="M128" s="205"/>
      <c r="N128" s="205"/>
      <c r="O128" s="166"/>
      <c r="P128" s="166"/>
      <c r="Q128" s="205"/>
      <c r="R128" s="265"/>
      <c r="S128" s="185"/>
      <c r="T128" s="166"/>
      <c r="U128" s="205"/>
      <c r="V128" s="205"/>
      <c r="W128" s="166"/>
      <c r="X128" s="166"/>
      <c r="Y128" s="205"/>
      <c r="Z128" s="265"/>
      <c r="AA128" s="166"/>
      <c r="AB128" s="166"/>
      <c r="AC128" s="205"/>
      <c r="AD128" s="205"/>
      <c r="AE128" s="166"/>
      <c r="AF128" s="166"/>
      <c r="AG128" s="205"/>
      <c r="AH128" s="205"/>
      <c r="AI128" s="185"/>
      <c r="AJ128" s="166"/>
      <c r="AK128" s="205"/>
      <c r="AL128" s="205"/>
      <c r="AM128" s="166"/>
      <c r="AN128" s="166"/>
      <c r="AO128" s="205"/>
      <c r="AP128" s="265"/>
      <c r="AQ128" s="185"/>
      <c r="AR128" s="166"/>
      <c r="AS128" s="205"/>
      <c r="AT128" s="205"/>
      <c r="AU128" s="166"/>
      <c r="AV128" s="166"/>
      <c r="AW128" s="205"/>
      <c r="AX128" s="265"/>
      <c r="AY128" s="185"/>
      <c r="AZ128" s="166"/>
      <c r="BA128" s="205"/>
      <c r="BB128" s="205"/>
      <c r="BC128" s="166"/>
      <c r="BD128" s="166"/>
      <c r="BE128" s="205"/>
      <c r="BF128" s="265"/>
      <c r="BG128" s="166"/>
    </row>
    <row r="129" spans="1:59" ht="12.75" x14ac:dyDescent="0.2">
      <c r="A129" s="205"/>
      <c r="B129" s="206"/>
      <c r="C129" s="185"/>
      <c r="D129" s="166"/>
      <c r="E129" s="205"/>
      <c r="F129" s="205"/>
      <c r="G129" s="166"/>
      <c r="H129" s="166"/>
      <c r="I129" s="205"/>
      <c r="J129" s="265"/>
      <c r="K129" s="185"/>
      <c r="L129" s="166"/>
      <c r="M129" s="205"/>
      <c r="N129" s="205"/>
      <c r="O129" s="166"/>
      <c r="P129" s="166"/>
      <c r="Q129" s="205"/>
      <c r="R129" s="265"/>
      <c r="S129" s="185"/>
      <c r="T129" s="166"/>
      <c r="U129" s="205"/>
      <c r="V129" s="205"/>
      <c r="W129" s="166"/>
      <c r="X129" s="166"/>
      <c r="Y129" s="205"/>
      <c r="Z129" s="265"/>
      <c r="AA129" s="166"/>
      <c r="AB129" s="166"/>
      <c r="AC129" s="205"/>
      <c r="AD129" s="205"/>
      <c r="AE129" s="166"/>
      <c r="AF129" s="166"/>
      <c r="AG129" s="205"/>
      <c r="AH129" s="205"/>
      <c r="AI129" s="185"/>
      <c r="AJ129" s="166"/>
      <c r="AK129" s="205"/>
      <c r="AL129" s="205"/>
      <c r="AM129" s="166"/>
      <c r="AN129" s="166"/>
      <c r="AO129" s="205"/>
      <c r="AP129" s="265"/>
      <c r="AQ129" s="185"/>
      <c r="AR129" s="166"/>
      <c r="AS129" s="205"/>
      <c r="AT129" s="205"/>
      <c r="AU129" s="166"/>
      <c r="AV129" s="166"/>
      <c r="AW129" s="205"/>
      <c r="AX129" s="265"/>
      <c r="AY129" s="185"/>
      <c r="AZ129" s="166"/>
      <c r="BA129" s="205"/>
      <c r="BB129" s="205"/>
      <c r="BC129" s="166"/>
      <c r="BD129" s="166"/>
      <c r="BE129" s="205"/>
      <c r="BF129" s="265"/>
      <c r="BG129" s="166"/>
    </row>
    <row r="130" spans="1:59" ht="12.75" x14ac:dyDescent="0.2">
      <c r="A130" s="205"/>
      <c r="B130" s="206"/>
      <c r="C130" s="185"/>
      <c r="D130" s="166"/>
      <c r="E130" s="205"/>
      <c r="F130" s="205"/>
      <c r="G130" s="166"/>
      <c r="H130" s="166"/>
      <c r="I130" s="205"/>
      <c r="J130" s="265"/>
      <c r="K130" s="185"/>
      <c r="L130" s="166"/>
      <c r="M130" s="205"/>
      <c r="N130" s="205"/>
      <c r="O130" s="166"/>
      <c r="P130" s="166"/>
      <c r="Q130" s="205"/>
      <c r="R130" s="265"/>
      <c r="S130" s="185"/>
      <c r="T130" s="166"/>
      <c r="U130" s="205"/>
      <c r="V130" s="205"/>
      <c r="W130" s="166"/>
      <c r="X130" s="166"/>
      <c r="Y130" s="205"/>
      <c r="Z130" s="265"/>
      <c r="AA130" s="166"/>
      <c r="AB130" s="166"/>
      <c r="AC130" s="205"/>
      <c r="AD130" s="205"/>
      <c r="AE130" s="166"/>
      <c r="AF130" s="166"/>
      <c r="AG130" s="205"/>
      <c r="AH130" s="205"/>
      <c r="AI130" s="185"/>
      <c r="AJ130" s="166"/>
      <c r="AK130" s="205"/>
      <c r="AL130" s="205"/>
      <c r="AM130" s="166"/>
      <c r="AN130" s="166"/>
      <c r="AO130" s="205"/>
      <c r="AP130" s="265"/>
      <c r="AQ130" s="185"/>
      <c r="AR130" s="166"/>
      <c r="AS130" s="205"/>
      <c r="AT130" s="205"/>
      <c r="AU130" s="166"/>
      <c r="AV130" s="166"/>
      <c r="AW130" s="205"/>
      <c r="AX130" s="265"/>
      <c r="AY130" s="185"/>
      <c r="AZ130" s="166"/>
      <c r="BA130" s="205"/>
      <c r="BB130" s="205"/>
      <c r="BC130" s="166"/>
      <c r="BD130" s="166"/>
      <c r="BE130" s="205"/>
      <c r="BF130" s="265"/>
      <c r="BG130" s="166"/>
    </row>
    <row r="131" spans="1:59" ht="12.75" x14ac:dyDescent="0.2">
      <c r="A131" s="205"/>
      <c r="B131" s="206"/>
      <c r="C131" s="185"/>
      <c r="D131" s="166"/>
      <c r="E131" s="205"/>
      <c r="F131" s="205"/>
      <c r="G131" s="166"/>
      <c r="H131" s="166"/>
      <c r="I131" s="205"/>
      <c r="J131" s="265"/>
      <c r="K131" s="185"/>
      <c r="L131" s="166"/>
      <c r="M131" s="205"/>
      <c r="N131" s="205"/>
      <c r="O131" s="166"/>
      <c r="P131" s="166"/>
      <c r="Q131" s="205"/>
      <c r="R131" s="265"/>
      <c r="S131" s="185"/>
      <c r="T131" s="166"/>
      <c r="U131" s="205"/>
      <c r="V131" s="205"/>
      <c r="W131" s="166"/>
      <c r="X131" s="166"/>
      <c r="Y131" s="205"/>
      <c r="Z131" s="265"/>
      <c r="AA131" s="166"/>
      <c r="AB131" s="166"/>
      <c r="AC131" s="205"/>
      <c r="AD131" s="205"/>
      <c r="AE131" s="166"/>
      <c r="AF131" s="166"/>
      <c r="AG131" s="205"/>
      <c r="AH131" s="205"/>
      <c r="AI131" s="185"/>
      <c r="AJ131" s="166"/>
      <c r="AK131" s="205"/>
      <c r="AL131" s="205"/>
      <c r="AM131" s="166"/>
      <c r="AN131" s="166"/>
      <c r="AO131" s="205"/>
      <c r="AP131" s="265"/>
      <c r="AQ131" s="185"/>
      <c r="AR131" s="166"/>
      <c r="AS131" s="205"/>
      <c r="AT131" s="205"/>
      <c r="AU131" s="166"/>
      <c r="AV131" s="166"/>
      <c r="AW131" s="205"/>
      <c r="AX131" s="265"/>
      <c r="AY131" s="185"/>
      <c r="AZ131" s="166"/>
      <c r="BA131" s="205"/>
      <c r="BB131" s="205"/>
      <c r="BC131" s="166"/>
      <c r="BD131" s="166"/>
      <c r="BE131" s="205"/>
      <c r="BF131" s="265"/>
      <c r="BG131" s="166"/>
    </row>
    <row r="132" spans="1:59" ht="12.75" x14ac:dyDescent="0.2">
      <c r="A132" s="205"/>
      <c r="B132" s="206"/>
      <c r="C132" s="185"/>
      <c r="D132" s="166"/>
      <c r="E132" s="205"/>
      <c r="F132" s="205"/>
      <c r="G132" s="166"/>
      <c r="H132" s="166"/>
      <c r="I132" s="205"/>
      <c r="J132" s="265"/>
      <c r="K132" s="185"/>
      <c r="L132" s="166"/>
      <c r="M132" s="205"/>
      <c r="N132" s="205"/>
      <c r="O132" s="166"/>
      <c r="P132" s="166"/>
      <c r="Q132" s="205"/>
      <c r="R132" s="265"/>
      <c r="S132" s="185"/>
      <c r="T132" s="166"/>
      <c r="U132" s="205"/>
      <c r="V132" s="205"/>
      <c r="W132" s="166"/>
      <c r="X132" s="166"/>
      <c r="Y132" s="205"/>
      <c r="Z132" s="265"/>
      <c r="AA132" s="166"/>
      <c r="AB132" s="166"/>
      <c r="AC132" s="205"/>
      <c r="AD132" s="205"/>
      <c r="AE132" s="166"/>
      <c r="AF132" s="166"/>
      <c r="AG132" s="205"/>
      <c r="AH132" s="205"/>
      <c r="AI132" s="185"/>
      <c r="AJ132" s="166"/>
      <c r="AK132" s="205"/>
      <c r="AL132" s="205"/>
      <c r="AM132" s="166"/>
      <c r="AN132" s="166"/>
      <c r="AO132" s="205"/>
      <c r="AP132" s="265"/>
      <c r="AQ132" s="185"/>
      <c r="AR132" s="166"/>
      <c r="AS132" s="205"/>
      <c r="AT132" s="205"/>
      <c r="AU132" s="166"/>
      <c r="AV132" s="166"/>
      <c r="AW132" s="205"/>
      <c r="AX132" s="265"/>
      <c r="AY132" s="185"/>
      <c r="AZ132" s="166"/>
      <c r="BA132" s="205"/>
      <c r="BB132" s="205"/>
      <c r="BC132" s="166"/>
      <c r="BD132" s="166"/>
      <c r="BE132" s="205"/>
      <c r="BF132" s="265"/>
      <c r="BG132" s="166"/>
    </row>
    <row r="133" spans="1:59" ht="12.75" x14ac:dyDescent="0.2">
      <c r="A133" s="205"/>
      <c r="B133" s="206"/>
      <c r="C133" s="185"/>
      <c r="D133" s="166"/>
      <c r="E133" s="205"/>
      <c r="F133" s="205"/>
      <c r="G133" s="166"/>
      <c r="H133" s="166"/>
      <c r="I133" s="205"/>
      <c r="J133" s="265"/>
      <c r="K133" s="185"/>
      <c r="L133" s="166"/>
      <c r="M133" s="205"/>
      <c r="N133" s="205"/>
      <c r="O133" s="166"/>
      <c r="P133" s="166"/>
      <c r="Q133" s="205"/>
      <c r="R133" s="265"/>
      <c r="S133" s="185"/>
      <c r="T133" s="166"/>
      <c r="U133" s="205"/>
      <c r="V133" s="205"/>
      <c r="W133" s="166"/>
      <c r="X133" s="166"/>
      <c r="Y133" s="205"/>
      <c r="Z133" s="265"/>
      <c r="AA133" s="166"/>
      <c r="AB133" s="166"/>
      <c r="AC133" s="205"/>
      <c r="AD133" s="205"/>
      <c r="AE133" s="166"/>
      <c r="AF133" s="166"/>
      <c r="AG133" s="205"/>
      <c r="AH133" s="205"/>
      <c r="AI133" s="185"/>
      <c r="AJ133" s="166"/>
      <c r="AK133" s="205"/>
      <c r="AL133" s="205"/>
      <c r="AM133" s="166"/>
      <c r="AN133" s="166"/>
      <c r="AO133" s="205"/>
      <c r="AP133" s="265"/>
      <c r="AQ133" s="185"/>
      <c r="AR133" s="166"/>
      <c r="AS133" s="205"/>
      <c r="AT133" s="205"/>
      <c r="AU133" s="166"/>
      <c r="AV133" s="166"/>
      <c r="AW133" s="205"/>
      <c r="AX133" s="265"/>
      <c r="AY133" s="185"/>
      <c r="AZ133" s="166"/>
      <c r="BA133" s="205"/>
      <c r="BB133" s="205"/>
      <c r="BC133" s="166"/>
      <c r="BD133" s="166"/>
      <c r="BE133" s="205"/>
      <c r="BF133" s="265"/>
      <c r="BG133" s="166"/>
    </row>
    <row r="134" spans="1:59" ht="12.75" x14ac:dyDescent="0.2">
      <c r="A134" s="205"/>
      <c r="B134" s="206"/>
      <c r="C134" s="185"/>
      <c r="D134" s="166"/>
      <c r="E134" s="205"/>
      <c r="F134" s="205"/>
      <c r="G134" s="166"/>
      <c r="H134" s="166"/>
      <c r="I134" s="205"/>
      <c r="J134" s="265"/>
      <c r="K134" s="185"/>
      <c r="L134" s="166"/>
      <c r="M134" s="205"/>
      <c r="N134" s="205"/>
      <c r="O134" s="166"/>
      <c r="P134" s="166"/>
      <c r="Q134" s="205"/>
      <c r="R134" s="265"/>
      <c r="S134" s="185"/>
      <c r="T134" s="166"/>
      <c r="U134" s="205"/>
      <c r="V134" s="205"/>
      <c r="W134" s="166"/>
      <c r="X134" s="166"/>
      <c r="Y134" s="205"/>
      <c r="Z134" s="265"/>
      <c r="AA134" s="166"/>
      <c r="AB134" s="166"/>
      <c r="AC134" s="205"/>
      <c r="AD134" s="205"/>
      <c r="AE134" s="166"/>
      <c r="AF134" s="166"/>
      <c r="AG134" s="205"/>
      <c r="AH134" s="205"/>
      <c r="AI134" s="185"/>
      <c r="AJ134" s="166"/>
      <c r="AK134" s="205"/>
      <c r="AL134" s="205"/>
      <c r="AM134" s="166"/>
      <c r="AN134" s="166"/>
      <c r="AO134" s="205"/>
      <c r="AP134" s="265"/>
      <c r="AQ134" s="185"/>
      <c r="AR134" s="166"/>
      <c r="AS134" s="205"/>
      <c r="AT134" s="205"/>
      <c r="AU134" s="166"/>
      <c r="AV134" s="166"/>
      <c r="AW134" s="205"/>
      <c r="AX134" s="265"/>
      <c r="AY134" s="185"/>
      <c r="AZ134" s="166"/>
      <c r="BA134" s="205"/>
      <c r="BB134" s="205"/>
      <c r="BC134" s="166"/>
      <c r="BD134" s="166"/>
      <c r="BE134" s="205"/>
      <c r="BF134" s="265"/>
      <c r="BG134" s="166"/>
    </row>
    <row r="135" spans="1:59" ht="12.75" x14ac:dyDescent="0.2">
      <c r="A135" s="205"/>
      <c r="B135" s="206"/>
      <c r="C135" s="185"/>
      <c r="D135" s="166"/>
      <c r="E135" s="205"/>
      <c r="F135" s="205"/>
      <c r="G135" s="166"/>
      <c r="H135" s="166"/>
      <c r="I135" s="205"/>
      <c r="J135" s="265"/>
      <c r="K135" s="185"/>
      <c r="L135" s="166"/>
      <c r="M135" s="205"/>
      <c r="N135" s="205"/>
      <c r="O135" s="166"/>
      <c r="P135" s="166"/>
      <c r="Q135" s="205"/>
      <c r="R135" s="265"/>
      <c r="S135" s="185"/>
      <c r="T135" s="166"/>
      <c r="U135" s="205"/>
      <c r="V135" s="205"/>
      <c r="W135" s="166"/>
      <c r="X135" s="166"/>
      <c r="Y135" s="205"/>
      <c r="Z135" s="265"/>
      <c r="AA135" s="166"/>
      <c r="AB135" s="166"/>
      <c r="AC135" s="205"/>
      <c r="AD135" s="205"/>
      <c r="AE135" s="166"/>
      <c r="AF135" s="166"/>
      <c r="AG135" s="205"/>
      <c r="AH135" s="205"/>
      <c r="AI135" s="185"/>
      <c r="AJ135" s="166"/>
      <c r="AK135" s="205"/>
      <c r="AL135" s="205"/>
      <c r="AM135" s="166"/>
      <c r="AN135" s="166"/>
      <c r="AO135" s="205"/>
      <c r="AP135" s="265"/>
      <c r="AQ135" s="185"/>
      <c r="AR135" s="166"/>
      <c r="AS135" s="205"/>
      <c r="AT135" s="205"/>
      <c r="AU135" s="166"/>
      <c r="AV135" s="166"/>
      <c r="AW135" s="205"/>
      <c r="AX135" s="265"/>
      <c r="AY135" s="185"/>
      <c r="AZ135" s="166"/>
      <c r="BA135" s="205"/>
      <c r="BB135" s="205"/>
      <c r="BC135" s="166"/>
      <c r="BD135" s="166"/>
      <c r="BE135" s="205"/>
      <c r="BF135" s="265"/>
      <c r="BG135" s="166"/>
    </row>
    <row r="136" spans="1:59" ht="12.75" x14ac:dyDescent="0.2">
      <c r="A136" s="205"/>
      <c r="B136" s="206"/>
      <c r="C136" s="185"/>
      <c r="D136" s="166"/>
      <c r="E136" s="205"/>
      <c r="F136" s="205"/>
      <c r="G136" s="166"/>
      <c r="H136" s="166"/>
      <c r="I136" s="205"/>
      <c r="J136" s="265"/>
      <c r="K136" s="185"/>
      <c r="L136" s="166"/>
      <c r="M136" s="205"/>
      <c r="N136" s="205"/>
      <c r="O136" s="166"/>
      <c r="P136" s="166"/>
      <c r="Q136" s="205"/>
      <c r="R136" s="265"/>
      <c r="S136" s="185"/>
      <c r="T136" s="166"/>
      <c r="U136" s="205"/>
      <c r="V136" s="205"/>
      <c r="W136" s="166"/>
      <c r="X136" s="166"/>
      <c r="Y136" s="205"/>
      <c r="Z136" s="265"/>
      <c r="AA136" s="166"/>
      <c r="AB136" s="166"/>
      <c r="AC136" s="205"/>
      <c r="AD136" s="205"/>
      <c r="AE136" s="166"/>
      <c r="AF136" s="166"/>
      <c r="AG136" s="205"/>
      <c r="AH136" s="205"/>
      <c r="AI136" s="185"/>
      <c r="AJ136" s="166"/>
      <c r="AK136" s="205"/>
      <c r="AL136" s="205"/>
      <c r="AM136" s="166"/>
      <c r="AN136" s="166"/>
      <c r="AO136" s="205"/>
      <c r="AP136" s="265"/>
      <c r="AQ136" s="185"/>
      <c r="AR136" s="166"/>
      <c r="AS136" s="205"/>
      <c r="AT136" s="205"/>
      <c r="AU136" s="166"/>
      <c r="AV136" s="166"/>
      <c r="AW136" s="205"/>
      <c r="AX136" s="265"/>
      <c r="AY136" s="185"/>
      <c r="AZ136" s="166"/>
      <c r="BA136" s="205"/>
      <c r="BB136" s="205"/>
      <c r="BC136" s="166"/>
      <c r="BD136" s="166"/>
      <c r="BE136" s="205"/>
      <c r="BF136" s="265"/>
      <c r="BG136" s="166"/>
    </row>
    <row r="137" spans="1:59" ht="12.75" x14ac:dyDescent="0.2">
      <c r="A137" s="205"/>
      <c r="B137" s="206"/>
      <c r="C137" s="185"/>
      <c r="D137" s="166"/>
      <c r="E137" s="205"/>
      <c r="F137" s="205"/>
      <c r="G137" s="166"/>
      <c r="H137" s="166"/>
      <c r="I137" s="205"/>
      <c r="J137" s="265"/>
      <c r="K137" s="185"/>
      <c r="L137" s="166"/>
      <c r="M137" s="205"/>
      <c r="N137" s="205"/>
      <c r="O137" s="166"/>
      <c r="P137" s="166"/>
      <c r="Q137" s="205"/>
      <c r="R137" s="265"/>
      <c r="S137" s="185"/>
      <c r="T137" s="166"/>
      <c r="U137" s="205"/>
      <c r="V137" s="205"/>
      <c r="W137" s="166"/>
      <c r="X137" s="166"/>
      <c r="Y137" s="205"/>
      <c r="Z137" s="265"/>
      <c r="AA137" s="166"/>
      <c r="AB137" s="166"/>
      <c r="AC137" s="205"/>
      <c r="AD137" s="205"/>
      <c r="AE137" s="166"/>
      <c r="AF137" s="166"/>
      <c r="AG137" s="205"/>
      <c r="AH137" s="205"/>
      <c r="AI137" s="185"/>
      <c r="AJ137" s="166"/>
      <c r="AK137" s="205"/>
      <c r="AL137" s="205"/>
      <c r="AM137" s="166"/>
      <c r="AN137" s="166"/>
      <c r="AO137" s="205"/>
      <c r="AP137" s="265"/>
      <c r="AQ137" s="185"/>
      <c r="AR137" s="166"/>
      <c r="AS137" s="205"/>
      <c r="AT137" s="205"/>
      <c r="AU137" s="166"/>
      <c r="AV137" s="166"/>
      <c r="AW137" s="205"/>
      <c r="AX137" s="265"/>
      <c r="AY137" s="185"/>
      <c r="AZ137" s="166"/>
      <c r="BA137" s="205"/>
      <c r="BB137" s="205"/>
      <c r="BC137" s="166"/>
      <c r="BD137" s="166"/>
      <c r="BE137" s="205"/>
      <c r="BF137" s="265"/>
      <c r="BG137" s="166"/>
    </row>
    <row r="138" spans="1:59" ht="12.75" x14ac:dyDescent="0.2">
      <c r="A138" s="205"/>
      <c r="B138" s="206"/>
      <c r="C138" s="185"/>
      <c r="D138" s="166"/>
      <c r="E138" s="205"/>
      <c r="F138" s="205"/>
      <c r="G138" s="166"/>
      <c r="H138" s="166"/>
      <c r="I138" s="205"/>
      <c r="J138" s="265"/>
      <c r="K138" s="185"/>
      <c r="L138" s="166"/>
      <c r="M138" s="205"/>
      <c r="N138" s="205"/>
      <c r="O138" s="166"/>
      <c r="P138" s="166"/>
      <c r="Q138" s="205"/>
      <c r="R138" s="265"/>
      <c r="S138" s="185"/>
      <c r="T138" s="166"/>
      <c r="U138" s="205"/>
      <c r="V138" s="205"/>
      <c r="W138" s="166"/>
      <c r="X138" s="166"/>
      <c r="Y138" s="205"/>
      <c r="Z138" s="265"/>
      <c r="AA138" s="166"/>
      <c r="AB138" s="166"/>
      <c r="AC138" s="205"/>
      <c r="AD138" s="205"/>
      <c r="AE138" s="166"/>
      <c r="AF138" s="166"/>
      <c r="AG138" s="205"/>
      <c r="AH138" s="205"/>
      <c r="AI138" s="185"/>
      <c r="AJ138" s="166"/>
      <c r="AK138" s="205"/>
      <c r="AL138" s="205"/>
      <c r="AM138" s="166"/>
      <c r="AN138" s="166"/>
      <c r="AO138" s="205"/>
      <c r="AP138" s="265"/>
      <c r="AQ138" s="185"/>
      <c r="AR138" s="166"/>
      <c r="AS138" s="205"/>
      <c r="AT138" s="205"/>
      <c r="AU138" s="166"/>
      <c r="AV138" s="166"/>
      <c r="AW138" s="205"/>
      <c r="AX138" s="265"/>
      <c r="AY138" s="185"/>
      <c r="AZ138" s="166"/>
      <c r="BA138" s="205"/>
      <c r="BB138" s="205"/>
      <c r="BC138" s="166"/>
      <c r="BD138" s="166"/>
      <c r="BE138" s="205"/>
      <c r="BF138" s="265"/>
      <c r="BG138" s="166"/>
    </row>
    <row r="139" spans="1:59" ht="12.75" x14ac:dyDescent="0.2">
      <c r="A139" s="205"/>
      <c r="B139" s="206"/>
      <c r="C139" s="185"/>
      <c r="D139" s="166"/>
      <c r="E139" s="205"/>
      <c r="F139" s="205"/>
      <c r="G139" s="166"/>
      <c r="H139" s="166"/>
      <c r="I139" s="205"/>
      <c r="J139" s="265"/>
      <c r="K139" s="185"/>
      <c r="L139" s="166"/>
      <c r="M139" s="205"/>
      <c r="N139" s="205"/>
      <c r="O139" s="166"/>
      <c r="P139" s="166"/>
      <c r="Q139" s="205"/>
      <c r="R139" s="265"/>
      <c r="S139" s="185"/>
      <c r="T139" s="166"/>
      <c r="U139" s="205"/>
      <c r="V139" s="205"/>
      <c r="W139" s="166"/>
      <c r="X139" s="166"/>
      <c r="Y139" s="205"/>
      <c r="Z139" s="265"/>
      <c r="AA139" s="166"/>
      <c r="AB139" s="166"/>
      <c r="AC139" s="205"/>
      <c r="AD139" s="205"/>
      <c r="AE139" s="166"/>
      <c r="AF139" s="166"/>
      <c r="AG139" s="205"/>
      <c r="AH139" s="205"/>
      <c r="AI139" s="185"/>
      <c r="AJ139" s="166"/>
      <c r="AK139" s="205"/>
      <c r="AL139" s="205"/>
      <c r="AM139" s="166"/>
      <c r="AN139" s="166"/>
      <c r="AO139" s="205"/>
      <c r="AP139" s="265"/>
      <c r="AQ139" s="185"/>
      <c r="AR139" s="166"/>
      <c r="AS139" s="205"/>
      <c r="AT139" s="205"/>
      <c r="AU139" s="166"/>
      <c r="AV139" s="166"/>
      <c r="AW139" s="205"/>
      <c r="AX139" s="265"/>
      <c r="AY139" s="185"/>
      <c r="AZ139" s="166"/>
      <c r="BA139" s="205"/>
      <c r="BB139" s="205"/>
      <c r="BC139" s="166"/>
      <c r="BD139" s="166"/>
      <c r="BE139" s="205"/>
      <c r="BF139" s="265"/>
      <c r="BG139" s="166"/>
    </row>
    <row r="140" spans="1:59" ht="12.75" x14ac:dyDescent="0.2">
      <c r="A140" s="205"/>
      <c r="B140" s="206"/>
      <c r="C140" s="185"/>
      <c r="D140" s="166"/>
      <c r="E140" s="205"/>
      <c r="F140" s="205"/>
      <c r="G140" s="166"/>
      <c r="H140" s="166"/>
      <c r="I140" s="205"/>
      <c r="J140" s="265"/>
      <c r="K140" s="185"/>
      <c r="L140" s="166"/>
      <c r="M140" s="205"/>
      <c r="N140" s="205"/>
      <c r="O140" s="166"/>
      <c r="P140" s="166"/>
      <c r="Q140" s="205"/>
      <c r="R140" s="265"/>
      <c r="S140" s="185"/>
      <c r="T140" s="166"/>
      <c r="U140" s="205"/>
      <c r="V140" s="205"/>
      <c r="W140" s="166"/>
      <c r="X140" s="166"/>
      <c r="Y140" s="205"/>
      <c r="Z140" s="265"/>
      <c r="AA140" s="166"/>
      <c r="AB140" s="166"/>
      <c r="AC140" s="205"/>
      <c r="AD140" s="205"/>
      <c r="AE140" s="166"/>
      <c r="AF140" s="166"/>
      <c r="AG140" s="205"/>
      <c r="AH140" s="205"/>
      <c r="AI140" s="185"/>
      <c r="AJ140" s="166"/>
      <c r="AK140" s="205"/>
      <c r="AL140" s="205"/>
      <c r="AM140" s="166"/>
      <c r="AN140" s="166"/>
      <c r="AO140" s="205"/>
      <c r="AP140" s="265"/>
      <c r="AQ140" s="185"/>
      <c r="AR140" s="166"/>
      <c r="AS140" s="205"/>
      <c r="AT140" s="205"/>
      <c r="AU140" s="166"/>
      <c r="AV140" s="166"/>
      <c r="AW140" s="205"/>
      <c r="AX140" s="265"/>
      <c r="AY140" s="185"/>
      <c r="AZ140" s="166"/>
      <c r="BA140" s="205"/>
      <c r="BB140" s="205"/>
      <c r="BC140" s="166"/>
      <c r="BD140" s="166"/>
      <c r="BE140" s="205"/>
      <c r="BF140" s="265"/>
      <c r="BG140" s="166"/>
    </row>
    <row r="141" spans="1:59" ht="12.75" x14ac:dyDescent="0.2">
      <c r="A141" s="205"/>
      <c r="B141" s="206"/>
      <c r="C141" s="185"/>
      <c r="D141" s="166"/>
      <c r="E141" s="205"/>
      <c r="F141" s="205"/>
      <c r="G141" s="166"/>
      <c r="H141" s="166"/>
      <c r="I141" s="205"/>
      <c r="J141" s="265"/>
      <c r="K141" s="185"/>
      <c r="L141" s="166"/>
      <c r="M141" s="205"/>
      <c r="N141" s="205"/>
      <c r="O141" s="166"/>
      <c r="P141" s="166"/>
      <c r="Q141" s="205"/>
      <c r="R141" s="265"/>
      <c r="S141" s="185"/>
      <c r="T141" s="166"/>
      <c r="U141" s="205"/>
      <c r="V141" s="205"/>
      <c r="W141" s="166"/>
      <c r="X141" s="166"/>
      <c r="Y141" s="205"/>
      <c r="Z141" s="265"/>
      <c r="AA141" s="166"/>
      <c r="AB141" s="166"/>
      <c r="AC141" s="205"/>
      <c r="AD141" s="205"/>
      <c r="AE141" s="166"/>
      <c r="AF141" s="166"/>
      <c r="AG141" s="205"/>
      <c r="AH141" s="205"/>
      <c r="AI141" s="185"/>
      <c r="AJ141" s="166"/>
      <c r="AK141" s="205"/>
      <c r="AL141" s="205"/>
      <c r="AM141" s="166"/>
      <c r="AN141" s="166"/>
      <c r="AO141" s="205"/>
      <c r="AP141" s="265"/>
      <c r="AQ141" s="185"/>
      <c r="AR141" s="166"/>
      <c r="AS141" s="205"/>
      <c r="AT141" s="205"/>
      <c r="AU141" s="166"/>
      <c r="AV141" s="166"/>
      <c r="AW141" s="205"/>
      <c r="AX141" s="265"/>
      <c r="AY141" s="185"/>
      <c r="AZ141" s="166"/>
      <c r="BA141" s="205"/>
      <c r="BB141" s="205"/>
      <c r="BC141" s="166"/>
      <c r="BD141" s="166"/>
      <c r="BE141" s="205"/>
      <c r="BF141" s="265"/>
      <c r="BG141" s="166"/>
    </row>
    <row r="142" spans="1:59" ht="12.75" x14ac:dyDescent="0.2">
      <c r="A142" s="205"/>
      <c r="B142" s="206"/>
      <c r="C142" s="185"/>
      <c r="D142" s="166"/>
      <c r="E142" s="205"/>
      <c r="F142" s="205"/>
      <c r="G142" s="166"/>
      <c r="H142" s="166"/>
      <c r="I142" s="205"/>
      <c r="J142" s="265"/>
      <c r="K142" s="185"/>
      <c r="L142" s="166"/>
      <c r="M142" s="205"/>
      <c r="N142" s="205"/>
      <c r="O142" s="166"/>
      <c r="P142" s="166"/>
      <c r="Q142" s="205"/>
      <c r="R142" s="265"/>
      <c r="S142" s="185"/>
      <c r="T142" s="166"/>
      <c r="U142" s="205"/>
      <c r="V142" s="205"/>
      <c r="W142" s="166"/>
      <c r="X142" s="166"/>
      <c r="Y142" s="205"/>
      <c r="Z142" s="265"/>
      <c r="AA142" s="166"/>
      <c r="AB142" s="166"/>
      <c r="AC142" s="205"/>
      <c r="AD142" s="205"/>
      <c r="AE142" s="166"/>
      <c r="AF142" s="166"/>
      <c r="AG142" s="205"/>
      <c r="AH142" s="205"/>
      <c r="AI142" s="185"/>
      <c r="AJ142" s="166"/>
      <c r="AK142" s="205"/>
      <c r="AL142" s="205"/>
      <c r="AM142" s="166"/>
      <c r="AN142" s="166"/>
      <c r="AO142" s="205"/>
      <c r="AP142" s="265"/>
      <c r="AQ142" s="185"/>
      <c r="AR142" s="166"/>
      <c r="AS142" s="205"/>
      <c r="AT142" s="205"/>
      <c r="AU142" s="166"/>
      <c r="AV142" s="166"/>
      <c r="AW142" s="205"/>
      <c r="AX142" s="265"/>
      <c r="AY142" s="185"/>
      <c r="AZ142" s="166"/>
      <c r="BA142" s="205"/>
      <c r="BB142" s="205"/>
      <c r="BC142" s="166"/>
      <c r="BD142" s="166"/>
      <c r="BE142" s="205"/>
      <c r="BF142" s="265"/>
      <c r="BG142" s="166"/>
    </row>
    <row r="143" spans="1:59" ht="12.75" x14ac:dyDescent="0.2">
      <c r="A143" s="205"/>
      <c r="B143" s="206"/>
      <c r="C143" s="185"/>
      <c r="D143" s="166"/>
      <c r="E143" s="205"/>
      <c r="F143" s="205"/>
      <c r="G143" s="166"/>
      <c r="H143" s="166"/>
      <c r="I143" s="205"/>
      <c r="J143" s="265"/>
      <c r="K143" s="185"/>
      <c r="L143" s="166"/>
      <c r="M143" s="205"/>
      <c r="N143" s="205"/>
      <c r="O143" s="166"/>
      <c r="P143" s="166"/>
      <c r="Q143" s="205"/>
      <c r="R143" s="265"/>
      <c r="S143" s="185"/>
      <c r="T143" s="166"/>
      <c r="U143" s="205"/>
      <c r="V143" s="205"/>
      <c r="W143" s="166"/>
      <c r="X143" s="166"/>
      <c r="Y143" s="205"/>
      <c r="Z143" s="265"/>
      <c r="AA143" s="166"/>
      <c r="AB143" s="166"/>
      <c r="AC143" s="205"/>
      <c r="AD143" s="205"/>
      <c r="AE143" s="166"/>
      <c r="AF143" s="166"/>
      <c r="AG143" s="205"/>
      <c r="AH143" s="205"/>
      <c r="AI143" s="185"/>
      <c r="AJ143" s="166"/>
      <c r="AK143" s="205"/>
      <c r="AL143" s="205"/>
      <c r="AM143" s="166"/>
      <c r="AN143" s="166"/>
      <c r="AO143" s="205"/>
      <c r="AP143" s="265"/>
      <c r="AQ143" s="185"/>
      <c r="AR143" s="166"/>
      <c r="AS143" s="205"/>
      <c r="AT143" s="205"/>
      <c r="AU143" s="166"/>
      <c r="AV143" s="166"/>
      <c r="AW143" s="205"/>
      <c r="AX143" s="265"/>
      <c r="AY143" s="185"/>
      <c r="AZ143" s="166"/>
      <c r="BA143" s="205"/>
      <c r="BB143" s="205"/>
      <c r="BC143" s="166"/>
      <c r="BD143" s="166"/>
      <c r="BE143" s="205"/>
      <c r="BF143" s="265"/>
      <c r="BG143" s="166"/>
    </row>
    <row r="144" spans="1:59" ht="12.75" x14ac:dyDescent="0.2">
      <c r="A144" s="205"/>
      <c r="B144" s="206"/>
      <c r="C144" s="185"/>
      <c r="D144" s="166"/>
      <c r="E144" s="205"/>
      <c r="F144" s="205"/>
      <c r="G144" s="166"/>
      <c r="H144" s="166"/>
      <c r="I144" s="205"/>
      <c r="J144" s="265"/>
      <c r="K144" s="185"/>
      <c r="L144" s="166"/>
      <c r="M144" s="205"/>
      <c r="N144" s="205"/>
      <c r="O144" s="166"/>
      <c r="P144" s="166"/>
      <c r="Q144" s="205"/>
      <c r="R144" s="265"/>
      <c r="S144" s="185"/>
      <c r="T144" s="166"/>
      <c r="U144" s="205"/>
      <c r="V144" s="205"/>
      <c r="W144" s="166"/>
      <c r="X144" s="166"/>
      <c r="Y144" s="205"/>
      <c r="Z144" s="265"/>
      <c r="AA144" s="166"/>
      <c r="AB144" s="166"/>
      <c r="AC144" s="205"/>
      <c r="AD144" s="205"/>
      <c r="AE144" s="166"/>
      <c r="AF144" s="166"/>
      <c r="AG144" s="205"/>
      <c r="AH144" s="205"/>
      <c r="AI144" s="185"/>
      <c r="AJ144" s="166"/>
      <c r="AK144" s="205"/>
      <c r="AL144" s="205"/>
      <c r="AM144" s="166"/>
      <c r="AN144" s="166"/>
      <c r="AO144" s="205"/>
      <c r="AP144" s="265"/>
      <c r="AQ144" s="185"/>
      <c r="AR144" s="166"/>
      <c r="AS144" s="205"/>
      <c r="AT144" s="205"/>
      <c r="AU144" s="166"/>
      <c r="AV144" s="166"/>
      <c r="AW144" s="205"/>
      <c r="AX144" s="265"/>
      <c r="AY144" s="185"/>
      <c r="AZ144" s="166"/>
      <c r="BA144" s="205"/>
      <c r="BB144" s="205"/>
      <c r="BC144" s="166"/>
      <c r="BD144" s="166"/>
      <c r="BE144" s="205"/>
      <c r="BF144" s="265"/>
      <c r="BG144" s="166"/>
    </row>
    <row r="145" spans="1:59" ht="12.75" x14ac:dyDescent="0.2">
      <c r="A145" s="205"/>
      <c r="B145" s="206"/>
      <c r="C145" s="185"/>
      <c r="D145" s="166"/>
      <c r="E145" s="205"/>
      <c r="F145" s="205"/>
      <c r="G145" s="166"/>
      <c r="H145" s="166"/>
      <c r="I145" s="205"/>
      <c r="J145" s="265"/>
      <c r="K145" s="185"/>
      <c r="L145" s="166"/>
      <c r="M145" s="205"/>
      <c r="N145" s="205"/>
      <c r="O145" s="166"/>
      <c r="P145" s="166"/>
      <c r="Q145" s="205"/>
      <c r="R145" s="265"/>
      <c r="S145" s="185"/>
      <c r="T145" s="166"/>
      <c r="U145" s="205"/>
      <c r="V145" s="205"/>
      <c r="W145" s="166"/>
      <c r="X145" s="166"/>
      <c r="Y145" s="205"/>
      <c r="Z145" s="265"/>
      <c r="AA145" s="166"/>
      <c r="AB145" s="166"/>
      <c r="AC145" s="205"/>
      <c r="AD145" s="205"/>
      <c r="AE145" s="166"/>
      <c r="AF145" s="166"/>
      <c r="AG145" s="205"/>
      <c r="AH145" s="205"/>
      <c r="AI145" s="185"/>
      <c r="AJ145" s="166"/>
      <c r="AK145" s="205"/>
      <c r="AL145" s="205"/>
      <c r="AM145" s="166"/>
      <c r="AN145" s="166"/>
      <c r="AO145" s="205"/>
      <c r="AP145" s="265"/>
      <c r="AQ145" s="185"/>
      <c r="AR145" s="166"/>
      <c r="AS145" s="205"/>
      <c r="AT145" s="205"/>
      <c r="AU145" s="166"/>
      <c r="AV145" s="166"/>
      <c r="AW145" s="205"/>
      <c r="AX145" s="265"/>
      <c r="AY145" s="185"/>
      <c r="AZ145" s="166"/>
      <c r="BA145" s="205"/>
      <c r="BB145" s="205"/>
      <c r="BC145" s="166"/>
      <c r="BD145" s="166"/>
      <c r="BE145" s="205"/>
      <c r="BF145" s="265"/>
      <c r="BG145" s="166"/>
    </row>
    <row r="146" spans="1:59" ht="12.75" x14ac:dyDescent="0.2">
      <c r="A146" s="205"/>
      <c r="B146" s="206"/>
      <c r="C146" s="185"/>
      <c r="D146" s="166"/>
      <c r="E146" s="205"/>
      <c r="F146" s="205"/>
      <c r="G146" s="166"/>
      <c r="H146" s="166"/>
      <c r="I146" s="205"/>
      <c r="J146" s="265"/>
      <c r="K146" s="185"/>
      <c r="L146" s="166"/>
      <c r="M146" s="205"/>
      <c r="N146" s="205"/>
      <c r="O146" s="166"/>
      <c r="P146" s="166"/>
      <c r="Q146" s="205"/>
      <c r="R146" s="265"/>
      <c r="S146" s="185"/>
      <c r="T146" s="166"/>
      <c r="U146" s="205"/>
      <c r="V146" s="205"/>
      <c r="W146" s="166"/>
      <c r="X146" s="166"/>
      <c r="Y146" s="205"/>
      <c r="Z146" s="265"/>
      <c r="AA146" s="166"/>
      <c r="AB146" s="166"/>
      <c r="AC146" s="205"/>
      <c r="AD146" s="205"/>
      <c r="AE146" s="166"/>
      <c r="AF146" s="166"/>
      <c r="AG146" s="205"/>
      <c r="AH146" s="205"/>
      <c r="AI146" s="185"/>
      <c r="AJ146" s="166"/>
      <c r="AK146" s="205"/>
      <c r="AL146" s="205"/>
      <c r="AM146" s="166"/>
      <c r="AN146" s="166"/>
      <c r="AO146" s="205"/>
      <c r="AP146" s="265"/>
      <c r="AQ146" s="185"/>
      <c r="AR146" s="166"/>
      <c r="AS146" s="205"/>
      <c r="AT146" s="205"/>
      <c r="AU146" s="166"/>
      <c r="AV146" s="166"/>
      <c r="AW146" s="205"/>
      <c r="AX146" s="265"/>
      <c r="AY146" s="185"/>
      <c r="AZ146" s="166"/>
      <c r="BA146" s="205"/>
      <c r="BB146" s="205"/>
      <c r="BC146" s="166"/>
      <c r="BD146" s="166"/>
      <c r="BE146" s="205"/>
      <c r="BF146" s="265"/>
      <c r="BG146" s="166"/>
    </row>
    <row r="147" spans="1:59" ht="12.75" x14ac:dyDescent="0.2">
      <c r="A147" s="205"/>
      <c r="B147" s="206"/>
      <c r="C147" s="185"/>
      <c r="D147" s="166"/>
      <c r="E147" s="205"/>
      <c r="F147" s="205"/>
      <c r="G147" s="166"/>
      <c r="H147" s="166"/>
      <c r="I147" s="205"/>
      <c r="J147" s="265"/>
      <c r="K147" s="185"/>
      <c r="L147" s="166"/>
      <c r="M147" s="205"/>
      <c r="N147" s="205"/>
      <c r="O147" s="166"/>
      <c r="P147" s="166"/>
      <c r="Q147" s="205"/>
      <c r="R147" s="265"/>
      <c r="S147" s="185"/>
      <c r="T147" s="166"/>
      <c r="U147" s="205"/>
      <c r="V147" s="205"/>
      <c r="W147" s="166"/>
      <c r="X147" s="166"/>
      <c r="Y147" s="205"/>
      <c r="Z147" s="265"/>
      <c r="AA147" s="166"/>
      <c r="AB147" s="166"/>
      <c r="AC147" s="205"/>
      <c r="AD147" s="205"/>
      <c r="AE147" s="166"/>
      <c r="AF147" s="166"/>
      <c r="AG147" s="205"/>
      <c r="AH147" s="205"/>
      <c r="AI147" s="185"/>
      <c r="AJ147" s="166"/>
      <c r="AK147" s="205"/>
      <c r="AL147" s="205"/>
      <c r="AM147" s="166"/>
      <c r="AN147" s="166"/>
      <c r="AO147" s="205"/>
      <c r="AP147" s="265"/>
      <c r="AQ147" s="185"/>
      <c r="AR147" s="166"/>
      <c r="AS147" s="205"/>
      <c r="AT147" s="205"/>
      <c r="AU147" s="166"/>
      <c r="AV147" s="166"/>
      <c r="AW147" s="205"/>
      <c r="AX147" s="265"/>
      <c r="AY147" s="185"/>
      <c r="AZ147" s="166"/>
      <c r="BA147" s="205"/>
      <c r="BB147" s="205"/>
      <c r="BC147" s="166"/>
      <c r="BD147" s="166"/>
      <c r="BE147" s="205"/>
      <c r="BF147" s="265"/>
      <c r="BG147" s="166"/>
    </row>
    <row r="148" spans="1:59" ht="12.75" x14ac:dyDescent="0.2">
      <c r="A148" s="205"/>
      <c r="B148" s="206"/>
      <c r="C148" s="185"/>
      <c r="D148" s="166"/>
      <c r="E148" s="205"/>
      <c r="F148" s="205"/>
      <c r="G148" s="166"/>
      <c r="H148" s="166"/>
      <c r="I148" s="205"/>
      <c r="J148" s="265"/>
      <c r="K148" s="185"/>
      <c r="L148" s="166"/>
      <c r="M148" s="205"/>
      <c r="N148" s="205"/>
      <c r="O148" s="166"/>
      <c r="P148" s="166"/>
      <c r="Q148" s="205"/>
      <c r="R148" s="265"/>
      <c r="S148" s="185"/>
      <c r="T148" s="166"/>
      <c r="U148" s="205"/>
      <c r="V148" s="205"/>
      <c r="W148" s="166"/>
      <c r="X148" s="166"/>
      <c r="Y148" s="205"/>
      <c r="Z148" s="265"/>
      <c r="AA148" s="166"/>
      <c r="AB148" s="166"/>
      <c r="AC148" s="205"/>
      <c r="AD148" s="205"/>
      <c r="AE148" s="166"/>
      <c r="AF148" s="166"/>
      <c r="AG148" s="205"/>
      <c r="AH148" s="205"/>
      <c r="AI148" s="185"/>
      <c r="AJ148" s="166"/>
      <c r="AK148" s="205"/>
      <c r="AL148" s="205"/>
      <c r="AM148" s="166"/>
      <c r="AN148" s="166"/>
      <c r="AO148" s="205"/>
      <c r="AP148" s="265"/>
      <c r="AQ148" s="185"/>
      <c r="AR148" s="166"/>
      <c r="AS148" s="205"/>
      <c r="AT148" s="205"/>
      <c r="AU148" s="166"/>
      <c r="AV148" s="166"/>
      <c r="AW148" s="205"/>
      <c r="AX148" s="265"/>
      <c r="AY148" s="185"/>
      <c r="AZ148" s="166"/>
      <c r="BA148" s="205"/>
      <c r="BB148" s="205"/>
      <c r="BC148" s="166"/>
      <c r="BD148" s="166"/>
      <c r="BE148" s="205"/>
      <c r="BF148" s="265"/>
      <c r="BG148" s="166"/>
    </row>
    <row r="149" spans="1:59" ht="12.75" x14ac:dyDescent="0.2">
      <c r="A149" s="205"/>
      <c r="B149" s="206"/>
      <c r="C149" s="185"/>
      <c r="D149" s="166"/>
      <c r="E149" s="205"/>
      <c r="F149" s="205"/>
      <c r="G149" s="166"/>
      <c r="H149" s="166"/>
      <c r="I149" s="205"/>
      <c r="J149" s="265"/>
      <c r="K149" s="185"/>
      <c r="L149" s="166"/>
      <c r="M149" s="205"/>
      <c r="N149" s="205"/>
      <c r="O149" s="166"/>
      <c r="P149" s="166"/>
      <c r="Q149" s="205"/>
      <c r="R149" s="265"/>
      <c r="S149" s="185"/>
      <c r="T149" s="166"/>
      <c r="U149" s="205"/>
      <c r="V149" s="205"/>
      <c r="W149" s="166"/>
      <c r="X149" s="166"/>
      <c r="Y149" s="205"/>
      <c r="Z149" s="265"/>
      <c r="AA149" s="166"/>
      <c r="AB149" s="166"/>
      <c r="AC149" s="205"/>
      <c r="AD149" s="205"/>
      <c r="AE149" s="166"/>
      <c r="AF149" s="166"/>
      <c r="AG149" s="205"/>
      <c r="AH149" s="205"/>
      <c r="AI149" s="185"/>
      <c r="AJ149" s="166"/>
      <c r="AK149" s="205"/>
      <c r="AL149" s="205"/>
      <c r="AM149" s="166"/>
      <c r="AN149" s="166"/>
      <c r="AO149" s="205"/>
      <c r="AP149" s="265"/>
      <c r="AQ149" s="185"/>
      <c r="AR149" s="166"/>
      <c r="AS149" s="205"/>
      <c r="AT149" s="205"/>
      <c r="AU149" s="166"/>
      <c r="AV149" s="166"/>
      <c r="AW149" s="205"/>
      <c r="AX149" s="265"/>
      <c r="AY149" s="185"/>
      <c r="AZ149" s="166"/>
      <c r="BA149" s="205"/>
      <c r="BB149" s="205"/>
      <c r="BC149" s="166"/>
      <c r="BD149" s="166"/>
      <c r="BE149" s="205"/>
      <c r="BF149" s="265"/>
      <c r="BG149" s="166"/>
    </row>
    <row r="150" spans="1:59" ht="12.75" x14ac:dyDescent="0.2">
      <c r="A150" s="205"/>
      <c r="B150" s="206"/>
      <c r="C150" s="185"/>
      <c r="D150" s="166"/>
      <c r="E150" s="205"/>
      <c r="F150" s="205"/>
      <c r="G150" s="166"/>
      <c r="H150" s="166"/>
      <c r="I150" s="205"/>
      <c r="J150" s="265"/>
      <c r="K150" s="185"/>
      <c r="L150" s="166"/>
      <c r="M150" s="205"/>
      <c r="N150" s="205"/>
      <c r="O150" s="166"/>
      <c r="P150" s="166"/>
      <c r="Q150" s="205"/>
      <c r="R150" s="265"/>
      <c r="S150" s="185"/>
      <c r="T150" s="166"/>
      <c r="U150" s="205"/>
      <c r="V150" s="205"/>
      <c r="W150" s="166"/>
      <c r="X150" s="166"/>
      <c r="Y150" s="205"/>
      <c r="Z150" s="265"/>
      <c r="AA150" s="166"/>
      <c r="AB150" s="166"/>
      <c r="AC150" s="205"/>
      <c r="AD150" s="205"/>
      <c r="AE150" s="166"/>
      <c r="AF150" s="166"/>
      <c r="AG150" s="205"/>
      <c r="AH150" s="205"/>
      <c r="AI150" s="185"/>
      <c r="AJ150" s="166"/>
      <c r="AK150" s="205"/>
      <c r="AL150" s="205"/>
      <c r="AM150" s="166"/>
      <c r="AN150" s="166"/>
      <c r="AO150" s="205"/>
      <c r="AP150" s="265"/>
      <c r="AQ150" s="185"/>
      <c r="AR150" s="166"/>
      <c r="AS150" s="205"/>
      <c r="AT150" s="205"/>
      <c r="AU150" s="166"/>
      <c r="AV150" s="166"/>
      <c r="AW150" s="205"/>
      <c r="AX150" s="265"/>
      <c r="AY150" s="185"/>
      <c r="AZ150" s="166"/>
      <c r="BA150" s="205"/>
      <c r="BB150" s="205"/>
      <c r="BC150" s="166"/>
      <c r="BD150" s="166"/>
      <c r="BE150" s="205"/>
      <c r="BF150" s="265"/>
      <c r="BG150" s="166"/>
    </row>
    <row r="151" spans="1:59" ht="12.75" x14ac:dyDescent="0.2">
      <c r="A151" s="205"/>
      <c r="B151" s="206"/>
      <c r="C151" s="185"/>
      <c r="D151" s="166"/>
      <c r="E151" s="205"/>
      <c r="F151" s="205"/>
      <c r="G151" s="166"/>
      <c r="H151" s="166"/>
      <c r="I151" s="205"/>
      <c r="J151" s="265"/>
      <c r="K151" s="185"/>
      <c r="L151" s="166"/>
      <c r="M151" s="205"/>
      <c r="N151" s="205"/>
      <c r="O151" s="166"/>
      <c r="P151" s="166"/>
      <c r="Q151" s="205"/>
      <c r="R151" s="265"/>
      <c r="S151" s="185"/>
      <c r="T151" s="166"/>
      <c r="U151" s="205"/>
      <c r="V151" s="205"/>
      <c r="W151" s="166"/>
      <c r="X151" s="166"/>
      <c r="Y151" s="205"/>
      <c r="Z151" s="265"/>
      <c r="AA151" s="166"/>
      <c r="AB151" s="166"/>
      <c r="AC151" s="205"/>
      <c r="AD151" s="205"/>
      <c r="AE151" s="166"/>
      <c r="AF151" s="166"/>
      <c r="AG151" s="205"/>
      <c r="AH151" s="205"/>
      <c r="AI151" s="185"/>
      <c r="AJ151" s="166"/>
      <c r="AK151" s="205"/>
      <c r="AL151" s="205"/>
      <c r="AM151" s="166"/>
      <c r="AN151" s="166"/>
      <c r="AO151" s="205"/>
      <c r="AP151" s="265"/>
      <c r="AQ151" s="185"/>
      <c r="AR151" s="166"/>
      <c r="AS151" s="205"/>
      <c r="AT151" s="205"/>
      <c r="AU151" s="166"/>
      <c r="AV151" s="166"/>
      <c r="AW151" s="205"/>
      <c r="AX151" s="265"/>
      <c r="AY151" s="185"/>
      <c r="AZ151" s="166"/>
      <c r="BA151" s="205"/>
      <c r="BB151" s="205"/>
      <c r="BC151" s="166"/>
      <c r="BD151" s="166"/>
      <c r="BE151" s="205"/>
      <c r="BF151" s="265"/>
      <c r="BG151" s="166"/>
    </row>
    <row r="152" spans="1:59" ht="12.75" x14ac:dyDescent="0.2">
      <c r="A152" s="205"/>
      <c r="B152" s="206"/>
      <c r="C152" s="185"/>
      <c r="D152" s="166"/>
      <c r="E152" s="205"/>
      <c r="F152" s="205"/>
      <c r="G152" s="166"/>
      <c r="H152" s="166"/>
      <c r="I152" s="205"/>
      <c r="J152" s="265"/>
      <c r="K152" s="185"/>
      <c r="L152" s="166"/>
      <c r="M152" s="205"/>
      <c r="N152" s="205"/>
      <c r="O152" s="166"/>
      <c r="P152" s="166"/>
      <c r="Q152" s="205"/>
      <c r="R152" s="265"/>
      <c r="S152" s="185"/>
      <c r="T152" s="166"/>
      <c r="U152" s="205"/>
      <c r="V152" s="205"/>
      <c r="W152" s="166"/>
      <c r="X152" s="166"/>
      <c r="Y152" s="205"/>
      <c r="Z152" s="265"/>
      <c r="AA152" s="166"/>
      <c r="AB152" s="166"/>
      <c r="AC152" s="205"/>
      <c r="AD152" s="205"/>
      <c r="AE152" s="166"/>
      <c r="AF152" s="166"/>
      <c r="AG152" s="205"/>
      <c r="AH152" s="205"/>
      <c r="AI152" s="185"/>
      <c r="AJ152" s="166"/>
      <c r="AK152" s="205"/>
      <c r="AL152" s="205"/>
      <c r="AM152" s="166"/>
      <c r="AN152" s="166"/>
      <c r="AO152" s="205"/>
      <c r="AP152" s="265"/>
      <c r="AQ152" s="185"/>
      <c r="AR152" s="166"/>
      <c r="AS152" s="205"/>
      <c r="AT152" s="205"/>
      <c r="AU152" s="166"/>
      <c r="AV152" s="166"/>
      <c r="AW152" s="205"/>
      <c r="AX152" s="265"/>
      <c r="AY152" s="185"/>
      <c r="AZ152" s="166"/>
      <c r="BA152" s="205"/>
      <c r="BB152" s="205"/>
      <c r="BC152" s="166"/>
      <c r="BD152" s="166"/>
      <c r="BE152" s="205"/>
      <c r="BF152" s="265"/>
      <c r="BG152" s="166"/>
    </row>
    <row r="153" spans="1:59" ht="12.75" x14ac:dyDescent="0.2">
      <c r="A153" s="205"/>
      <c r="B153" s="206"/>
      <c r="C153" s="185"/>
      <c r="D153" s="166"/>
      <c r="E153" s="205"/>
      <c r="F153" s="205"/>
      <c r="G153" s="166"/>
      <c r="H153" s="166"/>
      <c r="I153" s="205"/>
      <c r="J153" s="265"/>
      <c r="K153" s="185"/>
      <c r="L153" s="166"/>
      <c r="M153" s="205"/>
      <c r="N153" s="205"/>
      <c r="O153" s="166"/>
      <c r="P153" s="166"/>
      <c r="Q153" s="205"/>
      <c r="R153" s="265"/>
      <c r="S153" s="185"/>
      <c r="T153" s="166"/>
      <c r="U153" s="205"/>
      <c r="V153" s="205"/>
      <c r="W153" s="166"/>
      <c r="X153" s="166"/>
      <c r="Y153" s="205"/>
      <c r="Z153" s="265"/>
      <c r="AA153" s="166"/>
      <c r="AB153" s="166"/>
      <c r="AC153" s="205"/>
      <c r="AD153" s="205"/>
      <c r="AE153" s="166"/>
      <c r="AF153" s="166"/>
      <c r="AG153" s="205"/>
      <c r="AH153" s="205"/>
      <c r="AI153" s="185"/>
      <c r="AJ153" s="166"/>
      <c r="AK153" s="205"/>
      <c r="AL153" s="205"/>
      <c r="AM153" s="166"/>
      <c r="AN153" s="166"/>
      <c r="AO153" s="205"/>
      <c r="AP153" s="265"/>
      <c r="AQ153" s="185"/>
      <c r="AR153" s="166"/>
      <c r="AS153" s="205"/>
      <c r="AT153" s="205"/>
      <c r="AU153" s="166"/>
      <c r="AV153" s="166"/>
      <c r="AW153" s="205"/>
      <c r="AX153" s="265"/>
      <c r="AY153" s="185"/>
      <c r="AZ153" s="166"/>
      <c r="BA153" s="205"/>
      <c r="BB153" s="205"/>
      <c r="BC153" s="166"/>
      <c r="BD153" s="166"/>
      <c r="BE153" s="205"/>
      <c r="BF153" s="265"/>
      <c r="BG153" s="166"/>
    </row>
    <row r="154" spans="1:59" ht="12.75" x14ac:dyDescent="0.2">
      <c r="A154" s="205"/>
      <c r="B154" s="206"/>
      <c r="C154" s="185"/>
      <c r="D154" s="166"/>
      <c r="E154" s="205"/>
      <c r="F154" s="205"/>
      <c r="G154" s="166"/>
      <c r="H154" s="166"/>
      <c r="I154" s="205"/>
      <c r="J154" s="265"/>
      <c r="K154" s="185"/>
      <c r="L154" s="166"/>
      <c r="M154" s="205"/>
      <c r="N154" s="205"/>
      <c r="O154" s="166"/>
      <c r="P154" s="166"/>
      <c r="Q154" s="205"/>
      <c r="R154" s="265"/>
      <c r="S154" s="185"/>
      <c r="T154" s="166"/>
      <c r="U154" s="205"/>
      <c r="V154" s="205"/>
      <c r="W154" s="166"/>
      <c r="X154" s="166"/>
      <c r="Y154" s="205"/>
      <c r="Z154" s="265"/>
      <c r="AA154" s="166"/>
      <c r="AB154" s="166"/>
      <c r="AC154" s="205"/>
      <c r="AD154" s="205"/>
      <c r="AE154" s="166"/>
      <c r="AF154" s="166"/>
      <c r="AG154" s="205"/>
      <c r="AH154" s="205"/>
      <c r="AI154" s="185"/>
      <c r="AJ154" s="166"/>
      <c r="AK154" s="205"/>
      <c r="AL154" s="205"/>
      <c r="AM154" s="166"/>
      <c r="AN154" s="166"/>
      <c r="AO154" s="205"/>
      <c r="AP154" s="265"/>
      <c r="AQ154" s="185"/>
      <c r="AR154" s="166"/>
      <c r="AS154" s="205"/>
      <c r="AT154" s="205"/>
      <c r="AU154" s="166"/>
      <c r="AV154" s="166"/>
      <c r="AW154" s="205"/>
      <c r="AX154" s="265"/>
      <c r="AY154" s="185"/>
      <c r="AZ154" s="166"/>
      <c r="BA154" s="205"/>
      <c r="BB154" s="205"/>
      <c r="BC154" s="166"/>
      <c r="BD154" s="166"/>
      <c r="BE154" s="205"/>
      <c r="BF154" s="265"/>
      <c r="BG154" s="166"/>
    </row>
    <row r="155" spans="1:59" ht="12.75" x14ac:dyDescent="0.2">
      <c r="A155" s="205"/>
      <c r="B155" s="206"/>
      <c r="C155" s="185"/>
      <c r="D155" s="166"/>
      <c r="E155" s="205"/>
      <c r="F155" s="205"/>
      <c r="G155" s="166"/>
      <c r="H155" s="166"/>
      <c r="I155" s="205"/>
      <c r="J155" s="265"/>
      <c r="K155" s="185"/>
      <c r="L155" s="166"/>
      <c r="M155" s="205"/>
      <c r="N155" s="205"/>
      <c r="O155" s="166"/>
      <c r="P155" s="166"/>
      <c r="Q155" s="205"/>
      <c r="R155" s="265"/>
      <c r="S155" s="185"/>
      <c r="T155" s="166"/>
      <c r="U155" s="205"/>
      <c r="V155" s="205"/>
      <c r="W155" s="166"/>
      <c r="X155" s="166"/>
      <c r="Y155" s="205"/>
      <c r="Z155" s="265"/>
      <c r="AA155" s="166"/>
      <c r="AB155" s="166"/>
      <c r="AC155" s="205"/>
      <c r="AD155" s="205"/>
      <c r="AE155" s="166"/>
      <c r="AF155" s="166"/>
      <c r="AG155" s="205"/>
      <c r="AH155" s="205"/>
      <c r="AI155" s="185"/>
      <c r="AJ155" s="166"/>
      <c r="AK155" s="205"/>
      <c r="AL155" s="205"/>
      <c r="AM155" s="166"/>
      <c r="AN155" s="166"/>
      <c r="AO155" s="205"/>
      <c r="AP155" s="265"/>
      <c r="AQ155" s="185"/>
      <c r="AR155" s="166"/>
      <c r="AS155" s="205"/>
      <c r="AT155" s="205"/>
      <c r="AU155" s="166"/>
      <c r="AV155" s="166"/>
      <c r="AW155" s="205"/>
      <c r="AX155" s="265"/>
      <c r="AY155" s="185"/>
      <c r="AZ155" s="166"/>
      <c r="BA155" s="205"/>
      <c r="BB155" s="205"/>
      <c r="BC155" s="166"/>
      <c r="BD155" s="166"/>
      <c r="BE155" s="205"/>
      <c r="BF155" s="265"/>
      <c r="BG155" s="166"/>
    </row>
    <row r="156" spans="1:59" ht="12.75" x14ac:dyDescent="0.2">
      <c r="A156" s="205"/>
      <c r="B156" s="206"/>
      <c r="C156" s="185"/>
      <c r="D156" s="166"/>
      <c r="E156" s="205"/>
      <c r="F156" s="205"/>
      <c r="G156" s="166"/>
      <c r="H156" s="166"/>
      <c r="I156" s="205"/>
      <c r="J156" s="265"/>
      <c r="K156" s="185"/>
      <c r="L156" s="166"/>
      <c r="M156" s="205"/>
      <c r="N156" s="205"/>
      <c r="O156" s="166"/>
      <c r="P156" s="166"/>
      <c r="Q156" s="205"/>
      <c r="R156" s="265"/>
      <c r="S156" s="185"/>
      <c r="T156" s="166"/>
      <c r="U156" s="205"/>
      <c r="V156" s="205"/>
      <c r="W156" s="166"/>
      <c r="X156" s="166"/>
      <c r="Y156" s="205"/>
      <c r="Z156" s="265"/>
      <c r="AA156" s="166"/>
      <c r="AB156" s="166"/>
      <c r="AC156" s="205"/>
      <c r="AD156" s="205"/>
      <c r="AE156" s="166"/>
      <c r="AF156" s="166"/>
      <c r="AG156" s="205"/>
      <c r="AH156" s="205"/>
      <c r="AI156" s="185"/>
      <c r="AJ156" s="166"/>
      <c r="AK156" s="205"/>
      <c r="AL156" s="205"/>
      <c r="AM156" s="166"/>
      <c r="AN156" s="166"/>
      <c r="AO156" s="205"/>
      <c r="AP156" s="265"/>
      <c r="AQ156" s="185"/>
      <c r="AR156" s="166"/>
      <c r="AS156" s="205"/>
      <c r="AT156" s="205"/>
      <c r="AU156" s="166"/>
      <c r="AV156" s="166"/>
      <c r="AW156" s="205"/>
      <c r="AX156" s="265"/>
      <c r="AY156" s="185"/>
      <c r="AZ156" s="166"/>
      <c r="BA156" s="205"/>
      <c r="BB156" s="205"/>
      <c r="BC156" s="166"/>
      <c r="BD156" s="166"/>
      <c r="BE156" s="205"/>
      <c r="BF156" s="265"/>
      <c r="BG156" s="166"/>
    </row>
    <row r="157" spans="1:59" ht="12.75" x14ac:dyDescent="0.2">
      <c r="A157" s="205"/>
      <c r="B157" s="206"/>
      <c r="C157" s="185"/>
      <c r="D157" s="166"/>
      <c r="E157" s="205"/>
      <c r="F157" s="205"/>
      <c r="G157" s="166"/>
      <c r="H157" s="166"/>
      <c r="I157" s="205"/>
      <c r="J157" s="265"/>
      <c r="K157" s="185"/>
      <c r="L157" s="166"/>
      <c r="M157" s="205"/>
      <c r="N157" s="205"/>
      <c r="O157" s="166"/>
      <c r="P157" s="166"/>
      <c r="Q157" s="205"/>
      <c r="R157" s="265"/>
      <c r="S157" s="185"/>
      <c r="T157" s="166"/>
      <c r="U157" s="205"/>
      <c r="V157" s="205"/>
      <c r="W157" s="166"/>
      <c r="X157" s="166"/>
      <c r="Y157" s="205"/>
      <c r="Z157" s="265"/>
      <c r="AA157" s="166"/>
      <c r="AB157" s="166"/>
      <c r="AC157" s="205"/>
      <c r="AD157" s="205"/>
      <c r="AE157" s="166"/>
      <c r="AF157" s="166"/>
      <c r="AG157" s="205"/>
      <c r="AH157" s="205"/>
      <c r="AI157" s="185"/>
      <c r="AJ157" s="166"/>
      <c r="AK157" s="205"/>
      <c r="AL157" s="205"/>
      <c r="AM157" s="166"/>
      <c r="AN157" s="166"/>
      <c r="AO157" s="205"/>
      <c r="AP157" s="265"/>
      <c r="AQ157" s="185"/>
      <c r="AR157" s="166"/>
      <c r="AS157" s="205"/>
      <c r="AT157" s="205"/>
      <c r="AU157" s="166"/>
      <c r="AV157" s="166"/>
      <c r="AW157" s="205"/>
      <c r="AX157" s="265"/>
      <c r="AY157" s="185"/>
      <c r="AZ157" s="166"/>
      <c r="BA157" s="205"/>
      <c r="BB157" s="205"/>
      <c r="BC157" s="166"/>
      <c r="BD157" s="166"/>
      <c r="BE157" s="205"/>
      <c r="BF157" s="265"/>
      <c r="BG157" s="166"/>
    </row>
    <row r="158" spans="1:59" ht="12.75" x14ac:dyDescent="0.2">
      <c r="A158" s="205"/>
      <c r="B158" s="206"/>
      <c r="C158" s="185"/>
      <c r="D158" s="166"/>
      <c r="E158" s="205"/>
      <c r="F158" s="205"/>
      <c r="G158" s="166"/>
      <c r="H158" s="166"/>
      <c r="I158" s="205"/>
      <c r="J158" s="265"/>
      <c r="K158" s="185"/>
      <c r="L158" s="166"/>
      <c r="M158" s="205"/>
      <c r="N158" s="205"/>
      <c r="O158" s="166"/>
      <c r="P158" s="166"/>
      <c r="Q158" s="205"/>
      <c r="R158" s="265"/>
      <c r="S158" s="185"/>
      <c r="T158" s="166"/>
      <c r="U158" s="205"/>
      <c r="V158" s="205"/>
      <c r="W158" s="166"/>
      <c r="X158" s="166"/>
      <c r="Y158" s="205"/>
      <c r="Z158" s="265"/>
      <c r="AA158" s="166"/>
      <c r="AB158" s="166"/>
      <c r="AC158" s="205"/>
      <c r="AD158" s="205"/>
      <c r="AE158" s="166"/>
      <c r="AF158" s="166"/>
      <c r="AG158" s="205"/>
      <c r="AH158" s="205"/>
      <c r="AI158" s="185"/>
      <c r="AJ158" s="166"/>
      <c r="AK158" s="205"/>
      <c r="AL158" s="205"/>
      <c r="AM158" s="166"/>
      <c r="AN158" s="166"/>
      <c r="AO158" s="205"/>
      <c r="AP158" s="265"/>
      <c r="AQ158" s="185"/>
      <c r="AR158" s="166"/>
      <c r="AS158" s="205"/>
      <c r="AT158" s="205"/>
      <c r="AU158" s="166"/>
      <c r="AV158" s="166"/>
      <c r="AW158" s="205"/>
      <c r="AX158" s="265"/>
      <c r="AY158" s="185"/>
      <c r="AZ158" s="166"/>
      <c r="BA158" s="205"/>
      <c r="BB158" s="205"/>
      <c r="BC158" s="166"/>
      <c r="BD158" s="166"/>
      <c r="BE158" s="205"/>
      <c r="BF158" s="265"/>
      <c r="BG158" s="166"/>
    </row>
    <row r="159" spans="1:59" ht="12.75" x14ac:dyDescent="0.2">
      <c r="A159" s="205"/>
      <c r="B159" s="206"/>
      <c r="C159" s="185"/>
      <c r="D159" s="166"/>
      <c r="E159" s="205"/>
      <c r="F159" s="205"/>
      <c r="G159" s="166"/>
      <c r="H159" s="166"/>
      <c r="I159" s="205"/>
      <c r="J159" s="265"/>
      <c r="K159" s="185"/>
      <c r="L159" s="166"/>
      <c r="M159" s="205"/>
      <c r="N159" s="205"/>
      <c r="O159" s="166"/>
      <c r="P159" s="166"/>
      <c r="Q159" s="205"/>
      <c r="R159" s="265"/>
      <c r="S159" s="185"/>
      <c r="T159" s="166"/>
      <c r="U159" s="205"/>
      <c r="V159" s="205"/>
      <c r="W159" s="166"/>
      <c r="X159" s="166"/>
      <c r="Y159" s="205"/>
      <c r="Z159" s="265"/>
      <c r="AA159" s="166"/>
      <c r="AB159" s="166"/>
      <c r="AC159" s="205"/>
      <c r="AD159" s="205"/>
      <c r="AE159" s="166"/>
      <c r="AF159" s="166"/>
      <c r="AG159" s="205"/>
      <c r="AH159" s="205"/>
      <c r="AI159" s="185"/>
      <c r="AJ159" s="166"/>
      <c r="AK159" s="205"/>
      <c r="AL159" s="205"/>
      <c r="AM159" s="166"/>
      <c r="AN159" s="166"/>
      <c r="AO159" s="205"/>
      <c r="AP159" s="265"/>
      <c r="AQ159" s="185"/>
      <c r="AR159" s="166"/>
      <c r="AS159" s="205"/>
      <c r="AT159" s="205"/>
      <c r="AU159" s="166"/>
      <c r="AV159" s="166"/>
      <c r="AW159" s="205"/>
      <c r="AX159" s="265"/>
      <c r="AY159" s="185"/>
      <c r="AZ159" s="166"/>
      <c r="BA159" s="205"/>
      <c r="BB159" s="205"/>
      <c r="BC159" s="166"/>
      <c r="BD159" s="166"/>
      <c r="BE159" s="205"/>
      <c r="BF159" s="265"/>
      <c r="BG159" s="166"/>
    </row>
    <row r="160" spans="1:59" ht="12.75" x14ac:dyDescent="0.2">
      <c r="A160" s="205"/>
      <c r="B160" s="206"/>
      <c r="C160" s="185"/>
      <c r="D160" s="166"/>
      <c r="E160" s="205"/>
      <c r="F160" s="205"/>
      <c r="G160" s="166"/>
      <c r="H160" s="166"/>
      <c r="I160" s="205"/>
      <c r="J160" s="265"/>
      <c r="K160" s="185"/>
      <c r="L160" s="166"/>
      <c r="M160" s="205"/>
      <c r="N160" s="205"/>
      <c r="O160" s="166"/>
      <c r="P160" s="166"/>
      <c r="Q160" s="205"/>
      <c r="R160" s="265"/>
      <c r="S160" s="185"/>
      <c r="T160" s="166"/>
      <c r="U160" s="205"/>
      <c r="V160" s="205"/>
      <c r="W160" s="166"/>
      <c r="X160" s="166"/>
      <c r="Y160" s="205"/>
      <c r="Z160" s="265"/>
      <c r="AA160" s="166"/>
      <c r="AB160" s="166"/>
      <c r="AC160" s="205"/>
      <c r="AD160" s="205"/>
      <c r="AE160" s="166"/>
      <c r="AF160" s="166"/>
      <c r="AG160" s="205"/>
      <c r="AH160" s="205"/>
      <c r="AI160" s="185"/>
      <c r="AJ160" s="166"/>
      <c r="AK160" s="205"/>
      <c r="AL160" s="205"/>
      <c r="AM160" s="166"/>
      <c r="AN160" s="166"/>
      <c r="AO160" s="205"/>
      <c r="AP160" s="265"/>
      <c r="AQ160" s="185"/>
      <c r="AR160" s="166"/>
      <c r="AS160" s="205"/>
      <c r="AT160" s="205"/>
      <c r="AU160" s="166"/>
      <c r="AV160" s="166"/>
      <c r="AW160" s="205"/>
      <c r="AX160" s="265"/>
      <c r="AY160" s="185"/>
      <c r="AZ160" s="166"/>
      <c r="BA160" s="205"/>
      <c r="BB160" s="205"/>
      <c r="BC160" s="166"/>
      <c r="BD160" s="166"/>
      <c r="BE160" s="205"/>
      <c r="BF160" s="265"/>
      <c r="BG160" s="166"/>
    </row>
    <row r="161" spans="1:59" ht="12.75" x14ac:dyDescent="0.2">
      <c r="A161" s="205"/>
      <c r="B161" s="206"/>
      <c r="C161" s="185"/>
      <c r="D161" s="166"/>
      <c r="E161" s="205"/>
      <c r="F161" s="205"/>
      <c r="G161" s="166"/>
      <c r="H161" s="166"/>
      <c r="I161" s="205"/>
      <c r="J161" s="265"/>
      <c r="K161" s="185"/>
      <c r="L161" s="166"/>
      <c r="M161" s="205"/>
      <c r="N161" s="205"/>
      <c r="O161" s="166"/>
      <c r="P161" s="166"/>
      <c r="Q161" s="205"/>
      <c r="R161" s="265"/>
      <c r="S161" s="185"/>
      <c r="T161" s="166"/>
      <c r="U161" s="205"/>
      <c r="V161" s="205"/>
      <c r="W161" s="166"/>
      <c r="X161" s="166"/>
      <c r="Y161" s="205"/>
      <c r="Z161" s="265"/>
      <c r="AA161" s="166"/>
      <c r="AB161" s="166"/>
      <c r="AC161" s="205"/>
      <c r="AD161" s="205"/>
      <c r="AE161" s="166"/>
      <c r="AF161" s="166"/>
      <c r="AG161" s="205"/>
      <c r="AH161" s="205"/>
      <c r="AI161" s="185"/>
      <c r="AJ161" s="166"/>
      <c r="AK161" s="205"/>
      <c r="AL161" s="205"/>
      <c r="AM161" s="166"/>
      <c r="AN161" s="166"/>
      <c r="AO161" s="205"/>
      <c r="AP161" s="265"/>
      <c r="AQ161" s="185"/>
      <c r="AR161" s="166"/>
      <c r="AS161" s="205"/>
      <c r="AT161" s="205"/>
      <c r="AU161" s="166"/>
      <c r="AV161" s="166"/>
      <c r="AW161" s="205"/>
      <c r="AX161" s="265"/>
      <c r="AY161" s="185"/>
      <c r="AZ161" s="166"/>
      <c r="BA161" s="205"/>
      <c r="BB161" s="205"/>
      <c r="BC161" s="166"/>
      <c r="BD161" s="166"/>
      <c r="BE161" s="205"/>
      <c r="BF161" s="265"/>
      <c r="BG161" s="166"/>
    </row>
    <row r="162" spans="1:59" ht="12.75" x14ac:dyDescent="0.2">
      <c r="A162" s="205"/>
      <c r="B162" s="206"/>
      <c r="C162" s="185"/>
      <c r="D162" s="166"/>
      <c r="E162" s="205"/>
      <c r="F162" s="205"/>
      <c r="G162" s="166"/>
      <c r="H162" s="166"/>
      <c r="I162" s="205"/>
      <c r="J162" s="265"/>
      <c r="K162" s="185"/>
      <c r="L162" s="166"/>
      <c r="M162" s="205"/>
      <c r="N162" s="205"/>
      <c r="O162" s="166"/>
      <c r="P162" s="166"/>
      <c r="Q162" s="205"/>
      <c r="R162" s="265"/>
      <c r="S162" s="185"/>
      <c r="T162" s="166"/>
      <c r="U162" s="205"/>
      <c r="V162" s="205"/>
      <c r="W162" s="166"/>
      <c r="X162" s="166"/>
      <c r="Y162" s="205"/>
      <c r="Z162" s="265"/>
      <c r="AA162" s="166"/>
      <c r="AB162" s="166"/>
      <c r="AC162" s="205"/>
      <c r="AD162" s="205"/>
      <c r="AE162" s="166"/>
      <c r="AF162" s="166"/>
      <c r="AG162" s="205"/>
      <c r="AH162" s="205"/>
      <c r="AI162" s="185"/>
      <c r="AJ162" s="166"/>
      <c r="AK162" s="205"/>
      <c r="AL162" s="205"/>
      <c r="AM162" s="166"/>
      <c r="AN162" s="166"/>
      <c r="AO162" s="205"/>
      <c r="AP162" s="265"/>
      <c r="AQ162" s="185"/>
      <c r="AR162" s="166"/>
      <c r="AS162" s="205"/>
      <c r="AT162" s="205"/>
      <c r="AU162" s="166"/>
      <c r="AV162" s="166"/>
      <c r="AW162" s="205"/>
      <c r="AX162" s="265"/>
      <c r="AY162" s="185"/>
      <c r="AZ162" s="166"/>
      <c r="BA162" s="205"/>
      <c r="BB162" s="205"/>
      <c r="BC162" s="166"/>
      <c r="BD162" s="166"/>
      <c r="BE162" s="205"/>
      <c r="BF162" s="265"/>
      <c r="BG162" s="166"/>
    </row>
    <row r="163" spans="1:59" ht="12.75" x14ac:dyDescent="0.2">
      <c r="A163" s="205"/>
      <c r="B163" s="206"/>
      <c r="C163" s="185"/>
      <c r="D163" s="166"/>
      <c r="E163" s="205"/>
      <c r="F163" s="205"/>
      <c r="G163" s="166"/>
      <c r="H163" s="166"/>
      <c r="I163" s="205"/>
      <c r="J163" s="265"/>
      <c r="K163" s="185"/>
      <c r="L163" s="166"/>
      <c r="M163" s="205"/>
      <c r="N163" s="205"/>
      <c r="O163" s="166"/>
      <c r="P163" s="166"/>
      <c r="Q163" s="205"/>
      <c r="R163" s="265"/>
      <c r="S163" s="185"/>
      <c r="T163" s="166"/>
      <c r="U163" s="205"/>
      <c r="V163" s="205"/>
      <c r="W163" s="166"/>
      <c r="X163" s="166"/>
      <c r="Y163" s="205"/>
      <c r="Z163" s="265"/>
      <c r="AA163" s="166"/>
      <c r="AB163" s="166"/>
      <c r="AC163" s="205"/>
      <c r="AD163" s="205"/>
      <c r="AE163" s="166"/>
      <c r="AF163" s="166"/>
      <c r="AG163" s="205"/>
      <c r="AH163" s="205"/>
      <c r="AI163" s="185"/>
      <c r="AJ163" s="166"/>
      <c r="AK163" s="205"/>
      <c r="AL163" s="205"/>
      <c r="AM163" s="166"/>
      <c r="AN163" s="166"/>
      <c r="AO163" s="205"/>
      <c r="AP163" s="265"/>
      <c r="AQ163" s="185"/>
      <c r="AR163" s="166"/>
      <c r="AS163" s="205"/>
      <c r="AT163" s="205"/>
      <c r="AU163" s="166"/>
      <c r="AV163" s="166"/>
      <c r="AW163" s="205"/>
      <c r="AX163" s="265"/>
      <c r="AY163" s="185"/>
      <c r="AZ163" s="166"/>
      <c r="BA163" s="205"/>
      <c r="BB163" s="205"/>
      <c r="BC163" s="166"/>
      <c r="BD163" s="166"/>
      <c r="BE163" s="205"/>
      <c r="BF163" s="265"/>
      <c r="BG163" s="166"/>
    </row>
    <row r="164" spans="1:59" ht="12.75" x14ac:dyDescent="0.2">
      <c r="A164" s="205"/>
      <c r="B164" s="206"/>
      <c r="C164" s="185"/>
      <c r="D164" s="166"/>
      <c r="E164" s="205"/>
      <c r="F164" s="205"/>
      <c r="G164" s="166"/>
      <c r="H164" s="166"/>
      <c r="I164" s="205"/>
      <c r="J164" s="265"/>
      <c r="K164" s="185"/>
      <c r="L164" s="166"/>
      <c r="M164" s="205"/>
      <c r="N164" s="205"/>
      <c r="O164" s="166"/>
      <c r="P164" s="166"/>
      <c r="Q164" s="205"/>
      <c r="R164" s="265"/>
      <c r="S164" s="185"/>
      <c r="T164" s="166"/>
      <c r="U164" s="205"/>
      <c r="V164" s="205"/>
      <c r="W164" s="166"/>
      <c r="X164" s="166"/>
      <c r="Y164" s="205"/>
      <c r="Z164" s="265"/>
      <c r="AA164" s="166"/>
      <c r="AB164" s="166"/>
      <c r="AC164" s="205"/>
      <c r="AD164" s="205"/>
      <c r="AE164" s="166"/>
      <c r="AF164" s="166"/>
      <c r="AG164" s="205"/>
      <c r="AH164" s="205"/>
      <c r="AI164" s="185"/>
      <c r="AJ164" s="166"/>
      <c r="AK164" s="205"/>
      <c r="AL164" s="205"/>
      <c r="AM164" s="166"/>
      <c r="AN164" s="166"/>
      <c r="AO164" s="205"/>
      <c r="AP164" s="265"/>
      <c r="AQ164" s="185"/>
      <c r="AR164" s="166"/>
      <c r="AS164" s="205"/>
      <c r="AT164" s="205"/>
      <c r="AU164" s="166"/>
      <c r="AV164" s="166"/>
      <c r="AW164" s="205"/>
      <c r="AX164" s="265"/>
      <c r="AY164" s="185"/>
      <c r="AZ164" s="166"/>
      <c r="BA164" s="205"/>
      <c r="BB164" s="205"/>
      <c r="BC164" s="166"/>
      <c r="BD164" s="166"/>
      <c r="BE164" s="205"/>
      <c r="BF164" s="265"/>
      <c r="BG164" s="166"/>
    </row>
    <row r="165" spans="1:59" ht="12.75" x14ac:dyDescent="0.2">
      <c r="A165" s="205"/>
      <c r="B165" s="206"/>
      <c r="C165" s="185"/>
      <c r="D165" s="166"/>
      <c r="E165" s="205"/>
      <c r="F165" s="205"/>
      <c r="G165" s="166"/>
      <c r="H165" s="166"/>
      <c r="I165" s="205"/>
      <c r="J165" s="265"/>
      <c r="K165" s="185"/>
      <c r="L165" s="166"/>
      <c r="M165" s="205"/>
      <c r="N165" s="205"/>
      <c r="O165" s="166"/>
      <c r="P165" s="166"/>
      <c r="Q165" s="205"/>
      <c r="R165" s="265"/>
      <c r="S165" s="185"/>
      <c r="T165" s="166"/>
      <c r="U165" s="205"/>
      <c r="V165" s="205"/>
      <c r="W165" s="166"/>
      <c r="X165" s="166"/>
      <c r="Y165" s="205"/>
      <c r="Z165" s="265"/>
      <c r="AA165" s="166"/>
      <c r="AB165" s="166"/>
      <c r="AC165" s="205"/>
      <c r="AD165" s="205"/>
      <c r="AE165" s="166"/>
      <c r="AF165" s="166"/>
      <c r="AG165" s="205"/>
      <c r="AH165" s="205"/>
      <c r="AI165" s="185"/>
      <c r="AJ165" s="166"/>
      <c r="AK165" s="205"/>
      <c r="AL165" s="205"/>
      <c r="AM165" s="166"/>
      <c r="AN165" s="166"/>
      <c r="AO165" s="205"/>
      <c r="AP165" s="265"/>
      <c r="AQ165" s="185"/>
      <c r="AR165" s="166"/>
      <c r="AS165" s="205"/>
      <c r="AT165" s="205"/>
      <c r="AU165" s="166"/>
      <c r="AV165" s="166"/>
      <c r="AW165" s="205"/>
      <c r="AX165" s="265"/>
      <c r="AY165" s="185"/>
      <c r="AZ165" s="166"/>
      <c r="BA165" s="205"/>
      <c r="BB165" s="205"/>
      <c r="BC165" s="166"/>
      <c r="BD165" s="166"/>
      <c r="BE165" s="205"/>
      <c r="BF165" s="265"/>
      <c r="BG165" s="166"/>
    </row>
    <row r="166" spans="1:59" ht="12.75" x14ac:dyDescent="0.2">
      <c r="A166" s="205"/>
      <c r="B166" s="206"/>
      <c r="C166" s="185"/>
      <c r="D166" s="166"/>
      <c r="E166" s="205"/>
      <c r="F166" s="205"/>
      <c r="G166" s="166"/>
      <c r="H166" s="166"/>
      <c r="I166" s="205"/>
      <c r="J166" s="265"/>
      <c r="K166" s="185"/>
      <c r="L166" s="166"/>
      <c r="M166" s="205"/>
      <c r="N166" s="205"/>
      <c r="O166" s="166"/>
      <c r="P166" s="166"/>
      <c r="Q166" s="205"/>
      <c r="R166" s="265"/>
      <c r="S166" s="185"/>
      <c r="T166" s="166"/>
      <c r="U166" s="205"/>
      <c r="V166" s="205"/>
      <c r="W166" s="166"/>
      <c r="X166" s="166"/>
      <c r="Y166" s="205"/>
      <c r="Z166" s="265"/>
      <c r="AA166" s="166"/>
      <c r="AB166" s="166"/>
      <c r="AC166" s="205"/>
      <c r="AD166" s="205"/>
      <c r="AE166" s="166"/>
      <c r="AF166" s="166"/>
      <c r="AG166" s="205"/>
      <c r="AH166" s="205"/>
      <c r="AI166" s="185"/>
      <c r="AJ166" s="166"/>
      <c r="AK166" s="205"/>
      <c r="AL166" s="205"/>
      <c r="AM166" s="166"/>
      <c r="AN166" s="166"/>
      <c r="AO166" s="205"/>
      <c r="AP166" s="265"/>
      <c r="AQ166" s="185"/>
      <c r="AR166" s="166"/>
      <c r="AS166" s="205"/>
      <c r="AT166" s="205"/>
      <c r="AU166" s="166"/>
      <c r="AV166" s="166"/>
      <c r="AW166" s="205"/>
      <c r="AX166" s="265"/>
      <c r="AY166" s="185"/>
      <c r="AZ166" s="166"/>
      <c r="BA166" s="205"/>
      <c r="BB166" s="205"/>
      <c r="BC166" s="166"/>
      <c r="BD166" s="166"/>
      <c r="BE166" s="205"/>
      <c r="BF166" s="265"/>
      <c r="BG166" s="166"/>
    </row>
    <row r="167" spans="1:59" ht="12.75" x14ac:dyDescent="0.2">
      <c r="A167" s="205"/>
      <c r="B167" s="206"/>
      <c r="C167" s="185"/>
      <c r="D167" s="166"/>
      <c r="E167" s="205"/>
      <c r="F167" s="205"/>
      <c r="G167" s="166"/>
      <c r="H167" s="166"/>
      <c r="I167" s="205"/>
      <c r="J167" s="265"/>
      <c r="K167" s="185"/>
      <c r="L167" s="166"/>
      <c r="M167" s="205"/>
      <c r="N167" s="205"/>
      <c r="O167" s="166"/>
      <c r="P167" s="166"/>
      <c r="Q167" s="205"/>
      <c r="R167" s="265"/>
      <c r="S167" s="185"/>
      <c r="T167" s="166"/>
      <c r="U167" s="205"/>
      <c r="V167" s="205"/>
      <c r="W167" s="166"/>
      <c r="X167" s="166"/>
      <c r="Y167" s="205"/>
      <c r="Z167" s="265"/>
      <c r="AA167" s="166"/>
      <c r="AB167" s="166"/>
      <c r="AC167" s="205"/>
      <c r="AD167" s="205"/>
      <c r="AE167" s="166"/>
      <c r="AF167" s="166"/>
      <c r="AG167" s="205"/>
      <c r="AH167" s="205"/>
      <c r="AI167" s="185"/>
      <c r="AJ167" s="166"/>
      <c r="AK167" s="205"/>
      <c r="AL167" s="205"/>
      <c r="AM167" s="166"/>
      <c r="AN167" s="166"/>
      <c r="AO167" s="205"/>
      <c r="AP167" s="265"/>
      <c r="AQ167" s="185"/>
      <c r="AR167" s="166"/>
      <c r="AS167" s="205"/>
      <c r="AT167" s="205"/>
      <c r="AU167" s="166"/>
      <c r="AV167" s="166"/>
      <c r="AW167" s="205"/>
      <c r="AX167" s="265"/>
      <c r="AY167" s="185"/>
      <c r="AZ167" s="166"/>
      <c r="BA167" s="205"/>
      <c r="BB167" s="205"/>
      <c r="BC167" s="166"/>
      <c r="BD167" s="166"/>
      <c r="BE167" s="205"/>
      <c r="BF167" s="265"/>
      <c r="BG167" s="166"/>
    </row>
    <row r="168" spans="1:59" ht="12.75" x14ac:dyDescent="0.2">
      <c r="A168" s="205"/>
      <c r="B168" s="206"/>
      <c r="C168" s="185"/>
      <c r="D168" s="166"/>
      <c r="E168" s="205"/>
      <c r="F168" s="205"/>
      <c r="G168" s="166"/>
      <c r="H168" s="166"/>
      <c r="I168" s="205"/>
      <c r="J168" s="265"/>
      <c r="K168" s="185"/>
      <c r="L168" s="166"/>
      <c r="M168" s="205"/>
      <c r="N168" s="205"/>
      <c r="O168" s="166"/>
      <c r="P168" s="166"/>
      <c r="Q168" s="205"/>
      <c r="R168" s="265"/>
      <c r="S168" s="185"/>
      <c r="T168" s="166"/>
      <c r="U168" s="205"/>
      <c r="V168" s="205"/>
      <c r="W168" s="166"/>
      <c r="X168" s="166"/>
      <c r="Y168" s="205"/>
      <c r="Z168" s="265"/>
      <c r="AA168" s="166"/>
      <c r="AB168" s="166"/>
      <c r="AC168" s="205"/>
      <c r="AD168" s="205"/>
      <c r="AE168" s="166"/>
      <c r="AF168" s="166"/>
      <c r="AG168" s="205"/>
      <c r="AH168" s="205"/>
      <c r="AI168" s="185"/>
      <c r="AJ168" s="166"/>
      <c r="AK168" s="205"/>
      <c r="AL168" s="205"/>
      <c r="AM168" s="166"/>
      <c r="AN168" s="166"/>
      <c r="AO168" s="205"/>
      <c r="AP168" s="265"/>
      <c r="AQ168" s="185"/>
      <c r="AR168" s="166"/>
      <c r="AS168" s="205"/>
      <c r="AT168" s="205"/>
      <c r="AU168" s="166"/>
      <c r="AV168" s="166"/>
      <c r="AW168" s="205"/>
      <c r="AX168" s="265"/>
      <c r="AY168" s="185"/>
      <c r="AZ168" s="166"/>
      <c r="BA168" s="205"/>
      <c r="BB168" s="205"/>
      <c r="BC168" s="166"/>
      <c r="BD168" s="166"/>
      <c r="BE168" s="205"/>
      <c r="BF168" s="265"/>
      <c r="BG168" s="166"/>
    </row>
    <row r="169" spans="1:59" ht="12.75" x14ac:dyDescent="0.2">
      <c r="A169" s="205"/>
      <c r="B169" s="206"/>
      <c r="C169" s="185"/>
      <c r="D169" s="166"/>
      <c r="E169" s="205"/>
      <c r="F169" s="205"/>
      <c r="G169" s="166"/>
      <c r="H169" s="166"/>
      <c r="I169" s="205"/>
      <c r="J169" s="265"/>
      <c r="K169" s="185"/>
      <c r="L169" s="166"/>
      <c r="M169" s="205"/>
      <c r="N169" s="205"/>
      <c r="O169" s="166"/>
      <c r="P169" s="166"/>
      <c r="Q169" s="205"/>
      <c r="R169" s="265"/>
      <c r="S169" s="185"/>
      <c r="T169" s="166"/>
      <c r="U169" s="205"/>
      <c r="V169" s="205"/>
      <c r="W169" s="166"/>
      <c r="X169" s="166"/>
      <c r="Y169" s="205"/>
      <c r="Z169" s="265"/>
      <c r="AA169" s="166"/>
      <c r="AB169" s="166"/>
      <c r="AC169" s="205"/>
      <c r="AD169" s="205"/>
      <c r="AE169" s="166"/>
      <c r="AF169" s="166"/>
      <c r="AG169" s="205"/>
      <c r="AH169" s="205"/>
      <c r="AI169" s="185"/>
      <c r="AJ169" s="166"/>
      <c r="AK169" s="205"/>
      <c r="AL169" s="205"/>
      <c r="AM169" s="166"/>
      <c r="AN169" s="166"/>
      <c r="AO169" s="205"/>
      <c r="AP169" s="265"/>
      <c r="AQ169" s="185"/>
      <c r="AR169" s="166"/>
      <c r="AS169" s="205"/>
      <c r="AT169" s="205"/>
      <c r="AU169" s="166"/>
      <c r="AV169" s="166"/>
      <c r="AW169" s="205"/>
      <c r="AX169" s="265"/>
      <c r="AY169" s="185"/>
      <c r="AZ169" s="166"/>
      <c r="BA169" s="205"/>
      <c r="BB169" s="205"/>
      <c r="BC169" s="166"/>
      <c r="BD169" s="166"/>
      <c r="BE169" s="205"/>
      <c r="BF169" s="265"/>
      <c r="BG169" s="166"/>
    </row>
    <row r="170" spans="1:59" ht="12.75" x14ac:dyDescent="0.2">
      <c r="A170" s="205"/>
      <c r="B170" s="206"/>
      <c r="C170" s="185"/>
      <c r="D170" s="166"/>
      <c r="E170" s="205"/>
      <c r="F170" s="205"/>
      <c r="G170" s="166"/>
      <c r="H170" s="166"/>
      <c r="I170" s="205"/>
      <c r="J170" s="265"/>
      <c r="K170" s="185"/>
      <c r="L170" s="166"/>
      <c r="M170" s="205"/>
      <c r="N170" s="205"/>
      <c r="O170" s="166"/>
      <c r="P170" s="166"/>
      <c r="Q170" s="205"/>
      <c r="R170" s="265"/>
      <c r="S170" s="185"/>
      <c r="T170" s="166"/>
      <c r="U170" s="205"/>
      <c r="V170" s="205"/>
      <c r="W170" s="166"/>
      <c r="X170" s="166"/>
      <c r="Y170" s="205"/>
      <c r="Z170" s="265"/>
      <c r="AA170" s="166"/>
      <c r="AB170" s="166"/>
      <c r="AC170" s="205"/>
      <c r="AD170" s="205"/>
      <c r="AE170" s="166"/>
      <c r="AF170" s="166"/>
      <c r="AG170" s="205"/>
      <c r="AH170" s="205"/>
      <c r="AI170" s="185"/>
      <c r="AJ170" s="166"/>
      <c r="AK170" s="205"/>
      <c r="AL170" s="205"/>
      <c r="AM170" s="166"/>
      <c r="AN170" s="166"/>
      <c r="AO170" s="205"/>
      <c r="AP170" s="265"/>
      <c r="AQ170" s="185"/>
      <c r="AR170" s="166"/>
      <c r="AS170" s="205"/>
      <c r="AT170" s="205"/>
      <c r="AU170" s="166"/>
      <c r="AV170" s="166"/>
      <c r="AW170" s="205"/>
      <c r="AX170" s="265"/>
      <c r="AY170" s="185"/>
      <c r="AZ170" s="166"/>
      <c r="BA170" s="205"/>
      <c r="BB170" s="205"/>
      <c r="BC170" s="166"/>
      <c r="BD170" s="166"/>
      <c r="BE170" s="205"/>
      <c r="BF170" s="265"/>
      <c r="BG170" s="166"/>
    </row>
    <row r="171" spans="1:59" ht="12.75" x14ac:dyDescent="0.2">
      <c r="A171" s="205"/>
      <c r="B171" s="206"/>
      <c r="C171" s="185"/>
      <c r="D171" s="166"/>
      <c r="E171" s="205"/>
      <c r="F171" s="205"/>
      <c r="G171" s="166"/>
      <c r="H171" s="166"/>
      <c r="I171" s="205"/>
      <c r="J171" s="265"/>
      <c r="K171" s="185"/>
      <c r="L171" s="166"/>
      <c r="M171" s="205"/>
      <c r="N171" s="205"/>
      <c r="O171" s="166"/>
      <c r="P171" s="166"/>
      <c r="Q171" s="205"/>
      <c r="R171" s="265"/>
      <c r="S171" s="185"/>
      <c r="T171" s="166"/>
      <c r="U171" s="205"/>
      <c r="V171" s="205"/>
      <c r="W171" s="166"/>
      <c r="X171" s="166"/>
      <c r="Y171" s="205"/>
      <c r="Z171" s="265"/>
      <c r="AA171" s="166"/>
      <c r="AB171" s="166"/>
      <c r="AC171" s="205"/>
      <c r="AD171" s="205"/>
      <c r="AE171" s="166"/>
      <c r="AF171" s="166"/>
      <c r="AG171" s="205"/>
      <c r="AH171" s="205"/>
      <c r="AI171" s="185"/>
      <c r="AJ171" s="166"/>
      <c r="AK171" s="205"/>
      <c r="AL171" s="205"/>
      <c r="AM171" s="166"/>
      <c r="AN171" s="166"/>
      <c r="AO171" s="205"/>
      <c r="AP171" s="265"/>
      <c r="AQ171" s="185"/>
      <c r="AR171" s="166"/>
      <c r="AS171" s="205"/>
      <c r="AT171" s="205"/>
      <c r="AU171" s="166"/>
      <c r="AV171" s="166"/>
      <c r="AW171" s="205"/>
      <c r="AX171" s="265"/>
      <c r="AY171" s="185"/>
      <c r="AZ171" s="166"/>
      <c r="BA171" s="205"/>
      <c r="BB171" s="205"/>
      <c r="BC171" s="166"/>
      <c r="BD171" s="166"/>
      <c r="BE171" s="205"/>
      <c r="BF171" s="265"/>
      <c r="BG171" s="166"/>
    </row>
    <row r="172" spans="1:59" ht="12.75" x14ac:dyDescent="0.2">
      <c r="A172" s="205"/>
      <c r="B172" s="206"/>
      <c r="C172" s="185"/>
      <c r="D172" s="166"/>
      <c r="E172" s="205"/>
      <c r="F172" s="205"/>
      <c r="G172" s="166"/>
      <c r="H172" s="166"/>
      <c r="I172" s="205"/>
      <c r="J172" s="265"/>
      <c r="K172" s="185"/>
      <c r="L172" s="166"/>
      <c r="M172" s="205"/>
      <c r="N172" s="205"/>
      <c r="O172" s="166"/>
      <c r="P172" s="166"/>
      <c r="Q172" s="205"/>
      <c r="R172" s="265"/>
      <c r="S172" s="185"/>
      <c r="T172" s="166"/>
      <c r="U172" s="205"/>
      <c r="V172" s="205"/>
      <c r="W172" s="166"/>
      <c r="X172" s="166"/>
      <c r="Y172" s="205"/>
      <c r="Z172" s="265"/>
      <c r="AA172" s="166"/>
      <c r="AB172" s="166"/>
      <c r="AC172" s="205"/>
      <c r="AD172" s="205"/>
      <c r="AE172" s="166"/>
      <c r="AF172" s="166"/>
      <c r="AG172" s="205"/>
      <c r="AH172" s="205"/>
      <c r="AI172" s="185"/>
      <c r="AJ172" s="166"/>
      <c r="AK172" s="205"/>
      <c r="AL172" s="205"/>
      <c r="AM172" s="166"/>
      <c r="AN172" s="166"/>
      <c r="AO172" s="205"/>
      <c r="AP172" s="265"/>
      <c r="AQ172" s="185"/>
      <c r="AR172" s="166"/>
      <c r="AS172" s="205"/>
      <c r="AT172" s="205"/>
      <c r="AU172" s="166"/>
      <c r="AV172" s="166"/>
      <c r="AW172" s="205"/>
      <c r="AX172" s="265"/>
      <c r="AY172" s="185"/>
      <c r="AZ172" s="166"/>
      <c r="BA172" s="205"/>
      <c r="BB172" s="205"/>
      <c r="BC172" s="166"/>
      <c r="BD172" s="166"/>
      <c r="BE172" s="205"/>
      <c r="BF172" s="265"/>
      <c r="BG172" s="166"/>
    </row>
    <row r="173" spans="1:59" ht="12.75" x14ac:dyDescent="0.2">
      <c r="A173" s="205"/>
      <c r="B173" s="206"/>
      <c r="C173" s="185"/>
      <c r="D173" s="166"/>
      <c r="E173" s="205"/>
      <c r="F173" s="205"/>
      <c r="G173" s="166"/>
      <c r="H173" s="166"/>
      <c r="I173" s="205"/>
      <c r="J173" s="265"/>
      <c r="K173" s="185"/>
      <c r="L173" s="166"/>
      <c r="M173" s="205"/>
      <c r="N173" s="205"/>
      <c r="O173" s="166"/>
      <c r="P173" s="166"/>
      <c r="Q173" s="205"/>
      <c r="R173" s="265"/>
      <c r="S173" s="185"/>
      <c r="T173" s="166"/>
      <c r="U173" s="205"/>
      <c r="V173" s="205"/>
      <c r="W173" s="166"/>
      <c r="X173" s="166"/>
      <c r="Y173" s="205"/>
      <c r="Z173" s="265"/>
      <c r="AA173" s="166"/>
      <c r="AB173" s="166"/>
      <c r="AC173" s="205"/>
      <c r="AD173" s="205"/>
      <c r="AE173" s="166"/>
      <c r="AF173" s="166"/>
      <c r="AG173" s="205"/>
      <c r="AH173" s="205"/>
      <c r="AI173" s="185"/>
      <c r="AJ173" s="166"/>
      <c r="AK173" s="205"/>
      <c r="AL173" s="205"/>
      <c r="AM173" s="166"/>
      <c r="AN173" s="166"/>
      <c r="AO173" s="205"/>
      <c r="AP173" s="265"/>
      <c r="AQ173" s="185"/>
      <c r="AR173" s="166"/>
      <c r="AS173" s="205"/>
      <c r="AT173" s="205"/>
      <c r="AU173" s="166"/>
      <c r="AV173" s="166"/>
      <c r="AW173" s="205"/>
      <c r="AX173" s="265"/>
      <c r="AY173" s="185"/>
      <c r="AZ173" s="166"/>
      <c r="BA173" s="205"/>
      <c r="BB173" s="205"/>
      <c r="BC173" s="166"/>
      <c r="BD173" s="166"/>
      <c r="BE173" s="205"/>
      <c r="BF173" s="265"/>
      <c r="BG173" s="166"/>
    </row>
    <row r="174" spans="1:59" ht="12.75" x14ac:dyDescent="0.2">
      <c r="A174" s="205"/>
      <c r="B174" s="206"/>
      <c r="C174" s="185"/>
      <c r="D174" s="166"/>
      <c r="E174" s="205"/>
      <c r="F174" s="205"/>
      <c r="G174" s="166"/>
      <c r="H174" s="166"/>
      <c r="I174" s="205"/>
      <c r="J174" s="265"/>
      <c r="K174" s="185"/>
      <c r="L174" s="166"/>
      <c r="M174" s="205"/>
      <c r="N174" s="205"/>
      <c r="O174" s="166"/>
      <c r="P174" s="166"/>
      <c r="Q174" s="205"/>
      <c r="R174" s="265"/>
      <c r="S174" s="185"/>
      <c r="T174" s="166"/>
      <c r="U174" s="205"/>
      <c r="V174" s="205"/>
      <c r="W174" s="166"/>
      <c r="X174" s="166"/>
      <c r="Y174" s="205"/>
      <c r="Z174" s="265"/>
      <c r="AA174" s="166"/>
      <c r="AB174" s="166"/>
      <c r="AC174" s="205"/>
      <c r="AD174" s="205"/>
      <c r="AE174" s="166"/>
      <c r="AF174" s="166"/>
      <c r="AG174" s="205"/>
      <c r="AH174" s="205"/>
      <c r="AI174" s="185"/>
      <c r="AJ174" s="166"/>
      <c r="AK174" s="205"/>
      <c r="AL174" s="205"/>
      <c r="AM174" s="166"/>
      <c r="AN174" s="166"/>
      <c r="AO174" s="205"/>
      <c r="AP174" s="265"/>
      <c r="AQ174" s="185"/>
      <c r="AR174" s="166"/>
      <c r="AS174" s="205"/>
      <c r="AT174" s="205"/>
      <c r="AU174" s="166"/>
      <c r="AV174" s="166"/>
      <c r="AW174" s="205"/>
      <c r="AX174" s="265"/>
      <c r="AY174" s="185"/>
      <c r="AZ174" s="166"/>
      <c r="BA174" s="205"/>
      <c r="BB174" s="205"/>
      <c r="BC174" s="166"/>
      <c r="BD174" s="166"/>
      <c r="BE174" s="205"/>
      <c r="BF174" s="265"/>
      <c r="BG174" s="166"/>
    </row>
    <row r="175" spans="1:59" ht="12.75" x14ac:dyDescent="0.2">
      <c r="A175" s="205"/>
      <c r="B175" s="206"/>
      <c r="C175" s="185"/>
      <c r="D175" s="166"/>
      <c r="E175" s="205"/>
      <c r="F175" s="205"/>
      <c r="G175" s="166"/>
      <c r="H175" s="166"/>
      <c r="I175" s="205"/>
      <c r="J175" s="265"/>
      <c r="K175" s="185"/>
      <c r="L175" s="166"/>
      <c r="M175" s="205"/>
      <c r="N175" s="205"/>
      <c r="O175" s="166"/>
      <c r="P175" s="166"/>
      <c r="Q175" s="205"/>
      <c r="R175" s="265"/>
      <c r="S175" s="185"/>
      <c r="T175" s="166"/>
      <c r="U175" s="205"/>
      <c r="V175" s="205"/>
      <c r="W175" s="166"/>
      <c r="X175" s="166"/>
      <c r="Y175" s="205"/>
      <c r="Z175" s="265"/>
      <c r="AA175" s="166"/>
      <c r="AB175" s="166"/>
      <c r="AC175" s="205"/>
      <c r="AD175" s="205"/>
      <c r="AE175" s="166"/>
      <c r="AF175" s="166"/>
      <c r="AG175" s="205"/>
      <c r="AH175" s="205"/>
      <c r="AI175" s="185"/>
      <c r="AJ175" s="166"/>
      <c r="AK175" s="205"/>
      <c r="AL175" s="205"/>
      <c r="AM175" s="166"/>
      <c r="AN175" s="166"/>
      <c r="AO175" s="205"/>
      <c r="AP175" s="265"/>
      <c r="AQ175" s="185"/>
      <c r="AR175" s="166"/>
      <c r="AS175" s="205"/>
      <c r="AT175" s="205"/>
      <c r="AU175" s="166"/>
      <c r="AV175" s="166"/>
      <c r="AW175" s="205"/>
      <c r="AX175" s="265"/>
      <c r="AY175" s="185"/>
      <c r="AZ175" s="166"/>
      <c r="BA175" s="205"/>
      <c r="BB175" s="205"/>
      <c r="BC175" s="166"/>
      <c r="BD175" s="166"/>
      <c r="BE175" s="205"/>
      <c r="BF175" s="265"/>
      <c r="BG175" s="166"/>
    </row>
    <row r="176" spans="1:59" ht="12.75" x14ac:dyDescent="0.2">
      <c r="A176" s="205"/>
      <c r="B176" s="206"/>
      <c r="C176" s="185"/>
      <c r="D176" s="166"/>
      <c r="E176" s="205"/>
      <c r="F176" s="205"/>
      <c r="G176" s="166"/>
      <c r="H176" s="166"/>
      <c r="I176" s="205"/>
      <c r="J176" s="265"/>
      <c r="K176" s="185"/>
      <c r="L176" s="166"/>
      <c r="M176" s="205"/>
      <c r="N176" s="205"/>
      <c r="O176" s="166"/>
      <c r="P176" s="166"/>
      <c r="Q176" s="205"/>
      <c r="R176" s="265"/>
      <c r="S176" s="185"/>
      <c r="T176" s="166"/>
      <c r="U176" s="205"/>
      <c r="V176" s="205"/>
      <c r="W176" s="166"/>
      <c r="X176" s="166"/>
      <c r="Y176" s="205"/>
      <c r="Z176" s="265"/>
      <c r="AA176" s="166"/>
      <c r="AB176" s="166"/>
      <c r="AC176" s="205"/>
      <c r="AD176" s="205"/>
      <c r="AE176" s="166"/>
      <c r="AF176" s="166"/>
      <c r="AG176" s="205"/>
      <c r="AH176" s="205"/>
      <c r="AI176" s="185"/>
      <c r="AJ176" s="166"/>
      <c r="AK176" s="205"/>
      <c r="AL176" s="205"/>
      <c r="AM176" s="166"/>
      <c r="AN176" s="166"/>
      <c r="AO176" s="205"/>
      <c r="AP176" s="265"/>
      <c r="AQ176" s="185"/>
      <c r="AR176" s="166"/>
      <c r="AS176" s="205"/>
      <c r="AT176" s="205"/>
      <c r="AU176" s="166"/>
      <c r="AV176" s="166"/>
      <c r="AW176" s="205"/>
      <c r="AX176" s="265"/>
      <c r="AY176" s="185"/>
      <c r="AZ176" s="166"/>
      <c r="BA176" s="205"/>
      <c r="BB176" s="205"/>
      <c r="BC176" s="166"/>
      <c r="BD176" s="166"/>
      <c r="BE176" s="205"/>
      <c r="BF176" s="265"/>
      <c r="BG176" s="166"/>
    </row>
    <row r="177" spans="1:59" ht="12.75" x14ac:dyDescent="0.2">
      <c r="A177" s="205"/>
      <c r="B177" s="206"/>
      <c r="C177" s="185"/>
      <c r="D177" s="166"/>
      <c r="E177" s="205"/>
      <c r="F177" s="205"/>
      <c r="G177" s="166"/>
      <c r="H177" s="166"/>
      <c r="I177" s="205"/>
      <c r="J177" s="265"/>
      <c r="K177" s="185"/>
      <c r="L177" s="166"/>
      <c r="M177" s="205"/>
      <c r="N177" s="205"/>
      <c r="O177" s="166"/>
      <c r="P177" s="166"/>
      <c r="Q177" s="205"/>
      <c r="R177" s="265"/>
      <c r="S177" s="185"/>
      <c r="T177" s="166"/>
      <c r="U177" s="205"/>
      <c r="V177" s="205"/>
      <c r="W177" s="166"/>
      <c r="X177" s="166"/>
      <c r="Y177" s="205"/>
      <c r="Z177" s="265"/>
      <c r="AA177" s="166"/>
      <c r="AB177" s="166"/>
      <c r="AC177" s="205"/>
      <c r="AD177" s="205"/>
      <c r="AE177" s="166"/>
      <c r="AF177" s="166"/>
      <c r="AG177" s="205"/>
      <c r="AH177" s="205"/>
      <c r="AI177" s="185"/>
      <c r="AJ177" s="166"/>
      <c r="AK177" s="205"/>
      <c r="AL177" s="205"/>
      <c r="AM177" s="166"/>
      <c r="AN177" s="166"/>
      <c r="AO177" s="205"/>
      <c r="AP177" s="265"/>
      <c r="AQ177" s="185"/>
      <c r="AR177" s="166"/>
      <c r="AS177" s="205"/>
      <c r="AT177" s="205"/>
      <c r="AU177" s="166"/>
      <c r="AV177" s="166"/>
      <c r="AW177" s="205"/>
      <c r="AX177" s="265"/>
      <c r="AY177" s="185"/>
      <c r="AZ177" s="166"/>
      <c r="BA177" s="205"/>
      <c r="BB177" s="205"/>
      <c r="BC177" s="166"/>
      <c r="BD177" s="166"/>
      <c r="BE177" s="205"/>
      <c r="BF177" s="265"/>
      <c r="BG177" s="166"/>
    </row>
    <row r="178" spans="1:59" ht="12.75" x14ac:dyDescent="0.2">
      <c r="A178" s="205"/>
      <c r="B178" s="206"/>
      <c r="C178" s="185"/>
      <c r="D178" s="166"/>
      <c r="E178" s="205"/>
      <c r="F178" s="205"/>
      <c r="G178" s="166"/>
      <c r="H178" s="166"/>
      <c r="I178" s="205"/>
      <c r="J178" s="265"/>
      <c r="K178" s="185"/>
      <c r="L178" s="166"/>
      <c r="M178" s="205"/>
      <c r="N178" s="205"/>
      <c r="O178" s="166"/>
      <c r="P178" s="166"/>
      <c r="Q178" s="205"/>
      <c r="R178" s="265"/>
      <c r="S178" s="185"/>
      <c r="T178" s="166"/>
      <c r="U178" s="205"/>
      <c r="V178" s="205"/>
      <c r="W178" s="166"/>
      <c r="X178" s="166"/>
      <c r="Y178" s="205"/>
      <c r="Z178" s="265"/>
      <c r="AA178" s="166"/>
      <c r="AB178" s="166"/>
      <c r="AC178" s="205"/>
      <c r="AD178" s="205"/>
      <c r="AE178" s="166"/>
      <c r="AF178" s="166"/>
      <c r="AG178" s="205"/>
      <c r="AH178" s="205"/>
      <c r="AI178" s="185"/>
      <c r="AJ178" s="166"/>
      <c r="AK178" s="205"/>
      <c r="AL178" s="205"/>
      <c r="AM178" s="166"/>
      <c r="AN178" s="166"/>
      <c r="AO178" s="205"/>
      <c r="AP178" s="265"/>
      <c r="AQ178" s="185"/>
      <c r="AR178" s="166"/>
      <c r="AS178" s="205"/>
      <c r="AT178" s="205"/>
      <c r="AU178" s="166"/>
      <c r="AV178" s="166"/>
      <c r="AW178" s="205"/>
      <c r="AX178" s="265"/>
      <c r="AY178" s="185"/>
      <c r="AZ178" s="166"/>
      <c r="BA178" s="205"/>
      <c r="BB178" s="205"/>
      <c r="BC178" s="166"/>
      <c r="BD178" s="166"/>
      <c r="BE178" s="205"/>
      <c r="BF178" s="265"/>
      <c r="BG178" s="166"/>
    </row>
    <row r="179" spans="1:59" ht="12.75" x14ac:dyDescent="0.2">
      <c r="A179" s="205"/>
      <c r="B179" s="206"/>
      <c r="C179" s="185"/>
      <c r="D179" s="166"/>
      <c r="E179" s="205"/>
      <c r="F179" s="205"/>
      <c r="G179" s="166"/>
      <c r="H179" s="166"/>
      <c r="I179" s="205"/>
      <c r="J179" s="265"/>
      <c r="K179" s="185"/>
      <c r="L179" s="166"/>
      <c r="M179" s="205"/>
      <c r="N179" s="205"/>
      <c r="O179" s="166"/>
      <c r="P179" s="166"/>
      <c r="Q179" s="205"/>
      <c r="R179" s="265"/>
      <c r="S179" s="185"/>
      <c r="T179" s="166"/>
      <c r="U179" s="205"/>
      <c r="V179" s="205"/>
      <c r="W179" s="166"/>
      <c r="X179" s="166"/>
      <c r="Y179" s="205"/>
      <c r="Z179" s="265"/>
      <c r="AA179" s="166"/>
      <c r="AB179" s="166"/>
      <c r="AC179" s="205"/>
      <c r="AD179" s="205"/>
      <c r="AE179" s="166"/>
      <c r="AF179" s="166"/>
      <c r="AG179" s="205"/>
      <c r="AH179" s="205"/>
      <c r="AI179" s="185"/>
      <c r="AJ179" s="166"/>
      <c r="AK179" s="205"/>
      <c r="AL179" s="205"/>
      <c r="AM179" s="166"/>
      <c r="AN179" s="166"/>
      <c r="AO179" s="205"/>
      <c r="AP179" s="265"/>
      <c r="AQ179" s="185"/>
      <c r="AR179" s="166"/>
      <c r="AS179" s="205"/>
      <c r="AT179" s="205"/>
      <c r="AU179" s="166"/>
      <c r="AV179" s="166"/>
      <c r="AW179" s="205"/>
      <c r="AX179" s="265"/>
      <c r="AY179" s="185"/>
      <c r="AZ179" s="166"/>
      <c r="BA179" s="205"/>
      <c r="BB179" s="205"/>
      <c r="BC179" s="166"/>
      <c r="BD179" s="166"/>
      <c r="BE179" s="205"/>
      <c r="BF179" s="265"/>
      <c r="BG179" s="166"/>
    </row>
    <row r="180" spans="1:59" ht="12.75" x14ac:dyDescent="0.2">
      <c r="A180" s="205"/>
      <c r="B180" s="206"/>
      <c r="C180" s="185"/>
      <c r="D180" s="166"/>
      <c r="E180" s="205"/>
      <c r="F180" s="205"/>
      <c r="G180" s="166"/>
      <c r="H180" s="166"/>
      <c r="I180" s="205"/>
      <c r="J180" s="265"/>
      <c r="K180" s="185"/>
      <c r="L180" s="166"/>
      <c r="M180" s="205"/>
      <c r="N180" s="205"/>
      <c r="O180" s="166"/>
      <c r="P180" s="166"/>
      <c r="Q180" s="205"/>
      <c r="R180" s="265"/>
      <c r="S180" s="185"/>
      <c r="T180" s="166"/>
      <c r="U180" s="205"/>
      <c r="V180" s="205"/>
      <c r="W180" s="166"/>
      <c r="X180" s="166"/>
      <c r="Y180" s="205"/>
      <c r="Z180" s="265"/>
      <c r="AA180" s="166"/>
      <c r="AB180" s="166"/>
      <c r="AC180" s="205"/>
      <c r="AD180" s="205"/>
      <c r="AE180" s="166"/>
      <c r="AF180" s="166"/>
      <c r="AG180" s="205"/>
      <c r="AH180" s="205"/>
      <c r="AI180" s="185"/>
      <c r="AJ180" s="166"/>
      <c r="AK180" s="205"/>
      <c r="AL180" s="205"/>
      <c r="AM180" s="166"/>
      <c r="AN180" s="166"/>
      <c r="AO180" s="205"/>
      <c r="AP180" s="265"/>
      <c r="AQ180" s="185"/>
      <c r="AR180" s="166"/>
      <c r="AS180" s="205"/>
      <c r="AT180" s="205"/>
      <c r="AU180" s="166"/>
      <c r="AV180" s="166"/>
      <c r="AW180" s="205"/>
      <c r="AX180" s="265"/>
      <c r="AY180" s="185"/>
      <c r="AZ180" s="166"/>
      <c r="BA180" s="205"/>
      <c r="BB180" s="205"/>
      <c r="BC180" s="166"/>
      <c r="BD180" s="166"/>
      <c r="BE180" s="205"/>
      <c r="BF180" s="265"/>
      <c r="BG180" s="166"/>
    </row>
    <row r="181" spans="1:59" ht="12.75" x14ac:dyDescent="0.2">
      <c r="A181" s="205"/>
      <c r="B181" s="206"/>
      <c r="C181" s="185"/>
      <c r="D181" s="166"/>
      <c r="E181" s="205"/>
      <c r="F181" s="205"/>
      <c r="G181" s="166"/>
      <c r="H181" s="166"/>
      <c r="I181" s="205"/>
      <c r="J181" s="265"/>
      <c r="K181" s="185"/>
      <c r="L181" s="166"/>
      <c r="M181" s="205"/>
      <c r="N181" s="205"/>
      <c r="O181" s="166"/>
      <c r="P181" s="166"/>
      <c r="Q181" s="205"/>
      <c r="R181" s="265"/>
      <c r="S181" s="185"/>
      <c r="T181" s="166"/>
      <c r="U181" s="205"/>
      <c r="V181" s="205"/>
      <c r="W181" s="166"/>
      <c r="X181" s="166"/>
      <c r="Y181" s="205"/>
      <c r="Z181" s="265"/>
      <c r="AA181" s="166"/>
      <c r="AB181" s="166"/>
      <c r="AC181" s="205"/>
      <c r="AD181" s="205"/>
      <c r="AE181" s="166"/>
      <c r="AF181" s="166"/>
      <c r="AG181" s="205"/>
      <c r="AH181" s="205"/>
      <c r="AI181" s="185"/>
      <c r="AJ181" s="166"/>
      <c r="AK181" s="205"/>
      <c r="AL181" s="205"/>
      <c r="AM181" s="166"/>
      <c r="AN181" s="166"/>
      <c r="AO181" s="205"/>
      <c r="AP181" s="265"/>
      <c r="AQ181" s="185"/>
      <c r="AR181" s="166"/>
      <c r="AS181" s="205"/>
      <c r="AT181" s="205"/>
      <c r="AU181" s="166"/>
      <c r="AV181" s="166"/>
      <c r="AW181" s="205"/>
      <c r="AX181" s="265"/>
      <c r="AY181" s="185"/>
      <c r="AZ181" s="166"/>
      <c r="BA181" s="205"/>
      <c r="BB181" s="205"/>
      <c r="BC181" s="166"/>
      <c r="BD181" s="166"/>
      <c r="BE181" s="205"/>
      <c r="BF181" s="265"/>
      <c r="BG181" s="166"/>
    </row>
    <row r="182" spans="1:59" ht="12.75" x14ac:dyDescent="0.2">
      <c r="A182" s="205"/>
      <c r="B182" s="206"/>
      <c r="C182" s="185"/>
      <c r="D182" s="166"/>
      <c r="E182" s="205"/>
      <c r="F182" s="205"/>
      <c r="G182" s="166"/>
      <c r="H182" s="166"/>
      <c r="I182" s="205"/>
      <c r="J182" s="265"/>
      <c r="K182" s="185"/>
      <c r="L182" s="166"/>
      <c r="M182" s="205"/>
      <c r="N182" s="205"/>
      <c r="O182" s="166"/>
      <c r="P182" s="166"/>
      <c r="Q182" s="205"/>
      <c r="R182" s="265"/>
      <c r="S182" s="185"/>
      <c r="T182" s="166"/>
      <c r="U182" s="205"/>
      <c r="V182" s="205"/>
      <c r="W182" s="166"/>
      <c r="X182" s="166"/>
      <c r="Y182" s="205"/>
      <c r="Z182" s="265"/>
      <c r="AA182" s="166"/>
      <c r="AB182" s="166"/>
      <c r="AC182" s="205"/>
      <c r="AD182" s="205"/>
      <c r="AE182" s="166"/>
      <c r="AF182" s="166"/>
      <c r="AG182" s="205"/>
      <c r="AH182" s="205"/>
      <c r="AI182" s="185"/>
      <c r="AJ182" s="166"/>
      <c r="AK182" s="205"/>
      <c r="AL182" s="205"/>
      <c r="AM182" s="166"/>
      <c r="AN182" s="166"/>
      <c r="AO182" s="205"/>
      <c r="AP182" s="265"/>
      <c r="AQ182" s="185"/>
      <c r="AR182" s="166"/>
      <c r="AS182" s="205"/>
      <c r="AT182" s="205"/>
      <c r="AU182" s="166"/>
      <c r="AV182" s="166"/>
      <c r="AW182" s="205"/>
      <c r="AX182" s="265"/>
      <c r="AY182" s="185"/>
      <c r="AZ182" s="166"/>
      <c r="BA182" s="205"/>
      <c r="BB182" s="205"/>
      <c r="BC182" s="166"/>
      <c r="BD182" s="166"/>
      <c r="BE182" s="205"/>
      <c r="BF182" s="265"/>
      <c r="BG182" s="166"/>
    </row>
    <row r="183" spans="1:59" ht="12.75" x14ac:dyDescent="0.2">
      <c r="A183" s="205"/>
      <c r="B183" s="206"/>
      <c r="C183" s="185"/>
      <c r="D183" s="166"/>
      <c r="E183" s="205"/>
      <c r="F183" s="205"/>
      <c r="G183" s="166"/>
      <c r="H183" s="166"/>
      <c r="I183" s="205"/>
      <c r="J183" s="265"/>
      <c r="K183" s="185"/>
      <c r="L183" s="166"/>
      <c r="M183" s="205"/>
      <c r="N183" s="205"/>
      <c r="O183" s="166"/>
      <c r="P183" s="166"/>
      <c r="Q183" s="205"/>
      <c r="R183" s="265"/>
      <c r="S183" s="185"/>
      <c r="T183" s="166"/>
      <c r="U183" s="205"/>
      <c r="V183" s="205"/>
      <c r="W183" s="166"/>
      <c r="X183" s="166"/>
      <c r="Y183" s="205"/>
      <c r="Z183" s="265"/>
      <c r="AA183" s="166"/>
      <c r="AB183" s="166"/>
      <c r="AC183" s="205"/>
      <c r="AD183" s="205"/>
      <c r="AE183" s="166"/>
      <c r="AF183" s="166"/>
      <c r="AG183" s="205"/>
      <c r="AH183" s="205"/>
      <c r="AI183" s="185"/>
      <c r="AJ183" s="166"/>
      <c r="AK183" s="205"/>
      <c r="AL183" s="205"/>
      <c r="AM183" s="166"/>
      <c r="AN183" s="166"/>
      <c r="AO183" s="205"/>
      <c r="AP183" s="265"/>
      <c r="AQ183" s="185"/>
      <c r="AR183" s="166"/>
      <c r="AS183" s="205"/>
      <c r="AT183" s="205"/>
      <c r="AU183" s="166"/>
      <c r="AV183" s="166"/>
      <c r="AW183" s="205"/>
      <c r="AX183" s="265"/>
      <c r="AY183" s="185"/>
      <c r="AZ183" s="166"/>
      <c r="BA183" s="205"/>
      <c r="BB183" s="205"/>
      <c r="BC183" s="166"/>
      <c r="BD183" s="166"/>
      <c r="BE183" s="205"/>
      <c r="BF183" s="265"/>
      <c r="BG183" s="166"/>
    </row>
    <row r="184" spans="1:59" ht="12.75" x14ac:dyDescent="0.2">
      <c r="A184" s="205"/>
      <c r="B184" s="206"/>
      <c r="C184" s="185"/>
      <c r="D184" s="166"/>
      <c r="E184" s="205"/>
      <c r="F184" s="205"/>
      <c r="G184" s="166"/>
      <c r="H184" s="166"/>
      <c r="I184" s="205"/>
      <c r="J184" s="265"/>
      <c r="K184" s="185"/>
      <c r="L184" s="166"/>
      <c r="M184" s="205"/>
      <c r="N184" s="205"/>
      <c r="O184" s="166"/>
      <c r="P184" s="166"/>
      <c r="Q184" s="205"/>
      <c r="R184" s="265"/>
      <c r="S184" s="185"/>
      <c r="T184" s="166"/>
      <c r="U184" s="205"/>
      <c r="V184" s="205"/>
      <c r="W184" s="166"/>
      <c r="X184" s="166"/>
      <c r="Y184" s="205"/>
      <c r="Z184" s="265"/>
      <c r="AA184" s="166"/>
      <c r="AB184" s="166"/>
      <c r="AC184" s="205"/>
      <c r="AD184" s="205"/>
      <c r="AE184" s="166"/>
      <c r="AF184" s="166"/>
      <c r="AG184" s="205"/>
      <c r="AH184" s="205"/>
      <c r="AI184" s="185"/>
      <c r="AJ184" s="166"/>
      <c r="AK184" s="205"/>
      <c r="AL184" s="205"/>
      <c r="AM184" s="166"/>
      <c r="AN184" s="166"/>
      <c r="AO184" s="205"/>
      <c r="AP184" s="265"/>
      <c r="AQ184" s="185"/>
      <c r="AR184" s="166"/>
      <c r="AS184" s="205"/>
      <c r="AT184" s="205"/>
      <c r="AU184" s="166"/>
      <c r="AV184" s="166"/>
      <c r="AW184" s="205"/>
      <c r="AX184" s="265"/>
      <c r="AY184" s="185"/>
      <c r="AZ184" s="166"/>
      <c r="BA184" s="205"/>
      <c r="BB184" s="205"/>
      <c r="BC184" s="166"/>
      <c r="BD184" s="166"/>
      <c r="BE184" s="205"/>
      <c r="BF184" s="265"/>
      <c r="BG184" s="166"/>
    </row>
    <row r="185" spans="1:59" ht="12.75" x14ac:dyDescent="0.2">
      <c r="A185" s="205"/>
      <c r="B185" s="206"/>
      <c r="C185" s="185"/>
      <c r="D185" s="166"/>
      <c r="E185" s="205"/>
      <c r="F185" s="205"/>
      <c r="G185" s="166"/>
      <c r="H185" s="166"/>
      <c r="I185" s="205"/>
      <c r="J185" s="265"/>
      <c r="K185" s="185"/>
      <c r="L185" s="166"/>
      <c r="M185" s="205"/>
      <c r="N185" s="205"/>
      <c r="O185" s="166"/>
      <c r="P185" s="166"/>
      <c r="Q185" s="205"/>
      <c r="R185" s="265"/>
      <c r="S185" s="185"/>
      <c r="T185" s="166"/>
      <c r="U185" s="205"/>
      <c r="V185" s="205"/>
      <c r="W185" s="166"/>
      <c r="X185" s="166"/>
      <c r="Y185" s="205"/>
      <c r="Z185" s="265"/>
      <c r="AA185" s="166"/>
      <c r="AB185" s="166"/>
      <c r="AC185" s="205"/>
      <c r="AD185" s="205"/>
      <c r="AE185" s="166"/>
      <c r="AF185" s="166"/>
      <c r="AG185" s="205"/>
      <c r="AH185" s="205"/>
      <c r="AI185" s="185"/>
      <c r="AJ185" s="166"/>
      <c r="AK185" s="205"/>
      <c r="AL185" s="205"/>
      <c r="AM185" s="166"/>
      <c r="AN185" s="166"/>
      <c r="AO185" s="205"/>
      <c r="AP185" s="265"/>
      <c r="AQ185" s="185"/>
      <c r="AR185" s="166"/>
      <c r="AS185" s="205"/>
      <c r="AT185" s="205"/>
      <c r="AU185" s="166"/>
      <c r="AV185" s="166"/>
      <c r="AW185" s="205"/>
      <c r="AX185" s="265"/>
      <c r="AY185" s="185"/>
      <c r="AZ185" s="166"/>
      <c r="BA185" s="205"/>
      <c r="BB185" s="205"/>
      <c r="BC185" s="166"/>
      <c r="BD185" s="166"/>
      <c r="BE185" s="205"/>
      <c r="BF185" s="265"/>
      <c r="BG185" s="166"/>
    </row>
    <row r="186" spans="1:59" ht="12.75" x14ac:dyDescent="0.2">
      <c r="A186" s="205"/>
      <c r="B186" s="206"/>
      <c r="C186" s="185"/>
      <c r="D186" s="166"/>
      <c r="E186" s="205"/>
      <c r="F186" s="205"/>
      <c r="G186" s="166"/>
      <c r="H186" s="166"/>
      <c r="I186" s="205"/>
      <c r="J186" s="265"/>
      <c r="K186" s="185"/>
      <c r="L186" s="166"/>
      <c r="M186" s="205"/>
      <c r="N186" s="205"/>
      <c r="O186" s="166"/>
      <c r="P186" s="166"/>
      <c r="Q186" s="205"/>
      <c r="R186" s="265"/>
      <c r="S186" s="185"/>
      <c r="T186" s="166"/>
      <c r="U186" s="205"/>
      <c r="V186" s="205"/>
      <c r="W186" s="166"/>
      <c r="X186" s="166"/>
      <c r="Y186" s="205"/>
      <c r="Z186" s="265"/>
      <c r="AA186" s="166"/>
      <c r="AB186" s="166"/>
      <c r="AC186" s="205"/>
      <c r="AD186" s="205"/>
      <c r="AE186" s="166"/>
      <c r="AF186" s="166"/>
      <c r="AG186" s="205"/>
      <c r="AH186" s="205"/>
      <c r="AI186" s="185"/>
      <c r="AJ186" s="166"/>
      <c r="AK186" s="205"/>
      <c r="AL186" s="205"/>
      <c r="AM186" s="166"/>
      <c r="AN186" s="166"/>
      <c r="AO186" s="205"/>
      <c r="AP186" s="265"/>
      <c r="AQ186" s="185"/>
      <c r="AR186" s="166"/>
      <c r="AS186" s="205"/>
      <c r="AT186" s="205"/>
      <c r="AU186" s="166"/>
      <c r="AV186" s="166"/>
      <c r="AW186" s="205"/>
      <c r="AX186" s="265"/>
      <c r="AY186" s="185"/>
      <c r="AZ186" s="166"/>
      <c r="BA186" s="205"/>
      <c r="BB186" s="205"/>
      <c r="BC186" s="166"/>
      <c r="BD186" s="166"/>
      <c r="BE186" s="205"/>
      <c r="BF186" s="265"/>
      <c r="BG186" s="166"/>
    </row>
    <row r="187" spans="1:59" ht="12.75" x14ac:dyDescent="0.2">
      <c r="A187" s="205"/>
      <c r="B187" s="206"/>
      <c r="C187" s="185"/>
      <c r="D187" s="166"/>
      <c r="E187" s="205"/>
      <c r="F187" s="205"/>
      <c r="G187" s="166"/>
      <c r="H187" s="166"/>
      <c r="I187" s="205"/>
      <c r="J187" s="265"/>
      <c r="K187" s="185"/>
      <c r="L187" s="166"/>
      <c r="M187" s="205"/>
      <c r="N187" s="205"/>
      <c r="O187" s="166"/>
      <c r="P187" s="166"/>
      <c r="Q187" s="205"/>
      <c r="R187" s="265"/>
      <c r="S187" s="185"/>
      <c r="T187" s="166"/>
      <c r="U187" s="205"/>
      <c r="V187" s="205"/>
      <c r="W187" s="166"/>
      <c r="X187" s="166"/>
      <c r="Y187" s="205"/>
      <c r="Z187" s="265"/>
      <c r="AA187" s="166"/>
      <c r="AB187" s="166"/>
      <c r="AC187" s="205"/>
      <c r="AD187" s="205"/>
      <c r="AE187" s="166"/>
      <c r="AF187" s="166"/>
      <c r="AG187" s="205"/>
      <c r="AH187" s="205"/>
      <c r="AI187" s="185"/>
      <c r="AJ187" s="166"/>
      <c r="AK187" s="205"/>
      <c r="AL187" s="205"/>
      <c r="AM187" s="166"/>
      <c r="AN187" s="166"/>
      <c r="AO187" s="205"/>
      <c r="AP187" s="265"/>
      <c r="AQ187" s="185"/>
      <c r="AR187" s="166"/>
      <c r="AS187" s="205"/>
      <c r="AT187" s="205"/>
      <c r="AU187" s="166"/>
      <c r="AV187" s="166"/>
      <c r="AW187" s="205"/>
      <c r="AX187" s="265"/>
      <c r="AY187" s="185"/>
      <c r="AZ187" s="166"/>
      <c r="BA187" s="205"/>
      <c r="BB187" s="205"/>
      <c r="BC187" s="166"/>
      <c r="BD187" s="166"/>
      <c r="BE187" s="205"/>
      <c r="BF187" s="265"/>
      <c r="BG187" s="166"/>
    </row>
    <row r="188" spans="1:59" ht="12.75" x14ac:dyDescent="0.2">
      <c r="A188" s="205"/>
      <c r="B188" s="206"/>
      <c r="C188" s="185"/>
      <c r="D188" s="166"/>
      <c r="E188" s="205"/>
      <c r="F188" s="205"/>
      <c r="G188" s="166"/>
      <c r="H188" s="166"/>
      <c r="I188" s="205"/>
      <c r="J188" s="265"/>
      <c r="K188" s="185"/>
      <c r="L188" s="166"/>
      <c r="M188" s="205"/>
      <c r="N188" s="205"/>
      <c r="O188" s="166"/>
      <c r="P188" s="166"/>
      <c r="Q188" s="205"/>
      <c r="R188" s="265"/>
      <c r="S188" s="185"/>
      <c r="T188" s="166"/>
      <c r="U188" s="205"/>
      <c r="V188" s="205"/>
      <c r="W188" s="166"/>
      <c r="X188" s="166"/>
      <c r="Y188" s="205"/>
      <c r="Z188" s="265"/>
      <c r="AA188" s="166"/>
      <c r="AB188" s="166"/>
      <c r="AC188" s="205"/>
      <c r="AD188" s="205"/>
      <c r="AE188" s="166"/>
      <c r="AF188" s="166"/>
      <c r="AG188" s="205"/>
      <c r="AH188" s="205"/>
      <c r="AI188" s="185"/>
      <c r="AJ188" s="166"/>
      <c r="AK188" s="205"/>
      <c r="AL188" s="205"/>
      <c r="AM188" s="166"/>
      <c r="AN188" s="166"/>
      <c r="AO188" s="205"/>
      <c r="AP188" s="265"/>
      <c r="AQ188" s="185"/>
      <c r="AR188" s="166"/>
      <c r="AS188" s="205"/>
      <c r="AT188" s="205"/>
      <c r="AU188" s="166"/>
      <c r="AV188" s="166"/>
      <c r="AW188" s="205"/>
      <c r="AX188" s="265"/>
      <c r="AY188" s="185"/>
      <c r="AZ188" s="166"/>
      <c r="BA188" s="205"/>
      <c r="BB188" s="205"/>
      <c r="BC188" s="166"/>
      <c r="BD188" s="166"/>
      <c r="BE188" s="205"/>
      <c r="BF188" s="265"/>
      <c r="BG188" s="166"/>
    </row>
    <row r="189" spans="1:59" ht="12.75" x14ac:dyDescent="0.2">
      <c r="A189" s="205"/>
      <c r="B189" s="206"/>
      <c r="C189" s="185"/>
      <c r="D189" s="166"/>
      <c r="E189" s="205"/>
      <c r="F189" s="205"/>
      <c r="G189" s="166"/>
      <c r="H189" s="166"/>
      <c r="I189" s="205"/>
      <c r="J189" s="265"/>
      <c r="K189" s="185"/>
      <c r="L189" s="166"/>
      <c r="M189" s="205"/>
      <c r="N189" s="205"/>
      <c r="O189" s="166"/>
      <c r="P189" s="166"/>
      <c r="Q189" s="205"/>
      <c r="R189" s="265"/>
      <c r="S189" s="185"/>
      <c r="T189" s="166"/>
      <c r="U189" s="205"/>
      <c r="V189" s="205"/>
      <c r="W189" s="166"/>
      <c r="X189" s="166"/>
      <c r="Y189" s="205"/>
      <c r="Z189" s="265"/>
      <c r="AA189" s="166"/>
      <c r="AB189" s="166"/>
      <c r="AC189" s="205"/>
      <c r="AD189" s="205"/>
      <c r="AE189" s="166"/>
      <c r="AF189" s="166"/>
      <c r="AG189" s="205"/>
      <c r="AH189" s="205"/>
      <c r="AI189" s="185"/>
      <c r="AJ189" s="166"/>
      <c r="AK189" s="205"/>
      <c r="AL189" s="205"/>
      <c r="AM189" s="166"/>
      <c r="AN189" s="166"/>
      <c r="AO189" s="205"/>
      <c r="AP189" s="265"/>
      <c r="AQ189" s="185"/>
      <c r="AR189" s="166"/>
      <c r="AS189" s="205"/>
      <c r="AT189" s="205"/>
      <c r="AU189" s="166"/>
      <c r="AV189" s="166"/>
      <c r="AW189" s="205"/>
      <c r="AX189" s="265"/>
      <c r="AY189" s="185"/>
      <c r="AZ189" s="166"/>
      <c r="BA189" s="205"/>
      <c r="BB189" s="205"/>
      <c r="BC189" s="166"/>
      <c r="BD189" s="166"/>
      <c r="BE189" s="205"/>
      <c r="BF189" s="265"/>
      <c r="BG189" s="166"/>
    </row>
    <row r="190" spans="1:59" ht="12.75" x14ac:dyDescent="0.2">
      <c r="A190" s="205"/>
      <c r="B190" s="206"/>
      <c r="C190" s="185"/>
      <c r="D190" s="166"/>
      <c r="E190" s="205"/>
      <c r="F190" s="205"/>
      <c r="G190" s="166"/>
      <c r="H190" s="166"/>
      <c r="I190" s="205"/>
      <c r="J190" s="265"/>
      <c r="K190" s="185"/>
      <c r="L190" s="166"/>
      <c r="M190" s="205"/>
      <c r="N190" s="205"/>
      <c r="O190" s="166"/>
      <c r="P190" s="166"/>
      <c r="Q190" s="205"/>
      <c r="R190" s="265"/>
      <c r="S190" s="185"/>
      <c r="T190" s="166"/>
      <c r="U190" s="205"/>
      <c r="V190" s="205"/>
      <c r="W190" s="166"/>
      <c r="X190" s="166"/>
      <c r="Y190" s="205"/>
      <c r="Z190" s="265"/>
      <c r="AA190" s="166"/>
      <c r="AB190" s="166"/>
      <c r="AC190" s="205"/>
      <c r="AD190" s="205"/>
      <c r="AE190" s="166"/>
      <c r="AF190" s="166"/>
      <c r="AG190" s="205"/>
      <c r="AH190" s="205"/>
      <c r="AI190" s="185"/>
      <c r="AJ190" s="166"/>
      <c r="AK190" s="205"/>
      <c r="AL190" s="205"/>
      <c r="AM190" s="166"/>
      <c r="AN190" s="166"/>
      <c r="AO190" s="205"/>
      <c r="AP190" s="265"/>
      <c r="AQ190" s="185"/>
      <c r="AR190" s="166"/>
      <c r="AS190" s="205"/>
      <c r="AT190" s="205"/>
      <c r="AU190" s="166"/>
      <c r="AV190" s="166"/>
      <c r="AW190" s="205"/>
      <c r="AX190" s="265"/>
      <c r="AY190" s="185"/>
      <c r="AZ190" s="166"/>
      <c r="BA190" s="205"/>
      <c r="BB190" s="205"/>
      <c r="BC190" s="166"/>
      <c r="BD190" s="166"/>
      <c r="BE190" s="205"/>
      <c r="BF190" s="265"/>
      <c r="BG190" s="166"/>
    </row>
    <row r="191" spans="1:59" ht="12.75" x14ac:dyDescent="0.2">
      <c r="A191" s="205"/>
      <c r="B191" s="206"/>
      <c r="C191" s="185"/>
      <c r="D191" s="166"/>
      <c r="E191" s="205"/>
      <c r="F191" s="205"/>
      <c r="G191" s="166"/>
      <c r="H191" s="166"/>
      <c r="I191" s="205"/>
      <c r="J191" s="265"/>
      <c r="K191" s="185"/>
      <c r="L191" s="166"/>
      <c r="M191" s="205"/>
      <c r="N191" s="205"/>
      <c r="O191" s="166"/>
      <c r="P191" s="166"/>
      <c r="Q191" s="205"/>
      <c r="R191" s="265"/>
      <c r="S191" s="185"/>
      <c r="T191" s="166"/>
      <c r="U191" s="205"/>
      <c r="V191" s="205"/>
      <c r="W191" s="166"/>
      <c r="X191" s="166"/>
      <c r="Y191" s="205"/>
      <c r="Z191" s="265"/>
      <c r="AA191" s="166"/>
      <c r="AB191" s="166"/>
      <c r="AC191" s="205"/>
      <c r="AD191" s="205"/>
      <c r="AE191" s="166"/>
      <c r="AF191" s="166"/>
      <c r="AG191" s="205"/>
      <c r="AH191" s="205"/>
      <c r="AI191" s="185"/>
      <c r="AJ191" s="166"/>
      <c r="AK191" s="205"/>
      <c r="AL191" s="205"/>
      <c r="AM191" s="166"/>
      <c r="AN191" s="166"/>
      <c r="AO191" s="205"/>
      <c r="AP191" s="265"/>
      <c r="AQ191" s="185"/>
      <c r="AR191" s="166"/>
      <c r="AS191" s="205"/>
      <c r="AT191" s="205"/>
      <c r="AU191" s="166"/>
      <c r="AV191" s="166"/>
      <c r="AW191" s="205"/>
      <c r="AX191" s="265"/>
      <c r="AY191" s="185"/>
      <c r="AZ191" s="166"/>
      <c r="BA191" s="205"/>
      <c r="BB191" s="205"/>
      <c r="BC191" s="166"/>
      <c r="BD191" s="166"/>
      <c r="BE191" s="205"/>
      <c r="BF191" s="265"/>
      <c r="BG191" s="166"/>
    </row>
    <row r="192" spans="1:59" ht="12.75" x14ac:dyDescent="0.2">
      <c r="A192" s="205"/>
      <c r="B192" s="206"/>
      <c r="C192" s="185"/>
      <c r="D192" s="166"/>
      <c r="E192" s="205"/>
      <c r="F192" s="205"/>
      <c r="G192" s="166"/>
      <c r="H192" s="166"/>
      <c r="I192" s="205"/>
      <c r="J192" s="265"/>
      <c r="K192" s="185"/>
      <c r="L192" s="166"/>
      <c r="M192" s="205"/>
      <c r="N192" s="205"/>
      <c r="O192" s="166"/>
      <c r="P192" s="166"/>
      <c r="Q192" s="205"/>
      <c r="R192" s="265"/>
      <c r="S192" s="185"/>
      <c r="T192" s="166"/>
      <c r="U192" s="205"/>
      <c r="V192" s="205"/>
      <c r="W192" s="166"/>
      <c r="X192" s="166"/>
      <c r="Y192" s="205"/>
      <c r="Z192" s="265"/>
      <c r="AA192" s="166"/>
      <c r="AB192" s="166"/>
      <c r="AC192" s="205"/>
      <c r="AD192" s="205"/>
      <c r="AE192" s="166"/>
      <c r="AF192" s="166"/>
      <c r="AG192" s="205"/>
      <c r="AH192" s="205"/>
      <c r="AI192" s="185"/>
      <c r="AJ192" s="166"/>
      <c r="AK192" s="205"/>
      <c r="AL192" s="205"/>
      <c r="AM192" s="166"/>
      <c r="AN192" s="166"/>
      <c r="AO192" s="205"/>
      <c r="AP192" s="265"/>
      <c r="AQ192" s="185"/>
      <c r="AR192" s="166"/>
      <c r="AS192" s="205"/>
      <c r="AT192" s="205"/>
      <c r="AU192" s="166"/>
      <c r="AV192" s="166"/>
      <c r="AW192" s="205"/>
      <c r="AX192" s="265"/>
      <c r="AY192" s="185"/>
      <c r="AZ192" s="166"/>
      <c r="BA192" s="205"/>
      <c r="BB192" s="205"/>
      <c r="BC192" s="166"/>
      <c r="BD192" s="166"/>
      <c r="BE192" s="205"/>
      <c r="BF192" s="265"/>
      <c r="BG192" s="166"/>
    </row>
    <row r="193" spans="1:59" ht="12.75" x14ac:dyDescent="0.2">
      <c r="A193" s="205"/>
      <c r="B193" s="206"/>
      <c r="C193" s="185"/>
      <c r="D193" s="166"/>
      <c r="E193" s="205"/>
      <c r="F193" s="205"/>
      <c r="G193" s="166"/>
      <c r="H193" s="166"/>
      <c r="I193" s="205"/>
      <c r="J193" s="265"/>
      <c r="K193" s="185"/>
      <c r="L193" s="166"/>
      <c r="M193" s="205"/>
      <c r="N193" s="205"/>
      <c r="O193" s="166"/>
      <c r="P193" s="166"/>
      <c r="Q193" s="205"/>
      <c r="R193" s="265"/>
      <c r="S193" s="185"/>
      <c r="T193" s="166"/>
      <c r="U193" s="205"/>
      <c r="V193" s="205"/>
      <c r="W193" s="166"/>
      <c r="X193" s="166"/>
      <c r="Y193" s="205"/>
      <c r="Z193" s="265"/>
      <c r="AA193" s="166"/>
      <c r="AB193" s="166"/>
      <c r="AC193" s="205"/>
      <c r="AD193" s="205"/>
      <c r="AE193" s="166"/>
      <c r="AF193" s="166"/>
      <c r="AG193" s="205"/>
      <c r="AH193" s="205"/>
      <c r="AI193" s="185"/>
      <c r="AJ193" s="166"/>
      <c r="AK193" s="205"/>
      <c r="AL193" s="205"/>
      <c r="AM193" s="166"/>
      <c r="AN193" s="166"/>
      <c r="AO193" s="205"/>
      <c r="AP193" s="265"/>
      <c r="AQ193" s="185"/>
      <c r="AR193" s="166"/>
      <c r="AS193" s="205"/>
      <c r="AT193" s="205"/>
      <c r="AU193" s="166"/>
      <c r="AV193" s="166"/>
      <c r="AW193" s="205"/>
      <c r="AX193" s="265"/>
      <c r="AY193" s="185"/>
      <c r="AZ193" s="166"/>
      <c r="BA193" s="205"/>
      <c r="BB193" s="205"/>
      <c r="BC193" s="166"/>
      <c r="BD193" s="166"/>
      <c r="BE193" s="205"/>
      <c r="BF193" s="265"/>
      <c r="BG193" s="166"/>
    </row>
    <row r="194" spans="1:59" ht="12.75" x14ac:dyDescent="0.2">
      <c r="A194" s="205"/>
      <c r="B194" s="206"/>
      <c r="C194" s="185"/>
      <c r="D194" s="166"/>
      <c r="E194" s="205"/>
      <c r="F194" s="205"/>
      <c r="G194" s="166"/>
      <c r="H194" s="166"/>
      <c r="I194" s="205"/>
      <c r="J194" s="265"/>
      <c r="K194" s="185"/>
      <c r="L194" s="166"/>
      <c r="M194" s="205"/>
      <c r="N194" s="205"/>
      <c r="O194" s="166"/>
      <c r="P194" s="166"/>
      <c r="Q194" s="205"/>
      <c r="R194" s="265"/>
      <c r="S194" s="185"/>
      <c r="T194" s="166"/>
      <c r="U194" s="205"/>
      <c r="V194" s="205"/>
      <c r="W194" s="166"/>
      <c r="X194" s="166"/>
      <c r="Y194" s="205"/>
      <c r="Z194" s="265"/>
      <c r="AA194" s="166"/>
      <c r="AB194" s="166"/>
      <c r="AC194" s="205"/>
      <c r="AD194" s="205"/>
      <c r="AE194" s="166"/>
      <c r="AF194" s="166"/>
      <c r="AG194" s="205"/>
      <c r="AH194" s="205"/>
      <c r="AI194" s="185"/>
      <c r="AJ194" s="166"/>
      <c r="AK194" s="205"/>
      <c r="AL194" s="205"/>
      <c r="AM194" s="166"/>
      <c r="AN194" s="166"/>
      <c r="AO194" s="205"/>
      <c r="AP194" s="265"/>
      <c r="AQ194" s="185"/>
      <c r="AR194" s="166"/>
      <c r="AS194" s="205"/>
      <c r="AT194" s="205"/>
      <c r="AU194" s="166"/>
      <c r="AV194" s="166"/>
      <c r="AW194" s="205"/>
      <c r="AX194" s="265"/>
      <c r="AY194" s="185"/>
      <c r="AZ194" s="166"/>
      <c r="BA194" s="205"/>
      <c r="BB194" s="205"/>
      <c r="BC194" s="166"/>
      <c r="BD194" s="166"/>
      <c r="BE194" s="205"/>
      <c r="BF194" s="265"/>
      <c r="BG194" s="166"/>
    </row>
    <row r="195" spans="1:59" ht="12.75" x14ac:dyDescent="0.2">
      <c r="A195" s="205"/>
      <c r="B195" s="206"/>
      <c r="C195" s="185"/>
      <c r="D195" s="166"/>
      <c r="E195" s="205"/>
      <c r="F195" s="205"/>
      <c r="G195" s="166"/>
      <c r="H195" s="166"/>
      <c r="I195" s="205"/>
      <c r="J195" s="265"/>
      <c r="K195" s="185"/>
      <c r="L195" s="166"/>
      <c r="M195" s="205"/>
      <c r="N195" s="205"/>
      <c r="O195" s="166"/>
      <c r="P195" s="166"/>
      <c r="Q195" s="205"/>
      <c r="R195" s="265"/>
      <c r="S195" s="185"/>
      <c r="T195" s="166"/>
      <c r="U195" s="205"/>
      <c r="V195" s="205"/>
      <c r="W195" s="166"/>
      <c r="X195" s="166"/>
      <c r="Y195" s="205"/>
      <c r="Z195" s="265"/>
      <c r="AA195" s="166"/>
      <c r="AB195" s="166"/>
      <c r="AC195" s="205"/>
      <c r="AD195" s="205"/>
      <c r="AE195" s="166"/>
      <c r="AF195" s="166"/>
      <c r="AG195" s="205"/>
      <c r="AH195" s="205"/>
      <c r="AI195" s="185"/>
      <c r="AJ195" s="166"/>
      <c r="AK195" s="205"/>
      <c r="AL195" s="205"/>
      <c r="AM195" s="166"/>
      <c r="AN195" s="166"/>
      <c r="AO195" s="205"/>
      <c r="AP195" s="265"/>
      <c r="AQ195" s="185"/>
      <c r="AR195" s="166"/>
      <c r="AS195" s="205"/>
      <c r="AT195" s="205"/>
      <c r="AU195" s="166"/>
      <c r="AV195" s="166"/>
      <c r="AW195" s="205"/>
      <c r="AX195" s="265"/>
      <c r="AY195" s="185"/>
      <c r="AZ195" s="166"/>
      <c r="BA195" s="205"/>
      <c r="BB195" s="205"/>
      <c r="BC195" s="166"/>
      <c r="BD195" s="166"/>
      <c r="BE195" s="205"/>
      <c r="BF195" s="265"/>
      <c r="BG195" s="166"/>
    </row>
    <row r="196" spans="1:59" ht="12.75" x14ac:dyDescent="0.2">
      <c r="A196" s="205"/>
      <c r="B196" s="206"/>
      <c r="C196" s="185"/>
      <c r="D196" s="166"/>
      <c r="E196" s="205"/>
      <c r="F196" s="205"/>
      <c r="G196" s="166"/>
      <c r="H196" s="166"/>
      <c r="I196" s="205"/>
      <c r="J196" s="265"/>
      <c r="K196" s="185"/>
      <c r="L196" s="166"/>
      <c r="M196" s="205"/>
      <c r="N196" s="205"/>
      <c r="O196" s="166"/>
      <c r="P196" s="166"/>
      <c r="Q196" s="205"/>
      <c r="R196" s="265"/>
      <c r="S196" s="185"/>
      <c r="T196" s="166"/>
      <c r="U196" s="205"/>
      <c r="V196" s="205"/>
      <c r="W196" s="166"/>
      <c r="X196" s="166"/>
      <c r="Y196" s="205"/>
      <c r="Z196" s="265"/>
      <c r="AA196" s="166"/>
      <c r="AB196" s="166"/>
      <c r="AC196" s="205"/>
      <c r="AD196" s="205"/>
      <c r="AE196" s="166"/>
      <c r="AF196" s="166"/>
      <c r="AG196" s="205"/>
      <c r="AH196" s="205"/>
      <c r="AI196" s="185"/>
      <c r="AJ196" s="166"/>
      <c r="AK196" s="205"/>
      <c r="AL196" s="205"/>
      <c r="AM196" s="166"/>
      <c r="AN196" s="166"/>
      <c r="AO196" s="205"/>
      <c r="AP196" s="265"/>
      <c r="AQ196" s="185"/>
      <c r="AR196" s="166"/>
      <c r="AS196" s="205"/>
      <c r="AT196" s="205"/>
      <c r="AU196" s="166"/>
      <c r="AV196" s="166"/>
      <c r="AW196" s="205"/>
      <c r="AX196" s="265"/>
      <c r="AY196" s="185"/>
      <c r="AZ196" s="166"/>
      <c r="BA196" s="205"/>
      <c r="BB196" s="205"/>
      <c r="BC196" s="166"/>
      <c r="BD196" s="166"/>
      <c r="BE196" s="205"/>
      <c r="BF196" s="265"/>
      <c r="BG196" s="166"/>
    </row>
    <row r="197" spans="1:59" ht="12.75" x14ac:dyDescent="0.2">
      <c r="A197" s="205"/>
      <c r="B197" s="206"/>
      <c r="C197" s="185"/>
      <c r="D197" s="166"/>
      <c r="E197" s="205"/>
      <c r="F197" s="205"/>
      <c r="G197" s="166"/>
      <c r="H197" s="166"/>
      <c r="I197" s="205"/>
      <c r="J197" s="265"/>
      <c r="K197" s="185"/>
      <c r="L197" s="166"/>
      <c r="M197" s="205"/>
      <c r="N197" s="205"/>
      <c r="O197" s="166"/>
      <c r="P197" s="166"/>
      <c r="Q197" s="205"/>
      <c r="R197" s="265"/>
      <c r="S197" s="185"/>
      <c r="T197" s="166"/>
      <c r="U197" s="205"/>
      <c r="V197" s="205"/>
      <c r="W197" s="166"/>
      <c r="X197" s="166"/>
      <c r="Y197" s="205"/>
      <c r="Z197" s="265"/>
      <c r="AA197" s="166"/>
      <c r="AB197" s="166"/>
      <c r="AC197" s="205"/>
      <c r="AD197" s="205"/>
      <c r="AE197" s="166"/>
      <c r="AF197" s="166"/>
      <c r="AG197" s="205"/>
      <c r="AH197" s="205"/>
      <c r="AI197" s="185"/>
      <c r="AJ197" s="166"/>
      <c r="AK197" s="205"/>
      <c r="AL197" s="205"/>
      <c r="AM197" s="166"/>
      <c r="AN197" s="166"/>
      <c r="AO197" s="205"/>
      <c r="AP197" s="265"/>
      <c r="AQ197" s="185"/>
      <c r="AR197" s="166"/>
      <c r="AS197" s="205"/>
      <c r="AT197" s="205"/>
      <c r="AU197" s="166"/>
      <c r="AV197" s="166"/>
      <c r="AW197" s="205"/>
      <c r="AX197" s="265"/>
      <c r="AY197" s="185"/>
      <c r="AZ197" s="166"/>
      <c r="BA197" s="205"/>
      <c r="BB197" s="205"/>
      <c r="BC197" s="166"/>
      <c r="BD197" s="166"/>
      <c r="BE197" s="205"/>
      <c r="BF197" s="265"/>
      <c r="BG197" s="166"/>
    </row>
    <row r="198" spans="1:59" ht="12.75" x14ac:dyDescent="0.2">
      <c r="A198" s="205"/>
      <c r="B198" s="206"/>
      <c r="C198" s="185"/>
      <c r="D198" s="166"/>
      <c r="E198" s="205"/>
      <c r="F198" s="205"/>
      <c r="G198" s="166"/>
      <c r="H198" s="166"/>
      <c r="I198" s="205"/>
      <c r="J198" s="265"/>
      <c r="K198" s="185"/>
      <c r="L198" s="166"/>
      <c r="M198" s="205"/>
      <c r="N198" s="205"/>
      <c r="O198" s="166"/>
      <c r="P198" s="166"/>
      <c r="Q198" s="205"/>
      <c r="R198" s="265"/>
      <c r="S198" s="185"/>
      <c r="T198" s="166"/>
      <c r="U198" s="205"/>
      <c r="V198" s="205"/>
      <c r="W198" s="166"/>
      <c r="X198" s="166"/>
      <c r="Y198" s="205"/>
      <c r="Z198" s="265"/>
      <c r="AA198" s="166"/>
      <c r="AB198" s="166"/>
      <c r="AC198" s="205"/>
      <c r="AD198" s="205"/>
      <c r="AE198" s="166"/>
      <c r="AF198" s="166"/>
      <c r="AG198" s="205"/>
      <c r="AH198" s="205"/>
      <c r="AI198" s="185"/>
      <c r="AJ198" s="166"/>
      <c r="AK198" s="205"/>
      <c r="AL198" s="205"/>
      <c r="AM198" s="166"/>
      <c r="AN198" s="166"/>
      <c r="AO198" s="205"/>
      <c r="AP198" s="265"/>
      <c r="AQ198" s="185"/>
      <c r="AR198" s="166"/>
      <c r="AS198" s="205"/>
      <c r="AT198" s="205"/>
      <c r="AU198" s="166"/>
      <c r="AV198" s="166"/>
      <c r="AW198" s="205"/>
      <c r="AX198" s="265"/>
      <c r="AY198" s="185"/>
      <c r="AZ198" s="166"/>
      <c r="BA198" s="205"/>
      <c r="BB198" s="205"/>
      <c r="BC198" s="166"/>
      <c r="BD198" s="166"/>
      <c r="BE198" s="205"/>
      <c r="BF198" s="265"/>
      <c r="BG198" s="166"/>
    </row>
    <row r="199" spans="1:59" ht="12.75" x14ac:dyDescent="0.2">
      <c r="A199" s="205"/>
      <c r="B199" s="206"/>
      <c r="C199" s="185"/>
      <c r="D199" s="166"/>
      <c r="E199" s="205"/>
      <c r="F199" s="205"/>
      <c r="G199" s="166"/>
      <c r="H199" s="166"/>
      <c r="I199" s="205"/>
      <c r="J199" s="265"/>
      <c r="K199" s="185"/>
      <c r="L199" s="166"/>
      <c r="M199" s="205"/>
      <c r="N199" s="205"/>
      <c r="O199" s="166"/>
      <c r="P199" s="166"/>
      <c r="Q199" s="205"/>
      <c r="R199" s="265"/>
      <c r="S199" s="185"/>
      <c r="T199" s="166"/>
      <c r="U199" s="205"/>
      <c r="V199" s="205"/>
      <c r="W199" s="166"/>
      <c r="X199" s="166"/>
      <c r="Y199" s="205"/>
      <c r="Z199" s="265"/>
      <c r="AA199" s="166"/>
      <c r="AB199" s="166"/>
      <c r="AC199" s="205"/>
      <c r="AD199" s="205"/>
      <c r="AE199" s="166"/>
      <c r="AF199" s="166"/>
      <c r="AG199" s="205"/>
      <c r="AH199" s="205"/>
      <c r="AI199" s="185"/>
      <c r="AJ199" s="166"/>
      <c r="AK199" s="205"/>
      <c r="AL199" s="205"/>
      <c r="AM199" s="166"/>
      <c r="AN199" s="166"/>
      <c r="AO199" s="205"/>
      <c r="AP199" s="265"/>
      <c r="AQ199" s="185"/>
      <c r="AR199" s="166"/>
      <c r="AS199" s="205"/>
      <c r="AT199" s="205"/>
      <c r="AU199" s="166"/>
      <c r="AV199" s="166"/>
      <c r="AW199" s="205"/>
      <c r="AX199" s="265"/>
      <c r="AY199" s="185"/>
      <c r="AZ199" s="166"/>
      <c r="BA199" s="205"/>
      <c r="BB199" s="205"/>
      <c r="BC199" s="166"/>
      <c r="BD199" s="166"/>
      <c r="BE199" s="205"/>
      <c r="BF199" s="265"/>
      <c r="BG199" s="166"/>
    </row>
    <row r="200" spans="1:59" ht="12.75" x14ac:dyDescent="0.2">
      <c r="A200" s="205"/>
      <c r="B200" s="206"/>
      <c r="C200" s="185"/>
      <c r="D200" s="166"/>
      <c r="E200" s="205"/>
      <c r="F200" s="205"/>
      <c r="G200" s="166"/>
      <c r="H200" s="166"/>
      <c r="I200" s="205"/>
      <c r="J200" s="265"/>
      <c r="K200" s="185"/>
      <c r="L200" s="166"/>
      <c r="M200" s="205"/>
      <c r="N200" s="205"/>
      <c r="O200" s="166"/>
      <c r="P200" s="166"/>
      <c r="Q200" s="205"/>
      <c r="R200" s="265"/>
      <c r="S200" s="185"/>
      <c r="T200" s="166"/>
      <c r="U200" s="205"/>
      <c r="V200" s="205"/>
      <c r="W200" s="166"/>
      <c r="X200" s="166"/>
      <c r="Y200" s="205"/>
      <c r="Z200" s="265"/>
      <c r="AA200" s="166"/>
      <c r="AB200" s="166"/>
      <c r="AC200" s="205"/>
      <c r="AD200" s="205"/>
      <c r="AE200" s="166"/>
      <c r="AF200" s="166"/>
      <c r="AG200" s="205"/>
      <c r="AH200" s="205"/>
      <c r="AI200" s="185"/>
      <c r="AJ200" s="166"/>
      <c r="AK200" s="205"/>
      <c r="AL200" s="205"/>
      <c r="AM200" s="166"/>
      <c r="AN200" s="166"/>
      <c r="AO200" s="205"/>
      <c r="AP200" s="265"/>
      <c r="AQ200" s="185"/>
      <c r="AR200" s="166"/>
      <c r="AS200" s="205"/>
      <c r="AT200" s="205"/>
      <c r="AU200" s="166"/>
      <c r="AV200" s="166"/>
      <c r="AW200" s="205"/>
      <c r="AX200" s="265"/>
      <c r="AY200" s="185"/>
      <c r="AZ200" s="166"/>
      <c r="BA200" s="205"/>
      <c r="BB200" s="205"/>
      <c r="BC200" s="166"/>
      <c r="BD200" s="166"/>
      <c r="BE200" s="205"/>
      <c r="BF200" s="265"/>
      <c r="BG200" s="166"/>
    </row>
    <row r="201" spans="1:59" ht="12.75" x14ac:dyDescent="0.2">
      <c r="A201" s="205"/>
      <c r="B201" s="206"/>
      <c r="C201" s="185"/>
      <c r="D201" s="166"/>
      <c r="E201" s="205"/>
      <c r="F201" s="205"/>
      <c r="G201" s="166"/>
      <c r="H201" s="166"/>
      <c r="I201" s="205"/>
      <c r="J201" s="265"/>
      <c r="K201" s="185"/>
      <c r="L201" s="166"/>
      <c r="M201" s="205"/>
      <c r="N201" s="205"/>
      <c r="O201" s="166"/>
      <c r="P201" s="166"/>
      <c r="Q201" s="205"/>
      <c r="R201" s="265"/>
      <c r="S201" s="185"/>
      <c r="T201" s="166"/>
      <c r="U201" s="205"/>
      <c r="V201" s="205"/>
      <c r="W201" s="166"/>
      <c r="X201" s="166"/>
      <c r="Y201" s="205"/>
      <c r="Z201" s="265"/>
      <c r="AA201" s="166"/>
      <c r="AB201" s="166"/>
      <c r="AC201" s="205"/>
      <c r="AD201" s="205"/>
      <c r="AE201" s="166"/>
      <c r="AF201" s="166"/>
      <c r="AG201" s="205"/>
      <c r="AH201" s="205"/>
      <c r="AI201" s="185"/>
      <c r="AJ201" s="166"/>
      <c r="AK201" s="205"/>
      <c r="AL201" s="205"/>
      <c r="AM201" s="166"/>
      <c r="AN201" s="166"/>
      <c r="AO201" s="205"/>
      <c r="AP201" s="265"/>
      <c r="AQ201" s="185"/>
      <c r="AR201" s="166"/>
      <c r="AS201" s="205"/>
      <c r="AT201" s="205"/>
      <c r="AU201" s="166"/>
      <c r="AV201" s="166"/>
      <c r="AW201" s="205"/>
      <c r="AX201" s="265"/>
      <c r="AY201" s="185"/>
      <c r="AZ201" s="166"/>
      <c r="BA201" s="205"/>
      <c r="BB201" s="205"/>
      <c r="BC201" s="166"/>
      <c r="BD201" s="166"/>
      <c r="BE201" s="205"/>
      <c r="BF201" s="265"/>
      <c r="BG201" s="166"/>
    </row>
    <row r="202" spans="1:59" ht="12.75" x14ac:dyDescent="0.2">
      <c r="A202" s="205"/>
      <c r="B202" s="206"/>
      <c r="C202" s="185"/>
      <c r="D202" s="166"/>
      <c r="E202" s="205"/>
      <c r="F202" s="205"/>
      <c r="G202" s="166"/>
      <c r="H202" s="166"/>
      <c r="I202" s="205"/>
      <c r="J202" s="265"/>
      <c r="K202" s="185"/>
      <c r="L202" s="166"/>
      <c r="M202" s="205"/>
      <c r="N202" s="205"/>
      <c r="O202" s="166"/>
      <c r="P202" s="166"/>
      <c r="Q202" s="205"/>
      <c r="R202" s="265"/>
      <c r="S202" s="185"/>
      <c r="T202" s="166"/>
      <c r="U202" s="205"/>
      <c r="V202" s="205"/>
      <c r="W202" s="166"/>
      <c r="X202" s="166"/>
      <c r="Y202" s="205"/>
      <c r="Z202" s="265"/>
      <c r="AA202" s="166"/>
      <c r="AB202" s="166"/>
      <c r="AC202" s="205"/>
      <c r="AD202" s="205"/>
      <c r="AE202" s="166"/>
      <c r="AF202" s="166"/>
      <c r="AG202" s="205"/>
      <c r="AH202" s="205"/>
      <c r="AI202" s="185"/>
      <c r="AJ202" s="166"/>
      <c r="AK202" s="205"/>
      <c r="AL202" s="205"/>
      <c r="AM202" s="166"/>
      <c r="AN202" s="166"/>
      <c r="AO202" s="205"/>
      <c r="AP202" s="265"/>
      <c r="AQ202" s="185"/>
      <c r="AR202" s="166"/>
      <c r="AS202" s="205"/>
      <c r="AT202" s="205"/>
      <c r="AU202" s="166"/>
      <c r="AV202" s="166"/>
      <c r="AW202" s="205"/>
      <c r="AX202" s="265"/>
      <c r="AY202" s="185"/>
      <c r="AZ202" s="166"/>
      <c r="BA202" s="205"/>
      <c r="BB202" s="205"/>
      <c r="BC202" s="166"/>
      <c r="BD202" s="166"/>
      <c r="BE202" s="205"/>
      <c r="BF202" s="265"/>
      <c r="BG202" s="166"/>
    </row>
    <row r="203" spans="1:59" ht="12.75" x14ac:dyDescent="0.2">
      <c r="A203" s="205"/>
      <c r="B203" s="206"/>
      <c r="C203" s="185"/>
      <c r="D203" s="166"/>
      <c r="E203" s="205"/>
      <c r="F203" s="205"/>
      <c r="G203" s="166"/>
      <c r="H203" s="166"/>
      <c r="I203" s="205"/>
      <c r="J203" s="265"/>
      <c r="K203" s="185"/>
      <c r="L203" s="166"/>
      <c r="M203" s="205"/>
      <c r="N203" s="205"/>
      <c r="O203" s="166"/>
      <c r="P203" s="166"/>
      <c r="Q203" s="205"/>
      <c r="R203" s="265"/>
      <c r="S203" s="185"/>
      <c r="T203" s="166"/>
      <c r="U203" s="205"/>
      <c r="V203" s="205"/>
      <c r="W203" s="166"/>
      <c r="X203" s="166"/>
      <c r="Y203" s="205"/>
      <c r="Z203" s="265"/>
      <c r="AA203" s="166"/>
      <c r="AB203" s="166"/>
      <c r="AC203" s="205"/>
      <c r="AD203" s="205"/>
      <c r="AE203" s="166"/>
      <c r="AF203" s="166"/>
      <c r="AG203" s="205"/>
      <c r="AH203" s="205"/>
      <c r="AI203" s="185"/>
      <c r="AJ203" s="166"/>
      <c r="AK203" s="205"/>
      <c r="AL203" s="205"/>
      <c r="AM203" s="166"/>
      <c r="AN203" s="166"/>
      <c r="AO203" s="205"/>
      <c r="AP203" s="265"/>
      <c r="AQ203" s="185"/>
      <c r="AR203" s="166"/>
      <c r="AS203" s="205"/>
      <c r="AT203" s="205"/>
      <c r="AU203" s="166"/>
      <c r="AV203" s="166"/>
      <c r="AW203" s="205"/>
      <c r="AX203" s="265"/>
      <c r="AY203" s="185"/>
      <c r="AZ203" s="166"/>
      <c r="BA203" s="205"/>
      <c r="BB203" s="205"/>
      <c r="BC203" s="166"/>
      <c r="BD203" s="166"/>
      <c r="BE203" s="205"/>
      <c r="BF203" s="265"/>
      <c r="BG203" s="166"/>
    </row>
    <row r="204" spans="1:59" ht="12.75" x14ac:dyDescent="0.2">
      <c r="A204" s="205"/>
      <c r="B204" s="206"/>
      <c r="C204" s="185"/>
      <c r="D204" s="166"/>
      <c r="E204" s="205"/>
      <c r="F204" s="205"/>
      <c r="G204" s="166"/>
      <c r="H204" s="166"/>
      <c r="I204" s="205"/>
      <c r="J204" s="265"/>
      <c r="K204" s="185"/>
      <c r="L204" s="166"/>
      <c r="M204" s="205"/>
      <c r="N204" s="205"/>
      <c r="O204" s="166"/>
      <c r="P204" s="166"/>
      <c r="Q204" s="205"/>
      <c r="R204" s="265"/>
      <c r="S204" s="185"/>
      <c r="T204" s="166"/>
      <c r="U204" s="205"/>
      <c r="V204" s="205"/>
      <c r="W204" s="166"/>
      <c r="X204" s="166"/>
      <c r="Y204" s="205"/>
      <c r="Z204" s="265"/>
      <c r="AA204" s="166"/>
      <c r="AB204" s="166"/>
      <c r="AC204" s="205"/>
      <c r="AD204" s="205"/>
      <c r="AE204" s="166"/>
      <c r="AF204" s="166"/>
      <c r="AG204" s="205"/>
      <c r="AH204" s="205"/>
      <c r="AI204" s="185"/>
      <c r="AJ204" s="166"/>
      <c r="AK204" s="205"/>
      <c r="AL204" s="205"/>
      <c r="AM204" s="166"/>
      <c r="AN204" s="166"/>
      <c r="AO204" s="205"/>
      <c r="AP204" s="265"/>
      <c r="AQ204" s="185"/>
      <c r="AR204" s="166"/>
      <c r="AS204" s="205"/>
      <c r="AT204" s="205"/>
      <c r="AU204" s="166"/>
      <c r="AV204" s="166"/>
      <c r="AW204" s="205"/>
      <c r="AX204" s="265"/>
      <c r="AY204" s="185"/>
      <c r="AZ204" s="166"/>
      <c r="BA204" s="205"/>
      <c r="BB204" s="205"/>
      <c r="BC204" s="166"/>
      <c r="BD204" s="166"/>
      <c r="BE204" s="205"/>
      <c r="BF204" s="265"/>
      <c r="BG204" s="166"/>
    </row>
    <row r="205" spans="1:59" ht="12.75" x14ac:dyDescent="0.2">
      <c r="A205" s="205"/>
      <c r="B205" s="206"/>
      <c r="C205" s="185"/>
      <c r="D205" s="166"/>
      <c r="E205" s="205"/>
      <c r="F205" s="205"/>
      <c r="G205" s="166"/>
      <c r="H205" s="166"/>
      <c r="I205" s="205"/>
      <c r="J205" s="265"/>
      <c r="K205" s="185"/>
      <c r="L205" s="166"/>
      <c r="M205" s="205"/>
      <c r="N205" s="205"/>
      <c r="O205" s="166"/>
      <c r="P205" s="166"/>
      <c r="Q205" s="205"/>
      <c r="R205" s="265"/>
      <c r="S205" s="185"/>
      <c r="T205" s="166"/>
      <c r="U205" s="205"/>
      <c r="V205" s="205"/>
      <c r="W205" s="166"/>
      <c r="X205" s="166"/>
      <c r="Y205" s="205"/>
      <c r="Z205" s="265"/>
      <c r="AA205" s="166"/>
      <c r="AB205" s="166"/>
      <c r="AC205" s="205"/>
      <c r="AD205" s="205"/>
      <c r="AE205" s="166"/>
      <c r="AF205" s="166"/>
      <c r="AG205" s="205"/>
      <c r="AH205" s="205"/>
      <c r="AI205" s="185"/>
      <c r="AJ205" s="166"/>
      <c r="AK205" s="205"/>
      <c r="AL205" s="205"/>
      <c r="AM205" s="166"/>
      <c r="AN205" s="166"/>
      <c r="AO205" s="205"/>
      <c r="AP205" s="265"/>
      <c r="AQ205" s="185"/>
      <c r="AR205" s="166"/>
      <c r="AS205" s="205"/>
      <c r="AT205" s="205"/>
      <c r="AU205" s="166"/>
      <c r="AV205" s="166"/>
      <c r="AW205" s="205"/>
      <c r="AX205" s="265"/>
      <c r="AY205" s="185"/>
      <c r="AZ205" s="166"/>
      <c r="BA205" s="205"/>
      <c r="BB205" s="205"/>
      <c r="BC205" s="166"/>
      <c r="BD205" s="166"/>
      <c r="BE205" s="205"/>
      <c r="BF205" s="265"/>
      <c r="BG205" s="166"/>
    </row>
    <row r="206" spans="1:59" ht="12.75" x14ac:dyDescent="0.2">
      <c r="A206" s="205"/>
      <c r="B206" s="206"/>
      <c r="C206" s="185"/>
      <c r="D206" s="166"/>
      <c r="E206" s="205"/>
      <c r="F206" s="205"/>
      <c r="G206" s="166"/>
      <c r="H206" s="166"/>
      <c r="I206" s="205"/>
      <c r="J206" s="265"/>
      <c r="K206" s="185"/>
      <c r="L206" s="166"/>
      <c r="M206" s="205"/>
      <c r="N206" s="205"/>
      <c r="O206" s="166"/>
      <c r="P206" s="166"/>
      <c r="Q206" s="205"/>
      <c r="R206" s="265"/>
      <c r="S206" s="185"/>
      <c r="T206" s="166"/>
      <c r="U206" s="205"/>
      <c r="V206" s="205"/>
      <c r="W206" s="166"/>
      <c r="X206" s="166"/>
      <c r="Y206" s="205"/>
      <c r="Z206" s="265"/>
      <c r="AA206" s="166"/>
      <c r="AB206" s="166"/>
      <c r="AC206" s="205"/>
      <c r="AD206" s="205"/>
      <c r="AE206" s="166"/>
      <c r="AF206" s="166"/>
      <c r="AG206" s="205"/>
      <c r="AH206" s="205"/>
      <c r="AI206" s="185"/>
      <c r="AJ206" s="166"/>
      <c r="AK206" s="205"/>
      <c r="AL206" s="205"/>
      <c r="AM206" s="166"/>
      <c r="AN206" s="166"/>
      <c r="AO206" s="205"/>
      <c r="AP206" s="265"/>
      <c r="AQ206" s="185"/>
      <c r="AR206" s="166"/>
      <c r="AS206" s="205"/>
      <c r="AT206" s="205"/>
      <c r="AU206" s="166"/>
      <c r="AV206" s="166"/>
      <c r="AW206" s="205"/>
      <c r="AX206" s="265"/>
      <c r="AY206" s="185"/>
      <c r="AZ206" s="166"/>
      <c r="BA206" s="205"/>
      <c r="BB206" s="205"/>
      <c r="BC206" s="166"/>
      <c r="BD206" s="166"/>
      <c r="BE206" s="205"/>
      <c r="BF206" s="265"/>
      <c r="BG206" s="166"/>
    </row>
    <row r="207" spans="1:59" ht="12.75" x14ac:dyDescent="0.2">
      <c r="A207" s="205"/>
      <c r="B207" s="206"/>
      <c r="C207" s="185"/>
      <c r="D207" s="166"/>
      <c r="E207" s="205"/>
      <c r="F207" s="205"/>
      <c r="G207" s="166"/>
      <c r="H207" s="166"/>
      <c r="I207" s="205"/>
      <c r="J207" s="265"/>
      <c r="K207" s="185"/>
      <c r="L207" s="166"/>
      <c r="M207" s="205"/>
      <c r="N207" s="205"/>
      <c r="O207" s="166"/>
      <c r="P207" s="166"/>
      <c r="Q207" s="205"/>
      <c r="R207" s="265"/>
      <c r="S207" s="185"/>
      <c r="T207" s="166"/>
      <c r="U207" s="205"/>
      <c r="V207" s="205"/>
      <c r="W207" s="166"/>
      <c r="X207" s="166"/>
      <c r="Y207" s="205"/>
      <c r="Z207" s="265"/>
      <c r="AA207" s="166"/>
      <c r="AB207" s="166"/>
      <c r="AC207" s="205"/>
      <c r="AD207" s="205"/>
      <c r="AE207" s="166"/>
      <c r="AF207" s="166"/>
      <c r="AG207" s="205"/>
      <c r="AH207" s="205"/>
      <c r="AI207" s="185"/>
      <c r="AJ207" s="166"/>
      <c r="AK207" s="205"/>
      <c r="AL207" s="205"/>
      <c r="AM207" s="166"/>
      <c r="AN207" s="166"/>
      <c r="AO207" s="205"/>
      <c r="AP207" s="265"/>
      <c r="AQ207" s="185"/>
      <c r="AR207" s="166"/>
      <c r="AS207" s="205"/>
      <c r="AT207" s="205"/>
      <c r="AU207" s="166"/>
      <c r="AV207" s="166"/>
      <c r="AW207" s="205"/>
      <c r="AX207" s="265"/>
      <c r="AY207" s="185"/>
      <c r="AZ207" s="166"/>
      <c r="BA207" s="205"/>
      <c r="BB207" s="205"/>
      <c r="BC207" s="166"/>
      <c r="BD207" s="166"/>
      <c r="BE207" s="205"/>
      <c r="BF207" s="265"/>
      <c r="BG207" s="166"/>
    </row>
    <row r="208" spans="1:59" ht="12.75" x14ac:dyDescent="0.2">
      <c r="A208" s="205"/>
      <c r="B208" s="206"/>
      <c r="C208" s="185"/>
      <c r="D208" s="166"/>
      <c r="E208" s="205"/>
      <c r="F208" s="205"/>
      <c r="G208" s="166"/>
      <c r="H208" s="166"/>
      <c r="I208" s="205"/>
      <c r="J208" s="265"/>
      <c r="K208" s="185"/>
      <c r="L208" s="166"/>
      <c r="M208" s="205"/>
      <c r="N208" s="205"/>
      <c r="O208" s="166"/>
      <c r="P208" s="166"/>
      <c r="Q208" s="205"/>
      <c r="R208" s="265"/>
      <c r="S208" s="185"/>
      <c r="T208" s="166"/>
      <c r="U208" s="205"/>
      <c r="V208" s="205"/>
      <c r="W208" s="166"/>
      <c r="X208" s="166"/>
      <c r="Y208" s="205"/>
      <c r="Z208" s="265"/>
      <c r="AA208" s="166"/>
      <c r="AB208" s="166"/>
      <c r="AC208" s="205"/>
      <c r="AD208" s="205"/>
      <c r="AE208" s="166"/>
      <c r="AF208" s="166"/>
      <c r="AG208" s="205"/>
      <c r="AH208" s="205"/>
      <c r="AI208" s="185"/>
      <c r="AJ208" s="166"/>
      <c r="AK208" s="205"/>
      <c r="AL208" s="205"/>
      <c r="AM208" s="166"/>
      <c r="AN208" s="166"/>
      <c r="AO208" s="205"/>
      <c r="AP208" s="265"/>
      <c r="AQ208" s="185"/>
      <c r="AR208" s="166"/>
      <c r="AS208" s="205"/>
      <c r="AT208" s="205"/>
      <c r="AU208" s="166"/>
      <c r="AV208" s="166"/>
      <c r="AW208" s="205"/>
      <c r="AX208" s="265"/>
      <c r="AY208" s="185"/>
      <c r="AZ208" s="166"/>
      <c r="BA208" s="205"/>
      <c r="BB208" s="205"/>
      <c r="BC208" s="166"/>
      <c r="BD208" s="166"/>
      <c r="BE208" s="205"/>
      <c r="BF208" s="265"/>
      <c r="BG208" s="166"/>
    </row>
    <row r="209" spans="1:59" ht="12.75" x14ac:dyDescent="0.2">
      <c r="A209" s="205"/>
      <c r="B209" s="206"/>
      <c r="C209" s="185"/>
      <c r="D209" s="166"/>
      <c r="E209" s="205"/>
      <c r="F209" s="205"/>
      <c r="G209" s="166"/>
      <c r="H209" s="166"/>
      <c r="I209" s="205"/>
      <c r="J209" s="265"/>
      <c r="K209" s="185"/>
      <c r="L209" s="166"/>
      <c r="M209" s="205"/>
      <c r="N209" s="205"/>
      <c r="O209" s="166"/>
      <c r="P209" s="166"/>
      <c r="Q209" s="205"/>
      <c r="R209" s="265"/>
      <c r="S209" s="185"/>
      <c r="T209" s="166"/>
      <c r="U209" s="205"/>
      <c r="V209" s="205"/>
      <c r="W209" s="166"/>
      <c r="X209" s="166"/>
      <c r="Y209" s="205"/>
      <c r="Z209" s="265"/>
      <c r="AA209" s="166"/>
      <c r="AB209" s="166"/>
      <c r="AC209" s="205"/>
      <c r="AD209" s="205"/>
      <c r="AE209" s="166"/>
      <c r="AF209" s="166"/>
      <c r="AG209" s="205"/>
      <c r="AH209" s="205"/>
      <c r="AI209" s="185"/>
      <c r="AJ209" s="166"/>
      <c r="AK209" s="205"/>
      <c r="AL209" s="205"/>
      <c r="AM209" s="166"/>
      <c r="AN209" s="166"/>
      <c r="AO209" s="205"/>
      <c r="AP209" s="265"/>
      <c r="AQ209" s="185"/>
      <c r="AR209" s="166"/>
      <c r="AS209" s="205"/>
      <c r="AT209" s="205"/>
      <c r="AU209" s="166"/>
      <c r="AV209" s="166"/>
      <c r="AW209" s="205"/>
      <c r="AX209" s="265"/>
      <c r="AY209" s="185"/>
      <c r="AZ209" s="166"/>
      <c r="BA209" s="205"/>
      <c r="BB209" s="205"/>
      <c r="BC209" s="166"/>
      <c r="BD209" s="166"/>
      <c r="BE209" s="205"/>
      <c r="BF209" s="265"/>
      <c r="BG209" s="166"/>
    </row>
    <row r="210" spans="1:59" ht="12.75" x14ac:dyDescent="0.2">
      <c r="A210" s="205"/>
      <c r="B210" s="206"/>
      <c r="C210" s="185"/>
      <c r="D210" s="166"/>
      <c r="E210" s="205"/>
      <c r="F210" s="205"/>
      <c r="G210" s="166"/>
      <c r="H210" s="166"/>
      <c r="I210" s="205"/>
      <c r="J210" s="265"/>
      <c r="K210" s="185"/>
      <c r="L210" s="166"/>
      <c r="M210" s="205"/>
      <c r="N210" s="205"/>
      <c r="O210" s="166"/>
      <c r="P210" s="166"/>
      <c r="Q210" s="205"/>
      <c r="R210" s="265"/>
      <c r="S210" s="185"/>
      <c r="T210" s="166"/>
      <c r="U210" s="205"/>
      <c r="V210" s="205"/>
      <c r="W210" s="166"/>
      <c r="X210" s="166"/>
      <c r="Y210" s="205"/>
      <c r="Z210" s="265"/>
      <c r="AA210" s="166"/>
      <c r="AB210" s="166"/>
      <c r="AC210" s="205"/>
      <c r="AD210" s="205"/>
      <c r="AE210" s="166"/>
      <c r="AF210" s="166"/>
      <c r="AG210" s="205"/>
      <c r="AH210" s="205"/>
      <c r="AI210" s="185"/>
      <c r="AJ210" s="166"/>
      <c r="AK210" s="205"/>
      <c r="AL210" s="205"/>
      <c r="AM210" s="166"/>
      <c r="AN210" s="166"/>
      <c r="AO210" s="205"/>
      <c r="AP210" s="265"/>
      <c r="AQ210" s="185"/>
      <c r="AR210" s="166"/>
      <c r="AS210" s="205"/>
      <c r="AT210" s="205"/>
      <c r="AU210" s="166"/>
      <c r="AV210" s="166"/>
      <c r="AW210" s="205"/>
      <c r="AX210" s="265"/>
      <c r="AY210" s="185"/>
      <c r="AZ210" s="166"/>
      <c r="BA210" s="205"/>
      <c r="BB210" s="205"/>
      <c r="BC210" s="166"/>
      <c r="BD210" s="166"/>
      <c r="BE210" s="205"/>
      <c r="BF210" s="265"/>
      <c r="BG210" s="166"/>
    </row>
    <row r="211" spans="1:59" ht="12.75" x14ac:dyDescent="0.2">
      <c r="A211" s="205"/>
      <c r="B211" s="206"/>
      <c r="C211" s="185"/>
      <c r="D211" s="166"/>
      <c r="E211" s="205"/>
      <c r="F211" s="205"/>
      <c r="G211" s="166"/>
      <c r="H211" s="166"/>
      <c r="I211" s="205"/>
      <c r="J211" s="265"/>
      <c r="K211" s="185"/>
      <c r="L211" s="166"/>
      <c r="M211" s="205"/>
      <c r="N211" s="205"/>
      <c r="O211" s="166"/>
      <c r="P211" s="166"/>
      <c r="Q211" s="205"/>
      <c r="R211" s="265"/>
      <c r="S211" s="185"/>
      <c r="T211" s="166"/>
      <c r="U211" s="205"/>
      <c r="V211" s="205"/>
      <c r="W211" s="166"/>
      <c r="X211" s="166"/>
      <c r="Y211" s="205"/>
      <c r="Z211" s="265"/>
      <c r="AA211" s="166"/>
      <c r="AB211" s="166"/>
      <c r="AC211" s="205"/>
      <c r="AD211" s="205"/>
      <c r="AE211" s="166"/>
      <c r="AF211" s="166"/>
      <c r="AG211" s="205"/>
      <c r="AH211" s="205"/>
      <c r="AI211" s="185"/>
      <c r="AJ211" s="166"/>
      <c r="AK211" s="205"/>
      <c r="AL211" s="205"/>
      <c r="AM211" s="166"/>
      <c r="AN211" s="166"/>
      <c r="AO211" s="205"/>
      <c r="AP211" s="265"/>
      <c r="AQ211" s="185"/>
      <c r="AR211" s="166"/>
      <c r="AS211" s="205"/>
      <c r="AT211" s="205"/>
      <c r="AU211" s="166"/>
      <c r="AV211" s="166"/>
      <c r="AW211" s="205"/>
      <c r="AX211" s="265"/>
      <c r="AY211" s="185"/>
      <c r="AZ211" s="166"/>
      <c r="BA211" s="205"/>
      <c r="BB211" s="205"/>
      <c r="BC211" s="166"/>
      <c r="BD211" s="166"/>
      <c r="BE211" s="205"/>
      <c r="BF211" s="265"/>
      <c r="BG211" s="166"/>
    </row>
    <row r="212" spans="1:59" ht="12.75" x14ac:dyDescent="0.2">
      <c r="A212" s="205"/>
      <c r="B212" s="206"/>
      <c r="C212" s="185"/>
      <c r="D212" s="166"/>
      <c r="E212" s="205"/>
      <c r="F212" s="205"/>
      <c r="G212" s="166"/>
      <c r="H212" s="166"/>
      <c r="I212" s="205"/>
      <c r="J212" s="265"/>
      <c r="K212" s="185"/>
      <c r="L212" s="166"/>
      <c r="M212" s="205"/>
      <c r="N212" s="205"/>
      <c r="O212" s="166"/>
      <c r="P212" s="166"/>
      <c r="Q212" s="205"/>
      <c r="R212" s="265"/>
      <c r="S212" s="185"/>
      <c r="T212" s="166"/>
      <c r="U212" s="205"/>
      <c r="V212" s="205"/>
      <c r="W212" s="166"/>
      <c r="X212" s="166"/>
      <c r="Y212" s="205"/>
      <c r="Z212" s="265"/>
      <c r="AA212" s="166"/>
      <c r="AB212" s="166"/>
      <c r="AC212" s="205"/>
      <c r="AD212" s="205"/>
      <c r="AE212" s="166"/>
      <c r="AF212" s="166"/>
      <c r="AG212" s="205"/>
      <c r="AH212" s="205"/>
      <c r="AI212" s="185"/>
      <c r="AJ212" s="166"/>
      <c r="AK212" s="205"/>
      <c r="AL212" s="205"/>
      <c r="AM212" s="166"/>
      <c r="AN212" s="166"/>
      <c r="AO212" s="205"/>
      <c r="AP212" s="265"/>
      <c r="AQ212" s="185"/>
      <c r="AR212" s="166"/>
      <c r="AS212" s="205"/>
      <c r="AT212" s="205"/>
      <c r="AU212" s="166"/>
      <c r="AV212" s="166"/>
      <c r="AW212" s="205"/>
      <c r="AX212" s="265"/>
      <c r="AY212" s="185"/>
      <c r="AZ212" s="166"/>
      <c r="BA212" s="205"/>
      <c r="BB212" s="205"/>
      <c r="BC212" s="166"/>
      <c r="BD212" s="166"/>
      <c r="BE212" s="205"/>
      <c r="BF212" s="265"/>
      <c r="BG212" s="166"/>
    </row>
    <row r="213" spans="1:59" ht="12.75" x14ac:dyDescent="0.2">
      <c r="A213" s="205"/>
      <c r="B213" s="206"/>
      <c r="C213" s="185"/>
      <c r="D213" s="166"/>
      <c r="E213" s="205"/>
      <c r="F213" s="205"/>
      <c r="G213" s="166"/>
      <c r="H213" s="166"/>
      <c r="I213" s="205"/>
      <c r="J213" s="265"/>
      <c r="K213" s="185"/>
      <c r="L213" s="166"/>
      <c r="M213" s="205"/>
      <c r="N213" s="205"/>
      <c r="O213" s="166"/>
      <c r="P213" s="166"/>
      <c r="Q213" s="205"/>
      <c r="R213" s="265"/>
      <c r="S213" s="185"/>
      <c r="T213" s="166"/>
      <c r="U213" s="205"/>
      <c r="V213" s="205"/>
      <c r="W213" s="166"/>
      <c r="X213" s="166"/>
      <c r="Y213" s="205"/>
      <c r="Z213" s="265"/>
      <c r="AA213" s="166"/>
      <c r="AB213" s="166"/>
      <c r="AC213" s="205"/>
      <c r="AD213" s="205"/>
      <c r="AE213" s="166"/>
      <c r="AF213" s="166"/>
      <c r="AG213" s="205"/>
      <c r="AH213" s="205"/>
      <c r="AI213" s="185"/>
      <c r="AJ213" s="166"/>
      <c r="AK213" s="205"/>
      <c r="AL213" s="205"/>
      <c r="AM213" s="166"/>
      <c r="AN213" s="166"/>
      <c r="AO213" s="205"/>
      <c r="AP213" s="265"/>
      <c r="AQ213" s="185"/>
      <c r="AR213" s="166"/>
      <c r="AS213" s="205"/>
      <c r="AT213" s="205"/>
      <c r="AU213" s="166"/>
      <c r="AV213" s="166"/>
      <c r="AW213" s="205"/>
      <c r="AX213" s="265"/>
      <c r="AY213" s="185"/>
      <c r="AZ213" s="166"/>
      <c r="BA213" s="205"/>
      <c r="BB213" s="205"/>
      <c r="BC213" s="166"/>
      <c r="BD213" s="166"/>
      <c r="BE213" s="205"/>
      <c r="BF213" s="265"/>
      <c r="BG213" s="166"/>
    </row>
    <row r="214" spans="1:59" ht="12.75" x14ac:dyDescent="0.2">
      <c r="A214" s="205"/>
      <c r="B214" s="206"/>
      <c r="C214" s="185"/>
      <c r="D214" s="166"/>
      <c r="E214" s="205"/>
      <c r="F214" s="205"/>
      <c r="G214" s="166"/>
      <c r="H214" s="166"/>
      <c r="I214" s="205"/>
      <c r="J214" s="265"/>
      <c r="K214" s="185"/>
      <c r="L214" s="166"/>
      <c r="M214" s="205"/>
      <c r="N214" s="205"/>
      <c r="O214" s="166"/>
      <c r="P214" s="166"/>
      <c r="Q214" s="205"/>
      <c r="R214" s="265"/>
      <c r="S214" s="185"/>
      <c r="T214" s="166"/>
      <c r="U214" s="205"/>
      <c r="V214" s="205"/>
      <c r="W214" s="166"/>
      <c r="X214" s="166"/>
      <c r="Y214" s="205"/>
      <c r="Z214" s="265"/>
      <c r="AA214" s="166"/>
      <c r="AB214" s="166"/>
      <c r="AC214" s="205"/>
      <c r="AD214" s="205"/>
      <c r="AE214" s="166"/>
      <c r="AF214" s="166"/>
      <c r="AG214" s="205"/>
      <c r="AH214" s="205"/>
      <c r="AI214" s="185"/>
      <c r="AJ214" s="166"/>
      <c r="AK214" s="205"/>
      <c r="AL214" s="205"/>
      <c r="AM214" s="166"/>
      <c r="AN214" s="166"/>
      <c r="AO214" s="205"/>
      <c r="AP214" s="265"/>
      <c r="AQ214" s="185"/>
      <c r="AR214" s="166"/>
      <c r="AS214" s="205"/>
      <c r="AT214" s="205"/>
      <c r="AU214" s="166"/>
      <c r="AV214" s="166"/>
      <c r="AW214" s="205"/>
      <c r="AX214" s="265"/>
      <c r="AY214" s="185"/>
      <c r="AZ214" s="166"/>
      <c r="BA214" s="205"/>
      <c r="BB214" s="205"/>
      <c r="BC214" s="166"/>
      <c r="BD214" s="166"/>
      <c r="BE214" s="205"/>
      <c r="BF214" s="265"/>
      <c r="BG214" s="166"/>
    </row>
    <row r="215" spans="1:59" ht="12.75" x14ac:dyDescent="0.2">
      <c r="A215" s="205"/>
      <c r="B215" s="206"/>
      <c r="C215" s="185"/>
      <c r="D215" s="166"/>
      <c r="E215" s="205"/>
      <c r="F215" s="205"/>
      <c r="G215" s="166"/>
      <c r="H215" s="166"/>
      <c r="I215" s="205"/>
      <c r="J215" s="265"/>
      <c r="K215" s="185"/>
      <c r="L215" s="166"/>
      <c r="M215" s="205"/>
      <c r="N215" s="205"/>
      <c r="O215" s="166"/>
      <c r="P215" s="166"/>
      <c r="Q215" s="205"/>
      <c r="R215" s="265"/>
      <c r="S215" s="185"/>
      <c r="T215" s="166"/>
      <c r="U215" s="205"/>
      <c r="V215" s="205"/>
      <c r="W215" s="166"/>
      <c r="X215" s="166"/>
      <c r="Y215" s="205"/>
      <c r="Z215" s="265"/>
      <c r="AA215" s="166"/>
      <c r="AB215" s="166"/>
      <c r="AC215" s="205"/>
      <c r="AD215" s="205"/>
      <c r="AE215" s="166"/>
      <c r="AF215" s="166"/>
      <c r="AG215" s="205"/>
      <c r="AH215" s="205"/>
      <c r="AI215" s="185"/>
      <c r="AJ215" s="166"/>
      <c r="AK215" s="205"/>
      <c r="AL215" s="205"/>
      <c r="AM215" s="166"/>
      <c r="AN215" s="166"/>
      <c r="AO215" s="205"/>
      <c r="AP215" s="265"/>
      <c r="AQ215" s="185"/>
      <c r="AR215" s="166"/>
      <c r="AS215" s="205"/>
      <c r="AT215" s="205"/>
      <c r="AU215" s="166"/>
      <c r="AV215" s="166"/>
      <c r="AW215" s="205"/>
      <c r="AX215" s="265"/>
      <c r="AY215" s="185"/>
      <c r="AZ215" s="166"/>
      <c r="BA215" s="205"/>
      <c r="BB215" s="205"/>
      <c r="BC215" s="166"/>
      <c r="BD215" s="166"/>
      <c r="BE215" s="205"/>
      <c r="BF215" s="265"/>
      <c r="BG215" s="166"/>
    </row>
    <row r="216" spans="1:59" ht="12.75" x14ac:dyDescent="0.2">
      <c r="A216" s="205"/>
      <c r="B216" s="206"/>
      <c r="C216" s="185"/>
      <c r="D216" s="166"/>
      <c r="E216" s="205"/>
      <c r="F216" s="205"/>
      <c r="G216" s="166"/>
      <c r="H216" s="166"/>
      <c r="I216" s="205"/>
      <c r="J216" s="265"/>
      <c r="K216" s="185"/>
      <c r="L216" s="166"/>
      <c r="M216" s="205"/>
      <c r="N216" s="205"/>
      <c r="O216" s="166"/>
      <c r="P216" s="166"/>
      <c r="Q216" s="205"/>
      <c r="R216" s="265"/>
      <c r="S216" s="185"/>
      <c r="T216" s="166"/>
      <c r="U216" s="205"/>
      <c r="V216" s="205"/>
      <c r="W216" s="166"/>
      <c r="X216" s="166"/>
      <c r="Y216" s="205"/>
      <c r="Z216" s="265"/>
      <c r="AA216" s="166"/>
      <c r="AB216" s="166"/>
      <c r="AC216" s="205"/>
      <c r="AD216" s="205"/>
      <c r="AE216" s="166"/>
      <c r="AF216" s="166"/>
      <c r="AG216" s="205"/>
      <c r="AH216" s="205"/>
      <c r="AI216" s="185"/>
      <c r="AJ216" s="166"/>
      <c r="AK216" s="205"/>
      <c r="AL216" s="205"/>
      <c r="AM216" s="166"/>
      <c r="AN216" s="166"/>
      <c r="AO216" s="205"/>
      <c r="AP216" s="265"/>
      <c r="AQ216" s="185"/>
      <c r="AR216" s="166"/>
      <c r="AS216" s="205"/>
      <c r="AT216" s="205"/>
      <c r="AU216" s="166"/>
      <c r="AV216" s="166"/>
      <c r="AW216" s="205"/>
      <c r="AX216" s="265"/>
      <c r="AY216" s="185"/>
      <c r="AZ216" s="166"/>
      <c r="BA216" s="205"/>
      <c r="BB216" s="205"/>
      <c r="BC216" s="166"/>
      <c r="BD216" s="166"/>
      <c r="BE216" s="205"/>
      <c r="BF216" s="265"/>
      <c r="BG216" s="166"/>
    </row>
    <row r="217" spans="1:59" ht="12.75" x14ac:dyDescent="0.2">
      <c r="A217" s="205"/>
      <c r="B217" s="206"/>
      <c r="C217" s="185"/>
      <c r="D217" s="166"/>
      <c r="E217" s="205"/>
      <c r="F217" s="205"/>
      <c r="G217" s="166"/>
      <c r="H217" s="166"/>
      <c r="I217" s="205"/>
      <c r="J217" s="265"/>
      <c r="K217" s="185"/>
      <c r="L217" s="166"/>
      <c r="M217" s="205"/>
      <c r="N217" s="205"/>
      <c r="O217" s="166"/>
      <c r="P217" s="166"/>
      <c r="Q217" s="205"/>
      <c r="R217" s="265"/>
      <c r="S217" s="185"/>
      <c r="T217" s="166"/>
      <c r="U217" s="205"/>
      <c r="V217" s="205"/>
      <c r="W217" s="166"/>
      <c r="X217" s="166"/>
      <c r="Y217" s="205"/>
      <c r="Z217" s="265"/>
      <c r="AA217" s="166"/>
      <c r="AB217" s="166"/>
      <c r="AC217" s="205"/>
      <c r="AD217" s="205"/>
      <c r="AE217" s="166"/>
      <c r="AF217" s="166"/>
      <c r="AG217" s="205"/>
      <c r="AH217" s="205"/>
      <c r="AI217" s="185"/>
      <c r="AJ217" s="166"/>
      <c r="AK217" s="205"/>
      <c r="AL217" s="205"/>
      <c r="AM217" s="166"/>
      <c r="AN217" s="166"/>
      <c r="AO217" s="205"/>
      <c r="AP217" s="265"/>
      <c r="AQ217" s="185"/>
      <c r="AR217" s="166"/>
      <c r="AS217" s="205"/>
      <c r="AT217" s="205"/>
      <c r="AU217" s="166"/>
      <c r="AV217" s="166"/>
      <c r="AW217" s="205"/>
      <c r="AX217" s="265"/>
      <c r="AY217" s="185"/>
      <c r="AZ217" s="166"/>
      <c r="BA217" s="205"/>
      <c r="BB217" s="205"/>
      <c r="BC217" s="166"/>
      <c r="BD217" s="166"/>
      <c r="BE217" s="205"/>
      <c r="BF217" s="265"/>
      <c r="BG217" s="166"/>
    </row>
    <row r="218" spans="1:59" ht="12.75" x14ac:dyDescent="0.2">
      <c r="A218" s="205"/>
      <c r="B218" s="206"/>
      <c r="C218" s="185"/>
      <c r="D218" s="166"/>
      <c r="E218" s="205"/>
      <c r="F218" s="205"/>
      <c r="G218" s="166"/>
      <c r="H218" s="166"/>
      <c r="I218" s="205"/>
      <c r="J218" s="265"/>
      <c r="K218" s="185"/>
      <c r="L218" s="166"/>
      <c r="M218" s="205"/>
      <c r="N218" s="205"/>
      <c r="O218" s="166"/>
      <c r="P218" s="166"/>
      <c r="Q218" s="205"/>
      <c r="R218" s="265"/>
      <c r="S218" s="185"/>
      <c r="T218" s="166"/>
      <c r="U218" s="205"/>
      <c r="V218" s="205"/>
      <c r="W218" s="166"/>
      <c r="X218" s="166"/>
      <c r="Y218" s="205"/>
      <c r="Z218" s="265"/>
      <c r="AA218" s="166"/>
      <c r="AB218" s="166"/>
      <c r="AC218" s="205"/>
      <c r="AD218" s="205"/>
      <c r="AE218" s="166"/>
      <c r="AF218" s="166"/>
      <c r="AG218" s="205"/>
      <c r="AH218" s="205"/>
      <c r="AI218" s="185"/>
      <c r="AJ218" s="166"/>
      <c r="AK218" s="205"/>
      <c r="AL218" s="205"/>
      <c r="AM218" s="166"/>
      <c r="AN218" s="166"/>
      <c r="AO218" s="205"/>
      <c r="AP218" s="265"/>
      <c r="AQ218" s="185"/>
      <c r="AR218" s="166"/>
      <c r="AS218" s="205"/>
      <c r="AT218" s="205"/>
      <c r="AU218" s="166"/>
      <c r="AV218" s="166"/>
      <c r="AW218" s="205"/>
      <c r="AX218" s="265"/>
      <c r="AY218" s="185"/>
      <c r="AZ218" s="166"/>
      <c r="BA218" s="205"/>
      <c r="BB218" s="205"/>
      <c r="BC218" s="166"/>
      <c r="BD218" s="166"/>
      <c r="BE218" s="205"/>
      <c r="BF218" s="265"/>
      <c r="BG218" s="166"/>
    </row>
    <row r="219" spans="1:59" ht="12.75" x14ac:dyDescent="0.2">
      <c r="A219" s="205"/>
      <c r="B219" s="206"/>
      <c r="C219" s="185"/>
      <c r="D219" s="166"/>
      <c r="E219" s="205"/>
      <c r="F219" s="205"/>
      <c r="G219" s="166"/>
      <c r="H219" s="166"/>
      <c r="I219" s="205"/>
      <c r="J219" s="265"/>
      <c r="K219" s="185"/>
      <c r="L219" s="166"/>
      <c r="M219" s="205"/>
      <c r="N219" s="205"/>
      <c r="O219" s="166"/>
      <c r="P219" s="166"/>
      <c r="Q219" s="205"/>
      <c r="R219" s="265"/>
      <c r="S219" s="185"/>
      <c r="T219" s="166"/>
      <c r="U219" s="205"/>
      <c r="V219" s="205"/>
      <c r="W219" s="166"/>
      <c r="X219" s="166"/>
      <c r="Y219" s="205"/>
      <c r="Z219" s="265"/>
      <c r="AA219" s="166"/>
      <c r="AB219" s="166"/>
      <c r="AC219" s="205"/>
      <c r="AD219" s="205"/>
      <c r="AE219" s="166"/>
      <c r="AF219" s="166"/>
      <c r="AG219" s="205"/>
      <c r="AH219" s="205"/>
      <c r="AI219" s="185"/>
      <c r="AJ219" s="166"/>
      <c r="AK219" s="205"/>
      <c r="AL219" s="205"/>
      <c r="AM219" s="166"/>
      <c r="AN219" s="166"/>
      <c r="AO219" s="205"/>
      <c r="AP219" s="265"/>
      <c r="AQ219" s="185"/>
      <c r="AR219" s="166"/>
      <c r="AS219" s="205"/>
      <c r="AT219" s="205"/>
      <c r="AU219" s="166"/>
      <c r="AV219" s="166"/>
      <c r="AW219" s="205"/>
      <c r="AX219" s="265"/>
      <c r="AY219" s="185"/>
      <c r="AZ219" s="166"/>
      <c r="BA219" s="205"/>
      <c r="BB219" s="205"/>
      <c r="BC219" s="166"/>
      <c r="BD219" s="166"/>
      <c r="BE219" s="205"/>
      <c r="BF219" s="265"/>
      <c r="BG219" s="166"/>
    </row>
    <row r="220" spans="1:59" ht="12.75" x14ac:dyDescent="0.2">
      <c r="A220" s="205"/>
      <c r="B220" s="206"/>
      <c r="C220" s="185"/>
      <c r="D220" s="166"/>
      <c r="E220" s="205"/>
      <c r="F220" s="205"/>
      <c r="G220" s="166"/>
      <c r="H220" s="166"/>
      <c r="I220" s="205"/>
      <c r="J220" s="265"/>
      <c r="K220" s="185"/>
      <c r="L220" s="166"/>
      <c r="M220" s="205"/>
      <c r="N220" s="205"/>
      <c r="O220" s="166"/>
      <c r="P220" s="166"/>
      <c r="Q220" s="205"/>
      <c r="R220" s="265"/>
      <c r="S220" s="185"/>
      <c r="T220" s="166"/>
      <c r="U220" s="205"/>
      <c r="V220" s="205"/>
      <c r="W220" s="166"/>
      <c r="X220" s="166"/>
      <c r="Y220" s="205"/>
      <c r="Z220" s="265"/>
      <c r="AA220" s="166"/>
      <c r="AB220" s="166"/>
      <c r="AC220" s="205"/>
      <c r="AD220" s="205"/>
      <c r="AE220" s="166"/>
      <c r="AF220" s="166"/>
      <c r="AG220" s="205"/>
      <c r="AH220" s="205"/>
      <c r="AI220" s="185"/>
      <c r="AJ220" s="166"/>
      <c r="AK220" s="205"/>
      <c r="AL220" s="205"/>
      <c r="AM220" s="166"/>
      <c r="AN220" s="166"/>
      <c r="AO220" s="205"/>
      <c r="AP220" s="265"/>
      <c r="AQ220" s="185"/>
      <c r="AR220" s="166"/>
      <c r="AS220" s="205"/>
      <c r="AT220" s="205"/>
      <c r="AU220" s="166"/>
      <c r="AV220" s="166"/>
      <c r="AW220" s="205"/>
      <c r="AX220" s="265"/>
      <c r="AY220" s="185"/>
      <c r="AZ220" s="166"/>
      <c r="BA220" s="205"/>
      <c r="BB220" s="205"/>
      <c r="BC220" s="166"/>
      <c r="BD220" s="166"/>
      <c r="BE220" s="205"/>
      <c r="BF220" s="265"/>
      <c r="BG220" s="166"/>
    </row>
    <row r="221" spans="1:59" ht="12.75" x14ac:dyDescent="0.2">
      <c r="A221" s="205"/>
      <c r="B221" s="206"/>
      <c r="C221" s="185"/>
      <c r="D221" s="166"/>
      <c r="E221" s="205"/>
      <c r="F221" s="205"/>
      <c r="G221" s="166"/>
      <c r="H221" s="166"/>
      <c r="I221" s="205"/>
      <c r="J221" s="265"/>
      <c r="K221" s="185"/>
      <c r="L221" s="166"/>
      <c r="M221" s="205"/>
      <c r="N221" s="205"/>
      <c r="O221" s="166"/>
      <c r="P221" s="166"/>
      <c r="Q221" s="205"/>
      <c r="R221" s="265"/>
      <c r="S221" s="185"/>
      <c r="T221" s="166"/>
      <c r="U221" s="205"/>
      <c r="V221" s="205"/>
      <c r="W221" s="166"/>
      <c r="X221" s="166"/>
      <c r="Y221" s="205"/>
      <c r="Z221" s="265"/>
      <c r="AA221" s="166"/>
      <c r="AB221" s="166"/>
      <c r="AC221" s="205"/>
      <c r="AD221" s="205"/>
      <c r="AE221" s="166"/>
      <c r="AF221" s="166"/>
      <c r="AG221" s="205"/>
      <c r="AH221" s="205"/>
      <c r="AI221" s="185"/>
      <c r="AJ221" s="166"/>
      <c r="AK221" s="205"/>
      <c r="AL221" s="205"/>
      <c r="AM221" s="166"/>
      <c r="AN221" s="166"/>
      <c r="AO221" s="205"/>
      <c r="AP221" s="265"/>
      <c r="AQ221" s="185"/>
      <c r="AR221" s="166"/>
      <c r="AS221" s="205"/>
      <c r="AT221" s="205"/>
      <c r="AU221" s="166"/>
      <c r="AV221" s="166"/>
      <c r="AW221" s="205"/>
      <c r="AX221" s="265"/>
      <c r="AY221" s="185"/>
      <c r="AZ221" s="166"/>
      <c r="BA221" s="205"/>
      <c r="BB221" s="205"/>
      <c r="BC221" s="166"/>
      <c r="BD221" s="166"/>
      <c r="BE221" s="205"/>
      <c r="BF221" s="265"/>
      <c r="BG221" s="166"/>
    </row>
    <row r="222" spans="1:59" ht="12.75" x14ac:dyDescent="0.2">
      <c r="A222" s="205"/>
      <c r="B222" s="206"/>
      <c r="C222" s="185"/>
      <c r="D222" s="166"/>
      <c r="E222" s="205"/>
      <c r="F222" s="205"/>
      <c r="G222" s="166"/>
      <c r="H222" s="166"/>
      <c r="I222" s="205"/>
      <c r="J222" s="265"/>
      <c r="K222" s="185"/>
      <c r="L222" s="166"/>
      <c r="M222" s="205"/>
      <c r="N222" s="205"/>
      <c r="O222" s="166"/>
      <c r="P222" s="166"/>
      <c r="Q222" s="205"/>
      <c r="R222" s="265"/>
      <c r="S222" s="185"/>
      <c r="T222" s="166"/>
      <c r="U222" s="205"/>
      <c r="V222" s="205"/>
      <c r="W222" s="166"/>
      <c r="X222" s="166"/>
      <c r="Y222" s="205"/>
      <c r="Z222" s="265"/>
      <c r="AA222" s="166"/>
      <c r="AB222" s="166"/>
      <c r="AC222" s="205"/>
      <c r="AD222" s="205"/>
      <c r="AE222" s="166"/>
      <c r="AF222" s="166"/>
      <c r="AG222" s="205"/>
      <c r="AH222" s="205"/>
      <c r="AI222" s="185"/>
      <c r="AJ222" s="166"/>
      <c r="AK222" s="205"/>
      <c r="AL222" s="205"/>
      <c r="AM222" s="166"/>
      <c r="AN222" s="166"/>
      <c r="AO222" s="205"/>
      <c r="AP222" s="265"/>
      <c r="AQ222" s="185"/>
      <c r="AR222" s="166"/>
      <c r="AS222" s="205"/>
      <c r="AT222" s="205"/>
      <c r="AU222" s="166"/>
      <c r="AV222" s="166"/>
      <c r="AW222" s="205"/>
      <c r="AX222" s="265"/>
      <c r="AY222" s="185"/>
      <c r="AZ222" s="166"/>
      <c r="BA222" s="205"/>
      <c r="BB222" s="205"/>
      <c r="BC222" s="166"/>
      <c r="BD222" s="166"/>
      <c r="BE222" s="205"/>
      <c r="BF222" s="265"/>
      <c r="BG222" s="166"/>
    </row>
    <row r="223" spans="1:59" ht="12.75" x14ac:dyDescent="0.2">
      <c r="A223" s="205"/>
      <c r="B223" s="206"/>
      <c r="C223" s="185"/>
      <c r="D223" s="166"/>
      <c r="E223" s="205"/>
      <c r="F223" s="205"/>
      <c r="G223" s="166"/>
      <c r="H223" s="166"/>
      <c r="I223" s="205"/>
      <c r="J223" s="265"/>
      <c r="K223" s="185"/>
      <c r="L223" s="166"/>
      <c r="M223" s="205"/>
      <c r="N223" s="205"/>
      <c r="O223" s="166"/>
      <c r="P223" s="166"/>
      <c r="Q223" s="205"/>
      <c r="R223" s="265"/>
      <c r="S223" s="185"/>
      <c r="T223" s="166"/>
      <c r="U223" s="205"/>
      <c r="V223" s="205"/>
      <c r="W223" s="166"/>
      <c r="X223" s="166"/>
      <c r="Y223" s="205"/>
      <c r="Z223" s="265"/>
      <c r="AA223" s="166"/>
      <c r="AB223" s="166"/>
      <c r="AC223" s="205"/>
      <c r="AD223" s="205"/>
      <c r="AE223" s="166"/>
      <c r="AF223" s="166"/>
      <c r="AG223" s="205"/>
      <c r="AH223" s="205"/>
      <c r="AI223" s="185"/>
      <c r="AJ223" s="166"/>
      <c r="AK223" s="205"/>
      <c r="AL223" s="205"/>
      <c r="AM223" s="166"/>
      <c r="AN223" s="166"/>
      <c r="AO223" s="205"/>
      <c r="AP223" s="265"/>
      <c r="AQ223" s="185"/>
      <c r="AR223" s="166"/>
      <c r="AS223" s="205"/>
      <c r="AT223" s="205"/>
      <c r="AU223" s="166"/>
      <c r="AV223" s="166"/>
      <c r="AW223" s="205"/>
      <c r="AX223" s="265"/>
      <c r="AY223" s="185"/>
      <c r="AZ223" s="166"/>
      <c r="BA223" s="205"/>
      <c r="BB223" s="205"/>
      <c r="BC223" s="166"/>
      <c r="BD223" s="166"/>
      <c r="BE223" s="205"/>
      <c r="BF223" s="265"/>
      <c r="BG223" s="166"/>
    </row>
    <row r="224" spans="1:59" ht="12.75" x14ac:dyDescent="0.2">
      <c r="A224" s="205"/>
      <c r="B224" s="206"/>
      <c r="C224" s="185"/>
      <c r="D224" s="166"/>
      <c r="E224" s="205"/>
      <c r="F224" s="205"/>
      <c r="G224" s="166"/>
      <c r="H224" s="166"/>
      <c r="I224" s="205"/>
      <c r="J224" s="265"/>
      <c r="K224" s="185"/>
      <c r="L224" s="166"/>
      <c r="M224" s="205"/>
      <c r="N224" s="205"/>
      <c r="O224" s="166"/>
      <c r="P224" s="166"/>
      <c r="Q224" s="205"/>
      <c r="R224" s="265"/>
      <c r="S224" s="185"/>
      <c r="T224" s="166"/>
      <c r="U224" s="205"/>
      <c r="V224" s="205"/>
      <c r="W224" s="166"/>
      <c r="X224" s="166"/>
      <c r="Y224" s="205"/>
      <c r="Z224" s="265"/>
      <c r="AA224" s="166"/>
      <c r="AB224" s="166"/>
      <c r="AC224" s="205"/>
      <c r="AD224" s="205"/>
      <c r="AE224" s="166"/>
      <c r="AF224" s="166"/>
      <c r="AG224" s="205"/>
      <c r="AH224" s="205"/>
      <c r="AI224" s="185"/>
      <c r="AJ224" s="166"/>
      <c r="AK224" s="205"/>
      <c r="AL224" s="205"/>
      <c r="AM224" s="166"/>
      <c r="AN224" s="166"/>
      <c r="AO224" s="205"/>
      <c r="AP224" s="265"/>
      <c r="AQ224" s="185"/>
      <c r="AR224" s="166"/>
      <c r="AS224" s="205"/>
      <c r="AT224" s="205"/>
      <c r="AU224" s="166"/>
      <c r="AV224" s="166"/>
      <c r="AW224" s="205"/>
      <c r="AX224" s="265"/>
      <c r="AY224" s="185"/>
      <c r="AZ224" s="166"/>
      <c r="BA224" s="205"/>
      <c r="BB224" s="205"/>
      <c r="BC224" s="166"/>
      <c r="BD224" s="166"/>
      <c r="BE224" s="205"/>
      <c r="BF224" s="265"/>
      <c r="BG224" s="166"/>
    </row>
    <row r="225" spans="1:59" ht="12.75" x14ac:dyDescent="0.2">
      <c r="A225" s="205"/>
      <c r="B225" s="206"/>
      <c r="C225" s="185"/>
      <c r="D225" s="166"/>
      <c r="E225" s="205"/>
      <c r="F225" s="205"/>
      <c r="G225" s="166"/>
      <c r="H225" s="166"/>
      <c r="I225" s="205"/>
      <c r="J225" s="265"/>
      <c r="K225" s="185"/>
      <c r="L225" s="166"/>
      <c r="M225" s="205"/>
      <c r="N225" s="205"/>
      <c r="O225" s="166"/>
      <c r="P225" s="166"/>
      <c r="Q225" s="205"/>
      <c r="R225" s="265"/>
      <c r="S225" s="185"/>
      <c r="T225" s="166"/>
      <c r="U225" s="205"/>
      <c r="V225" s="205"/>
      <c r="W225" s="166"/>
      <c r="X225" s="166"/>
      <c r="Y225" s="205"/>
      <c r="Z225" s="265"/>
      <c r="AA225" s="166"/>
      <c r="AB225" s="166"/>
      <c r="AC225" s="205"/>
      <c r="AD225" s="205"/>
      <c r="AE225" s="166"/>
      <c r="AF225" s="166"/>
      <c r="AG225" s="205"/>
      <c r="AH225" s="205"/>
      <c r="AI225" s="185"/>
      <c r="AJ225" s="166"/>
      <c r="AK225" s="205"/>
      <c r="AL225" s="205"/>
      <c r="AM225" s="166"/>
      <c r="AN225" s="166"/>
      <c r="AO225" s="205"/>
      <c r="AP225" s="265"/>
      <c r="AQ225" s="185"/>
      <c r="AR225" s="166"/>
      <c r="AS225" s="205"/>
      <c r="AT225" s="205"/>
      <c r="AU225" s="166"/>
      <c r="AV225" s="166"/>
      <c r="AW225" s="205"/>
      <c r="AX225" s="265"/>
      <c r="AY225" s="185"/>
      <c r="AZ225" s="166"/>
      <c r="BA225" s="205"/>
      <c r="BB225" s="205"/>
      <c r="BC225" s="166"/>
      <c r="BD225" s="166"/>
      <c r="BE225" s="205"/>
      <c r="BF225" s="265"/>
      <c r="BG225" s="166"/>
    </row>
    <row r="226" spans="1:59" ht="12.75" x14ac:dyDescent="0.2">
      <c r="A226" s="205"/>
      <c r="B226" s="206"/>
      <c r="C226" s="185"/>
      <c r="D226" s="166"/>
      <c r="E226" s="205"/>
      <c r="F226" s="205"/>
      <c r="G226" s="166"/>
      <c r="H226" s="166"/>
      <c r="I226" s="205"/>
      <c r="J226" s="265"/>
      <c r="K226" s="185"/>
      <c r="L226" s="166"/>
      <c r="M226" s="205"/>
      <c r="N226" s="205"/>
      <c r="O226" s="166"/>
      <c r="P226" s="166"/>
      <c r="Q226" s="205"/>
      <c r="R226" s="265"/>
      <c r="S226" s="185"/>
      <c r="T226" s="166"/>
      <c r="U226" s="205"/>
      <c r="V226" s="205"/>
      <c r="W226" s="166"/>
      <c r="X226" s="166"/>
      <c r="Y226" s="205"/>
      <c r="Z226" s="265"/>
      <c r="AA226" s="166"/>
      <c r="AB226" s="166"/>
      <c r="AC226" s="205"/>
      <c r="AD226" s="205"/>
      <c r="AE226" s="166"/>
      <c r="AF226" s="166"/>
      <c r="AG226" s="205"/>
      <c r="AH226" s="205"/>
      <c r="AI226" s="185"/>
      <c r="AJ226" s="166"/>
      <c r="AK226" s="205"/>
      <c r="AL226" s="205"/>
      <c r="AM226" s="166"/>
      <c r="AN226" s="166"/>
      <c r="AO226" s="205"/>
      <c r="AP226" s="265"/>
      <c r="AQ226" s="185"/>
      <c r="AR226" s="166"/>
      <c r="AS226" s="205"/>
      <c r="AT226" s="205"/>
      <c r="AU226" s="166"/>
      <c r="AV226" s="166"/>
      <c r="AW226" s="205"/>
      <c r="AX226" s="265"/>
      <c r="AY226" s="185"/>
      <c r="AZ226" s="166"/>
      <c r="BA226" s="205"/>
      <c r="BB226" s="205"/>
      <c r="BC226" s="166"/>
      <c r="BD226" s="166"/>
      <c r="BE226" s="205"/>
      <c r="BF226" s="265"/>
      <c r="BG226" s="166"/>
    </row>
    <row r="227" spans="1:59" ht="12.75" x14ac:dyDescent="0.2">
      <c r="A227" s="205"/>
      <c r="B227" s="206"/>
      <c r="C227" s="185"/>
      <c r="D227" s="166"/>
      <c r="E227" s="205"/>
      <c r="F227" s="205"/>
      <c r="G227" s="166"/>
      <c r="H227" s="166"/>
      <c r="I227" s="205"/>
      <c r="J227" s="265"/>
      <c r="K227" s="185"/>
      <c r="L227" s="166"/>
      <c r="M227" s="205"/>
      <c r="N227" s="205"/>
      <c r="O227" s="166"/>
      <c r="P227" s="166"/>
      <c r="Q227" s="205"/>
      <c r="R227" s="265"/>
      <c r="S227" s="185"/>
      <c r="T227" s="166"/>
      <c r="U227" s="205"/>
      <c r="V227" s="205"/>
      <c r="W227" s="166"/>
      <c r="X227" s="166"/>
      <c r="Y227" s="205"/>
      <c r="Z227" s="265"/>
      <c r="AA227" s="166"/>
      <c r="AB227" s="166"/>
      <c r="AC227" s="205"/>
      <c r="AD227" s="205"/>
      <c r="AE227" s="166"/>
      <c r="AF227" s="166"/>
      <c r="AG227" s="205"/>
      <c r="AH227" s="205"/>
      <c r="AI227" s="185"/>
      <c r="AJ227" s="166"/>
      <c r="AK227" s="205"/>
      <c r="AL227" s="205"/>
      <c r="AM227" s="166"/>
      <c r="AN227" s="166"/>
      <c r="AO227" s="205"/>
      <c r="AP227" s="265"/>
      <c r="AQ227" s="185"/>
      <c r="AR227" s="166"/>
      <c r="AS227" s="205"/>
      <c r="AT227" s="205"/>
      <c r="AU227" s="166"/>
      <c r="AV227" s="166"/>
      <c r="AW227" s="205"/>
      <c r="AX227" s="265"/>
      <c r="AY227" s="185"/>
      <c r="AZ227" s="166"/>
      <c r="BA227" s="205"/>
      <c r="BB227" s="205"/>
      <c r="BC227" s="166"/>
      <c r="BD227" s="166"/>
      <c r="BE227" s="205"/>
      <c r="BF227" s="265"/>
      <c r="BG227" s="166"/>
    </row>
    <row r="228" spans="1:59" ht="12.75" x14ac:dyDescent="0.2">
      <c r="A228" s="205"/>
      <c r="B228" s="206"/>
      <c r="C228" s="185"/>
      <c r="D228" s="166"/>
      <c r="E228" s="205"/>
      <c r="F228" s="205"/>
      <c r="G228" s="166"/>
      <c r="H228" s="166"/>
      <c r="I228" s="205"/>
      <c r="J228" s="265"/>
      <c r="K228" s="185"/>
      <c r="L228" s="166"/>
      <c r="M228" s="205"/>
      <c r="N228" s="205"/>
      <c r="O228" s="166"/>
      <c r="P228" s="166"/>
      <c r="Q228" s="205"/>
      <c r="R228" s="265"/>
      <c r="S228" s="185"/>
      <c r="T228" s="166"/>
      <c r="U228" s="205"/>
      <c r="V228" s="205"/>
      <c r="W228" s="166"/>
      <c r="X228" s="166"/>
      <c r="Y228" s="205"/>
      <c r="Z228" s="265"/>
      <c r="AA228" s="166"/>
      <c r="AB228" s="166"/>
      <c r="AC228" s="205"/>
      <c r="AD228" s="205"/>
      <c r="AE228" s="166"/>
      <c r="AF228" s="166"/>
      <c r="AG228" s="205"/>
      <c r="AH228" s="205"/>
      <c r="AI228" s="185"/>
      <c r="AJ228" s="166"/>
      <c r="AK228" s="205"/>
      <c r="AL228" s="205"/>
      <c r="AM228" s="166"/>
      <c r="AN228" s="166"/>
      <c r="AO228" s="205"/>
      <c r="AP228" s="265"/>
      <c r="AQ228" s="185"/>
      <c r="AR228" s="166"/>
      <c r="AS228" s="205"/>
      <c r="AT228" s="205"/>
      <c r="AU228" s="166"/>
      <c r="AV228" s="166"/>
      <c r="AW228" s="205"/>
      <c r="AX228" s="265"/>
      <c r="AY228" s="185"/>
      <c r="AZ228" s="166"/>
      <c r="BA228" s="205"/>
      <c r="BB228" s="205"/>
      <c r="BC228" s="166"/>
      <c r="BD228" s="166"/>
      <c r="BE228" s="205"/>
      <c r="BF228" s="265"/>
      <c r="BG228" s="166"/>
    </row>
    <row r="229" spans="1:59" ht="12.75" x14ac:dyDescent="0.2">
      <c r="A229" s="205"/>
      <c r="B229" s="206"/>
      <c r="C229" s="185"/>
      <c r="D229" s="166"/>
      <c r="E229" s="205"/>
      <c r="F229" s="205"/>
      <c r="G229" s="166"/>
      <c r="H229" s="166"/>
      <c r="I229" s="205"/>
      <c r="J229" s="265"/>
      <c r="K229" s="185"/>
      <c r="L229" s="166"/>
      <c r="M229" s="205"/>
      <c r="N229" s="205"/>
      <c r="O229" s="166"/>
      <c r="P229" s="166"/>
      <c r="Q229" s="205"/>
      <c r="R229" s="265"/>
      <c r="S229" s="185"/>
      <c r="T229" s="166"/>
      <c r="U229" s="205"/>
      <c r="V229" s="205"/>
      <c r="W229" s="166"/>
      <c r="X229" s="166"/>
      <c r="Y229" s="205"/>
      <c r="Z229" s="265"/>
      <c r="AA229" s="166"/>
      <c r="AB229" s="166"/>
      <c r="AC229" s="205"/>
      <c r="AD229" s="205"/>
      <c r="AE229" s="166"/>
      <c r="AF229" s="166"/>
      <c r="AG229" s="205"/>
      <c r="AH229" s="205"/>
      <c r="AI229" s="185"/>
      <c r="AJ229" s="166"/>
      <c r="AK229" s="205"/>
      <c r="AL229" s="205"/>
      <c r="AM229" s="166"/>
      <c r="AN229" s="166"/>
      <c r="AO229" s="205"/>
      <c r="AP229" s="265"/>
      <c r="AQ229" s="185"/>
      <c r="AR229" s="166"/>
      <c r="AS229" s="205"/>
      <c r="AT229" s="205"/>
      <c r="AU229" s="166"/>
      <c r="AV229" s="166"/>
      <c r="AW229" s="205"/>
      <c r="AX229" s="265"/>
      <c r="AY229" s="185"/>
      <c r="AZ229" s="166"/>
      <c r="BA229" s="205"/>
      <c r="BB229" s="205"/>
      <c r="BC229" s="166"/>
      <c r="BD229" s="166"/>
      <c r="BE229" s="205"/>
      <c r="BF229" s="265"/>
      <c r="BG229" s="166"/>
    </row>
    <row r="230" spans="1:59" ht="12.75" x14ac:dyDescent="0.2">
      <c r="A230" s="205"/>
      <c r="B230" s="206"/>
      <c r="C230" s="185"/>
      <c r="D230" s="166"/>
      <c r="E230" s="205"/>
      <c r="F230" s="205"/>
      <c r="G230" s="166"/>
      <c r="H230" s="166"/>
      <c r="I230" s="205"/>
      <c r="J230" s="265"/>
      <c r="K230" s="185"/>
      <c r="L230" s="166"/>
      <c r="M230" s="205"/>
      <c r="N230" s="205"/>
      <c r="O230" s="166"/>
      <c r="P230" s="166"/>
      <c r="Q230" s="205"/>
      <c r="R230" s="265"/>
      <c r="S230" s="185"/>
      <c r="T230" s="166"/>
      <c r="U230" s="205"/>
      <c r="V230" s="205"/>
      <c r="W230" s="166"/>
      <c r="X230" s="166"/>
      <c r="Y230" s="205"/>
      <c r="Z230" s="265"/>
      <c r="AA230" s="166"/>
      <c r="AB230" s="166"/>
      <c r="AC230" s="205"/>
      <c r="AD230" s="205"/>
      <c r="AE230" s="166"/>
      <c r="AF230" s="166"/>
      <c r="AG230" s="205"/>
      <c r="AH230" s="205"/>
      <c r="AI230" s="185"/>
      <c r="AJ230" s="166"/>
      <c r="AK230" s="205"/>
      <c r="AL230" s="205"/>
      <c r="AM230" s="166"/>
      <c r="AN230" s="166"/>
      <c r="AO230" s="205"/>
      <c r="AP230" s="265"/>
      <c r="AQ230" s="185"/>
      <c r="AR230" s="166"/>
      <c r="AS230" s="205"/>
      <c r="AT230" s="205"/>
      <c r="AU230" s="166"/>
      <c r="AV230" s="166"/>
      <c r="AW230" s="205"/>
      <c r="AX230" s="265"/>
      <c r="AY230" s="185"/>
      <c r="AZ230" s="166"/>
      <c r="BA230" s="205"/>
      <c r="BB230" s="205"/>
      <c r="BC230" s="166"/>
      <c r="BD230" s="166"/>
      <c r="BE230" s="205"/>
      <c r="BF230" s="265"/>
      <c r="BG230" s="166"/>
    </row>
    <row r="231" spans="1:59" ht="12.75" x14ac:dyDescent="0.2">
      <c r="A231" s="205"/>
      <c r="B231" s="206"/>
      <c r="C231" s="185"/>
      <c r="D231" s="166"/>
      <c r="E231" s="205"/>
      <c r="F231" s="205"/>
      <c r="G231" s="166"/>
      <c r="H231" s="166"/>
      <c r="I231" s="205"/>
      <c r="J231" s="265"/>
      <c r="K231" s="185"/>
      <c r="L231" s="166"/>
      <c r="M231" s="205"/>
      <c r="N231" s="205"/>
      <c r="O231" s="166"/>
      <c r="P231" s="166"/>
      <c r="Q231" s="205"/>
      <c r="R231" s="265"/>
      <c r="S231" s="185"/>
      <c r="T231" s="166"/>
      <c r="U231" s="205"/>
      <c r="V231" s="205"/>
      <c r="W231" s="166"/>
      <c r="X231" s="166"/>
      <c r="Y231" s="205"/>
      <c r="Z231" s="265"/>
      <c r="AA231" s="166"/>
      <c r="AB231" s="166"/>
      <c r="AC231" s="205"/>
      <c r="AD231" s="205"/>
      <c r="AE231" s="166"/>
      <c r="AF231" s="166"/>
      <c r="AG231" s="205"/>
      <c r="AH231" s="205"/>
      <c r="AI231" s="185"/>
      <c r="AJ231" s="166"/>
      <c r="AK231" s="205"/>
      <c r="AL231" s="205"/>
      <c r="AM231" s="166"/>
      <c r="AN231" s="166"/>
      <c r="AO231" s="205"/>
      <c r="AP231" s="265"/>
      <c r="AQ231" s="185"/>
      <c r="AR231" s="166"/>
      <c r="AS231" s="205"/>
      <c r="AT231" s="205"/>
      <c r="AU231" s="166"/>
      <c r="AV231" s="166"/>
      <c r="AW231" s="205"/>
      <c r="AX231" s="265"/>
      <c r="AY231" s="185"/>
      <c r="AZ231" s="166"/>
      <c r="BA231" s="205"/>
      <c r="BB231" s="205"/>
      <c r="BC231" s="166"/>
      <c r="BD231" s="166"/>
      <c r="BE231" s="205"/>
      <c r="BF231" s="265"/>
      <c r="BG231" s="166"/>
    </row>
    <row r="232" spans="1:59" ht="12.75" x14ac:dyDescent="0.2">
      <c r="A232" s="205"/>
      <c r="B232" s="206"/>
      <c r="C232" s="185"/>
      <c r="D232" s="166"/>
      <c r="E232" s="205"/>
      <c r="F232" s="205"/>
      <c r="G232" s="166"/>
      <c r="H232" s="166"/>
      <c r="I232" s="205"/>
      <c r="J232" s="265"/>
      <c r="K232" s="185"/>
      <c r="L232" s="166"/>
      <c r="M232" s="205"/>
      <c r="N232" s="205"/>
      <c r="O232" s="166"/>
      <c r="P232" s="166"/>
      <c r="Q232" s="205"/>
      <c r="R232" s="265"/>
      <c r="S232" s="185"/>
      <c r="T232" s="166"/>
      <c r="U232" s="205"/>
      <c r="V232" s="205"/>
      <c r="W232" s="166"/>
      <c r="X232" s="166"/>
      <c r="Y232" s="205"/>
      <c r="Z232" s="265"/>
      <c r="AA232" s="166"/>
      <c r="AB232" s="166"/>
      <c r="AC232" s="205"/>
      <c r="AD232" s="205"/>
      <c r="AE232" s="166"/>
      <c r="AF232" s="166"/>
      <c r="AG232" s="205"/>
      <c r="AH232" s="205"/>
      <c r="AI232" s="185"/>
      <c r="AJ232" s="166"/>
      <c r="AK232" s="205"/>
      <c r="AL232" s="205"/>
      <c r="AM232" s="166"/>
      <c r="AN232" s="166"/>
      <c r="AO232" s="205"/>
      <c r="AP232" s="265"/>
      <c r="AQ232" s="185"/>
      <c r="AR232" s="166"/>
      <c r="AS232" s="205"/>
      <c r="AT232" s="205"/>
      <c r="AU232" s="166"/>
      <c r="AV232" s="166"/>
      <c r="AW232" s="205"/>
      <c r="AX232" s="265"/>
      <c r="AY232" s="185"/>
      <c r="AZ232" s="166"/>
      <c r="BA232" s="205"/>
      <c r="BB232" s="205"/>
      <c r="BC232" s="166"/>
      <c r="BD232" s="166"/>
      <c r="BE232" s="205"/>
      <c r="BF232" s="265"/>
      <c r="BG232" s="166"/>
    </row>
    <row r="233" spans="1:59" ht="12.75" x14ac:dyDescent="0.2">
      <c r="A233" s="205"/>
      <c r="B233" s="206"/>
      <c r="C233" s="185"/>
      <c r="D233" s="166"/>
      <c r="E233" s="205"/>
      <c r="F233" s="205"/>
      <c r="G233" s="166"/>
      <c r="H233" s="166"/>
      <c r="I233" s="205"/>
      <c r="J233" s="265"/>
      <c r="K233" s="185"/>
      <c r="L233" s="166"/>
      <c r="M233" s="205"/>
      <c r="N233" s="205"/>
      <c r="O233" s="166"/>
      <c r="P233" s="166"/>
      <c r="Q233" s="205"/>
      <c r="R233" s="265"/>
      <c r="S233" s="185"/>
      <c r="T233" s="166"/>
      <c r="U233" s="205"/>
      <c r="V233" s="205"/>
      <c r="W233" s="166"/>
      <c r="X233" s="166"/>
      <c r="Y233" s="205"/>
      <c r="Z233" s="265"/>
      <c r="AA233" s="166"/>
      <c r="AB233" s="166"/>
      <c r="AC233" s="205"/>
      <c r="AD233" s="205"/>
      <c r="AE233" s="166"/>
      <c r="AF233" s="166"/>
      <c r="AG233" s="205"/>
      <c r="AH233" s="205"/>
      <c r="AI233" s="185"/>
      <c r="AJ233" s="166"/>
      <c r="AK233" s="205"/>
      <c r="AL233" s="205"/>
      <c r="AM233" s="166"/>
      <c r="AN233" s="166"/>
      <c r="AO233" s="205"/>
      <c r="AP233" s="265"/>
      <c r="AQ233" s="185"/>
      <c r="AR233" s="166"/>
      <c r="AS233" s="205"/>
      <c r="AT233" s="205"/>
      <c r="AU233" s="166"/>
      <c r="AV233" s="166"/>
      <c r="AW233" s="205"/>
      <c r="AX233" s="265"/>
      <c r="AY233" s="185"/>
      <c r="AZ233" s="166"/>
      <c r="BA233" s="205"/>
      <c r="BB233" s="205"/>
      <c r="BC233" s="166"/>
      <c r="BD233" s="166"/>
      <c r="BE233" s="205"/>
      <c r="BF233" s="265"/>
      <c r="BG233" s="166"/>
    </row>
    <row r="234" spans="1:59" ht="12.75" x14ac:dyDescent="0.2">
      <c r="A234" s="205"/>
      <c r="B234" s="206"/>
      <c r="C234" s="185"/>
      <c r="D234" s="166"/>
      <c r="E234" s="205"/>
      <c r="F234" s="205"/>
      <c r="G234" s="166"/>
      <c r="H234" s="166"/>
      <c r="I234" s="205"/>
      <c r="J234" s="265"/>
      <c r="K234" s="185"/>
      <c r="L234" s="166"/>
      <c r="M234" s="205"/>
      <c r="N234" s="205"/>
      <c r="O234" s="166"/>
      <c r="P234" s="166"/>
      <c r="Q234" s="205"/>
      <c r="R234" s="265"/>
      <c r="S234" s="185"/>
      <c r="T234" s="166"/>
      <c r="U234" s="205"/>
      <c r="V234" s="205"/>
      <c r="W234" s="166"/>
      <c r="X234" s="166"/>
      <c r="Y234" s="205"/>
      <c r="Z234" s="265"/>
      <c r="AA234" s="166"/>
      <c r="AB234" s="166"/>
      <c r="AC234" s="205"/>
      <c r="AD234" s="205"/>
      <c r="AE234" s="166"/>
      <c r="AF234" s="166"/>
      <c r="AG234" s="205"/>
      <c r="AH234" s="205"/>
      <c r="AI234" s="185"/>
      <c r="AJ234" s="166"/>
      <c r="AK234" s="205"/>
      <c r="AL234" s="205"/>
      <c r="AM234" s="166"/>
      <c r="AN234" s="166"/>
      <c r="AO234" s="205"/>
      <c r="AP234" s="265"/>
      <c r="AQ234" s="185"/>
      <c r="AR234" s="166"/>
      <c r="AS234" s="205"/>
      <c r="AT234" s="205"/>
      <c r="AU234" s="166"/>
      <c r="AV234" s="166"/>
      <c r="AW234" s="205"/>
      <c r="AX234" s="265"/>
      <c r="AY234" s="185"/>
      <c r="AZ234" s="166"/>
      <c r="BA234" s="205"/>
      <c r="BB234" s="205"/>
      <c r="BC234" s="166"/>
      <c r="BD234" s="166"/>
      <c r="BE234" s="205"/>
      <c r="BF234" s="265"/>
      <c r="BG234" s="166"/>
    </row>
    <row r="235" spans="1:59" ht="12.75" x14ac:dyDescent="0.2">
      <c r="A235" s="205"/>
      <c r="B235" s="206"/>
      <c r="C235" s="185"/>
      <c r="D235" s="166"/>
      <c r="E235" s="205"/>
      <c r="F235" s="205"/>
      <c r="G235" s="166"/>
      <c r="H235" s="166"/>
      <c r="I235" s="205"/>
      <c r="J235" s="265"/>
      <c r="K235" s="185"/>
      <c r="L235" s="166"/>
      <c r="M235" s="205"/>
      <c r="N235" s="205"/>
      <c r="O235" s="166"/>
      <c r="P235" s="166"/>
      <c r="Q235" s="205"/>
      <c r="R235" s="265"/>
      <c r="S235" s="185"/>
      <c r="T235" s="166"/>
      <c r="U235" s="205"/>
      <c r="V235" s="205"/>
      <c r="W235" s="166"/>
      <c r="X235" s="166"/>
      <c r="Y235" s="205"/>
      <c r="Z235" s="265"/>
      <c r="AA235" s="166"/>
      <c r="AB235" s="166"/>
      <c r="AC235" s="205"/>
      <c r="AD235" s="205"/>
      <c r="AE235" s="166"/>
      <c r="AF235" s="166"/>
      <c r="AG235" s="205"/>
      <c r="AH235" s="205"/>
      <c r="AI235" s="185"/>
      <c r="AJ235" s="166"/>
      <c r="AK235" s="205"/>
      <c r="AL235" s="205"/>
      <c r="AM235" s="166"/>
      <c r="AN235" s="166"/>
      <c r="AO235" s="205"/>
      <c r="AP235" s="265"/>
      <c r="AQ235" s="185"/>
      <c r="AR235" s="166"/>
      <c r="AS235" s="205"/>
      <c r="AT235" s="205"/>
      <c r="AU235" s="166"/>
      <c r="AV235" s="166"/>
      <c r="AW235" s="205"/>
      <c r="AX235" s="265"/>
      <c r="AY235" s="185"/>
      <c r="AZ235" s="166"/>
      <c r="BA235" s="205"/>
      <c r="BB235" s="205"/>
      <c r="BC235" s="166"/>
      <c r="BD235" s="166"/>
      <c r="BE235" s="205"/>
      <c r="BF235" s="265"/>
      <c r="BG235" s="166"/>
    </row>
    <row r="236" spans="1:59" ht="12.75" x14ac:dyDescent="0.2">
      <c r="A236" s="205"/>
      <c r="B236" s="206"/>
      <c r="C236" s="185"/>
      <c r="D236" s="166"/>
      <c r="E236" s="205"/>
      <c r="F236" s="205"/>
      <c r="G236" s="166"/>
      <c r="H236" s="166"/>
      <c r="I236" s="205"/>
      <c r="J236" s="265"/>
      <c r="K236" s="185"/>
      <c r="L236" s="166"/>
      <c r="M236" s="205"/>
      <c r="N236" s="205"/>
      <c r="O236" s="166"/>
      <c r="P236" s="166"/>
      <c r="Q236" s="205"/>
      <c r="R236" s="265"/>
      <c r="S236" s="185"/>
      <c r="T236" s="166"/>
      <c r="U236" s="205"/>
      <c r="V236" s="205"/>
      <c r="W236" s="166"/>
      <c r="X236" s="166"/>
      <c r="Y236" s="205"/>
      <c r="Z236" s="265"/>
      <c r="AA236" s="166"/>
      <c r="AB236" s="166"/>
      <c r="AC236" s="205"/>
      <c r="AD236" s="205"/>
      <c r="AE236" s="166"/>
      <c r="AF236" s="166"/>
      <c r="AG236" s="205"/>
      <c r="AH236" s="205"/>
      <c r="AI236" s="185"/>
      <c r="AJ236" s="166"/>
      <c r="AK236" s="205"/>
      <c r="AL236" s="205"/>
      <c r="AM236" s="166"/>
      <c r="AN236" s="166"/>
      <c r="AO236" s="205"/>
      <c r="AP236" s="265"/>
      <c r="AQ236" s="185"/>
      <c r="AR236" s="166"/>
      <c r="AS236" s="205"/>
      <c r="AT236" s="205"/>
      <c r="AU236" s="166"/>
      <c r="AV236" s="166"/>
      <c r="AW236" s="205"/>
      <c r="AX236" s="265"/>
      <c r="AY236" s="185"/>
      <c r="AZ236" s="166"/>
      <c r="BA236" s="205"/>
      <c r="BB236" s="205"/>
      <c r="BC236" s="166"/>
      <c r="BD236" s="166"/>
      <c r="BE236" s="205"/>
      <c r="BF236" s="265"/>
      <c r="BG236" s="166"/>
    </row>
    <row r="237" spans="1:59" ht="12.75" x14ac:dyDescent="0.2">
      <c r="A237" s="205"/>
      <c r="B237" s="206"/>
      <c r="C237" s="185"/>
      <c r="D237" s="166"/>
      <c r="E237" s="205"/>
      <c r="F237" s="205"/>
      <c r="G237" s="166"/>
      <c r="H237" s="166"/>
      <c r="I237" s="205"/>
      <c r="J237" s="265"/>
      <c r="K237" s="185"/>
      <c r="L237" s="166"/>
      <c r="M237" s="205"/>
      <c r="N237" s="205"/>
      <c r="O237" s="166"/>
      <c r="P237" s="166"/>
      <c r="Q237" s="205"/>
      <c r="R237" s="265"/>
      <c r="S237" s="185"/>
      <c r="T237" s="166"/>
      <c r="U237" s="205"/>
      <c r="V237" s="205"/>
      <c r="W237" s="166"/>
      <c r="X237" s="166"/>
      <c r="Y237" s="205"/>
      <c r="Z237" s="265"/>
      <c r="AA237" s="166"/>
      <c r="AB237" s="166"/>
      <c r="AC237" s="205"/>
      <c r="AD237" s="205"/>
      <c r="AE237" s="166"/>
      <c r="AF237" s="166"/>
      <c r="AG237" s="205"/>
      <c r="AH237" s="205"/>
      <c r="AI237" s="185"/>
      <c r="AJ237" s="166"/>
      <c r="AK237" s="205"/>
      <c r="AL237" s="205"/>
      <c r="AM237" s="166"/>
      <c r="AN237" s="166"/>
      <c r="AO237" s="205"/>
      <c r="AP237" s="265"/>
      <c r="AQ237" s="185"/>
      <c r="AR237" s="166"/>
      <c r="AS237" s="205"/>
      <c r="AT237" s="205"/>
      <c r="AU237" s="166"/>
      <c r="AV237" s="166"/>
      <c r="AW237" s="205"/>
      <c r="AX237" s="265"/>
      <c r="AY237" s="185"/>
      <c r="AZ237" s="166"/>
      <c r="BA237" s="205"/>
      <c r="BB237" s="205"/>
      <c r="BC237" s="166"/>
      <c r="BD237" s="166"/>
      <c r="BE237" s="205"/>
      <c r="BF237" s="265"/>
      <c r="BG237" s="166"/>
    </row>
    <row r="238" spans="1:59" ht="12.75" x14ac:dyDescent="0.2">
      <c r="A238" s="205"/>
      <c r="B238" s="206"/>
      <c r="C238" s="185"/>
      <c r="D238" s="166"/>
      <c r="E238" s="205"/>
      <c r="F238" s="205"/>
      <c r="G238" s="166"/>
      <c r="H238" s="166"/>
      <c r="I238" s="205"/>
      <c r="J238" s="265"/>
      <c r="K238" s="185"/>
      <c r="L238" s="166"/>
      <c r="M238" s="205"/>
      <c r="N238" s="205"/>
      <c r="O238" s="166"/>
      <c r="P238" s="166"/>
      <c r="Q238" s="205"/>
      <c r="R238" s="265"/>
      <c r="S238" s="185"/>
      <c r="T238" s="166"/>
      <c r="U238" s="205"/>
      <c r="V238" s="205"/>
      <c r="W238" s="166"/>
      <c r="X238" s="166"/>
      <c r="Y238" s="205"/>
      <c r="Z238" s="265"/>
      <c r="AA238" s="166"/>
      <c r="AB238" s="166"/>
      <c r="AC238" s="205"/>
      <c r="AD238" s="205"/>
      <c r="AE238" s="166"/>
      <c r="AF238" s="166"/>
      <c r="AG238" s="205"/>
      <c r="AH238" s="205"/>
      <c r="AI238" s="185"/>
      <c r="AJ238" s="166"/>
      <c r="AK238" s="205"/>
      <c r="AL238" s="205"/>
      <c r="AM238" s="166"/>
      <c r="AN238" s="166"/>
      <c r="AO238" s="205"/>
      <c r="AP238" s="265"/>
      <c r="AQ238" s="185"/>
      <c r="AR238" s="166"/>
      <c r="AS238" s="205"/>
      <c r="AT238" s="205"/>
      <c r="AU238" s="166"/>
      <c r="AV238" s="166"/>
      <c r="AW238" s="205"/>
      <c r="AX238" s="265"/>
      <c r="AY238" s="185"/>
      <c r="AZ238" s="166"/>
      <c r="BA238" s="205"/>
      <c r="BB238" s="205"/>
      <c r="BC238" s="166"/>
      <c r="BD238" s="166"/>
      <c r="BE238" s="205"/>
      <c r="BF238" s="265"/>
      <c r="BG238" s="166"/>
    </row>
    <row r="239" spans="1:59" ht="12.75" x14ac:dyDescent="0.2">
      <c r="A239" s="205"/>
      <c r="B239" s="206"/>
      <c r="C239" s="185"/>
      <c r="D239" s="166"/>
      <c r="E239" s="205"/>
      <c r="F239" s="205"/>
      <c r="G239" s="166"/>
      <c r="H239" s="166"/>
      <c r="I239" s="205"/>
      <c r="J239" s="265"/>
      <c r="K239" s="185"/>
      <c r="L239" s="166"/>
      <c r="M239" s="205"/>
      <c r="N239" s="205"/>
      <c r="O239" s="166"/>
      <c r="P239" s="166"/>
      <c r="Q239" s="205"/>
      <c r="R239" s="265"/>
      <c r="S239" s="185"/>
      <c r="T239" s="166"/>
      <c r="U239" s="205"/>
      <c r="V239" s="205"/>
      <c r="W239" s="166"/>
      <c r="X239" s="166"/>
      <c r="Y239" s="205"/>
      <c r="Z239" s="265"/>
      <c r="AA239" s="166"/>
      <c r="AB239" s="166"/>
      <c r="AC239" s="205"/>
      <c r="AD239" s="205"/>
      <c r="AE239" s="166"/>
      <c r="AF239" s="166"/>
      <c r="AG239" s="205"/>
      <c r="AH239" s="205"/>
      <c r="AI239" s="185"/>
      <c r="AJ239" s="166"/>
      <c r="AK239" s="205"/>
      <c r="AL239" s="205"/>
      <c r="AM239" s="166"/>
      <c r="AN239" s="166"/>
      <c r="AO239" s="205"/>
      <c r="AP239" s="265"/>
      <c r="AQ239" s="185"/>
      <c r="AR239" s="166"/>
      <c r="AS239" s="205"/>
      <c r="AT239" s="205"/>
      <c r="AU239" s="166"/>
      <c r="AV239" s="166"/>
      <c r="AW239" s="205"/>
      <c r="AX239" s="265"/>
      <c r="AY239" s="185"/>
      <c r="AZ239" s="166"/>
      <c r="BA239" s="205"/>
      <c r="BB239" s="205"/>
      <c r="BC239" s="166"/>
      <c r="BD239" s="166"/>
      <c r="BE239" s="205"/>
      <c r="BF239" s="265"/>
      <c r="BG239" s="166"/>
    </row>
    <row r="240" spans="1:59" ht="12.75" x14ac:dyDescent="0.2">
      <c r="A240" s="205"/>
      <c r="B240" s="206"/>
      <c r="C240" s="185"/>
      <c r="D240" s="166"/>
      <c r="E240" s="205"/>
      <c r="F240" s="205"/>
      <c r="G240" s="166"/>
      <c r="H240" s="166"/>
      <c r="I240" s="205"/>
      <c r="J240" s="265"/>
      <c r="K240" s="185"/>
      <c r="L240" s="166"/>
      <c r="M240" s="205"/>
      <c r="N240" s="205"/>
      <c r="O240" s="166"/>
      <c r="P240" s="166"/>
      <c r="Q240" s="205"/>
      <c r="R240" s="265"/>
      <c r="S240" s="185"/>
      <c r="T240" s="166"/>
      <c r="U240" s="205"/>
      <c r="V240" s="205"/>
      <c r="W240" s="166"/>
      <c r="X240" s="166"/>
      <c r="Y240" s="205"/>
      <c r="Z240" s="265"/>
      <c r="AA240" s="166"/>
      <c r="AB240" s="166"/>
      <c r="AC240" s="205"/>
      <c r="AD240" s="205"/>
      <c r="AE240" s="166"/>
      <c r="AF240" s="166"/>
      <c r="AG240" s="205"/>
      <c r="AH240" s="205"/>
      <c r="AI240" s="185"/>
      <c r="AJ240" s="166"/>
      <c r="AK240" s="205"/>
      <c r="AL240" s="205"/>
      <c r="AM240" s="166"/>
      <c r="AN240" s="166"/>
      <c r="AO240" s="205"/>
      <c r="AP240" s="265"/>
      <c r="AQ240" s="185"/>
      <c r="AR240" s="166"/>
      <c r="AS240" s="205"/>
      <c r="AT240" s="205"/>
      <c r="AU240" s="166"/>
      <c r="AV240" s="166"/>
      <c r="AW240" s="205"/>
      <c r="AX240" s="265"/>
      <c r="AY240" s="185"/>
      <c r="AZ240" s="166"/>
      <c r="BA240" s="205"/>
      <c r="BB240" s="205"/>
      <c r="BC240" s="166"/>
      <c r="BD240" s="166"/>
      <c r="BE240" s="205"/>
      <c r="BF240" s="265"/>
      <c r="BG240" s="166"/>
    </row>
    <row r="241" spans="1:59" ht="12.75" x14ac:dyDescent="0.2">
      <c r="A241" s="205"/>
      <c r="B241" s="206"/>
      <c r="C241" s="185"/>
      <c r="D241" s="166"/>
      <c r="E241" s="205"/>
      <c r="F241" s="205"/>
      <c r="G241" s="166"/>
      <c r="H241" s="166"/>
      <c r="I241" s="205"/>
      <c r="J241" s="265"/>
      <c r="K241" s="185"/>
      <c r="L241" s="166"/>
      <c r="M241" s="205"/>
      <c r="N241" s="205"/>
      <c r="O241" s="166"/>
      <c r="P241" s="166"/>
      <c r="Q241" s="205"/>
      <c r="R241" s="265"/>
      <c r="S241" s="185"/>
      <c r="T241" s="166"/>
      <c r="U241" s="205"/>
      <c r="V241" s="205"/>
      <c r="W241" s="166"/>
      <c r="X241" s="166"/>
      <c r="Y241" s="205"/>
      <c r="Z241" s="265"/>
      <c r="AA241" s="166"/>
      <c r="AB241" s="166"/>
      <c r="AC241" s="205"/>
      <c r="AD241" s="205"/>
      <c r="AE241" s="166"/>
      <c r="AF241" s="166"/>
      <c r="AG241" s="205"/>
      <c r="AH241" s="205"/>
      <c r="AI241" s="185"/>
      <c r="AJ241" s="166"/>
      <c r="AK241" s="205"/>
      <c r="AL241" s="205"/>
      <c r="AM241" s="166"/>
      <c r="AN241" s="166"/>
      <c r="AO241" s="205"/>
      <c r="AP241" s="265"/>
      <c r="AQ241" s="185"/>
      <c r="AR241" s="166"/>
      <c r="AS241" s="205"/>
      <c r="AT241" s="205"/>
      <c r="AU241" s="166"/>
      <c r="AV241" s="166"/>
      <c r="AW241" s="205"/>
      <c r="AX241" s="265"/>
      <c r="AY241" s="185"/>
      <c r="AZ241" s="166"/>
      <c r="BA241" s="205"/>
      <c r="BB241" s="205"/>
      <c r="BC241" s="166"/>
      <c r="BD241" s="166"/>
      <c r="BE241" s="205"/>
      <c r="BF241" s="265"/>
      <c r="BG241" s="166"/>
    </row>
    <row r="242" spans="1:59" ht="12.75" x14ac:dyDescent="0.2">
      <c r="A242" s="205"/>
      <c r="B242" s="206"/>
      <c r="C242" s="185"/>
      <c r="D242" s="166"/>
      <c r="E242" s="205"/>
      <c r="F242" s="205"/>
      <c r="G242" s="166"/>
      <c r="H242" s="166"/>
      <c r="I242" s="205"/>
      <c r="J242" s="265"/>
      <c r="K242" s="185"/>
      <c r="L242" s="166"/>
      <c r="M242" s="205"/>
      <c r="N242" s="205"/>
      <c r="O242" s="166"/>
      <c r="P242" s="166"/>
      <c r="Q242" s="205"/>
      <c r="R242" s="265"/>
      <c r="S242" s="185"/>
      <c r="T242" s="166"/>
      <c r="U242" s="205"/>
      <c r="V242" s="205"/>
      <c r="W242" s="166"/>
      <c r="X242" s="166"/>
      <c r="Y242" s="205"/>
      <c r="Z242" s="265"/>
      <c r="AA242" s="166"/>
      <c r="AB242" s="166"/>
      <c r="AC242" s="205"/>
      <c r="AD242" s="205"/>
      <c r="AE242" s="166"/>
      <c r="AF242" s="166"/>
      <c r="AG242" s="205"/>
      <c r="AH242" s="205"/>
      <c r="AI242" s="185"/>
      <c r="AJ242" s="166"/>
      <c r="AK242" s="205"/>
      <c r="AL242" s="205"/>
      <c r="AM242" s="166"/>
      <c r="AN242" s="166"/>
      <c r="AO242" s="205"/>
      <c r="AP242" s="265"/>
      <c r="AQ242" s="185"/>
      <c r="AR242" s="166"/>
      <c r="AS242" s="205"/>
      <c r="AT242" s="205"/>
      <c r="AU242" s="166"/>
      <c r="AV242" s="166"/>
      <c r="AW242" s="205"/>
      <c r="AX242" s="265"/>
      <c r="AY242" s="185"/>
      <c r="AZ242" s="166"/>
      <c r="BA242" s="205"/>
      <c r="BB242" s="205"/>
      <c r="BC242" s="166"/>
      <c r="BD242" s="166"/>
      <c r="BE242" s="205"/>
      <c r="BF242" s="265"/>
      <c r="BG242" s="166"/>
    </row>
    <row r="243" spans="1:59" ht="12.75" x14ac:dyDescent="0.2">
      <c r="A243" s="205"/>
      <c r="B243" s="206"/>
      <c r="C243" s="185"/>
      <c r="D243" s="166"/>
      <c r="E243" s="205"/>
      <c r="F243" s="205"/>
      <c r="G243" s="166"/>
      <c r="H243" s="166"/>
      <c r="I243" s="205"/>
      <c r="J243" s="265"/>
      <c r="K243" s="185"/>
      <c r="L243" s="166"/>
      <c r="M243" s="205"/>
      <c r="N243" s="205"/>
      <c r="O243" s="166"/>
      <c r="P243" s="166"/>
      <c r="Q243" s="205"/>
      <c r="R243" s="265"/>
      <c r="S243" s="185"/>
      <c r="T243" s="166"/>
      <c r="U243" s="205"/>
      <c r="V243" s="205"/>
      <c r="W243" s="166"/>
      <c r="X243" s="166"/>
      <c r="Y243" s="205"/>
      <c r="Z243" s="265"/>
      <c r="AA243" s="166"/>
      <c r="AB243" s="166"/>
      <c r="AC243" s="205"/>
      <c r="AD243" s="205"/>
      <c r="AE243" s="166"/>
      <c r="AF243" s="166"/>
      <c r="AG243" s="205"/>
      <c r="AH243" s="205"/>
      <c r="AI243" s="185"/>
      <c r="AJ243" s="166"/>
      <c r="AK243" s="205"/>
      <c r="AL243" s="205"/>
      <c r="AM243" s="166"/>
      <c r="AN243" s="166"/>
      <c r="AO243" s="205"/>
      <c r="AP243" s="265"/>
      <c r="AQ243" s="185"/>
      <c r="AR243" s="166"/>
      <c r="AS243" s="205"/>
      <c r="AT243" s="205"/>
      <c r="AU243" s="166"/>
      <c r="AV243" s="166"/>
      <c r="AW243" s="205"/>
      <c r="AX243" s="265"/>
      <c r="AY243" s="185"/>
      <c r="AZ243" s="166"/>
      <c r="BA243" s="205"/>
      <c r="BB243" s="205"/>
      <c r="BC243" s="166"/>
      <c r="BD243" s="166"/>
      <c r="BE243" s="205"/>
      <c r="BF243" s="265"/>
      <c r="BG243" s="166"/>
    </row>
    <row r="244" spans="1:59" ht="12.75" x14ac:dyDescent="0.2">
      <c r="A244" s="205"/>
      <c r="B244" s="206"/>
      <c r="C244" s="185"/>
      <c r="D244" s="166"/>
      <c r="E244" s="205"/>
      <c r="F244" s="205"/>
      <c r="G244" s="166"/>
      <c r="H244" s="166"/>
      <c r="I244" s="205"/>
      <c r="J244" s="265"/>
      <c r="K244" s="185"/>
      <c r="L244" s="166"/>
      <c r="M244" s="205"/>
      <c r="N244" s="205"/>
      <c r="O244" s="166"/>
      <c r="P244" s="166"/>
      <c r="Q244" s="205"/>
      <c r="R244" s="265"/>
      <c r="S244" s="185"/>
      <c r="T244" s="166"/>
      <c r="U244" s="205"/>
      <c r="V244" s="205"/>
      <c r="W244" s="166"/>
      <c r="X244" s="166"/>
      <c r="Y244" s="205"/>
      <c r="Z244" s="265"/>
      <c r="AA244" s="166"/>
      <c r="AB244" s="166"/>
      <c r="AC244" s="205"/>
      <c r="AD244" s="205"/>
      <c r="AE244" s="166"/>
      <c r="AF244" s="166"/>
      <c r="AG244" s="205"/>
      <c r="AH244" s="205"/>
      <c r="AI244" s="185"/>
      <c r="AJ244" s="166"/>
      <c r="AK244" s="205"/>
      <c r="AL244" s="205"/>
      <c r="AM244" s="166"/>
      <c r="AN244" s="166"/>
      <c r="AO244" s="205"/>
      <c r="AP244" s="265"/>
      <c r="AQ244" s="185"/>
      <c r="AR244" s="166"/>
      <c r="AS244" s="205"/>
      <c r="AT244" s="205"/>
      <c r="AU244" s="166"/>
      <c r="AV244" s="166"/>
      <c r="AW244" s="205"/>
      <c r="AX244" s="265"/>
      <c r="AY244" s="185"/>
      <c r="AZ244" s="166"/>
      <c r="BA244" s="205"/>
      <c r="BB244" s="205"/>
      <c r="BC244" s="166"/>
      <c r="BD244" s="166"/>
      <c r="BE244" s="205"/>
      <c r="BF244" s="265"/>
      <c r="BG244" s="166"/>
    </row>
    <row r="245" spans="1:59" ht="12.75" x14ac:dyDescent="0.2">
      <c r="A245" s="205"/>
      <c r="B245" s="206"/>
      <c r="C245" s="185"/>
      <c r="D245" s="166"/>
      <c r="E245" s="205"/>
      <c r="F245" s="205"/>
      <c r="G245" s="166"/>
      <c r="H245" s="166"/>
      <c r="I245" s="205"/>
      <c r="J245" s="265"/>
      <c r="K245" s="185"/>
      <c r="L245" s="166"/>
      <c r="M245" s="205"/>
      <c r="N245" s="205"/>
      <c r="O245" s="166"/>
      <c r="P245" s="166"/>
      <c r="Q245" s="205"/>
      <c r="R245" s="265"/>
      <c r="S245" s="185"/>
      <c r="T245" s="166"/>
      <c r="U245" s="205"/>
      <c r="V245" s="205"/>
      <c r="W245" s="166"/>
      <c r="X245" s="166"/>
      <c r="Y245" s="205"/>
      <c r="Z245" s="265"/>
      <c r="AA245" s="166"/>
      <c r="AB245" s="166"/>
      <c r="AC245" s="205"/>
      <c r="AD245" s="205"/>
      <c r="AE245" s="166"/>
      <c r="AF245" s="166"/>
      <c r="AG245" s="205"/>
      <c r="AH245" s="205"/>
      <c r="AI245" s="185"/>
      <c r="AJ245" s="166"/>
      <c r="AK245" s="205"/>
      <c r="AL245" s="205"/>
      <c r="AM245" s="166"/>
      <c r="AN245" s="166"/>
      <c r="AO245" s="205"/>
      <c r="AP245" s="265"/>
      <c r="AQ245" s="185"/>
      <c r="AR245" s="166"/>
      <c r="AS245" s="205"/>
      <c r="AT245" s="205"/>
      <c r="AU245" s="166"/>
      <c r="AV245" s="166"/>
      <c r="AW245" s="205"/>
      <c r="AX245" s="265"/>
      <c r="AY245" s="185"/>
      <c r="AZ245" s="166"/>
      <c r="BA245" s="205"/>
      <c r="BB245" s="205"/>
      <c r="BC245" s="166"/>
      <c r="BD245" s="166"/>
      <c r="BE245" s="205"/>
      <c r="BF245" s="265"/>
      <c r="BG245" s="166"/>
    </row>
    <row r="246" spans="1:59" ht="12.75" x14ac:dyDescent="0.2">
      <c r="A246" s="205"/>
      <c r="B246" s="206"/>
      <c r="C246" s="185"/>
      <c r="D246" s="166"/>
      <c r="E246" s="205"/>
      <c r="F246" s="205"/>
      <c r="G246" s="166"/>
      <c r="H246" s="166"/>
      <c r="I246" s="205"/>
      <c r="J246" s="265"/>
      <c r="K246" s="185"/>
      <c r="L246" s="166"/>
      <c r="M246" s="205"/>
      <c r="N246" s="205"/>
      <c r="O246" s="166"/>
      <c r="P246" s="166"/>
      <c r="Q246" s="205"/>
      <c r="R246" s="265"/>
      <c r="S246" s="185"/>
      <c r="T246" s="166"/>
      <c r="U246" s="205"/>
      <c r="V246" s="205"/>
      <c r="W246" s="166"/>
      <c r="X246" s="166"/>
      <c r="Y246" s="205"/>
      <c r="Z246" s="265"/>
      <c r="AA246" s="166"/>
      <c r="AB246" s="166"/>
      <c r="AC246" s="205"/>
      <c r="AD246" s="205"/>
      <c r="AE246" s="166"/>
      <c r="AF246" s="166"/>
      <c r="AG246" s="205"/>
      <c r="AH246" s="205"/>
      <c r="AI246" s="185"/>
      <c r="AJ246" s="166"/>
      <c r="AK246" s="205"/>
      <c r="AL246" s="205"/>
      <c r="AM246" s="166"/>
      <c r="AN246" s="166"/>
      <c r="AO246" s="205"/>
      <c r="AP246" s="265"/>
      <c r="AQ246" s="185"/>
      <c r="AR246" s="166"/>
      <c r="AS246" s="205"/>
      <c r="AT246" s="205"/>
      <c r="AU246" s="166"/>
      <c r="AV246" s="166"/>
      <c r="AW246" s="205"/>
      <c r="AX246" s="265"/>
      <c r="AY246" s="185"/>
      <c r="AZ246" s="166"/>
      <c r="BA246" s="205"/>
      <c r="BB246" s="205"/>
      <c r="BC246" s="166"/>
      <c r="BD246" s="166"/>
      <c r="BE246" s="205"/>
      <c r="BF246" s="265"/>
      <c r="BG246" s="166"/>
    </row>
    <row r="247" spans="1:59" ht="12.75" x14ac:dyDescent="0.2">
      <c r="A247" s="205"/>
      <c r="B247" s="206"/>
      <c r="C247" s="185"/>
      <c r="D247" s="166"/>
      <c r="E247" s="205"/>
      <c r="F247" s="205"/>
      <c r="G247" s="166"/>
      <c r="H247" s="166"/>
      <c r="I247" s="205"/>
      <c r="J247" s="265"/>
      <c r="K247" s="185"/>
      <c r="L247" s="166"/>
      <c r="M247" s="205"/>
      <c r="N247" s="205"/>
      <c r="O247" s="166"/>
      <c r="P247" s="166"/>
      <c r="Q247" s="205"/>
      <c r="R247" s="265"/>
      <c r="S247" s="185"/>
      <c r="T247" s="166"/>
      <c r="U247" s="205"/>
      <c r="V247" s="205"/>
      <c r="W247" s="166"/>
      <c r="X247" s="166"/>
      <c r="Y247" s="205"/>
      <c r="Z247" s="265"/>
      <c r="AA247" s="166"/>
      <c r="AB247" s="166"/>
      <c r="AC247" s="205"/>
      <c r="AD247" s="205"/>
      <c r="AE247" s="166"/>
      <c r="AF247" s="166"/>
      <c r="AG247" s="205"/>
      <c r="AH247" s="205"/>
      <c r="AI247" s="185"/>
      <c r="AJ247" s="166"/>
      <c r="AK247" s="205"/>
      <c r="AL247" s="205"/>
      <c r="AM247" s="166"/>
      <c r="AN247" s="166"/>
      <c r="AO247" s="205"/>
      <c r="AP247" s="265"/>
      <c r="AQ247" s="185"/>
      <c r="AR247" s="166"/>
      <c r="AS247" s="205"/>
      <c r="AT247" s="205"/>
      <c r="AU247" s="166"/>
      <c r="AV247" s="166"/>
      <c r="AW247" s="205"/>
      <c r="AX247" s="265"/>
      <c r="AY247" s="185"/>
      <c r="AZ247" s="166"/>
      <c r="BA247" s="205"/>
      <c r="BB247" s="205"/>
      <c r="BC247" s="166"/>
      <c r="BD247" s="166"/>
      <c r="BE247" s="205"/>
      <c r="BF247" s="265"/>
      <c r="BG247" s="166"/>
    </row>
    <row r="248" spans="1:59" ht="12.75" x14ac:dyDescent="0.2">
      <c r="A248" s="205"/>
      <c r="B248" s="206"/>
      <c r="C248" s="185"/>
      <c r="D248" s="166"/>
      <c r="E248" s="205"/>
      <c r="F248" s="205"/>
      <c r="G248" s="166"/>
      <c r="H248" s="166"/>
      <c r="I248" s="205"/>
      <c r="J248" s="265"/>
      <c r="K248" s="185"/>
      <c r="L248" s="166"/>
      <c r="M248" s="205"/>
      <c r="N248" s="205"/>
      <c r="O248" s="166"/>
      <c r="P248" s="166"/>
      <c r="Q248" s="205"/>
      <c r="R248" s="265"/>
      <c r="S248" s="185"/>
      <c r="T248" s="166"/>
      <c r="U248" s="205"/>
      <c r="V248" s="205"/>
      <c r="W248" s="166"/>
      <c r="X248" s="166"/>
      <c r="Y248" s="205"/>
      <c r="Z248" s="265"/>
      <c r="AA248" s="166"/>
      <c r="AB248" s="166"/>
      <c r="AC248" s="205"/>
      <c r="AD248" s="205"/>
      <c r="AE248" s="166"/>
      <c r="AF248" s="166"/>
      <c r="AG248" s="205"/>
      <c r="AH248" s="205"/>
      <c r="AI248" s="185"/>
      <c r="AJ248" s="166"/>
      <c r="AK248" s="205"/>
      <c r="AL248" s="205"/>
      <c r="AM248" s="166"/>
      <c r="AN248" s="166"/>
      <c r="AO248" s="205"/>
      <c r="AP248" s="265"/>
      <c r="AQ248" s="185"/>
      <c r="AR248" s="166"/>
      <c r="AS248" s="205"/>
      <c r="AT248" s="205"/>
      <c r="AU248" s="166"/>
      <c r="AV248" s="166"/>
      <c r="AW248" s="205"/>
      <c r="AX248" s="265"/>
      <c r="AY248" s="185"/>
      <c r="AZ248" s="166"/>
      <c r="BA248" s="205"/>
      <c r="BB248" s="205"/>
      <c r="BC248" s="166"/>
      <c r="BD248" s="166"/>
      <c r="BE248" s="205"/>
      <c r="BF248" s="265"/>
      <c r="BG248" s="166"/>
    </row>
    <row r="249" spans="1:59" ht="12.75" x14ac:dyDescent="0.2">
      <c r="A249" s="205"/>
      <c r="B249" s="206"/>
      <c r="C249" s="185"/>
      <c r="D249" s="166"/>
      <c r="E249" s="205"/>
      <c r="F249" s="205"/>
      <c r="G249" s="166"/>
      <c r="H249" s="166"/>
      <c r="I249" s="205"/>
      <c r="J249" s="265"/>
      <c r="K249" s="185"/>
      <c r="L249" s="166"/>
      <c r="M249" s="205"/>
      <c r="N249" s="205"/>
      <c r="O249" s="166"/>
      <c r="P249" s="166"/>
      <c r="Q249" s="205"/>
      <c r="R249" s="265"/>
      <c r="S249" s="185"/>
      <c r="T249" s="166"/>
      <c r="U249" s="205"/>
      <c r="V249" s="205"/>
      <c r="W249" s="166"/>
      <c r="X249" s="166"/>
      <c r="Y249" s="205"/>
      <c r="Z249" s="265"/>
      <c r="AA249" s="166"/>
      <c r="AB249" s="166"/>
      <c r="AC249" s="205"/>
      <c r="AD249" s="205"/>
      <c r="AE249" s="166"/>
      <c r="AF249" s="166"/>
      <c r="AG249" s="205"/>
      <c r="AH249" s="205"/>
      <c r="AI249" s="185"/>
      <c r="AJ249" s="166"/>
      <c r="AK249" s="205"/>
      <c r="AL249" s="205"/>
      <c r="AM249" s="166"/>
      <c r="AN249" s="166"/>
      <c r="AO249" s="205"/>
      <c r="AP249" s="265"/>
      <c r="AQ249" s="185"/>
      <c r="AR249" s="166"/>
      <c r="AS249" s="205"/>
      <c r="AT249" s="205"/>
      <c r="AU249" s="166"/>
      <c r="AV249" s="166"/>
      <c r="AW249" s="205"/>
      <c r="AX249" s="265"/>
      <c r="AY249" s="185"/>
      <c r="AZ249" s="166"/>
      <c r="BA249" s="205"/>
      <c r="BB249" s="205"/>
      <c r="BC249" s="166"/>
      <c r="BD249" s="166"/>
      <c r="BE249" s="205"/>
      <c r="BF249" s="265"/>
      <c r="BG249" s="166"/>
    </row>
    <row r="250" spans="1:59" ht="12.75" x14ac:dyDescent="0.2">
      <c r="A250" s="205"/>
      <c r="B250" s="206"/>
      <c r="C250" s="185"/>
      <c r="D250" s="166"/>
      <c r="E250" s="205"/>
      <c r="F250" s="205"/>
      <c r="G250" s="166"/>
      <c r="H250" s="166"/>
      <c r="I250" s="205"/>
      <c r="J250" s="265"/>
      <c r="K250" s="185"/>
      <c r="L250" s="166"/>
      <c r="M250" s="205"/>
      <c r="N250" s="205"/>
      <c r="O250" s="166"/>
      <c r="P250" s="166"/>
      <c r="Q250" s="205"/>
      <c r="R250" s="265"/>
      <c r="S250" s="185"/>
      <c r="T250" s="166"/>
      <c r="U250" s="205"/>
      <c r="V250" s="205"/>
      <c r="W250" s="166"/>
      <c r="X250" s="166"/>
      <c r="Y250" s="205"/>
      <c r="Z250" s="265"/>
      <c r="AA250" s="166"/>
      <c r="AB250" s="166"/>
      <c r="AC250" s="205"/>
      <c r="AD250" s="205"/>
      <c r="AE250" s="166"/>
      <c r="AF250" s="166"/>
      <c r="AG250" s="205"/>
      <c r="AH250" s="205"/>
      <c r="AI250" s="185"/>
      <c r="AJ250" s="166"/>
      <c r="AK250" s="205"/>
      <c r="AL250" s="205"/>
      <c r="AM250" s="166"/>
      <c r="AN250" s="166"/>
      <c r="AO250" s="205"/>
      <c r="AP250" s="265"/>
      <c r="AQ250" s="185"/>
      <c r="AR250" s="166"/>
      <c r="AS250" s="205"/>
      <c r="AT250" s="205"/>
      <c r="AU250" s="166"/>
      <c r="AV250" s="166"/>
      <c r="AW250" s="205"/>
      <c r="AX250" s="265"/>
      <c r="AY250" s="185"/>
      <c r="AZ250" s="166"/>
      <c r="BA250" s="205"/>
      <c r="BB250" s="205"/>
      <c r="BC250" s="166"/>
      <c r="BD250" s="166"/>
      <c r="BE250" s="205"/>
      <c r="BF250" s="265"/>
      <c r="BG250" s="166"/>
    </row>
    <row r="251" spans="1:59" ht="12.75" x14ac:dyDescent="0.2">
      <c r="A251" s="205"/>
      <c r="B251" s="206"/>
      <c r="C251" s="185"/>
      <c r="D251" s="166"/>
      <c r="E251" s="205"/>
      <c r="F251" s="205"/>
      <c r="G251" s="166"/>
      <c r="H251" s="166"/>
      <c r="I251" s="205"/>
      <c r="J251" s="265"/>
      <c r="K251" s="185"/>
      <c r="L251" s="166"/>
      <c r="M251" s="205"/>
      <c r="N251" s="205"/>
      <c r="O251" s="166"/>
      <c r="P251" s="166"/>
      <c r="Q251" s="205"/>
      <c r="R251" s="265"/>
      <c r="S251" s="185"/>
      <c r="T251" s="166"/>
      <c r="U251" s="205"/>
      <c r="V251" s="205"/>
      <c r="W251" s="166"/>
      <c r="X251" s="166"/>
      <c r="Y251" s="205"/>
      <c r="Z251" s="265"/>
      <c r="AA251" s="166"/>
      <c r="AB251" s="166"/>
      <c r="AC251" s="205"/>
      <c r="AD251" s="205"/>
      <c r="AE251" s="166"/>
      <c r="AF251" s="166"/>
      <c r="AG251" s="205"/>
      <c r="AH251" s="205"/>
      <c r="AI251" s="185"/>
      <c r="AJ251" s="166"/>
      <c r="AK251" s="205"/>
      <c r="AL251" s="205"/>
      <c r="AM251" s="166"/>
      <c r="AN251" s="166"/>
      <c r="AO251" s="205"/>
      <c r="AP251" s="265"/>
      <c r="AQ251" s="185"/>
      <c r="AR251" s="166"/>
      <c r="AS251" s="205"/>
      <c r="AT251" s="205"/>
      <c r="AU251" s="166"/>
      <c r="AV251" s="166"/>
      <c r="AW251" s="205"/>
      <c r="AX251" s="265"/>
      <c r="AY251" s="185"/>
      <c r="AZ251" s="166"/>
      <c r="BA251" s="205"/>
      <c r="BB251" s="205"/>
      <c r="BC251" s="166"/>
      <c r="BD251" s="166"/>
      <c r="BE251" s="205"/>
      <c r="BF251" s="265"/>
      <c r="BG251" s="166"/>
    </row>
    <row r="252" spans="1:59" ht="12.75" x14ac:dyDescent="0.2">
      <c r="A252" s="205"/>
      <c r="B252" s="206"/>
      <c r="C252" s="185"/>
      <c r="D252" s="166"/>
      <c r="E252" s="205"/>
      <c r="F252" s="205"/>
      <c r="G252" s="166"/>
      <c r="H252" s="166"/>
      <c r="I252" s="205"/>
      <c r="J252" s="265"/>
      <c r="K252" s="185"/>
      <c r="L252" s="166"/>
      <c r="M252" s="205"/>
      <c r="N252" s="205"/>
      <c r="O252" s="166"/>
      <c r="P252" s="166"/>
      <c r="Q252" s="205"/>
      <c r="R252" s="265"/>
      <c r="S252" s="185"/>
      <c r="T252" s="166"/>
      <c r="U252" s="205"/>
      <c r="V252" s="205"/>
      <c r="W252" s="166"/>
      <c r="X252" s="166"/>
      <c r="Y252" s="205"/>
      <c r="Z252" s="265"/>
      <c r="AA252" s="166"/>
      <c r="AB252" s="166"/>
      <c r="AC252" s="205"/>
      <c r="AD252" s="205"/>
      <c r="AE252" s="166"/>
      <c r="AF252" s="166"/>
      <c r="AG252" s="205"/>
      <c r="AH252" s="205"/>
      <c r="AI252" s="185"/>
      <c r="AJ252" s="166"/>
      <c r="AK252" s="205"/>
      <c r="AL252" s="205"/>
      <c r="AM252" s="166"/>
      <c r="AN252" s="166"/>
      <c r="AO252" s="205"/>
      <c r="AP252" s="265"/>
      <c r="AQ252" s="185"/>
      <c r="AR252" s="166"/>
      <c r="AS252" s="205"/>
      <c r="AT252" s="205"/>
      <c r="AU252" s="166"/>
      <c r="AV252" s="166"/>
      <c r="AW252" s="205"/>
      <c r="AX252" s="265"/>
      <c r="AY252" s="185"/>
      <c r="AZ252" s="166"/>
      <c r="BA252" s="205"/>
      <c r="BB252" s="205"/>
      <c r="BC252" s="166"/>
      <c r="BD252" s="166"/>
      <c r="BE252" s="205"/>
      <c r="BF252" s="265"/>
      <c r="BG252" s="166"/>
    </row>
    <row r="253" spans="1:59" ht="12.75" x14ac:dyDescent="0.2">
      <c r="A253" s="205"/>
      <c r="B253" s="206"/>
      <c r="C253" s="185"/>
      <c r="D253" s="166"/>
      <c r="E253" s="205"/>
      <c r="F253" s="205"/>
      <c r="G253" s="166"/>
      <c r="H253" s="166"/>
      <c r="I253" s="205"/>
      <c r="J253" s="265"/>
      <c r="K253" s="185"/>
      <c r="L253" s="166"/>
      <c r="M253" s="205"/>
      <c r="N253" s="205"/>
      <c r="O253" s="166"/>
      <c r="P253" s="166"/>
      <c r="Q253" s="205"/>
      <c r="R253" s="265"/>
      <c r="S253" s="185"/>
      <c r="T253" s="166"/>
      <c r="U253" s="205"/>
      <c r="V253" s="205"/>
      <c r="W253" s="166"/>
      <c r="X253" s="166"/>
      <c r="Y253" s="205"/>
      <c r="Z253" s="265"/>
      <c r="AA253" s="166"/>
      <c r="AB253" s="166"/>
      <c r="AC253" s="205"/>
      <c r="AD253" s="205"/>
      <c r="AE253" s="166"/>
      <c r="AF253" s="166"/>
      <c r="AG253" s="205"/>
      <c r="AH253" s="205"/>
      <c r="AI253" s="185"/>
      <c r="AJ253" s="166"/>
      <c r="AK253" s="205"/>
      <c r="AL253" s="205"/>
      <c r="AM253" s="166"/>
      <c r="AN253" s="166"/>
      <c r="AO253" s="205"/>
      <c r="AP253" s="265"/>
      <c r="AQ253" s="185"/>
      <c r="AR253" s="166"/>
      <c r="AS253" s="205"/>
      <c r="AT253" s="205"/>
      <c r="AU253" s="166"/>
      <c r="AV253" s="166"/>
      <c r="AW253" s="205"/>
      <c r="AX253" s="265"/>
      <c r="AY253" s="185"/>
      <c r="AZ253" s="166"/>
      <c r="BA253" s="205"/>
      <c r="BB253" s="205"/>
      <c r="BC253" s="166"/>
      <c r="BD253" s="166"/>
      <c r="BE253" s="205"/>
      <c r="BF253" s="265"/>
      <c r="BG253" s="166"/>
    </row>
    <row r="254" spans="1:59" ht="12.75" x14ac:dyDescent="0.2">
      <c r="A254" s="205"/>
      <c r="B254" s="206"/>
      <c r="C254" s="185"/>
      <c r="D254" s="166"/>
      <c r="E254" s="205"/>
      <c r="F254" s="205"/>
      <c r="G254" s="166"/>
      <c r="H254" s="166"/>
      <c r="I254" s="205"/>
      <c r="J254" s="265"/>
      <c r="K254" s="185"/>
      <c r="L254" s="166"/>
      <c r="M254" s="205"/>
      <c r="N254" s="205"/>
      <c r="O254" s="166"/>
      <c r="P254" s="166"/>
      <c r="Q254" s="205"/>
      <c r="R254" s="265"/>
      <c r="S254" s="185"/>
      <c r="T254" s="166"/>
      <c r="U254" s="205"/>
      <c r="V254" s="205"/>
      <c r="W254" s="166"/>
      <c r="X254" s="166"/>
      <c r="Y254" s="205"/>
      <c r="Z254" s="265"/>
      <c r="AA254" s="166"/>
      <c r="AB254" s="166"/>
      <c r="AC254" s="205"/>
      <c r="AD254" s="205"/>
      <c r="AE254" s="166"/>
      <c r="AF254" s="166"/>
      <c r="AG254" s="205"/>
      <c r="AH254" s="205"/>
      <c r="AI254" s="185"/>
      <c r="AJ254" s="166"/>
      <c r="AK254" s="205"/>
      <c r="AL254" s="205"/>
      <c r="AM254" s="166"/>
      <c r="AN254" s="166"/>
      <c r="AO254" s="205"/>
      <c r="AP254" s="265"/>
      <c r="AQ254" s="185"/>
      <c r="AR254" s="166"/>
      <c r="AS254" s="205"/>
      <c r="AT254" s="205"/>
      <c r="AU254" s="166"/>
      <c r="AV254" s="166"/>
      <c r="AW254" s="205"/>
      <c r="AX254" s="265"/>
      <c r="AY254" s="185"/>
      <c r="AZ254" s="166"/>
      <c r="BA254" s="205"/>
      <c r="BB254" s="205"/>
      <c r="BC254" s="166"/>
      <c r="BD254" s="166"/>
      <c r="BE254" s="205"/>
      <c r="BF254" s="265"/>
      <c r="BG254" s="166"/>
    </row>
    <row r="255" spans="1:59" ht="12.75" x14ac:dyDescent="0.2">
      <c r="A255" s="205"/>
      <c r="B255" s="206"/>
      <c r="C255" s="185"/>
      <c r="D255" s="166"/>
      <c r="E255" s="205"/>
      <c r="F255" s="205"/>
      <c r="G255" s="166"/>
      <c r="H255" s="166"/>
      <c r="I255" s="205"/>
      <c r="J255" s="265"/>
      <c r="K255" s="185"/>
      <c r="L255" s="166"/>
      <c r="M255" s="205"/>
      <c r="N255" s="205"/>
      <c r="O255" s="166"/>
      <c r="P255" s="166"/>
      <c r="Q255" s="205"/>
      <c r="R255" s="265"/>
      <c r="S255" s="185"/>
      <c r="T255" s="166"/>
      <c r="U255" s="205"/>
      <c r="V255" s="205"/>
      <c r="W255" s="166"/>
      <c r="X255" s="166"/>
      <c r="Y255" s="205"/>
      <c r="Z255" s="265"/>
      <c r="AA255" s="166"/>
      <c r="AB255" s="166"/>
      <c r="AC255" s="205"/>
      <c r="AD255" s="205"/>
      <c r="AE255" s="166"/>
      <c r="AF255" s="166"/>
      <c r="AG255" s="205"/>
      <c r="AH255" s="205"/>
      <c r="AI255" s="185"/>
      <c r="AJ255" s="166"/>
      <c r="AK255" s="205"/>
      <c r="AL255" s="205"/>
      <c r="AM255" s="166"/>
      <c r="AN255" s="166"/>
      <c r="AO255" s="205"/>
      <c r="AP255" s="265"/>
      <c r="AQ255" s="185"/>
      <c r="AR255" s="166"/>
      <c r="AS255" s="205"/>
      <c r="AT255" s="205"/>
      <c r="AU255" s="166"/>
      <c r="AV255" s="166"/>
      <c r="AW255" s="205"/>
      <c r="AX255" s="265"/>
      <c r="AY255" s="185"/>
      <c r="AZ255" s="166"/>
      <c r="BA255" s="205"/>
      <c r="BB255" s="205"/>
      <c r="BC255" s="166"/>
      <c r="BD255" s="166"/>
      <c r="BE255" s="205"/>
      <c r="BF255" s="265"/>
      <c r="BG255" s="166"/>
    </row>
    <row r="256" spans="1:59" ht="12.75" x14ac:dyDescent="0.2">
      <c r="A256" s="205"/>
      <c r="B256" s="206"/>
      <c r="C256" s="185"/>
      <c r="D256" s="166"/>
      <c r="E256" s="205"/>
      <c r="F256" s="205"/>
      <c r="G256" s="166"/>
      <c r="H256" s="166"/>
      <c r="I256" s="205"/>
      <c r="J256" s="265"/>
      <c r="K256" s="185"/>
      <c r="L256" s="166"/>
      <c r="M256" s="205"/>
      <c r="N256" s="205"/>
      <c r="O256" s="166"/>
      <c r="P256" s="166"/>
      <c r="Q256" s="205"/>
      <c r="R256" s="265"/>
      <c r="S256" s="185"/>
      <c r="T256" s="166"/>
      <c r="U256" s="205"/>
      <c r="V256" s="205"/>
      <c r="W256" s="166"/>
      <c r="X256" s="166"/>
      <c r="Y256" s="205"/>
      <c r="Z256" s="265"/>
      <c r="AA256" s="166"/>
      <c r="AB256" s="166"/>
      <c r="AC256" s="205"/>
      <c r="AD256" s="205"/>
      <c r="AE256" s="166"/>
      <c r="AF256" s="166"/>
      <c r="AG256" s="205"/>
      <c r="AH256" s="205"/>
      <c r="AI256" s="185"/>
      <c r="AJ256" s="166"/>
      <c r="AK256" s="205"/>
      <c r="AL256" s="205"/>
      <c r="AM256" s="166"/>
      <c r="AN256" s="166"/>
      <c r="AO256" s="205"/>
      <c r="AP256" s="265"/>
      <c r="AQ256" s="185"/>
      <c r="AR256" s="166"/>
      <c r="AS256" s="205"/>
      <c r="AT256" s="205"/>
      <c r="AU256" s="166"/>
      <c r="AV256" s="166"/>
      <c r="AW256" s="205"/>
      <c r="AX256" s="265"/>
      <c r="AY256" s="185"/>
      <c r="AZ256" s="166"/>
      <c r="BA256" s="205"/>
      <c r="BB256" s="205"/>
      <c r="BC256" s="166"/>
      <c r="BD256" s="166"/>
      <c r="BE256" s="205"/>
      <c r="BF256" s="265"/>
      <c r="BG256" s="166"/>
    </row>
    <row r="257" spans="1:59" ht="12.75" x14ac:dyDescent="0.2">
      <c r="A257" s="205"/>
      <c r="B257" s="206"/>
      <c r="C257" s="185"/>
      <c r="D257" s="166"/>
      <c r="E257" s="205"/>
      <c r="F257" s="205"/>
      <c r="G257" s="166"/>
      <c r="H257" s="166"/>
      <c r="I257" s="205"/>
      <c r="J257" s="265"/>
      <c r="K257" s="185"/>
      <c r="L257" s="166"/>
      <c r="M257" s="205"/>
      <c r="N257" s="205"/>
      <c r="O257" s="166"/>
      <c r="P257" s="166"/>
      <c r="Q257" s="205"/>
      <c r="R257" s="265"/>
      <c r="S257" s="185"/>
      <c r="T257" s="166"/>
      <c r="U257" s="205"/>
      <c r="V257" s="205"/>
      <c r="W257" s="166"/>
      <c r="X257" s="166"/>
      <c r="Y257" s="205"/>
      <c r="Z257" s="265"/>
      <c r="AA257" s="166"/>
      <c r="AB257" s="166"/>
      <c r="AC257" s="205"/>
      <c r="AD257" s="205"/>
      <c r="AE257" s="166"/>
      <c r="AF257" s="166"/>
      <c r="AG257" s="205"/>
      <c r="AH257" s="205"/>
      <c r="AI257" s="185"/>
      <c r="AJ257" s="166"/>
      <c r="AK257" s="205"/>
      <c r="AL257" s="205"/>
      <c r="AM257" s="166"/>
      <c r="AN257" s="166"/>
      <c r="AO257" s="205"/>
      <c r="AP257" s="265"/>
      <c r="AQ257" s="185"/>
      <c r="AR257" s="166"/>
      <c r="AS257" s="205"/>
      <c r="AT257" s="205"/>
      <c r="AU257" s="166"/>
      <c r="AV257" s="166"/>
      <c r="AW257" s="205"/>
      <c r="AX257" s="265"/>
      <c r="AY257" s="185"/>
      <c r="AZ257" s="166"/>
      <c r="BA257" s="205"/>
      <c r="BB257" s="205"/>
      <c r="BC257" s="166"/>
      <c r="BD257" s="166"/>
      <c r="BE257" s="205"/>
      <c r="BF257" s="265"/>
      <c r="BG257" s="166"/>
    </row>
    <row r="258" spans="1:59" ht="12.75" x14ac:dyDescent="0.2">
      <c r="A258" s="205"/>
      <c r="B258" s="206"/>
      <c r="C258" s="185"/>
      <c r="D258" s="166"/>
      <c r="E258" s="205"/>
      <c r="F258" s="205"/>
      <c r="G258" s="166"/>
      <c r="H258" s="166"/>
      <c r="I258" s="205"/>
      <c r="J258" s="265"/>
      <c r="K258" s="185"/>
      <c r="L258" s="166"/>
      <c r="M258" s="205"/>
      <c r="N258" s="205"/>
      <c r="O258" s="166"/>
      <c r="P258" s="166"/>
      <c r="Q258" s="205"/>
      <c r="R258" s="265"/>
      <c r="S258" s="185"/>
      <c r="T258" s="166"/>
      <c r="U258" s="205"/>
      <c r="V258" s="205"/>
      <c r="W258" s="166"/>
      <c r="X258" s="166"/>
      <c r="Y258" s="205"/>
      <c r="Z258" s="265"/>
      <c r="AA258" s="166"/>
      <c r="AB258" s="166"/>
      <c r="AC258" s="205"/>
      <c r="AD258" s="205"/>
      <c r="AE258" s="166"/>
      <c r="AF258" s="166"/>
      <c r="AG258" s="205"/>
      <c r="AH258" s="205"/>
      <c r="AI258" s="185"/>
      <c r="AJ258" s="166"/>
      <c r="AK258" s="205"/>
      <c r="AL258" s="205"/>
      <c r="AM258" s="166"/>
      <c r="AN258" s="166"/>
      <c r="AO258" s="205"/>
      <c r="AP258" s="265"/>
      <c r="AQ258" s="185"/>
      <c r="AR258" s="166"/>
      <c r="AS258" s="205"/>
      <c r="AT258" s="205"/>
      <c r="AU258" s="166"/>
      <c r="AV258" s="166"/>
      <c r="AW258" s="205"/>
      <c r="AX258" s="265"/>
      <c r="AY258" s="185"/>
      <c r="AZ258" s="166"/>
      <c r="BA258" s="205"/>
      <c r="BB258" s="205"/>
      <c r="BC258" s="166"/>
      <c r="BD258" s="166"/>
      <c r="BE258" s="205"/>
      <c r="BF258" s="265"/>
      <c r="BG258" s="166"/>
    </row>
    <row r="259" spans="1:59" ht="12.75" x14ac:dyDescent="0.2">
      <c r="A259" s="205"/>
      <c r="B259" s="206"/>
      <c r="C259" s="185"/>
      <c r="D259" s="166"/>
      <c r="E259" s="205"/>
      <c r="F259" s="205"/>
      <c r="G259" s="166"/>
      <c r="H259" s="166"/>
      <c r="I259" s="205"/>
      <c r="J259" s="265"/>
      <c r="K259" s="185"/>
      <c r="L259" s="166"/>
      <c r="M259" s="205"/>
      <c r="N259" s="205"/>
      <c r="O259" s="166"/>
      <c r="P259" s="166"/>
      <c r="Q259" s="205"/>
      <c r="R259" s="265"/>
      <c r="S259" s="185"/>
      <c r="T259" s="166"/>
      <c r="U259" s="205"/>
      <c r="V259" s="205"/>
      <c r="W259" s="166"/>
      <c r="X259" s="166"/>
      <c r="Y259" s="205"/>
      <c r="Z259" s="265"/>
      <c r="AA259" s="166"/>
      <c r="AB259" s="166"/>
      <c r="AC259" s="205"/>
      <c r="AD259" s="205"/>
      <c r="AE259" s="166"/>
      <c r="AF259" s="166"/>
      <c r="AG259" s="205"/>
      <c r="AH259" s="205"/>
      <c r="AI259" s="185"/>
      <c r="AJ259" s="166"/>
      <c r="AK259" s="205"/>
      <c r="AL259" s="205"/>
      <c r="AM259" s="166"/>
      <c r="AN259" s="166"/>
      <c r="AO259" s="205"/>
      <c r="AP259" s="265"/>
      <c r="AQ259" s="185"/>
      <c r="AR259" s="166"/>
      <c r="AS259" s="205"/>
      <c r="AT259" s="205"/>
      <c r="AU259" s="166"/>
      <c r="AV259" s="166"/>
      <c r="AW259" s="205"/>
      <c r="AX259" s="265"/>
      <c r="AY259" s="185"/>
      <c r="AZ259" s="166"/>
      <c r="BA259" s="205"/>
      <c r="BB259" s="205"/>
      <c r="BC259" s="166"/>
      <c r="BD259" s="166"/>
      <c r="BE259" s="205"/>
      <c r="BF259" s="265"/>
      <c r="BG259" s="166"/>
    </row>
    <row r="260" spans="1:59" ht="12.75" x14ac:dyDescent="0.2">
      <c r="A260" s="205"/>
      <c r="B260" s="206"/>
      <c r="C260" s="185"/>
      <c r="D260" s="166"/>
      <c r="E260" s="205"/>
      <c r="F260" s="205"/>
      <c r="G260" s="166"/>
      <c r="H260" s="166"/>
      <c r="I260" s="205"/>
      <c r="J260" s="265"/>
      <c r="K260" s="185"/>
      <c r="L260" s="166"/>
      <c r="M260" s="205"/>
      <c r="N260" s="205"/>
      <c r="O260" s="166"/>
      <c r="P260" s="166"/>
      <c r="Q260" s="205"/>
      <c r="R260" s="265"/>
      <c r="S260" s="185"/>
      <c r="T260" s="166"/>
      <c r="U260" s="205"/>
      <c r="V260" s="205"/>
      <c r="W260" s="166"/>
      <c r="X260" s="166"/>
      <c r="Y260" s="205"/>
      <c r="Z260" s="265"/>
      <c r="AA260" s="166"/>
      <c r="AB260" s="166"/>
      <c r="AC260" s="205"/>
      <c r="AD260" s="205"/>
      <c r="AE260" s="166"/>
      <c r="AF260" s="166"/>
      <c r="AG260" s="205"/>
      <c r="AH260" s="205"/>
      <c r="AI260" s="185"/>
      <c r="AJ260" s="166"/>
      <c r="AK260" s="205"/>
      <c r="AL260" s="205"/>
      <c r="AM260" s="166"/>
      <c r="AN260" s="166"/>
      <c r="AO260" s="205"/>
      <c r="AP260" s="265"/>
      <c r="AQ260" s="185"/>
      <c r="AR260" s="166"/>
      <c r="AS260" s="205"/>
      <c r="AT260" s="205"/>
      <c r="AU260" s="166"/>
      <c r="AV260" s="166"/>
      <c r="AW260" s="205"/>
      <c r="AX260" s="265"/>
      <c r="AY260" s="185"/>
      <c r="AZ260" s="166"/>
      <c r="BA260" s="205"/>
      <c r="BB260" s="205"/>
      <c r="BC260" s="166"/>
      <c r="BD260" s="166"/>
      <c r="BE260" s="205"/>
      <c r="BF260" s="265"/>
      <c r="BG260" s="166"/>
    </row>
    <row r="261" spans="1:59" ht="12.75" x14ac:dyDescent="0.2">
      <c r="A261" s="205"/>
      <c r="B261" s="206"/>
      <c r="C261" s="185"/>
      <c r="D261" s="166"/>
      <c r="E261" s="205"/>
      <c r="F261" s="205"/>
      <c r="G261" s="166"/>
      <c r="H261" s="166"/>
      <c r="I261" s="205"/>
      <c r="J261" s="265"/>
      <c r="K261" s="185"/>
      <c r="L261" s="166"/>
      <c r="M261" s="205"/>
      <c r="N261" s="205"/>
      <c r="O261" s="166"/>
      <c r="P261" s="166"/>
      <c r="Q261" s="205"/>
      <c r="R261" s="265"/>
      <c r="S261" s="185"/>
      <c r="T261" s="166"/>
      <c r="U261" s="205"/>
      <c r="V261" s="205"/>
      <c r="W261" s="166"/>
      <c r="X261" s="166"/>
      <c r="Y261" s="205"/>
      <c r="Z261" s="265"/>
      <c r="AA261" s="166"/>
      <c r="AB261" s="166"/>
      <c r="AC261" s="205"/>
      <c r="AD261" s="205"/>
      <c r="AE261" s="166"/>
      <c r="AF261" s="166"/>
      <c r="AG261" s="205"/>
      <c r="AH261" s="205"/>
      <c r="AI261" s="185"/>
      <c r="AJ261" s="166"/>
      <c r="AK261" s="205"/>
      <c r="AL261" s="205"/>
      <c r="AM261" s="166"/>
      <c r="AN261" s="166"/>
      <c r="AO261" s="205"/>
      <c r="AP261" s="265"/>
      <c r="AQ261" s="185"/>
      <c r="AR261" s="166"/>
      <c r="AS261" s="205"/>
      <c r="AT261" s="205"/>
      <c r="AU261" s="166"/>
      <c r="AV261" s="166"/>
      <c r="AW261" s="205"/>
      <c r="AX261" s="265"/>
      <c r="AY261" s="185"/>
      <c r="AZ261" s="166"/>
      <c r="BA261" s="205"/>
      <c r="BB261" s="205"/>
      <c r="BC261" s="166"/>
      <c r="BD261" s="166"/>
      <c r="BE261" s="205"/>
      <c r="BF261" s="265"/>
      <c r="BG261" s="166"/>
    </row>
    <row r="262" spans="1:59" ht="12.75" x14ac:dyDescent="0.2">
      <c r="A262" s="205"/>
      <c r="B262" s="206"/>
      <c r="C262" s="185"/>
      <c r="D262" s="166"/>
      <c r="E262" s="205"/>
      <c r="F262" s="205"/>
      <c r="G262" s="166"/>
      <c r="H262" s="166"/>
      <c r="I262" s="205"/>
      <c r="J262" s="265"/>
      <c r="K262" s="185"/>
      <c r="L262" s="166"/>
      <c r="M262" s="205"/>
      <c r="N262" s="205"/>
      <c r="O262" s="166"/>
      <c r="P262" s="166"/>
      <c r="Q262" s="205"/>
      <c r="R262" s="265"/>
      <c r="S262" s="185"/>
      <c r="T262" s="166"/>
      <c r="U262" s="205"/>
      <c r="V262" s="205"/>
      <c r="W262" s="166"/>
      <c r="X262" s="166"/>
      <c r="Y262" s="205"/>
      <c r="Z262" s="265"/>
      <c r="AA262" s="166"/>
      <c r="AB262" s="166"/>
      <c r="AC262" s="205"/>
      <c r="AD262" s="205"/>
      <c r="AE262" s="166"/>
      <c r="AF262" s="166"/>
      <c r="AG262" s="205"/>
      <c r="AH262" s="205"/>
      <c r="AI262" s="185"/>
      <c r="AJ262" s="166"/>
      <c r="AK262" s="205"/>
      <c r="AL262" s="205"/>
      <c r="AM262" s="166"/>
      <c r="AN262" s="166"/>
      <c r="AO262" s="205"/>
      <c r="AP262" s="265"/>
      <c r="AQ262" s="185"/>
      <c r="AR262" s="166"/>
      <c r="AS262" s="205"/>
      <c r="AT262" s="205"/>
      <c r="AU262" s="166"/>
      <c r="AV262" s="166"/>
      <c r="AW262" s="205"/>
      <c r="AX262" s="265"/>
      <c r="AY262" s="185"/>
      <c r="AZ262" s="166"/>
      <c r="BA262" s="205"/>
      <c r="BB262" s="205"/>
      <c r="BC262" s="166"/>
      <c r="BD262" s="166"/>
      <c r="BE262" s="205"/>
      <c r="BF262" s="265"/>
      <c r="BG262" s="166"/>
    </row>
    <row r="263" spans="1:59" ht="12.75" x14ac:dyDescent="0.2">
      <c r="A263" s="205"/>
      <c r="B263" s="206"/>
      <c r="C263" s="185"/>
      <c r="D263" s="166"/>
      <c r="E263" s="205"/>
      <c r="F263" s="205"/>
      <c r="G263" s="166"/>
      <c r="H263" s="166"/>
      <c r="I263" s="205"/>
      <c r="J263" s="265"/>
      <c r="K263" s="185"/>
      <c r="L263" s="166"/>
      <c r="M263" s="205"/>
      <c r="N263" s="205"/>
      <c r="O263" s="166"/>
      <c r="P263" s="166"/>
      <c r="Q263" s="205"/>
      <c r="R263" s="265"/>
      <c r="S263" s="185"/>
      <c r="T263" s="166"/>
      <c r="U263" s="205"/>
      <c r="V263" s="205"/>
      <c r="W263" s="166"/>
      <c r="X263" s="166"/>
      <c r="Y263" s="205"/>
      <c r="Z263" s="265"/>
      <c r="AA263" s="166"/>
      <c r="AB263" s="166"/>
      <c r="AC263" s="205"/>
      <c r="AD263" s="205"/>
      <c r="AE263" s="166"/>
      <c r="AF263" s="166"/>
      <c r="AG263" s="205"/>
      <c r="AH263" s="205"/>
      <c r="AI263" s="185"/>
      <c r="AJ263" s="166"/>
      <c r="AK263" s="205"/>
      <c r="AL263" s="205"/>
      <c r="AM263" s="166"/>
      <c r="AN263" s="166"/>
      <c r="AO263" s="205"/>
      <c r="AP263" s="265"/>
      <c r="AQ263" s="185"/>
      <c r="AR263" s="166"/>
      <c r="AS263" s="205"/>
      <c r="AT263" s="205"/>
      <c r="AU263" s="166"/>
      <c r="AV263" s="166"/>
      <c r="AW263" s="205"/>
      <c r="AX263" s="265"/>
      <c r="AY263" s="185"/>
      <c r="AZ263" s="166"/>
      <c r="BA263" s="205"/>
      <c r="BB263" s="205"/>
      <c r="BC263" s="166"/>
      <c r="BD263" s="166"/>
      <c r="BE263" s="205"/>
      <c r="BF263" s="265"/>
      <c r="BG263" s="166"/>
    </row>
    <row r="264" spans="1:59" ht="12.75" x14ac:dyDescent="0.2">
      <c r="A264" s="205"/>
      <c r="B264" s="206"/>
      <c r="C264" s="185"/>
      <c r="D264" s="166"/>
      <c r="E264" s="205"/>
      <c r="F264" s="205"/>
      <c r="G264" s="166"/>
      <c r="H264" s="166"/>
      <c r="I264" s="205"/>
      <c r="J264" s="265"/>
      <c r="K264" s="185"/>
      <c r="L264" s="166"/>
      <c r="M264" s="205"/>
      <c r="N264" s="205"/>
      <c r="O264" s="166"/>
      <c r="P264" s="166"/>
      <c r="Q264" s="205"/>
      <c r="R264" s="265"/>
      <c r="S264" s="185"/>
      <c r="T264" s="166"/>
      <c r="U264" s="205"/>
      <c r="V264" s="205"/>
      <c r="W264" s="166"/>
      <c r="X264" s="166"/>
      <c r="Y264" s="205"/>
      <c r="Z264" s="265"/>
      <c r="AA264" s="166"/>
      <c r="AB264" s="166"/>
      <c r="AC264" s="205"/>
      <c r="AD264" s="205"/>
      <c r="AE264" s="166"/>
      <c r="AF264" s="166"/>
      <c r="AG264" s="205"/>
      <c r="AH264" s="205"/>
      <c r="AI264" s="185"/>
      <c r="AJ264" s="166"/>
      <c r="AK264" s="205"/>
      <c r="AL264" s="205"/>
      <c r="AM264" s="166"/>
      <c r="AN264" s="166"/>
      <c r="AO264" s="205"/>
      <c r="AP264" s="265"/>
      <c r="AQ264" s="185"/>
      <c r="AR264" s="166"/>
      <c r="AS264" s="205"/>
      <c r="AT264" s="205"/>
      <c r="AU264" s="166"/>
      <c r="AV264" s="166"/>
      <c r="AW264" s="205"/>
      <c r="AX264" s="265"/>
      <c r="AY264" s="185"/>
      <c r="AZ264" s="166"/>
      <c r="BA264" s="205"/>
      <c r="BB264" s="205"/>
      <c r="BC264" s="166"/>
      <c r="BD264" s="166"/>
      <c r="BE264" s="205"/>
      <c r="BF264" s="265"/>
      <c r="BG264" s="166"/>
    </row>
    <row r="265" spans="1:59" ht="12.75" x14ac:dyDescent="0.2">
      <c r="A265" s="205"/>
      <c r="B265" s="206"/>
      <c r="C265" s="185"/>
      <c r="D265" s="166"/>
      <c r="E265" s="205"/>
      <c r="F265" s="205"/>
      <c r="G265" s="166"/>
      <c r="H265" s="166"/>
      <c r="I265" s="205"/>
      <c r="J265" s="265"/>
      <c r="K265" s="185"/>
      <c r="L265" s="166"/>
      <c r="M265" s="205"/>
      <c r="N265" s="205"/>
      <c r="O265" s="166"/>
      <c r="P265" s="166"/>
      <c r="Q265" s="205"/>
      <c r="R265" s="265"/>
      <c r="S265" s="185"/>
      <c r="T265" s="166"/>
      <c r="U265" s="205"/>
      <c r="V265" s="205"/>
      <c r="W265" s="166"/>
      <c r="X265" s="166"/>
      <c r="Y265" s="205"/>
      <c r="Z265" s="265"/>
      <c r="AA265" s="166"/>
      <c r="AB265" s="166"/>
      <c r="AC265" s="205"/>
      <c r="AD265" s="205"/>
      <c r="AE265" s="166"/>
      <c r="AF265" s="166"/>
      <c r="AG265" s="205"/>
      <c r="AH265" s="205"/>
      <c r="AI265" s="185"/>
      <c r="AJ265" s="166"/>
      <c r="AK265" s="205"/>
      <c r="AL265" s="205"/>
      <c r="AM265" s="166"/>
      <c r="AN265" s="166"/>
      <c r="AO265" s="205"/>
      <c r="AP265" s="265"/>
      <c r="AQ265" s="185"/>
      <c r="AR265" s="166"/>
      <c r="AS265" s="205"/>
      <c r="AT265" s="205"/>
      <c r="AU265" s="166"/>
      <c r="AV265" s="166"/>
      <c r="AW265" s="205"/>
      <c r="AX265" s="265"/>
      <c r="AY265" s="185"/>
      <c r="AZ265" s="166"/>
      <c r="BA265" s="205"/>
      <c r="BB265" s="205"/>
      <c r="BC265" s="166"/>
      <c r="BD265" s="166"/>
      <c r="BE265" s="205"/>
      <c r="BF265" s="265"/>
      <c r="BG265" s="166"/>
    </row>
    <row r="266" spans="1:59" ht="12.75" x14ac:dyDescent="0.2">
      <c r="A266" s="205"/>
      <c r="B266" s="206"/>
      <c r="C266" s="185"/>
      <c r="D266" s="166"/>
      <c r="E266" s="205"/>
      <c r="F266" s="205"/>
      <c r="G266" s="166"/>
      <c r="H266" s="166"/>
      <c r="I266" s="205"/>
      <c r="J266" s="265"/>
      <c r="K266" s="185"/>
      <c r="L266" s="166"/>
      <c r="M266" s="205"/>
      <c r="N266" s="205"/>
      <c r="O266" s="166"/>
      <c r="P266" s="166"/>
      <c r="Q266" s="205"/>
      <c r="R266" s="265"/>
      <c r="S266" s="185"/>
      <c r="T266" s="166"/>
      <c r="U266" s="205"/>
      <c r="V266" s="205"/>
      <c r="W266" s="166"/>
      <c r="X266" s="166"/>
      <c r="Y266" s="205"/>
      <c r="Z266" s="265"/>
      <c r="AA266" s="166"/>
      <c r="AB266" s="166"/>
      <c r="AC266" s="205"/>
      <c r="AD266" s="205"/>
      <c r="AE266" s="166"/>
      <c r="AF266" s="166"/>
      <c r="AG266" s="205"/>
      <c r="AH266" s="205"/>
      <c r="AI266" s="185"/>
      <c r="AJ266" s="166"/>
      <c r="AK266" s="205"/>
      <c r="AL266" s="205"/>
      <c r="AM266" s="166"/>
      <c r="AN266" s="166"/>
      <c r="AO266" s="205"/>
      <c r="AP266" s="265"/>
      <c r="AQ266" s="185"/>
      <c r="AR266" s="166"/>
      <c r="AS266" s="205"/>
      <c r="AT266" s="205"/>
      <c r="AU266" s="166"/>
      <c r="AV266" s="166"/>
      <c r="AW266" s="205"/>
      <c r="AX266" s="265"/>
      <c r="AY266" s="185"/>
      <c r="AZ266" s="166"/>
      <c r="BA266" s="205"/>
      <c r="BB266" s="205"/>
      <c r="BC266" s="166"/>
      <c r="BD266" s="166"/>
      <c r="BE266" s="205"/>
      <c r="BF266" s="265"/>
      <c r="BG266" s="166"/>
    </row>
    <row r="267" spans="1:59" ht="12.75" x14ac:dyDescent="0.2">
      <c r="A267" s="205"/>
      <c r="B267" s="206"/>
      <c r="C267" s="185"/>
      <c r="D267" s="166"/>
      <c r="E267" s="205"/>
      <c r="F267" s="205"/>
      <c r="G267" s="166"/>
      <c r="H267" s="166"/>
      <c r="I267" s="205"/>
      <c r="J267" s="265"/>
      <c r="K267" s="185"/>
      <c r="L267" s="166"/>
      <c r="M267" s="205"/>
      <c r="N267" s="205"/>
      <c r="O267" s="166"/>
      <c r="P267" s="166"/>
      <c r="Q267" s="205"/>
      <c r="R267" s="265"/>
      <c r="S267" s="185"/>
      <c r="T267" s="166"/>
      <c r="U267" s="205"/>
      <c r="V267" s="205"/>
      <c r="W267" s="166"/>
      <c r="X267" s="166"/>
      <c r="Y267" s="205"/>
      <c r="Z267" s="265"/>
      <c r="AA267" s="166"/>
      <c r="AB267" s="166"/>
      <c r="AC267" s="205"/>
      <c r="AD267" s="205"/>
      <c r="AE267" s="166"/>
      <c r="AF267" s="166"/>
      <c r="AG267" s="205"/>
      <c r="AH267" s="205"/>
      <c r="AI267" s="185"/>
      <c r="AJ267" s="166"/>
      <c r="AK267" s="205"/>
      <c r="AL267" s="205"/>
      <c r="AM267" s="166"/>
      <c r="AN267" s="166"/>
      <c r="AO267" s="205"/>
      <c r="AP267" s="265"/>
      <c r="AQ267" s="185"/>
      <c r="AR267" s="166"/>
      <c r="AS267" s="205"/>
      <c r="AT267" s="205"/>
      <c r="AU267" s="166"/>
      <c r="AV267" s="166"/>
      <c r="AW267" s="205"/>
      <c r="AX267" s="265"/>
      <c r="AY267" s="185"/>
      <c r="AZ267" s="166"/>
      <c r="BA267" s="205"/>
      <c r="BB267" s="205"/>
      <c r="BC267" s="166"/>
      <c r="BD267" s="166"/>
      <c r="BE267" s="205"/>
      <c r="BF267" s="265"/>
      <c r="BG267" s="166"/>
    </row>
    <row r="268" spans="1:59" ht="12.75" x14ac:dyDescent="0.2">
      <c r="A268" s="205"/>
      <c r="B268" s="206"/>
      <c r="C268" s="185"/>
      <c r="D268" s="166"/>
      <c r="E268" s="205"/>
      <c r="F268" s="205"/>
      <c r="G268" s="166"/>
      <c r="H268" s="166"/>
      <c r="I268" s="205"/>
      <c r="J268" s="265"/>
      <c r="K268" s="185"/>
      <c r="L268" s="166"/>
      <c r="M268" s="205"/>
      <c r="N268" s="205"/>
      <c r="O268" s="166"/>
      <c r="P268" s="166"/>
      <c r="Q268" s="205"/>
      <c r="R268" s="265"/>
      <c r="S268" s="185"/>
      <c r="T268" s="166"/>
      <c r="U268" s="205"/>
      <c r="V268" s="205"/>
      <c r="W268" s="166"/>
      <c r="X268" s="166"/>
      <c r="Y268" s="205"/>
      <c r="Z268" s="265"/>
      <c r="AA268" s="166"/>
      <c r="AB268" s="166"/>
      <c r="AC268" s="205"/>
      <c r="AD268" s="205"/>
      <c r="AE268" s="166"/>
      <c r="AF268" s="166"/>
      <c r="AG268" s="205"/>
      <c r="AH268" s="205"/>
      <c r="AI268" s="185"/>
      <c r="AJ268" s="166"/>
      <c r="AK268" s="205"/>
      <c r="AL268" s="205"/>
      <c r="AM268" s="166"/>
      <c r="AN268" s="166"/>
      <c r="AO268" s="205"/>
      <c r="AP268" s="265"/>
      <c r="AQ268" s="185"/>
      <c r="AR268" s="166"/>
      <c r="AS268" s="205"/>
      <c r="AT268" s="205"/>
      <c r="AU268" s="166"/>
      <c r="AV268" s="166"/>
      <c r="AW268" s="205"/>
      <c r="AX268" s="265"/>
      <c r="AY268" s="185"/>
      <c r="AZ268" s="166"/>
      <c r="BA268" s="205"/>
      <c r="BB268" s="205"/>
      <c r="BC268" s="166"/>
      <c r="BD268" s="166"/>
      <c r="BE268" s="205"/>
      <c r="BF268" s="265"/>
      <c r="BG268" s="166"/>
    </row>
    <row r="269" spans="1:59" ht="12.75" x14ac:dyDescent="0.2">
      <c r="A269" s="205"/>
      <c r="B269" s="206"/>
      <c r="C269" s="185"/>
      <c r="D269" s="166"/>
      <c r="E269" s="205"/>
      <c r="F269" s="205"/>
      <c r="G269" s="166"/>
      <c r="H269" s="166"/>
      <c r="I269" s="205"/>
      <c r="J269" s="265"/>
      <c r="K269" s="185"/>
      <c r="L269" s="166"/>
      <c r="M269" s="205"/>
      <c r="N269" s="205"/>
      <c r="O269" s="166"/>
      <c r="P269" s="166"/>
      <c r="Q269" s="205"/>
      <c r="R269" s="265"/>
      <c r="S269" s="185"/>
      <c r="T269" s="166"/>
      <c r="U269" s="205"/>
      <c r="V269" s="205"/>
      <c r="W269" s="166"/>
      <c r="X269" s="166"/>
      <c r="Y269" s="205"/>
      <c r="Z269" s="265"/>
      <c r="AA269" s="166"/>
      <c r="AB269" s="166"/>
      <c r="AC269" s="205"/>
      <c r="AD269" s="205"/>
      <c r="AE269" s="166"/>
      <c r="AF269" s="166"/>
      <c r="AG269" s="205"/>
      <c r="AH269" s="205"/>
      <c r="AI269" s="185"/>
      <c r="AJ269" s="166"/>
      <c r="AK269" s="205"/>
      <c r="AL269" s="205"/>
      <c r="AM269" s="166"/>
      <c r="AN269" s="166"/>
      <c r="AO269" s="205"/>
      <c r="AP269" s="265"/>
      <c r="AQ269" s="185"/>
      <c r="AR269" s="166"/>
      <c r="AS269" s="205"/>
      <c r="AT269" s="205"/>
      <c r="AU269" s="166"/>
      <c r="AV269" s="166"/>
      <c r="AW269" s="205"/>
      <c r="AX269" s="265"/>
      <c r="AY269" s="185"/>
      <c r="AZ269" s="166"/>
      <c r="BA269" s="205"/>
      <c r="BB269" s="205"/>
      <c r="BC269" s="166"/>
      <c r="BD269" s="166"/>
      <c r="BE269" s="205"/>
      <c r="BF269" s="265"/>
      <c r="BG269" s="166"/>
    </row>
    <row r="270" spans="1:59" ht="12.75" x14ac:dyDescent="0.2">
      <c r="A270" s="205"/>
      <c r="B270" s="206"/>
      <c r="C270" s="185"/>
      <c r="D270" s="166"/>
      <c r="E270" s="205"/>
      <c r="F270" s="205"/>
      <c r="G270" s="166"/>
      <c r="H270" s="166"/>
      <c r="I270" s="205"/>
      <c r="J270" s="265"/>
      <c r="K270" s="185"/>
      <c r="L270" s="166"/>
      <c r="M270" s="205"/>
      <c r="N270" s="205"/>
      <c r="O270" s="166"/>
      <c r="P270" s="166"/>
      <c r="Q270" s="205"/>
      <c r="R270" s="265"/>
      <c r="S270" s="185"/>
      <c r="T270" s="166"/>
      <c r="U270" s="205"/>
      <c r="V270" s="205"/>
      <c r="W270" s="166"/>
      <c r="X270" s="166"/>
      <c r="Y270" s="205"/>
      <c r="Z270" s="265"/>
      <c r="AA270" s="166"/>
      <c r="AB270" s="166"/>
      <c r="AC270" s="205"/>
      <c r="AD270" s="205"/>
      <c r="AE270" s="166"/>
      <c r="AF270" s="166"/>
      <c r="AG270" s="205"/>
      <c r="AH270" s="205"/>
      <c r="AI270" s="185"/>
      <c r="AJ270" s="166"/>
      <c r="AK270" s="205"/>
      <c r="AL270" s="205"/>
      <c r="AM270" s="166"/>
      <c r="AN270" s="166"/>
      <c r="AO270" s="205"/>
      <c r="AP270" s="265"/>
      <c r="AQ270" s="185"/>
      <c r="AR270" s="166"/>
      <c r="AS270" s="205"/>
      <c r="AT270" s="205"/>
      <c r="AU270" s="166"/>
      <c r="AV270" s="166"/>
      <c r="AW270" s="205"/>
      <c r="AX270" s="265"/>
      <c r="AY270" s="185"/>
      <c r="AZ270" s="166"/>
      <c r="BA270" s="205"/>
      <c r="BB270" s="205"/>
      <c r="BC270" s="166"/>
      <c r="BD270" s="166"/>
      <c r="BE270" s="205"/>
      <c r="BF270" s="265"/>
      <c r="BG270" s="166"/>
    </row>
    <row r="271" spans="1:59" ht="12.75" x14ac:dyDescent="0.2">
      <c r="A271" s="205"/>
      <c r="B271" s="206"/>
      <c r="C271" s="185"/>
      <c r="D271" s="166"/>
      <c r="E271" s="205"/>
      <c r="F271" s="205"/>
      <c r="G271" s="166"/>
      <c r="H271" s="166"/>
      <c r="I271" s="205"/>
      <c r="J271" s="265"/>
      <c r="K271" s="185"/>
      <c r="L271" s="166"/>
      <c r="M271" s="205"/>
      <c r="N271" s="205"/>
      <c r="O271" s="166"/>
      <c r="P271" s="166"/>
      <c r="Q271" s="205"/>
      <c r="R271" s="265"/>
      <c r="S271" s="185"/>
      <c r="T271" s="166"/>
      <c r="U271" s="205"/>
      <c r="V271" s="205"/>
      <c r="W271" s="166"/>
      <c r="X271" s="166"/>
      <c r="Y271" s="205"/>
      <c r="Z271" s="265"/>
      <c r="AA271" s="166"/>
      <c r="AB271" s="166"/>
      <c r="AC271" s="205"/>
      <c r="AD271" s="205"/>
      <c r="AE271" s="166"/>
      <c r="AF271" s="166"/>
      <c r="AG271" s="205"/>
      <c r="AH271" s="205"/>
      <c r="AI271" s="185"/>
      <c r="AJ271" s="166"/>
      <c r="AK271" s="205"/>
      <c r="AL271" s="205"/>
      <c r="AM271" s="166"/>
      <c r="AN271" s="166"/>
      <c r="AO271" s="205"/>
      <c r="AP271" s="265"/>
      <c r="AQ271" s="185"/>
      <c r="AR271" s="166"/>
      <c r="AS271" s="205"/>
      <c r="AT271" s="205"/>
      <c r="AU271" s="166"/>
      <c r="AV271" s="166"/>
      <c r="AW271" s="205"/>
      <c r="AX271" s="265"/>
      <c r="AY271" s="185"/>
      <c r="AZ271" s="166"/>
      <c r="BA271" s="205"/>
      <c r="BB271" s="205"/>
      <c r="BC271" s="166"/>
      <c r="BD271" s="166"/>
      <c r="BE271" s="205"/>
      <c r="BF271" s="265"/>
      <c r="BG271" s="166"/>
    </row>
    <row r="272" spans="1:59" ht="12.75" x14ac:dyDescent="0.2">
      <c r="A272" s="205"/>
      <c r="B272" s="206"/>
      <c r="C272" s="185"/>
      <c r="D272" s="166"/>
      <c r="E272" s="205"/>
      <c r="F272" s="205"/>
      <c r="G272" s="166"/>
      <c r="H272" s="166"/>
      <c r="I272" s="205"/>
      <c r="J272" s="265"/>
      <c r="K272" s="185"/>
      <c r="L272" s="166"/>
      <c r="M272" s="205"/>
      <c r="N272" s="205"/>
      <c r="O272" s="166"/>
      <c r="P272" s="166"/>
      <c r="Q272" s="205"/>
      <c r="R272" s="265"/>
      <c r="S272" s="185"/>
      <c r="T272" s="166"/>
      <c r="U272" s="205"/>
      <c r="V272" s="205"/>
      <c r="W272" s="166"/>
      <c r="X272" s="166"/>
      <c r="Y272" s="205"/>
      <c r="Z272" s="265"/>
      <c r="AA272" s="166"/>
      <c r="AB272" s="166"/>
      <c r="AC272" s="205"/>
      <c r="AD272" s="205"/>
      <c r="AE272" s="166"/>
      <c r="AF272" s="166"/>
      <c r="AG272" s="205"/>
      <c r="AH272" s="205"/>
      <c r="AI272" s="185"/>
      <c r="AJ272" s="166"/>
      <c r="AK272" s="205"/>
      <c r="AL272" s="205"/>
      <c r="AM272" s="166"/>
      <c r="AN272" s="166"/>
      <c r="AO272" s="205"/>
      <c r="AP272" s="265"/>
      <c r="AQ272" s="185"/>
      <c r="AR272" s="166"/>
      <c r="AS272" s="205"/>
      <c r="AT272" s="205"/>
      <c r="AU272" s="166"/>
      <c r="AV272" s="166"/>
      <c r="AW272" s="205"/>
      <c r="AX272" s="265"/>
      <c r="AY272" s="185"/>
      <c r="AZ272" s="166"/>
      <c r="BA272" s="205"/>
      <c r="BB272" s="205"/>
      <c r="BC272" s="166"/>
      <c r="BD272" s="166"/>
      <c r="BE272" s="205"/>
      <c r="BF272" s="265"/>
      <c r="BG272" s="166"/>
    </row>
    <row r="273" spans="1:59" ht="12.75" x14ac:dyDescent="0.2">
      <c r="A273" s="205"/>
      <c r="B273" s="206"/>
      <c r="C273" s="185"/>
      <c r="D273" s="166"/>
      <c r="E273" s="205"/>
      <c r="F273" s="205"/>
      <c r="G273" s="166"/>
      <c r="H273" s="166"/>
      <c r="I273" s="205"/>
      <c r="J273" s="265"/>
      <c r="K273" s="185"/>
      <c r="L273" s="166"/>
      <c r="M273" s="205"/>
      <c r="N273" s="205"/>
      <c r="O273" s="166"/>
      <c r="P273" s="166"/>
      <c r="Q273" s="205"/>
      <c r="R273" s="265"/>
      <c r="S273" s="185"/>
      <c r="T273" s="166"/>
      <c r="U273" s="205"/>
      <c r="V273" s="205"/>
      <c r="W273" s="166"/>
      <c r="X273" s="166"/>
      <c r="Y273" s="205"/>
      <c r="Z273" s="265"/>
      <c r="AA273" s="166"/>
      <c r="AB273" s="166"/>
      <c r="AC273" s="205"/>
      <c r="AD273" s="205"/>
      <c r="AE273" s="166"/>
      <c r="AF273" s="166"/>
      <c r="AG273" s="205"/>
      <c r="AH273" s="205"/>
      <c r="AI273" s="185"/>
      <c r="AJ273" s="166"/>
      <c r="AK273" s="205"/>
      <c r="AL273" s="205"/>
      <c r="AM273" s="166"/>
      <c r="AN273" s="166"/>
      <c r="AO273" s="205"/>
      <c r="AP273" s="265"/>
      <c r="AQ273" s="185"/>
      <c r="AR273" s="166"/>
      <c r="AS273" s="205"/>
      <c r="AT273" s="205"/>
      <c r="AU273" s="166"/>
      <c r="AV273" s="166"/>
      <c r="AW273" s="205"/>
      <c r="AX273" s="265"/>
      <c r="AY273" s="185"/>
      <c r="AZ273" s="166"/>
      <c r="BA273" s="205"/>
      <c r="BB273" s="205"/>
      <c r="BC273" s="166"/>
      <c r="BD273" s="166"/>
      <c r="BE273" s="205"/>
      <c r="BF273" s="265"/>
      <c r="BG273" s="166"/>
    </row>
    <row r="274" spans="1:59" ht="12.75" x14ac:dyDescent="0.2">
      <c r="A274" s="205"/>
      <c r="B274" s="206"/>
      <c r="C274" s="185"/>
      <c r="D274" s="166"/>
      <c r="E274" s="205"/>
      <c r="F274" s="205"/>
      <c r="G274" s="166"/>
      <c r="H274" s="166"/>
      <c r="I274" s="205"/>
      <c r="J274" s="265"/>
      <c r="K274" s="185"/>
      <c r="L274" s="166"/>
      <c r="M274" s="205"/>
      <c r="N274" s="205"/>
      <c r="O274" s="166"/>
      <c r="P274" s="166"/>
      <c r="Q274" s="205"/>
      <c r="R274" s="265"/>
      <c r="S274" s="185"/>
      <c r="T274" s="166"/>
      <c r="U274" s="205"/>
      <c r="V274" s="205"/>
      <c r="W274" s="166"/>
      <c r="X274" s="166"/>
      <c r="Y274" s="205"/>
      <c r="Z274" s="265"/>
      <c r="AA274" s="166"/>
      <c r="AB274" s="166"/>
      <c r="AC274" s="205"/>
      <c r="AD274" s="205"/>
      <c r="AE274" s="166"/>
      <c r="AF274" s="166"/>
      <c r="AG274" s="205"/>
      <c r="AH274" s="205"/>
      <c r="AI274" s="185"/>
      <c r="AJ274" s="166"/>
      <c r="AK274" s="205"/>
      <c r="AL274" s="205"/>
      <c r="AM274" s="166"/>
      <c r="AN274" s="166"/>
      <c r="AO274" s="205"/>
      <c r="AP274" s="265"/>
      <c r="AQ274" s="185"/>
      <c r="AR274" s="166"/>
      <c r="AS274" s="205"/>
      <c r="AT274" s="205"/>
      <c r="AU274" s="166"/>
      <c r="AV274" s="166"/>
      <c r="AW274" s="205"/>
      <c r="AX274" s="265"/>
      <c r="AY274" s="185"/>
      <c r="AZ274" s="166"/>
      <c r="BA274" s="205"/>
      <c r="BB274" s="205"/>
      <c r="BC274" s="166"/>
      <c r="BD274" s="166"/>
      <c r="BE274" s="205"/>
      <c r="BF274" s="265"/>
      <c r="BG274" s="166"/>
    </row>
    <row r="275" spans="1:59" ht="12.75" x14ac:dyDescent="0.2">
      <c r="A275" s="205"/>
      <c r="B275" s="206"/>
      <c r="C275" s="185"/>
      <c r="D275" s="166"/>
      <c r="E275" s="205"/>
      <c r="F275" s="205"/>
      <c r="G275" s="166"/>
      <c r="H275" s="166"/>
      <c r="I275" s="205"/>
      <c r="J275" s="265"/>
      <c r="K275" s="185"/>
      <c r="L275" s="166"/>
      <c r="M275" s="205"/>
      <c r="N275" s="205"/>
      <c r="O275" s="166"/>
      <c r="P275" s="166"/>
      <c r="Q275" s="205"/>
      <c r="R275" s="265"/>
      <c r="S275" s="185"/>
      <c r="T275" s="166"/>
      <c r="U275" s="205"/>
      <c r="V275" s="205"/>
      <c r="W275" s="166"/>
      <c r="X275" s="166"/>
      <c r="Y275" s="205"/>
      <c r="Z275" s="265"/>
      <c r="AA275" s="166"/>
      <c r="AB275" s="166"/>
      <c r="AC275" s="205"/>
      <c r="AD275" s="205"/>
      <c r="AE275" s="166"/>
      <c r="AF275" s="166"/>
      <c r="AG275" s="205"/>
      <c r="AH275" s="205"/>
      <c r="AI275" s="185"/>
      <c r="AJ275" s="166"/>
      <c r="AK275" s="205"/>
      <c r="AL275" s="205"/>
      <c r="AM275" s="166"/>
      <c r="AN275" s="166"/>
      <c r="AO275" s="205"/>
      <c r="AP275" s="265"/>
      <c r="AQ275" s="185"/>
      <c r="AR275" s="166"/>
      <c r="AS275" s="205"/>
      <c r="AT275" s="205"/>
      <c r="AU275" s="166"/>
      <c r="AV275" s="166"/>
      <c r="AW275" s="205"/>
      <c r="AX275" s="265"/>
      <c r="AY275" s="185"/>
      <c r="AZ275" s="166"/>
      <c r="BA275" s="205"/>
      <c r="BB275" s="205"/>
      <c r="BC275" s="166"/>
      <c r="BD275" s="166"/>
      <c r="BE275" s="205"/>
      <c r="BF275" s="265"/>
      <c r="BG275" s="166"/>
    </row>
    <row r="276" spans="1:59" ht="12.75" x14ac:dyDescent="0.2">
      <c r="A276" s="205"/>
      <c r="B276" s="206"/>
      <c r="C276" s="185"/>
      <c r="D276" s="166"/>
      <c r="E276" s="205"/>
      <c r="F276" s="205"/>
      <c r="G276" s="166"/>
      <c r="H276" s="166"/>
      <c r="I276" s="205"/>
      <c r="J276" s="265"/>
      <c r="K276" s="185"/>
      <c r="L276" s="166"/>
      <c r="M276" s="205"/>
      <c r="N276" s="205"/>
      <c r="O276" s="166"/>
      <c r="P276" s="166"/>
      <c r="Q276" s="205"/>
      <c r="R276" s="265"/>
      <c r="S276" s="185"/>
      <c r="T276" s="166"/>
      <c r="U276" s="205"/>
      <c r="V276" s="205"/>
      <c r="W276" s="166"/>
      <c r="X276" s="166"/>
      <c r="Y276" s="205"/>
      <c r="Z276" s="265"/>
      <c r="AA276" s="166"/>
      <c r="AB276" s="166"/>
      <c r="AC276" s="205"/>
      <c r="AD276" s="205"/>
      <c r="AE276" s="166"/>
      <c r="AF276" s="166"/>
      <c r="AG276" s="205"/>
      <c r="AH276" s="205"/>
      <c r="AI276" s="185"/>
      <c r="AJ276" s="166"/>
      <c r="AK276" s="205"/>
      <c r="AL276" s="205"/>
      <c r="AM276" s="166"/>
      <c r="AN276" s="166"/>
      <c r="AO276" s="205"/>
      <c r="AP276" s="265"/>
      <c r="AQ276" s="185"/>
      <c r="AR276" s="166"/>
      <c r="AS276" s="205"/>
      <c r="AT276" s="205"/>
      <c r="AU276" s="166"/>
      <c r="AV276" s="166"/>
      <c r="AW276" s="205"/>
      <c r="AX276" s="265"/>
      <c r="AY276" s="185"/>
      <c r="AZ276" s="166"/>
      <c r="BA276" s="205"/>
      <c r="BB276" s="205"/>
      <c r="BC276" s="166"/>
      <c r="BD276" s="166"/>
      <c r="BE276" s="205"/>
      <c r="BF276" s="265"/>
      <c r="BG276" s="166"/>
    </row>
    <row r="277" spans="1:59" ht="12.75" x14ac:dyDescent="0.2">
      <c r="A277" s="205"/>
      <c r="B277" s="206"/>
      <c r="C277" s="185"/>
      <c r="D277" s="166"/>
      <c r="E277" s="205"/>
      <c r="F277" s="205"/>
      <c r="G277" s="166"/>
      <c r="H277" s="166"/>
      <c r="I277" s="205"/>
      <c r="J277" s="265"/>
      <c r="K277" s="185"/>
      <c r="L277" s="166"/>
      <c r="M277" s="205"/>
      <c r="N277" s="205"/>
      <c r="O277" s="166"/>
      <c r="P277" s="166"/>
      <c r="Q277" s="205"/>
      <c r="R277" s="265"/>
      <c r="S277" s="185"/>
      <c r="T277" s="166"/>
      <c r="U277" s="205"/>
      <c r="V277" s="205"/>
      <c r="W277" s="166"/>
      <c r="X277" s="166"/>
      <c r="Y277" s="205"/>
      <c r="Z277" s="265"/>
      <c r="AA277" s="166"/>
      <c r="AB277" s="166"/>
      <c r="AC277" s="205"/>
      <c r="AD277" s="205"/>
      <c r="AE277" s="166"/>
      <c r="AF277" s="166"/>
      <c r="AG277" s="205"/>
      <c r="AH277" s="205"/>
      <c r="AI277" s="185"/>
      <c r="AJ277" s="166"/>
      <c r="AK277" s="205"/>
      <c r="AL277" s="205"/>
      <c r="AM277" s="166"/>
      <c r="AN277" s="166"/>
      <c r="AO277" s="205"/>
      <c r="AP277" s="265"/>
      <c r="AQ277" s="185"/>
      <c r="AR277" s="166"/>
      <c r="AS277" s="205"/>
      <c r="AT277" s="205"/>
      <c r="AU277" s="166"/>
      <c r="AV277" s="166"/>
      <c r="AW277" s="205"/>
      <c r="AX277" s="265"/>
      <c r="AY277" s="185"/>
      <c r="AZ277" s="166"/>
      <c r="BA277" s="205"/>
      <c r="BB277" s="205"/>
      <c r="BC277" s="166"/>
      <c r="BD277" s="166"/>
      <c r="BE277" s="205"/>
      <c r="BF277" s="265"/>
      <c r="BG277" s="166"/>
    </row>
    <row r="278" spans="1:59" ht="12.75" x14ac:dyDescent="0.2">
      <c r="A278" s="205"/>
      <c r="B278" s="206"/>
      <c r="C278" s="185"/>
      <c r="D278" s="166"/>
      <c r="E278" s="205"/>
      <c r="F278" s="205"/>
      <c r="G278" s="166"/>
      <c r="H278" s="166"/>
      <c r="I278" s="205"/>
      <c r="J278" s="265"/>
      <c r="K278" s="185"/>
      <c r="L278" s="166"/>
      <c r="M278" s="205"/>
      <c r="N278" s="205"/>
      <c r="O278" s="166"/>
      <c r="P278" s="166"/>
      <c r="Q278" s="205"/>
      <c r="R278" s="265"/>
      <c r="S278" s="185"/>
      <c r="T278" s="166"/>
      <c r="U278" s="205"/>
      <c r="V278" s="205"/>
      <c r="W278" s="166"/>
      <c r="X278" s="166"/>
      <c r="Y278" s="205"/>
      <c r="Z278" s="265"/>
      <c r="AA278" s="166"/>
      <c r="AB278" s="166"/>
      <c r="AC278" s="205"/>
      <c r="AD278" s="205"/>
      <c r="AE278" s="166"/>
      <c r="AF278" s="166"/>
      <c r="AG278" s="205"/>
      <c r="AH278" s="205"/>
      <c r="AI278" s="185"/>
      <c r="AJ278" s="166"/>
      <c r="AK278" s="205"/>
      <c r="AL278" s="205"/>
      <c r="AM278" s="166"/>
      <c r="AN278" s="166"/>
      <c r="AO278" s="205"/>
      <c r="AP278" s="265"/>
      <c r="AQ278" s="185"/>
      <c r="AR278" s="166"/>
      <c r="AS278" s="205"/>
      <c r="AT278" s="205"/>
      <c r="AU278" s="166"/>
      <c r="AV278" s="166"/>
      <c r="AW278" s="205"/>
      <c r="AX278" s="265"/>
      <c r="AY278" s="185"/>
      <c r="AZ278" s="166"/>
      <c r="BA278" s="205"/>
      <c r="BB278" s="205"/>
      <c r="BC278" s="166"/>
      <c r="BD278" s="166"/>
      <c r="BE278" s="205"/>
      <c r="BF278" s="265"/>
      <c r="BG278" s="166"/>
    </row>
    <row r="279" spans="1:59" ht="12.75" x14ac:dyDescent="0.2">
      <c r="A279" s="205"/>
      <c r="B279" s="206"/>
      <c r="C279" s="185"/>
      <c r="D279" s="166"/>
      <c r="E279" s="205"/>
      <c r="F279" s="205"/>
      <c r="G279" s="166"/>
      <c r="H279" s="166"/>
      <c r="I279" s="205"/>
      <c r="J279" s="265"/>
      <c r="K279" s="185"/>
      <c r="L279" s="166"/>
      <c r="M279" s="205"/>
      <c r="N279" s="205"/>
      <c r="O279" s="166"/>
      <c r="P279" s="166"/>
      <c r="Q279" s="205"/>
      <c r="R279" s="265"/>
      <c r="S279" s="185"/>
      <c r="T279" s="166"/>
      <c r="U279" s="205"/>
      <c r="V279" s="205"/>
      <c r="W279" s="166"/>
      <c r="X279" s="166"/>
      <c r="Y279" s="205"/>
      <c r="Z279" s="265"/>
      <c r="AA279" s="166"/>
      <c r="AB279" s="166"/>
      <c r="AC279" s="205"/>
      <c r="AD279" s="205"/>
      <c r="AE279" s="166"/>
      <c r="AF279" s="166"/>
      <c r="AG279" s="205"/>
      <c r="AH279" s="205"/>
      <c r="AI279" s="185"/>
      <c r="AJ279" s="166"/>
      <c r="AK279" s="205"/>
      <c r="AL279" s="205"/>
      <c r="AM279" s="166"/>
      <c r="AN279" s="166"/>
      <c r="AO279" s="205"/>
      <c r="AP279" s="265"/>
      <c r="AQ279" s="185"/>
      <c r="AR279" s="166"/>
      <c r="AS279" s="205"/>
      <c r="AT279" s="205"/>
      <c r="AU279" s="166"/>
      <c r="AV279" s="166"/>
      <c r="AW279" s="205"/>
      <c r="AX279" s="265"/>
      <c r="AY279" s="185"/>
      <c r="AZ279" s="166"/>
      <c r="BA279" s="205"/>
      <c r="BB279" s="205"/>
      <c r="BC279" s="166"/>
      <c r="BD279" s="166"/>
      <c r="BE279" s="205"/>
      <c r="BF279" s="265"/>
      <c r="BG279" s="166"/>
    </row>
    <row r="280" spans="1:59" ht="12.75" x14ac:dyDescent="0.2">
      <c r="A280" s="205"/>
      <c r="B280" s="206"/>
      <c r="C280" s="185"/>
      <c r="D280" s="166"/>
      <c r="E280" s="205"/>
      <c r="F280" s="205"/>
      <c r="G280" s="166"/>
      <c r="H280" s="166"/>
      <c r="I280" s="205"/>
      <c r="J280" s="265"/>
      <c r="K280" s="185"/>
      <c r="L280" s="166"/>
      <c r="M280" s="205"/>
      <c r="N280" s="205"/>
      <c r="O280" s="166"/>
      <c r="P280" s="166"/>
      <c r="Q280" s="205"/>
      <c r="R280" s="265"/>
      <c r="S280" s="185"/>
      <c r="T280" s="166"/>
      <c r="U280" s="205"/>
      <c r="V280" s="205"/>
      <c r="W280" s="166"/>
      <c r="X280" s="166"/>
      <c r="Y280" s="205"/>
      <c r="Z280" s="265"/>
      <c r="AA280" s="166"/>
      <c r="AB280" s="166"/>
      <c r="AC280" s="205"/>
      <c r="AD280" s="205"/>
      <c r="AE280" s="166"/>
      <c r="AF280" s="166"/>
      <c r="AG280" s="205"/>
      <c r="AH280" s="205"/>
      <c r="AI280" s="185"/>
      <c r="AJ280" s="166"/>
      <c r="AK280" s="205"/>
      <c r="AL280" s="205"/>
      <c r="AM280" s="166"/>
      <c r="AN280" s="166"/>
      <c r="AO280" s="205"/>
      <c r="AP280" s="265"/>
      <c r="AQ280" s="185"/>
      <c r="AR280" s="166"/>
      <c r="AS280" s="205"/>
      <c r="AT280" s="205"/>
      <c r="AU280" s="166"/>
      <c r="AV280" s="166"/>
      <c r="AW280" s="205"/>
      <c r="AX280" s="265"/>
      <c r="AY280" s="185"/>
      <c r="AZ280" s="166"/>
      <c r="BA280" s="205"/>
      <c r="BB280" s="205"/>
      <c r="BC280" s="166"/>
      <c r="BD280" s="166"/>
      <c r="BE280" s="205"/>
      <c r="BF280" s="265"/>
      <c r="BG280" s="166"/>
    </row>
    <row r="281" spans="1:59" ht="12.75" x14ac:dyDescent="0.2">
      <c r="A281" s="205"/>
      <c r="B281" s="206"/>
      <c r="C281" s="185"/>
      <c r="D281" s="166"/>
      <c r="E281" s="205"/>
      <c r="F281" s="205"/>
      <c r="G281" s="166"/>
      <c r="H281" s="166"/>
      <c r="I281" s="205"/>
      <c r="J281" s="265"/>
      <c r="K281" s="185"/>
      <c r="L281" s="166"/>
      <c r="M281" s="205"/>
      <c r="N281" s="205"/>
      <c r="O281" s="166"/>
      <c r="P281" s="166"/>
      <c r="Q281" s="205"/>
      <c r="R281" s="265"/>
      <c r="S281" s="185"/>
      <c r="T281" s="166"/>
      <c r="U281" s="205"/>
      <c r="V281" s="205"/>
      <c r="W281" s="166"/>
      <c r="X281" s="166"/>
      <c r="Y281" s="205"/>
      <c r="Z281" s="265"/>
      <c r="AA281" s="166"/>
      <c r="AB281" s="166"/>
      <c r="AC281" s="205"/>
      <c r="AD281" s="205"/>
      <c r="AE281" s="166"/>
      <c r="AF281" s="166"/>
      <c r="AG281" s="205"/>
      <c r="AH281" s="205"/>
      <c r="AI281" s="185"/>
      <c r="AJ281" s="166"/>
      <c r="AK281" s="205"/>
      <c r="AL281" s="205"/>
      <c r="AM281" s="166"/>
      <c r="AN281" s="166"/>
      <c r="AO281" s="205"/>
      <c r="AP281" s="265"/>
      <c r="AQ281" s="185"/>
      <c r="AR281" s="166"/>
      <c r="AS281" s="205"/>
      <c r="AT281" s="205"/>
      <c r="AU281" s="166"/>
      <c r="AV281" s="166"/>
      <c r="AW281" s="205"/>
      <c r="AX281" s="265"/>
      <c r="AY281" s="185"/>
      <c r="AZ281" s="166"/>
      <c r="BA281" s="205"/>
      <c r="BB281" s="205"/>
      <c r="BC281" s="166"/>
      <c r="BD281" s="166"/>
      <c r="BE281" s="205"/>
      <c r="BF281" s="265"/>
      <c r="BG281" s="166"/>
    </row>
    <row r="282" spans="1:59" ht="12.75" x14ac:dyDescent="0.2">
      <c r="A282" s="205"/>
      <c r="B282" s="206"/>
      <c r="C282" s="185"/>
      <c r="D282" s="166"/>
      <c r="E282" s="205"/>
      <c r="F282" s="205"/>
      <c r="G282" s="166"/>
      <c r="H282" s="166"/>
      <c r="I282" s="205"/>
      <c r="J282" s="265"/>
      <c r="K282" s="185"/>
      <c r="L282" s="166"/>
      <c r="M282" s="205"/>
      <c r="N282" s="205"/>
      <c r="O282" s="166"/>
      <c r="P282" s="166"/>
      <c r="Q282" s="205"/>
      <c r="R282" s="265"/>
      <c r="S282" s="185"/>
      <c r="T282" s="166"/>
      <c r="U282" s="205"/>
      <c r="V282" s="205"/>
      <c r="W282" s="166"/>
      <c r="X282" s="166"/>
      <c r="Y282" s="205"/>
      <c r="Z282" s="265"/>
      <c r="AA282" s="166"/>
      <c r="AB282" s="166"/>
      <c r="AC282" s="205"/>
      <c r="AD282" s="205"/>
      <c r="AE282" s="166"/>
      <c r="AF282" s="166"/>
      <c r="AG282" s="205"/>
      <c r="AH282" s="205"/>
      <c r="AI282" s="185"/>
      <c r="AJ282" s="166"/>
      <c r="AK282" s="205"/>
      <c r="AL282" s="205"/>
      <c r="AM282" s="166"/>
      <c r="AN282" s="166"/>
      <c r="AO282" s="205"/>
      <c r="AP282" s="265"/>
      <c r="AQ282" s="185"/>
      <c r="AR282" s="166"/>
      <c r="AS282" s="205"/>
      <c r="AT282" s="205"/>
      <c r="AU282" s="166"/>
      <c r="AV282" s="166"/>
      <c r="AW282" s="205"/>
      <c r="AX282" s="265"/>
      <c r="AY282" s="185"/>
      <c r="AZ282" s="166"/>
      <c r="BA282" s="205"/>
      <c r="BB282" s="205"/>
      <c r="BC282" s="166"/>
      <c r="BD282" s="166"/>
      <c r="BE282" s="205"/>
      <c r="BF282" s="265"/>
      <c r="BG282" s="166"/>
    </row>
    <row r="283" spans="1:59" ht="12.75" x14ac:dyDescent="0.2">
      <c r="A283" s="205"/>
      <c r="B283" s="206"/>
      <c r="C283" s="185"/>
      <c r="D283" s="166"/>
      <c r="E283" s="205"/>
      <c r="F283" s="205"/>
      <c r="G283" s="166"/>
      <c r="H283" s="166"/>
      <c r="I283" s="205"/>
      <c r="J283" s="265"/>
      <c r="K283" s="185"/>
      <c r="L283" s="166"/>
      <c r="M283" s="205"/>
      <c r="N283" s="205"/>
      <c r="O283" s="166"/>
      <c r="P283" s="166"/>
      <c r="Q283" s="205"/>
      <c r="R283" s="265"/>
      <c r="S283" s="185"/>
      <c r="T283" s="166"/>
      <c r="U283" s="205"/>
      <c r="V283" s="205"/>
      <c r="W283" s="166"/>
      <c r="X283" s="166"/>
      <c r="Y283" s="205"/>
      <c r="Z283" s="265"/>
      <c r="AA283" s="166"/>
      <c r="AB283" s="166"/>
      <c r="AC283" s="205"/>
      <c r="AD283" s="205"/>
      <c r="AE283" s="166"/>
      <c r="AF283" s="166"/>
      <c r="AG283" s="205"/>
      <c r="AH283" s="205"/>
      <c r="AI283" s="185"/>
      <c r="AJ283" s="166"/>
      <c r="AK283" s="205"/>
      <c r="AL283" s="205"/>
      <c r="AM283" s="166"/>
      <c r="AN283" s="166"/>
      <c r="AO283" s="205"/>
      <c r="AP283" s="265"/>
      <c r="AQ283" s="185"/>
      <c r="AR283" s="166"/>
      <c r="AS283" s="205"/>
      <c r="AT283" s="205"/>
      <c r="AU283" s="166"/>
      <c r="AV283" s="166"/>
      <c r="AW283" s="205"/>
      <c r="AX283" s="265"/>
      <c r="AY283" s="185"/>
      <c r="AZ283" s="166"/>
      <c r="BA283" s="205"/>
      <c r="BB283" s="205"/>
      <c r="BC283" s="166"/>
      <c r="BD283" s="166"/>
      <c r="BE283" s="205"/>
      <c r="BF283" s="265"/>
      <c r="BG283" s="166"/>
    </row>
    <row r="284" spans="1:59" ht="12.75" x14ac:dyDescent="0.2">
      <c r="A284" s="205"/>
      <c r="B284" s="206"/>
      <c r="C284" s="185"/>
      <c r="D284" s="166"/>
      <c r="E284" s="205"/>
      <c r="F284" s="205"/>
      <c r="G284" s="166"/>
      <c r="H284" s="166"/>
      <c r="I284" s="205"/>
      <c r="J284" s="265"/>
      <c r="K284" s="185"/>
      <c r="L284" s="166"/>
      <c r="M284" s="205"/>
      <c r="N284" s="205"/>
      <c r="O284" s="166"/>
      <c r="P284" s="166"/>
      <c r="Q284" s="205"/>
      <c r="R284" s="265"/>
      <c r="S284" s="185"/>
      <c r="T284" s="166"/>
      <c r="U284" s="205"/>
      <c r="V284" s="205"/>
      <c r="W284" s="166"/>
      <c r="X284" s="166"/>
      <c r="Y284" s="205"/>
      <c r="Z284" s="265"/>
      <c r="AA284" s="166"/>
      <c r="AB284" s="166"/>
      <c r="AC284" s="205"/>
      <c r="AD284" s="205"/>
      <c r="AE284" s="166"/>
      <c r="AF284" s="166"/>
      <c r="AG284" s="205"/>
      <c r="AH284" s="205"/>
      <c r="AI284" s="185"/>
      <c r="AJ284" s="166"/>
      <c r="AK284" s="205"/>
      <c r="AL284" s="205"/>
      <c r="AM284" s="166"/>
      <c r="AN284" s="166"/>
      <c r="AO284" s="205"/>
      <c r="AP284" s="265"/>
      <c r="AQ284" s="185"/>
      <c r="AR284" s="166"/>
      <c r="AS284" s="205"/>
      <c r="AT284" s="205"/>
      <c r="AU284" s="166"/>
      <c r="AV284" s="166"/>
      <c r="AW284" s="205"/>
      <c r="AX284" s="265"/>
      <c r="AY284" s="185"/>
      <c r="AZ284" s="166"/>
      <c r="BA284" s="205"/>
      <c r="BB284" s="205"/>
      <c r="BC284" s="166"/>
      <c r="BD284" s="166"/>
      <c r="BE284" s="205"/>
      <c r="BF284" s="265"/>
      <c r="BG284" s="166"/>
    </row>
    <row r="285" spans="1:59" ht="12.75" x14ac:dyDescent="0.2">
      <c r="A285" s="205"/>
      <c r="B285" s="206"/>
      <c r="C285" s="185"/>
      <c r="D285" s="166"/>
      <c r="E285" s="205"/>
      <c r="F285" s="205"/>
      <c r="G285" s="166"/>
      <c r="H285" s="166"/>
      <c r="I285" s="205"/>
      <c r="J285" s="265"/>
      <c r="K285" s="185"/>
      <c r="L285" s="166"/>
      <c r="M285" s="205"/>
      <c r="N285" s="205"/>
      <c r="O285" s="166"/>
      <c r="P285" s="166"/>
      <c r="Q285" s="205"/>
      <c r="R285" s="265"/>
      <c r="S285" s="185"/>
      <c r="T285" s="166"/>
      <c r="U285" s="205"/>
      <c r="V285" s="205"/>
      <c r="W285" s="166"/>
      <c r="X285" s="166"/>
      <c r="Y285" s="205"/>
      <c r="Z285" s="265"/>
      <c r="AA285" s="166"/>
      <c r="AB285" s="166"/>
      <c r="AC285" s="205"/>
      <c r="AD285" s="205"/>
      <c r="AE285" s="166"/>
      <c r="AF285" s="166"/>
      <c r="AG285" s="205"/>
      <c r="AH285" s="205"/>
      <c r="AI285" s="185"/>
      <c r="AJ285" s="166"/>
      <c r="AK285" s="205"/>
      <c r="AL285" s="205"/>
      <c r="AM285" s="166"/>
      <c r="AN285" s="166"/>
      <c r="AO285" s="205"/>
      <c r="AP285" s="265"/>
      <c r="AQ285" s="185"/>
      <c r="AR285" s="166"/>
      <c r="AS285" s="205"/>
      <c r="AT285" s="205"/>
      <c r="AU285" s="166"/>
      <c r="AV285" s="166"/>
      <c r="AW285" s="205"/>
      <c r="AX285" s="265"/>
      <c r="AY285" s="185"/>
      <c r="AZ285" s="166"/>
      <c r="BA285" s="205"/>
      <c r="BB285" s="205"/>
      <c r="BC285" s="166"/>
      <c r="BD285" s="166"/>
      <c r="BE285" s="205"/>
      <c r="BF285" s="265"/>
      <c r="BG285" s="166"/>
    </row>
    <row r="286" spans="1:59" ht="12.75" x14ac:dyDescent="0.2">
      <c r="A286" s="205"/>
      <c r="B286" s="206"/>
      <c r="C286" s="185"/>
      <c r="D286" s="166"/>
      <c r="E286" s="205"/>
      <c r="F286" s="205"/>
      <c r="G286" s="166"/>
      <c r="H286" s="166"/>
      <c r="I286" s="205"/>
      <c r="J286" s="265"/>
      <c r="K286" s="185"/>
      <c r="L286" s="166"/>
      <c r="M286" s="205"/>
      <c r="N286" s="205"/>
      <c r="O286" s="166"/>
      <c r="P286" s="166"/>
      <c r="Q286" s="205"/>
      <c r="R286" s="265"/>
      <c r="S286" s="185"/>
      <c r="T286" s="166"/>
      <c r="U286" s="205"/>
      <c r="V286" s="205"/>
      <c r="W286" s="166"/>
      <c r="X286" s="166"/>
      <c r="Y286" s="205"/>
      <c r="Z286" s="265"/>
      <c r="AA286" s="166"/>
      <c r="AB286" s="166"/>
      <c r="AC286" s="205"/>
      <c r="AD286" s="205"/>
      <c r="AE286" s="166"/>
      <c r="AF286" s="166"/>
      <c r="AG286" s="205"/>
      <c r="AH286" s="205"/>
      <c r="AI286" s="185"/>
      <c r="AJ286" s="166"/>
      <c r="AK286" s="205"/>
      <c r="AL286" s="205"/>
      <c r="AM286" s="166"/>
      <c r="AN286" s="166"/>
      <c r="AO286" s="205"/>
      <c r="AP286" s="265"/>
      <c r="AQ286" s="185"/>
      <c r="AR286" s="166"/>
      <c r="AS286" s="205"/>
      <c r="AT286" s="205"/>
      <c r="AU286" s="166"/>
      <c r="AV286" s="166"/>
      <c r="AW286" s="205"/>
      <c r="AX286" s="265"/>
      <c r="AY286" s="185"/>
      <c r="AZ286" s="166"/>
      <c r="BA286" s="205"/>
      <c r="BB286" s="205"/>
      <c r="BC286" s="166"/>
      <c r="BD286" s="166"/>
      <c r="BE286" s="205"/>
      <c r="BF286" s="265"/>
      <c r="BG286" s="166"/>
    </row>
    <row r="287" spans="1:59" ht="12.75" x14ac:dyDescent="0.2">
      <c r="A287" s="205"/>
      <c r="B287" s="206"/>
      <c r="C287" s="185"/>
      <c r="D287" s="166"/>
      <c r="E287" s="205"/>
      <c r="F287" s="205"/>
      <c r="G287" s="166"/>
      <c r="H287" s="166"/>
      <c r="I287" s="205"/>
      <c r="J287" s="265"/>
      <c r="K287" s="185"/>
      <c r="L287" s="166"/>
      <c r="M287" s="205"/>
      <c r="N287" s="205"/>
      <c r="O287" s="166"/>
      <c r="P287" s="166"/>
      <c r="Q287" s="205"/>
      <c r="R287" s="265"/>
      <c r="S287" s="185"/>
      <c r="T287" s="166"/>
      <c r="U287" s="205"/>
      <c r="V287" s="205"/>
      <c r="W287" s="166"/>
      <c r="X287" s="166"/>
      <c r="Y287" s="205"/>
      <c r="Z287" s="265"/>
      <c r="AA287" s="166"/>
      <c r="AB287" s="166"/>
      <c r="AC287" s="205"/>
      <c r="AD287" s="205"/>
      <c r="AE287" s="166"/>
      <c r="AF287" s="166"/>
      <c r="AG287" s="205"/>
      <c r="AH287" s="205"/>
      <c r="AI287" s="185"/>
      <c r="AJ287" s="166"/>
      <c r="AK287" s="205"/>
      <c r="AL287" s="205"/>
      <c r="AM287" s="166"/>
      <c r="AN287" s="166"/>
      <c r="AO287" s="205"/>
      <c r="AP287" s="265"/>
      <c r="AQ287" s="185"/>
      <c r="AR287" s="166"/>
      <c r="AS287" s="205"/>
      <c r="AT287" s="205"/>
      <c r="AU287" s="166"/>
      <c r="AV287" s="166"/>
      <c r="AW287" s="205"/>
      <c r="AX287" s="265"/>
      <c r="AY287" s="185"/>
      <c r="AZ287" s="166"/>
      <c r="BA287" s="205"/>
      <c r="BB287" s="205"/>
      <c r="BC287" s="166"/>
      <c r="BD287" s="166"/>
      <c r="BE287" s="205"/>
      <c r="BF287" s="265"/>
      <c r="BG287" s="166"/>
    </row>
    <row r="288" spans="1:59" ht="12.75" x14ac:dyDescent="0.2">
      <c r="A288" s="205"/>
      <c r="B288" s="206"/>
      <c r="C288" s="185"/>
      <c r="D288" s="166"/>
      <c r="E288" s="205"/>
      <c r="F288" s="205"/>
      <c r="G288" s="166"/>
      <c r="H288" s="166"/>
      <c r="I288" s="205"/>
      <c r="J288" s="265"/>
      <c r="K288" s="185"/>
      <c r="L288" s="166"/>
      <c r="M288" s="205"/>
      <c r="N288" s="205"/>
      <c r="O288" s="166"/>
      <c r="P288" s="166"/>
      <c r="Q288" s="205"/>
      <c r="R288" s="265"/>
      <c r="S288" s="185"/>
      <c r="T288" s="166"/>
      <c r="U288" s="205"/>
      <c r="V288" s="205"/>
      <c r="W288" s="166"/>
      <c r="X288" s="166"/>
      <c r="Y288" s="205"/>
      <c r="Z288" s="265"/>
      <c r="AA288" s="166"/>
      <c r="AB288" s="166"/>
      <c r="AC288" s="205"/>
      <c r="AD288" s="205"/>
      <c r="AE288" s="166"/>
      <c r="AF288" s="166"/>
      <c r="AG288" s="205"/>
      <c r="AH288" s="205"/>
      <c r="AI288" s="185"/>
      <c r="AJ288" s="166"/>
      <c r="AK288" s="205"/>
      <c r="AL288" s="205"/>
      <c r="AM288" s="166"/>
      <c r="AN288" s="166"/>
      <c r="AO288" s="205"/>
      <c r="AP288" s="265"/>
      <c r="AQ288" s="185"/>
      <c r="AR288" s="166"/>
      <c r="AS288" s="205"/>
      <c r="AT288" s="205"/>
      <c r="AU288" s="166"/>
      <c r="AV288" s="166"/>
      <c r="AW288" s="205"/>
      <c r="AX288" s="265"/>
      <c r="AY288" s="185"/>
      <c r="AZ288" s="166"/>
      <c r="BA288" s="205"/>
      <c r="BB288" s="205"/>
      <c r="BC288" s="166"/>
      <c r="BD288" s="166"/>
      <c r="BE288" s="205"/>
      <c r="BF288" s="265"/>
      <c r="BG288" s="166"/>
    </row>
    <row r="289" spans="1:59" ht="12.75" x14ac:dyDescent="0.2">
      <c r="A289" s="205"/>
      <c r="B289" s="206"/>
      <c r="C289" s="185"/>
      <c r="D289" s="166"/>
      <c r="E289" s="205"/>
      <c r="F289" s="205"/>
      <c r="G289" s="166"/>
      <c r="H289" s="166"/>
      <c r="I289" s="205"/>
      <c r="J289" s="265"/>
      <c r="K289" s="185"/>
      <c r="L289" s="166"/>
      <c r="M289" s="205"/>
      <c r="N289" s="205"/>
      <c r="O289" s="166"/>
      <c r="P289" s="166"/>
      <c r="Q289" s="205"/>
      <c r="R289" s="265"/>
      <c r="S289" s="185"/>
      <c r="T289" s="166"/>
      <c r="U289" s="205"/>
      <c r="V289" s="205"/>
      <c r="W289" s="166"/>
      <c r="X289" s="166"/>
      <c r="Y289" s="205"/>
      <c r="Z289" s="265"/>
      <c r="AA289" s="166"/>
      <c r="AB289" s="166"/>
      <c r="AC289" s="205"/>
      <c r="AD289" s="205"/>
      <c r="AE289" s="166"/>
      <c r="AF289" s="166"/>
      <c r="AG289" s="205"/>
      <c r="AH289" s="205"/>
      <c r="AI289" s="185"/>
      <c r="AJ289" s="166"/>
      <c r="AK289" s="205"/>
      <c r="AL289" s="205"/>
      <c r="AM289" s="166"/>
      <c r="AN289" s="166"/>
      <c r="AO289" s="205"/>
      <c r="AP289" s="265"/>
      <c r="AQ289" s="185"/>
      <c r="AR289" s="166"/>
      <c r="AS289" s="205"/>
      <c r="AT289" s="205"/>
      <c r="AU289" s="166"/>
      <c r="AV289" s="166"/>
      <c r="AW289" s="205"/>
      <c r="AX289" s="265"/>
      <c r="AY289" s="185"/>
      <c r="AZ289" s="166"/>
      <c r="BA289" s="205"/>
      <c r="BB289" s="205"/>
      <c r="BC289" s="166"/>
      <c r="BD289" s="166"/>
      <c r="BE289" s="205"/>
      <c r="BF289" s="265"/>
      <c r="BG289" s="166"/>
    </row>
    <row r="290" spans="1:59" ht="12.75" x14ac:dyDescent="0.2">
      <c r="A290" s="205"/>
      <c r="B290" s="206"/>
      <c r="C290" s="185"/>
      <c r="D290" s="166"/>
      <c r="E290" s="205"/>
      <c r="F290" s="205"/>
      <c r="G290" s="166"/>
      <c r="H290" s="166"/>
      <c r="I290" s="205"/>
      <c r="J290" s="265"/>
      <c r="K290" s="185"/>
      <c r="L290" s="166"/>
      <c r="M290" s="205"/>
      <c r="N290" s="205"/>
      <c r="O290" s="166"/>
      <c r="P290" s="166"/>
      <c r="Q290" s="205"/>
      <c r="R290" s="265"/>
      <c r="S290" s="185"/>
      <c r="T290" s="166"/>
      <c r="U290" s="205"/>
      <c r="V290" s="205"/>
      <c r="W290" s="166"/>
      <c r="X290" s="166"/>
      <c r="Y290" s="205"/>
      <c r="Z290" s="265"/>
      <c r="AA290" s="166"/>
      <c r="AB290" s="166"/>
      <c r="AC290" s="205"/>
      <c r="AD290" s="205"/>
      <c r="AE290" s="166"/>
      <c r="AF290" s="166"/>
      <c r="AG290" s="205"/>
      <c r="AH290" s="205"/>
      <c r="AI290" s="185"/>
      <c r="AJ290" s="166"/>
      <c r="AK290" s="205"/>
      <c r="AL290" s="205"/>
      <c r="AM290" s="166"/>
      <c r="AN290" s="166"/>
      <c r="AO290" s="205"/>
      <c r="AP290" s="265"/>
      <c r="AQ290" s="185"/>
      <c r="AR290" s="166"/>
      <c r="AS290" s="205"/>
      <c r="AT290" s="205"/>
      <c r="AU290" s="166"/>
      <c r="AV290" s="166"/>
      <c r="AW290" s="205"/>
      <c r="AX290" s="265"/>
      <c r="AY290" s="185"/>
      <c r="AZ290" s="166"/>
      <c r="BA290" s="205"/>
      <c r="BB290" s="205"/>
      <c r="BC290" s="166"/>
      <c r="BD290" s="166"/>
      <c r="BE290" s="205"/>
      <c r="BF290" s="265"/>
      <c r="BG290" s="166"/>
    </row>
    <row r="291" spans="1:59" ht="12.75" x14ac:dyDescent="0.2">
      <c r="A291" s="205"/>
      <c r="B291" s="206"/>
      <c r="C291" s="185"/>
      <c r="D291" s="166"/>
      <c r="E291" s="205"/>
      <c r="F291" s="205"/>
      <c r="G291" s="166"/>
      <c r="H291" s="166"/>
      <c r="I291" s="205"/>
      <c r="J291" s="265"/>
      <c r="K291" s="185"/>
      <c r="L291" s="166"/>
      <c r="M291" s="205"/>
      <c r="N291" s="205"/>
      <c r="O291" s="166"/>
      <c r="P291" s="166"/>
      <c r="Q291" s="205"/>
      <c r="R291" s="265"/>
      <c r="S291" s="185"/>
      <c r="T291" s="166"/>
      <c r="U291" s="205"/>
      <c r="V291" s="205"/>
      <c r="W291" s="166"/>
      <c r="X291" s="166"/>
      <c r="Y291" s="205"/>
      <c r="Z291" s="265"/>
      <c r="AA291" s="166"/>
      <c r="AB291" s="166"/>
      <c r="AC291" s="205"/>
      <c r="AD291" s="205"/>
      <c r="AE291" s="166"/>
      <c r="AF291" s="166"/>
      <c r="AG291" s="205"/>
      <c r="AH291" s="205"/>
      <c r="AI291" s="185"/>
      <c r="AJ291" s="166"/>
      <c r="AK291" s="205"/>
      <c r="AL291" s="205"/>
      <c r="AM291" s="166"/>
      <c r="AN291" s="166"/>
      <c r="AO291" s="205"/>
      <c r="AP291" s="265"/>
      <c r="AQ291" s="185"/>
      <c r="AR291" s="166"/>
      <c r="AS291" s="205"/>
      <c r="AT291" s="205"/>
      <c r="AU291" s="166"/>
      <c r="AV291" s="166"/>
      <c r="AW291" s="205"/>
      <c r="AX291" s="265"/>
      <c r="AY291" s="185"/>
      <c r="AZ291" s="166"/>
      <c r="BA291" s="205"/>
      <c r="BB291" s="205"/>
      <c r="BC291" s="166"/>
      <c r="BD291" s="166"/>
      <c r="BE291" s="205"/>
      <c r="BF291" s="265"/>
      <c r="BG291" s="166"/>
    </row>
    <row r="292" spans="1:59" ht="12.75" x14ac:dyDescent="0.2">
      <c r="A292" s="205"/>
      <c r="B292" s="206"/>
      <c r="C292" s="185"/>
      <c r="D292" s="166"/>
      <c r="E292" s="205"/>
      <c r="F292" s="205"/>
      <c r="G292" s="166"/>
      <c r="H292" s="166"/>
      <c r="I292" s="205"/>
      <c r="J292" s="265"/>
      <c r="K292" s="185"/>
      <c r="L292" s="166"/>
      <c r="M292" s="205"/>
      <c r="N292" s="205"/>
      <c r="O292" s="166"/>
      <c r="P292" s="166"/>
      <c r="Q292" s="205"/>
      <c r="R292" s="265"/>
      <c r="S292" s="185"/>
      <c r="T292" s="166"/>
      <c r="U292" s="205"/>
      <c r="V292" s="205"/>
      <c r="W292" s="166"/>
      <c r="X292" s="166"/>
      <c r="Y292" s="205"/>
      <c r="Z292" s="265"/>
      <c r="AA292" s="166"/>
      <c r="AB292" s="166"/>
      <c r="AC292" s="205"/>
      <c r="AD292" s="205"/>
      <c r="AE292" s="166"/>
      <c r="AF292" s="166"/>
      <c r="AG292" s="205"/>
      <c r="AH292" s="205"/>
      <c r="AI292" s="185"/>
      <c r="AJ292" s="166"/>
      <c r="AK292" s="205"/>
      <c r="AL292" s="205"/>
      <c r="AM292" s="166"/>
      <c r="AN292" s="166"/>
      <c r="AO292" s="205"/>
      <c r="AP292" s="265"/>
      <c r="AQ292" s="185"/>
      <c r="AR292" s="166"/>
      <c r="AS292" s="205"/>
      <c r="AT292" s="205"/>
      <c r="AU292" s="166"/>
      <c r="AV292" s="166"/>
      <c r="AW292" s="205"/>
      <c r="AX292" s="265"/>
      <c r="AY292" s="185"/>
      <c r="AZ292" s="166"/>
      <c r="BA292" s="205"/>
      <c r="BB292" s="205"/>
      <c r="BC292" s="166"/>
      <c r="BD292" s="166"/>
      <c r="BE292" s="205"/>
      <c r="BF292" s="265"/>
      <c r="BG292" s="166"/>
    </row>
    <row r="293" spans="1:59" ht="12.75" x14ac:dyDescent="0.2">
      <c r="A293" s="205"/>
      <c r="B293" s="206"/>
      <c r="C293" s="185"/>
      <c r="D293" s="166"/>
      <c r="E293" s="205"/>
      <c r="F293" s="205"/>
      <c r="G293" s="166"/>
      <c r="H293" s="166"/>
      <c r="I293" s="205"/>
      <c r="J293" s="265"/>
      <c r="K293" s="185"/>
      <c r="L293" s="166"/>
      <c r="M293" s="205"/>
      <c r="N293" s="205"/>
      <c r="O293" s="166"/>
      <c r="P293" s="166"/>
      <c r="Q293" s="205"/>
      <c r="R293" s="265"/>
      <c r="S293" s="185"/>
      <c r="T293" s="166"/>
      <c r="U293" s="205"/>
      <c r="V293" s="205"/>
      <c r="W293" s="166"/>
      <c r="X293" s="166"/>
      <c r="Y293" s="205"/>
      <c r="Z293" s="265"/>
      <c r="AA293" s="166"/>
      <c r="AB293" s="166"/>
      <c r="AC293" s="205"/>
      <c r="AD293" s="205"/>
      <c r="AE293" s="166"/>
      <c r="AF293" s="166"/>
      <c r="AG293" s="205"/>
      <c r="AH293" s="205"/>
      <c r="AI293" s="185"/>
      <c r="AJ293" s="166"/>
      <c r="AK293" s="205"/>
      <c r="AL293" s="205"/>
      <c r="AM293" s="166"/>
      <c r="AN293" s="166"/>
      <c r="AO293" s="205"/>
      <c r="AP293" s="265"/>
      <c r="AQ293" s="185"/>
      <c r="AR293" s="166"/>
      <c r="AS293" s="205"/>
      <c r="AT293" s="205"/>
      <c r="AU293" s="166"/>
      <c r="AV293" s="166"/>
      <c r="AW293" s="205"/>
      <c r="AX293" s="265"/>
      <c r="AY293" s="185"/>
      <c r="AZ293" s="166"/>
      <c r="BA293" s="205"/>
      <c r="BB293" s="205"/>
      <c r="BC293" s="166"/>
      <c r="BD293" s="166"/>
      <c r="BE293" s="205"/>
      <c r="BF293" s="265"/>
      <c r="BG293" s="166"/>
    </row>
    <row r="294" spans="1:59" ht="12.75" x14ac:dyDescent="0.2">
      <c r="A294" s="205"/>
      <c r="B294" s="206"/>
      <c r="C294" s="185"/>
      <c r="D294" s="166"/>
      <c r="E294" s="205"/>
      <c r="F294" s="205"/>
      <c r="G294" s="166"/>
      <c r="H294" s="166"/>
      <c r="I294" s="205"/>
      <c r="J294" s="265"/>
      <c r="K294" s="185"/>
      <c r="L294" s="166"/>
      <c r="M294" s="205"/>
      <c r="N294" s="205"/>
      <c r="O294" s="166"/>
      <c r="P294" s="166"/>
      <c r="Q294" s="205"/>
      <c r="R294" s="265"/>
      <c r="S294" s="185"/>
      <c r="T294" s="166"/>
      <c r="U294" s="205"/>
      <c r="V294" s="205"/>
      <c r="W294" s="166"/>
      <c r="X294" s="166"/>
      <c r="Y294" s="205"/>
      <c r="Z294" s="265"/>
      <c r="AA294" s="166"/>
      <c r="AB294" s="166"/>
      <c r="AC294" s="205"/>
      <c r="AD294" s="205"/>
      <c r="AE294" s="166"/>
      <c r="AF294" s="166"/>
      <c r="AG294" s="205"/>
      <c r="AH294" s="205"/>
      <c r="AI294" s="185"/>
      <c r="AJ294" s="166"/>
      <c r="AK294" s="205"/>
      <c r="AL294" s="205"/>
      <c r="AM294" s="166"/>
      <c r="AN294" s="166"/>
      <c r="AO294" s="205"/>
      <c r="AP294" s="265"/>
      <c r="AQ294" s="185"/>
      <c r="AR294" s="166"/>
      <c r="AS294" s="205"/>
      <c r="AT294" s="205"/>
      <c r="AU294" s="166"/>
      <c r="AV294" s="166"/>
      <c r="AW294" s="205"/>
      <c r="AX294" s="265"/>
      <c r="AY294" s="185"/>
      <c r="AZ294" s="166"/>
      <c r="BA294" s="205"/>
      <c r="BB294" s="205"/>
      <c r="BC294" s="166"/>
      <c r="BD294" s="166"/>
      <c r="BE294" s="205"/>
      <c r="BF294" s="265"/>
      <c r="BG294" s="166"/>
    </row>
    <row r="295" spans="1:59" ht="12.75" x14ac:dyDescent="0.2">
      <c r="A295" s="205"/>
      <c r="B295" s="206"/>
      <c r="C295" s="185"/>
      <c r="D295" s="166"/>
      <c r="E295" s="205"/>
      <c r="F295" s="205"/>
      <c r="G295" s="166"/>
      <c r="H295" s="166"/>
      <c r="I295" s="205"/>
      <c r="J295" s="265"/>
      <c r="K295" s="185"/>
      <c r="L295" s="166"/>
      <c r="M295" s="205"/>
      <c r="N295" s="205"/>
      <c r="O295" s="166"/>
      <c r="P295" s="166"/>
      <c r="Q295" s="205"/>
      <c r="R295" s="265"/>
      <c r="S295" s="185"/>
      <c r="T295" s="166"/>
      <c r="U295" s="205"/>
      <c r="V295" s="205"/>
      <c r="W295" s="166"/>
      <c r="X295" s="166"/>
      <c r="Y295" s="205"/>
      <c r="Z295" s="265"/>
      <c r="AA295" s="166"/>
      <c r="AB295" s="166"/>
      <c r="AC295" s="205"/>
      <c r="AD295" s="205"/>
      <c r="AE295" s="166"/>
      <c r="AF295" s="166"/>
      <c r="AG295" s="205"/>
      <c r="AH295" s="205"/>
      <c r="AI295" s="185"/>
      <c r="AJ295" s="166"/>
      <c r="AK295" s="205"/>
      <c r="AL295" s="205"/>
      <c r="AM295" s="166"/>
      <c r="AN295" s="166"/>
      <c r="AO295" s="205"/>
      <c r="AP295" s="265"/>
      <c r="AQ295" s="185"/>
      <c r="AR295" s="166"/>
      <c r="AS295" s="205"/>
      <c r="AT295" s="205"/>
      <c r="AU295" s="166"/>
      <c r="AV295" s="166"/>
      <c r="AW295" s="205"/>
      <c r="AX295" s="265"/>
      <c r="AY295" s="185"/>
      <c r="AZ295" s="166"/>
      <c r="BA295" s="205"/>
      <c r="BB295" s="205"/>
      <c r="BC295" s="166"/>
      <c r="BD295" s="166"/>
      <c r="BE295" s="205"/>
      <c r="BF295" s="265"/>
      <c r="BG295" s="166"/>
    </row>
    <row r="296" spans="1:59" ht="12.75" x14ac:dyDescent="0.2">
      <c r="A296" s="205"/>
      <c r="B296" s="206"/>
      <c r="C296" s="185"/>
      <c r="D296" s="166"/>
      <c r="E296" s="205"/>
      <c r="F296" s="205"/>
      <c r="G296" s="166"/>
      <c r="H296" s="166"/>
      <c r="I296" s="205"/>
      <c r="J296" s="265"/>
      <c r="K296" s="185"/>
      <c r="L296" s="166"/>
      <c r="M296" s="205"/>
      <c r="N296" s="205"/>
      <c r="O296" s="166"/>
      <c r="P296" s="166"/>
      <c r="Q296" s="205"/>
      <c r="R296" s="265"/>
      <c r="S296" s="185"/>
      <c r="T296" s="166"/>
      <c r="U296" s="205"/>
      <c r="V296" s="205"/>
      <c r="W296" s="166"/>
      <c r="X296" s="166"/>
      <c r="Y296" s="205"/>
      <c r="Z296" s="265"/>
      <c r="AA296" s="166"/>
      <c r="AB296" s="166"/>
      <c r="AC296" s="205"/>
      <c r="AD296" s="205"/>
      <c r="AE296" s="166"/>
      <c r="AF296" s="166"/>
      <c r="AG296" s="205"/>
      <c r="AH296" s="205"/>
      <c r="AI296" s="185"/>
      <c r="AJ296" s="166"/>
      <c r="AK296" s="205"/>
      <c r="AL296" s="205"/>
      <c r="AM296" s="166"/>
      <c r="AN296" s="166"/>
      <c r="AO296" s="205"/>
      <c r="AP296" s="265"/>
      <c r="AQ296" s="185"/>
      <c r="AR296" s="166"/>
      <c r="AS296" s="205"/>
      <c r="AT296" s="205"/>
      <c r="AU296" s="166"/>
      <c r="AV296" s="166"/>
      <c r="AW296" s="205"/>
      <c r="AX296" s="265"/>
      <c r="AY296" s="185"/>
      <c r="AZ296" s="166"/>
      <c r="BA296" s="205"/>
      <c r="BB296" s="205"/>
      <c r="BC296" s="166"/>
      <c r="BD296" s="166"/>
      <c r="BE296" s="205"/>
      <c r="BF296" s="265"/>
      <c r="BG296" s="166"/>
    </row>
    <row r="297" spans="1:59" ht="12.75" x14ac:dyDescent="0.2">
      <c r="A297" s="205"/>
      <c r="B297" s="206"/>
      <c r="C297" s="185"/>
      <c r="D297" s="166"/>
      <c r="E297" s="205"/>
      <c r="F297" s="205"/>
      <c r="G297" s="166"/>
      <c r="H297" s="166"/>
      <c r="I297" s="205"/>
      <c r="J297" s="265"/>
      <c r="K297" s="185"/>
      <c r="L297" s="166"/>
      <c r="M297" s="205"/>
      <c r="N297" s="205"/>
      <c r="O297" s="166"/>
      <c r="P297" s="166"/>
      <c r="Q297" s="205"/>
      <c r="R297" s="265"/>
      <c r="S297" s="185"/>
      <c r="T297" s="166"/>
      <c r="U297" s="205"/>
      <c r="V297" s="205"/>
      <c r="W297" s="166"/>
      <c r="X297" s="166"/>
      <c r="Y297" s="205"/>
      <c r="Z297" s="265"/>
      <c r="AA297" s="166"/>
      <c r="AB297" s="166"/>
      <c r="AC297" s="205"/>
      <c r="AD297" s="205"/>
      <c r="AE297" s="166"/>
      <c r="AF297" s="166"/>
      <c r="AG297" s="205"/>
      <c r="AH297" s="205"/>
      <c r="AI297" s="185"/>
      <c r="AJ297" s="166"/>
      <c r="AK297" s="205"/>
      <c r="AL297" s="205"/>
      <c r="AM297" s="166"/>
      <c r="AN297" s="166"/>
      <c r="AO297" s="205"/>
      <c r="AP297" s="265"/>
      <c r="AQ297" s="185"/>
      <c r="AR297" s="166"/>
      <c r="AS297" s="205"/>
      <c r="AT297" s="205"/>
      <c r="AU297" s="166"/>
      <c r="AV297" s="166"/>
      <c r="AW297" s="205"/>
      <c r="AX297" s="265"/>
      <c r="AY297" s="185"/>
      <c r="AZ297" s="166"/>
      <c r="BA297" s="205"/>
      <c r="BB297" s="205"/>
      <c r="BC297" s="166"/>
      <c r="BD297" s="166"/>
      <c r="BE297" s="205"/>
      <c r="BF297" s="265"/>
      <c r="BG297" s="166"/>
    </row>
    <row r="298" spans="1:59" ht="12.75" x14ac:dyDescent="0.2">
      <c r="A298" s="205"/>
      <c r="B298" s="206"/>
      <c r="C298" s="185"/>
      <c r="D298" s="166"/>
      <c r="E298" s="205"/>
      <c r="F298" s="205"/>
      <c r="G298" s="166"/>
      <c r="H298" s="166"/>
      <c r="I298" s="205"/>
      <c r="J298" s="265"/>
      <c r="K298" s="185"/>
      <c r="L298" s="166"/>
      <c r="M298" s="205"/>
      <c r="N298" s="205"/>
      <c r="O298" s="166"/>
      <c r="P298" s="166"/>
      <c r="Q298" s="205"/>
      <c r="R298" s="265"/>
      <c r="S298" s="185"/>
      <c r="T298" s="166"/>
      <c r="U298" s="205"/>
      <c r="V298" s="205"/>
      <c r="W298" s="166"/>
      <c r="X298" s="166"/>
      <c r="Y298" s="205"/>
      <c r="Z298" s="265"/>
      <c r="AA298" s="166"/>
      <c r="AB298" s="166"/>
      <c r="AC298" s="205"/>
      <c r="AD298" s="205"/>
      <c r="AE298" s="166"/>
      <c r="AF298" s="166"/>
      <c r="AG298" s="205"/>
      <c r="AH298" s="205"/>
      <c r="AI298" s="185"/>
      <c r="AJ298" s="166"/>
      <c r="AK298" s="205"/>
      <c r="AL298" s="205"/>
      <c r="AM298" s="166"/>
      <c r="AN298" s="166"/>
      <c r="AO298" s="205"/>
      <c r="AP298" s="265"/>
      <c r="AQ298" s="185"/>
      <c r="AR298" s="166"/>
      <c r="AS298" s="205"/>
      <c r="AT298" s="205"/>
      <c r="AU298" s="166"/>
      <c r="AV298" s="166"/>
      <c r="AW298" s="205"/>
      <c r="AX298" s="265"/>
      <c r="AY298" s="185"/>
      <c r="AZ298" s="166"/>
      <c r="BA298" s="205"/>
      <c r="BB298" s="205"/>
      <c r="BC298" s="166"/>
      <c r="BD298" s="166"/>
      <c r="BE298" s="205"/>
      <c r="BF298" s="265"/>
      <c r="BG298" s="166"/>
    </row>
    <row r="299" spans="1:59" ht="12.75" x14ac:dyDescent="0.2">
      <c r="A299" s="205"/>
      <c r="B299" s="206"/>
      <c r="C299" s="185"/>
      <c r="D299" s="166"/>
      <c r="E299" s="205"/>
      <c r="F299" s="205"/>
      <c r="G299" s="166"/>
      <c r="H299" s="166"/>
      <c r="I299" s="205"/>
      <c r="J299" s="265"/>
      <c r="K299" s="185"/>
      <c r="L299" s="166"/>
      <c r="M299" s="205"/>
      <c r="N299" s="205"/>
      <c r="O299" s="166"/>
      <c r="P299" s="166"/>
      <c r="Q299" s="205"/>
      <c r="R299" s="265"/>
      <c r="S299" s="185"/>
      <c r="T299" s="166"/>
      <c r="U299" s="205"/>
      <c r="V299" s="205"/>
      <c r="W299" s="166"/>
      <c r="X299" s="166"/>
      <c r="Y299" s="205"/>
      <c r="Z299" s="265"/>
      <c r="AA299" s="166"/>
      <c r="AB299" s="166"/>
      <c r="AC299" s="205"/>
      <c r="AD299" s="205"/>
      <c r="AE299" s="166"/>
      <c r="AF299" s="166"/>
      <c r="AG299" s="205"/>
      <c r="AH299" s="205"/>
      <c r="AI299" s="185"/>
      <c r="AJ299" s="166"/>
      <c r="AK299" s="205"/>
      <c r="AL299" s="205"/>
      <c r="AM299" s="166"/>
      <c r="AN299" s="166"/>
      <c r="AO299" s="205"/>
      <c r="AP299" s="265"/>
      <c r="AQ299" s="185"/>
      <c r="AR299" s="166"/>
      <c r="AS299" s="205"/>
      <c r="AT299" s="205"/>
      <c r="AU299" s="166"/>
      <c r="AV299" s="166"/>
      <c r="AW299" s="205"/>
      <c r="AX299" s="265"/>
      <c r="AY299" s="185"/>
      <c r="AZ299" s="166"/>
      <c r="BA299" s="205"/>
      <c r="BB299" s="205"/>
      <c r="BC299" s="166"/>
      <c r="BD299" s="166"/>
      <c r="BE299" s="205"/>
      <c r="BF299" s="265"/>
      <c r="BG299" s="166"/>
    </row>
    <row r="300" spans="1:59" ht="12.75" x14ac:dyDescent="0.2">
      <c r="A300" s="205"/>
      <c r="B300" s="206"/>
      <c r="C300" s="185"/>
      <c r="D300" s="166"/>
      <c r="E300" s="205"/>
      <c r="F300" s="205"/>
      <c r="G300" s="166"/>
      <c r="H300" s="166"/>
      <c r="I300" s="205"/>
      <c r="J300" s="265"/>
      <c r="K300" s="185"/>
      <c r="L300" s="166"/>
      <c r="M300" s="205"/>
      <c r="N300" s="205"/>
      <c r="O300" s="166"/>
      <c r="P300" s="166"/>
      <c r="Q300" s="205"/>
      <c r="R300" s="265"/>
      <c r="S300" s="185"/>
      <c r="T300" s="166"/>
      <c r="U300" s="205"/>
      <c r="V300" s="205"/>
      <c r="W300" s="166"/>
      <c r="X300" s="166"/>
      <c r="Y300" s="205"/>
      <c r="Z300" s="265"/>
      <c r="AA300" s="166"/>
      <c r="AB300" s="166"/>
      <c r="AC300" s="205"/>
      <c r="AD300" s="205"/>
      <c r="AE300" s="166"/>
      <c r="AF300" s="166"/>
      <c r="AG300" s="205"/>
      <c r="AH300" s="205"/>
      <c r="AI300" s="185"/>
      <c r="AJ300" s="166"/>
      <c r="AK300" s="205"/>
      <c r="AL300" s="205"/>
      <c r="AM300" s="166"/>
      <c r="AN300" s="166"/>
      <c r="AO300" s="205"/>
      <c r="AP300" s="265"/>
      <c r="AQ300" s="185"/>
      <c r="AR300" s="166"/>
      <c r="AS300" s="205"/>
      <c r="AT300" s="205"/>
      <c r="AU300" s="166"/>
      <c r="AV300" s="166"/>
      <c r="AW300" s="205"/>
      <c r="AX300" s="265"/>
      <c r="AY300" s="185"/>
      <c r="AZ300" s="166"/>
      <c r="BA300" s="205"/>
      <c r="BB300" s="205"/>
      <c r="BC300" s="166"/>
      <c r="BD300" s="166"/>
      <c r="BE300" s="205"/>
      <c r="BF300" s="265"/>
      <c r="BG300" s="166"/>
    </row>
    <row r="301" spans="1:59" ht="12.75" x14ac:dyDescent="0.2">
      <c r="A301" s="205"/>
      <c r="B301" s="206"/>
      <c r="C301" s="185"/>
      <c r="D301" s="166"/>
      <c r="E301" s="205"/>
      <c r="F301" s="205"/>
      <c r="G301" s="166"/>
      <c r="H301" s="166"/>
      <c r="I301" s="205"/>
      <c r="J301" s="265"/>
      <c r="K301" s="185"/>
      <c r="L301" s="166"/>
      <c r="M301" s="205"/>
      <c r="N301" s="205"/>
      <c r="O301" s="166"/>
      <c r="P301" s="166"/>
      <c r="Q301" s="205"/>
      <c r="R301" s="265"/>
      <c r="S301" s="185"/>
      <c r="T301" s="166"/>
      <c r="U301" s="205"/>
      <c r="V301" s="205"/>
      <c r="W301" s="166"/>
      <c r="X301" s="166"/>
      <c r="Y301" s="205"/>
      <c r="Z301" s="265"/>
      <c r="AA301" s="166"/>
      <c r="AB301" s="166"/>
      <c r="AC301" s="205"/>
      <c r="AD301" s="205"/>
      <c r="AE301" s="166"/>
      <c r="AF301" s="166"/>
      <c r="AG301" s="205"/>
      <c r="AH301" s="205"/>
      <c r="AI301" s="185"/>
      <c r="AJ301" s="166"/>
      <c r="AK301" s="205"/>
      <c r="AL301" s="205"/>
      <c r="AM301" s="166"/>
      <c r="AN301" s="166"/>
      <c r="AO301" s="205"/>
      <c r="AP301" s="265"/>
      <c r="AQ301" s="185"/>
      <c r="AR301" s="166"/>
      <c r="AS301" s="205"/>
      <c r="AT301" s="205"/>
      <c r="AU301" s="166"/>
      <c r="AV301" s="166"/>
      <c r="AW301" s="205"/>
      <c r="AX301" s="265"/>
      <c r="AY301" s="185"/>
      <c r="AZ301" s="166"/>
      <c r="BA301" s="205"/>
      <c r="BB301" s="205"/>
      <c r="BC301" s="166"/>
      <c r="BD301" s="166"/>
      <c r="BE301" s="205"/>
      <c r="BF301" s="265"/>
      <c r="BG301" s="166"/>
    </row>
    <row r="302" spans="1:59" ht="12.75" x14ac:dyDescent="0.2">
      <c r="A302" s="205"/>
      <c r="B302" s="206"/>
      <c r="C302" s="185"/>
      <c r="D302" s="166"/>
      <c r="E302" s="205"/>
      <c r="F302" s="205"/>
      <c r="G302" s="166"/>
      <c r="H302" s="166"/>
      <c r="I302" s="205"/>
      <c r="J302" s="265"/>
      <c r="K302" s="185"/>
      <c r="L302" s="166"/>
      <c r="M302" s="205"/>
      <c r="N302" s="205"/>
      <c r="O302" s="166"/>
      <c r="P302" s="166"/>
      <c r="Q302" s="205"/>
      <c r="R302" s="265"/>
      <c r="S302" s="185"/>
      <c r="T302" s="166"/>
      <c r="U302" s="205"/>
      <c r="V302" s="205"/>
      <c r="W302" s="166"/>
      <c r="X302" s="166"/>
      <c r="Y302" s="205"/>
      <c r="Z302" s="265"/>
      <c r="AA302" s="166"/>
      <c r="AB302" s="166"/>
      <c r="AC302" s="205"/>
      <c r="AD302" s="205"/>
      <c r="AE302" s="166"/>
      <c r="AF302" s="166"/>
      <c r="AG302" s="205"/>
      <c r="AH302" s="205"/>
      <c r="AI302" s="185"/>
      <c r="AJ302" s="166"/>
      <c r="AK302" s="205"/>
      <c r="AL302" s="205"/>
      <c r="AM302" s="166"/>
      <c r="AN302" s="166"/>
      <c r="AO302" s="205"/>
      <c r="AP302" s="265"/>
      <c r="AQ302" s="185"/>
      <c r="AR302" s="166"/>
      <c r="AS302" s="205"/>
      <c r="AT302" s="205"/>
      <c r="AU302" s="166"/>
      <c r="AV302" s="166"/>
      <c r="AW302" s="205"/>
      <c r="AX302" s="265"/>
      <c r="AY302" s="185"/>
      <c r="AZ302" s="166"/>
      <c r="BA302" s="205"/>
      <c r="BB302" s="205"/>
      <c r="BC302" s="166"/>
      <c r="BD302" s="166"/>
      <c r="BE302" s="205"/>
      <c r="BF302" s="265"/>
      <c r="BG302" s="166"/>
    </row>
    <row r="303" spans="1:59" ht="12.75" x14ac:dyDescent="0.2">
      <c r="A303" s="205"/>
      <c r="B303" s="206"/>
      <c r="C303" s="185"/>
      <c r="D303" s="166"/>
      <c r="E303" s="205"/>
      <c r="F303" s="205"/>
      <c r="G303" s="166"/>
      <c r="H303" s="166"/>
      <c r="I303" s="205"/>
      <c r="J303" s="265"/>
      <c r="K303" s="185"/>
      <c r="L303" s="166"/>
      <c r="M303" s="205"/>
      <c r="N303" s="205"/>
      <c r="O303" s="166"/>
      <c r="P303" s="166"/>
      <c r="Q303" s="205"/>
      <c r="R303" s="265"/>
      <c r="S303" s="185"/>
      <c r="T303" s="166"/>
      <c r="U303" s="205"/>
      <c r="V303" s="205"/>
      <c r="W303" s="166"/>
      <c r="X303" s="166"/>
      <c r="Y303" s="205"/>
      <c r="Z303" s="265"/>
      <c r="AA303" s="166"/>
      <c r="AB303" s="166"/>
      <c r="AC303" s="205"/>
      <c r="AD303" s="205"/>
      <c r="AE303" s="166"/>
      <c r="AF303" s="166"/>
      <c r="AG303" s="205"/>
      <c r="AH303" s="205"/>
      <c r="AI303" s="185"/>
      <c r="AJ303" s="166"/>
      <c r="AK303" s="205"/>
      <c r="AL303" s="205"/>
      <c r="AM303" s="166"/>
      <c r="AN303" s="166"/>
      <c r="AO303" s="205"/>
      <c r="AP303" s="265"/>
      <c r="AQ303" s="185"/>
      <c r="AR303" s="166"/>
      <c r="AS303" s="205"/>
      <c r="AT303" s="205"/>
      <c r="AU303" s="166"/>
      <c r="AV303" s="166"/>
      <c r="AW303" s="205"/>
      <c r="AX303" s="265"/>
      <c r="AY303" s="185"/>
      <c r="AZ303" s="166"/>
      <c r="BA303" s="205"/>
      <c r="BB303" s="205"/>
      <c r="BC303" s="166"/>
      <c r="BD303" s="166"/>
      <c r="BE303" s="205"/>
      <c r="BF303" s="265"/>
      <c r="BG303" s="166"/>
    </row>
    <row r="304" spans="1:59" ht="12.75" x14ac:dyDescent="0.2">
      <c r="A304" s="205"/>
      <c r="B304" s="206"/>
      <c r="C304" s="185"/>
      <c r="D304" s="166"/>
      <c r="E304" s="205"/>
      <c r="F304" s="205"/>
      <c r="G304" s="166"/>
      <c r="H304" s="166"/>
      <c r="I304" s="205"/>
      <c r="J304" s="265"/>
      <c r="K304" s="185"/>
      <c r="L304" s="166"/>
      <c r="M304" s="205"/>
      <c r="N304" s="205"/>
      <c r="O304" s="166"/>
      <c r="P304" s="166"/>
      <c r="Q304" s="205"/>
      <c r="R304" s="265"/>
      <c r="S304" s="185"/>
      <c r="T304" s="166"/>
      <c r="U304" s="205"/>
      <c r="V304" s="205"/>
      <c r="W304" s="166"/>
      <c r="X304" s="166"/>
      <c r="Y304" s="205"/>
      <c r="Z304" s="265"/>
      <c r="AA304" s="166"/>
      <c r="AB304" s="166"/>
      <c r="AC304" s="205"/>
      <c r="AD304" s="205"/>
      <c r="AE304" s="166"/>
      <c r="AF304" s="166"/>
      <c r="AG304" s="205"/>
      <c r="AH304" s="205"/>
      <c r="AI304" s="185"/>
      <c r="AJ304" s="166"/>
      <c r="AK304" s="205"/>
      <c r="AL304" s="205"/>
      <c r="AM304" s="166"/>
      <c r="AN304" s="166"/>
      <c r="AO304" s="205"/>
      <c r="AP304" s="265"/>
      <c r="AQ304" s="185"/>
      <c r="AR304" s="166"/>
      <c r="AS304" s="205"/>
      <c r="AT304" s="205"/>
      <c r="AU304" s="166"/>
      <c r="AV304" s="166"/>
      <c r="AW304" s="205"/>
      <c r="AX304" s="265"/>
      <c r="AY304" s="185"/>
      <c r="AZ304" s="166"/>
      <c r="BA304" s="205"/>
      <c r="BB304" s="205"/>
      <c r="BC304" s="166"/>
      <c r="BD304" s="166"/>
      <c r="BE304" s="205"/>
      <c r="BF304" s="265"/>
      <c r="BG304" s="166"/>
    </row>
    <row r="305" spans="1:59" ht="12.75" x14ac:dyDescent="0.2">
      <c r="A305" s="205"/>
      <c r="B305" s="206"/>
      <c r="C305" s="185"/>
      <c r="D305" s="166"/>
      <c r="E305" s="205"/>
      <c r="F305" s="205"/>
      <c r="G305" s="166"/>
      <c r="H305" s="166"/>
      <c r="I305" s="205"/>
      <c r="J305" s="265"/>
      <c r="K305" s="185"/>
      <c r="L305" s="166"/>
      <c r="M305" s="205"/>
      <c r="N305" s="205"/>
      <c r="O305" s="166"/>
      <c r="P305" s="166"/>
      <c r="Q305" s="205"/>
      <c r="R305" s="265"/>
      <c r="S305" s="185"/>
      <c r="T305" s="166"/>
      <c r="U305" s="205"/>
      <c r="V305" s="205"/>
      <c r="W305" s="166"/>
      <c r="X305" s="166"/>
      <c r="Y305" s="205"/>
      <c r="Z305" s="265"/>
      <c r="AA305" s="166"/>
      <c r="AB305" s="166"/>
      <c r="AC305" s="205"/>
      <c r="AD305" s="205"/>
      <c r="AE305" s="166"/>
      <c r="AF305" s="166"/>
      <c r="AG305" s="205"/>
      <c r="AH305" s="205"/>
      <c r="AI305" s="185"/>
      <c r="AJ305" s="166"/>
      <c r="AK305" s="205"/>
      <c r="AL305" s="205"/>
      <c r="AM305" s="166"/>
      <c r="AN305" s="166"/>
      <c r="AO305" s="205"/>
      <c r="AP305" s="265"/>
      <c r="AQ305" s="185"/>
      <c r="AR305" s="166"/>
      <c r="AS305" s="205"/>
      <c r="AT305" s="205"/>
      <c r="AU305" s="166"/>
      <c r="AV305" s="166"/>
      <c r="AW305" s="205"/>
      <c r="AX305" s="265"/>
      <c r="AY305" s="185"/>
      <c r="AZ305" s="166"/>
      <c r="BA305" s="205"/>
      <c r="BB305" s="205"/>
      <c r="BC305" s="166"/>
      <c r="BD305" s="166"/>
      <c r="BE305" s="205"/>
      <c r="BF305" s="265"/>
      <c r="BG305" s="166"/>
    </row>
    <row r="306" spans="1:59" ht="12.75" x14ac:dyDescent="0.2">
      <c r="A306" s="205"/>
      <c r="B306" s="206"/>
      <c r="C306" s="185"/>
      <c r="D306" s="166"/>
      <c r="E306" s="205"/>
      <c r="F306" s="205"/>
      <c r="G306" s="166"/>
      <c r="H306" s="166"/>
      <c r="I306" s="205"/>
      <c r="J306" s="265"/>
      <c r="K306" s="185"/>
      <c r="L306" s="166"/>
      <c r="M306" s="205"/>
      <c r="N306" s="205"/>
      <c r="O306" s="166"/>
      <c r="P306" s="166"/>
      <c r="Q306" s="205"/>
      <c r="R306" s="265"/>
      <c r="S306" s="185"/>
      <c r="T306" s="166"/>
      <c r="U306" s="205"/>
      <c r="V306" s="205"/>
      <c r="W306" s="166"/>
      <c r="X306" s="166"/>
      <c r="Y306" s="205"/>
      <c r="Z306" s="265"/>
      <c r="AA306" s="166"/>
      <c r="AB306" s="166"/>
      <c r="AC306" s="205"/>
      <c r="AD306" s="205"/>
      <c r="AE306" s="166"/>
      <c r="AF306" s="166"/>
      <c r="AG306" s="205"/>
      <c r="AH306" s="205"/>
      <c r="AI306" s="185"/>
      <c r="AJ306" s="166"/>
      <c r="AK306" s="205"/>
      <c r="AL306" s="205"/>
      <c r="AM306" s="166"/>
      <c r="AN306" s="166"/>
      <c r="AO306" s="205"/>
      <c r="AP306" s="265"/>
      <c r="AQ306" s="185"/>
      <c r="AR306" s="166"/>
      <c r="AS306" s="205"/>
      <c r="AT306" s="205"/>
      <c r="AU306" s="166"/>
      <c r="AV306" s="166"/>
      <c r="AW306" s="205"/>
      <c r="AX306" s="265"/>
      <c r="AY306" s="185"/>
      <c r="AZ306" s="166"/>
      <c r="BA306" s="205"/>
      <c r="BB306" s="205"/>
      <c r="BC306" s="166"/>
      <c r="BD306" s="166"/>
      <c r="BE306" s="205"/>
      <c r="BF306" s="265"/>
      <c r="BG306" s="166"/>
    </row>
    <row r="307" spans="1:59" ht="12.75" x14ac:dyDescent="0.2">
      <c r="A307" s="205"/>
      <c r="B307" s="206"/>
      <c r="C307" s="185"/>
      <c r="D307" s="166"/>
      <c r="E307" s="205"/>
      <c r="F307" s="205"/>
      <c r="G307" s="166"/>
      <c r="H307" s="166"/>
      <c r="I307" s="205"/>
      <c r="J307" s="265"/>
      <c r="K307" s="185"/>
      <c r="L307" s="166"/>
      <c r="M307" s="205"/>
      <c r="N307" s="205"/>
      <c r="O307" s="166"/>
      <c r="P307" s="166"/>
      <c r="Q307" s="205"/>
      <c r="R307" s="265"/>
      <c r="S307" s="185"/>
      <c r="T307" s="166"/>
      <c r="U307" s="205"/>
      <c r="V307" s="205"/>
      <c r="W307" s="166"/>
      <c r="X307" s="166"/>
      <c r="Y307" s="205"/>
      <c r="Z307" s="265"/>
      <c r="AA307" s="166"/>
      <c r="AB307" s="166"/>
      <c r="AC307" s="205"/>
      <c r="AD307" s="205"/>
      <c r="AE307" s="166"/>
      <c r="AF307" s="166"/>
      <c r="AG307" s="205"/>
      <c r="AH307" s="205"/>
      <c r="AI307" s="185"/>
      <c r="AJ307" s="166"/>
      <c r="AK307" s="205"/>
      <c r="AL307" s="205"/>
      <c r="AM307" s="166"/>
      <c r="AN307" s="166"/>
      <c r="AO307" s="205"/>
      <c r="AP307" s="265"/>
      <c r="AQ307" s="185"/>
      <c r="AR307" s="166"/>
      <c r="AS307" s="205"/>
      <c r="AT307" s="205"/>
      <c r="AU307" s="166"/>
      <c r="AV307" s="166"/>
      <c r="AW307" s="205"/>
      <c r="AX307" s="265"/>
      <c r="AY307" s="185"/>
      <c r="AZ307" s="166"/>
      <c r="BA307" s="205"/>
      <c r="BB307" s="205"/>
      <c r="BC307" s="166"/>
      <c r="BD307" s="166"/>
      <c r="BE307" s="205"/>
      <c r="BF307" s="265"/>
      <c r="BG307" s="166"/>
    </row>
    <row r="308" spans="1:59" ht="12.75" x14ac:dyDescent="0.2">
      <c r="A308" s="205"/>
      <c r="B308" s="206"/>
      <c r="C308" s="185"/>
      <c r="D308" s="166"/>
      <c r="E308" s="205"/>
      <c r="F308" s="205"/>
      <c r="G308" s="166"/>
      <c r="H308" s="166"/>
      <c r="I308" s="205"/>
      <c r="J308" s="265"/>
      <c r="K308" s="185"/>
      <c r="L308" s="166"/>
      <c r="M308" s="205"/>
      <c r="N308" s="205"/>
      <c r="O308" s="166"/>
      <c r="P308" s="166"/>
      <c r="Q308" s="205"/>
      <c r="R308" s="265"/>
      <c r="S308" s="185"/>
      <c r="T308" s="166"/>
      <c r="U308" s="205"/>
      <c r="V308" s="205"/>
      <c r="W308" s="166"/>
      <c r="X308" s="166"/>
      <c r="Y308" s="205"/>
      <c r="Z308" s="265"/>
      <c r="AA308" s="166"/>
      <c r="AB308" s="166"/>
      <c r="AC308" s="205"/>
      <c r="AD308" s="205"/>
      <c r="AE308" s="166"/>
      <c r="AF308" s="166"/>
      <c r="AG308" s="205"/>
      <c r="AH308" s="205"/>
      <c r="AI308" s="185"/>
      <c r="AJ308" s="166"/>
      <c r="AK308" s="205"/>
      <c r="AL308" s="205"/>
      <c r="AM308" s="166"/>
      <c r="AN308" s="166"/>
      <c r="AO308" s="205"/>
      <c r="AP308" s="265"/>
      <c r="AQ308" s="185"/>
      <c r="AR308" s="166"/>
      <c r="AS308" s="205"/>
      <c r="AT308" s="205"/>
      <c r="AU308" s="166"/>
      <c r="AV308" s="166"/>
      <c r="AW308" s="205"/>
      <c r="AX308" s="265"/>
      <c r="AY308" s="185"/>
      <c r="AZ308" s="166"/>
      <c r="BA308" s="205"/>
      <c r="BB308" s="205"/>
      <c r="BC308" s="166"/>
      <c r="BD308" s="166"/>
      <c r="BE308" s="205"/>
      <c r="BF308" s="265"/>
      <c r="BG308" s="166"/>
    </row>
    <row r="309" spans="1:59" ht="12.75" x14ac:dyDescent="0.2">
      <c r="A309" s="205"/>
      <c r="B309" s="206"/>
      <c r="C309" s="185"/>
      <c r="D309" s="166"/>
      <c r="E309" s="205"/>
      <c r="F309" s="205"/>
      <c r="G309" s="166"/>
      <c r="H309" s="166"/>
      <c r="I309" s="205"/>
      <c r="J309" s="265"/>
      <c r="K309" s="185"/>
      <c r="L309" s="166"/>
      <c r="M309" s="205"/>
      <c r="N309" s="205"/>
      <c r="O309" s="166"/>
      <c r="P309" s="166"/>
      <c r="Q309" s="205"/>
      <c r="R309" s="265"/>
      <c r="S309" s="185"/>
      <c r="T309" s="166"/>
      <c r="U309" s="205"/>
      <c r="V309" s="205"/>
      <c r="W309" s="166"/>
      <c r="X309" s="166"/>
      <c r="Y309" s="205"/>
      <c r="Z309" s="265"/>
      <c r="AA309" s="166"/>
      <c r="AB309" s="166"/>
      <c r="AC309" s="205"/>
      <c r="AD309" s="205"/>
      <c r="AE309" s="166"/>
      <c r="AF309" s="166"/>
      <c r="AG309" s="205"/>
      <c r="AH309" s="205"/>
      <c r="AI309" s="185"/>
      <c r="AJ309" s="166"/>
      <c r="AK309" s="205"/>
      <c r="AL309" s="205"/>
      <c r="AM309" s="166"/>
      <c r="AN309" s="166"/>
      <c r="AO309" s="205"/>
      <c r="AP309" s="265"/>
      <c r="AQ309" s="185"/>
      <c r="AR309" s="166"/>
      <c r="AS309" s="205"/>
      <c r="AT309" s="205"/>
      <c r="AU309" s="166"/>
      <c r="AV309" s="166"/>
      <c r="AW309" s="205"/>
      <c r="AX309" s="265"/>
      <c r="AY309" s="185"/>
      <c r="AZ309" s="166"/>
      <c r="BA309" s="205"/>
      <c r="BB309" s="205"/>
      <c r="BC309" s="166"/>
      <c r="BD309" s="166"/>
      <c r="BE309" s="205"/>
      <c r="BF309" s="265"/>
      <c r="BG309" s="166"/>
    </row>
    <row r="310" spans="1:59" ht="12.75" x14ac:dyDescent="0.2">
      <c r="A310" s="205"/>
      <c r="B310" s="206"/>
      <c r="C310" s="185"/>
      <c r="D310" s="166"/>
      <c r="E310" s="205"/>
      <c r="F310" s="205"/>
      <c r="G310" s="166"/>
      <c r="H310" s="166"/>
      <c r="I310" s="205"/>
      <c r="J310" s="265"/>
      <c r="K310" s="185"/>
      <c r="L310" s="166"/>
      <c r="M310" s="205"/>
      <c r="N310" s="205"/>
      <c r="O310" s="166"/>
      <c r="P310" s="166"/>
      <c r="Q310" s="205"/>
      <c r="R310" s="265"/>
      <c r="S310" s="185"/>
      <c r="T310" s="166"/>
      <c r="U310" s="205"/>
      <c r="V310" s="205"/>
      <c r="W310" s="166"/>
      <c r="X310" s="166"/>
      <c r="Y310" s="205"/>
      <c r="Z310" s="265"/>
      <c r="AA310" s="166"/>
      <c r="AB310" s="166"/>
      <c r="AC310" s="205"/>
      <c r="AD310" s="205"/>
      <c r="AE310" s="166"/>
      <c r="AF310" s="166"/>
      <c r="AG310" s="205"/>
      <c r="AH310" s="205"/>
      <c r="AI310" s="185"/>
      <c r="AJ310" s="166"/>
      <c r="AK310" s="205"/>
      <c r="AL310" s="205"/>
      <c r="AM310" s="166"/>
      <c r="AN310" s="166"/>
      <c r="AO310" s="205"/>
      <c r="AP310" s="265"/>
      <c r="AQ310" s="185"/>
      <c r="AR310" s="166"/>
      <c r="AS310" s="205"/>
      <c r="AT310" s="205"/>
      <c r="AU310" s="166"/>
      <c r="AV310" s="166"/>
      <c r="AW310" s="205"/>
      <c r="AX310" s="265"/>
      <c r="AY310" s="185"/>
      <c r="AZ310" s="166"/>
      <c r="BA310" s="205"/>
      <c r="BB310" s="205"/>
      <c r="BC310" s="166"/>
      <c r="BD310" s="166"/>
      <c r="BE310" s="205"/>
      <c r="BF310" s="265"/>
      <c r="BG310" s="166"/>
    </row>
    <row r="311" spans="1:59" ht="12.75" x14ac:dyDescent="0.2">
      <c r="A311" s="205"/>
      <c r="B311" s="206"/>
      <c r="C311" s="185"/>
      <c r="D311" s="166"/>
      <c r="E311" s="205"/>
      <c r="F311" s="205"/>
      <c r="G311" s="166"/>
      <c r="H311" s="166"/>
      <c r="I311" s="205"/>
      <c r="J311" s="265"/>
      <c r="K311" s="185"/>
      <c r="L311" s="166"/>
      <c r="M311" s="205"/>
      <c r="N311" s="205"/>
      <c r="O311" s="166"/>
      <c r="P311" s="166"/>
      <c r="Q311" s="205"/>
      <c r="R311" s="265"/>
      <c r="S311" s="185"/>
      <c r="T311" s="166"/>
      <c r="U311" s="205"/>
      <c r="V311" s="205"/>
      <c r="W311" s="166"/>
      <c r="X311" s="166"/>
      <c r="Y311" s="205"/>
      <c r="Z311" s="265"/>
      <c r="AA311" s="166"/>
      <c r="AB311" s="166"/>
      <c r="AC311" s="205"/>
      <c r="AD311" s="205"/>
      <c r="AE311" s="166"/>
      <c r="AF311" s="166"/>
      <c r="AG311" s="205"/>
      <c r="AH311" s="205"/>
      <c r="AI311" s="185"/>
      <c r="AJ311" s="166"/>
      <c r="AK311" s="205"/>
      <c r="AL311" s="205"/>
      <c r="AM311" s="166"/>
      <c r="AN311" s="166"/>
      <c r="AO311" s="205"/>
      <c r="AP311" s="265"/>
      <c r="AQ311" s="185"/>
      <c r="AR311" s="166"/>
      <c r="AS311" s="205"/>
      <c r="AT311" s="205"/>
      <c r="AU311" s="166"/>
      <c r="AV311" s="166"/>
      <c r="AW311" s="205"/>
      <c r="AX311" s="265"/>
      <c r="AY311" s="185"/>
      <c r="AZ311" s="166"/>
      <c r="BA311" s="205"/>
      <c r="BB311" s="205"/>
      <c r="BC311" s="166"/>
      <c r="BD311" s="166"/>
      <c r="BE311" s="205"/>
      <c r="BF311" s="265"/>
      <c r="BG311" s="166"/>
    </row>
    <row r="312" spans="1:59" ht="12.75" x14ac:dyDescent="0.2">
      <c r="A312" s="205"/>
      <c r="B312" s="206"/>
      <c r="C312" s="185"/>
      <c r="D312" s="166"/>
      <c r="E312" s="205"/>
      <c r="F312" s="205"/>
      <c r="G312" s="166"/>
      <c r="H312" s="166"/>
      <c r="I312" s="205"/>
      <c r="J312" s="265"/>
      <c r="K312" s="185"/>
      <c r="L312" s="166"/>
      <c r="M312" s="205"/>
      <c r="N312" s="205"/>
      <c r="O312" s="166"/>
      <c r="P312" s="166"/>
      <c r="Q312" s="205"/>
      <c r="R312" s="265"/>
      <c r="S312" s="185"/>
      <c r="T312" s="166"/>
      <c r="U312" s="205"/>
      <c r="V312" s="205"/>
      <c r="W312" s="166"/>
      <c r="X312" s="166"/>
      <c r="Y312" s="205"/>
      <c r="Z312" s="265"/>
      <c r="AA312" s="166"/>
      <c r="AB312" s="166"/>
      <c r="AC312" s="205"/>
      <c r="AD312" s="205"/>
      <c r="AE312" s="166"/>
      <c r="AF312" s="166"/>
      <c r="AG312" s="205"/>
      <c r="AH312" s="205"/>
      <c r="AI312" s="185"/>
      <c r="AJ312" s="166"/>
      <c r="AK312" s="205"/>
      <c r="AL312" s="205"/>
      <c r="AM312" s="166"/>
      <c r="AN312" s="166"/>
      <c r="AO312" s="205"/>
      <c r="AP312" s="265"/>
      <c r="AQ312" s="185"/>
      <c r="AR312" s="166"/>
      <c r="AS312" s="205"/>
      <c r="AT312" s="205"/>
      <c r="AU312" s="166"/>
      <c r="AV312" s="166"/>
      <c r="AW312" s="205"/>
      <c r="AX312" s="265"/>
      <c r="AY312" s="185"/>
      <c r="AZ312" s="166"/>
      <c r="BA312" s="205"/>
      <c r="BB312" s="205"/>
      <c r="BC312" s="166"/>
      <c r="BD312" s="166"/>
      <c r="BE312" s="205"/>
      <c r="BF312" s="265"/>
      <c r="BG312" s="166"/>
    </row>
    <row r="313" spans="1:59" ht="12.75" x14ac:dyDescent="0.2">
      <c r="A313" s="205"/>
      <c r="B313" s="206"/>
      <c r="C313" s="185"/>
      <c r="D313" s="166"/>
      <c r="E313" s="205"/>
      <c r="F313" s="205"/>
      <c r="G313" s="166"/>
      <c r="H313" s="166"/>
      <c r="I313" s="205"/>
      <c r="J313" s="265"/>
      <c r="K313" s="185"/>
      <c r="L313" s="166"/>
      <c r="M313" s="205"/>
      <c r="N313" s="205"/>
      <c r="O313" s="166"/>
      <c r="P313" s="166"/>
      <c r="Q313" s="205"/>
      <c r="R313" s="265"/>
      <c r="S313" s="185"/>
      <c r="T313" s="166"/>
      <c r="U313" s="205"/>
      <c r="V313" s="205"/>
      <c r="W313" s="166"/>
      <c r="X313" s="166"/>
      <c r="Y313" s="205"/>
      <c r="Z313" s="265"/>
      <c r="AA313" s="166"/>
      <c r="AB313" s="166"/>
      <c r="AC313" s="205"/>
      <c r="AD313" s="205"/>
      <c r="AE313" s="166"/>
      <c r="AF313" s="166"/>
      <c r="AG313" s="205"/>
      <c r="AH313" s="205"/>
      <c r="AI313" s="185"/>
      <c r="AJ313" s="166"/>
      <c r="AK313" s="205"/>
      <c r="AL313" s="205"/>
      <c r="AM313" s="166"/>
      <c r="AN313" s="166"/>
      <c r="AO313" s="205"/>
      <c r="AP313" s="265"/>
      <c r="AQ313" s="185"/>
      <c r="AR313" s="166"/>
      <c r="AS313" s="205"/>
      <c r="AT313" s="205"/>
      <c r="AU313" s="166"/>
      <c r="AV313" s="166"/>
      <c r="AW313" s="205"/>
      <c r="AX313" s="265"/>
      <c r="AY313" s="185"/>
      <c r="AZ313" s="166"/>
      <c r="BA313" s="205"/>
      <c r="BB313" s="205"/>
      <c r="BC313" s="166"/>
      <c r="BD313" s="166"/>
      <c r="BE313" s="205"/>
      <c r="BF313" s="265"/>
      <c r="BG313" s="166"/>
    </row>
    <row r="314" spans="1:59" ht="12.75" x14ac:dyDescent="0.2">
      <c r="A314" s="205"/>
      <c r="B314" s="206"/>
      <c r="C314" s="185"/>
      <c r="D314" s="166"/>
      <c r="E314" s="205"/>
      <c r="F314" s="205"/>
      <c r="G314" s="166"/>
      <c r="H314" s="166"/>
      <c r="I314" s="205"/>
      <c r="J314" s="265"/>
      <c r="K314" s="185"/>
      <c r="L314" s="166"/>
      <c r="M314" s="205"/>
      <c r="N314" s="205"/>
      <c r="O314" s="166"/>
      <c r="P314" s="166"/>
      <c r="Q314" s="205"/>
      <c r="R314" s="265"/>
      <c r="S314" s="185"/>
      <c r="T314" s="166"/>
      <c r="U314" s="205"/>
      <c r="V314" s="205"/>
      <c r="W314" s="166"/>
      <c r="X314" s="166"/>
      <c r="Y314" s="205"/>
      <c r="Z314" s="265"/>
      <c r="AA314" s="166"/>
      <c r="AB314" s="166"/>
      <c r="AC314" s="205"/>
      <c r="AD314" s="205"/>
      <c r="AE314" s="166"/>
      <c r="AF314" s="166"/>
      <c r="AG314" s="205"/>
      <c r="AH314" s="205"/>
      <c r="AI314" s="185"/>
      <c r="AJ314" s="166"/>
      <c r="AK314" s="205"/>
      <c r="AL314" s="205"/>
      <c r="AM314" s="166"/>
      <c r="AN314" s="166"/>
      <c r="AO314" s="205"/>
      <c r="AP314" s="265"/>
      <c r="AQ314" s="185"/>
      <c r="AR314" s="166"/>
      <c r="AS314" s="205"/>
      <c r="AT314" s="205"/>
      <c r="AU314" s="166"/>
      <c r="AV314" s="166"/>
      <c r="AW314" s="205"/>
      <c r="AX314" s="265"/>
      <c r="AY314" s="185"/>
      <c r="AZ314" s="166"/>
      <c r="BA314" s="205"/>
      <c r="BB314" s="205"/>
      <c r="BC314" s="166"/>
      <c r="BD314" s="166"/>
      <c r="BE314" s="205"/>
      <c r="BF314" s="265"/>
      <c r="BG314" s="166"/>
    </row>
    <row r="315" spans="1:59" ht="12.75" x14ac:dyDescent="0.2">
      <c r="A315" s="205"/>
      <c r="B315" s="206"/>
      <c r="C315" s="185"/>
      <c r="D315" s="166"/>
      <c r="E315" s="205"/>
      <c r="F315" s="205"/>
      <c r="G315" s="166"/>
      <c r="H315" s="166"/>
      <c r="I315" s="205"/>
      <c r="J315" s="265"/>
      <c r="K315" s="185"/>
      <c r="L315" s="166"/>
      <c r="M315" s="205"/>
      <c r="N315" s="205"/>
      <c r="O315" s="166"/>
      <c r="P315" s="166"/>
      <c r="Q315" s="205"/>
      <c r="R315" s="265"/>
      <c r="S315" s="185"/>
      <c r="T315" s="166"/>
      <c r="U315" s="205"/>
      <c r="V315" s="205"/>
      <c r="W315" s="166"/>
      <c r="X315" s="166"/>
      <c r="Y315" s="205"/>
      <c r="Z315" s="265"/>
      <c r="AA315" s="166"/>
      <c r="AB315" s="166"/>
      <c r="AC315" s="205"/>
      <c r="AD315" s="205"/>
      <c r="AE315" s="166"/>
      <c r="AF315" s="166"/>
      <c r="AG315" s="205"/>
      <c r="AH315" s="205"/>
      <c r="AI315" s="185"/>
      <c r="AJ315" s="166"/>
      <c r="AK315" s="205"/>
      <c r="AL315" s="205"/>
      <c r="AM315" s="166"/>
      <c r="AN315" s="166"/>
      <c r="AO315" s="205"/>
      <c r="AP315" s="265"/>
      <c r="AQ315" s="185"/>
      <c r="AR315" s="166"/>
      <c r="AS315" s="205"/>
      <c r="AT315" s="205"/>
      <c r="AU315" s="166"/>
      <c r="AV315" s="166"/>
      <c r="AW315" s="205"/>
      <c r="AX315" s="265"/>
      <c r="AY315" s="185"/>
      <c r="AZ315" s="166"/>
      <c r="BA315" s="205"/>
      <c r="BB315" s="205"/>
      <c r="BC315" s="166"/>
      <c r="BD315" s="166"/>
      <c r="BE315" s="205"/>
      <c r="BF315" s="265"/>
      <c r="BG315" s="166"/>
    </row>
    <row r="316" spans="1:59" ht="12.75" x14ac:dyDescent="0.2">
      <c r="A316" s="205"/>
      <c r="B316" s="206"/>
      <c r="C316" s="185"/>
      <c r="D316" s="166"/>
      <c r="E316" s="205"/>
      <c r="F316" s="205"/>
      <c r="G316" s="166"/>
      <c r="H316" s="166"/>
      <c r="I316" s="205"/>
      <c r="J316" s="265"/>
      <c r="K316" s="185"/>
      <c r="L316" s="166"/>
      <c r="M316" s="205"/>
      <c r="N316" s="205"/>
      <c r="O316" s="166"/>
      <c r="P316" s="166"/>
      <c r="Q316" s="205"/>
      <c r="R316" s="265"/>
      <c r="S316" s="185"/>
      <c r="T316" s="166"/>
      <c r="U316" s="205"/>
      <c r="V316" s="205"/>
      <c r="W316" s="166"/>
      <c r="X316" s="166"/>
      <c r="Y316" s="205"/>
      <c r="Z316" s="265"/>
      <c r="AA316" s="166"/>
      <c r="AB316" s="166"/>
      <c r="AC316" s="205"/>
      <c r="AD316" s="205"/>
      <c r="AE316" s="166"/>
      <c r="AF316" s="166"/>
      <c r="AG316" s="205"/>
      <c r="AH316" s="205"/>
      <c r="AI316" s="185"/>
      <c r="AJ316" s="166"/>
      <c r="AK316" s="205"/>
      <c r="AL316" s="205"/>
      <c r="AM316" s="166"/>
      <c r="AN316" s="166"/>
      <c r="AO316" s="205"/>
      <c r="AP316" s="265"/>
      <c r="AQ316" s="185"/>
      <c r="AR316" s="166"/>
      <c r="AS316" s="205"/>
      <c r="AT316" s="205"/>
      <c r="AU316" s="166"/>
      <c r="AV316" s="166"/>
      <c r="AW316" s="205"/>
      <c r="AX316" s="265"/>
      <c r="AY316" s="185"/>
      <c r="AZ316" s="166"/>
      <c r="BA316" s="205"/>
      <c r="BB316" s="205"/>
      <c r="BC316" s="166"/>
      <c r="BD316" s="166"/>
      <c r="BE316" s="205"/>
      <c r="BF316" s="265"/>
      <c r="BG316" s="166"/>
    </row>
    <row r="317" spans="1:59" ht="12.75" x14ac:dyDescent="0.2">
      <c r="A317" s="205"/>
      <c r="B317" s="206"/>
      <c r="C317" s="185"/>
      <c r="D317" s="166"/>
      <c r="E317" s="205"/>
      <c r="F317" s="205"/>
      <c r="G317" s="166"/>
      <c r="H317" s="166"/>
      <c r="I317" s="205"/>
      <c r="J317" s="265"/>
      <c r="K317" s="185"/>
      <c r="L317" s="166"/>
      <c r="M317" s="205"/>
      <c r="N317" s="205"/>
      <c r="O317" s="166"/>
      <c r="P317" s="166"/>
      <c r="Q317" s="205"/>
      <c r="R317" s="265"/>
      <c r="S317" s="185"/>
      <c r="T317" s="166"/>
      <c r="U317" s="205"/>
      <c r="V317" s="205"/>
      <c r="W317" s="166"/>
      <c r="X317" s="166"/>
      <c r="Y317" s="205"/>
      <c r="Z317" s="265"/>
      <c r="AA317" s="166"/>
      <c r="AB317" s="166"/>
      <c r="AC317" s="205"/>
      <c r="AD317" s="205"/>
      <c r="AE317" s="166"/>
      <c r="AF317" s="166"/>
      <c r="AG317" s="205"/>
      <c r="AH317" s="205"/>
      <c r="AI317" s="185"/>
      <c r="AJ317" s="166"/>
      <c r="AK317" s="205"/>
      <c r="AL317" s="205"/>
      <c r="AM317" s="166"/>
      <c r="AN317" s="166"/>
      <c r="AO317" s="205"/>
      <c r="AP317" s="265"/>
      <c r="AQ317" s="185"/>
      <c r="AR317" s="166"/>
      <c r="AS317" s="205"/>
      <c r="AT317" s="205"/>
      <c r="AU317" s="166"/>
      <c r="AV317" s="166"/>
      <c r="AW317" s="205"/>
      <c r="AX317" s="265"/>
      <c r="AY317" s="185"/>
      <c r="AZ317" s="166"/>
      <c r="BA317" s="205"/>
      <c r="BB317" s="205"/>
      <c r="BC317" s="166"/>
      <c r="BD317" s="166"/>
      <c r="BE317" s="205"/>
      <c r="BF317" s="265"/>
      <c r="BG317" s="166"/>
    </row>
    <row r="318" spans="1:59" ht="12.75" x14ac:dyDescent="0.2">
      <c r="A318" s="205"/>
      <c r="B318" s="206"/>
      <c r="C318" s="185"/>
      <c r="D318" s="166"/>
      <c r="E318" s="205"/>
      <c r="F318" s="205"/>
      <c r="G318" s="166"/>
      <c r="H318" s="166"/>
      <c r="I318" s="205"/>
      <c r="J318" s="265"/>
      <c r="K318" s="185"/>
      <c r="L318" s="166"/>
      <c r="M318" s="205"/>
      <c r="N318" s="205"/>
      <c r="O318" s="166"/>
      <c r="P318" s="166"/>
      <c r="Q318" s="205"/>
      <c r="R318" s="265"/>
      <c r="S318" s="185"/>
      <c r="T318" s="166"/>
      <c r="U318" s="205"/>
      <c r="V318" s="205"/>
      <c r="W318" s="166"/>
      <c r="X318" s="166"/>
      <c r="Y318" s="205"/>
      <c r="Z318" s="265"/>
      <c r="AA318" s="166"/>
      <c r="AB318" s="166"/>
      <c r="AC318" s="205"/>
      <c r="AD318" s="205"/>
      <c r="AE318" s="166"/>
      <c r="AF318" s="166"/>
      <c r="AG318" s="205"/>
      <c r="AH318" s="205"/>
      <c r="AI318" s="185"/>
      <c r="AJ318" s="166"/>
      <c r="AK318" s="205"/>
      <c r="AL318" s="205"/>
      <c r="AM318" s="166"/>
      <c r="AN318" s="166"/>
      <c r="AO318" s="205"/>
      <c r="AP318" s="265"/>
      <c r="AQ318" s="185"/>
      <c r="AR318" s="166"/>
      <c r="AS318" s="205"/>
      <c r="AT318" s="205"/>
      <c r="AU318" s="166"/>
      <c r="AV318" s="166"/>
      <c r="AW318" s="205"/>
      <c r="AX318" s="265"/>
      <c r="AY318" s="185"/>
      <c r="AZ318" s="166"/>
      <c r="BA318" s="205"/>
      <c r="BB318" s="205"/>
      <c r="BC318" s="166"/>
      <c r="BD318" s="166"/>
      <c r="BE318" s="205"/>
      <c r="BF318" s="265"/>
      <c r="BG318" s="166"/>
    </row>
    <row r="319" spans="1:59" ht="12.75" x14ac:dyDescent="0.2">
      <c r="A319" s="205"/>
      <c r="B319" s="206"/>
      <c r="C319" s="185"/>
      <c r="D319" s="166"/>
      <c r="E319" s="205"/>
      <c r="F319" s="205"/>
      <c r="G319" s="166"/>
      <c r="H319" s="166"/>
      <c r="I319" s="205"/>
      <c r="J319" s="265"/>
      <c r="K319" s="185"/>
      <c r="L319" s="166"/>
      <c r="M319" s="205"/>
      <c r="N319" s="205"/>
      <c r="O319" s="166"/>
      <c r="P319" s="166"/>
      <c r="Q319" s="205"/>
      <c r="R319" s="265"/>
      <c r="S319" s="185"/>
      <c r="T319" s="166"/>
      <c r="U319" s="205"/>
      <c r="V319" s="205"/>
      <c r="W319" s="166"/>
      <c r="X319" s="166"/>
      <c r="Y319" s="205"/>
      <c r="Z319" s="265"/>
      <c r="AA319" s="166"/>
      <c r="AB319" s="166"/>
      <c r="AC319" s="205"/>
      <c r="AD319" s="205"/>
      <c r="AE319" s="166"/>
      <c r="AF319" s="166"/>
      <c r="AG319" s="205"/>
      <c r="AH319" s="205"/>
      <c r="AI319" s="185"/>
      <c r="AJ319" s="166"/>
      <c r="AK319" s="205"/>
      <c r="AL319" s="205"/>
      <c r="AM319" s="166"/>
      <c r="AN319" s="166"/>
      <c r="AO319" s="205"/>
      <c r="AP319" s="265"/>
      <c r="AQ319" s="185"/>
      <c r="AR319" s="166"/>
      <c r="AS319" s="205"/>
      <c r="AT319" s="205"/>
      <c r="AU319" s="166"/>
      <c r="AV319" s="166"/>
      <c r="AW319" s="205"/>
      <c r="AX319" s="265"/>
      <c r="AY319" s="185"/>
      <c r="AZ319" s="166"/>
      <c r="BA319" s="205"/>
      <c r="BB319" s="205"/>
      <c r="BC319" s="166"/>
      <c r="BD319" s="166"/>
      <c r="BE319" s="205"/>
      <c r="BF319" s="265"/>
      <c r="BG319" s="166"/>
    </row>
    <row r="320" spans="1:59" ht="12.75" x14ac:dyDescent="0.2">
      <c r="A320" s="205"/>
      <c r="B320" s="206"/>
      <c r="C320" s="185"/>
      <c r="D320" s="166"/>
      <c r="E320" s="205"/>
      <c r="F320" s="205"/>
      <c r="G320" s="166"/>
      <c r="H320" s="166"/>
      <c r="I320" s="205"/>
      <c r="J320" s="265"/>
      <c r="K320" s="185"/>
      <c r="L320" s="166"/>
      <c r="M320" s="205"/>
      <c r="N320" s="205"/>
      <c r="O320" s="166"/>
      <c r="P320" s="166"/>
      <c r="Q320" s="205"/>
      <c r="R320" s="265"/>
      <c r="S320" s="185"/>
      <c r="T320" s="166"/>
      <c r="U320" s="205"/>
      <c r="V320" s="205"/>
      <c r="W320" s="166"/>
      <c r="X320" s="166"/>
      <c r="Y320" s="205"/>
      <c r="Z320" s="265"/>
      <c r="AA320" s="166"/>
      <c r="AB320" s="166"/>
      <c r="AC320" s="205"/>
      <c r="AD320" s="205"/>
      <c r="AE320" s="166"/>
      <c r="AF320" s="166"/>
      <c r="AG320" s="205"/>
      <c r="AH320" s="205"/>
      <c r="AI320" s="185"/>
      <c r="AJ320" s="166"/>
      <c r="AK320" s="205"/>
      <c r="AL320" s="205"/>
      <c r="AM320" s="166"/>
      <c r="AN320" s="166"/>
      <c r="AO320" s="205"/>
      <c r="AP320" s="265"/>
      <c r="AQ320" s="185"/>
      <c r="AR320" s="166"/>
      <c r="AS320" s="205"/>
      <c r="AT320" s="205"/>
      <c r="AU320" s="166"/>
      <c r="AV320" s="166"/>
      <c r="AW320" s="205"/>
      <c r="AX320" s="265"/>
      <c r="AY320" s="185"/>
      <c r="AZ320" s="166"/>
      <c r="BA320" s="205"/>
      <c r="BB320" s="205"/>
      <c r="BC320" s="166"/>
      <c r="BD320" s="166"/>
      <c r="BE320" s="205"/>
      <c r="BF320" s="265"/>
      <c r="BG320" s="166"/>
    </row>
    <row r="321" spans="1:59" ht="12.75" x14ac:dyDescent="0.2">
      <c r="A321" s="205"/>
      <c r="B321" s="206"/>
      <c r="C321" s="185"/>
      <c r="D321" s="166"/>
      <c r="E321" s="205"/>
      <c r="F321" s="205"/>
      <c r="G321" s="166"/>
      <c r="H321" s="166"/>
      <c r="I321" s="205"/>
      <c r="J321" s="265"/>
      <c r="K321" s="185"/>
      <c r="L321" s="166"/>
      <c r="M321" s="205"/>
      <c r="N321" s="205"/>
      <c r="O321" s="166"/>
      <c r="P321" s="166"/>
      <c r="Q321" s="205"/>
      <c r="R321" s="265"/>
      <c r="S321" s="185"/>
      <c r="T321" s="166"/>
      <c r="U321" s="205"/>
      <c r="V321" s="205"/>
      <c r="W321" s="166"/>
      <c r="X321" s="166"/>
      <c r="Y321" s="205"/>
      <c r="Z321" s="265"/>
      <c r="AA321" s="166"/>
      <c r="AB321" s="166"/>
      <c r="AC321" s="205"/>
      <c r="AD321" s="205"/>
      <c r="AE321" s="166"/>
      <c r="AF321" s="166"/>
      <c r="AG321" s="205"/>
      <c r="AH321" s="205"/>
      <c r="AI321" s="185"/>
      <c r="AJ321" s="166"/>
      <c r="AK321" s="205"/>
      <c r="AL321" s="205"/>
      <c r="AM321" s="166"/>
      <c r="AN321" s="166"/>
      <c r="AO321" s="205"/>
      <c r="AP321" s="265"/>
      <c r="AQ321" s="185"/>
      <c r="AR321" s="166"/>
      <c r="AS321" s="205"/>
      <c r="AT321" s="205"/>
      <c r="AU321" s="166"/>
      <c r="AV321" s="166"/>
      <c r="AW321" s="205"/>
      <c r="AX321" s="265"/>
      <c r="AY321" s="185"/>
      <c r="AZ321" s="166"/>
      <c r="BA321" s="205"/>
      <c r="BB321" s="205"/>
      <c r="BC321" s="166"/>
      <c r="BD321" s="166"/>
      <c r="BE321" s="205"/>
      <c r="BF321" s="265"/>
      <c r="BG321" s="166"/>
    </row>
    <row r="322" spans="1:59" ht="12.75" x14ac:dyDescent="0.2">
      <c r="A322" s="205"/>
      <c r="B322" s="206"/>
      <c r="C322" s="185"/>
      <c r="D322" s="166"/>
      <c r="E322" s="205"/>
      <c r="F322" s="205"/>
      <c r="G322" s="166"/>
      <c r="H322" s="166"/>
      <c r="I322" s="205"/>
      <c r="J322" s="265"/>
      <c r="K322" s="185"/>
      <c r="L322" s="166"/>
      <c r="M322" s="205"/>
      <c r="N322" s="205"/>
      <c r="O322" s="166"/>
      <c r="P322" s="166"/>
      <c r="Q322" s="205"/>
      <c r="R322" s="265"/>
      <c r="S322" s="185"/>
      <c r="T322" s="166"/>
      <c r="U322" s="205"/>
      <c r="V322" s="205"/>
      <c r="W322" s="166"/>
      <c r="X322" s="166"/>
      <c r="Y322" s="205"/>
      <c r="Z322" s="265"/>
      <c r="AA322" s="166"/>
      <c r="AB322" s="166"/>
      <c r="AC322" s="205"/>
      <c r="AD322" s="205"/>
      <c r="AE322" s="166"/>
      <c r="AF322" s="166"/>
      <c r="AG322" s="205"/>
      <c r="AH322" s="205"/>
      <c r="AI322" s="185"/>
      <c r="AJ322" s="166"/>
      <c r="AK322" s="205"/>
      <c r="AL322" s="205"/>
      <c r="AM322" s="166"/>
      <c r="AN322" s="166"/>
      <c r="AO322" s="205"/>
      <c r="AP322" s="265"/>
      <c r="AQ322" s="185"/>
      <c r="AR322" s="166"/>
      <c r="AS322" s="205"/>
      <c r="AT322" s="205"/>
      <c r="AU322" s="166"/>
      <c r="AV322" s="166"/>
      <c r="AW322" s="205"/>
      <c r="AX322" s="265"/>
      <c r="AY322" s="185"/>
      <c r="AZ322" s="166"/>
      <c r="BA322" s="205"/>
      <c r="BB322" s="205"/>
      <c r="BC322" s="166"/>
      <c r="BD322" s="166"/>
      <c r="BE322" s="205"/>
      <c r="BF322" s="265"/>
      <c r="BG322" s="166"/>
    </row>
    <row r="323" spans="1:59" ht="12.75" x14ac:dyDescent="0.2">
      <c r="A323" s="205"/>
      <c r="B323" s="206"/>
      <c r="C323" s="185"/>
      <c r="D323" s="166"/>
      <c r="E323" s="205"/>
      <c r="F323" s="205"/>
      <c r="G323" s="166"/>
      <c r="H323" s="166"/>
      <c r="I323" s="205"/>
      <c r="J323" s="265"/>
      <c r="K323" s="185"/>
      <c r="L323" s="166"/>
      <c r="M323" s="205"/>
      <c r="N323" s="205"/>
      <c r="O323" s="166"/>
      <c r="P323" s="166"/>
      <c r="Q323" s="205"/>
      <c r="R323" s="265"/>
      <c r="S323" s="185"/>
      <c r="T323" s="166"/>
      <c r="U323" s="205"/>
      <c r="V323" s="205"/>
      <c r="W323" s="166"/>
      <c r="X323" s="166"/>
      <c r="Y323" s="205"/>
      <c r="Z323" s="265"/>
      <c r="AA323" s="166"/>
      <c r="AB323" s="166"/>
      <c r="AC323" s="205"/>
      <c r="AD323" s="205"/>
      <c r="AE323" s="166"/>
      <c r="AF323" s="166"/>
      <c r="AG323" s="205"/>
      <c r="AH323" s="205"/>
      <c r="AI323" s="185"/>
      <c r="AJ323" s="166"/>
      <c r="AK323" s="205"/>
      <c r="AL323" s="205"/>
      <c r="AM323" s="166"/>
      <c r="AN323" s="166"/>
      <c r="AO323" s="205"/>
      <c r="AP323" s="265"/>
      <c r="AQ323" s="185"/>
      <c r="AR323" s="166"/>
      <c r="AS323" s="205"/>
      <c r="AT323" s="205"/>
      <c r="AU323" s="166"/>
      <c r="AV323" s="166"/>
      <c r="AW323" s="205"/>
      <c r="AX323" s="265"/>
      <c r="AY323" s="185"/>
      <c r="AZ323" s="166"/>
      <c r="BA323" s="205"/>
      <c r="BB323" s="205"/>
      <c r="BC323" s="166"/>
      <c r="BD323" s="166"/>
      <c r="BE323" s="205"/>
      <c r="BF323" s="265"/>
      <c r="BG323" s="166"/>
    </row>
    <row r="324" spans="1:59" ht="12.75" x14ac:dyDescent="0.2">
      <c r="A324" s="205"/>
      <c r="B324" s="206"/>
      <c r="C324" s="185"/>
      <c r="D324" s="166"/>
      <c r="E324" s="205"/>
      <c r="F324" s="205"/>
      <c r="G324" s="166"/>
      <c r="H324" s="166"/>
      <c r="I324" s="205"/>
      <c r="J324" s="265"/>
      <c r="K324" s="185"/>
      <c r="L324" s="166"/>
      <c r="M324" s="205"/>
      <c r="N324" s="205"/>
      <c r="O324" s="166"/>
      <c r="P324" s="166"/>
      <c r="Q324" s="205"/>
      <c r="R324" s="265"/>
      <c r="S324" s="185"/>
      <c r="T324" s="166"/>
      <c r="U324" s="205"/>
      <c r="V324" s="205"/>
      <c r="W324" s="166"/>
      <c r="X324" s="166"/>
      <c r="Y324" s="205"/>
      <c r="Z324" s="265"/>
      <c r="AA324" s="166"/>
      <c r="AB324" s="166"/>
      <c r="AC324" s="205"/>
      <c r="AD324" s="205"/>
      <c r="AE324" s="166"/>
      <c r="AF324" s="166"/>
      <c r="AG324" s="205"/>
      <c r="AH324" s="205"/>
      <c r="AI324" s="185"/>
      <c r="AJ324" s="166"/>
      <c r="AK324" s="205"/>
      <c r="AL324" s="205"/>
      <c r="AM324" s="166"/>
      <c r="AN324" s="166"/>
      <c r="AO324" s="205"/>
      <c r="AP324" s="265"/>
      <c r="AQ324" s="185"/>
      <c r="AR324" s="166"/>
      <c r="AS324" s="205"/>
      <c r="AT324" s="205"/>
      <c r="AU324" s="166"/>
      <c r="AV324" s="166"/>
      <c r="AW324" s="205"/>
      <c r="AX324" s="265"/>
      <c r="AY324" s="185"/>
      <c r="AZ324" s="166"/>
      <c r="BA324" s="205"/>
      <c r="BB324" s="205"/>
      <c r="BC324" s="166"/>
      <c r="BD324" s="166"/>
      <c r="BE324" s="205"/>
      <c r="BF324" s="265"/>
      <c r="BG324" s="166"/>
    </row>
    <row r="325" spans="1:59" ht="12.75" x14ac:dyDescent="0.2">
      <c r="A325" s="205"/>
      <c r="B325" s="206"/>
      <c r="C325" s="185"/>
      <c r="D325" s="166"/>
      <c r="E325" s="205"/>
      <c r="F325" s="205"/>
      <c r="G325" s="166"/>
      <c r="H325" s="166"/>
      <c r="I325" s="205"/>
      <c r="J325" s="265"/>
      <c r="K325" s="185"/>
      <c r="L325" s="166"/>
      <c r="M325" s="205"/>
      <c r="N325" s="205"/>
      <c r="O325" s="166"/>
      <c r="P325" s="166"/>
      <c r="Q325" s="205"/>
      <c r="R325" s="265"/>
      <c r="S325" s="185"/>
      <c r="T325" s="166"/>
      <c r="U325" s="205"/>
      <c r="V325" s="205"/>
      <c r="W325" s="166"/>
      <c r="X325" s="166"/>
      <c r="Y325" s="205"/>
      <c r="Z325" s="265"/>
      <c r="AA325" s="166"/>
      <c r="AB325" s="166"/>
      <c r="AC325" s="205"/>
      <c r="AD325" s="205"/>
      <c r="AE325" s="166"/>
      <c r="AF325" s="166"/>
      <c r="AG325" s="205"/>
      <c r="AH325" s="205"/>
      <c r="AI325" s="185"/>
      <c r="AJ325" s="166"/>
      <c r="AK325" s="205"/>
      <c r="AL325" s="205"/>
      <c r="AM325" s="166"/>
      <c r="AN325" s="166"/>
      <c r="AO325" s="205"/>
      <c r="AP325" s="265"/>
      <c r="AQ325" s="185"/>
      <c r="AR325" s="166"/>
      <c r="AS325" s="205"/>
      <c r="AT325" s="205"/>
      <c r="AU325" s="166"/>
      <c r="AV325" s="166"/>
      <c r="AW325" s="205"/>
      <c r="AX325" s="265"/>
      <c r="AY325" s="185"/>
      <c r="AZ325" s="166"/>
      <c r="BA325" s="205"/>
      <c r="BB325" s="205"/>
      <c r="BC325" s="166"/>
      <c r="BD325" s="166"/>
      <c r="BE325" s="205"/>
      <c r="BF325" s="265"/>
      <c r="BG325" s="166"/>
    </row>
    <row r="326" spans="1:59" ht="12.75" x14ac:dyDescent="0.2">
      <c r="A326" s="205"/>
      <c r="B326" s="206"/>
      <c r="C326" s="185"/>
      <c r="D326" s="166"/>
      <c r="E326" s="205"/>
      <c r="F326" s="205"/>
      <c r="G326" s="166"/>
      <c r="H326" s="166"/>
      <c r="I326" s="205"/>
      <c r="J326" s="265"/>
      <c r="K326" s="185"/>
      <c r="L326" s="166"/>
      <c r="M326" s="205"/>
      <c r="N326" s="205"/>
      <c r="O326" s="166"/>
      <c r="P326" s="166"/>
      <c r="Q326" s="205"/>
      <c r="R326" s="265"/>
      <c r="S326" s="185"/>
      <c r="T326" s="166"/>
      <c r="U326" s="205"/>
      <c r="V326" s="205"/>
      <c r="W326" s="166"/>
      <c r="X326" s="166"/>
      <c r="Y326" s="205"/>
      <c r="Z326" s="265"/>
      <c r="AA326" s="166"/>
      <c r="AB326" s="166"/>
      <c r="AC326" s="205"/>
      <c r="AD326" s="205"/>
      <c r="AE326" s="166"/>
      <c r="AF326" s="166"/>
      <c r="AG326" s="205"/>
      <c r="AH326" s="205"/>
      <c r="AI326" s="185"/>
      <c r="AJ326" s="166"/>
      <c r="AK326" s="205"/>
      <c r="AL326" s="205"/>
      <c r="AM326" s="166"/>
      <c r="AN326" s="166"/>
      <c r="AO326" s="205"/>
      <c r="AP326" s="265"/>
      <c r="AQ326" s="185"/>
      <c r="AR326" s="166"/>
      <c r="AS326" s="205"/>
      <c r="AT326" s="205"/>
      <c r="AU326" s="166"/>
      <c r="AV326" s="166"/>
      <c r="AW326" s="205"/>
      <c r="AX326" s="265"/>
      <c r="AY326" s="185"/>
      <c r="AZ326" s="166"/>
      <c r="BA326" s="205"/>
      <c r="BB326" s="205"/>
      <c r="BC326" s="166"/>
      <c r="BD326" s="166"/>
      <c r="BE326" s="205"/>
      <c r="BF326" s="265"/>
      <c r="BG326" s="166"/>
    </row>
    <row r="327" spans="1:59" ht="12.75" x14ac:dyDescent="0.2">
      <c r="A327" s="205"/>
      <c r="B327" s="206"/>
      <c r="C327" s="185"/>
      <c r="D327" s="166"/>
      <c r="E327" s="205"/>
      <c r="F327" s="205"/>
      <c r="G327" s="166"/>
      <c r="H327" s="166"/>
      <c r="I327" s="205"/>
      <c r="J327" s="265"/>
      <c r="K327" s="185"/>
      <c r="L327" s="166"/>
      <c r="M327" s="205"/>
      <c r="N327" s="205"/>
      <c r="O327" s="166"/>
      <c r="P327" s="166"/>
      <c r="Q327" s="205"/>
      <c r="R327" s="265"/>
      <c r="S327" s="185"/>
      <c r="T327" s="166"/>
      <c r="U327" s="205"/>
      <c r="V327" s="205"/>
      <c r="W327" s="166"/>
      <c r="X327" s="166"/>
      <c r="Y327" s="205"/>
      <c r="Z327" s="265"/>
      <c r="AA327" s="166"/>
      <c r="AB327" s="166"/>
      <c r="AC327" s="205"/>
      <c r="AD327" s="205"/>
      <c r="AE327" s="166"/>
      <c r="AF327" s="166"/>
      <c r="AG327" s="205"/>
      <c r="AH327" s="205"/>
      <c r="AI327" s="185"/>
      <c r="AJ327" s="166"/>
      <c r="AK327" s="205"/>
      <c r="AL327" s="205"/>
      <c r="AM327" s="166"/>
      <c r="AN327" s="166"/>
      <c r="AO327" s="205"/>
      <c r="AP327" s="265"/>
      <c r="AQ327" s="185"/>
      <c r="AR327" s="166"/>
      <c r="AS327" s="205"/>
      <c r="AT327" s="205"/>
      <c r="AU327" s="166"/>
      <c r="AV327" s="166"/>
      <c r="AW327" s="205"/>
      <c r="AX327" s="265"/>
      <c r="AY327" s="185"/>
      <c r="AZ327" s="166"/>
      <c r="BA327" s="205"/>
      <c r="BB327" s="205"/>
      <c r="BC327" s="166"/>
      <c r="BD327" s="166"/>
      <c r="BE327" s="205"/>
      <c r="BF327" s="265"/>
      <c r="BG327" s="166"/>
    </row>
    <row r="328" spans="1:59" ht="12.75" x14ac:dyDescent="0.2">
      <c r="A328" s="205"/>
      <c r="B328" s="206"/>
      <c r="C328" s="185"/>
      <c r="D328" s="166"/>
      <c r="E328" s="205"/>
      <c r="F328" s="205"/>
      <c r="G328" s="166"/>
      <c r="H328" s="166"/>
      <c r="I328" s="205"/>
      <c r="J328" s="265"/>
      <c r="K328" s="185"/>
      <c r="L328" s="166"/>
      <c r="M328" s="205"/>
      <c r="N328" s="205"/>
      <c r="O328" s="166"/>
      <c r="P328" s="166"/>
      <c r="Q328" s="205"/>
      <c r="R328" s="265"/>
      <c r="S328" s="185"/>
      <c r="T328" s="166"/>
      <c r="U328" s="205"/>
      <c r="V328" s="205"/>
      <c r="W328" s="166"/>
      <c r="X328" s="166"/>
      <c r="Y328" s="205"/>
      <c r="Z328" s="265"/>
      <c r="AA328" s="166"/>
      <c r="AB328" s="166"/>
      <c r="AC328" s="205"/>
      <c r="AD328" s="205"/>
      <c r="AE328" s="166"/>
      <c r="AF328" s="166"/>
      <c r="AG328" s="205"/>
      <c r="AH328" s="205"/>
      <c r="AI328" s="185"/>
      <c r="AJ328" s="166"/>
      <c r="AK328" s="205"/>
      <c r="AL328" s="205"/>
      <c r="AM328" s="166"/>
      <c r="AN328" s="166"/>
      <c r="AO328" s="205"/>
      <c r="AP328" s="265"/>
      <c r="AQ328" s="185"/>
      <c r="AR328" s="166"/>
      <c r="AS328" s="205"/>
      <c r="AT328" s="205"/>
      <c r="AU328" s="166"/>
      <c r="AV328" s="166"/>
      <c r="AW328" s="205"/>
      <c r="AX328" s="265"/>
      <c r="AY328" s="185"/>
      <c r="AZ328" s="166"/>
      <c r="BA328" s="205"/>
      <c r="BB328" s="205"/>
      <c r="BC328" s="166"/>
      <c r="BD328" s="166"/>
      <c r="BE328" s="205"/>
      <c r="BF328" s="265"/>
      <c r="BG328" s="166"/>
    </row>
    <row r="329" spans="1:59" ht="12.75" x14ac:dyDescent="0.2">
      <c r="A329" s="205"/>
      <c r="B329" s="206"/>
      <c r="C329" s="185"/>
      <c r="D329" s="166"/>
      <c r="E329" s="205"/>
      <c r="F329" s="205"/>
      <c r="G329" s="166"/>
      <c r="H329" s="166"/>
      <c r="I329" s="205"/>
      <c r="J329" s="265"/>
      <c r="K329" s="185"/>
      <c r="L329" s="166"/>
      <c r="M329" s="205"/>
      <c r="N329" s="205"/>
      <c r="O329" s="166"/>
      <c r="P329" s="166"/>
      <c r="Q329" s="205"/>
      <c r="R329" s="265"/>
      <c r="S329" s="185"/>
      <c r="T329" s="166"/>
      <c r="U329" s="205"/>
      <c r="V329" s="205"/>
      <c r="W329" s="166"/>
      <c r="X329" s="166"/>
      <c r="Y329" s="205"/>
      <c r="Z329" s="265"/>
      <c r="AA329" s="166"/>
      <c r="AB329" s="166"/>
      <c r="AC329" s="205"/>
      <c r="AD329" s="205"/>
      <c r="AE329" s="166"/>
      <c r="AF329" s="166"/>
      <c r="AG329" s="205"/>
      <c r="AH329" s="205"/>
      <c r="AI329" s="185"/>
      <c r="AJ329" s="166"/>
      <c r="AK329" s="205"/>
      <c r="AL329" s="205"/>
      <c r="AM329" s="166"/>
      <c r="AN329" s="166"/>
      <c r="AO329" s="205"/>
      <c r="AP329" s="265"/>
      <c r="AQ329" s="185"/>
      <c r="AR329" s="166"/>
      <c r="AS329" s="205"/>
      <c r="AT329" s="205"/>
      <c r="AU329" s="166"/>
      <c r="AV329" s="166"/>
      <c r="AW329" s="205"/>
      <c r="AX329" s="265"/>
      <c r="AY329" s="185"/>
      <c r="AZ329" s="166"/>
      <c r="BA329" s="205"/>
      <c r="BB329" s="205"/>
      <c r="BC329" s="166"/>
      <c r="BD329" s="166"/>
      <c r="BE329" s="205"/>
      <c r="BF329" s="265"/>
      <c r="BG329" s="166"/>
    </row>
    <row r="330" spans="1:59" ht="12.75" x14ac:dyDescent="0.2">
      <c r="A330" s="205"/>
      <c r="B330" s="206"/>
      <c r="C330" s="185"/>
      <c r="D330" s="166"/>
      <c r="E330" s="205"/>
      <c r="F330" s="205"/>
      <c r="G330" s="166"/>
      <c r="H330" s="166"/>
      <c r="I330" s="205"/>
      <c r="J330" s="265"/>
      <c r="K330" s="185"/>
      <c r="L330" s="166"/>
      <c r="M330" s="205"/>
      <c r="N330" s="205"/>
      <c r="O330" s="166"/>
      <c r="P330" s="166"/>
      <c r="Q330" s="205"/>
      <c r="R330" s="265"/>
      <c r="S330" s="185"/>
      <c r="T330" s="166"/>
      <c r="U330" s="205"/>
      <c r="V330" s="205"/>
      <c r="W330" s="166"/>
      <c r="X330" s="166"/>
      <c r="Y330" s="205"/>
      <c r="Z330" s="265"/>
      <c r="AA330" s="166"/>
      <c r="AB330" s="166"/>
      <c r="AC330" s="205"/>
      <c r="AD330" s="205"/>
      <c r="AE330" s="166"/>
      <c r="AF330" s="166"/>
      <c r="AG330" s="205"/>
      <c r="AH330" s="205"/>
      <c r="AI330" s="185"/>
      <c r="AJ330" s="166"/>
      <c r="AK330" s="205"/>
      <c r="AL330" s="205"/>
      <c r="AM330" s="166"/>
      <c r="AN330" s="166"/>
      <c r="AO330" s="205"/>
      <c r="AP330" s="265"/>
      <c r="AQ330" s="185"/>
      <c r="AR330" s="166"/>
      <c r="AS330" s="205"/>
      <c r="AT330" s="205"/>
      <c r="AU330" s="166"/>
      <c r="AV330" s="166"/>
      <c r="AW330" s="205"/>
      <c r="AX330" s="265"/>
      <c r="AY330" s="185"/>
      <c r="AZ330" s="166"/>
      <c r="BA330" s="205"/>
      <c r="BB330" s="205"/>
      <c r="BC330" s="166"/>
      <c r="BD330" s="166"/>
      <c r="BE330" s="205"/>
      <c r="BF330" s="265"/>
      <c r="BG330" s="166"/>
    </row>
    <row r="331" spans="1:59" ht="12.75" x14ac:dyDescent="0.2">
      <c r="A331" s="205"/>
      <c r="B331" s="206"/>
      <c r="C331" s="185"/>
      <c r="D331" s="166"/>
      <c r="E331" s="205"/>
      <c r="F331" s="205"/>
      <c r="G331" s="166"/>
      <c r="H331" s="166"/>
      <c r="I331" s="205"/>
      <c r="J331" s="265"/>
      <c r="K331" s="185"/>
      <c r="L331" s="166"/>
      <c r="M331" s="205"/>
      <c r="N331" s="205"/>
      <c r="O331" s="166"/>
      <c r="P331" s="166"/>
      <c r="Q331" s="205"/>
      <c r="R331" s="265"/>
      <c r="S331" s="185"/>
      <c r="T331" s="166"/>
      <c r="U331" s="205"/>
      <c r="V331" s="205"/>
      <c r="W331" s="166"/>
      <c r="X331" s="166"/>
      <c r="Y331" s="205"/>
      <c r="Z331" s="265"/>
      <c r="AA331" s="166"/>
      <c r="AB331" s="166"/>
      <c r="AC331" s="205"/>
      <c r="AD331" s="205"/>
      <c r="AE331" s="166"/>
      <c r="AF331" s="166"/>
      <c r="AG331" s="205"/>
      <c r="AH331" s="205"/>
      <c r="AI331" s="185"/>
      <c r="AJ331" s="166"/>
      <c r="AK331" s="205"/>
      <c r="AL331" s="205"/>
      <c r="AM331" s="166"/>
      <c r="AN331" s="166"/>
      <c r="AO331" s="205"/>
      <c r="AP331" s="265"/>
      <c r="AQ331" s="185"/>
      <c r="AR331" s="166"/>
      <c r="AS331" s="205"/>
      <c r="AT331" s="205"/>
      <c r="AU331" s="166"/>
      <c r="AV331" s="166"/>
      <c r="AW331" s="205"/>
      <c r="AX331" s="265"/>
      <c r="AY331" s="185"/>
      <c r="AZ331" s="166"/>
      <c r="BA331" s="205"/>
      <c r="BB331" s="205"/>
      <c r="BC331" s="166"/>
      <c r="BD331" s="166"/>
      <c r="BE331" s="205"/>
      <c r="BF331" s="265"/>
      <c r="BG331" s="166"/>
    </row>
    <row r="332" spans="1:59" ht="12.75" x14ac:dyDescent="0.2">
      <c r="A332" s="205"/>
      <c r="B332" s="206"/>
      <c r="C332" s="185"/>
      <c r="D332" s="166"/>
      <c r="E332" s="205"/>
      <c r="F332" s="205"/>
      <c r="G332" s="166"/>
      <c r="H332" s="166"/>
      <c r="I332" s="205"/>
      <c r="J332" s="265"/>
      <c r="K332" s="185"/>
      <c r="L332" s="166"/>
      <c r="M332" s="205"/>
      <c r="N332" s="205"/>
      <c r="O332" s="166"/>
      <c r="P332" s="166"/>
      <c r="Q332" s="205"/>
      <c r="R332" s="265"/>
      <c r="S332" s="185"/>
      <c r="T332" s="166"/>
      <c r="U332" s="205"/>
      <c r="V332" s="205"/>
      <c r="W332" s="166"/>
      <c r="X332" s="166"/>
      <c r="Y332" s="205"/>
      <c r="Z332" s="265"/>
      <c r="AA332" s="166"/>
      <c r="AB332" s="166"/>
      <c r="AC332" s="205"/>
      <c r="AD332" s="205"/>
      <c r="AE332" s="166"/>
      <c r="AF332" s="166"/>
      <c r="AG332" s="205"/>
      <c r="AH332" s="205"/>
      <c r="AI332" s="185"/>
      <c r="AJ332" s="166"/>
      <c r="AK332" s="205"/>
      <c r="AL332" s="205"/>
      <c r="AM332" s="166"/>
      <c r="AN332" s="166"/>
      <c r="AO332" s="205"/>
      <c r="AP332" s="265"/>
      <c r="AQ332" s="185"/>
      <c r="AR332" s="166"/>
      <c r="AS332" s="205"/>
      <c r="AT332" s="205"/>
      <c r="AU332" s="166"/>
      <c r="AV332" s="166"/>
      <c r="AW332" s="205"/>
      <c r="AX332" s="265"/>
      <c r="AY332" s="185"/>
      <c r="AZ332" s="166"/>
      <c r="BA332" s="205"/>
      <c r="BB332" s="205"/>
      <c r="BC332" s="166"/>
      <c r="BD332" s="166"/>
      <c r="BE332" s="205"/>
      <c r="BF332" s="265"/>
      <c r="BG332" s="166"/>
    </row>
    <row r="333" spans="1:59" ht="12.75" x14ac:dyDescent="0.2">
      <c r="A333" s="205"/>
      <c r="B333" s="206"/>
      <c r="C333" s="185"/>
      <c r="D333" s="166"/>
      <c r="E333" s="205"/>
      <c r="F333" s="205"/>
      <c r="G333" s="166"/>
      <c r="H333" s="166"/>
      <c r="I333" s="205"/>
      <c r="J333" s="265"/>
      <c r="K333" s="185"/>
      <c r="L333" s="166"/>
      <c r="M333" s="205"/>
      <c r="N333" s="205"/>
      <c r="O333" s="166"/>
      <c r="P333" s="166"/>
      <c r="Q333" s="205"/>
      <c r="R333" s="265"/>
      <c r="S333" s="185"/>
      <c r="T333" s="166"/>
      <c r="U333" s="205"/>
      <c r="V333" s="205"/>
      <c r="W333" s="166"/>
      <c r="X333" s="166"/>
      <c r="Y333" s="205"/>
      <c r="Z333" s="265"/>
      <c r="AA333" s="166"/>
      <c r="AB333" s="166"/>
      <c r="AC333" s="205"/>
      <c r="AD333" s="205"/>
      <c r="AE333" s="166"/>
      <c r="AF333" s="166"/>
      <c r="AG333" s="205"/>
      <c r="AH333" s="205"/>
      <c r="AI333" s="185"/>
      <c r="AJ333" s="166"/>
      <c r="AK333" s="205"/>
      <c r="AL333" s="205"/>
      <c r="AM333" s="166"/>
      <c r="AN333" s="166"/>
      <c r="AO333" s="205"/>
      <c r="AP333" s="265"/>
      <c r="AQ333" s="185"/>
      <c r="AR333" s="166"/>
      <c r="AS333" s="205"/>
      <c r="AT333" s="205"/>
      <c r="AU333" s="166"/>
      <c r="AV333" s="166"/>
      <c r="AW333" s="205"/>
      <c r="AX333" s="265"/>
      <c r="AY333" s="185"/>
      <c r="AZ333" s="166"/>
      <c r="BA333" s="205"/>
      <c r="BB333" s="205"/>
      <c r="BC333" s="166"/>
      <c r="BD333" s="166"/>
      <c r="BE333" s="205"/>
      <c r="BF333" s="265"/>
      <c r="BG333" s="166"/>
    </row>
    <row r="334" spans="1:59" ht="12.75" x14ac:dyDescent="0.2">
      <c r="A334" s="205"/>
      <c r="B334" s="206"/>
      <c r="C334" s="185"/>
      <c r="D334" s="166"/>
      <c r="E334" s="205"/>
      <c r="F334" s="205"/>
      <c r="G334" s="166"/>
      <c r="H334" s="166"/>
      <c r="I334" s="205"/>
      <c r="J334" s="265"/>
      <c r="K334" s="185"/>
      <c r="L334" s="166"/>
      <c r="M334" s="205"/>
      <c r="N334" s="205"/>
      <c r="O334" s="166"/>
      <c r="P334" s="166"/>
      <c r="Q334" s="205"/>
      <c r="R334" s="265"/>
      <c r="S334" s="185"/>
      <c r="T334" s="166"/>
      <c r="U334" s="205"/>
      <c r="V334" s="205"/>
      <c r="W334" s="166"/>
      <c r="X334" s="166"/>
      <c r="Y334" s="205"/>
      <c r="Z334" s="265"/>
      <c r="AA334" s="166"/>
      <c r="AB334" s="166"/>
      <c r="AC334" s="205"/>
      <c r="AD334" s="205"/>
      <c r="AE334" s="166"/>
      <c r="AF334" s="166"/>
      <c r="AG334" s="205"/>
      <c r="AH334" s="205"/>
      <c r="AI334" s="185"/>
      <c r="AJ334" s="166"/>
      <c r="AK334" s="205"/>
      <c r="AL334" s="205"/>
      <c r="AM334" s="166"/>
      <c r="AN334" s="166"/>
      <c r="AO334" s="205"/>
      <c r="AP334" s="265"/>
      <c r="AQ334" s="185"/>
      <c r="AR334" s="166"/>
      <c r="AS334" s="205"/>
      <c r="AT334" s="205"/>
      <c r="AU334" s="166"/>
      <c r="AV334" s="166"/>
      <c r="AW334" s="205"/>
      <c r="AX334" s="265"/>
      <c r="AY334" s="185"/>
      <c r="AZ334" s="166"/>
      <c r="BA334" s="205"/>
      <c r="BB334" s="205"/>
      <c r="BC334" s="166"/>
      <c r="BD334" s="166"/>
      <c r="BE334" s="205"/>
      <c r="BF334" s="265"/>
      <c r="BG334" s="166"/>
    </row>
    <row r="335" spans="1:59" ht="12.75" x14ac:dyDescent="0.2">
      <c r="A335" s="205"/>
      <c r="B335" s="206"/>
      <c r="C335" s="185"/>
      <c r="D335" s="166"/>
      <c r="E335" s="205"/>
      <c r="F335" s="205"/>
      <c r="G335" s="166"/>
      <c r="H335" s="166"/>
      <c r="I335" s="205"/>
      <c r="J335" s="265"/>
      <c r="K335" s="185"/>
      <c r="L335" s="166"/>
      <c r="M335" s="205"/>
      <c r="N335" s="205"/>
      <c r="O335" s="166"/>
      <c r="P335" s="166"/>
      <c r="Q335" s="205"/>
      <c r="R335" s="265"/>
      <c r="S335" s="185"/>
      <c r="T335" s="166"/>
      <c r="U335" s="205"/>
      <c r="V335" s="205"/>
      <c r="W335" s="166"/>
      <c r="X335" s="166"/>
      <c r="Y335" s="205"/>
      <c r="Z335" s="265"/>
      <c r="AA335" s="166"/>
      <c r="AB335" s="166"/>
      <c r="AC335" s="205"/>
      <c r="AD335" s="205"/>
      <c r="AE335" s="166"/>
      <c r="AF335" s="166"/>
      <c r="AG335" s="205"/>
      <c r="AH335" s="205"/>
      <c r="AI335" s="185"/>
      <c r="AJ335" s="166"/>
      <c r="AK335" s="205"/>
      <c r="AL335" s="205"/>
      <c r="AM335" s="166"/>
      <c r="AN335" s="166"/>
      <c r="AO335" s="205"/>
      <c r="AP335" s="265"/>
      <c r="AQ335" s="185"/>
      <c r="AR335" s="166"/>
      <c r="AS335" s="205"/>
      <c r="AT335" s="205"/>
      <c r="AU335" s="166"/>
      <c r="AV335" s="166"/>
      <c r="AW335" s="205"/>
      <c r="AX335" s="265"/>
      <c r="AY335" s="185"/>
      <c r="AZ335" s="166"/>
      <c r="BA335" s="205"/>
      <c r="BB335" s="205"/>
      <c r="BC335" s="166"/>
      <c r="BD335" s="166"/>
      <c r="BE335" s="205"/>
      <c r="BF335" s="265"/>
      <c r="BG335" s="166"/>
    </row>
    <row r="336" spans="1:59" ht="12.75" x14ac:dyDescent="0.2">
      <c r="A336" s="205"/>
      <c r="B336" s="206"/>
      <c r="C336" s="185"/>
      <c r="D336" s="166"/>
      <c r="E336" s="205"/>
      <c r="F336" s="205"/>
      <c r="G336" s="166"/>
      <c r="H336" s="166"/>
      <c r="I336" s="205"/>
      <c r="J336" s="265"/>
      <c r="K336" s="185"/>
      <c r="L336" s="166"/>
      <c r="M336" s="205"/>
      <c r="N336" s="205"/>
      <c r="O336" s="166"/>
      <c r="P336" s="166"/>
      <c r="Q336" s="205"/>
      <c r="R336" s="265"/>
      <c r="S336" s="185"/>
      <c r="T336" s="166"/>
      <c r="U336" s="205"/>
      <c r="V336" s="205"/>
      <c r="W336" s="166"/>
      <c r="X336" s="166"/>
      <c r="Y336" s="205"/>
      <c r="Z336" s="265"/>
      <c r="AA336" s="166"/>
      <c r="AB336" s="166"/>
      <c r="AC336" s="205"/>
      <c r="AD336" s="205"/>
      <c r="AE336" s="166"/>
      <c r="AF336" s="166"/>
      <c r="AG336" s="205"/>
      <c r="AH336" s="205"/>
      <c r="AI336" s="185"/>
      <c r="AJ336" s="166"/>
      <c r="AK336" s="205"/>
      <c r="AL336" s="205"/>
      <c r="AM336" s="166"/>
      <c r="AN336" s="166"/>
      <c r="AO336" s="205"/>
      <c r="AP336" s="265"/>
      <c r="AQ336" s="185"/>
      <c r="AR336" s="166"/>
      <c r="AS336" s="205"/>
      <c r="AT336" s="205"/>
      <c r="AU336" s="166"/>
      <c r="AV336" s="166"/>
      <c r="AW336" s="205"/>
      <c r="AX336" s="265"/>
      <c r="AY336" s="185"/>
      <c r="AZ336" s="166"/>
      <c r="BA336" s="205"/>
      <c r="BB336" s="205"/>
      <c r="BC336" s="166"/>
      <c r="BD336" s="166"/>
      <c r="BE336" s="205"/>
      <c r="BF336" s="265"/>
      <c r="BG336" s="166"/>
    </row>
    <row r="337" spans="1:59" ht="12.75" x14ac:dyDescent="0.2">
      <c r="A337" s="205"/>
      <c r="B337" s="206"/>
      <c r="C337" s="185"/>
      <c r="D337" s="166"/>
      <c r="E337" s="205"/>
      <c r="F337" s="205"/>
      <c r="G337" s="166"/>
      <c r="H337" s="166"/>
      <c r="I337" s="205"/>
      <c r="J337" s="265"/>
      <c r="K337" s="185"/>
      <c r="L337" s="166"/>
      <c r="M337" s="205"/>
      <c r="N337" s="205"/>
      <c r="O337" s="166"/>
      <c r="P337" s="166"/>
      <c r="Q337" s="205"/>
      <c r="R337" s="265"/>
      <c r="S337" s="185"/>
      <c r="T337" s="166"/>
      <c r="U337" s="205"/>
      <c r="V337" s="205"/>
      <c r="W337" s="166"/>
      <c r="X337" s="166"/>
      <c r="Y337" s="205"/>
      <c r="Z337" s="265"/>
      <c r="AA337" s="166"/>
      <c r="AB337" s="166"/>
      <c r="AC337" s="205"/>
      <c r="AD337" s="205"/>
      <c r="AE337" s="166"/>
      <c r="AF337" s="166"/>
      <c r="AG337" s="205"/>
      <c r="AH337" s="205"/>
      <c r="AI337" s="185"/>
      <c r="AJ337" s="166"/>
      <c r="AK337" s="205"/>
      <c r="AL337" s="205"/>
      <c r="AM337" s="166"/>
      <c r="AN337" s="166"/>
      <c r="AO337" s="205"/>
      <c r="AP337" s="265"/>
      <c r="AQ337" s="185"/>
      <c r="AR337" s="166"/>
      <c r="AS337" s="205"/>
      <c r="AT337" s="205"/>
      <c r="AU337" s="166"/>
      <c r="AV337" s="166"/>
      <c r="AW337" s="205"/>
      <c r="AX337" s="265"/>
      <c r="AY337" s="185"/>
      <c r="AZ337" s="166"/>
      <c r="BA337" s="205"/>
      <c r="BB337" s="205"/>
      <c r="BC337" s="166"/>
      <c r="BD337" s="166"/>
      <c r="BE337" s="205"/>
      <c r="BF337" s="265"/>
      <c r="BG337" s="166"/>
    </row>
    <row r="338" spans="1:59" ht="12.75" x14ac:dyDescent="0.2">
      <c r="A338" s="205"/>
      <c r="B338" s="206"/>
      <c r="C338" s="185"/>
      <c r="D338" s="166"/>
      <c r="E338" s="205"/>
      <c r="F338" s="205"/>
      <c r="G338" s="166"/>
      <c r="H338" s="166"/>
      <c r="I338" s="205"/>
      <c r="J338" s="265"/>
      <c r="K338" s="185"/>
      <c r="L338" s="166"/>
      <c r="M338" s="205"/>
      <c r="N338" s="205"/>
      <c r="O338" s="166"/>
      <c r="P338" s="166"/>
      <c r="Q338" s="205"/>
      <c r="R338" s="265"/>
      <c r="S338" s="185"/>
      <c r="T338" s="166"/>
      <c r="U338" s="205"/>
      <c r="V338" s="205"/>
      <c r="W338" s="166"/>
      <c r="X338" s="166"/>
      <c r="Y338" s="205"/>
      <c r="Z338" s="265"/>
      <c r="AA338" s="166"/>
      <c r="AB338" s="166"/>
      <c r="AC338" s="205"/>
      <c r="AD338" s="205"/>
      <c r="AE338" s="166"/>
      <c r="AF338" s="166"/>
      <c r="AG338" s="205"/>
      <c r="AH338" s="205"/>
      <c r="AI338" s="185"/>
      <c r="AJ338" s="166"/>
      <c r="AK338" s="205"/>
      <c r="AL338" s="205"/>
      <c r="AM338" s="166"/>
      <c r="AN338" s="166"/>
      <c r="AO338" s="205"/>
      <c r="AP338" s="265"/>
      <c r="AQ338" s="185"/>
      <c r="AR338" s="166"/>
      <c r="AS338" s="205"/>
      <c r="AT338" s="205"/>
      <c r="AU338" s="166"/>
      <c r="AV338" s="166"/>
      <c r="AW338" s="205"/>
      <c r="AX338" s="265"/>
      <c r="AY338" s="185"/>
      <c r="AZ338" s="166"/>
      <c r="BA338" s="205"/>
      <c r="BB338" s="205"/>
      <c r="BC338" s="166"/>
      <c r="BD338" s="166"/>
      <c r="BE338" s="205"/>
      <c r="BF338" s="265"/>
      <c r="BG338" s="166"/>
    </row>
    <row r="339" spans="1:59" ht="12.75" x14ac:dyDescent="0.2">
      <c r="A339" s="205"/>
      <c r="B339" s="206"/>
      <c r="C339" s="185"/>
      <c r="D339" s="166"/>
      <c r="E339" s="205"/>
      <c r="F339" s="205"/>
      <c r="G339" s="166"/>
      <c r="H339" s="166"/>
      <c r="I339" s="205"/>
      <c r="J339" s="265"/>
      <c r="K339" s="185"/>
      <c r="L339" s="166"/>
      <c r="M339" s="205"/>
      <c r="N339" s="205"/>
      <c r="O339" s="166"/>
      <c r="P339" s="166"/>
      <c r="Q339" s="205"/>
      <c r="R339" s="265"/>
      <c r="S339" s="185"/>
      <c r="T339" s="166"/>
      <c r="U339" s="205"/>
      <c r="V339" s="205"/>
      <c r="W339" s="166"/>
      <c r="X339" s="166"/>
      <c r="Y339" s="205"/>
      <c r="Z339" s="265"/>
      <c r="AA339" s="166"/>
      <c r="AB339" s="166"/>
      <c r="AC339" s="205"/>
      <c r="AD339" s="205"/>
      <c r="AE339" s="166"/>
      <c r="AF339" s="166"/>
      <c r="AG339" s="205"/>
      <c r="AH339" s="205"/>
      <c r="AI339" s="185"/>
      <c r="AJ339" s="166"/>
      <c r="AK339" s="205"/>
      <c r="AL339" s="205"/>
      <c r="AM339" s="166"/>
      <c r="AN339" s="166"/>
      <c r="AO339" s="205"/>
      <c r="AP339" s="265"/>
      <c r="AQ339" s="185"/>
      <c r="AR339" s="166"/>
      <c r="AS339" s="205"/>
      <c r="AT339" s="205"/>
      <c r="AU339" s="166"/>
      <c r="AV339" s="166"/>
      <c r="AW339" s="205"/>
      <c r="AX339" s="265"/>
      <c r="AY339" s="185"/>
      <c r="AZ339" s="166"/>
      <c r="BA339" s="205"/>
      <c r="BB339" s="205"/>
      <c r="BC339" s="166"/>
      <c r="BD339" s="166"/>
      <c r="BE339" s="205"/>
      <c r="BF339" s="265"/>
      <c r="BG339" s="166"/>
    </row>
    <row r="340" spans="1:59" ht="12.75" x14ac:dyDescent="0.2">
      <c r="A340" s="205"/>
      <c r="B340" s="206"/>
      <c r="C340" s="185"/>
      <c r="D340" s="166"/>
      <c r="E340" s="205"/>
      <c r="F340" s="205"/>
      <c r="G340" s="166"/>
      <c r="H340" s="166"/>
      <c r="I340" s="205"/>
      <c r="J340" s="265"/>
      <c r="K340" s="185"/>
      <c r="L340" s="166"/>
      <c r="M340" s="205"/>
      <c r="N340" s="205"/>
      <c r="O340" s="166"/>
      <c r="P340" s="166"/>
      <c r="Q340" s="205"/>
      <c r="R340" s="265"/>
      <c r="S340" s="185"/>
      <c r="T340" s="166"/>
      <c r="U340" s="205"/>
      <c r="V340" s="205"/>
      <c r="W340" s="166"/>
      <c r="X340" s="166"/>
      <c r="Y340" s="205"/>
      <c r="Z340" s="265"/>
      <c r="AA340" s="166"/>
      <c r="AB340" s="166"/>
      <c r="AC340" s="205"/>
      <c r="AD340" s="205"/>
      <c r="AE340" s="166"/>
      <c r="AF340" s="166"/>
      <c r="AG340" s="205"/>
      <c r="AH340" s="205"/>
      <c r="AI340" s="185"/>
      <c r="AJ340" s="166"/>
      <c r="AK340" s="205"/>
      <c r="AL340" s="205"/>
      <c r="AM340" s="166"/>
      <c r="AN340" s="166"/>
      <c r="AO340" s="205"/>
      <c r="AP340" s="265"/>
      <c r="AQ340" s="185"/>
      <c r="AR340" s="166"/>
      <c r="AS340" s="205"/>
      <c r="AT340" s="205"/>
      <c r="AU340" s="166"/>
      <c r="AV340" s="166"/>
      <c r="AW340" s="205"/>
      <c r="AX340" s="265"/>
      <c r="AY340" s="185"/>
      <c r="AZ340" s="166"/>
      <c r="BA340" s="205"/>
      <c r="BB340" s="205"/>
      <c r="BC340" s="166"/>
      <c r="BD340" s="166"/>
      <c r="BE340" s="205"/>
      <c r="BF340" s="265"/>
      <c r="BG340" s="166"/>
    </row>
    <row r="341" spans="1:59" ht="12.75" x14ac:dyDescent="0.2">
      <c r="A341" s="205"/>
      <c r="B341" s="206"/>
      <c r="C341" s="185"/>
      <c r="D341" s="166"/>
      <c r="E341" s="205"/>
      <c r="F341" s="205"/>
      <c r="G341" s="166"/>
      <c r="H341" s="166"/>
      <c r="I341" s="205"/>
      <c r="J341" s="265"/>
      <c r="K341" s="185"/>
      <c r="L341" s="166"/>
      <c r="M341" s="205"/>
      <c r="N341" s="205"/>
      <c r="O341" s="166"/>
      <c r="P341" s="166"/>
      <c r="Q341" s="205"/>
      <c r="R341" s="265"/>
      <c r="S341" s="185"/>
      <c r="T341" s="166"/>
      <c r="U341" s="205"/>
      <c r="V341" s="205"/>
      <c r="W341" s="166"/>
      <c r="X341" s="166"/>
      <c r="Y341" s="205"/>
      <c r="Z341" s="265"/>
      <c r="AA341" s="166"/>
      <c r="AB341" s="166"/>
      <c r="AC341" s="205"/>
      <c r="AD341" s="205"/>
      <c r="AE341" s="166"/>
      <c r="AF341" s="166"/>
      <c r="AG341" s="205"/>
      <c r="AH341" s="205"/>
      <c r="AI341" s="185"/>
      <c r="AJ341" s="166"/>
      <c r="AK341" s="205"/>
      <c r="AL341" s="205"/>
      <c r="AM341" s="166"/>
      <c r="AN341" s="166"/>
      <c r="AO341" s="205"/>
      <c r="AP341" s="265"/>
      <c r="AQ341" s="185"/>
      <c r="AR341" s="166"/>
      <c r="AS341" s="205"/>
      <c r="AT341" s="205"/>
      <c r="AU341" s="166"/>
      <c r="AV341" s="166"/>
      <c r="AW341" s="205"/>
      <c r="AX341" s="265"/>
      <c r="AY341" s="185"/>
      <c r="AZ341" s="166"/>
      <c r="BA341" s="205"/>
      <c r="BB341" s="205"/>
      <c r="BC341" s="166"/>
      <c r="BD341" s="166"/>
      <c r="BE341" s="205"/>
      <c r="BF341" s="265"/>
      <c r="BG341" s="166"/>
    </row>
    <row r="342" spans="1:59" ht="12.75" x14ac:dyDescent="0.2">
      <c r="A342" s="205"/>
      <c r="B342" s="206"/>
      <c r="C342" s="185"/>
      <c r="D342" s="166"/>
      <c r="E342" s="205"/>
      <c r="F342" s="205"/>
      <c r="G342" s="166"/>
      <c r="H342" s="166"/>
      <c r="I342" s="205"/>
      <c r="J342" s="265"/>
      <c r="K342" s="185"/>
      <c r="L342" s="166"/>
      <c r="M342" s="205"/>
      <c r="N342" s="205"/>
      <c r="O342" s="166"/>
      <c r="P342" s="166"/>
      <c r="Q342" s="205"/>
      <c r="R342" s="265"/>
      <c r="S342" s="185"/>
      <c r="T342" s="166"/>
      <c r="U342" s="205"/>
      <c r="V342" s="205"/>
      <c r="W342" s="166"/>
      <c r="X342" s="166"/>
      <c r="Y342" s="205"/>
      <c r="Z342" s="265"/>
      <c r="AA342" s="166"/>
      <c r="AB342" s="166"/>
      <c r="AC342" s="205"/>
      <c r="AD342" s="205"/>
      <c r="AE342" s="166"/>
      <c r="AF342" s="166"/>
      <c r="AG342" s="205"/>
      <c r="AH342" s="205"/>
      <c r="AI342" s="185"/>
      <c r="AJ342" s="166"/>
      <c r="AK342" s="205"/>
      <c r="AL342" s="205"/>
      <c r="AM342" s="166"/>
      <c r="AN342" s="166"/>
      <c r="AO342" s="205"/>
      <c r="AP342" s="265"/>
      <c r="AQ342" s="185"/>
      <c r="AR342" s="166"/>
      <c r="AS342" s="205"/>
      <c r="AT342" s="205"/>
      <c r="AU342" s="166"/>
      <c r="AV342" s="166"/>
      <c r="AW342" s="205"/>
      <c r="AX342" s="265"/>
      <c r="AY342" s="185"/>
      <c r="AZ342" s="166"/>
      <c r="BA342" s="205"/>
      <c r="BB342" s="205"/>
      <c r="BC342" s="166"/>
      <c r="BD342" s="166"/>
      <c r="BE342" s="205"/>
      <c r="BF342" s="265"/>
      <c r="BG342" s="166"/>
    </row>
    <row r="343" spans="1:59" ht="12.75" x14ac:dyDescent="0.2">
      <c r="A343" s="205"/>
      <c r="B343" s="206"/>
      <c r="C343" s="185"/>
      <c r="D343" s="166"/>
      <c r="E343" s="205"/>
      <c r="F343" s="205"/>
      <c r="G343" s="166"/>
      <c r="H343" s="166"/>
      <c r="I343" s="205"/>
      <c r="J343" s="265"/>
      <c r="K343" s="185"/>
      <c r="L343" s="166"/>
      <c r="M343" s="205"/>
      <c r="N343" s="205"/>
      <c r="O343" s="166"/>
      <c r="P343" s="166"/>
      <c r="Q343" s="205"/>
      <c r="R343" s="265"/>
      <c r="S343" s="185"/>
      <c r="T343" s="166"/>
      <c r="U343" s="205"/>
      <c r="V343" s="205"/>
      <c r="W343" s="166"/>
      <c r="X343" s="166"/>
      <c r="Y343" s="205"/>
      <c r="Z343" s="265"/>
      <c r="AA343" s="166"/>
      <c r="AB343" s="166"/>
      <c r="AC343" s="205"/>
      <c r="AD343" s="205"/>
      <c r="AE343" s="166"/>
      <c r="AF343" s="166"/>
      <c r="AG343" s="205"/>
      <c r="AH343" s="205"/>
      <c r="AI343" s="185"/>
      <c r="AJ343" s="166"/>
      <c r="AK343" s="205"/>
      <c r="AL343" s="205"/>
      <c r="AM343" s="166"/>
      <c r="AN343" s="166"/>
      <c r="AO343" s="205"/>
      <c r="AP343" s="265"/>
      <c r="AQ343" s="185"/>
      <c r="AR343" s="166"/>
      <c r="AS343" s="205"/>
      <c r="AT343" s="205"/>
      <c r="AU343" s="166"/>
      <c r="AV343" s="166"/>
      <c r="AW343" s="205"/>
      <c r="AX343" s="265"/>
      <c r="AY343" s="185"/>
      <c r="AZ343" s="166"/>
      <c r="BA343" s="205"/>
      <c r="BB343" s="205"/>
      <c r="BC343" s="166"/>
      <c r="BD343" s="166"/>
      <c r="BE343" s="205"/>
      <c r="BF343" s="265"/>
      <c r="BG343" s="166"/>
    </row>
    <row r="344" spans="1:59" ht="12.75" x14ac:dyDescent="0.2">
      <c r="A344" s="205"/>
      <c r="B344" s="206"/>
      <c r="C344" s="185"/>
      <c r="D344" s="166"/>
      <c r="E344" s="205"/>
      <c r="F344" s="205"/>
      <c r="G344" s="166"/>
      <c r="H344" s="166"/>
      <c r="I344" s="205"/>
      <c r="J344" s="265"/>
      <c r="K344" s="185"/>
      <c r="L344" s="166"/>
      <c r="M344" s="205"/>
      <c r="N344" s="205"/>
      <c r="O344" s="166"/>
      <c r="P344" s="166"/>
      <c r="Q344" s="205"/>
      <c r="R344" s="265"/>
      <c r="S344" s="185"/>
      <c r="T344" s="166"/>
      <c r="U344" s="205"/>
      <c r="V344" s="205"/>
      <c r="W344" s="166"/>
      <c r="X344" s="166"/>
      <c r="Y344" s="205"/>
      <c r="Z344" s="265"/>
      <c r="AA344" s="166"/>
      <c r="AB344" s="166"/>
      <c r="AC344" s="205"/>
      <c r="AD344" s="205"/>
      <c r="AE344" s="166"/>
      <c r="AF344" s="166"/>
      <c r="AG344" s="205"/>
      <c r="AH344" s="205"/>
      <c r="AI344" s="185"/>
      <c r="AJ344" s="166"/>
      <c r="AK344" s="205"/>
      <c r="AL344" s="205"/>
      <c r="AM344" s="166"/>
      <c r="AN344" s="166"/>
      <c r="AO344" s="205"/>
      <c r="AP344" s="265"/>
      <c r="AQ344" s="185"/>
      <c r="AR344" s="166"/>
      <c r="AS344" s="205"/>
      <c r="AT344" s="205"/>
      <c r="AU344" s="166"/>
      <c r="AV344" s="166"/>
      <c r="AW344" s="205"/>
      <c r="AX344" s="265"/>
      <c r="AY344" s="185"/>
      <c r="AZ344" s="166"/>
      <c r="BA344" s="205"/>
      <c r="BB344" s="205"/>
      <c r="BC344" s="166"/>
      <c r="BD344" s="166"/>
      <c r="BE344" s="205"/>
      <c r="BF344" s="265"/>
      <c r="BG344" s="166"/>
    </row>
    <row r="345" spans="1:59" ht="12.75" x14ac:dyDescent="0.2">
      <c r="A345" s="205"/>
      <c r="B345" s="206"/>
      <c r="C345" s="185"/>
      <c r="D345" s="166"/>
      <c r="E345" s="205"/>
      <c r="F345" s="205"/>
      <c r="G345" s="166"/>
      <c r="H345" s="166"/>
      <c r="I345" s="205"/>
      <c r="J345" s="265"/>
      <c r="K345" s="185"/>
      <c r="L345" s="166"/>
      <c r="M345" s="205"/>
      <c r="N345" s="205"/>
      <c r="O345" s="166"/>
      <c r="P345" s="166"/>
      <c r="Q345" s="205"/>
      <c r="R345" s="265"/>
      <c r="S345" s="185"/>
      <c r="T345" s="166"/>
      <c r="U345" s="205"/>
      <c r="V345" s="205"/>
      <c r="W345" s="166"/>
      <c r="X345" s="166"/>
      <c r="Y345" s="205"/>
      <c r="Z345" s="265"/>
      <c r="AA345" s="166"/>
      <c r="AB345" s="166"/>
      <c r="AC345" s="205"/>
      <c r="AD345" s="205"/>
      <c r="AE345" s="166"/>
      <c r="AF345" s="166"/>
      <c r="AG345" s="205"/>
      <c r="AH345" s="205"/>
      <c r="AI345" s="185"/>
      <c r="AJ345" s="166"/>
      <c r="AK345" s="205"/>
      <c r="AL345" s="205"/>
      <c r="AM345" s="166"/>
      <c r="AN345" s="166"/>
      <c r="AO345" s="205"/>
      <c r="AP345" s="265"/>
      <c r="AQ345" s="185"/>
      <c r="AR345" s="166"/>
      <c r="AS345" s="205"/>
      <c r="AT345" s="205"/>
      <c r="AU345" s="166"/>
      <c r="AV345" s="166"/>
      <c r="AW345" s="205"/>
      <c r="AX345" s="265"/>
      <c r="AY345" s="185"/>
      <c r="AZ345" s="166"/>
      <c r="BA345" s="205"/>
      <c r="BB345" s="205"/>
      <c r="BC345" s="166"/>
      <c r="BD345" s="166"/>
      <c r="BE345" s="205"/>
      <c r="BF345" s="265"/>
      <c r="BG345" s="166"/>
    </row>
    <row r="346" spans="1:59" ht="12.75" x14ac:dyDescent="0.2">
      <c r="A346" s="205"/>
      <c r="B346" s="206"/>
      <c r="C346" s="185"/>
      <c r="D346" s="166"/>
      <c r="E346" s="205"/>
      <c r="F346" s="205"/>
      <c r="G346" s="166"/>
      <c r="H346" s="166"/>
      <c r="I346" s="205"/>
      <c r="J346" s="265"/>
      <c r="K346" s="185"/>
      <c r="L346" s="166"/>
      <c r="M346" s="205"/>
      <c r="N346" s="205"/>
      <c r="O346" s="166"/>
      <c r="P346" s="166"/>
      <c r="Q346" s="205"/>
      <c r="R346" s="265"/>
      <c r="S346" s="185"/>
      <c r="T346" s="166"/>
      <c r="U346" s="205"/>
      <c r="V346" s="205"/>
      <c r="W346" s="166"/>
      <c r="X346" s="166"/>
      <c r="Y346" s="205"/>
      <c r="Z346" s="265"/>
      <c r="AA346" s="166"/>
      <c r="AB346" s="166"/>
      <c r="AC346" s="205"/>
      <c r="AD346" s="205"/>
      <c r="AE346" s="166"/>
      <c r="AF346" s="166"/>
      <c r="AG346" s="205"/>
      <c r="AH346" s="205"/>
      <c r="AI346" s="185"/>
      <c r="AJ346" s="166"/>
      <c r="AK346" s="205"/>
      <c r="AL346" s="205"/>
      <c r="AM346" s="166"/>
      <c r="AN346" s="166"/>
      <c r="AO346" s="205"/>
      <c r="AP346" s="265"/>
      <c r="AQ346" s="185"/>
      <c r="AR346" s="166"/>
      <c r="AS346" s="205"/>
      <c r="AT346" s="205"/>
      <c r="AU346" s="166"/>
      <c r="AV346" s="166"/>
      <c r="AW346" s="205"/>
      <c r="AX346" s="265"/>
      <c r="AY346" s="185"/>
      <c r="AZ346" s="166"/>
      <c r="BA346" s="205"/>
      <c r="BB346" s="205"/>
      <c r="BC346" s="166"/>
      <c r="BD346" s="166"/>
      <c r="BE346" s="205"/>
      <c r="BF346" s="265"/>
      <c r="BG346" s="166"/>
    </row>
    <row r="347" spans="1:59" ht="12.75" x14ac:dyDescent="0.2">
      <c r="A347" s="205"/>
      <c r="B347" s="206"/>
      <c r="C347" s="185"/>
      <c r="D347" s="166"/>
      <c r="E347" s="205"/>
      <c r="F347" s="205"/>
      <c r="G347" s="166"/>
      <c r="H347" s="166"/>
      <c r="I347" s="205"/>
      <c r="J347" s="265"/>
      <c r="K347" s="185"/>
      <c r="L347" s="166"/>
      <c r="M347" s="205"/>
      <c r="N347" s="205"/>
      <c r="O347" s="166"/>
      <c r="P347" s="166"/>
      <c r="Q347" s="205"/>
      <c r="R347" s="265"/>
      <c r="S347" s="185"/>
      <c r="T347" s="166"/>
      <c r="U347" s="205"/>
      <c r="V347" s="205"/>
      <c r="W347" s="166"/>
      <c r="X347" s="166"/>
      <c r="Y347" s="205"/>
      <c r="Z347" s="265"/>
      <c r="AA347" s="166"/>
      <c r="AB347" s="166"/>
      <c r="AC347" s="205"/>
      <c r="AD347" s="205"/>
      <c r="AE347" s="166"/>
      <c r="AF347" s="166"/>
      <c r="AG347" s="205"/>
      <c r="AH347" s="205"/>
      <c r="AI347" s="185"/>
      <c r="AJ347" s="166"/>
      <c r="AK347" s="205"/>
      <c r="AL347" s="205"/>
      <c r="AM347" s="166"/>
      <c r="AN347" s="166"/>
      <c r="AO347" s="205"/>
      <c r="AP347" s="265"/>
      <c r="AQ347" s="185"/>
      <c r="AR347" s="166"/>
      <c r="AS347" s="205"/>
      <c r="AT347" s="205"/>
      <c r="AU347" s="166"/>
      <c r="AV347" s="166"/>
      <c r="AW347" s="205"/>
      <c r="AX347" s="265"/>
      <c r="AY347" s="185"/>
      <c r="AZ347" s="166"/>
      <c r="BA347" s="205"/>
      <c r="BB347" s="205"/>
      <c r="BC347" s="166"/>
      <c r="BD347" s="166"/>
      <c r="BE347" s="205"/>
      <c r="BF347" s="265"/>
      <c r="BG347" s="166"/>
    </row>
    <row r="348" spans="1:59" ht="12.75" x14ac:dyDescent="0.2">
      <c r="A348" s="205"/>
      <c r="B348" s="206"/>
      <c r="C348" s="185"/>
      <c r="D348" s="166"/>
      <c r="E348" s="205"/>
      <c r="F348" s="205"/>
      <c r="G348" s="166"/>
      <c r="H348" s="166"/>
      <c r="I348" s="205"/>
      <c r="J348" s="265"/>
      <c r="K348" s="185"/>
      <c r="L348" s="166"/>
      <c r="M348" s="205"/>
      <c r="N348" s="205"/>
      <c r="O348" s="166"/>
      <c r="P348" s="166"/>
      <c r="Q348" s="205"/>
      <c r="R348" s="265"/>
      <c r="S348" s="185"/>
      <c r="T348" s="166"/>
      <c r="U348" s="205"/>
      <c r="V348" s="205"/>
      <c r="W348" s="166"/>
      <c r="X348" s="166"/>
      <c r="Y348" s="205"/>
      <c r="Z348" s="265"/>
      <c r="AA348" s="166"/>
      <c r="AB348" s="166"/>
      <c r="AC348" s="205"/>
      <c r="AD348" s="205"/>
      <c r="AE348" s="166"/>
      <c r="AF348" s="166"/>
      <c r="AG348" s="205"/>
      <c r="AH348" s="205"/>
      <c r="AI348" s="185"/>
      <c r="AJ348" s="166"/>
      <c r="AK348" s="205"/>
      <c r="AL348" s="205"/>
      <c r="AM348" s="166"/>
      <c r="AN348" s="166"/>
      <c r="AO348" s="205"/>
      <c r="AP348" s="265"/>
      <c r="AQ348" s="185"/>
      <c r="AR348" s="166"/>
      <c r="AS348" s="205"/>
      <c r="AT348" s="205"/>
      <c r="AU348" s="166"/>
      <c r="AV348" s="166"/>
      <c r="AW348" s="205"/>
      <c r="AX348" s="265"/>
      <c r="AY348" s="185"/>
      <c r="AZ348" s="166"/>
      <c r="BA348" s="205"/>
      <c r="BB348" s="205"/>
      <c r="BC348" s="166"/>
      <c r="BD348" s="166"/>
      <c r="BE348" s="205"/>
      <c r="BF348" s="265"/>
      <c r="BG348" s="166"/>
    </row>
    <row r="349" spans="1:59" ht="12.75" x14ac:dyDescent="0.2">
      <c r="A349" s="205"/>
      <c r="B349" s="206"/>
      <c r="C349" s="185"/>
      <c r="D349" s="166"/>
      <c r="E349" s="205"/>
      <c r="F349" s="205"/>
      <c r="G349" s="166"/>
      <c r="H349" s="166"/>
      <c r="I349" s="205"/>
      <c r="J349" s="265"/>
      <c r="K349" s="185"/>
      <c r="L349" s="166"/>
      <c r="M349" s="205"/>
      <c r="N349" s="205"/>
      <c r="O349" s="166"/>
      <c r="P349" s="166"/>
      <c r="Q349" s="205"/>
      <c r="R349" s="265"/>
      <c r="S349" s="185"/>
      <c r="T349" s="166"/>
      <c r="U349" s="205"/>
      <c r="V349" s="205"/>
      <c r="W349" s="166"/>
      <c r="X349" s="166"/>
      <c r="Y349" s="205"/>
      <c r="Z349" s="265"/>
      <c r="AA349" s="166"/>
      <c r="AB349" s="166"/>
      <c r="AC349" s="205"/>
      <c r="AD349" s="205"/>
      <c r="AE349" s="166"/>
      <c r="AF349" s="166"/>
      <c r="AG349" s="205"/>
      <c r="AH349" s="205"/>
      <c r="AI349" s="185"/>
      <c r="AJ349" s="166"/>
      <c r="AK349" s="205"/>
      <c r="AL349" s="205"/>
      <c r="AM349" s="166"/>
      <c r="AN349" s="166"/>
      <c r="AO349" s="205"/>
      <c r="AP349" s="265"/>
      <c r="AQ349" s="185"/>
      <c r="AR349" s="166"/>
      <c r="AS349" s="205"/>
      <c r="AT349" s="205"/>
      <c r="AU349" s="166"/>
      <c r="AV349" s="166"/>
      <c r="AW349" s="205"/>
      <c r="AX349" s="265"/>
      <c r="AY349" s="185"/>
      <c r="AZ349" s="166"/>
      <c r="BA349" s="205"/>
      <c r="BB349" s="205"/>
      <c r="BC349" s="166"/>
      <c r="BD349" s="166"/>
      <c r="BE349" s="205"/>
      <c r="BF349" s="265"/>
      <c r="BG349" s="166"/>
    </row>
    <row r="350" spans="1:59" ht="12.75" x14ac:dyDescent="0.2">
      <c r="A350" s="205"/>
      <c r="B350" s="206"/>
      <c r="C350" s="185"/>
      <c r="D350" s="166"/>
      <c r="E350" s="205"/>
      <c r="F350" s="205"/>
      <c r="G350" s="166"/>
      <c r="H350" s="166"/>
      <c r="I350" s="205"/>
      <c r="J350" s="265"/>
      <c r="K350" s="185"/>
      <c r="L350" s="166"/>
      <c r="M350" s="205"/>
      <c r="N350" s="205"/>
      <c r="O350" s="166"/>
      <c r="P350" s="166"/>
      <c r="Q350" s="205"/>
      <c r="R350" s="265"/>
      <c r="S350" s="185"/>
      <c r="T350" s="166"/>
      <c r="U350" s="205"/>
      <c r="V350" s="205"/>
      <c r="W350" s="166"/>
      <c r="X350" s="166"/>
      <c r="Y350" s="205"/>
      <c r="Z350" s="265"/>
      <c r="AA350" s="166"/>
      <c r="AB350" s="166"/>
      <c r="AC350" s="205"/>
      <c r="AD350" s="205"/>
      <c r="AE350" s="166"/>
      <c r="AF350" s="166"/>
      <c r="AG350" s="205"/>
      <c r="AH350" s="205"/>
      <c r="AI350" s="185"/>
      <c r="AJ350" s="166"/>
      <c r="AK350" s="205"/>
      <c r="AL350" s="205"/>
      <c r="AM350" s="166"/>
      <c r="AN350" s="166"/>
      <c r="AO350" s="205"/>
      <c r="AP350" s="265"/>
      <c r="AQ350" s="185"/>
      <c r="AR350" s="166"/>
      <c r="AS350" s="205"/>
      <c r="AT350" s="205"/>
      <c r="AU350" s="166"/>
      <c r="AV350" s="166"/>
      <c r="AW350" s="205"/>
      <c r="AX350" s="265"/>
      <c r="AY350" s="185"/>
      <c r="AZ350" s="166"/>
      <c r="BA350" s="205"/>
      <c r="BB350" s="205"/>
      <c r="BC350" s="166"/>
      <c r="BD350" s="166"/>
      <c r="BE350" s="205"/>
      <c r="BF350" s="265"/>
      <c r="BG350" s="166"/>
    </row>
    <row r="351" spans="1:59" ht="12.75" x14ac:dyDescent="0.2">
      <c r="A351" s="205"/>
      <c r="B351" s="206"/>
      <c r="C351" s="185"/>
      <c r="D351" s="166"/>
      <c r="E351" s="205"/>
      <c r="F351" s="205"/>
      <c r="G351" s="166"/>
      <c r="H351" s="166"/>
      <c r="I351" s="205"/>
      <c r="J351" s="265"/>
      <c r="K351" s="185"/>
      <c r="L351" s="166"/>
      <c r="M351" s="205"/>
      <c r="N351" s="205"/>
      <c r="O351" s="166"/>
      <c r="P351" s="166"/>
      <c r="Q351" s="205"/>
      <c r="R351" s="265"/>
      <c r="S351" s="185"/>
      <c r="T351" s="166"/>
      <c r="U351" s="205"/>
      <c r="V351" s="205"/>
      <c r="W351" s="166"/>
      <c r="X351" s="166"/>
      <c r="Y351" s="205"/>
      <c r="Z351" s="265"/>
      <c r="AA351" s="166"/>
      <c r="AB351" s="166"/>
      <c r="AC351" s="205"/>
      <c r="AD351" s="205"/>
      <c r="AE351" s="166"/>
      <c r="AF351" s="166"/>
      <c r="AG351" s="205"/>
      <c r="AH351" s="205"/>
      <c r="AI351" s="185"/>
      <c r="AJ351" s="166"/>
      <c r="AK351" s="205"/>
      <c r="AL351" s="205"/>
      <c r="AM351" s="166"/>
      <c r="AN351" s="166"/>
      <c r="AO351" s="205"/>
      <c r="AP351" s="265"/>
      <c r="AQ351" s="185"/>
      <c r="AR351" s="166"/>
      <c r="AS351" s="205"/>
      <c r="AT351" s="205"/>
      <c r="AU351" s="166"/>
      <c r="AV351" s="166"/>
      <c r="AW351" s="205"/>
      <c r="AX351" s="265"/>
      <c r="AY351" s="185"/>
      <c r="AZ351" s="166"/>
      <c r="BA351" s="205"/>
      <c r="BB351" s="205"/>
      <c r="BC351" s="166"/>
      <c r="BD351" s="166"/>
      <c r="BE351" s="205"/>
      <c r="BF351" s="265"/>
      <c r="BG351" s="166"/>
    </row>
    <row r="352" spans="1:59" ht="12.75" x14ac:dyDescent="0.2">
      <c r="A352" s="205"/>
      <c r="B352" s="206"/>
      <c r="C352" s="185"/>
      <c r="D352" s="166"/>
      <c r="E352" s="205"/>
      <c r="F352" s="205"/>
      <c r="G352" s="166"/>
      <c r="H352" s="166"/>
      <c r="I352" s="205"/>
      <c r="J352" s="265"/>
      <c r="K352" s="185"/>
      <c r="L352" s="166"/>
      <c r="M352" s="205"/>
      <c r="N352" s="205"/>
      <c r="O352" s="166"/>
      <c r="P352" s="166"/>
      <c r="Q352" s="205"/>
      <c r="R352" s="265"/>
      <c r="S352" s="185"/>
      <c r="T352" s="166"/>
      <c r="U352" s="205"/>
      <c r="V352" s="205"/>
      <c r="W352" s="166"/>
      <c r="X352" s="166"/>
      <c r="Y352" s="205"/>
      <c r="Z352" s="265"/>
      <c r="AA352" s="166"/>
      <c r="AB352" s="166"/>
      <c r="AC352" s="205"/>
      <c r="AD352" s="205"/>
      <c r="AE352" s="166"/>
      <c r="AF352" s="166"/>
      <c r="AG352" s="205"/>
      <c r="AH352" s="205"/>
      <c r="AI352" s="185"/>
      <c r="AJ352" s="166"/>
      <c r="AK352" s="205"/>
      <c r="AL352" s="205"/>
      <c r="AM352" s="166"/>
      <c r="AN352" s="166"/>
      <c r="AO352" s="205"/>
      <c r="AP352" s="265"/>
      <c r="AQ352" s="185"/>
      <c r="AR352" s="166"/>
      <c r="AS352" s="205"/>
      <c r="AT352" s="205"/>
      <c r="AU352" s="166"/>
      <c r="AV352" s="166"/>
      <c r="AW352" s="205"/>
      <c r="AX352" s="265"/>
      <c r="AY352" s="185"/>
      <c r="AZ352" s="166"/>
      <c r="BA352" s="205"/>
      <c r="BB352" s="205"/>
      <c r="BC352" s="166"/>
      <c r="BD352" s="166"/>
      <c r="BE352" s="205"/>
      <c r="BF352" s="265"/>
      <c r="BG352" s="166"/>
    </row>
    <row r="353" spans="1:59" ht="12.75" x14ac:dyDescent="0.2">
      <c r="A353" s="205"/>
      <c r="B353" s="206"/>
      <c r="C353" s="185"/>
      <c r="D353" s="166"/>
      <c r="E353" s="205"/>
      <c r="F353" s="205"/>
      <c r="G353" s="166"/>
      <c r="H353" s="166"/>
      <c r="I353" s="205"/>
      <c r="J353" s="265"/>
      <c r="K353" s="185"/>
      <c r="L353" s="166"/>
      <c r="M353" s="205"/>
      <c r="N353" s="205"/>
      <c r="O353" s="166"/>
      <c r="P353" s="166"/>
      <c r="Q353" s="205"/>
      <c r="R353" s="265"/>
      <c r="S353" s="185"/>
      <c r="T353" s="166"/>
      <c r="U353" s="205"/>
      <c r="V353" s="205"/>
      <c r="W353" s="166"/>
      <c r="X353" s="166"/>
      <c r="Y353" s="205"/>
      <c r="Z353" s="265"/>
      <c r="AA353" s="166"/>
      <c r="AB353" s="166"/>
      <c r="AC353" s="205"/>
      <c r="AD353" s="205"/>
      <c r="AE353" s="166"/>
      <c r="AF353" s="166"/>
      <c r="AG353" s="205"/>
      <c r="AH353" s="205"/>
      <c r="AI353" s="185"/>
      <c r="AJ353" s="166"/>
      <c r="AK353" s="205"/>
      <c r="AL353" s="205"/>
      <c r="AM353" s="166"/>
      <c r="AN353" s="166"/>
      <c r="AO353" s="205"/>
      <c r="AP353" s="265"/>
      <c r="AQ353" s="185"/>
      <c r="AR353" s="166"/>
      <c r="AS353" s="205"/>
      <c r="AT353" s="205"/>
      <c r="AU353" s="166"/>
      <c r="AV353" s="166"/>
      <c r="AW353" s="205"/>
      <c r="AX353" s="265"/>
      <c r="AY353" s="185"/>
      <c r="AZ353" s="166"/>
      <c r="BA353" s="205"/>
      <c r="BB353" s="205"/>
      <c r="BC353" s="166"/>
      <c r="BD353" s="166"/>
      <c r="BE353" s="205"/>
      <c r="BF353" s="265"/>
      <c r="BG353" s="166"/>
    </row>
    <row r="354" spans="1:59" ht="12.75" x14ac:dyDescent="0.2">
      <c r="A354" s="205"/>
      <c r="B354" s="206"/>
      <c r="C354" s="185"/>
      <c r="D354" s="166"/>
      <c r="E354" s="205"/>
      <c r="F354" s="205"/>
      <c r="G354" s="166"/>
      <c r="H354" s="166"/>
      <c r="I354" s="205"/>
      <c r="J354" s="265"/>
      <c r="K354" s="185"/>
      <c r="L354" s="166"/>
      <c r="M354" s="205"/>
      <c r="N354" s="205"/>
      <c r="O354" s="166"/>
      <c r="P354" s="166"/>
      <c r="Q354" s="205"/>
      <c r="R354" s="265"/>
      <c r="S354" s="185"/>
      <c r="T354" s="166"/>
      <c r="U354" s="205"/>
      <c r="V354" s="205"/>
      <c r="W354" s="166"/>
      <c r="X354" s="166"/>
      <c r="Y354" s="205"/>
      <c r="Z354" s="265"/>
      <c r="AA354" s="166"/>
      <c r="AB354" s="166"/>
      <c r="AC354" s="205"/>
      <c r="AD354" s="205"/>
      <c r="AE354" s="166"/>
      <c r="AF354" s="166"/>
      <c r="AG354" s="205"/>
      <c r="AH354" s="205"/>
      <c r="AI354" s="185"/>
      <c r="AJ354" s="166"/>
      <c r="AK354" s="205"/>
      <c r="AL354" s="205"/>
      <c r="AM354" s="166"/>
      <c r="AN354" s="166"/>
      <c r="AO354" s="205"/>
      <c r="AP354" s="265"/>
      <c r="AQ354" s="185"/>
      <c r="AR354" s="166"/>
      <c r="AS354" s="205"/>
      <c r="AT354" s="205"/>
      <c r="AU354" s="166"/>
      <c r="AV354" s="166"/>
      <c r="AW354" s="205"/>
      <c r="AX354" s="265"/>
      <c r="AY354" s="185"/>
      <c r="AZ354" s="166"/>
      <c r="BA354" s="205"/>
      <c r="BB354" s="205"/>
      <c r="BC354" s="166"/>
      <c r="BD354" s="166"/>
      <c r="BE354" s="205"/>
      <c r="BF354" s="265"/>
      <c r="BG354" s="166"/>
    </row>
    <row r="355" spans="1:59" ht="12.75" x14ac:dyDescent="0.2">
      <c r="A355" s="205"/>
      <c r="B355" s="206"/>
      <c r="C355" s="185"/>
      <c r="D355" s="166"/>
      <c r="E355" s="205"/>
      <c r="F355" s="205"/>
      <c r="G355" s="166"/>
      <c r="H355" s="166"/>
      <c r="I355" s="205"/>
      <c r="J355" s="265"/>
      <c r="K355" s="185"/>
      <c r="L355" s="166"/>
      <c r="M355" s="205"/>
      <c r="N355" s="205"/>
      <c r="O355" s="166"/>
      <c r="P355" s="166"/>
      <c r="Q355" s="205"/>
      <c r="R355" s="265"/>
      <c r="S355" s="185"/>
      <c r="T355" s="166"/>
      <c r="U355" s="205"/>
      <c r="V355" s="205"/>
      <c r="W355" s="166"/>
      <c r="X355" s="166"/>
      <c r="Y355" s="205"/>
      <c r="Z355" s="265"/>
      <c r="AA355" s="166"/>
      <c r="AB355" s="166"/>
      <c r="AC355" s="205"/>
      <c r="AD355" s="205"/>
      <c r="AE355" s="166"/>
      <c r="AF355" s="166"/>
      <c r="AG355" s="205"/>
      <c r="AH355" s="205"/>
      <c r="AI355" s="185"/>
      <c r="AJ355" s="166"/>
      <c r="AK355" s="205"/>
      <c r="AL355" s="205"/>
      <c r="AM355" s="166"/>
      <c r="AN355" s="166"/>
      <c r="AO355" s="205"/>
      <c r="AP355" s="265"/>
      <c r="AQ355" s="185"/>
      <c r="AR355" s="166"/>
      <c r="AS355" s="205"/>
      <c r="AT355" s="205"/>
      <c r="AU355" s="166"/>
      <c r="AV355" s="166"/>
      <c r="AW355" s="205"/>
      <c r="AX355" s="265"/>
      <c r="AY355" s="185"/>
      <c r="AZ355" s="166"/>
      <c r="BA355" s="205"/>
      <c r="BB355" s="205"/>
      <c r="BC355" s="166"/>
      <c r="BD355" s="166"/>
      <c r="BE355" s="205"/>
      <c r="BF355" s="265"/>
      <c r="BG355" s="166"/>
    </row>
    <row r="356" spans="1:59" ht="12.75" x14ac:dyDescent="0.2">
      <c r="A356" s="205"/>
      <c r="B356" s="206"/>
      <c r="C356" s="185"/>
      <c r="D356" s="166"/>
      <c r="E356" s="205"/>
      <c r="F356" s="205"/>
      <c r="G356" s="166"/>
      <c r="H356" s="166"/>
      <c r="I356" s="205"/>
      <c r="J356" s="265"/>
      <c r="K356" s="185"/>
      <c r="L356" s="166"/>
      <c r="M356" s="205"/>
      <c r="N356" s="205"/>
      <c r="O356" s="166"/>
      <c r="P356" s="166"/>
      <c r="Q356" s="205"/>
      <c r="R356" s="265"/>
      <c r="S356" s="185"/>
      <c r="T356" s="166"/>
      <c r="U356" s="205"/>
      <c r="V356" s="205"/>
      <c r="W356" s="166"/>
      <c r="X356" s="166"/>
      <c r="Y356" s="205"/>
      <c r="Z356" s="265"/>
      <c r="AA356" s="166"/>
      <c r="AB356" s="166"/>
      <c r="AC356" s="205"/>
      <c r="AD356" s="205"/>
      <c r="AE356" s="166"/>
      <c r="AF356" s="166"/>
      <c r="AG356" s="205"/>
      <c r="AH356" s="205"/>
      <c r="AI356" s="185"/>
      <c r="AJ356" s="166"/>
      <c r="AK356" s="205"/>
      <c r="AL356" s="205"/>
      <c r="AM356" s="166"/>
      <c r="AN356" s="166"/>
      <c r="AO356" s="205"/>
      <c r="AP356" s="265"/>
      <c r="AQ356" s="185"/>
      <c r="AR356" s="166"/>
      <c r="AS356" s="205"/>
      <c r="AT356" s="205"/>
      <c r="AU356" s="166"/>
      <c r="AV356" s="166"/>
      <c r="AW356" s="205"/>
      <c r="AX356" s="265"/>
      <c r="AY356" s="185"/>
      <c r="AZ356" s="166"/>
      <c r="BA356" s="205"/>
      <c r="BB356" s="205"/>
      <c r="BC356" s="166"/>
      <c r="BD356" s="166"/>
      <c r="BE356" s="205"/>
      <c r="BF356" s="265"/>
      <c r="BG356" s="166"/>
    </row>
    <row r="357" spans="1:59" ht="12.75" x14ac:dyDescent="0.2">
      <c r="A357" s="205"/>
      <c r="B357" s="206"/>
      <c r="C357" s="185"/>
      <c r="D357" s="166"/>
      <c r="E357" s="205"/>
      <c r="F357" s="205"/>
      <c r="G357" s="166"/>
      <c r="H357" s="166"/>
      <c r="I357" s="205"/>
      <c r="J357" s="265"/>
      <c r="K357" s="185"/>
      <c r="L357" s="166"/>
      <c r="M357" s="205"/>
      <c r="N357" s="205"/>
      <c r="O357" s="166"/>
      <c r="P357" s="166"/>
      <c r="Q357" s="205"/>
      <c r="R357" s="265"/>
      <c r="S357" s="185"/>
      <c r="T357" s="166"/>
      <c r="U357" s="205"/>
      <c r="V357" s="205"/>
      <c r="W357" s="166"/>
      <c r="X357" s="166"/>
      <c r="Y357" s="205"/>
      <c r="Z357" s="265"/>
      <c r="AA357" s="166"/>
      <c r="AB357" s="166"/>
      <c r="AC357" s="205"/>
      <c r="AD357" s="205"/>
      <c r="AE357" s="166"/>
      <c r="AF357" s="166"/>
      <c r="AG357" s="205"/>
      <c r="AH357" s="205"/>
      <c r="AI357" s="185"/>
      <c r="AJ357" s="166"/>
      <c r="AK357" s="205"/>
      <c r="AL357" s="205"/>
      <c r="AM357" s="166"/>
      <c r="AN357" s="166"/>
      <c r="AO357" s="205"/>
      <c r="AP357" s="265"/>
      <c r="AQ357" s="185"/>
      <c r="AR357" s="166"/>
      <c r="AS357" s="205"/>
      <c r="AT357" s="205"/>
      <c r="AU357" s="166"/>
      <c r="AV357" s="166"/>
      <c r="AW357" s="205"/>
      <c r="AX357" s="265"/>
      <c r="AY357" s="185"/>
      <c r="AZ357" s="166"/>
      <c r="BA357" s="205"/>
      <c r="BB357" s="205"/>
      <c r="BC357" s="166"/>
      <c r="BD357" s="166"/>
      <c r="BE357" s="205"/>
      <c r="BF357" s="265"/>
      <c r="BG357" s="166"/>
    </row>
    <row r="358" spans="1:59" ht="12.75" x14ac:dyDescent="0.2">
      <c r="A358" s="205"/>
      <c r="B358" s="206"/>
      <c r="C358" s="185"/>
      <c r="D358" s="166"/>
      <c r="E358" s="205"/>
      <c r="F358" s="205"/>
      <c r="G358" s="166"/>
      <c r="H358" s="166"/>
      <c r="I358" s="205"/>
      <c r="J358" s="265"/>
      <c r="K358" s="185"/>
      <c r="L358" s="166"/>
      <c r="M358" s="205"/>
      <c r="N358" s="205"/>
      <c r="O358" s="166"/>
      <c r="P358" s="166"/>
      <c r="Q358" s="205"/>
      <c r="R358" s="265"/>
      <c r="S358" s="185"/>
      <c r="T358" s="166"/>
      <c r="U358" s="205"/>
      <c r="V358" s="205"/>
      <c r="W358" s="166"/>
      <c r="X358" s="166"/>
      <c r="Y358" s="205"/>
      <c r="Z358" s="265"/>
      <c r="AA358" s="166"/>
      <c r="AB358" s="166"/>
      <c r="AC358" s="205"/>
      <c r="AD358" s="205"/>
      <c r="AE358" s="166"/>
      <c r="AF358" s="166"/>
      <c r="AG358" s="205"/>
      <c r="AH358" s="205"/>
      <c r="AI358" s="185"/>
      <c r="AJ358" s="166"/>
      <c r="AK358" s="205"/>
      <c r="AL358" s="205"/>
      <c r="AM358" s="166"/>
      <c r="AN358" s="166"/>
      <c r="AO358" s="205"/>
      <c r="AP358" s="265"/>
      <c r="AQ358" s="185"/>
      <c r="AR358" s="166"/>
      <c r="AS358" s="205"/>
      <c r="AT358" s="205"/>
      <c r="AU358" s="166"/>
      <c r="AV358" s="166"/>
      <c r="AW358" s="205"/>
      <c r="AX358" s="265"/>
      <c r="AY358" s="185"/>
      <c r="AZ358" s="166"/>
      <c r="BA358" s="205"/>
      <c r="BB358" s="205"/>
      <c r="BC358" s="166"/>
      <c r="BD358" s="166"/>
      <c r="BE358" s="205"/>
      <c r="BF358" s="265"/>
      <c r="BG358" s="166"/>
    </row>
    <row r="359" spans="1:59" ht="12.75" x14ac:dyDescent="0.2">
      <c r="A359" s="205"/>
      <c r="B359" s="206"/>
      <c r="C359" s="185"/>
      <c r="D359" s="166"/>
      <c r="E359" s="205"/>
      <c r="F359" s="205"/>
      <c r="G359" s="166"/>
      <c r="H359" s="166"/>
      <c r="I359" s="205"/>
      <c r="J359" s="265"/>
      <c r="K359" s="185"/>
      <c r="L359" s="166"/>
      <c r="M359" s="205"/>
      <c r="N359" s="205"/>
      <c r="O359" s="166"/>
      <c r="P359" s="166"/>
      <c r="Q359" s="205"/>
      <c r="R359" s="265"/>
      <c r="S359" s="185"/>
      <c r="T359" s="166"/>
      <c r="U359" s="205"/>
      <c r="V359" s="205"/>
      <c r="W359" s="166"/>
      <c r="X359" s="166"/>
      <c r="Y359" s="205"/>
      <c r="Z359" s="265"/>
      <c r="AA359" s="166"/>
      <c r="AB359" s="166"/>
      <c r="AC359" s="205"/>
      <c r="AD359" s="205"/>
      <c r="AE359" s="166"/>
      <c r="AF359" s="166"/>
      <c r="AG359" s="205"/>
      <c r="AH359" s="205"/>
      <c r="AI359" s="185"/>
      <c r="AJ359" s="166"/>
      <c r="AK359" s="205"/>
      <c r="AL359" s="205"/>
      <c r="AM359" s="166"/>
      <c r="AN359" s="166"/>
      <c r="AO359" s="205"/>
      <c r="AP359" s="265"/>
      <c r="AQ359" s="185"/>
      <c r="AR359" s="166"/>
      <c r="AS359" s="205"/>
      <c r="AT359" s="205"/>
      <c r="AU359" s="166"/>
      <c r="AV359" s="166"/>
      <c r="AW359" s="205"/>
      <c r="AX359" s="265"/>
      <c r="AY359" s="185"/>
      <c r="AZ359" s="166"/>
      <c r="BA359" s="205"/>
      <c r="BB359" s="205"/>
      <c r="BC359" s="166"/>
      <c r="BD359" s="166"/>
      <c r="BE359" s="205"/>
      <c r="BF359" s="265"/>
      <c r="BG359" s="166"/>
    </row>
    <row r="360" spans="1:59" ht="12.75" x14ac:dyDescent="0.2">
      <c r="A360" s="205"/>
      <c r="B360" s="206"/>
      <c r="C360" s="185"/>
      <c r="D360" s="166"/>
      <c r="E360" s="205"/>
      <c r="F360" s="205"/>
      <c r="G360" s="166"/>
      <c r="H360" s="166"/>
      <c r="I360" s="205"/>
      <c r="J360" s="265"/>
      <c r="K360" s="185"/>
      <c r="L360" s="166"/>
      <c r="M360" s="205"/>
      <c r="N360" s="205"/>
      <c r="O360" s="166"/>
      <c r="P360" s="166"/>
      <c r="Q360" s="205"/>
      <c r="R360" s="265"/>
      <c r="S360" s="185"/>
      <c r="T360" s="166"/>
      <c r="U360" s="205"/>
      <c r="V360" s="205"/>
      <c r="W360" s="166"/>
      <c r="X360" s="166"/>
      <c r="Y360" s="205"/>
      <c r="Z360" s="265"/>
      <c r="AA360" s="166"/>
      <c r="AB360" s="166"/>
      <c r="AC360" s="205"/>
      <c r="AD360" s="205"/>
      <c r="AE360" s="166"/>
      <c r="AF360" s="166"/>
      <c r="AG360" s="205"/>
      <c r="AH360" s="205"/>
      <c r="AI360" s="185"/>
      <c r="AJ360" s="166"/>
      <c r="AK360" s="205"/>
      <c r="AL360" s="205"/>
      <c r="AM360" s="166"/>
      <c r="AN360" s="166"/>
      <c r="AO360" s="205"/>
      <c r="AP360" s="265"/>
      <c r="AQ360" s="185"/>
      <c r="AR360" s="166"/>
      <c r="AS360" s="205"/>
      <c r="AT360" s="205"/>
      <c r="AU360" s="166"/>
      <c r="AV360" s="166"/>
      <c r="AW360" s="205"/>
      <c r="AX360" s="265"/>
      <c r="AY360" s="185"/>
      <c r="AZ360" s="166"/>
      <c r="BA360" s="205"/>
      <c r="BB360" s="205"/>
      <c r="BC360" s="166"/>
      <c r="BD360" s="166"/>
      <c r="BE360" s="205"/>
      <c r="BF360" s="265"/>
      <c r="BG360" s="166"/>
    </row>
    <row r="361" spans="1:59" ht="12.75" x14ac:dyDescent="0.2">
      <c r="A361" s="205"/>
      <c r="B361" s="206"/>
      <c r="C361" s="185"/>
      <c r="D361" s="166"/>
      <c r="E361" s="205"/>
      <c r="F361" s="205"/>
      <c r="G361" s="166"/>
      <c r="H361" s="166"/>
      <c r="I361" s="205"/>
      <c r="J361" s="265"/>
      <c r="K361" s="185"/>
      <c r="L361" s="166"/>
      <c r="M361" s="205"/>
      <c r="N361" s="205"/>
      <c r="O361" s="166"/>
      <c r="P361" s="166"/>
      <c r="Q361" s="205"/>
      <c r="R361" s="265"/>
      <c r="S361" s="185"/>
      <c r="T361" s="166"/>
      <c r="U361" s="205"/>
      <c r="V361" s="205"/>
      <c r="W361" s="166"/>
      <c r="X361" s="166"/>
      <c r="Y361" s="205"/>
      <c r="Z361" s="265"/>
      <c r="AA361" s="166"/>
      <c r="AB361" s="166"/>
      <c r="AC361" s="205"/>
      <c r="AD361" s="205"/>
      <c r="AE361" s="166"/>
      <c r="AF361" s="166"/>
      <c r="AG361" s="205"/>
      <c r="AH361" s="205"/>
      <c r="AI361" s="185"/>
      <c r="AJ361" s="166"/>
      <c r="AK361" s="205"/>
      <c r="AL361" s="205"/>
      <c r="AM361" s="166"/>
      <c r="AN361" s="166"/>
      <c r="AO361" s="205"/>
      <c r="AP361" s="265"/>
      <c r="AQ361" s="185"/>
      <c r="AR361" s="166"/>
      <c r="AS361" s="205"/>
      <c r="AT361" s="205"/>
      <c r="AU361" s="166"/>
      <c r="AV361" s="166"/>
      <c r="AW361" s="205"/>
      <c r="AX361" s="265"/>
      <c r="AY361" s="185"/>
      <c r="AZ361" s="166"/>
      <c r="BA361" s="205"/>
      <c r="BB361" s="205"/>
      <c r="BC361" s="166"/>
      <c r="BD361" s="166"/>
      <c r="BE361" s="205"/>
      <c r="BF361" s="265"/>
      <c r="BG361" s="166"/>
    </row>
    <row r="362" spans="1:59" ht="12.75" x14ac:dyDescent="0.2">
      <c r="A362" s="205"/>
      <c r="B362" s="206"/>
      <c r="C362" s="185"/>
      <c r="D362" s="166"/>
      <c r="E362" s="205"/>
      <c r="F362" s="205"/>
      <c r="G362" s="166"/>
      <c r="H362" s="166"/>
      <c r="I362" s="205"/>
      <c r="J362" s="265"/>
      <c r="K362" s="185"/>
      <c r="L362" s="166"/>
      <c r="M362" s="205"/>
      <c r="N362" s="205"/>
      <c r="O362" s="166"/>
      <c r="P362" s="166"/>
      <c r="Q362" s="205"/>
      <c r="R362" s="265"/>
      <c r="S362" s="185"/>
      <c r="T362" s="166"/>
      <c r="U362" s="205"/>
      <c r="V362" s="205"/>
      <c r="W362" s="166"/>
      <c r="X362" s="166"/>
      <c r="Y362" s="205"/>
      <c r="Z362" s="265"/>
      <c r="AA362" s="166"/>
      <c r="AB362" s="166"/>
      <c r="AC362" s="205"/>
      <c r="AD362" s="205"/>
      <c r="AE362" s="166"/>
      <c r="AF362" s="166"/>
      <c r="AG362" s="205"/>
      <c r="AH362" s="205"/>
      <c r="AI362" s="185"/>
      <c r="AJ362" s="166"/>
      <c r="AK362" s="205"/>
      <c r="AL362" s="205"/>
      <c r="AM362" s="166"/>
      <c r="AN362" s="166"/>
      <c r="AO362" s="205"/>
      <c r="AP362" s="265"/>
      <c r="AQ362" s="185"/>
      <c r="AR362" s="166"/>
      <c r="AS362" s="205"/>
      <c r="AT362" s="205"/>
      <c r="AU362" s="166"/>
      <c r="AV362" s="166"/>
      <c r="AW362" s="205"/>
      <c r="AX362" s="265"/>
      <c r="AY362" s="185"/>
      <c r="AZ362" s="166"/>
      <c r="BA362" s="205"/>
      <c r="BB362" s="205"/>
      <c r="BC362" s="166"/>
      <c r="BD362" s="166"/>
      <c r="BE362" s="205"/>
      <c r="BF362" s="265"/>
      <c r="BG362" s="166"/>
    </row>
    <row r="363" spans="1:59" ht="12.75" x14ac:dyDescent="0.2">
      <c r="A363" s="205"/>
      <c r="B363" s="206"/>
      <c r="C363" s="185"/>
      <c r="D363" s="166"/>
      <c r="E363" s="205"/>
      <c r="F363" s="205"/>
      <c r="G363" s="166"/>
      <c r="H363" s="166"/>
      <c r="I363" s="205"/>
      <c r="J363" s="265"/>
      <c r="K363" s="185"/>
      <c r="L363" s="166"/>
      <c r="M363" s="205"/>
      <c r="N363" s="205"/>
      <c r="O363" s="166"/>
      <c r="P363" s="166"/>
      <c r="Q363" s="205"/>
      <c r="R363" s="265"/>
      <c r="S363" s="185"/>
      <c r="T363" s="166"/>
      <c r="U363" s="205"/>
      <c r="V363" s="205"/>
      <c r="W363" s="166"/>
      <c r="X363" s="166"/>
      <c r="Y363" s="205"/>
      <c r="Z363" s="265"/>
      <c r="AA363" s="166"/>
      <c r="AB363" s="166"/>
      <c r="AC363" s="205"/>
      <c r="AD363" s="205"/>
      <c r="AE363" s="166"/>
      <c r="AF363" s="166"/>
      <c r="AG363" s="205"/>
      <c r="AH363" s="205"/>
      <c r="AI363" s="185"/>
      <c r="AJ363" s="166"/>
      <c r="AK363" s="205"/>
      <c r="AL363" s="205"/>
      <c r="AM363" s="166"/>
      <c r="AN363" s="166"/>
      <c r="AO363" s="205"/>
      <c r="AP363" s="265"/>
      <c r="AQ363" s="185"/>
      <c r="AR363" s="166"/>
      <c r="AS363" s="205"/>
      <c r="AT363" s="205"/>
      <c r="AU363" s="166"/>
      <c r="AV363" s="166"/>
      <c r="AW363" s="205"/>
      <c r="AX363" s="265"/>
      <c r="AY363" s="185"/>
      <c r="AZ363" s="166"/>
      <c r="BA363" s="205"/>
      <c r="BB363" s="205"/>
      <c r="BC363" s="166"/>
      <c r="BD363" s="166"/>
      <c r="BE363" s="205"/>
      <c r="BF363" s="265"/>
      <c r="BG363" s="166"/>
    </row>
    <row r="364" spans="1:59" ht="12.75" x14ac:dyDescent="0.2">
      <c r="A364" s="205"/>
      <c r="B364" s="206"/>
      <c r="C364" s="185"/>
      <c r="D364" s="166"/>
      <c r="E364" s="205"/>
      <c r="F364" s="205"/>
      <c r="G364" s="166"/>
      <c r="H364" s="166"/>
      <c r="I364" s="205"/>
      <c r="J364" s="265"/>
      <c r="K364" s="185"/>
      <c r="L364" s="166"/>
      <c r="M364" s="205"/>
      <c r="N364" s="205"/>
      <c r="O364" s="166"/>
      <c r="P364" s="166"/>
      <c r="Q364" s="205"/>
      <c r="R364" s="265"/>
      <c r="S364" s="185"/>
      <c r="T364" s="166"/>
      <c r="U364" s="205"/>
      <c r="V364" s="205"/>
      <c r="W364" s="166"/>
      <c r="X364" s="166"/>
      <c r="Y364" s="205"/>
      <c r="Z364" s="265"/>
      <c r="AA364" s="166"/>
      <c r="AB364" s="166"/>
      <c r="AC364" s="205"/>
      <c r="AD364" s="205"/>
      <c r="AE364" s="166"/>
      <c r="AF364" s="166"/>
      <c r="AG364" s="205"/>
      <c r="AH364" s="205"/>
      <c r="AI364" s="185"/>
      <c r="AJ364" s="166"/>
      <c r="AK364" s="205"/>
      <c r="AL364" s="205"/>
      <c r="AM364" s="166"/>
      <c r="AN364" s="166"/>
      <c r="AO364" s="205"/>
      <c r="AP364" s="265"/>
      <c r="AQ364" s="185"/>
      <c r="AR364" s="166"/>
      <c r="AS364" s="205"/>
      <c r="AT364" s="205"/>
      <c r="AU364" s="166"/>
      <c r="AV364" s="166"/>
      <c r="AW364" s="205"/>
      <c r="AX364" s="265"/>
      <c r="AY364" s="185"/>
      <c r="AZ364" s="166"/>
      <c r="BA364" s="205"/>
      <c r="BB364" s="205"/>
      <c r="BC364" s="166"/>
      <c r="BD364" s="166"/>
      <c r="BE364" s="205"/>
      <c r="BF364" s="265"/>
      <c r="BG364" s="166"/>
    </row>
    <row r="365" spans="1:59" ht="12.75" x14ac:dyDescent="0.2">
      <c r="A365" s="205"/>
      <c r="B365" s="206"/>
      <c r="C365" s="185"/>
      <c r="D365" s="166"/>
      <c r="E365" s="205"/>
      <c r="F365" s="205"/>
      <c r="G365" s="166"/>
      <c r="H365" s="166"/>
      <c r="I365" s="205"/>
      <c r="J365" s="265"/>
      <c r="K365" s="185"/>
      <c r="L365" s="166"/>
      <c r="M365" s="205"/>
      <c r="N365" s="205"/>
      <c r="O365" s="166"/>
      <c r="P365" s="166"/>
      <c r="Q365" s="205"/>
      <c r="R365" s="265"/>
      <c r="S365" s="185"/>
      <c r="T365" s="166"/>
      <c r="U365" s="205"/>
      <c r="V365" s="205"/>
      <c r="W365" s="166"/>
      <c r="X365" s="166"/>
      <c r="Y365" s="205"/>
      <c r="Z365" s="265"/>
      <c r="AA365" s="166"/>
      <c r="AB365" s="166"/>
      <c r="AC365" s="205"/>
      <c r="AD365" s="205"/>
      <c r="AE365" s="166"/>
      <c r="AF365" s="166"/>
      <c r="AG365" s="205"/>
      <c r="AH365" s="205"/>
      <c r="AI365" s="185"/>
      <c r="AJ365" s="166"/>
      <c r="AK365" s="205"/>
      <c r="AL365" s="205"/>
      <c r="AM365" s="166"/>
      <c r="AN365" s="166"/>
      <c r="AO365" s="205"/>
      <c r="AP365" s="265"/>
      <c r="AQ365" s="185"/>
      <c r="AR365" s="166"/>
      <c r="AS365" s="205"/>
      <c r="AT365" s="205"/>
      <c r="AU365" s="166"/>
      <c r="AV365" s="166"/>
      <c r="AW365" s="205"/>
      <c r="AX365" s="265"/>
      <c r="AY365" s="185"/>
      <c r="AZ365" s="166"/>
      <c r="BA365" s="205"/>
      <c r="BB365" s="205"/>
      <c r="BC365" s="166"/>
      <c r="BD365" s="166"/>
      <c r="BE365" s="205"/>
      <c r="BF365" s="265"/>
      <c r="BG365" s="166"/>
    </row>
    <row r="366" spans="1:59" ht="12.75" x14ac:dyDescent="0.2">
      <c r="A366" s="205"/>
      <c r="B366" s="206"/>
      <c r="C366" s="185"/>
      <c r="D366" s="166"/>
      <c r="E366" s="205"/>
      <c r="F366" s="205"/>
      <c r="G366" s="166"/>
      <c r="H366" s="166"/>
      <c r="I366" s="205"/>
      <c r="J366" s="265"/>
      <c r="K366" s="185"/>
      <c r="L366" s="166"/>
      <c r="M366" s="205"/>
      <c r="N366" s="205"/>
      <c r="O366" s="166"/>
      <c r="P366" s="166"/>
      <c r="Q366" s="205"/>
      <c r="R366" s="265"/>
      <c r="S366" s="185"/>
      <c r="T366" s="166"/>
      <c r="U366" s="205"/>
      <c r="V366" s="205"/>
      <c r="W366" s="166"/>
      <c r="X366" s="166"/>
      <c r="Y366" s="205"/>
      <c r="Z366" s="265"/>
      <c r="AA366" s="166"/>
      <c r="AB366" s="166"/>
      <c r="AC366" s="205"/>
      <c r="AD366" s="205"/>
      <c r="AE366" s="166"/>
      <c r="AF366" s="166"/>
      <c r="AG366" s="205"/>
      <c r="AH366" s="205"/>
      <c r="AI366" s="185"/>
      <c r="AJ366" s="166"/>
      <c r="AK366" s="205"/>
      <c r="AL366" s="205"/>
      <c r="AM366" s="166"/>
      <c r="AN366" s="166"/>
      <c r="AO366" s="205"/>
      <c r="AP366" s="265"/>
      <c r="AQ366" s="185"/>
      <c r="AR366" s="166"/>
      <c r="AS366" s="205"/>
      <c r="AT366" s="205"/>
      <c r="AU366" s="166"/>
      <c r="AV366" s="166"/>
      <c r="AW366" s="205"/>
      <c r="AX366" s="265"/>
      <c r="AY366" s="185"/>
      <c r="AZ366" s="166"/>
      <c r="BA366" s="205"/>
      <c r="BB366" s="205"/>
      <c r="BC366" s="166"/>
      <c r="BD366" s="166"/>
      <c r="BE366" s="205"/>
      <c r="BF366" s="265"/>
      <c r="BG366" s="166"/>
    </row>
    <row r="367" spans="1:59" ht="12.75" x14ac:dyDescent="0.2">
      <c r="A367" s="205"/>
      <c r="B367" s="206"/>
      <c r="C367" s="185"/>
      <c r="D367" s="166"/>
      <c r="E367" s="205"/>
      <c r="F367" s="205"/>
      <c r="G367" s="166"/>
      <c r="H367" s="166"/>
      <c r="I367" s="205"/>
      <c r="J367" s="265"/>
      <c r="K367" s="185"/>
      <c r="L367" s="166"/>
      <c r="M367" s="205"/>
      <c r="N367" s="205"/>
      <c r="O367" s="166"/>
      <c r="P367" s="166"/>
      <c r="Q367" s="205"/>
      <c r="R367" s="265"/>
      <c r="S367" s="185"/>
      <c r="T367" s="166"/>
      <c r="U367" s="205"/>
      <c r="V367" s="205"/>
      <c r="W367" s="166"/>
      <c r="X367" s="166"/>
      <c r="Y367" s="205"/>
      <c r="Z367" s="265"/>
      <c r="AA367" s="166"/>
      <c r="AB367" s="166"/>
      <c r="AC367" s="205"/>
      <c r="AD367" s="205"/>
      <c r="AE367" s="166"/>
      <c r="AF367" s="166"/>
      <c r="AG367" s="205"/>
      <c r="AH367" s="205"/>
      <c r="AI367" s="185"/>
      <c r="AJ367" s="166"/>
      <c r="AK367" s="205"/>
      <c r="AL367" s="205"/>
      <c r="AM367" s="166"/>
      <c r="AN367" s="166"/>
      <c r="AO367" s="205"/>
      <c r="AP367" s="265"/>
      <c r="AQ367" s="185"/>
      <c r="AR367" s="166"/>
      <c r="AS367" s="205"/>
      <c r="AT367" s="205"/>
      <c r="AU367" s="166"/>
      <c r="AV367" s="166"/>
      <c r="AW367" s="205"/>
      <c r="AX367" s="265"/>
      <c r="AY367" s="185"/>
      <c r="AZ367" s="166"/>
      <c r="BA367" s="205"/>
      <c r="BB367" s="205"/>
      <c r="BC367" s="166"/>
      <c r="BD367" s="166"/>
      <c r="BE367" s="205"/>
      <c r="BF367" s="265"/>
      <c r="BG367" s="166"/>
    </row>
    <row r="368" spans="1:59" ht="12.75" x14ac:dyDescent="0.2">
      <c r="A368" s="205"/>
      <c r="B368" s="206"/>
      <c r="C368" s="185"/>
      <c r="D368" s="166"/>
      <c r="E368" s="205"/>
      <c r="F368" s="205"/>
      <c r="G368" s="166"/>
      <c r="H368" s="166"/>
      <c r="I368" s="205"/>
      <c r="J368" s="265"/>
      <c r="K368" s="185"/>
      <c r="L368" s="166"/>
      <c r="M368" s="205"/>
      <c r="N368" s="205"/>
      <c r="O368" s="166"/>
      <c r="P368" s="166"/>
      <c r="Q368" s="205"/>
      <c r="R368" s="265"/>
      <c r="S368" s="185"/>
      <c r="T368" s="166"/>
      <c r="U368" s="205"/>
      <c r="V368" s="205"/>
      <c r="W368" s="166"/>
      <c r="X368" s="166"/>
      <c r="Y368" s="205"/>
      <c r="Z368" s="265"/>
      <c r="AA368" s="166"/>
      <c r="AB368" s="166"/>
      <c r="AC368" s="205"/>
      <c r="AD368" s="205"/>
      <c r="AE368" s="166"/>
      <c r="AF368" s="166"/>
      <c r="AG368" s="205"/>
      <c r="AH368" s="205"/>
      <c r="AI368" s="185"/>
      <c r="AJ368" s="166"/>
      <c r="AK368" s="205"/>
      <c r="AL368" s="205"/>
      <c r="AM368" s="166"/>
      <c r="AN368" s="166"/>
      <c r="AO368" s="205"/>
      <c r="AP368" s="265"/>
      <c r="AQ368" s="185"/>
      <c r="AR368" s="166"/>
      <c r="AS368" s="205"/>
      <c r="AT368" s="205"/>
      <c r="AU368" s="166"/>
      <c r="AV368" s="166"/>
      <c r="AW368" s="205"/>
      <c r="AX368" s="265"/>
      <c r="AY368" s="185"/>
      <c r="AZ368" s="166"/>
      <c r="BA368" s="205"/>
      <c r="BB368" s="205"/>
      <c r="BC368" s="166"/>
      <c r="BD368" s="166"/>
      <c r="BE368" s="205"/>
      <c r="BF368" s="265"/>
      <c r="BG368" s="166"/>
    </row>
    <row r="369" spans="1:59" ht="12.75" x14ac:dyDescent="0.2">
      <c r="A369" s="205"/>
      <c r="B369" s="206"/>
      <c r="C369" s="185"/>
      <c r="D369" s="166"/>
      <c r="E369" s="205"/>
      <c r="F369" s="205"/>
      <c r="G369" s="166"/>
      <c r="H369" s="166"/>
      <c r="I369" s="205"/>
      <c r="J369" s="265"/>
      <c r="K369" s="185"/>
      <c r="L369" s="166"/>
      <c r="M369" s="205"/>
      <c r="N369" s="205"/>
      <c r="O369" s="166"/>
      <c r="P369" s="166"/>
      <c r="Q369" s="205"/>
      <c r="R369" s="265"/>
      <c r="S369" s="185"/>
      <c r="T369" s="166"/>
      <c r="U369" s="205"/>
      <c r="V369" s="205"/>
      <c r="W369" s="166"/>
      <c r="X369" s="166"/>
      <c r="Y369" s="205"/>
      <c r="Z369" s="265"/>
      <c r="AA369" s="166"/>
      <c r="AB369" s="166"/>
      <c r="AC369" s="205"/>
      <c r="AD369" s="205"/>
      <c r="AE369" s="166"/>
      <c r="AF369" s="166"/>
      <c r="AG369" s="205"/>
      <c r="AH369" s="205"/>
      <c r="AI369" s="185"/>
      <c r="AJ369" s="166"/>
      <c r="AK369" s="205"/>
      <c r="AL369" s="205"/>
      <c r="AM369" s="166"/>
      <c r="AN369" s="166"/>
      <c r="AO369" s="205"/>
      <c r="AP369" s="265"/>
      <c r="AQ369" s="185"/>
      <c r="AR369" s="166"/>
      <c r="AS369" s="205"/>
      <c r="AT369" s="205"/>
      <c r="AU369" s="166"/>
      <c r="AV369" s="166"/>
      <c r="AW369" s="205"/>
      <c r="AX369" s="265"/>
      <c r="AY369" s="185"/>
      <c r="AZ369" s="166"/>
      <c r="BA369" s="205"/>
      <c r="BB369" s="205"/>
      <c r="BC369" s="166"/>
      <c r="BD369" s="166"/>
      <c r="BE369" s="205"/>
      <c r="BF369" s="265"/>
      <c r="BG369" s="166"/>
    </row>
    <row r="370" spans="1:59" ht="12.75" x14ac:dyDescent="0.2">
      <c r="A370" s="205"/>
      <c r="B370" s="206"/>
      <c r="C370" s="185"/>
      <c r="D370" s="166"/>
      <c r="E370" s="205"/>
      <c r="F370" s="205"/>
      <c r="G370" s="166"/>
      <c r="H370" s="166"/>
      <c r="I370" s="205"/>
      <c r="J370" s="265"/>
      <c r="K370" s="185"/>
      <c r="L370" s="166"/>
      <c r="M370" s="205"/>
      <c r="N370" s="205"/>
      <c r="O370" s="166"/>
      <c r="P370" s="166"/>
      <c r="Q370" s="205"/>
      <c r="R370" s="265"/>
      <c r="S370" s="185"/>
      <c r="T370" s="166"/>
      <c r="U370" s="205"/>
      <c r="V370" s="205"/>
      <c r="W370" s="166"/>
      <c r="X370" s="166"/>
      <c r="Y370" s="205"/>
      <c r="Z370" s="265"/>
      <c r="AA370" s="166"/>
      <c r="AB370" s="166"/>
      <c r="AC370" s="205"/>
      <c r="AD370" s="205"/>
      <c r="AE370" s="166"/>
      <c r="AF370" s="166"/>
      <c r="AG370" s="205"/>
      <c r="AH370" s="205"/>
      <c r="AI370" s="185"/>
      <c r="AJ370" s="166"/>
      <c r="AK370" s="205"/>
      <c r="AL370" s="205"/>
      <c r="AM370" s="166"/>
      <c r="AN370" s="166"/>
      <c r="AO370" s="205"/>
      <c r="AP370" s="265"/>
      <c r="AQ370" s="185"/>
      <c r="AR370" s="166"/>
      <c r="AS370" s="205"/>
      <c r="AT370" s="205"/>
      <c r="AU370" s="166"/>
      <c r="AV370" s="166"/>
      <c r="AW370" s="205"/>
      <c r="AX370" s="265"/>
      <c r="AY370" s="185"/>
      <c r="AZ370" s="166"/>
      <c r="BA370" s="205"/>
      <c r="BB370" s="205"/>
      <c r="BC370" s="166"/>
      <c r="BD370" s="166"/>
      <c r="BE370" s="205"/>
      <c r="BF370" s="265"/>
      <c r="BG370" s="166"/>
    </row>
    <row r="371" spans="1:59" ht="12.75" x14ac:dyDescent="0.2">
      <c r="A371" s="205"/>
      <c r="B371" s="206"/>
      <c r="C371" s="185"/>
      <c r="D371" s="166"/>
      <c r="E371" s="205"/>
      <c r="F371" s="205"/>
      <c r="G371" s="166"/>
      <c r="H371" s="166"/>
      <c r="I371" s="205"/>
      <c r="J371" s="265"/>
      <c r="K371" s="185"/>
      <c r="L371" s="166"/>
      <c r="M371" s="205"/>
      <c r="N371" s="205"/>
      <c r="O371" s="166"/>
      <c r="P371" s="166"/>
      <c r="Q371" s="205"/>
      <c r="R371" s="265"/>
      <c r="S371" s="185"/>
      <c r="T371" s="166"/>
      <c r="U371" s="205"/>
      <c r="V371" s="205"/>
      <c r="W371" s="166"/>
      <c r="X371" s="166"/>
      <c r="Y371" s="205"/>
      <c r="Z371" s="265"/>
      <c r="AA371" s="166"/>
      <c r="AB371" s="166"/>
      <c r="AC371" s="205"/>
      <c r="AD371" s="205"/>
      <c r="AE371" s="166"/>
      <c r="AF371" s="166"/>
      <c r="AG371" s="205"/>
      <c r="AH371" s="205"/>
      <c r="AI371" s="185"/>
      <c r="AJ371" s="166"/>
      <c r="AK371" s="205"/>
      <c r="AL371" s="205"/>
      <c r="AM371" s="166"/>
      <c r="AN371" s="166"/>
      <c r="AO371" s="205"/>
      <c r="AP371" s="265"/>
      <c r="AQ371" s="185"/>
      <c r="AR371" s="166"/>
      <c r="AS371" s="205"/>
      <c r="AT371" s="205"/>
      <c r="AU371" s="166"/>
      <c r="AV371" s="166"/>
      <c r="AW371" s="205"/>
      <c r="AX371" s="265"/>
      <c r="AY371" s="185"/>
      <c r="AZ371" s="166"/>
      <c r="BA371" s="205"/>
      <c r="BB371" s="205"/>
      <c r="BC371" s="166"/>
      <c r="BD371" s="166"/>
      <c r="BE371" s="205"/>
      <c r="BF371" s="265"/>
      <c r="BG371" s="166"/>
    </row>
    <row r="372" spans="1:59" ht="12.75" x14ac:dyDescent="0.2">
      <c r="A372" s="205"/>
      <c r="B372" s="206"/>
      <c r="C372" s="185"/>
      <c r="D372" s="166"/>
      <c r="E372" s="205"/>
      <c r="F372" s="205"/>
      <c r="G372" s="166"/>
      <c r="H372" s="166"/>
      <c r="I372" s="205"/>
      <c r="J372" s="265"/>
      <c r="K372" s="185"/>
      <c r="L372" s="166"/>
      <c r="M372" s="205"/>
      <c r="N372" s="205"/>
      <c r="O372" s="166"/>
      <c r="P372" s="166"/>
      <c r="Q372" s="205"/>
      <c r="R372" s="265"/>
      <c r="S372" s="185"/>
      <c r="T372" s="166"/>
      <c r="U372" s="205"/>
      <c r="V372" s="205"/>
      <c r="W372" s="166"/>
      <c r="X372" s="166"/>
      <c r="Y372" s="205"/>
      <c r="Z372" s="265"/>
      <c r="AA372" s="166"/>
      <c r="AB372" s="166"/>
      <c r="AC372" s="205"/>
      <c r="AD372" s="205"/>
      <c r="AE372" s="166"/>
      <c r="AF372" s="166"/>
      <c r="AG372" s="205"/>
      <c r="AH372" s="205"/>
      <c r="AI372" s="185"/>
      <c r="AJ372" s="166"/>
      <c r="AK372" s="205"/>
      <c r="AL372" s="205"/>
      <c r="AM372" s="166"/>
      <c r="AN372" s="166"/>
      <c r="AO372" s="205"/>
      <c r="AP372" s="265"/>
      <c r="AQ372" s="185"/>
      <c r="AR372" s="166"/>
      <c r="AS372" s="205"/>
      <c r="AT372" s="205"/>
      <c r="AU372" s="166"/>
      <c r="AV372" s="166"/>
      <c r="AW372" s="205"/>
      <c r="AX372" s="265"/>
      <c r="AY372" s="185"/>
      <c r="AZ372" s="166"/>
      <c r="BA372" s="205"/>
      <c r="BB372" s="205"/>
      <c r="BC372" s="166"/>
      <c r="BD372" s="166"/>
      <c r="BE372" s="205"/>
      <c r="BF372" s="265"/>
      <c r="BG372" s="166"/>
    </row>
    <row r="373" spans="1:59" ht="12.75" x14ac:dyDescent="0.2">
      <c r="A373" s="205"/>
      <c r="B373" s="206"/>
      <c r="C373" s="185"/>
      <c r="D373" s="166"/>
      <c r="E373" s="205"/>
      <c r="F373" s="205"/>
      <c r="G373" s="166"/>
      <c r="H373" s="166"/>
      <c r="I373" s="205"/>
      <c r="J373" s="265"/>
      <c r="K373" s="185"/>
      <c r="L373" s="166"/>
      <c r="M373" s="205"/>
      <c r="N373" s="205"/>
      <c r="O373" s="166"/>
      <c r="P373" s="166"/>
      <c r="Q373" s="205"/>
      <c r="R373" s="265"/>
      <c r="S373" s="185"/>
      <c r="T373" s="166"/>
      <c r="U373" s="205"/>
      <c r="V373" s="205"/>
      <c r="W373" s="166"/>
      <c r="X373" s="166"/>
      <c r="Y373" s="205"/>
      <c r="Z373" s="265"/>
      <c r="AA373" s="166"/>
      <c r="AB373" s="166"/>
      <c r="AC373" s="205"/>
      <c r="AD373" s="205"/>
      <c r="AE373" s="166"/>
      <c r="AF373" s="166"/>
      <c r="AG373" s="205"/>
      <c r="AH373" s="205"/>
      <c r="AI373" s="185"/>
      <c r="AJ373" s="166"/>
      <c r="AK373" s="205"/>
      <c r="AL373" s="205"/>
      <c r="AM373" s="166"/>
      <c r="AN373" s="166"/>
      <c r="AO373" s="205"/>
      <c r="AP373" s="265"/>
      <c r="AQ373" s="185"/>
      <c r="AR373" s="166"/>
      <c r="AS373" s="205"/>
      <c r="AT373" s="205"/>
      <c r="AU373" s="166"/>
      <c r="AV373" s="166"/>
      <c r="AW373" s="205"/>
      <c r="AX373" s="265"/>
      <c r="AY373" s="185"/>
      <c r="AZ373" s="166"/>
      <c r="BA373" s="205"/>
      <c r="BB373" s="205"/>
      <c r="BC373" s="166"/>
      <c r="BD373" s="166"/>
      <c r="BE373" s="205"/>
      <c r="BF373" s="265"/>
      <c r="BG373" s="166"/>
    </row>
    <row r="374" spans="1:59" ht="12.75" x14ac:dyDescent="0.2">
      <c r="A374" s="205"/>
      <c r="B374" s="206"/>
      <c r="C374" s="185"/>
      <c r="D374" s="166"/>
      <c r="E374" s="205"/>
      <c r="F374" s="205"/>
      <c r="G374" s="166"/>
      <c r="H374" s="166"/>
      <c r="I374" s="205"/>
      <c r="J374" s="265"/>
      <c r="K374" s="185"/>
      <c r="L374" s="166"/>
      <c r="M374" s="205"/>
      <c r="N374" s="205"/>
      <c r="O374" s="166"/>
      <c r="P374" s="166"/>
      <c r="Q374" s="205"/>
      <c r="R374" s="265"/>
      <c r="S374" s="185"/>
      <c r="T374" s="166"/>
      <c r="U374" s="205"/>
      <c r="V374" s="205"/>
      <c r="W374" s="166"/>
      <c r="X374" s="166"/>
      <c r="Y374" s="205"/>
      <c r="Z374" s="265"/>
      <c r="AA374" s="166"/>
      <c r="AB374" s="166"/>
      <c r="AC374" s="205"/>
      <c r="AD374" s="205"/>
      <c r="AE374" s="166"/>
      <c r="AF374" s="166"/>
      <c r="AG374" s="205"/>
      <c r="AH374" s="205"/>
      <c r="AI374" s="185"/>
      <c r="AJ374" s="166"/>
      <c r="AK374" s="205"/>
      <c r="AL374" s="205"/>
      <c r="AM374" s="166"/>
      <c r="AN374" s="166"/>
      <c r="AO374" s="205"/>
      <c r="AP374" s="265"/>
      <c r="AQ374" s="185"/>
      <c r="AR374" s="166"/>
      <c r="AS374" s="205"/>
      <c r="AT374" s="205"/>
      <c r="AU374" s="166"/>
      <c r="AV374" s="166"/>
      <c r="AW374" s="205"/>
      <c r="AX374" s="265"/>
      <c r="AY374" s="185"/>
      <c r="AZ374" s="166"/>
      <c r="BA374" s="205"/>
      <c r="BB374" s="205"/>
      <c r="BC374" s="166"/>
      <c r="BD374" s="166"/>
      <c r="BE374" s="205"/>
      <c r="BF374" s="265"/>
      <c r="BG374" s="166"/>
    </row>
    <row r="375" spans="1:59" ht="12.75" x14ac:dyDescent="0.2">
      <c r="A375" s="205"/>
      <c r="B375" s="206"/>
      <c r="C375" s="185"/>
      <c r="D375" s="166"/>
      <c r="E375" s="205"/>
      <c r="F375" s="205"/>
      <c r="G375" s="166"/>
      <c r="H375" s="166"/>
      <c r="I375" s="205"/>
      <c r="J375" s="265"/>
      <c r="K375" s="185"/>
      <c r="L375" s="166"/>
      <c r="M375" s="205"/>
      <c r="N375" s="205"/>
      <c r="O375" s="166"/>
      <c r="P375" s="166"/>
      <c r="Q375" s="205"/>
      <c r="R375" s="265"/>
      <c r="S375" s="185"/>
      <c r="T375" s="166"/>
      <c r="U375" s="205"/>
      <c r="V375" s="205"/>
      <c r="W375" s="166"/>
      <c r="X375" s="166"/>
      <c r="Y375" s="205"/>
      <c r="Z375" s="265"/>
      <c r="AA375" s="166"/>
      <c r="AB375" s="166"/>
      <c r="AC375" s="205"/>
      <c r="AD375" s="205"/>
      <c r="AE375" s="166"/>
      <c r="AF375" s="166"/>
      <c r="AG375" s="205"/>
      <c r="AH375" s="205"/>
      <c r="AI375" s="185"/>
      <c r="AJ375" s="166"/>
      <c r="AK375" s="205"/>
      <c r="AL375" s="205"/>
      <c r="AM375" s="166"/>
      <c r="AN375" s="166"/>
      <c r="AO375" s="205"/>
      <c r="AP375" s="265"/>
      <c r="AQ375" s="185"/>
      <c r="AR375" s="166"/>
      <c r="AS375" s="205"/>
      <c r="AT375" s="205"/>
      <c r="AU375" s="166"/>
      <c r="AV375" s="166"/>
      <c r="AW375" s="205"/>
      <c r="AX375" s="265"/>
      <c r="AY375" s="185"/>
      <c r="AZ375" s="166"/>
      <c r="BA375" s="205"/>
      <c r="BB375" s="205"/>
      <c r="BC375" s="166"/>
      <c r="BD375" s="166"/>
      <c r="BE375" s="205"/>
      <c r="BF375" s="265"/>
      <c r="BG375" s="166"/>
    </row>
    <row r="376" spans="1:59" ht="12.75" x14ac:dyDescent="0.2">
      <c r="A376" s="205"/>
      <c r="B376" s="206"/>
      <c r="C376" s="185"/>
      <c r="D376" s="166"/>
      <c r="E376" s="205"/>
      <c r="F376" s="205"/>
      <c r="G376" s="166"/>
      <c r="H376" s="166"/>
      <c r="I376" s="205"/>
      <c r="J376" s="265"/>
      <c r="K376" s="185"/>
      <c r="L376" s="166"/>
      <c r="M376" s="205"/>
      <c r="N376" s="205"/>
      <c r="O376" s="166"/>
      <c r="P376" s="166"/>
      <c r="Q376" s="205"/>
      <c r="R376" s="265"/>
      <c r="S376" s="185"/>
      <c r="T376" s="166"/>
      <c r="U376" s="205"/>
      <c r="V376" s="205"/>
      <c r="W376" s="166"/>
      <c r="X376" s="166"/>
      <c r="Y376" s="205"/>
      <c r="Z376" s="265"/>
      <c r="AA376" s="166"/>
      <c r="AB376" s="166"/>
      <c r="AC376" s="205"/>
      <c r="AD376" s="205"/>
      <c r="AE376" s="166"/>
      <c r="AF376" s="166"/>
      <c r="AG376" s="205"/>
      <c r="AH376" s="205"/>
      <c r="AI376" s="185"/>
      <c r="AJ376" s="166"/>
      <c r="AK376" s="205"/>
      <c r="AL376" s="205"/>
      <c r="AM376" s="166"/>
      <c r="AN376" s="166"/>
      <c r="AO376" s="205"/>
      <c r="AP376" s="265"/>
      <c r="AQ376" s="185"/>
      <c r="AR376" s="166"/>
      <c r="AS376" s="205"/>
      <c r="AT376" s="205"/>
      <c r="AU376" s="166"/>
      <c r="AV376" s="166"/>
      <c r="AW376" s="205"/>
      <c r="AX376" s="265"/>
      <c r="AY376" s="185"/>
      <c r="AZ376" s="166"/>
      <c r="BA376" s="205"/>
      <c r="BB376" s="205"/>
      <c r="BC376" s="166"/>
      <c r="BD376" s="166"/>
      <c r="BE376" s="205"/>
      <c r="BF376" s="265"/>
      <c r="BG376" s="166"/>
    </row>
    <row r="377" spans="1:59" ht="12.75" x14ac:dyDescent="0.2">
      <c r="A377" s="205"/>
      <c r="B377" s="206"/>
      <c r="C377" s="185"/>
      <c r="D377" s="166"/>
      <c r="E377" s="205"/>
      <c r="F377" s="205"/>
      <c r="G377" s="166"/>
      <c r="H377" s="166"/>
      <c r="I377" s="205"/>
      <c r="J377" s="265"/>
      <c r="K377" s="185"/>
      <c r="L377" s="166"/>
      <c r="M377" s="205"/>
      <c r="N377" s="205"/>
      <c r="O377" s="166"/>
      <c r="P377" s="166"/>
      <c r="Q377" s="205"/>
      <c r="R377" s="265"/>
      <c r="S377" s="185"/>
      <c r="T377" s="166"/>
      <c r="U377" s="205"/>
      <c r="V377" s="205"/>
      <c r="W377" s="166"/>
      <c r="X377" s="166"/>
      <c r="Y377" s="205"/>
      <c r="Z377" s="265"/>
      <c r="AA377" s="166"/>
      <c r="AB377" s="166"/>
      <c r="AC377" s="205"/>
      <c r="AD377" s="205"/>
      <c r="AE377" s="166"/>
      <c r="AF377" s="166"/>
      <c r="AG377" s="205"/>
      <c r="AH377" s="205"/>
      <c r="AI377" s="185"/>
      <c r="AJ377" s="166"/>
      <c r="AK377" s="205"/>
      <c r="AL377" s="205"/>
      <c r="AM377" s="166"/>
      <c r="AN377" s="166"/>
      <c r="AO377" s="205"/>
      <c r="AP377" s="265"/>
      <c r="AQ377" s="185"/>
      <c r="AR377" s="166"/>
      <c r="AS377" s="205"/>
      <c r="AT377" s="205"/>
      <c r="AU377" s="166"/>
      <c r="AV377" s="166"/>
      <c r="AW377" s="205"/>
      <c r="AX377" s="265"/>
      <c r="AY377" s="185"/>
      <c r="AZ377" s="166"/>
      <c r="BA377" s="205"/>
      <c r="BB377" s="205"/>
      <c r="BC377" s="166"/>
      <c r="BD377" s="166"/>
      <c r="BE377" s="205"/>
      <c r="BF377" s="265"/>
      <c r="BG377" s="166"/>
    </row>
    <row r="378" spans="1:59" ht="12.75" x14ac:dyDescent="0.2">
      <c r="A378" s="205"/>
      <c r="B378" s="206"/>
      <c r="C378" s="185"/>
      <c r="D378" s="166"/>
      <c r="E378" s="205"/>
      <c r="F378" s="205"/>
      <c r="G378" s="166"/>
      <c r="H378" s="166"/>
      <c r="I378" s="205"/>
      <c r="J378" s="265"/>
      <c r="K378" s="185"/>
      <c r="L378" s="166"/>
      <c r="M378" s="205"/>
      <c r="N378" s="205"/>
      <c r="O378" s="166"/>
      <c r="P378" s="166"/>
      <c r="Q378" s="205"/>
      <c r="R378" s="265"/>
      <c r="S378" s="185"/>
      <c r="T378" s="166"/>
      <c r="U378" s="205"/>
      <c r="V378" s="205"/>
      <c r="W378" s="166"/>
      <c r="X378" s="166"/>
      <c r="Y378" s="205"/>
      <c r="Z378" s="265"/>
      <c r="AA378" s="166"/>
      <c r="AB378" s="166"/>
      <c r="AC378" s="205"/>
      <c r="AD378" s="205"/>
      <c r="AE378" s="166"/>
      <c r="AF378" s="166"/>
      <c r="AG378" s="205"/>
      <c r="AH378" s="205"/>
      <c r="AI378" s="185"/>
      <c r="AJ378" s="166"/>
      <c r="AK378" s="205"/>
      <c r="AL378" s="205"/>
      <c r="AM378" s="166"/>
      <c r="AN378" s="166"/>
      <c r="AO378" s="205"/>
      <c r="AP378" s="265"/>
      <c r="AQ378" s="185"/>
      <c r="AR378" s="166"/>
      <c r="AS378" s="205"/>
      <c r="AT378" s="205"/>
      <c r="AU378" s="166"/>
      <c r="AV378" s="166"/>
      <c r="AW378" s="205"/>
      <c r="AX378" s="265"/>
      <c r="AY378" s="185"/>
      <c r="AZ378" s="166"/>
      <c r="BA378" s="205"/>
      <c r="BB378" s="205"/>
      <c r="BC378" s="166"/>
      <c r="BD378" s="166"/>
      <c r="BE378" s="205"/>
      <c r="BF378" s="265"/>
      <c r="BG378" s="166"/>
    </row>
    <row r="379" spans="1:59" ht="12.75" x14ac:dyDescent="0.2">
      <c r="A379" s="205"/>
      <c r="B379" s="206"/>
      <c r="C379" s="185"/>
      <c r="D379" s="166"/>
      <c r="E379" s="205"/>
      <c r="F379" s="205"/>
      <c r="G379" s="166"/>
      <c r="H379" s="166"/>
      <c r="I379" s="205"/>
      <c r="J379" s="265"/>
      <c r="K379" s="185"/>
      <c r="L379" s="166"/>
      <c r="M379" s="205"/>
      <c r="N379" s="205"/>
      <c r="O379" s="166"/>
      <c r="P379" s="166"/>
      <c r="Q379" s="205"/>
      <c r="R379" s="265"/>
      <c r="S379" s="185"/>
      <c r="T379" s="166"/>
      <c r="U379" s="205"/>
      <c r="V379" s="205"/>
      <c r="W379" s="166"/>
      <c r="X379" s="166"/>
      <c r="Y379" s="205"/>
      <c r="Z379" s="265"/>
      <c r="AA379" s="166"/>
      <c r="AB379" s="166"/>
      <c r="AC379" s="205"/>
      <c r="AD379" s="205"/>
      <c r="AE379" s="166"/>
      <c r="AF379" s="166"/>
      <c r="AG379" s="205"/>
      <c r="AH379" s="205"/>
      <c r="AI379" s="185"/>
      <c r="AJ379" s="166"/>
      <c r="AK379" s="205"/>
      <c r="AL379" s="205"/>
      <c r="AM379" s="166"/>
      <c r="AN379" s="166"/>
      <c r="AO379" s="205"/>
      <c r="AP379" s="265"/>
      <c r="AQ379" s="185"/>
      <c r="AR379" s="166"/>
      <c r="AS379" s="205"/>
      <c r="AT379" s="205"/>
      <c r="AU379" s="166"/>
      <c r="AV379" s="166"/>
      <c r="AW379" s="205"/>
      <c r="AX379" s="265"/>
      <c r="AY379" s="185"/>
      <c r="AZ379" s="166"/>
      <c r="BA379" s="205"/>
      <c r="BB379" s="205"/>
      <c r="BC379" s="166"/>
      <c r="BD379" s="166"/>
      <c r="BE379" s="205"/>
      <c r="BF379" s="265"/>
      <c r="BG379" s="166"/>
    </row>
    <row r="380" spans="1:59" ht="12.75" x14ac:dyDescent="0.2">
      <c r="A380" s="205"/>
      <c r="B380" s="206"/>
      <c r="C380" s="185"/>
      <c r="D380" s="166"/>
      <c r="E380" s="205"/>
      <c r="F380" s="205"/>
      <c r="G380" s="166"/>
      <c r="H380" s="166"/>
      <c r="I380" s="205"/>
      <c r="J380" s="265"/>
      <c r="K380" s="185"/>
      <c r="L380" s="166"/>
      <c r="M380" s="205"/>
      <c r="N380" s="205"/>
      <c r="O380" s="166"/>
      <c r="P380" s="166"/>
      <c r="Q380" s="205"/>
      <c r="R380" s="265"/>
      <c r="S380" s="185"/>
      <c r="T380" s="166"/>
      <c r="U380" s="205"/>
      <c r="V380" s="205"/>
      <c r="W380" s="166"/>
      <c r="X380" s="166"/>
      <c r="Y380" s="205"/>
      <c r="Z380" s="265"/>
      <c r="AA380" s="166"/>
      <c r="AB380" s="166"/>
      <c r="AC380" s="205"/>
      <c r="AD380" s="205"/>
      <c r="AE380" s="166"/>
      <c r="AF380" s="166"/>
      <c r="AG380" s="205"/>
      <c r="AH380" s="205"/>
      <c r="AI380" s="185"/>
      <c r="AJ380" s="166"/>
      <c r="AK380" s="205"/>
      <c r="AL380" s="205"/>
      <c r="AM380" s="166"/>
      <c r="AN380" s="166"/>
      <c r="AO380" s="205"/>
      <c r="AP380" s="265"/>
      <c r="AQ380" s="185"/>
      <c r="AR380" s="166"/>
      <c r="AS380" s="205"/>
      <c r="AT380" s="205"/>
      <c r="AU380" s="166"/>
      <c r="AV380" s="166"/>
      <c r="AW380" s="205"/>
      <c r="AX380" s="265"/>
      <c r="AY380" s="185"/>
      <c r="AZ380" s="166"/>
      <c r="BA380" s="205"/>
      <c r="BB380" s="205"/>
      <c r="BC380" s="166"/>
      <c r="BD380" s="166"/>
      <c r="BE380" s="205"/>
      <c r="BF380" s="265"/>
      <c r="BG380" s="166"/>
    </row>
    <row r="381" spans="1:59" ht="12.75" x14ac:dyDescent="0.2">
      <c r="A381" s="205"/>
      <c r="B381" s="206"/>
      <c r="C381" s="185"/>
      <c r="D381" s="166"/>
      <c r="E381" s="205"/>
      <c r="F381" s="205"/>
      <c r="G381" s="166"/>
      <c r="H381" s="166"/>
      <c r="I381" s="205"/>
      <c r="J381" s="265"/>
      <c r="K381" s="185"/>
      <c r="L381" s="166"/>
      <c r="M381" s="205"/>
      <c r="N381" s="205"/>
      <c r="O381" s="166"/>
      <c r="P381" s="166"/>
      <c r="Q381" s="205"/>
      <c r="R381" s="265"/>
      <c r="S381" s="185"/>
      <c r="T381" s="166"/>
      <c r="U381" s="205"/>
      <c r="V381" s="205"/>
      <c r="W381" s="166"/>
      <c r="X381" s="166"/>
      <c r="Y381" s="205"/>
      <c r="Z381" s="265"/>
      <c r="AA381" s="166"/>
      <c r="AB381" s="166"/>
      <c r="AC381" s="205"/>
      <c r="AD381" s="205"/>
      <c r="AE381" s="166"/>
      <c r="AF381" s="166"/>
      <c r="AG381" s="205"/>
      <c r="AH381" s="205"/>
      <c r="AI381" s="185"/>
      <c r="AJ381" s="166"/>
      <c r="AK381" s="205"/>
      <c r="AL381" s="205"/>
      <c r="AM381" s="166"/>
      <c r="AN381" s="166"/>
      <c r="AO381" s="205"/>
      <c r="AP381" s="265"/>
      <c r="AQ381" s="185"/>
      <c r="AR381" s="166"/>
      <c r="AS381" s="205"/>
      <c r="AT381" s="205"/>
      <c r="AU381" s="166"/>
      <c r="AV381" s="166"/>
      <c r="AW381" s="205"/>
      <c r="AX381" s="265"/>
      <c r="AY381" s="185"/>
      <c r="AZ381" s="166"/>
      <c r="BA381" s="205"/>
      <c r="BB381" s="205"/>
      <c r="BC381" s="166"/>
      <c r="BD381" s="166"/>
      <c r="BE381" s="205"/>
      <c r="BF381" s="265"/>
      <c r="BG381" s="166"/>
    </row>
    <row r="382" spans="1:59" ht="12.75" x14ac:dyDescent="0.2">
      <c r="A382" s="205"/>
      <c r="B382" s="206"/>
      <c r="C382" s="185"/>
      <c r="D382" s="166"/>
      <c r="E382" s="205"/>
      <c r="F382" s="205"/>
      <c r="G382" s="166"/>
      <c r="H382" s="166"/>
      <c r="I382" s="205"/>
      <c r="J382" s="265"/>
      <c r="K382" s="185"/>
      <c r="L382" s="166"/>
      <c r="M382" s="205"/>
      <c r="N382" s="205"/>
      <c r="O382" s="166"/>
      <c r="P382" s="166"/>
      <c r="Q382" s="205"/>
      <c r="R382" s="265"/>
      <c r="S382" s="185"/>
      <c r="T382" s="166"/>
      <c r="U382" s="205"/>
      <c r="V382" s="205"/>
      <c r="W382" s="166"/>
      <c r="X382" s="166"/>
      <c r="Y382" s="205"/>
      <c r="Z382" s="265"/>
      <c r="AA382" s="166"/>
      <c r="AB382" s="166"/>
      <c r="AC382" s="205"/>
      <c r="AD382" s="205"/>
      <c r="AE382" s="166"/>
      <c r="AF382" s="166"/>
      <c r="AG382" s="205"/>
      <c r="AH382" s="205"/>
      <c r="AI382" s="185"/>
      <c r="AJ382" s="166"/>
      <c r="AK382" s="205"/>
      <c r="AL382" s="205"/>
      <c r="AM382" s="166"/>
      <c r="AN382" s="166"/>
      <c r="AO382" s="205"/>
      <c r="AP382" s="265"/>
      <c r="AQ382" s="185"/>
      <c r="AR382" s="166"/>
      <c r="AS382" s="205"/>
      <c r="AT382" s="205"/>
      <c r="AU382" s="166"/>
      <c r="AV382" s="166"/>
      <c r="AW382" s="205"/>
      <c r="AX382" s="265"/>
      <c r="AY382" s="185"/>
      <c r="AZ382" s="166"/>
      <c r="BA382" s="205"/>
      <c r="BB382" s="205"/>
      <c r="BC382" s="166"/>
      <c r="BD382" s="166"/>
      <c r="BE382" s="205"/>
      <c r="BF382" s="265"/>
      <c r="BG382" s="166"/>
    </row>
    <row r="383" spans="1:59" ht="12.75" x14ac:dyDescent="0.2">
      <c r="A383" s="205"/>
      <c r="B383" s="206"/>
      <c r="C383" s="185"/>
      <c r="D383" s="166"/>
      <c r="E383" s="205"/>
      <c r="F383" s="205"/>
      <c r="G383" s="166"/>
      <c r="H383" s="166"/>
      <c r="I383" s="205"/>
      <c r="J383" s="265"/>
      <c r="K383" s="185"/>
      <c r="L383" s="166"/>
      <c r="M383" s="205"/>
      <c r="N383" s="205"/>
      <c r="O383" s="166"/>
      <c r="P383" s="166"/>
      <c r="Q383" s="205"/>
      <c r="R383" s="265"/>
      <c r="S383" s="185"/>
      <c r="T383" s="166"/>
      <c r="U383" s="205"/>
      <c r="V383" s="205"/>
      <c r="W383" s="166"/>
      <c r="X383" s="166"/>
      <c r="Y383" s="205"/>
      <c r="Z383" s="265"/>
      <c r="AA383" s="166"/>
      <c r="AB383" s="166"/>
      <c r="AC383" s="205"/>
      <c r="AD383" s="205"/>
      <c r="AE383" s="166"/>
      <c r="AF383" s="166"/>
      <c r="AG383" s="205"/>
      <c r="AH383" s="205"/>
      <c r="AI383" s="185"/>
      <c r="AJ383" s="166"/>
      <c r="AK383" s="205"/>
      <c r="AL383" s="205"/>
      <c r="AM383" s="166"/>
      <c r="AN383" s="166"/>
      <c r="AO383" s="205"/>
      <c r="AP383" s="265"/>
      <c r="AQ383" s="185"/>
      <c r="AR383" s="166"/>
      <c r="AS383" s="205"/>
      <c r="AT383" s="205"/>
      <c r="AU383" s="166"/>
      <c r="AV383" s="166"/>
      <c r="AW383" s="205"/>
      <c r="AX383" s="265"/>
      <c r="AY383" s="185"/>
      <c r="AZ383" s="166"/>
      <c r="BA383" s="205"/>
      <c r="BB383" s="205"/>
      <c r="BC383" s="166"/>
      <c r="BD383" s="166"/>
      <c r="BE383" s="205"/>
      <c r="BF383" s="265"/>
      <c r="BG383" s="166"/>
    </row>
    <row r="384" spans="1:59" ht="12.75" x14ac:dyDescent="0.2">
      <c r="A384" s="205"/>
      <c r="B384" s="206"/>
      <c r="C384" s="185"/>
      <c r="D384" s="166"/>
      <c r="E384" s="205"/>
      <c r="F384" s="205"/>
      <c r="G384" s="166"/>
      <c r="H384" s="166"/>
      <c r="I384" s="205"/>
      <c r="J384" s="265"/>
      <c r="K384" s="185"/>
      <c r="L384" s="166"/>
      <c r="M384" s="205"/>
      <c r="N384" s="205"/>
      <c r="O384" s="166"/>
      <c r="P384" s="166"/>
      <c r="Q384" s="205"/>
      <c r="R384" s="265"/>
      <c r="S384" s="185"/>
      <c r="T384" s="166"/>
      <c r="U384" s="205"/>
      <c r="V384" s="205"/>
      <c r="W384" s="166"/>
      <c r="X384" s="166"/>
      <c r="Y384" s="205"/>
      <c r="Z384" s="265"/>
      <c r="AA384" s="166"/>
      <c r="AB384" s="166"/>
      <c r="AC384" s="205"/>
      <c r="AD384" s="205"/>
      <c r="AE384" s="166"/>
      <c r="AF384" s="166"/>
      <c r="AG384" s="205"/>
      <c r="AH384" s="205"/>
      <c r="AI384" s="185"/>
      <c r="AJ384" s="166"/>
      <c r="AK384" s="205"/>
      <c r="AL384" s="205"/>
      <c r="AM384" s="166"/>
      <c r="AN384" s="166"/>
      <c r="AO384" s="205"/>
      <c r="AP384" s="265"/>
      <c r="AQ384" s="185"/>
      <c r="AR384" s="166"/>
      <c r="AS384" s="205"/>
      <c r="AT384" s="205"/>
      <c r="AU384" s="166"/>
      <c r="AV384" s="166"/>
      <c r="AW384" s="205"/>
      <c r="AX384" s="265"/>
      <c r="AY384" s="185"/>
      <c r="AZ384" s="166"/>
      <c r="BA384" s="205"/>
      <c r="BB384" s="205"/>
      <c r="BC384" s="166"/>
      <c r="BD384" s="166"/>
      <c r="BE384" s="205"/>
      <c r="BF384" s="265"/>
      <c r="BG384" s="166"/>
    </row>
    <row r="385" spans="1:59" ht="12.75" x14ac:dyDescent="0.2">
      <c r="A385" s="205"/>
      <c r="B385" s="206"/>
      <c r="C385" s="185"/>
      <c r="D385" s="166"/>
      <c r="E385" s="205"/>
      <c r="F385" s="205"/>
      <c r="G385" s="166"/>
      <c r="H385" s="166"/>
      <c r="I385" s="205"/>
      <c r="J385" s="265"/>
      <c r="K385" s="185"/>
      <c r="L385" s="166"/>
      <c r="M385" s="205"/>
      <c r="N385" s="205"/>
      <c r="O385" s="166"/>
      <c r="P385" s="166"/>
      <c r="Q385" s="205"/>
      <c r="R385" s="265"/>
      <c r="S385" s="185"/>
      <c r="T385" s="166"/>
      <c r="U385" s="205"/>
      <c r="V385" s="205"/>
      <c r="W385" s="166"/>
      <c r="X385" s="166"/>
      <c r="Y385" s="205"/>
      <c r="Z385" s="265"/>
      <c r="AA385" s="166"/>
      <c r="AB385" s="166"/>
      <c r="AC385" s="205"/>
      <c r="AD385" s="205"/>
      <c r="AE385" s="166"/>
      <c r="AF385" s="166"/>
      <c r="AG385" s="205"/>
      <c r="AH385" s="205"/>
      <c r="AI385" s="185"/>
      <c r="AJ385" s="166"/>
      <c r="AK385" s="205"/>
      <c r="AL385" s="205"/>
      <c r="AM385" s="166"/>
      <c r="AN385" s="166"/>
      <c r="AO385" s="205"/>
      <c r="AP385" s="265"/>
      <c r="AQ385" s="185"/>
      <c r="AR385" s="166"/>
      <c r="AS385" s="205"/>
      <c r="AT385" s="205"/>
      <c r="AU385" s="166"/>
      <c r="AV385" s="166"/>
      <c r="AW385" s="205"/>
      <c r="AX385" s="265"/>
      <c r="AY385" s="185"/>
      <c r="AZ385" s="166"/>
      <c r="BA385" s="205"/>
      <c r="BB385" s="205"/>
      <c r="BC385" s="166"/>
      <c r="BD385" s="166"/>
      <c r="BE385" s="205"/>
      <c r="BF385" s="265"/>
      <c r="BG385" s="166"/>
    </row>
    <row r="386" spans="1:59" ht="12.75" x14ac:dyDescent="0.2">
      <c r="A386" s="205"/>
      <c r="B386" s="206"/>
      <c r="C386" s="185"/>
      <c r="D386" s="166"/>
      <c r="E386" s="205"/>
      <c r="F386" s="205"/>
      <c r="G386" s="166"/>
      <c r="H386" s="166"/>
      <c r="I386" s="205"/>
      <c r="J386" s="265"/>
      <c r="K386" s="185"/>
      <c r="L386" s="166"/>
      <c r="M386" s="205"/>
      <c r="N386" s="205"/>
      <c r="O386" s="166"/>
      <c r="P386" s="166"/>
      <c r="Q386" s="205"/>
      <c r="R386" s="265"/>
      <c r="S386" s="185"/>
      <c r="T386" s="166"/>
      <c r="U386" s="205"/>
      <c r="V386" s="205"/>
      <c r="W386" s="166"/>
      <c r="X386" s="166"/>
      <c r="Y386" s="205"/>
      <c r="Z386" s="265"/>
      <c r="AA386" s="166"/>
      <c r="AB386" s="166"/>
      <c r="AC386" s="205"/>
      <c r="AD386" s="205"/>
      <c r="AE386" s="166"/>
      <c r="AF386" s="166"/>
      <c r="AG386" s="205"/>
      <c r="AH386" s="205"/>
      <c r="AI386" s="185"/>
      <c r="AJ386" s="166"/>
      <c r="AK386" s="205"/>
      <c r="AL386" s="205"/>
      <c r="AM386" s="166"/>
      <c r="AN386" s="166"/>
      <c r="AO386" s="205"/>
      <c r="AP386" s="265"/>
      <c r="AQ386" s="185"/>
      <c r="AR386" s="166"/>
      <c r="AS386" s="205"/>
      <c r="AT386" s="205"/>
      <c r="AU386" s="166"/>
      <c r="AV386" s="166"/>
      <c r="AW386" s="205"/>
      <c r="AX386" s="265"/>
      <c r="AY386" s="185"/>
      <c r="AZ386" s="166"/>
      <c r="BA386" s="205"/>
      <c r="BB386" s="205"/>
      <c r="BC386" s="166"/>
      <c r="BD386" s="166"/>
      <c r="BE386" s="205"/>
      <c r="BF386" s="265"/>
      <c r="BG386" s="166"/>
    </row>
    <row r="387" spans="1:59" ht="12.75" x14ac:dyDescent="0.2">
      <c r="A387" s="205"/>
      <c r="B387" s="206"/>
      <c r="C387" s="185"/>
      <c r="D387" s="166"/>
      <c r="E387" s="205"/>
      <c r="F387" s="205"/>
      <c r="G387" s="166"/>
      <c r="H387" s="166"/>
      <c r="I387" s="205"/>
      <c r="J387" s="265"/>
      <c r="K387" s="185"/>
      <c r="L387" s="166"/>
      <c r="M387" s="205"/>
      <c r="N387" s="205"/>
      <c r="O387" s="166"/>
      <c r="P387" s="166"/>
      <c r="Q387" s="205"/>
      <c r="R387" s="265"/>
      <c r="S387" s="185"/>
      <c r="T387" s="166"/>
      <c r="U387" s="205"/>
      <c r="V387" s="205"/>
      <c r="W387" s="166"/>
      <c r="X387" s="166"/>
      <c r="Y387" s="205"/>
      <c r="Z387" s="265"/>
      <c r="AA387" s="166"/>
      <c r="AB387" s="166"/>
      <c r="AC387" s="205"/>
      <c r="AD387" s="205"/>
      <c r="AE387" s="166"/>
      <c r="AF387" s="166"/>
      <c r="AG387" s="205"/>
      <c r="AH387" s="205"/>
      <c r="AI387" s="185"/>
      <c r="AJ387" s="166"/>
      <c r="AK387" s="205"/>
      <c r="AL387" s="205"/>
      <c r="AM387" s="166"/>
      <c r="AN387" s="166"/>
      <c r="AO387" s="205"/>
      <c r="AP387" s="265"/>
      <c r="AQ387" s="185"/>
      <c r="AR387" s="166"/>
      <c r="AS387" s="205"/>
      <c r="AT387" s="205"/>
      <c r="AU387" s="166"/>
      <c r="AV387" s="166"/>
      <c r="AW387" s="205"/>
      <c r="AX387" s="265"/>
      <c r="AY387" s="185"/>
      <c r="AZ387" s="166"/>
      <c r="BA387" s="205"/>
      <c r="BB387" s="205"/>
      <c r="BC387" s="166"/>
      <c r="BD387" s="166"/>
      <c r="BE387" s="205"/>
      <c r="BF387" s="265"/>
      <c r="BG387" s="166"/>
    </row>
    <row r="388" spans="1:59" ht="12.75" x14ac:dyDescent="0.2">
      <c r="A388" s="205"/>
      <c r="B388" s="206"/>
      <c r="C388" s="185"/>
      <c r="D388" s="166"/>
      <c r="E388" s="205"/>
      <c r="F388" s="205"/>
      <c r="G388" s="166"/>
      <c r="H388" s="166"/>
      <c r="I388" s="205"/>
      <c r="J388" s="265"/>
      <c r="K388" s="185"/>
      <c r="L388" s="166"/>
      <c r="M388" s="205"/>
      <c r="N388" s="205"/>
      <c r="O388" s="166"/>
      <c r="P388" s="166"/>
      <c r="Q388" s="205"/>
      <c r="R388" s="265"/>
      <c r="S388" s="185"/>
      <c r="T388" s="166"/>
      <c r="U388" s="205"/>
      <c r="V388" s="205"/>
      <c r="W388" s="166"/>
      <c r="X388" s="166"/>
      <c r="Y388" s="205"/>
      <c r="Z388" s="265"/>
      <c r="AA388" s="166"/>
      <c r="AB388" s="166"/>
      <c r="AC388" s="205"/>
      <c r="AD388" s="205"/>
      <c r="AE388" s="166"/>
      <c r="AF388" s="166"/>
      <c r="AG388" s="205"/>
      <c r="AH388" s="205"/>
      <c r="AI388" s="185"/>
      <c r="AJ388" s="166"/>
      <c r="AK388" s="205"/>
      <c r="AL388" s="205"/>
      <c r="AM388" s="166"/>
      <c r="AN388" s="166"/>
      <c r="AO388" s="205"/>
      <c r="AP388" s="265"/>
      <c r="AQ388" s="185"/>
      <c r="AR388" s="166"/>
      <c r="AS388" s="205"/>
      <c r="AT388" s="205"/>
      <c r="AU388" s="166"/>
      <c r="AV388" s="166"/>
      <c r="AW388" s="205"/>
      <c r="AX388" s="265"/>
      <c r="AY388" s="185"/>
      <c r="AZ388" s="166"/>
      <c r="BA388" s="205"/>
      <c r="BB388" s="205"/>
      <c r="BC388" s="166"/>
      <c r="BD388" s="166"/>
      <c r="BE388" s="205"/>
      <c r="BF388" s="265"/>
      <c r="BG388" s="166"/>
    </row>
    <row r="389" spans="1:59" ht="12.75" x14ac:dyDescent="0.2">
      <c r="A389" s="205"/>
      <c r="B389" s="206"/>
      <c r="C389" s="185"/>
      <c r="D389" s="166"/>
      <c r="E389" s="205"/>
      <c r="F389" s="205"/>
      <c r="G389" s="166"/>
      <c r="H389" s="166"/>
      <c r="I389" s="205"/>
      <c r="J389" s="265"/>
      <c r="K389" s="185"/>
      <c r="L389" s="166"/>
      <c r="M389" s="205"/>
      <c r="N389" s="205"/>
      <c r="O389" s="166"/>
      <c r="P389" s="166"/>
      <c r="Q389" s="205"/>
      <c r="R389" s="265"/>
      <c r="S389" s="185"/>
      <c r="T389" s="166"/>
      <c r="U389" s="205"/>
      <c r="V389" s="205"/>
      <c r="W389" s="166"/>
      <c r="X389" s="166"/>
      <c r="Y389" s="205"/>
      <c r="Z389" s="265"/>
      <c r="AA389" s="166"/>
      <c r="AB389" s="166"/>
      <c r="AC389" s="205"/>
      <c r="AD389" s="205"/>
      <c r="AE389" s="166"/>
      <c r="AF389" s="166"/>
      <c r="AG389" s="205"/>
      <c r="AH389" s="205"/>
      <c r="AI389" s="185"/>
      <c r="AJ389" s="166"/>
      <c r="AK389" s="205"/>
      <c r="AL389" s="205"/>
      <c r="AM389" s="166"/>
      <c r="AN389" s="166"/>
      <c r="AO389" s="205"/>
      <c r="AP389" s="265"/>
      <c r="AQ389" s="185"/>
      <c r="AR389" s="166"/>
      <c r="AS389" s="205"/>
      <c r="AT389" s="205"/>
      <c r="AU389" s="166"/>
      <c r="AV389" s="166"/>
      <c r="AW389" s="205"/>
      <c r="AX389" s="265"/>
      <c r="AY389" s="185"/>
      <c r="AZ389" s="166"/>
      <c r="BA389" s="205"/>
      <c r="BB389" s="205"/>
      <c r="BC389" s="166"/>
      <c r="BD389" s="166"/>
      <c r="BE389" s="205"/>
      <c r="BF389" s="265"/>
      <c r="BG389" s="166"/>
    </row>
    <row r="390" spans="1:59" ht="12.75" x14ac:dyDescent="0.2">
      <c r="A390" s="205"/>
      <c r="B390" s="206"/>
      <c r="C390" s="185"/>
      <c r="D390" s="166"/>
      <c r="E390" s="205"/>
      <c r="F390" s="205"/>
      <c r="G390" s="166"/>
      <c r="H390" s="166"/>
      <c r="I390" s="205"/>
      <c r="J390" s="265"/>
      <c r="K390" s="185"/>
      <c r="L390" s="166"/>
      <c r="M390" s="205"/>
      <c r="N390" s="205"/>
      <c r="O390" s="166"/>
      <c r="P390" s="166"/>
      <c r="Q390" s="205"/>
      <c r="R390" s="265"/>
      <c r="S390" s="185"/>
      <c r="T390" s="166"/>
      <c r="U390" s="205"/>
      <c r="V390" s="205"/>
      <c r="W390" s="166"/>
      <c r="X390" s="166"/>
      <c r="Y390" s="205"/>
      <c r="Z390" s="265"/>
      <c r="AA390" s="166"/>
      <c r="AB390" s="166"/>
      <c r="AC390" s="205"/>
      <c r="AD390" s="205"/>
      <c r="AE390" s="166"/>
      <c r="AF390" s="166"/>
      <c r="AG390" s="205"/>
      <c r="AH390" s="205"/>
      <c r="AI390" s="185"/>
      <c r="AJ390" s="166"/>
      <c r="AK390" s="205"/>
      <c r="AL390" s="205"/>
      <c r="AM390" s="166"/>
      <c r="AN390" s="166"/>
      <c r="AO390" s="205"/>
      <c r="AP390" s="265"/>
      <c r="AQ390" s="185"/>
      <c r="AR390" s="166"/>
      <c r="AS390" s="205"/>
      <c r="AT390" s="205"/>
      <c r="AU390" s="166"/>
      <c r="AV390" s="166"/>
      <c r="AW390" s="205"/>
      <c r="AX390" s="265"/>
      <c r="AY390" s="185"/>
      <c r="AZ390" s="166"/>
      <c r="BA390" s="205"/>
      <c r="BB390" s="205"/>
      <c r="BC390" s="166"/>
      <c r="BD390" s="166"/>
      <c r="BE390" s="205"/>
      <c r="BF390" s="265"/>
      <c r="BG390" s="166"/>
    </row>
    <row r="391" spans="1:59" ht="12.75" x14ac:dyDescent="0.2">
      <c r="A391" s="205"/>
      <c r="B391" s="206"/>
      <c r="C391" s="185"/>
      <c r="D391" s="166"/>
      <c r="E391" s="205"/>
      <c r="F391" s="205"/>
      <c r="G391" s="166"/>
      <c r="H391" s="166"/>
      <c r="I391" s="205"/>
      <c r="J391" s="265"/>
      <c r="K391" s="185"/>
      <c r="L391" s="166"/>
      <c r="M391" s="205"/>
      <c r="N391" s="205"/>
      <c r="O391" s="166"/>
      <c r="P391" s="166"/>
      <c r="Q391" s="205"/>
      <c r="R391" s="265"/>
      <c r="S391" s="185"/>
      <c r="T391" s="166"/>
      <c r="U391" s="205"/>
      <c r="V391" s="205"/>
      <c r="W391" s="166"/>
      <c r="X391" s="166"/>
      <c r="Y391" s="205"/>
      <c r="Z391" s="265"/>
      <c r="AA391" s="166"/>
      <c r="AB391" s="166"/>
      <c r="AC391" s="205"/>
      <c r="AD391" s="205"/>
      <c r="AE391" s="166"/>
      <c r="AF391" s="166"/>
      <c r="AG391" s="205"/>
      <c r="AH391" s="205"/>
      <c r="AI391" s="185"/>
      <c r="AJ391" s="166"/>
      <c r="AK391" s="205"/>
      <c r="AL391" s="205"/>
      <c r="AM391" s="166"/>
      <c r="AN391" s="166"/>
      <c r="AO391" s="205"/>
      <c r="AP391" s="265"/>
      <c r="AQ391" s="185"/>
      <c r="AR391" s="166"/>
      <c r="AS391" s="205"/>
      <c r="AT391" s="205"/>
      <c r="AU391" s="166"/>
      <c r="AV391" s="166"/>
      <c r="AW391" s="205"/>
      <c r="AX391" s="265"/>
      <c r="AY391" s="185"/>
      <c r="AZ391" s="166"/>
      <c r="BA391" s="205"/>
      <c r="BB391" s="205"/>
      <c r="BC391" s="166"/>
      <c r="BD391" s="166"/>
      <c r="BE391" s="205"/>
      <c r="BF391" s="265"/>
      <c r="BG391" s="166"/>
    </row>
    <row r="392" spans="1:59" ht="12.75" x14ac:dyDescent="0.2">
      <c r="A392" s="205"/>
      <c r="B392" s="206"/>
      <c r="C392" s="185"/>
      <c r="D392" s="166"/>
      <c r="E392" s="205"/>
      <c r="F392" s="205"/>
      <c r="G392" s="166"/>
      <c r="H392" s="166"/>
      <c r="I392" s="205"/>
      <c r="J392" s="265"/>
      <c r="K392" s="185"/>
      <c r="L392" s="166"/>
      <c r="M392" s="205"/>
      <c r="N392" s="205"/>
      <c r="O392" s="166"/>
      <c r="P392" s="166"/>
      <c r="Q392" s="205"/>
      <c r="R392" s="265"/>
      <c r="S392" s="185"/>
      <c r="T392" s="166"/>
      <c r="U392" s="205"/>
      <c r="V392" s="205"/>
      <c r="W392" s="166"/>
      <c r="X392" s="166"/>
      <c r="Y392" s="205"/>
      <c r="Z392" s="265"/>
      <c r="AA392" s="166"/>
      <c r="AB392" s="166"/>
      <c r="AC392" s="205"/>
      <c r="AD392" s="205"/>
      <c r="AE392" s="166"/>
      <c r="AF392" s="166"/>
      <c r="AG392" s="205"/>
      <c r="AH392" s="205"/>
      <c r="AI392" s="185"/>
      <c r="AJ392" s="166"/>
      <c r="AK392" s="205"/>
      <c r="AL392" s="205"/>
      <c r="AM392" s="166"/>
      <c r="AN392" s="166"/>
      <c r="AO392" s="205"/>
      <c r="AP392" s="265"/>
      <c r="AQ392" s="185"/>
      <c r="AR392" s="166"/>
      <c r="AS392" s="205"/>
      <c r="AT392" s="205"/>
      <c r="AU392" s="166"/>
      <c r="AV392" s="166"/>
      <c r="AW392" s="205"/>
      <c r="AX392" s="265"/>
      <c r="AY392" s="185"/>
      <c r="AZ392" s="166"/>
      <c r="BA392" s="205"/>
      <c r="BB392" s="205"/>
      <c r="BC392" s="166"/>
      <c r="BD392" s="166"/>
      <c r="BE392" s="205"/>
      <c r="BF392" s="265"/>
      <c r="BG392" s="166"/>
    </row>
    <row r="393" spans="1:59" ht="12.75" x14ac:dyDescent="0.2">
      <c r="A393" s="205"/>
      <c r="B393" s="206"/>
      <c r="C393" s="185"/>
      <c r="D393" s="166"/>
      <c r="E393" s="205"/>
      <c r="F393" s="205"/>
      <c r="G393" s="166"/>
      <c r="H393" s="166"/>
      <c r="I393" s="205"/>
      <c r="J393" s="265"/>
      <c r="K393" s="185"/>
      <c r="L393" s="166"/>
      <c r="M393" s="205"/>
      <c r="N393" s="205"/>
      <c r="O393" s="166"/>
      <c r="P393" s="166"/>
      <c r="Q393" s="205"/>
      <c r="R393" s="265"/>
      <c r="S393" s="185"/>
      <c r="T393" s="166"/>
      <c r="U393" s="205"/>
      <c r="V393" s="205"/>
      <c r="W393" s="166"/>
      <c r="X393" s="166"/>
      <c r="Y393" s="205"/>
      <c r="Z393" s="265"/>
      <c r="AA393" s="166"/>
      <c r="AB393" s="166"/>
      <c r="AC393" s="205"/>
      <c r="AD393" s="205"/>
      <c r="AE393" s="166"/>
      <c r="AF393" s="166"/>
      <c r="AG393" s="205"/>
      <c r="AH393" s="205"/>
      <c r="AI393" s="185"/>
      <c r="AJ393" s="166"/>
      <c r="AK393" s="205"/>
      <c r="AL393" s="205"/>
      <c r="AM393" s="166"/>
      <c r="AN393" s="166"/>
      <c r="AO393" s="205"/>
      <c r="AP393" s="265"/>
      <c r="AQ393" s="185"/>
      <c r="AR393" s="166"/>
      <c r="AS393" s="205"/>
      <c r="AT393" s="205"/>
      <c r="AU393" s="166"/>
      <c r="AV393" s="166"/>
      <c r="AW393" s="205"/>
      <c r="AX393" s="265"/>
      <c r="AY393" s="185"/>
      <c r="AZ393" s="166"/>
      <c r="BA393" s="205"/>
      <c r="BB393" s="205"/>
      <c r="BC393" s="166"/>
      <c r="BD393" s="166"/>
      <c r="BE393" s="205"/>
      <c r="BF393" s="265"/>
      <c r="BG393" s="166"/>
    </row>
    <row r="394" spans="1:59" ht="12.75" x14ac:dyDescent="0.2">
      <c r="A394" s="205"/>
      <c r="B394" s="206"/>
      <c r="C394" s="185"/>
      <c r="D394" s="166"/>
      <c r="E394" s="205"/>
      <c r="F394" s="205"/>
      <c r="G394" s="166"/>
      <c r="H394" s="166"/>
      <c r="I394" s="205"/>
      <c r="J394" s="265"/>
      <c r="K394" s="185"/>
      <c r="L394" s="166"/>
      <c r="M394" s="205"/>
      <c r="N394" s="205"/>
      <c r="O394" s="166"/>
      <c r="P394" s="166"/>
      <c r="Q394" s="205"/>
      <c r="R394" s="265"/>
      <c r="S394" s="185"/>
      <c r="T394" s="166"/>
      <c r="U394" s="205"/>
      <c r="V394" s="205"/>
      <c r="W394" s="166"/>
      <c r="X394" s="166"/>
      <c r="Y394" s="205"/>
      <c r="Z394" s="265"/>
      <c r="AA394" s="166"/>
      <c r="AB394" s="166"/>
      <c r="AC394" s="205"/>
      <c r="AD394" s="205"/>
      <c r="AE394" s="166"/>
      <c r="AF394" s="166"/>
      <c r="AG394" s="205"/>
      <c r="AH394" s="205"/>
      <c r="AI394" s="185"/>
      <c r="AJ394" s="166"/>
      <c r="AK394" s="205"/>
      <c r="AL394" s="205"/>
      <c r="AM394" s="166"/>
      <c r="AN394" s="166"/>
      <c r="AO394" s="205"/>
      <c r="AP394" s="265"/>
      <c r="AQ394" s="185"/>
      <c r="AR394" s="166"/>
      <c r="AS394" s="205"/>
      <c r="AT394" s="205"/>
      <c r="AU394" s="166"/>
      <c r="AV394" s="166"/>
      <c r="AW394" s="205"/>
      <c r="AX394" s="265"/>
      <c r="AY394" s="185"/>
      <c r="AZ394" s="166"/>
      <c r="BA394" s="205"/>
      <c r="BB394" s="205"/>
      <c r="BC394" s="166"/>
      <c r="BD394" s="166"/>
      <c r="BE394" s="205"/>
      <c r="BF394" s="265"/>
      <c r="BG394" s="166"/>
    </row>
    <row r="395" spans="1:59" ht="12.75" x14ac:dyDescent="0.2">
      <c r="A395" s="205"/>
      <c r="B395" s="206"/>
      <c r="C395" s="185"/>
      <c r="D395" s="166"/>
      <c r="E395" s="205"/>
      <c r="F395" s="205"/>
      <c r="G395" s="166"/>
      <c r="H395" s="166"/>
      <c r="I395" s="205"/>
      <c r="J395" s="265"/>
      <c r="K395" s="185"/>
      <c r="L395" s="166"/>
      <c r="M395" s="205"/>
      <c r="N395" s="205"/>
      <c r="O395" s="166"/>
      <c r="P395" s="166"/>
      <c r="Q395" s="205"/>
      <c r="R395" s="265"/>
      <c r="S395" s="185"/>
      <c r="T395" s="166"/>
      <c r="U395" s="205"/>
      <c r="V395" s="205"/>
      <c r="W395" s="166"/>
      <c r="X395" s="166"/>
      <c r="Y395" s="205"/>
      <c r="Z395" s="265"/>
      <c r="AA395" s="166"/>
      <c r="AB395" s="166"/>
      <c r="AC395" s="205"/>
      <c r="AD395" s="205"/>
      <c r="AE395" s="166"/>
      <c r="AF395" s="166"/>
      <c r="AG395" s="205"/>
      <c r="AH395" s="205"/>
      <c r="AI395" s="185"/>
      <c r="AJ395" s="166"/>
      <c r="AK395" s="205"/>
      <c r="AL395" s="205"/>
      <c r="AM395" s="166"/>
      <c r="AN395" s="166"/>
      <c r="AO395" s="205"/>
      <c r="AP395" s="265"/>
      <c r="AQ395" s="185"/>
      <c r="AR395" s="166"/>
      <c r="AS395" s="205"/>
      <c r="AT395" s="205"/>
      <c r="AU395" s="166"/>
      <c r="AV395" s="166"/>
      <c r="AW395" s="205"/>
      <c r="AX395" s="265"/>
      <c r="AY395" s="185"/>
      <c r="AZ395" s="166"/>
      <c r="BA395" s="205"/>
      <c r="BB395" s="205"/>
      <c r="BC395" s="166"/>
      <c r="BD395" s="166"/>
      <c r="BE395" s="205"/>
      <c r="BF395" s="265"/>
      <c r="BG395" s="166"/>
    </row>
    <row r="396" spans="1:59" ht="12.75" x14ac:dyDescent="0.2">
      <c r="A396" s="205"/>
      <c r="B396" s="206"/>
      <c r="C396" s="185"/>
      <c r="D396" s="166"/>
      <c r="E396" s="205"/>
      <c r="F396" s="205"/>
      <c r="G396" s="166"/>
      <c r="H396" s="166"/>
      <c r="I396" s="205"/>
      <c r="J396" s="265"/>
      <c r="K396" s="185"/>
      <c r="L396" s="166"/>
      <c r="M396" s="205"/>
      <c r="N396" s="205"/>
      <c r="O396" s="166"/>
      <c r="P396" s="166"/>
      <c r="Q396" s="205"/>
      <c r="R396" s="265"/>
      <c r="S396" s="185"/>
      <c r="T396" s="166"/>
      <c r="U396" s="205"/>
      <c r="V396" s="205"/>
      <c r="W396" s="166"/>
      <c r="X396" s="166"/>
      <c r="Y396" s="205"/>
      <c r="Z396" s="265"/>
      <c r="AA396" s="166"/>
      <c r="AB396" s="166"/>
      <c r="AC396" s="205"/>
      <c r="AD396" s="205"/>
      <c r="AE396" s="166"/>
      <c r="AF396" s="166"/>
      <c r="AG396" s="205"/>
      <c r="AH396" s="205"/>
      <c r="AI396" s="185"/>
      <c r="AJ396" s="166"/>
      <c r="AK396" s="205"/>
      <c r="AL396" s="205"/>
      <c r="AM396" s="166"/>
      <c r="AN396" s="166"/>
      <c r="AO396" s="205"/>
      <c r="AP396" s="265"/>
      <c r="AQ396" s="185"/>
      <c r="AR396" s="166"/>
      <c r="AS396" s="205"/>
      <c r="AT396" s="205"/>
      <c r="AU396" s="166"/>
      <c r="AV396" s="166"/>
      <c r="AW396" s="205"/>
      <c r="AX396" s="265"/>
      <c r="AY396" s="185"/>
      <c r="AZ396" s="166"/>
      <c r="BA396" s="205"/>
      <c r="BB396" s="205"/>
      <c r="BC396" s="166"/>
      <c r="BD396" s="166"/>
      <c r="BE396" s="205"/>
      <c r="BF396" s="265"/>
      <c r="BG396" s="166"/>
    </row>
    <row r="397" spans="1:59" ht="12.75" x14ac:dyDescent="0.2">
      <c r="A397" s="205"/>
      <c r="B397" s="206"/>
      <c r="C397" s="185"/>
      <c r="D397" s="166"/>
      <c r="E397" s="205"/>
      <c r="F397" s="205"/>
      <c r="G397" s="166"/>
      <c r="H397" s="166"/>
      <c r="I397" s="205"/>
      <c r="J397" s="265"/>
      <c r="K397" s="185"/>
      <c r="L397" s="166"/>
      <c r="M397" s="205"/>
      <c r="N397" s="205"/>
      <c r="O397" s="166"/>
      <c r="P397" s="166"/>
      <c r="Q397" s="205"/>
      <c r="R397" s="265"/>
      <c r="S397" s="185"/>
      <c r="T397" s="166"/>
      <c r="U397" s="205"/>
      <c r="V397" s="205"/>
      <c r="W397" s="166"/>
      <c r="X397" s="166"/>
      <c r="Y397" s="205"/>
      <c r="Z397" s="265"/>
      <c r="AA397" s="166"/>
      <c r="AB397" s="166"/>
      <c r="AC397" s="205"/>
      <c r="AD397" s="205"/>
      <c r="AE397" s="166"/>
      <c r="AF397" s="166"/>
      <c r="AG397" s="205"/>
      <c r="AH397" s="205"/>
      <c r="AI397" s="185"/>
      <c r="AJ397" s="166"/>
      <c r="AK397" s="205"/>
      <c r="AL397" s="205"/>
      <c r="AM397" s="166"/>
      <c r="AN397" s="166"/>
      <c r="AO397" s="205"/>
      <c r="AP397" s="265"/>
      <c r="AQ397" s="185"/>
      <c r="AR397" s="166"/>
      <c r="AS397" s="205"/>
      <c r="AT397" s="205"/>
      <c r="AU397" s="166"/>
      <c r="AV397" s="166"/>
      <c r="AW397" s="205"/>
      <c r="AX397" s="265"/>
      <c r="AY397" s="185"/>
      <c r="AZ397" s="166"/>
      <c r="BA397" s="205"/>
      <c r="BB397" s="205"/>
      <c r="BC397" s="166"/>
      <c r="BD397" s="166"/>
      <c r="BE397" s="205"/>
      <c r="BF397" s="265"/>
      <c r="BG397" s="166"/>
    </row>
    <row r="398" spans="1:59" ht="12.75" x14ac:dyDescent="0.2">
      <c r="A398" s="205"/>
      <c r="B398" s="206"/>
      <c r="C398" s="185"/>
      <c r="D398" s="166"/>
      <c r="E398" s="205"/>
      <c r="F398" s="205"/>
      <c r="G398" s="166"/>
      <c r="H398" s="166"/>
      <c r="I398" s="205"/>
      <c r="J398" s="265"/>
      <c r="K398" s="185"/>
      <c r="L398" s="166"/>
      <c r="M398" s="205"/>
      <c r="N398" s="205"/>
      <c r="O398" s="166"/>
      <c r="P398" s="166"/>
      <c r="Q398" s="205"/>
      <c r="R398" s="265"/>
      <c r="S398" s="185"/>
      <c r="T398" s="166"/>
      <c r="U398" s="205"/>
      <c r="V398" s="205"/>
      <c r="W398" s="166"/>
      <c r="X398" s="166"/>
      <c r="Y398" s="205"/>
      <c r="Z398" s="265"/>
      <c r="AA398" s="166"/>
      <c r="AB398" s="166"/>
      <c r="AC398" s="205"/>
      <c r="AD398" s="205"/>
      <c r="AE398" s="166"/>
      <c r="AF398" s="166"/>
      <c r="AG398" s="205"/>
      <c r="AH398" s="205"/>
      <c r="AI398" s="185"/>
      <c r="AJ398" s="166"/>
      <c r="AK398" s="205"/>
      <c r="AL398" s="205"/>
      <c r="AM398" s="166"/>
      <c r="AN398" s="166"/>
      <c r="AO398" s="205"/>
      <c r="AP398" s="265"/>
      <c r="AQ398" s="185"/>
      <c r="AR398" s="166"/>
      <c r="AS398" s="205"/>
      <c r="AT398" s="205"/>
      <c r="AU398" s="166"/>
      <c r="AV398" s="166"/>
      <c r="AW398" s="205"/>
      <c r="AX398" s="265"/>
      <c r="AY398" s="185"/>
      <c r="AZ398" s="166"/>
      <c r="BA398" s="205"/>
      <c r="BB398" s="205"/>
      <c r="BC398" s="166"/>
      <c r="BD398" s="166"/>
      <c r="BE398" s="205"/>
      <c r="BF398" s="265"/>
      <c r="BG398" s="166"/>
    </row>
    <row r="399" spans="1:59" ht="12.75" x14ac:dyDescent="0.2">
      <c r="A399" s="205"/>
      <c r="B399" s="206"/>
      <c r="C399" s="185"/>
      <c r="D399" s="166"/>
      <c r="E399" s="205"/>
      <c r="F399" s="205"/>
      <c r="G399" s="166"/>
      <c r="H399" s="166"/>
      <c r="I399" s="205"/>
      <c r="J399" s="265"/>
      <c r="K399" s="185"/>
      <c r="L399" s="166"/>
      <c r="M399" s="205"/>
      <c r="N399" s="205"/>
      <c r="O399" s="166"/>
      <c r="P399" s="166"/>
      <c r="Q399" s="205"/>
      <c r="R399" s="265"/>
      <c r="S399" s="185"/>
      <c r="T399" s="166"/>
      <c r="U399" s="205"/>
      <c r="V399" s="205"/>
      <c r="W399" s="166"/>
      <c r="X399" s="166"/>
      <c r="Y399" s="205"/>
      <c r="Z399" s="265"/>
      <c r="AA399" s="166"/>
      <c r="AB399" s="166"/>
      <c r="AC399" s="205"/>
      <c r="AD399" s="205"/>
      <c r="AE399" s="166"/>
      <c r="AF399" s="166"/>
      <c r="AG399" s="205"/>
      <c r="AH399" s="205"/>
      <c r="AI399" s="185"/>
      <c r="AJ399" s="166"/>
      <c r="AK399" s="205"/>
      <c r="AL399" s="205"/>
      <c r="AM399" s="166"/>
      <c r="AN399" s="166"/>
      <c r="AO399" s="205"/>
      <c r="AP399" s="265"/>
      <c r="AQ399" s="185"/>
      <c r="AR399" s="166"/>
      <c r="AS399" s="205"/>
      <c r="AT399" s="205"/>
      <c r="AU399" s="166"/>
      <c r="AV399" s="166"/>
      <c r="AW399" s="205"/>
      <c r="AX399" s="265"/>
      <c r="AY399" s="185"/>
      <c r="AZ399" s="166"/>
      <c r="BA399" s="205"/>
      <c r="BB399" s="205"/>
      <c r="BC399" s="166"/>
      <c r="BD399" s="166"/>
      <c r="BE399" s="205"/>
      <c r="BF399" s="265"/>
      <c r="BG399" s="166"/>
    </row>
    <row r="400" spans="1:59" ht="12.75" x14ac:dyDescent="0.2">
      <c r="A400" s="205"/>
      <c r="B400" s="206"/>
      <c r="C400" s="185"/>
      <c r="D400" s="166"/>
      <c r="E400" s="205"/>
      <c r="F400" s="205"/>
      <c r="G400" s="166"/>
      <c r="H400" s="166"/>
      <c r="I400" s="205"/>
      <c r="J400" s="265"/>
      <c r="K400" s="185"/>
      <c r="L400" s="166"/>
      <c r="M400" s="205"/>
      <c r="N400" s="205"/>
      <c r="O400" s="166"/>
      <c r="P400" s="166"/>
      <c r="Q400" s="205"/>
      <c r="R400" s="265"/>
      <c r="S400" s="185"/>
      <c r="T400" s="166"/>
      <c r="U400" s="205"/>
      <c r="V400" s="205"/>
      <c r="W400" s="166"/>
      <c r="X400" s="166"/>
      <c r="Y400" s="205"/>
      <c r="Z400" s="265"/>
      <c r="AA400" s="166"/>
      <c r="AB400" s="166"/>
      <c r="AC400" s="205"/>
      <c r="AD400" s="205"/>
      <c r="AE400" s="166"/>
      <c r="AF400" s="166"/>
      <c r="AG400" s="205"/>
      <c r="AH400" s="205"/>
      <c r="AI400" s="185"/>
      <c r="AJ400" s="166"/>
      <c r="AK400" s="205"/>
      <c r="AL400" s="205"/>
      <c r="AM400" s="166"/>
      <c r="AN400" s="166"/>
      <c r="AO400" s="205"/>
      <c r="AP400" s="265"/>
      <c r="AQ400" s="185"/>
      <c r="AR400" s="166"/>
      <c r="AS400" s="205"/>
      <c r="AT400" s="205"/>
      <c r="AU400" s="166"/>
      <c r="AV400" s="166"/>
      <c r="AW400" s="205"/>
      <c r="AX400" s="265"/>
      <c r="AY400" s="185"/>
      <c r="AZ400" s="166"/>
      <c r="BA400" s="205"/>
      <c r="BB400" s="205"/>
      <c r="BC400" s="166"/>
      <c r="BD400" s="166"/>
      <c r="BE400" s="205"/>
      <c r="BF400" s="265"/>
      <c r="BG400" s="166"/>
    </row>
    <row r="401" spans="1:59" ht="12.75" x14ac:dyDescent="0.2">
      <c r="A401" s="205"/>
      <c r="B401" s="206"/>
      <c r="C401" s="185"/>
      <c r="D401" s="166"/>
      <c r="E401" s="205"/>
      <c r="F401" s="205"/>
      <c r="G401" s="166"/>
      <c r="H401" s="166"/>
      <c r="I401" s="205"/>
      <c r="J401" s="265"/>
      <c r="K401" s="185"/>
      <c r="L401" s="166"/>
      <c r="M401" s="205"/>
      <c r="N401" s="205"/>
      <c r="O401" s="166"/>
      <c r="P401" s="166"/>
      <c r="Q401" s="205"/>
      <c r="R401" s="265"/>
      <c r="S401" s="185"/>
      <c r="T401" s="166"/>
      <c r="U401" s="205"/>
      <c r="V401" s="205"/>
      <c r="W401" s="166"/>
      <c r="X401" s="166"/>
      <c r="Y401" s="205"/>
      <c r="Z401" s="265"/>
      <c r="AA401" s="166"/>
      <c r="AB401" s="166"/>
      <c r="AC401" s="205"/>
      <c r="AD401" s="205"/>
      <c r="AE401" s="166"/>
      <c r="AF401" s="166"/>
      <c r="AG401" s="205"/>
      <c r="AH401" s="205"/>
      <c r="AI401" s="185"/>
      <c r="AJ401" s="166"/>
      <c r="AK401" s="205"/>
      <c r="AL401" s="205"/>
      <c r="AM401" s="166"/>
      <c r="AN401" s="166"/>
      <c r="AO401" s="205"/>
      <c r="AP401" s="265"/>
      <c r="AQ401" s="185"/>
      <c r="AR401" s="166"/>
      <c r="AS401" s="205"/>
      <c r="AT401" s="205"/>
      <c r="AU401" s="166"/>
      <c r="AV401" s="166"/>
      <c r="AW401" s="205"/>
      <c r="AX401" s="265"/>
      <c r="AY401" s="185"/>
      <c r="AZ401" s="166"/>
      <c r="BA401" s="205"/>
      <c r="BB401" s="205"/>
      <c r="BC401" s="166"/>
      <c r="BD401" s="166"/>
      <c r="BE401" s="205"/>
      <c r="BF401" s="265"/>
      <c r="BG401" s="166"/>
    </row>
    <row r="402" spans="1:59" ht="12.75" x14ac:dyDescent="0.2">
      <c r="A402" s="205"/>
      <c r="B402" s="206"/>
      <c r="C402" s="185"/>
      <c r="D402" s="166"/>
      <c r="E402" s="205"/>
      <c r="F402" s="205"/>
      <c r="G402" s="166"/>
      <c r="H402" s="166"/>
      <c r="I402" s="205"/>
      <c r="J402" s="265"/>
      <c r="K402" s="185"/>
      <c r="L402" s="166"/>
      <c r="M402" s="205"/>
      <c r="N402" s="205"/>
      <c r="O402" s="166"/>
      <c r="P402" s="166"/>
      <c r="Q402" s="205"/>
      <c r="R402" s="265"/>
      <c r="S402" s="185"/>
      <c r="T402" s="166"/>
      <c r="U402" s="205"/>
      <c r="V402" s="205"/>
      <c r="W402" s="166"/>
      <c r="X402" s="166"/>
      <c r="Y402" s="205"/>
      <c r="Z402" s="265"/>
      <c r="AA402" s="166"/>
      <c r="AB402" s="166"/>
      <c r="AC402" s="205"/>
      <c r="AD402" s="205"/>
      <c r="AE402" s="166"/>
      <c r="AF402" s="166"/>
      <c r="AG402" s="205"/>
      <c r="AH402" s="205"/>
      <c r="AI402" s="185"/>
      <c r="AJ402" s="166"/>
      <c r="AK402" s="205"/>
      <c r="AL402" s="205"/>
      <c r="AM402" s="166"/>
      <c r="AN402" s="166"/>
      <c r="AO402" s="205"/>
      <c r="AP402" s="265"/>
      <c r="AQ402" s="185"/>
      <c r="AR402" s="166"/>
      <c r="AS402" s="205"/>
      <c r="AT402" s="205"/>
      <c r="AU402" s="166"/>
      <c r="AV402" s="166"/>
      <c r="AW402" s="205"/>
      <c r="AX402" s="265"/>
      <c r="AY402" s="185"/>
      <c r="AZ402" s="166"/>
      <c r="BA402" s="205"/>
      <c r="BB402" s="205"/>
      <c r="BC402" s="166"/>
      <c r="BD402" s="166"/>
      <c r="BE402" s="205"/>
      <c r="BF402" s="265"/>
      <c r="BG402" s="166"/>
    </row>
    <row r="403" spans="1:59" ht="12.75" x14ac:dyDescent="0.2">
      <c r="A403" s="205"/>
      <c r="B403" s="206"/>
      <c r="C403" s="185"/>
      <c r="D403" s="166"/>
      <c r="E403" s="205"/>
      <c r="F403" s="205"/>
      <c r="G403" s="166"/>
      <c r="H403" s="166"/>
      <c r="I403" s="205"/>
      <c r="J403" s="265"/>
      <c r="K403" s="185"/>
      <c r="L403" s="166"/>
      <c r="M403" s="205"/>
      <c r="N403" s="205"/>
      <c r="O403" s="166"/>
      <c r="P403" s="166"/>
      <c r="Q403" s="205"/>
      <c r="R403" s="265"/>
      <c r="S403" s="185"/>
      <c r="T403" s="166"/>
      <c r="U403" s="205"/>
      <c r="V403" s="205"/>
      <c r="W403" s="166"/>
      <c r="X403" s="166"/>
      <c r="Y403" s="205"/>
      <c r="Z403" s="265"/>
      <c r="AA403" s="166"/>
      <c r="AB403" s="166"/>
      <c r="AC403" s="205"/>
      <c r="AD403" s="205"/>
      <c r="AE403" s="166"/>
      <c r="AF403" s="166"/>
      <c r="AG403" s="205"/>
      <c r="AH403" s="205"/>
      <c r="AI403" s="185"/>
      <c r="AJ403" s="166"/>
      <c r="AK403" s="205"/>
      <c r="AL403" s="205"/>
      <c r="AM403" s="166"/>
      <c r="AN403" s="166"/>
      <c r="AO403" s="205"/>
      <c r="AP403" s="265"/>
      <c r="AQ403" s="185"/>
      <c r="AR403" s="166"/>
      <c r="AS403" s="205"/>
      <c r="AT403" s="205"/>
      <c r="AU403" s="166"/>
      <c r="AV403" s="166"/>
      <c r="AW403" s="205"/>
      <c r="AX403" s="265"/>
      <c r="AY403" s="185"/>
      <c r="AZ403" s="166"/>
      <c r="BA403" s="205"/>
      <c r="BB403" s="205"/>
      <c r="BC403" s="166"/>
      <c r="BD403" s="166"/>
      <c r="BE403" s="205"/>
      <c r="BF403" s="265"/>
      <c r="BG403" s="166"/>
    </row>
    <row r="404" spans="1:59" ht="12.75" x14ac:dyDescent="0.2">
      <c r="A404" s="205"/>
      <c r="B404" s="206"/>
      <c r="C404" s="185"/>
      <c r="D404" s="166"/>
      <c r="E404" s="205"/>
      <c r="F404" s="205"/>
      <c r="G404" s="166"/>
      <c r="H404" s="166"/>
      <c r="I404" s="205"/>
      <c r="J404" s="265"/>
      <c r="K404" s="185"/>
      <c r="L404" s="166"/>
      <c r="M404" s="205"/>
      <c r="N404" s="205"/>
      <c r="O404" s="166"/>
      <c r="P404" s="166"/>
      <c r="Q404" s="205"/>
      <c r="R404" s="265"/>
      <c r="S404" s="185"/>
      <c r="T404" s="166"/>
      <c r="U404" s="205"/>
      <c r="V404" s="205"/>
      <c r="W404" s="166"/>
      <c r="X404" s="166"/>
      <c r="Y404" s="205"/>
      <c r="Z404" s="265"/>
      <c r="AA404" s="166"/>
      <c r="AB404" s="166"/>
      <c r="AC404" s="205"/>
      <c r="AD404" s="205"/>
      <c r="AE404" s="166"/>
      <c r="AF404" s="166"/>
      <c r="AG404" s="205"/>
      <c r="AH404" s="205"/>
      <c r="AI404" s="185"/>
      <c r="AJ404" s="166"/>
      <c r="AK404" s="205"/>
      <c r="AL404" s="205"/>
      <c r="AM404" s="166"/>
      <c r="AN404" s="166"/>
      <c r="AO404" s="205"/>
      <c r="AP404" s="265"/>
      <c r="AQ404" s="185"/>
      <c r="AR404" s="166"/>
      <c r="AS404" s="205"/>
      <c r="AT404" s="205"/>
      <c r="AU404" s="166"/>
      <c r="AV404" s="166"/>
      <c r="AW404" s="205"/>
      <c r="AX404" s="265"/>
      <c r="AY404" s="185"/>
      <c r="AZ404" s="166"/>
      <c r="BA404" s="205"/>
      <c r="BB404" s="205"/>
      <c r="BC404" s="166"/>
      <c r="BD404" s="166"/>
      <c r="BE404" s="205"/>
      <c r="BF404" s="265"/>
      <c r="BG404" s="166"/>
    </row>
    <row r="405" spans="1:59" ht="12.75" x14ac:dyDescent="0.2">
      <c r="A405" s="205"/>
      <c r="B405" s="206"/>
      <c r="C405" s="185"/>
      <c r="D405" s="166"/>
      <c r="E405" s="205"/>
      <c r="F405" s="205"/>
      <c r="G405" s="166"/>
      <c r="H405" s="166"/>
      <c r="I405" s="205"/>
      <c r="J405" s="265"/>
      <c r="K405" s="185"/>
      <c r="L405" s="166"/>
      <c r="M405" s="205"/>
      <c r="N405" s="205"/>
      <c r="O405" s="166"/>
      <c r="P405" s="166"/>
      <c r="Q405" s="205"/>
      <c r="R405" s="265"/>
      <c r="S405" s="185"/>
      <c r="T405" s="166"/>
      <c r="U405" s="205"/>
      <c r="V405" s="205"/>
      <c r="W405" s="166"/>
      <c r="X405" s="166"/>
      <c r="Y405" s="205"/>
      <c r="Z405" s="265"/>
      <c r="AA405" s="166"/>
      <c r="AB405" s="166"/>
      <c r="AC405" s="205"/>
      <c r="AD405" s="205"/>
      <c r="AE405" s="166"/>
      <c r="AF405" s="166"/>
      <c r="AG405" s="205"/>
      <c r="AH405" s="205"/>
      <c r="AI405" s="185"/>
      <c r="AJ405" s="166"/>
      <c r="AK405" s="205"/>
      <c r="AL405" s="205"/>
      <c r="AM405" s="166"/>
      <c r="AN405" s="166"/>
      <c r="AO405" s="205"/>
      <c r="AP405" s="265"/>
      <c r="AQ405" s="185"/>
      <c r="AR405" s="166"/>
      <c r="AS405" s="205"/>
      <c r="AT405" s="205"/>
      <c r="AU405" s="166"/>
      <c r="AV405" s="166"/>
      <c r="AW405" s="205"/>
      <c r="AX405" s="265"/>
      <c r="AY405" s="185"/>
      <c r="AZ405" s="166"/>
      <c r="BA405" s="205"/>
      <c r="BB405" s="205"/>
      <c r="BC405" s="166"/>
      <c r="BD405" s="166"/>
      <c r="BE405" s="205"/>
      <c r="BF405" s="265"/>
      <c r="BG405" s="166"/>
    </row>
    <row r="406" spans="1:59" ht="12.75" x14ac:dyDescent="0.2">
      <c r="A406" s="205"/>
      <c r="B406" s="206"/>
      <c r="C406" s="185"/>
      <c r="D406" s="166"/>
      <c r="E406" s="205"/>
      <c r="F406" s="205"/>
      <c r="G406" s="166"/>
      <c r="H406" s="166"/>
      <c r="I406" s="205"/>
      <c r="J406" s="265"/>
      <c r="K406" s="185"/>
      <c r="L406" s="166"/>
      <c r="M406" s="205"/>
      <c r="N406" s="205"/>
      <c r="O406" s="166"/>
      <c r="P406" s="166"/>
      <c r="Q406" s="205"/>
      <c r="R406" s="265"/>
      <c r="S406" s="185"/>
      <c r="T406" s="166"/>
      <c r="U406" s="205"/>
      <c r="V406" s="205"/>
      <c r="W406" s="166"/>
      <c r="X406" s="166"/>
      <c r="Y406" s="205"/>
      <c r="Z406" s="265"/>
      <c r="AA406" s="166"/>
      <c r="AB406" s="166"/>
      <c r="AC406" s="205"/>
      <c r="AD406" s="205"/>
      <c r="AE406" s="166"/>
      <c r="AF406" s="166"/>
      <c r="AG406" s="205"/>
      <c r="AH406" s="205"/>
      <c r="AI406" s="185"/>
      <c r="AJ406" s="166"/>
      <c r="AK406" s="205"/>
      <c r="AL406" s="205"/>
      <c r="AM406" s="166"/>
      <c r="AN406" s="166"/>
      <c r="AO406" s="205"/>
      <c r="AP406" s="265"/>
      <c r="AQ406" s="185"/>
      <c r="AR406" s="166"/>
      <c r="AS406" s="205"/>
      <c r="AT406" s="205"/>
      <c r="AU406" s="166"/>
      <c r="AV406" s="166"/>
      <c r="AW406" s="205"/>
      <c r="AX406" s="265"/>
      <c r="AY406" s="185"/>
      <c r="AZ406" s="166"/>
      <c r="BA406" s="205"/>
      <c r="BB406" s="205"/>
      <c r="BC406" s="166"/>
      <c r="BD406" s="166"/>
      <c r="BE406" s="205"/>
      <c r="BF406" s="265"/>
      <c r="BG406" s="166"/>
    </row>
    <row r="407" spans="1:59" ht="12.75" x14ac:dyDescent="0.2">
      <c r="A407" s="205"/>
      <c r="B407" s="206"/>
      <c r="C407" s="185"/>
      <c r="D407" s="166"/>
      <c r="E407" s="205"/>
      <c r="F407" s="205"/>
      <c r="G407" s="166"/>
      <c r="H407" s="166"/>
      <c r="I407" s="205"/>
      <c r="J407" s="265"/>
      <c r="K407" s="185"/>
      <c r="L407" s="166"/>
      <c r="M407" s="205"/>
      <c r="N407" s="205"/>
      <c r="O407" s="166"/>
      <c r="P407" s="166"/>
      <c r="Q407" s="205"/>
      <c r="R407" s="265"/>
      <c r="S407" s="185"/>
      <c r="T407" s="166"/>
      <c r="U407" s="205"/>
      <c r="V407" s="205"/>
      <c r="W407" s="166"/>
      <c r="X407" s="166"/>
      <c r="Y407" s="205"/>
      <c r="Z407" s="265"/>
      <c r="AA407" s="166"/>
      <c r="AB407" s="166"/>
      <c r="AC407" s="205"/>
      <c r="AD407" s="205"/>
      <c r="AE407" s="166"/>
      <c r="AF407" s="166"/>
      <c r="AG407" s="205"/>
      <c r="AH407" s="205"/>
      <c r="AI407" s="185"/>
      <c r="AJ407" s="166"/>
      <c r="AK407" s="205"/>
      <c r="AL407" s="205"/>
      <c r="AM407" s="166"/>
      <c r="AN407" s="166"/>
      <c r="AO407" s="205"/>
      <c r="AP407" s="265"/>
      <c r="AQ407" s="185"/>
      <c r="AR407" s="166"/>
      <c r="AS407" s="205"/>
      <c r="AT407" s="205"/>
      <c r="AU407" s="166"/>
      <c r="AV407" s="166"/>
      <c r="AW407" s="205"/>
      <c r="AX407" s="265"/>
      <c r="AY407" s="185"/>
      <c r="AZ407" s="166"/>
      <c r="BA407" s="205"/>
      <c r="BB407" s="205"/>
      <c r="BC407" s="166"/>
      <c r="BD407" s="166"/>
      <c r="BE407" s="205"/>
      <c r="BF407" s="265"/>
      <c r="BG407" s="166"/>
    </row>
    <row r="408" spans="1:59" ht="12.75" x14ac:dyDescent="0.2">
      <c r="A408" s="205"/>
      <c r="B408" s="206"/>
      <c r="C408" s="185"/>
      <c r="D408" s="166"/>
      <c r="E408" s="205"/>
      <c r="F408" s="205"/>
      <c r="G408" s="166"/>
      <c r="H408" s="166"/>
      <c r="I408" s="205"/>
      <c r="J408" s="265"/>
      <c r="K408" s="185"/>
      <c r="L408" s="166"/>
      <c r="M408" s="205"/>
      <c r="N408" s="205"/>
      <c r="O408" s="166"/>
      <c r="P408" s="166"/>
      <c r="Q408" s="205"/>
      <c r="R408" s="265"/>
      <c r="S408" s="185"/>
      <c r="T408" s="166"/>
      <c r="U408" s="205"/>
      <c r="V408" s="205"/>
      <c r="W408" s="166"/>
      <c r="X408" s="166"/>
      <c r="Y408" s="205"/>
      <c r="Z408" s="265"/>
      <c r="AA408" s="166"/>
      <c r="AB408" s="166"/>
      <c r="AC408" s="205"/>
      <c r="AD408" s="205"/>
      <c r="AE408" s="166"/>
      <c r="AF408" s="166"/>
      <c r="AG408" s="205"/>
      <c r="AH408" s="205"/>
      <c r="AI408" s="185"/>
      <c r="AJ408" s="166"/>
      <c r="AK408" s="205"/>
      <c r="AL408" s="205"/>
      <c r="AM408" s="166"/>
      <c r="AN408" s="166"/>
      <c r="AO408" s="205"/>
      <c r="AP408" s="265"/>
      <c r="AQ408" s="185"/>
      <c r="AR408" s="166"/>
      <c r="AS408" s="205"/>
      <c r="AT408" s="205"/>
      <c r="AU408" s="166"/>
      <c r="AV408" s="166"/>
      <c r="AW408" s="205"/>
      <c r="AX408" s="265"/>
      <c r="AY408" s="185"/>
      <c r="AZ408" s="166"/>
      <c r="BA408" s="205"/>
      <c r="BB408" s="205"/>
      <c r="BC408" s="166"/>
      <c r="BD408" s="166"/>
      <c r="BE408" s="205"/>
      <c r="BF408" s="265"/>
      <c r="BG408" s="166"/>
    </row>
    <row r="409" spans="1:59" ht="12.75" x14ac:dyDescent="0.2">
      <c r="A409" s="205"/>
      <c r="B409" s="206"/>
      <c r="C409" s="185"/>
      <c r="D409" s="166"/>
      <c r="E409" s="205"/>
      <c r="F409" s="205"/>
      <c r="G409" s="166"/>
      <c r="H409" s="166"/>
      <c r="I409" s="205"/>
      <c r="J409" s="265"/>
      <c r="K409" s="185"/>
      <c r="L409" s="166"/>
      <c r="M409" s="205"/>
      <c r="N409" s="205"/>
      <c r="O409" s="166"/>
      <c r="P409" s="166"/>
      <c r="Q409" s="205"/>
      <c r="R409" s="265"/>
      <c r="S409" s="185"/>
      <c r="T409" s="166"/>
      <c r="U409" s="205"/>
      <c r="V409" s="205"/>
      <c r="W409" s="166"/>
      <c r="X409" s="166"/>
      <c r="Y409" s="205"/>
      <c r="Z409" s="265"/>
      <c r="AA409" s="166"/>
      <c r="AB409" s="166"/>
      <c r="AC409" s="205"/>
      <c r="AD409" s="205"/>
      <c r="AE409" s="166"/>
      <c r="AF409" s="166"/>
      <c r="AG409" s="205"/>
      <c r="AH409" s="205"/>
      <c r="AI409" s="185"/>
      <c r="AJ409" s="166"/>
      <c r="AK409" s="205"/>
      <c r="AL409" s="205"/>
      <c r="AM409" s="166"/>
      <c r="AN409" s="166"/>
      <c r="AO409" s="205"/>
      <c r="AP409" s="265"/>
      <c r="AQ409" s="185"/>
      <c r="AR409" s="166"/>
      <c r="AS409" s="205"/>
      <c r="AT409" s="205"/>
      <c r="AU409" s="166"/>
      <c r="AV409" s="166"/>
      <c r="AW409" s="205"/>
      <c r="AX409" s="265"/>
      <c r="AY409" s="185"/>
      <c r="AZ409" s="166"/>
      <c r="BA409" s="205"/>
      <c r="BB409" s="205"/>
      <c r="BC409" s="166"/>
      <c r="BD409" s="166"/>
      <c r="BE409" s="205"/>
      <c r="BF409" s="265"/>
      <c r="BG409" s="166"/>
    </row>
    <row r="410" spans="1:59" ht="12.75" x14ac:dyDescent="0.2">
      <c r="A410" s="205"/>
      <c r="B410" s="206"/>
      <c r="C410" s="185"/>
      <c r="D410" s="166"/>
      <c r="E410" s="205"/>
      <c r="F410" s="205"/>
      <c r="G410" s="166"/>
      <c r="H410" s="166"/>
      <c r="I410" s="205"/>
      <c r="J410" s="265"/>
      <c r="K410" s="185"/>
      <c r="L410" s="166"/>
      <c r="M410" s="205"/>
      <c r="N410" s="205"/>
      <c r="O410" s="166"/>
      <c r="P410" s="166"/>
      <c r="Q410" s="205"/>
      <c r="R410" s="265"/>
      <c r="S410" s="185"/>
      <c r="T410" s="166"/>
      <c r="U410" s="205"/>
      <c r="V410" s="205"/>
      <c r="W410" s="166"/>
      <c r="X410" s="166"/>
      <c r="Y410" s="205"/>
      <c r="Z410" s="265"/>
      <c r="AA410" s="166"/>
      <c r="AB410" s="166"/>
      <c r="AC410" s="205"/>
      <c r="AD410" s="205"/>
      <c r="AE410" s="166"/>
      <c r="AF410" s="166"/>
      <c r="AG410" s="205"/>
      <c r="AH410" s="205"/>
      <c r="AI410" s="185"/>
      <c r="AJ410" s="166"/>
      <c r="AK410" s="205"/>
      <c r="AL410" s="205"/>
      <c r="AM410" s="166"/>
      <c r="AN410" s="166"/>
      <c r="AO410" s="205"/>
      <c r="AP410" s="265"/>
      <c r="AQ410" s="185"/>
      <c r="AR410" s="166"/>
      <c r="AS410" s="205"/>
      <c r="AT410" s="205"/>
      <c r="AU410" s="166"/>
      <c r="AV410" s="166"/>
      <c r="AW410" s="205"/>
      <c r="AX410" s="265"/>
      <c r="AY410" s="185"/>
      <c r="AZ410" s="166"/>
      <c r="BA410" s="205"/>
      <c r="BB410" s="205"/>
      <c r="BC410" s="166"/>
      <c r="BD410" s="166"/>
      <c r="BE410" s="205"/>
      <c r="BF410" s="265"/>
      <c r="BG410" s="166"/>
    </row>
    <row r="411" spans="1:59" ht="12.75" x14ac:dyDescent="0.2">
      <c r="A411" s="205"/>
      <c r="B411" s="206"/>
      <c r="C411" s="185"/>
      <c r="D411" s="166"/>
      <c r="E411" s="205"/>
      <c r="F411" s="205"/>
      <c r="G411" s="166"/>
      <c r="H411" s="166"/>
      <c r="I411" s="205"/>
      <c r="J411" s="265"/>
      <c r="K411" s="185"/>
      <c r="L411" s="166"/>
      <c r="M411" s="205"/>
      <c r="N411" s="205"/>
      <c r="O411" s="166"/>
      <c r="P411" s="166"/>
      <c r="Q411" s="205"/>
      <c r="R411" s="265"/>
      <c r="S411" s="185"/>
      <c r="T411" s="166"/>
      <c r="U411" s="205"/>
      <c r="V411" s="205"/>
      <c r="W411" s="166"/>
      <c r="X411" s="166"/>
      <c r="Y411" s="205"/>
      <c r="Z411" s="265"/>
      <c r="AA411" s="166"/>
      <c r="AB411" s="166"/>
      <c r="AC411" s="205"/>
      <c r="AD411" s="205"/>
      <c r="AE411" s="166"/>
      <c r="AF411" s="166"/>
      <c r="AG411" s="205"/>
      <c r="AH411" s="205"/>
      <c r="AI411" s="185"/>
      <c r="AJ411" s="166"/>
      <c r="AK411" s="205"/>
      <c r="AL411" s="205"/>
      <c r="AM411" s="166"/>
      <c r="AN411" s="166"/>
      <c r="AO411" s="205"/>
      <c r="AP411" s="265"/>
      <c r="AQ411" s="185"/>
      <c r="AR411" s="166"/>
      <c r="AS411" s="205"/>
      <c r="AT411" s="205"/>
      <c r="AU411" s="166"/>
      <c r="AV411" s="166"/>
      <c r="AW411" s="205"/>
      <c r="AX411" s="265"/>
      <c r="AY411" s="185"/>
      <c r="AZ411" s="166"/>
      <c r="BA411" s="205"/>
      <c r="BB411" s="205"/>
      <c r="BC411" s="166"/>
      <c r="BD411" s="166"/>
      <c r="BE411" s="205"/>
      <c r="BF411" s="265"/>
      <c r="BG411" s="166"/>
    </row>
    <row r="412" spans="1:59" ht="12.75" x14ac:dyDescent="0.2">
      <c r="A412" s="205"/>
      <c r="B412" s="206"/>
      <c r="C412" s="185"/>
      <c r="D412" s="166"/>
      <c r="E412" s="205"/>
      <c r="F412" s="205"/>
      <c r="G412" s="166"/>
      <c r="H412" s="166"/>
      <c r="I412" s="205"/>
      <c r="J412" s="265"/>
      <c r="K412" s="185"/>
      <c r="L412" s="166"/>
      <c r="M412" s="205"/>
      <c r="N412" s="205"/>
      <c r="O412" s="166"/>
      <c r="P412" s="166"/>
      <c r="Q412" s="205"/>
      <c r="R412" s="265"/>
      <c r="S412" s="185"/>
      <c r="T412" s="166"/>
      <c r="U412" s="205"/>
      <c r="V412" s="205"/>
      <c r="W412" s="166"/>
      <c r="X412" s="166"/>
      <c r="Y412" s="205"/>
      <c r="Z412" s="265"/>
      <c r="AA412" s="166"/>
      <c r="AB412" s="166"/>
      <c r="AC412" s="205"/>
      <c r="AD412" s="205"/>
      <c r="AE412" s="166"/>
      <c r="AF412" s="166"/>
      <c r="AG412" s="205"/>
      <c r="AH412" s="205"/>
      <c r="AI412" s="185"/>
      <c r="AJ412" s="166"/>
      <c r="AK412" s="205"/>
      <c r="AL412" s="205"/>
      <c r="AM412" s="166"/>
      <c r="AN412" s="166"/>
      <c r="AO412" s="205"/>
      <c r="AP412" s="265"/>
      <c r="AQ412" s="185"/>
      <c r="AR412" s="166"/>
      <c r="AS412" s="205"/>
      <c r="AT412" s="205"/>
      <c r="AU412" s="166"/>
      <c r="AV412" s="166"/>
      <c r="AW412" s="205"/>
      <c r="AX412" s="265"/>
      <c r="AY412" s="185"/>
      <c r="AZ412" s="166"/>
      <c r="BA412" s="205"/>
      <c r="BB412" s="205"/>
      <c r="BC412" s="166"/>
      <c r="BD412" s="166"/>
      <c r="BE412" s="205"/>
      <c r="BF412" s="265"/>
      <c r="BG412" s="166"/>
    </row>
    <row r="413" spans="1:59" ht="12.75" x14ac:dyDescent="0.2">
      <c r="A413" s="205"/>
      <c r="B413" s="206"/>
      <c r="C413" s="185"/>
      <c r="D413" s="166"/>
      <c r="E413" s="205"/>
      <c r="F413" s="205"/>
      <c r="G413" s="166"/>
      <c r="H413" s="166"/>
      <c r="I413" s="205"/>
      <c r="J413" s="265"/>
      <c r="K413" s="185"/>
      <c r="L413" s="166"/>
      <c r="M413" s="205"/>
      <c r="N413" s="205"/>
      <c r="O413" s="166"/>
      <c r="P413" s="166"/>
      <c r="Q413" s="205"/>
      <c r="R413" s="265"/>
      <c r="S413" s="185"/>
      <c r="T413" s="166"/>
      <c r="U413" s="205"/>
      <c r="V413" s="205"/>
      <c r="W413" s="166"/>
      <c r="X413" s="166"/>
      <c r="Y413" s="205"/>
      <c r="Z413" s="265"/>
      <c r="AA413" s="166"/>
      <c r="AB413" s="166"/>
      <c r="AC413" s="205"/>
      <c r="AD413" s="205"/>
      <c r="AE413" s="166"/>
      <c r="AF413" s="166"/>
      <c r="AG413" s="205"/>
      <c r="AH413" s="205"/>
      <c r="AI413" s="185"/>
      <c r="AJ413" s="166"/>
      <c r="AK413" s="205"/>
      <c r="AL413" s="205"/>
      <c r="AM413" s="166"/>
      <c r="AN413" s="166"/>
      <c r="AO413" s="205"/>
      <c r="AP413" s="265"/>
      <c r="AQ413" s="185"/>
      <c r="AR413" s="166"/>
      <c r="AS413" s="205"/>
      <c r="AT413" s="205"/>
      <c r="AU413" s="166"/>
      <c r="AV413" s="166"/>
      <c r="AW413" s="205"/>
      <c r="AX413" s="265"/>
      <c r="AY413" s="185"/>
      <c r="AZ413" s="166"/>
      <c r="BA413" s="205"/>
      <c r="BB413" s="205"/>
      <c r="BC413" s="166"/>
      <c r="BD413" s="166"/>
      <c r="BE413" s="205"/>
      <c r="BF413" s="265"/>
      <c r="BG413" s="166"/>
    </row>
    <row r="414" spans="1:59" ht="12.75" x14ac:dyDescent="0.2">
      <c r="A414" s="205"/>
      <c r="B414" s="206"/>
      <c r="C414" s="185"/>
      <c r="D414" s="166"/>
      <c r="E414" s="205"/>
      <c r="F414" s="205"/>
      <c r="G414" s="166"/>
      <c r="H414" s="166"/>
      <c r="I414" s="205"/>
      <c r="J414" s="265"/>
      <c r="K414" s="185"/>
      <c r="L414" s="166"/>
      <c r="M414" s="205"/>
      <c r="N414" s="205"/>
      <c r="O414" s="166"/>
      <c r="P414" s="166"/>
      <c r="Q414" s="205"/>
      <c r="R414" s="265"/>
      <c r="S414" s="185"/>
      <c r="T414" s="166"/>
      <c r="U414" s="205"/>
      <c r="V414" s="205"/>
      <c r="W414" s="166"/>
      <c r="X414" s="166"/>
      <c r="Y414" s="205"/>
      <c r="Z414" s="265"/>
      <c r="AA414" s="166"/>
      <c r="AB414" s="166"/>
      <c r="AC414" s="205"/>
      <c r="AD414" s="205"/>
      <c r="AE414" s="166"/>
      <c r="AF414" s="166"/>
      <c r="AG414" s="205"/>
      <c r="AH414" s="205"/>
      <c r="AI414" s="185"/>
      <c r="AJ414" s="166"/>
      <c r="AK414" s="205"/>
      <c r="AL414" s="205"/>
      <c r="AM414" s="166"/>
      <c r="AN414" s="166"/>
      <c r="AO414" s="205"/>
      <c r="AP414" s="265"/>
      <c r="AQ414" s="185"/>
      <c r="AR414" s="166"/>
      <c r="AS414" s="205"/>
      <c r="AT414" s="205"/>
      <c r="AU414" s="166"/>
      <c r="AV414" s="166"/>
      <c r="AW414" s="205"/>
      <c r="AX414" s="265"/>
      <c r="AY414" s="185"/>
      <c r="AZ414" s="166"/>
      <c r="BA414" s="205"/>
      <c r="BB414" s="205"/>
      <c r="BC414" s="166"/>
      <c r="BD414" s="166"/>
      <c r="BE414" s="205"/>
      <c r="BF414" s="265"/>
      <c r="BG414" s="166"/>
    </row>
    <row r="415" spans="1:59" ht="12.75" x14ac:dyDescent="0.2">
      <c r="A415" s="205"/>
      <c r="B415" s="206"/>
      <c r="C415" s="185"/>
      <c r="D415" s="166"/>
      <c r="E415" s="205"/>
      <c r="F415" s="205"/>
      <c r="G415" s="166"/>
      <c r="H415" s="166"/>
      <c r="I415" s="205"/>
      <c r="J415" s="265"/>
      <c r="K415" s="185"/>
      <c r="L415" s="166"/>
      <c r="M415" s="205"/>
      <c r="N415" s="205"/>
      <c r="O415" s="166"/>
      <c r="P415" s="166"/>
      <c r="Q415" s="205"/>
      <c r="R415" s="265"/>
      <c r="S415" s="185"/>
      <c r="T415" s="166"/>
      <c r="U415" s="205"/>
      <c r="V415" s="205"/>
      <c r="W415" s="166"/>
      <c r="X415" s="166"/>
      <c r="Y415" s="205"/>
      <c r="Z415" s="265"/>
      <c r="AA415" s="166"/>
      <c r="AB415" s="166"/>
      <c r="AC415" s="205"/>
      <c r="AD415" s="205"/>
      <c r="AE415" s="166"/>
      <c r="AF415" s="166"/>
      <c r="AG415" s="205"/>
      <c r="AH415" s="205"/>
      <c r="AI415" s="185"/>
      <c r="AJ415" s="166"/>
      <c r="AK415" s="205"/>
      <c r="AL415" s="205"/>
      <c r="AM415" s="166"/>
      <c r="AN415" s="166"/>
      <c r="AO415" s="205"/>
      <c r="AP415" s="265"/>
      <c r="AQ415" s="185"/>
      <c r="AR415" s="166"/>
      <c r="AS415" s="205"/>
      <c r="AT415" s="205"/>
      <c r="AU415" s="166"/>
      <c r="AV415" s="166"/>
      <c r="AW415" s="205"/>
      <c r="AX415" s="265"/>
      <c r="AY415" s="185"/>
      <c r="AZ415" s="166"/>
      <c r="BA415" s="205"/>
      <c r="BB415" s="205"/>
      <c r="BC415" s="166"/>
      <c r="BD415" s="166"/>
      <c r="BE415" s="205"/>
      <c r="BF415" s="265"/>
      <c r="BG415" s="166"/>
    </row>
    <row r="416" spans="1:59" ht="12.75" x14ac:dyDescent="0.2">
      <c r="A416" s="205"/>
      <c r="B416" s="206"/>
      <c r="C416" s="185"/>
      <c r="D416" s="166"/>
      <c r="E416" s="205"/>
      <c r="F416" s="205"/>
      <c r="G416" s="166"/>
      <c r="H416" s="166"/>
      <c r="I416" s="205"/>
      <c r="J416" s="265"/>
      <c r="K416" s="185"/>
      <c r="L416" s="166"/>
      <c r="M416" s="205"/>
      <c r="N416" s="205"/>
      <c r="O416" s="166"/>
      <c r="P416" s="166"/>
      <c r="Q416" s="205"/>
      <c r="R416" s="265"/>
      <c r="S416" s="185"/>
      <c r="T416" s="166"/>
      <c r="U416" s="205"/>
      <c r="V416" s="205"/>
      <c r="W416" s="166"/>
      <c r="X416" s="166"/>
      <c r="Y416" s="205"/>
      <c r="Z416" s="265"/>
      <c r="AA416" s="166"/>
      <c r="AB416" s="166"/>
      <c r="AC416" s="205"/>
      <c r="AD416" s="205"/>
      <c r="AE416" s="166"/>
      <c r="AF416" s="166"/>
      <c r="AG416" s="205"/>
      <c r="AH416" s="205"/>
      <c r="AI416" s="185"/>
      <c r="AJ416" s="166"/>
      <c r="AK416" s="205"/>
      <c r="AL416" s="205"/>
      <c r="AM416" s="166"/>
      <c r="AN416" s="166"/>
      <c r="AO416" s="205"/>
      <c r="AP416" s="265"/>
      <c r="AQ416" s="185"/>
      <c r="AR416" s="166"/>
      <c r="AS416" s="205"/>
      <c r="AT416" s="205"/>
      <c r="AU416" s="166"/>
      <c r="AV416" s="166"/>
      <c r="AW416" s="205"/>
      <c r="AX416" s="265"/>
      <c r="AY416" s="185"/>
      <c r="AZ416" s="166"/>
      <c r="BA416" s="205"/>
      <c r="BB416" s="205"/>
      <c r="BC416" s="166"/>
      <c r="BD416" s="166"/>
      <c r="BE416" s="205"/>
      <c r="BF416" s="265"/>
      <c r="BG416" s="166"/>
    </row>
    <row r="417" spans="1:59" ht="12.75" x14ac:dyDescent="0.2">
      <c r="A417" s="205"/>
      <c r="B417" s="206"/>
      <c r="C417" s="185"/>
      <c r="D417" s="166"/>
      <c r="E417" s="205"/>
      <c r="F417" s="205"/>
      <c r="G417" s="166"/>
      <c r="H417" s="166"/>
      <c r="I417" s="205"/>
      <c r="J417" s="265"/>
      <c r="K417" s="185"/>
      <c r="L417" s="166"/>
      <c r="M417" s="205"/>
      <c r="N417" s="205"/>
      <c r="O417" s="166"/>
      <c r="P417" s="166"/>
      <c r="Q417" s="205"/>
      <c r="R417" s="265"/>
      <c r="S417" s="185"/>
      <c r="T417" s="166"/>
      <c r="U417" s="205"/>
      <c r="V417" s="205"/>
      <c r="W417" s="166"/>
      <c r="X417" s="166"/>
      <c r="Y417" s="205"/>
      <c r="Z417" s="265"/>
      <c r="AA417" s="166"/>
      <c r="AB417" s="166"/>
      <c r="AC417" s="205"/>
      <c r="AD417" s="205"/>
      <c r="AE417" s="166"/>
      <c r="AF417" s="166"/>
      <c r="AG417" s="205"/>
      <c r="AH417" s="205"/>
      <c r="AI417" s="185"/>
      <c r="AJ417" s="166"/>
      <c r="AK417" s="205"/>
      <c r="AL417" s="205"/>
      <c r="AM417" s="166"/>
      <c r="AN417" s="166"/>
      <c r="AO417" s="205"/>
      <c r="AP417" s="265"/>
      <c r="AQ417" s="185"/>
      <c r="AR417" s="166"/>
      <c r="AS417" s="205"/>
      <c r="AT417" s="205"/>
      <c r="AU417" s="166"/>
      <c r="AV417" s="166"/>
      <c r="AW417" s="205"/>
      <c r="AX417" s="265"/>
      <c r="AY417" s="185"/>
      <c r="AZ417" s="166"/>
      <c r="BA417" s="205"/>
      <c r="BB417" s="205"/>
      <c r="BC417" s="166"/>
      <c r="BD417" s="166"/>
      <c r="BE417" s="205"/>
      <c r="BF417" s="265"/>
      <c r="BG417" s="166"/>
    </row>
    <row r="418" spans="1:59" ht="12.75" x14ac:dyDescent="0.2">
      <c r="A418" s="205"/>
      <c r="B418" s="206"/>
      <c r="C418" s="185"/>
      <c r="D418" s="166"/>
      <c r="E418" s="205"/>
      <c r="F418" s="205"/>
      <c r="G418" s="166"/>
      <c r="H418" s="166"/>
      <c r="I418" s="205"/>
      <c r="J418" s="265"/>
      <c r="K418" s="185"/>
      <c r="L418" s="166"/>
      <c r="M418" s="205"/>
      <c r="N418" s="205"/>
      <c r="O418" s="166"/>
      <c r="P418" s="166"/>
      <c r="Q418" s="205"/>
      <c r="R418" s="265"/>
      <c r="S418" s="185"/>
      <c r="T418" s="166"/>
      <c r="U418" s="205"/>
      <c r="V418" s="205"/>
      <c r="W418" s="166"/>
      <c r="X418" s="166"/>
      <c r="Y418" s="205"/>
      <c r="Z418" s="265"/>
      <c r="AA418" s="166"/>
      <c r="AB418" s="166"/>
      <c r="AC418" s="205"/>
      <c r="AD418" s="205"/>
      <c r="AE418" s="166"/>
      <c r="AF418" s="166"/>
      <c r="AG418" s="205"/>
      <c r="AH418" s="205"/>
      <c r="AI418" s="185"/>
      <c r="AJ418" s="166"/>
      <c r="AK418" s="205"/>
      <c r="AL418" s="205"/>
      <c r="AM418" s="166"/>
      <c r="AN418" s="166"/>
      <c r="AO418" s="205"/>
      <c r="AP418" s="265"/>
      <c r="AQ418" s="185"/>
      <c r="AR418" s="166"/>
      <c r="AS418" s="205"/>
      <c r="AT418" s="205"/>
      <c r="AU418" s="166"/>
      <c r="AV418" s="166"/>
      <c r="AW418" s="205"/>
      <c r="AX418" s="265"/>
      <c r="AY418" s="185"/>
      <c r="AZ418" s="166"/>
      <c r="BA418" s="205"/>
      <c r="BB418" s="205"/>
      <c r="BC418" s="166"/>
      <c r="BD418" s="166"/>
      <c r="BE418" s="205"/>
      <c r="BF418" s="265"/>
      <c r="BG418" s="166"/>
    </row>
    <row r="419" spans="1:59" ht="12.75" x14ac:dyDescent="0.2">
      <c r="A419" s="205"/>
      <c r="B419" s="206"/>
      <c r="C419" s="185"/>
      <c r="D419" s="166"/>
      <c r="E419" s="205"/>
      <c r="F419" s="205"/>
      <c r="G419" s="166"/>
      <c r="H419" s="166"/>
      <c r="I419" s="205"/>
      <c r="J419" s="265"/>
      <c r="K419" s="185"/>
      <c r="L419" s="166"/>
      <c r="M419" s="205"/>
      <c r="N419" s="205"/>
      <c r="O419" s="166"/>
      <c r="P419" s="166"/>
      <c r="Q419" s="205"/>
      <c r="R419" s="265"/>
      <c r="S419" s="185"/>
      <c r="T419" s="166"/>
      <c r="U419" s="205"/>
      <c r="V419" s="205"/>
      <c r="W419" s="166"/>
      <c r="X419" s="166"/>
      <c r="Y419" s="205"/>
      <c r="Z419" s="265"/>
      <c r="AA419" s="166"/>
      <c r="AB419" s="166"/>
      <c r="AC419" s="205"/>
      <c r="AD419" s="205"/>
      <c r="AE419" s="166"/>
      <c r="AF419" s="166"/>
      <c r="AG419" s="205"/>
      <c r="AH419" s="205"/>
      <c r="AI419" s="185"/>
      <c r="AJ419" s="166"/>
      <c r="AK419" s="205"/>
      <c r="AL419" s="205"/>
      <c r="AM419" s="166"/>
      <c r="AN419" s="166"/>
      <c r="AO419" s="205"/>
      <c r="AP419" s="265"/>
      <c r="AQ419" s="185"/>
      <c r="AR419" s="166"/>
      <c r="AS419" s="205"/>
      <c r="AT419" s="205"/>
      <c r="AU419" s="166"/>
      <c r="AV419" s="166"/>
      <c r="AW419" s="205"/>
      <c r="AX419" s="265"/>
      <c r="AY419" s="185"/>
      <c r="AZ419" s="166"/>
      <c r="BA419" s="205"/>
      <c r="BB419" s="205"/>
      <c r="BC419" s="166"/>
      <c r="BD419" s="166"/>
      <c r="BE419" s="205"/>
      <c r="BF419" s="265"/>
      <c r="BG419" s="166"/>
    </row>
    <row r="420" spans="1:59" ht="12.75" x14ac:dyDescent="0.2">
      <c r="A420" s="205"/>
      <c r="B420" s="206"/>
      <c r="C420" s="185"/>
      <c r="D420" s="166"/>
      <c r="E420" s="205"/>
      <c r="F420" s="205"/>
      <c r="G420" s="166"/>
      <c r="H420" s="166"/>
      <c r="I420" s="205"/>
      <c r="J420" s="265"/>
      <c r="K420" s="185"/>
      <c r="L420" s="166"/>
      <c r="M420" s="205"/>
      <c r="N420" s="205"/>
      <c r="O420" s="166"/>
      <c r="P420" s="166"/>
      <c r="Q420" s="205"/>
      <c r="R420" s="265"/>
      <c r="S420" s="185"/>
      <c r="T420" s="166"/>
      <c r="U420" s="205"/>
      <c r="V420" s="205"/>
      <c r="W420" s="166"/>
      <c r="X420" s="166"/>
      <c r="Y420" s="205"/>
      <c r="Z420" s="265"/>
      <c r="AA420" s="166"/>
      <c r="AB420" s="166"/>
      <c r="AC420" s="205"/>
      <c r="AD420" s="205"/>
      <c r="AE420" s="166"/>
      <c r="AF420" s="166"/>
      <c r="AG420" s="205"/>
      <c r="AH420" s="205"/>
      <c r="AI420" s="185"/>
      <c r="AJ420" s="166"/>
      <c r="AK420" s="205"/>
      <c r="AL420" s="205"/>
      <c r="AM420" s="166"/>
      <c r="AN420" s="166"/>
      <c r="AO420" s="205"/>
      <c r="AP420" s="265"/>
      <c r="AQ420" s="185"/>
      <c r="AR420" s="166"/>
      <c r="AS420" s="205"/>
      <c r="AT420" s="205"/>
      <c r="AU420" s="166"/>
      <c r="AV420" s="166"/>
      <c r="AW420" s="205"/>
      <c r="AX420" s="265"/>
      <c r="AY420" s="185"/>
      <c r="AZ420" s="166"/>
      <c r="BA420" s="205"/>
      <c r="BB420" s="205"/>
      <c r="BC420" s="166"/>
      <c r="BD420" s="166"/>
      <c r="BE420" s="205"/>
      <c r="BF420" s="265"/>
      <c r="BG420" s="166"/>
    </row>
    <row r="421" spans="1:59" ht="12.75" x14ac:dyDescent="0.2">
      <c r="A421" s="205"/>
      <c r="B421" s="206"/>
      <c r="C421" s="185"/>
      <c r="D421" s="166"/>
      <c r="E421" s="205"/>
      <c r="F421" s="205"/>
      <c r="G421" s="166"/>
      <c r="H421" s="166"/>
      <c r="I421" s="205"/>
      <c r="J421" s="265"/>
      <c r="K421" s="185"/>
      <c r="L421" s="166"/>
      <c r="M421" s="205"/>
      <c r="N421" s="205"/>
      <c r="O421" s="166"/>
      <c r="P421" s="166"/>
      <c r="Q421" s="205"/>
      <c r="R421" s="265"/>
      <c r="S421" s="185"/>
      <c r="T421" s="166"/>
      <c r="U421" s="205"/>
      <c r="V421" s="205"/>
      <c r="W421" s="166"/>
      <c r="X421" s="166"/>
      <c r="Y421" s="205"/>
      <c r="Z421" s="265"/>
      <c r="AA421" s="166"/>
      <c r="AB421" s="166"/>
      <c r="AC421" s="205"/>
      <c r="AD421" s="205"/>
      <c r="AE421" s="166"/>
      <c r="AF421" s="166"/>
      <c r="AG421" s="205"/>
      <c r="AH421" s="205"/>
      <c r="AI421" s="185"/>
      <c r="AJ421" s="166"/>
      <c r="AK421" s="205"/>
      <c r="AL421" s="205"/>
      <c r="AM421" s="166"/>
      <c r="AN421" s="166"/>
      <c r="AO421" s="205"/>
      <c r="AP421" s="265"/>
      <c r="AQ421" s="185"/>
      <c r="AR421" s="166"/>
      <c r="AS421" s="205"/>
      <c r="AT421" s="205"/>
      <c r="AU421" s="166"/>
      <c r="AV421" s="166"/>
      <c r="AW421" s="205"/>
      <c r="AX421" s="265"/>
      <c r="AY421" s="185"/>
      <c r="AZ421" s="166"/>
      <c r="BA421" s="205"/>
      <c r="BB421" s="205"/>
      <c r="BC421" s="166"/>
      <c r="BD421" s="166"/>
      <c r="BE421" s="205"/>
      <c r="BF421" s="265"/>
      <c r="BG421" s="166"/>
    </row>
    <row r="422" spans="1:59" ht="12.75" x14ac:dyDescent="0.2">
      <c r="A422" s="205"/>
      <c r="B422" s="206"/>
      <c r="C422" s="185"/>
      <c r="D422" s="166"/>
      <c r="E422" s="205"/>
      <c r="F422" s="205"/>
      <c r="G422" s="166"/>
      <c r="H422" s="166"/>
      <c r="I422" s="205"/>
      <c r="J422" s="265"/>
      <c r="K422" s="185"/>
      <c r="L422" s="166"/>
      <c r="M422" s="205"/>
      <c r="N422" s="205"/>
      <c r="O422" s="166"/>
      <c r="P422" s="166"/>
      <c r="Q422" s="205"/>
      <c r="R422" s="265"/>
      <c r="S422" s="185"/>
      <c r="T422" s="166"/>
      <c r="U422" s="205"/>
      <c r="V422" s="205"/>
      <c r="W422" s="166"/>
      <c r="X422" s="166"/>
      <c r="Y422" s="205"/>
      <c r="Z422" s="265"/>
      <c r="AA422" s="166"/>
      <c r="AB422" s="166"/>
      <c r="AC422" s="205"/>
      <c r="AD422" s="205"/>
      <c r="AE422" s="166"/>
      <c r="AF422" s="166"/>
      <c r="AG422" s="205"/>
      <c r="AH422" s="205"/>
      <c r="AI422" s="185"/>
      <c r="AJ422" s="166"/>
      <c r="AK422" s="205"/>
      <c r="AL422" s="205"/>
      <c r="AM422" s="166"/>
      <c r="AN422" s="166"/>
      <c r="AO422" s="205"/>
      <c r="AP422" s="265"/>
      <c r="AQ422" s="185"/>
      <c r="AR422" s="166"/>
      <c r="AS422" s="205"/>
      <c r="AT422" s="205"/>
      <c r="AU422" s="166"/>
      <c r="AV422" s="166"/>
      <c r="AW422" s="205"/>
      <c r="AX422" s="265"/>
      <c r="AY422" s="185"/>
      <c r="AZ422" s="166"/>
      <c r="BA422" s="205"/>
      <c r="BB422" s="205"/>
      <c r="BC422" s="166"/>
      <c r="BD422" s="166"/>
      <c r="BE422" s="205"/>
      <c r="BF422" s="265"/>
      <c r="BG422" s="166"/>
    </row>
    <row r="423" spans="1:59" ht="12.75" x14ac:dyDescent="0.2">
      <c r="A423" s="205"/>
      <c r="B423" s="206"/>
      <c r="C423" s="185"/>
      <c r="D423" s="166"/>
      <c r="E423" s="205"/>
      <c r="F423" s="205"/>
      <c r="G423" s="166"/>
      <c r="H423" s="166"/>
      <c r="I423" s="205"/>
      <c r="J423" s="265"/>
      <c r="K423" s="185"/>
      <c r="L423" s="166"/>
      <c r="M423" s="205"/>
      <c r="N423" s="205"/>
      <c r="O423" s="166"/>
      <c r="P423" s="166"/>
      <c r="Q423" s="205"/>
      <c r="R423" s="265"/>
      <c r="S423" s="185"/>
      <c r="T423" s="166"/>
      <c r="U423" s="205"/>
      <c r="V423" s="205"/>
      <c r="W423" s="166"/>
      <c r="X423" s="166"/>
      <c r="Y423" s="205"/>
      <c r="Z423" s="265"/>
      <c r="AA423" s="166"/>
      <c r="AB423" s="166"/>
      <c r="AC423" s="205"/>
      <c r="AD423" s="205"/>
      <c r="AE423" s="166"/>
      <c r="AF423" s="166"/>
      <c r="AG423" s="205"/>
      <c r="AH423" s="205"/>
      <c r="AI423" s="185"/>
      <c r="AJ423" s="166"/>
      <c r="AK423" s="205"/>
      <c r="AL423" s="205"/>
      <c r="AM423" s="166"/>
      <c r="AN423" s="166"/>
      <c r="AO423" s="205"/>
      <c r="AP423" s="265"/>
      <c r="AQ423" s="185"/>
      <c r="AR423" s="166"/>
      <c r="AS423" s="205"/>
      <c r="AT423" s="205"/>
      <c r="AU423" s="166"/>
      <c r="AV423" s="166"/>
      <c r="AW423" s="205"/>
      <c r="AX423" s="265"/>
      <c r="AY423" s="185"/>
      <c r="AZ423" s="166"/>
      <c r="BA423" s="205"/>
      <c r="BB423" s="205"/>
      <c r="BC423" s="166"/>
      <c r="BD423" s="166"/>
      <c r="BE423" s="205"/>
      <c r="BF423" s="265"/>
      <c r="BG423" s="166"/>
    </row>
    <row r="424" spans="1:59" ht="12.75" x14ac:dyDescent="0.2">
      <c r="A424" s="205"/>
      <c r="B424" s="206"/>
      <c r="C424" s="185"/>
      <c r="D424" s="166"/>
      <c r="E424" s="205"/>
      <c r="F424" s="205"/>
      <c r="G424" s="166"/>
      <c r="H424" s="166"/>
      <c r="I424" s="205"/>
      <c r="J424" s="265"/>
      <c r="K424" s="185"/>
      <c r="L424" s="166"/>
      <c r="M424" s="205"/>
      <c r="N424" s="205"/>
      <c r="O424" s="166"/>
      <c r="P424" s="166"/>
      <c r="Q424" s="205"/>
      <c r="R424" s="265"/>
      <c r="S424" s="185"/>
      <c r="T424" s="166"/>
      <c r="U424" s="205"/>
      <c r="V424" s="205"/>
      <c r="W424" s="166"/>
      <c r="X424" s="166"/>
      <c r="Y424" s="205"/>
      <c r="Z424" s="265"/>
      <c r="AA424" s="166"/>
      <c r="AB424" s="166"/>
      <c r="AC424" s="205"/>
      <c r="AD424" s="205"/>
      <c r="AE424" s="166"/>
      <c r="AF424" s="166"/>
      <c r="AG424" s="205"/>
      <c r="AH424" s="205"/>
      <c r="AI424" s="185"/>
      <c r="AJ424" s="166"/>
      <c r="AK424" s="205"/>
      <c r="AL424" s="205"/>
      <c r="AM424" s="166"/>
      <c r="AN424" s="166"/>
      <c r="AO424" s="205"/>
      <c r="AP424" s="265"/>
      <c r="AQ424" s="185"/>
      <c r="AR424" s="166"/>
      <c r="AS424" s="205"/>
      <c r="AT424" s="205"/>
      <c r="AU424" s="166"/>
      <c r="AV424" s="166"/>
      <c r="AW424" s="205"/>
      <c r="AX424" s="265"/>
      <c r="AY424" s="185"/>
      <c r="AZ424" s="166"/>
      <c r="BA424" s="205"/>
      <c r="BB424" s="205"/>
      <c r="BC424" s="166"/>
      <c r="BD424" s="166"/>
      <c r="BE424" s="205"/>
      <c r="BF424" s="265"/>
      <c r="BG424" s="166"/>
    </row>
    <row r="425" spans="1:59" ht="12.75" x14ac:dyDescent="0.2">
      <c r="A425" s="205"/>
      <c r="B425" s="206"/>
      <c r="C425" s="185"/>
      <c r="D425" s="166"/>
      <c r="E425" s="205"/>
      <c r="F425" s="205"/>
      <c r="G425" s="166"/>
      <c r="H425" s="166"/>
      <c r="I425" s="205"/>
      <c r="J425" s="265"/>
      <c r="K425" s="185"/>
      <c r="L425" s="166"/>
      <c r="M425" s="205"/>
      <c r="N425" s="205"/>
      <c r="O425" s="166"/>
      <c r="P425" s="166"/>
      <c r="Q425" s="205"/>
      <c r="R425" s="265"/>
      <c r="S425" s="185"/>
      <c r="T425" s="166"/>
      <c r="U425" s="205"/>
      <c r="V425" s="205"/>
      <c r="W425" s="166"/>
      <c r="X425" s="166"/>
      <c r="Y425" s="205"/>
      <c r="Z425" s="265"/>
      <c r="AA425" s="166"/>
      <c r="AB425" s="166"/>
      <c r="AC425" s="205"/>
      <c r="AD425" s="205"/>
      <c r="AE425" s="166"/>
      <c r="AF425" s="166"/>
      <c r="AG425" s="205"/>
      <c r="AH425" s="205"/>
      <c r="AI425" s="185"/>
      <c r="AJ425" s="166"/>
      <c r="AK425" s="205"/>
      <c r="AL425" s="205"/>
      <c r="AM425" s="166"/>
      <c r="AN425" s="166"/>
      <c r="AO425" s="205"/>
      <c r="AP425" s="265"/>
      <c r="AQ425" s="185"/>
      <c r="AR425" s="166"/>
      <c r="AS425" s="205"/>
      <c r="AT425" s="205"/>
      <c r="AU425" s="166"/>
      <c r="AV425" s="166"/>
      <c r="AW425" s="205"/>
      <c r="AX425" s="265"/>
      <c r="AY425" s="185"/>
      <c r="AZ425" s="166"/>
      <c r="BA425" s="205"/>
      <c r="BB425" s="205"/>
      <c r="BC425" s="166"/>
      <c r="BD425" s="166"/>
      <c r="BE425" s="205"/>
      <c r="BF425" s="265"/>
      <c r="BG425" s="166"/>
    </row>
    <row r="426" spans="1:59" ht="12.75" x14ac:dyDescent="0.2">
      <c r="A426" s="205"/>
      <c r="B426" s="206"/>
      <c r="C426" s="185"/>
      <c r="D426" s="166"/>
      <c r="E426" s="205"/>
      <c r="F426" s="205"/>
      <c r="G426" s="166"/>
      <c r="H426" s="166"/>
      <c r="I426" s="205"/>
      <c r="J426" s="265"/>
      <c r="K426" s="185"/>
      <c r="L426" s="166"/>
      <c r="M426" s="205"/>
      <c r="N426" s="205"/>
      <c r="O426" s="166"/>
      <c r="P426" s="166"/>
      <c r="Q426" s="205"/>
      <c r="R426" s="265"/>
      <c r="S426" s="185"/>
      <c r="T426" s="166"/>
      <c r="U426" s="205"/>
      <c r="V426" s="205"/>
      <c r="W426" s="166"/>
      <c r="X426" s="166"/>
      <c r="Y426" s="205"/>
      <c r="Z426" s="265"/>
      <c r="AA426" s="166"/>
      <c r="AB426" s="166"/>
      <c r="AC426" s="205"/>
      <c r="AD426" s="205"/>
      <c r="AE426" s="166"/>
      <c r="AF426" s="166"/>
      <c r="AG426" s="205"/>
      <c r="AH426" s="205"/>
      <c r="AI426" s="185"/>
      <c r="AJ426" s="166"/>
      <c r="AK426" s="205"/>
      <c r="AL426" s="205"/>
      <c r="AM426" s="166"/>
      <c r="AN426" s="166"/>
      <c r="AO426" s="205"/>
      <c r="AP426" s="265"/>
      <c r="AQ426" s="185"/>
      <c r="AR426" s="166"/>
      <c r="AS426" s="205"/>
      <c r="AT426" s="205"/>
      <c r="AU426" s="166"/>
      <c r="AV426" s="166"/>
      <c r="AW426" s="205"/>
      <c r="AX426" s="265"/>
      <c r="AY426" s="185"/>
      <c r="AZ426" s="166"/>
      <c r="BA426" s="205"/>
      <c r="BB426" s="205"/>
      <c r="BC426" s="166"/>
      <c r="BD426" s="166"/>
      <c r="BE426" s="205"/>
      <c r="BF426" s="265"/>
      <c r="BG426" s="166"/>
    </row>
    <row r="427" spans="1:59" ht="12.75" x14ac:dyDescent="0.2">
      <c r="A427" s="205"/>
      <c r="B427" s="206"/>
      <c r="C427" s="185"/>
      <c r="D427" s="166"/>
      <c r="E427" s="205"/>
      <c r="F427" s="205"/>
      <c r="G427" s="166"/>
      <c r="H427" s="166"/>
      <c r="I427" s="205"/>
      <c r="J427" s="265"/>
      <c r="K427" s="185"/>
      <c r="L427" s="166"/>
      <c r="M427" s="205"/>
      <c r="N427" s="205"/>
      <c r="O427" s="166"/>
      <c r="P427" s="166"/>
      <c r="Q427" s="205"/>
      <c r="R427" s="265"/>
      <c r="S427" s="185"/>
      <c r="T427" s="166"/>
      <c r="U427" s="205"/>
      <c r="V427" s="205"/>
      <c r="W427" s="166"/>
      <c r="X427" s="166"/>
      <c r="Y427" s="205"/>
      <c r="Z427" s="265"/>
      <c r="AA427" s="166"/>
      <c r="AB427" s="166"/>
      <c r="AC427" s="205"/>
      <c r="AD427" s="205"/>
      <c r="AE427" s="166"/>
      <c r="AF427" s="166"/>
      <c r="AG427" s="205"/>
      <c r="AH427" s="205"/>
      <c r="AI427" s="185"/>
      <c r="AJ427" s="166"/>
      <c r="AK427" s="205"/>
      <c r="AL427" s="205"/>
      <c r="AM427" s="166"/>
      <c r="AN427" s="166"/>
      <c r="AO427" s="205"/>
      <c r="AP427" s="265"/>
      <c r="AQ427" s="185"/>
      <c r="AR427" s="166"/>
      <c r="AS427" s="205"/>
      <c r="AT427" s="205"/>
      <c r="AU427" s="166"/>
      <c r="AV427" s="166"/>
      <c r="AW427" s="205"/>
      <c r="AX427" s="265"/>
      <c r="AY427" s="185"/>
      <c r="AZ427" s="166"/>
      <c r="BA427" s="205"/>
      <c r="BB427" s="205"/>
      <c r="BC427" s="166"/>
      <c r="BD427" s="166"/>
      <c r="BE427" s="205"/>
      <c r="BF427" s="265"/>
      <c r="BG427" s="166"/>
    </row>
    <row r="428" spans="1:59" ht="12.75" x14ac:dyDescent="0.2">
      <c r="A428" s="205"/>
      <c r="B428" s="206"/>
      <c r="C428" s="185"/>
      <c r="D428" s="166"/>
      <c r="E428" s="205"/>
      <c r="F428" s="205"/>
      <c r="G428" s="166"/>
      <c r="H428" s="166"/>
      <c r="I428" s="205"/>
      <c r="J428" s="265"/>
      <c r="K428" s="185"/>
      <c r="L428" s="166"/>
      <c r="M428" s="205"/>
      <c r="N428" s="205"/>
      <c r="O428" s="166"/>
      <c r="P428" s="166"/>
      <c r="Q428" s="205"/>
      <c r="R428" s="265"/>
      <c r="S428" s="185"/>
      <c r="T428" s="166"/>
      <c r="U428" s="205"/>
      <c r="V428" s="205"/>
      <c r="W428" s="166"/>
      <c r="X428" s="166"/>
      <c r="Y428" s="205"/>
      <c r="Z428" s="265"/>
      <c r="AA428" s="166"/>
      <c r="AB428" s="166"/>
      <c r="AC428" s="205"/>
      <c r="AD428" s="205"/>
      <c r="AE428" s="166"/>
      <c r="AF428" s="166"/>
      <c r="AG428" s="205"/>
      <c r="AH428" s="205"/>
      <c r="AI428" s="185"/>
      <c r="AJ428" s="166"/>
      <c r="AK428" s="205"/>
      <c r="AL428" s="205"/>
      <c r="AM428" s="166"/>
      <c r="AN428" s="166"/>
      <c r="AO428" s="205"/>
      <c r="AP428" s="265"/>
      <c r="AQ428" s="185"/>
      <c r="AR428" s="166"/>
      <c r="AS428" s="205"/>
      <c r="AT428" s="205"/>
      <c r="AU428" s="166"/>
      <c r="AV428" s="166"/>
      <c r="AW428" s="205"/>
      <c r="AX428" s="265"/>
      <c r="AY428" s="185"/>
      <c r="AZ428" s="166"/>
      <c r="BA428" s="205"/>
      <c r="BB428" s="205"/>
      <c r="BC428" s="166"/>
      <c r="BD428" s="166"/>
      <c r="BE428" s="205"/>
      <c r="BF428" s="265"/>
      <c r="BG428" s="166"/>
    </row>
    <row r="429" spans="1:59" ht="12.75" x14ac:dyDescent="0.2">
      <c r="A429" s="205"/>
      <c r="B429" s="206"/>
      <c r="C429" s="185"/>
      <c r="D429" s="166"/>
      <c r="E429" s="205"/>
      <c r="F429" s="205"/>
      <c r="G429" s="166"/>
      <c r="H429" s="166"/>
      <c r="I429" s="205"/>
      <c r="J429" s="265"/>
      <c r="K429" s="185"/>
      <c r="L429" s="166"/>
      <c r="M429" s="205"/>
      <c r="N429" s="205"/>
      <c r="O429" s="166"/>
      <c r="P429" s="166"/>
      <c r="Q429" s="205"/>
      <c r="R429" s="265"/>
      <c r="S429" s="185"/>
      <c r="T429" s="166"/>
      <c r="U429" s="205"/>
      <c r="V429" s="205"/>
      <c r="W429" s="166"/>
      <c r="X429" s="166"/>
      <c r="Y429" s="205"/>
      <c r="Z429" s="265"/>
      <c r="AA429" s="166"/>
      <c r="AB429" s="166"/>
      <c r="AC429" s="205"/>
      <c r="AD429" s="205"/>
      <c r="AE429" s="166"/>
      <c r="AF429" s="166"/>
      <c r="AG429" s="205"/>
      <c r="AH429" s="205"/>
      <c r="AI429" s="185"/>
      <c r="AJ429" s="166"/>
      <c r="AK429" s="205"/>
      <c r="AL429" s="205"/>
      <c r="AM429" s="166"/>
      <c r="AN429" s="166"/>
      <c r="AO429" s="205"/>
      <c r="AP429" s="265"/>
      <c r="AQ429" s="185"/>
      <c r="AR429" s="166"/>
      <c r="AS429" s="205"/>
      <c r="AT429" s="205"/>
      <c r="AU429" s="166"/>
      <c r="AV429" s="166"/>
      <c r="AW429" s="205"/>
      <c r="AX429" s="265"/>
      <c r="AY429" s="185"/>
      <c r="AZ429" s="166"/>
      <c r="BA429" s="205"/>
      <c r="BB429" s="205"/>
      <c r="BC429" s="166"/>
      <c r="BD429" s="166"/>
      <c r="BE429" s="205"/>
      <c r="BF429" s="265"/>
      <c r="BG429" s="166"/>
    </row>
    <row r="430" spans="1:59" ht="12.75" x14ac:dyDescent="0.2">
      <c r="A430" s="205"/>
      <c r="B430" s="206"/>
      <c r="C430" s="185"/>
      <c r="D430" s="166"/>
      <c r="E430" s="205"/>
      <c r="F430" s="205"/>
      <c r="G430" s="166"/>
      <c r="H430" s="166"/>
      <c r="I430" s="205"/>
      <c r="J430" s="265"/>
      <c r="K430" s="185"/>
      <c r="L430" s="166"/>
      <c r="M430" s="205"/>
      <c r="N430" s="205"/>
      <c r="O430" s="166"/>
      <c r="P430" s="166"/>
      <c r="Q430" s="205"/>
      <c r="R430" s="265"/>
      <c r="S430" s="185"/>
      <c r="T430" s="166"/>
      <c r="U430" s="205"/>
      <c r="V430" s="205"/>
      <c r="W430" s="166"/>
      <c r="X430" s="166"/>
      <c r="Y430" s="205"/>
      <c r="Z430" s="265"/>
      <c r="AA430" s="166"/>
      <c r="AB430" s="166"/>
      <c r="AC430" s="205"/>
      <c r="AD430" s="205"/>
      <c r="AE430" s="166"/>
      <c r="AF430" s="166"/>
      <c r="AG430" s="205"/>
      <c r="AH430" s="205"/>
      <c r="AI430" s="185"/>
      <c r="AJ430" s="166"/>
      <c r="AK430" s="205"/>
      <c r="AL430" s="205"/>
      <c r="AM430" s="166"/>
      <c r="AN430" s="166"/>
      <c r="AO430" s="205"/>
      <c r="AP430" s="265"/>
      <c r="AQ430" s="185"/>
      <c r="AR430" s="166"/>
      <c r="AS430" s="205"/>
      <c r="AT430" s="205"/>
      <c r="AU430" s="166"/>
      <c r="AV430" s="166"/>
      <c r="AW430" s="205"/>
      <c r="AX430" s="265"/>
      <c r="AY430" s="185"/>
      <c r="AZ430" s="166"/>
      <c r="BA430" s="205"/>
      <c r="BB430" s="205"/>
      <c r="BC430" s="166"/>
      <c r="BD430" s="166"/>
      <c r="BE430" s="205"/>
      <c r="BF430" s="265"/>
      <c r="BG430" s="166"/>
    </row>
    <row r="431" spans="1:59" ht="12.75" x14ac:dyDescent="0.2">
      <c r="A431" s="205"/>
      <c r="B431" s="206"/>
      <c r="C431" s="185"/>
      <c r="D431" s="166"/>
      <c r="E431" s="205"/>
      <c r="F431" s="205"/>
      <c r="G431" s="166"/>
      <c r="H431" s="166"/>
      <c r="I431" s="205"/>
      <c r="J431" s="265"/>
      <c r="K431" s="185"/>
      <c r="L431" s="166"/>
      <c r="M431" s="205"/>
      <c r="N431" s="205"/>
      <c r="O431" s="166"/>
      <c r="P431" s="166"/>
      <c r="Q431" s="205"/>
      <c r="R431" s="265"/>
      <c r="S431" s="185"/>
      <c r="T431" s="166"/>
      <c r="U431" s="205"/>
      <c r="V431" s="205"/>
      <c r="W431" s="166"/>
      <c r="X431" s="166"/>
      <c r="Y431" s="205"/>
      <c r="Z431" s="265"/>
      <c r="AA431" s="166"/>
      <c r="AB431" s="166"/>
      <c r="AC431" s="205"/>
      <c r="AD431" s="205"/>
      <c r="AE431" s="166"/>
      <c r="AF431" s="166"/>
      <c r="AG431" s="205"/>
      <c r="AH431" s="205"/>
      <c r="AI431" s="185"/>
      <c r="AJ431" s="166"/>
      <c r="AK431" s="205"/>
      <c r="AL431" s="205"/>
      <c r="AM431" s="166"/>
      <c r="AN431" s="166"/>
      <c r="AO431" s="205"/>
      <c r="AP431" s="265"/>
      <c r="AQ431" s="185"/>
      <c r="AR431" s="166"/>
      <c r="AS431" s="205"/>
      <c r="AT431" s="205"/>
      <c r="AU431" s="166"/>
      <c r="AV431" s="166"/>
      <c r="AW431" s="205"/>
      <c r="AX431" s="265"/>
      <c r="AY431" s="185"/>
      <c r="AZ431" s="166"/>
      <c r="BA431" s="205"/>
      <c r="BB431" s="205"/>
      <c r="BC431" s="166"/>
      <c r="BD431" s="166"/>
      <c r="BE431" s="205"/>
      <c r="BF431" s="265"/>
      <c r="BG431" s="166"/>
    </row>
    <row r="432" spans="1:59" ht="12.75" x14ac:dyDescent="0.2">
      <c r="A432" s="205"/>
      <c r="B432" s="206"/>
      <c r="C432" s="185"/>
      <c r="D432" s="166"/>
      <c r="E432" s="205"/>
      <c r="F432" s="205"/>
      <c r="G432" s="166"/>
      <c r="H432" s="166"/>
      <c r="I432" s="205"/>
      <c r="J432" s="265"/>
      <c r="K432" s="185"/>
      <c r="L432" s="166"/>
      <c r="M432" s="205"/>
      <c r="N432" s="205"/>
      <c r="O432" s="166"/>
      <c r="P432" s="166"/>
      <c r="Q432" s="205"/>
      <c r="R432" s="265"/>
      <c r="S432" s="185"/>
      <c r="T432" s="166"/>
      <c r="U432" s="205"/>
      <c r="V432" s="205"/>
      <c r="W432" s="166"/>
      <c r="X432" s="166"/>
      <c r="Y432" s="205"/>
      <c r="Z432" s="265"/>
      <c r="AA432" s="166"/>
      <c r="AB432" s="166"/>
      <c r="AC432" s="205"/>
      <c r="AD432" s="205"/>
      <c r="AE432" s="166"/>
      <c r="AF432" s="166"/>
      <c r="AG432" s="205"/>
      <c r="AH432" s="205"/>
      <c r="AI432" s="185"/>
      <c r="AJ432" s="166"/>
      <c r="AK432" s="205"/>
      <c r="AL432" s="205"/>
      <c r="AM432" s="166"/>
      <c r="AN432" s="166"/>
      <c r="AO432" s="205"/>
      <c r="AP432" s="265"/>
      <c r="AQ432" s="185"/>
      <c r="AR432" s="166"/>
      <c r="AS432" s="205"/>
      <c r="AT432" s="205"/>
      <c r="AU432" s="166"/>
      <c r="AV432" s="166"/>
      <c r="AW432" s="205"/>
      <c r="AX432" s="265"/>
      <c r="AY432" s="185"/>
      <c r="AZ432" s="166"/>
      <c r="BA432" s="205"/>
      <c r="BB432" s="205"/>
      <c r="BC432" s="166"/>
      <c r="BD432" s="166"/>
      <c r="BE432" s="205"/>
      <c r="BF432" s="265"/>
      <c r="BG432" s="166"/>
    </row>
    <row r="433" spans="1:59" ht="12.75" x14ac:dyDescent="0.2">
      <c r="A433" s="205"/>
      <c r="B433" s="206"/>
      <c r="C433" s="185"/>
      <c r="D433" s="166"/>
      <c r="E433" s="205"/>
      <c r="F433" s="205"/>
      <c r="G433" s="166"/>
      <c r="H433" s="166"/>
      <c r="I433" s="205"/>
      <c r="J433" s="265"/>
      <c r="K433" s="185"/>
      <c r="L433" s="166"/>
      <c r="M433" s="205"/>
      <c r="N433" s="205"/>
      <c r="O433" s="166"/>
      <c r="P433" s="166"/>
      <c r="Q433" s="205"/>
      <c r="R433" s="265"/>
      <c r="S433" s="185"/>
      <c r="T433" s="166"/>
      <c r="U433" s="205"/>
      <c r="V433" s="205"/>
      <c r="W433" s="166"/>
      <c r="X433" s="166"/>
      <c r="Y433" s="205"/>
      <c r="Z433" s="265"/>
      <c r="AA433" s="166"/>
      <c r="AB433" s="166"/>
      <c r="AC433" s="205"/>
      <c r="AD433" s="205"/>
      <c r="AE433" s="166"/>
      <c r="AF433" s="166"/>
      <c r="AG433" s="205"/>
      <c r="AH433" s="205"/>
      <c r="AI433" s="185"/>
      <c r="AJ433" s="166"/>
      <c r="AK433" s="205"/>
      <c r="AL433" s="205"/>
      <c r="AM433" s="166"/>
      <c r="AN433" s="166"/>
      <c r="AO433" s="205"/>
      <c r="AP433" s="265"/>
      <c r="AQ433" s="185"/>
      <c r="AR433" s="166"/>
      <c r="AS433" s="205"/>
      <c r="AT433" s="205"/>
      <c r="AU433" s="166"/>
      <c r="AV433" s="166"/>
      <c r="AW433" s="205"/>
      <c r="AX433" s="265"/>
      <c r="AY433" s="185"/>
      <c r="AZ433" s="166"/>
      <c r="BA433" s="205"/>
      <c r="BB433" s="205"/>
      <c r="BC433" s="166"/>
      <c r="BD433" s="166"/>
      <c r="BE433" s="205"/>
      <c r="BF433" s="265"/>
      <c r="BG433" s="166"/>
    </row>
    <row r="434" spans="1:59" ht="12.75" x14ac:dyDescent="0.2">
      <c r="A434" s="205"/>
      <c r="B434" s="206"/>
      <c r="C434" s="185"/>
      <c r="D434" s="166"/>
      <c r="E434" s="205"/>
      <c r="F434" s="205"/>
      <c r="G434" s="166"/>
      <c r="H434" s="166"/>
      <c r="I434" s="205"/>
      <c r="J434" s="265"/>
      <c r="K434" s="185"/>
      <c r="L434" s="166"/>
      <c r="M434" s="205"/>
      <c r="N434" s="205"/>
      <c r="O434" s="166"/>
      <c r="P434" s="166"/>
      <c r="Q434" s="205"/>
      <c r="R434" s="265"/>
      <c r="S434" s="185"/>
      <c r="T434" s="166"/>
      <c r="U434" s="205"/>
      <c r="V434" s="205"/>
      <c r="W434" s="166"/>
      <c r="X434" s="166"/>
      <c r="Y434" s="205"/>
      <c r="Z434" s="265"/>
      <c r="AA434" s="166"/>
      <c r="AB434" s="166"/>
      <c r="AC434" s="205"/>
      <c r="AD434" s="205"/>
      <c r="AE434" s="166"/>
      <c r="AF434" s="166"/>
      <c r="AG434" s="205"/>
      <c r="AH434" s="205"/>
      <c r="AI434" s="185"/>
      <c r="AJ434" s="166"/>
      <c r="AK434" s="205"/>
      <c r="AL434" s="205"/>
      <c r="AM434" s="166"/>
      <c r="AN434" s="166"/>
      <c r="AO434" s="205"/>
      <c r="AP434" s="265"/>
      <c r="AQ434" s="185"/>
      <c r="AR434" s="166"/>
      <c r="AS434" s="205"/>
      <c r="AT434" s="205"/>
      <c r="AU434" s="166"/>
      <c r="AV434" s="166"/>
      <c r="AW434" s="205"/>
      <c r="AX434" s="265"/>
      <c r="AY434" s="185"/>
      <c r="AZ434" s="166"/>
      <c r="BA434" s="205"/>
      <c r="BB434" s="205"/>
      <c r="BC434" s="166"/>
      <c r="BD434" s="166"/>
      <c r="BE434" s="205"/>
      <c r="BF434" s="265"/>
      <c r="BG434" s="166"/>
    </row>
    <row r="435" spans="1:59" ht="12.75" x14ac:dyDescent="0.2">
      <c r="A435" s="205"/>
      <c r="B435" s="206"/>
      <c r="C435" s="185"/>
      <c r="D435" s="166"/>
      <c r="E435" s="205"/>
      <c r="F435" s="205"/>
      <c r="G435" s="166"/>
      <c r="H435" s="166"/>
      <c r="I435" s="205"/>
      <c r="J435" s="265"/>
      <c r="K435" s="185"/>
      <c r="L435" s="166"/>
      <c r="M435" s="205"/>
      <c r="N435" s="205"/>
      <c r="O435" s="166"/>
      <c r="P435" s="166"/>
      <c r="Q435" s="205"/>
      <c r="R435" s="265"/>
      <c r="S435" s="185"/>
      <c r="T435" s="166"/>
      <c r="U435" s="205"/>
      <c r="V435" s="205"/>
      <c r="W435" s="166"/>
      <c r="X435" s="166"/>
      <c r="Y435" s="205"/>
      <c r="Z435" s="265"/>
      <c r="AA435" s="166"/>
      <c r="AB435" s="166"/>
      <c r="AC435" s="205"/>
      <c r="AD435" s="205"/>
      <c r="AE435" s="166"/>
      <c r="AF435" s="166"/>
      <c r="AG435" s="205"/>
      <c r="AH435" s="205"/>
      <c r="AI435" s="185"/>
      <c r="AJ435" s="166"/>
      <c r="AK435" s="205"/>
      <c r="AL435" s="205"/>
      <c r="AM435" s="166"/>
      <c r="AN435" s="166"/>
      <c r="AO435" s="205"/>
      <c r="AP435" s="265"/>
      <c r="AQ435" s="185"/>
      <c r="AR435" s="166"/>
      <c r="AS435" s="205"/>
      <c r="AT435" s="205"/>
      <c r="AU435" s="166"/>
      <c r="AV435" s="166"/>
      <c r="AW435" s="205"/>
      <c r="AX435" s="265"/>
      <c r="AY435" s="185"/>
      <c r="AZ435" s="166"/>
      <c r="BA435" s="205"/>
      <c r="BB435" s="205"/>
      <c r="BC435" s="166"/>
      <c r="BD435" s="166"/>
      <c r="BE435" s="205"/>
      <c r="BF435" s="265"/>
      <c r="BG435" s="166"/>
    </row>
    <row r="436" spans="1:59" ht="12.75" x14ac:dyDescent="0.2">
      <c r="A436" s="205"/>
      <c r="B436" s="206"/>
      <c r="C436" s="185"/>
      <c r="D436" s="166"/>
      <c r="E436" s="205"/>
      <c r="F436" s="205"/>
      <c r="G436" s="166"/>
      <c r="H436" s="166"/>
      <c r="I436" s="205"/>
      <c r="J436" s="265"/>
      <c r="K436" s="185"/>
      <c r="L436" s="166"/>
      <c r="M436" s="205"/>
      <c r="N436" s="205"/>
      <c r="O436" s="166"/>
      <c r="P436" s="166"/>
      <c r="Q436" s="205"/>
      <c r="R436" s="265"/>
      <c r="S436" s="185"/>
      <c r="T436" s="166"/>
      <c r="U436" s="205"/>
      <c r="V436" s="205"/>
      <c r="W436" s="166"/>
      <c r="X436" s="166"/>
      <c r="Y436" s="205"/>
      <c r="Z436" s="265"/>
      <c r="AA436" s="166"/>
      <c r="AB436" s="166"/>
      <c r="AC436" s="205"/>
      <c r="AD436" s="205"/>
      <c r="AE436" s="166"/>
      <c r="AF436" s="166"/>
      <c r="AG436" s="205"/>
      <c r="AH436" s="205"/>
      <c r="AI436" s="185"/>
      <c r="AJ436" s="166"/>
      <c r="AK436" s="205"/>
      <c r="AL436" s="205"/>
      <c r="AM436" s="166"/>
      <c r="AN436" s="166"/>
      <c r="AO436" s="205"/>
      <c r="AP436" s="265"/>
      <c r="AQ436" s="185"/>
      <c r="AR436" s="166"/>
      <c r="AS436" s="205"/>
      <c r="AT436" s="205"/>
      <c r="AU436" s="166"/>
      <c r="AV436" s="166"/>
      <c r="AW436" s="205"/>
      <c r="AX436" s="265"/>
      <c r="AY436" s="185"/>
      <c r="AZ436" s="166"/>
      <c r="BA436" s="205"/>
      <c r="BB436" s="205"/>
      <c r="BC436" s="166"/>
      <c r="BD436" s="166"/>
      <c r="BE436" s="205"/>
      <c r="BF436" s="265"/>
      <c r="BG436" s="166"/>
    </row>
    <row r="437" spans="1:59" ht="12.75" x14ac:dyDescent="0.2">
      <c r="A437" s="205"/>
      <c r="B437" s="206"/>
      <c r="C437" s="185"/>
      <c r="D437" s="166"/>
      <c r="E437" s="205"/>
      <c r="F437" s="205"/>
      <c r="G437" s="166"/>
      <c r="H437" s="166"/>
      <c r="I437" s="205"/>
      <c r="J437" s="265"/>
      <c r="K437" s="185"/>
      <c r="L437" s="166"/>
      <c r="M437" s="205"/>
      <c r="N437" s="205"/>
      <c r="O437" s="166"/>
      <c r="P437" s="166"/>
      <c r="Q437" s="205"/>
      <c r="R437" s="265"/>
      <c r="S437" s="185"/>
      <c r="T437" s="166"/>
      <c r="U437" s="205"/>
      <c r="V437" s="205"/>
      <c r="W437" s="166"/>
      <c r="X437" s="166"/>
      <c r="Y437" s="205"/>
      <c r="Z437" s="265"/>
      <c r="AA437" s="166"/>
      <c r="AB437" s="166"/>
      <c r="AC437" s="205"/>
      <c r="AD437" s="205"/>
      <c r="AE437" s="166"/>
      <c r="AF437" s="166"/>
      <c r="AG437" s="205"/>
      <c r="AH437" s="205"/>
      <c r="AI437" s="185"/>
      <c r="AJ437" s="166"/>
      <c r="AK437" s="205"/>
      <c r="AL437" s="205"/>
      <c r="AM437" s="166"/>
      <c r="AN437" s="166"/>
      <c r="AO437" s="205"/>
      <c r="AP437" s="265"/>
      <c r="AQ437" s="185"/>
      <c r="AR437" s="166"/>
      <c r="AS437" s="205"/>
      <c r="AT437" s="205"/>
      <c r="AU437" s="166"/>
      <c r="AV437" s="166"/>
      <c r="AW437" s="205"/>
      <c r="AX437" s="265"/>
      <c r="AY437" s="185"/>
      <c r="AZ437" s="166"/>
      <c r="BA437" s="205"/>
      <c r="BB437" s="205"/>
      <c r="BC437" s="166"/>
      <c r="BD437" s="166"/>
      <c r="BE437" s="205"/>
      <c r="BF437" s="265"/>
      <c r="BG437" s="166"/>
    </row>
    <row r="438" spans="1:59" ht="12.75" x14ac:dyDescent="0.2">
      <c r="A438" s="205"/>
      <c r="B438" s="206"/>
      <c r="C438" s="185"/>
      <c r="D438" s="166"/>
      <c r="E438" s="205"/>
      <c r="F438" s="205"/>
      <c r="G438" s="166"/>
      <c r="H438" s="166"/>
      <c r="I438" s="205"/>
      <c r="J438" s="265"/>
      <c r="K438" s="185"/>
      <c r="L438" s="166"/>
      <c r="M438" s="205"/>
      <c r="N438" s="205"/>
      <c r="O438" s="166"/>
      <c r="P438" s="166"/>
      <c r="Q438" s="205"/>
      <c r="R438" s="265"/>
      <c r="S438" s="185"/>
      <c r="T438" s="166"/>
      <c r="U438" s="205"/>
      <c r="V438" s="205"/>
      <c r="W438" s="166"/>
      <c r="X438" s="166"/>
      <c r="Y438" s="205"/>
      <c r="Z438" s="265"/>
      <c r="AA438" s="166"/>
      <c r="AB438" s="166"/>
      <c r="AC438" s="205"/>
      <c r="AD438" s="205"/>
      <c r="AE438" s="166"/>
      <c r="AF438" s="166"/>
      <c r="AG438" s="205"/>
      <c r="AH438" s="205"/>
      <c r="AI438" s="185"/>
      <c r="AJ438" s="166"/>
      <c r="AK438" s="205"/>
      <c r="AL438" s="205"/>
      <c r="AM438" s="166"/>
      <c r="AN438" s="166"/>
      <c r="AO438" s="205"/>
      <c r="AP438" s="265"/>
      <c r="AQ438" s="185"/>
      <c r="AR438" s="166"/>
      <c r="AS438" s="205"/>
      <c r="AT438" s="205"/>
      <c r="AU438" s="166"/>
      <c r="AV438" s="166"/>
      <c r="AW438" s="205"/>
      <c r="AX438" s="265"/>
      <c r="AY438" s="185"/>
      <c r="AZ438" s="166"/>
      <c r="BA438" s="205"/>
      <c r="BB438" s="205"/>
      <c r="BC438" s="166"/>
      <c r="BD438" s="166"/>
      <c r="BE438" s="205"/>
      <c r="BF438" s="265"/>
      <c r="BG438" s="166"/>
    </row>
    <row r="439" spans="1:59" ht="12.75" x14ac:dyDescent="0.2">
      <c r="A439" s="205"/>
      <c r="B439" s="206"/>
      <c r="C439" s="185"/>
      <c r="D439" s="166"/>
      <c r="E439" s="205"/>
      <c r="F439" s="205"/>
      <c r="G439" s="166"/>
      <c r="H439" s="166"/>
      <c r="I439" s="205"/>
      <c r="J439" s="265"/>
      <c r="K439" s="185"/>
      <c r="L439" s="166"/>
      <c r="M439" s="205"/>
      <c r="N439" s="205"/>
      <c r="O439" s="166"/>
      <c r="P439" s="166"/>
      <c r="Q439" s="205"/>
      <c r="R439" s="265"/>
      <c r="S439" s="185"/>
      <c r="T439" s="166"/>
      <c r="U439" s="205"/>
      <c r="V439" s="205"/>
      <c r="W439" s="166"/>
      <c r="X439" s="166"/>
      <c r="Y439" s="205"/>
      <c r="Z439" s="265"/>
      <c r="AA439" s="166"/>
      <c r="AB439" s="166"/>
      <c r="AC439" s="205"/>
      <c r="AD439" s="205"/>
      <c r="AE439" s="166"/>
      <c r="AF439" s="166"/>
      <c r="AG439" s="205"/>
      <c r="AH439" s="205"/>
      <c r="AI439" s="185"/>
      <c r="AJ439" s="166"/>
      <c r="AK439" s="205"/>
      <c r="AL439" s="205"/>
      <c r="AM439" s="166"/>
      <c r="AN439" s="166"/>
      <c r="AO439" s="205"/>
      <c r="AP439" s="265"/>
      <c r="AQ439" s="185"/>
      <c r="AR439" s="166"/>
      <c r="AS439" s="205"/>
      <c r="AT439" s="205"/>
      <c r="AU439" s="166"/>
      <c r="AV439" s="166"/>
      <c r="AW439" s="205"/>
      <c r="AX439" s="265"/>
      <c r="AY439" s="185"/>
      <c r="AZ439" s="166"/>
      <c r="BA439" s="205"/>
      <c r="BB439" s="205"/>
      <c r="BC439" s="166"/>
      <c r="BD439" s="166"/>
      <c r="BE439" s="205"/>
      <c r="BF439" s="265"/>
      <c r="BG439" s="166"/>
    </row>
    <row r="440" spans="1:59" ht="12.75" x14ac:dyDescent="0.2">
      <c r="A440" s="205"/>
      <c r="B440" s="206"/>
      <c r="C440" s="185"/>
      <c r="D440" s="166"/>
      <c r="E440" s="205"/>
      <c r="F440" s="205"/>
      <c r="G440" s="166"/>
      <c r="H440" s="166"/>
      <c r="I440" s="205"/>
      <c r="J440" s="265"/>
      <c r="K440" s="185"/>
      <c r="L440" s="166"/>
      <c r="M440" s="205"/>
      <c r="N440" s="205"/>
      <c r="O440" s="166"/>
      <c r="P440" s="166"/>
      <c r="Q440" s="205"/>
      <c r="R440" s="265"/>
      <c r="S440" s="185"/>
      <c r="T440" s="166"/>
      <c r="U440" s="205"/>
      <c r="V440" s="205"/>
      <c r="W440" s="166"/>
      <c r="X440" s="166"/>
      <c r="Y440" s="205"/>
      <c r="Z440" s="265"/>
      <c r="AA440" s="166"/>
      <c r="AB440" s="166"/>
      <c r="AC440" s="205"/>
      <c r="AD440" s="205"/>
      <c r="AE440" s="166"/>
      <c r="AF440" s="166"/>
      <c r="AG440" s="205"/>
      <c r="AH440" s="205"/>
      <c r="AI440" s="185"/>
      <c r="AJ440" s="166"/>
      <c r="AK440" s="205"/>
      <c r="AL440" s="205"/>
      <c r="AM440" s="166"/>
      <c r="AN440" s="166"/>
      <c r="AO440" s="205"/>
      <c r="AP440" s="265"/>
      <c r="AQ440" s="185"/>
      <c r="AR440" s="166"/>
      <c r="AS440" s="205"/>
      <c r="AT440" s="205"/>
      <c r="AU440" s="166"/>
      <c r="AV440" s="166"/>
      <c r="AW440" s="205"/>
      <c r="AX440" s="265"/>
      <c r="AY440" s="185"/>
      <c r="AZ440" s="166"/>
      <c r="BA440" s="205"/>
      <c r="BB440" s="205"/>
      <c r="BC440" s="166"/>
      <c r="BD440" s="166"/>
      <c r="BE440" s="205"/>
      <c r="BF440" s="265"/>
      <c r="BG440" s="166"/>
    </row>
    <row r="441" spans="1:59" ht="12.75" x14ac:dyDescent="0.2">
      <c r="A441" s="205"/>
      <c r="B441" s="206"/>
      <c r="C441" s="185"/>
      <c r="D441" s="166"/>
      <c r="E441" s="205"/>
      <c r="F441" s="205"/>
      <c r="G441" s="166"/>
      <c r="H441" s="166"/>
      <c r="I441" s="205"/>
      <c r="J441" s="265"/>
      <c r="K441" s="185"/>
      <c r="L441" s="166"/>
      <c r="M441" s="205"/>
      <c r="N441" s="205"/>
      <c r="O441" s="166"/>
      <c r="P441" s="166"/>
      <c r="Q441" s="205"/>
      <c r="R441" s="265"/>
      <c r="S441" s="185"/>
      <c r="T441" s="166"/>
      <c r="U441" s="205"/>
      <c r="V441" s="205"/>
      <c r="W441" s="166"/>
      <c r="X441" s="166"/>
      <c r="Y441" s="205"/>
      <c r="Z441" s="265"/>
      <c r="AA441" s="166"/>
      <c r="AB441" s="166"/>
      <c r="AC441" s="205"/>
      <c r="AD441" s="205"/>
      <c r="AE441" s="166"/>
      <c r="AF441" s="166"/>
      <c r="AG441" s="205"/>
      <c r="AH441" s="205"/>
      <c r="AI441" s="185"/>
      <c r="AJ441" s="166"/>
      <c r="AK441" s="205"/>
      <c r="AL441" s="205"/>
      <c r="AM441" s="166"/>
      <c r="AN441" s="166"/>
      <c r="AO441" s="205"/>
      <c r="AP441" s="265"/>
      <c r="AQ441" s="185"/>
      <c r="AR441" s="166"/>
      <c r="AS441" s="205"/>
      <c r="AT441" s="205"/>
      <c r="AU441" s="166"/>
      <c r="AV441" s="166"/>
      <c r="AW441" s="205"/>
      <c r="AX441" s="265"/>
      <c r="AY441" s="185"/>
      <c r="AZ441" s="166"/>
      <c r="BA441" s="205"/>
      <c r="BB441" s="205"/>
      <c r="BC441" s="166"/>
      <c r="BD441" s="166"/>
      <c r="BE441" s="205"/>
      <c r="BF441" s="265"/>
      <c r="BG441" s="166"/>
    </row>
    <row r="442" spans="1:59" ht="12.75" x14ac:dyDescent="0.2">
      <c r="A442" s="205"/>
      <c r="B442" s="206"/>
      <c r="C442" s="185"/>
      <c r="D442" s="166"/>
      <c r="E442" s="205"/>
      <c r="F442" s="205"/>
      <c r="G442" s="166"/>
      <c r="H442" s="166"/>
      <c r="I442" s="205"/>
      <c r="J442" s="265"/>
      <c r="K442" s="185"/>
      <c r="L442" s="166"/>
      <c r="M442" s="205"/>
      <c r="N442" s="205"/>
      <c r="O442" s="166"/>
      <c r="P442" s="166"/>
      <c r="Q442" s="205"/>
      <c r="R442" s="265"/>
      <c r="S442" s="185"/>
      <c r="T442" s="166"/>
      <c r="U442" s="205"/>
      <c r="V442" s="205"/>
      <c r="W442" s="166"/>
      <c r="X442" s="166"/>
      <c r="Y442" s="205"/>
      <c r="Z442" s="265"/>
      <c r="AA442" s="166"/>
      <c r="AB442" s="166"/>
      <c r="AC442" s="205"/>
      <c r="AD442" s="205"/>
      <c r="AE442" s="166"/>
      <c r="AF442" s="166"/>
      <c r="AG442" s="205"/>
      <c r="AH442" s="205"/>
      <c r="AI442" s="185"/>
      <c r="AJ442" s="166"/>
      <c r="AK442" s="205"/>
      <c r="AL442" s="205"/>
      <c r="AM442" s="166"/>
      <c r="AN442" s="166"/>
      <c r="AO442" s="205"/>
      <c r="AP442" s="265"/>
      <c r="AQ442" s="185"/>
      <c r="AR442" s="166"/>
      <c r="AS442" s="205"/>
      <c r="AT442" s="205"/>
      <c r="AU442" s="166"/>
      <c r="AV442" s="166"/>
      <c r="AW442" s="205"/>
      <c r="AX442" s="265"/>
      <c r="AY442" s="185"/>
      <c r="AZ442" s="166"/>
      <c r="BA442" s="205"/>
      <c r="BB442" s="205"/>
      <c r="BC442" s="166"/>
      <c r="BD442" s="166"/>
      <c r="BE442" s="205"/>
      <c r="BF442" s="265"/>
      <c r="BG442" s="166"/>
    </row>
    <row r="443" spans="1:59" ht="12.75" x14ac:dyDescent="0.2">
      <c r="A443" s="205"/>
      <c r="B443" s="206"/>
      <c r="C443" s="185"/>
      <c r="D443" s="166"/>
      <c r="E443" s="205"/>
      <c r="F443" s="205"/>
      <c r="G443" s="166"/>
      <c r="H443" s="166"/>
      <c r="I443" s="205"/>
      <c r="J443" s="265"/>
      <c r="K443" s="185"/>
      <c r="L443" s="166"/>
      <c r="M443" s="205"/>
      <c r="N443" s="205"/>
      <c r="O443" s="166"/>
      <c r="P443" s="166"/>
      <c r="Q443" s="205"/>
      <c r="R443" s="265"/>
      <c r="S443" s="185"/>
      <c r="T443" s="166"/>
      <c r="U443" s="205"/>
      <c r="V443" s="205"/>
      <c r="W443" s="166"/>
      <c r="X443" s="166"/>
      <c r="Y443" s="205"/>
      <c r="Z443" s="265"/>
      <c r="AA443" s="166"/>
      <c r="AB443" s="166"/>
      <c r="AC443" s="205"/>
      <c r="AD443" s="205"/>
      <c r="AE443" s="166"/>
      <c r="AF443" s="166"/>
      <c r="AG443" s="205"/>
      <c r="AH443" s="205"/>
      <c r="AI443" s="185"/>
      <c r="AJ443" s="166"/>
      <c r="AK443" s="205"/>
      <c r="AL443" s="205"/>
      <c r="AM443" s="166"/>
      <c r="AN443" s="166"/>
      <c r="AO443" s="205"/>
      <c r="AP443" s="265"/>
      <c r="AQ443" s="185"/>
      <c r="AR443" s="166"/>
      <c r="AS443" s="205"/>
      <c r="AT443" s="205"/>
      <c r="AU443" s="166"/>
      <c r="AV443" s="166"/>
      <c r="AW443" s="205"/>
      <c r="AX443" s="265"/>
      <c r="AY443" s="185"/>
      <c r="AZ443" s="166"/>
      <c r="BA443" s="205"/>
      <c r="BB443" s="205"/>
      <c r="BC443" s="166"/>
      <c r="BD443" s="166"/>
      <c r="BE443" s="205"/>
      <c r="BF443" s="265"/>
      <c r="BG443" s="166"/>
    </row>
    <row r="444" spans="1:59" ht="12.75" x14ac:dyDescent="0.2">
      <c r="A444" s="205"/>
      <c r="B444" s="206"/>
      <c r="C444" s="185"/>
      <c r="D444" s="166"/>
      <c r="E444" s="205"/>
      <c r="F444" s="205"/>
      <c r="G444" s="166"/>
      <c r="H444" s="166"/>
      <c r="I444" s="205"/>
      <c r="J444" s="265"/>
      <c r="K444" s="185"/>
      <c r="L444" s="166"/>
      <c r="M444" s="205"/>
      <c r="N444" s="205"/>
      <c r="O444" s="166"/>
      <c r="P444" s="166"/>
      <c r="Q444" s="205"/>
      <c r="R444" s="265"/>
      <c r="S444" s="185"/>
      <c r="T444" s="166"/>
      <c r="U444" s="205"/>
      <c r="V444" s="205"/>
      <c r="W444" s="166"/>
      <c r="X444" s="166"/>
      <c r="Y444" s="205"/>
      <c r="Z444" s="265"/>
      <c r="AA444" s="166"/>
      <c r="AB444" s="166"/>
      <c r="AC444" s="205"/>
      <c r="AD444" s="205"/>
      <c r="AE444" s="166"/>
      <c r="AF444" s="166"/>
      <c r="AG444" s="205"/>
      <c r="AH444" s="205"/>
      <c r="AI444" s="185"/>
      <c r="AJ444" s="166"/>
      <c r="AK444" s="205"/>
      <c r="AL444" s="205"/>
      <c r="AM444" s="166"/>
      <c r="AN444" s="166"/>
      <c r="AO444" s="205"/>
      <c r="AP444" s="265"/>
      <c r="AQ444" s="185"/>
      <c r="AR444" s="166"/>
      <c r="AS444" s="205"/>
      <c r="AT444" s="205"/>
      <c r="AU444" s="166"/>
      <c r="AV444" s="166"/>
      <c r="AW444" s="205"/>
      <c r="AX444" s="265"/>
      <c r="AY444" s="185"/>
      <c r="AZ444" s="166"/>
      <c r="BA444" s="205"/>
      <c r="BB444" s="205"/>
      <c r="BC444" s="166"/>
      <c r="BD444" s="166"/>
      <c r="BE444" s="205"/>
      <c r="BF444" s="265"/>
      <c r="BG444" s="166"/>
    </row>
    <row r="445" spans="1:59" ht="12.75" x14ac:dyDescent="0.2">
      <c r="A445" s="205"/>
      <c r="B445" s="206"/>
      <c r="C445" s="185"/>
      <c r="D445" s="166"/>
      <c r="E445" s="205"/>
      <c r="F445" s="205"/>
      <c r="G445" s="166"/>
      <c r="H445" s="166"/>
      <c r="I445" s="205"/>
      <c r="J445" s="265"/>
      <c r="K445" s="185"/>
      <c r="L445" s="166"/>
      <c r="M445" s="205"/>
      <c r="N445" s="205"/>
      <c r="O445" s="166"/>
      <c r="P445" s="166"/>
      <c r="Q445" s="205"/>
      <c r="R445" s="265"/>
      <c r="S445" s="185"/>
      <c r="T445" s="166"/>
      <c r="U445" s="205"/>
      <c r="V445" s="205"/>
      <c r="W445" s="166"/>
      <c r="X445" s="166"/>
      <c r="Y445" s="205"/>
      <c r="Z445" s="265"/>
      <c r="AA445" s="166"/>
      <c r="AB445" s="166"/>
      <c r="AC445" s="205"/>
      <c r="AD445" s="205"/>
      <c r="AE445" s="166"/>
      <c r="AF445" s="166"/>
      <c r="AG445" s="205"/>
      <c r="AH445" s="205"/>
      <c r="AI445" s="185"/>
      <c r="AJ445" s="166"/>
      <c r="AK445" s="205"/>
      <c r="AL445" s="205"/>
      <c r="AM445" s="166"/>
      <c r="AN445" s="166"/>
      <c r="AO445" s="205"/>
      <c r="AP445" s="265"/>
      <c r="AQ445" s="185"/>
      <c r="AR445" s="166"/>
      <c r="AS445" s="205"/>
      <c r="AT445" s="205"/>
      <c r="AU445" s="166"/>
      <c r="AV445" s="166"/>
      <c r="AW445" s="205"/>
      <c r="AX445" s="265"/>
      <c r="AY445" s="185"/>
      <c r="AZ445" s="166"/>
      <c r="BA445" s="205"/>
      <c r="BB445" s="205"/>
      <c r="BC445" s="166"/>
      <c r="BD445" s="166"/>
      <c r="BE445" s="205"/>
      <c r="BF445" s="265"/>
      <c r="BG445" s="166"/>
    </row>
    <row r="446" spans="1:59" ht="12.75" x14ac:dyDescent="0.2">
      <c r="A446" s="205"/>
      <c r="B446" s="206"/>
      <c r="C446" s="185"/>
      <c r="D446" s="166"/>
      <c r="E446" s="205"/>
      <c r="F446" s="205"/>
      <c r="G446" s="166"/>
      <c r="H446" s="166"/>
      <c r="I446" s="205"/>
      <c r="J446" s="265"/>
      <c r="K446" s="185"/>
      <c r="L446" s="166"/>
      <c r="M446" s="205"/>
      <c r="N446" s="205"/>
      <c r="O446" s="166"/>
      <c r="P446" s="166"/>
      <c r="Q446" s="205"/>
      <c r="R446" s="265"/>
      <c r="S446" s="185"/>
      <c r="T446" s="166"/>
      <c r="U446" s="205"/>
      <c r="V446" s="205"/>
      <c r="W446" s="166"/>
      <c r="X446" s="166"/>
      <c r="Y446" s="205"/>
      <c r="Z446" s="265"/>
      <c r="AA446" s="166"/>
      <c r="AB446" s="166"/>
      <c r="AC446" s="205"/>
      <c r="AD446" s="205"/>
      <c r="AE446" s="166"/>
      <c r="AF446" s="166"/>
      <c r="AG446" s="205"/>
      <c r="AH446" s="205"/>
      <c r="AI446" s="185"/>
      <c r="AJ446" s="166"/>
      <c r="AK446" s="205"/>
      <c r="AL446" s="205"/>
      <c r="AM446" s="166"/>
      <c r="AN446" s="166"/>
      <c r="AO446" s="205"/>
      <c r="AP446" s="265"/>
      <c r="AQ446" s="185"/>
      <c r="AR446" s="166"/>
      <c r="AS446" s="205"/>
      <c r="AT446" s="205"/>
      <c r="AU446" s="166"/>
      <c r="AV446" s="166"/>
      <c r="AW446" s="205"/>
      <c r="AX446" s="265"/>
      <c r="AY446" s="185"/>
      <c r="AZ446" s="166"/>
      <c r="BA446" s="205"/>
      <c r="BB446" s="205"/>
      <c r="BC446" s="166"/>
      <c r="BD446" s="166"/>
      <c r="BE446" s="205"/>
      <c r="BF446" s="265"/>
      <c r="BG446" s="166"/>
    </row>
    <row r="447" spans="1:59" ht="12.75" x14ac:dyDescent="0.2">
      <c r="A447" s="205"/>
      <c r="B447" s="206"/>
      <c r="C447" s="185"/>
      <c r="D447" s="166"/>
      <c r="E447" s="205"/>
      <c r="F447" s="205"/>
      <c r="G447" s="166"/>
      <c r="H447" s="166"/>
      <c r="I447" s="205"/>
      <c r="J447" s="265"/>
      <c r="K447" s="185"/>
      <c r="L447" s="166"/>
      <c r="M447" s="205"/>
      <c r="N447" s="205"/>
      <c r="O447" s="166"/>
      <c r="P447" s="166"/>
      <c r="Q447" s="205"/>
      <c r="R447" s="265"/>
      <c r="S447" s="185"/>
      <c r="T447" s="166"/>
      <c r="U447" s="205"/>
      <c r="V447" s="205"/>
      <c r="W447" s="166"/>
      <c r="X447" s="166"/>
      <c r="Y447" s="205"/>
      <c r="Z447" s="265"/>
      <c r="AA447" s="166"/>
      <c r="AB447" s="166"/>
      <c r="AC447" s="205"/>
      <c r="AD447" s="205"/>
      <c r="AE447" s="166"/>
      <c r="AF447" s="166"/>
      <c r="AG447" s="205"/>
      <c r="AH447" s="205"/>
      <c r="AI447" s="185"/>
      <c r="AJ447" s="166"/>
      <c r="AK447" s="205"/>
      <c r="AL447" s="205"/>
      <c r="AM447" s="166"/>
      <c r="AN447" s="166"/>
      <c r="AO447" s="205"/>
      <c r="AP447" s="265"/>
      <c r="AQ447" s="185"/>
      <c r="AR447" s="166"/>
      <c r="AS447" s="205"/>
      <c r="AT447" s="205"/>
      <c r="AU447" s="166"/>
      <c r="AV447" s="166"/>
      <c r="AW447" s="205"/>
      <c r="AX447" s="265"/>
      <c r="AY447" s="185"/>
      <c r="AZ447" s="166"/>
      <c r="BA447" s="205"/>
      <c r="BB447" s="205"/>
      <c r="BC447" s="166"/>
      <c r="BD447" s="166"/>
      <c r="BE447" s="205"/>
      <c r="BF447" s="265"/>
      <c r="BG447" s="166"/>
    </row>
    <row r="448" spans="1:59" ht="12.75" x14ac:dyDescent="0.2">
      <c r="A448" s="205"/>
      <c r="B448" s="206"/>
      <c r="C448" s="185"/>
      <c r="D448" s="166"/>
      <c r="E448" s="205"/>
      <c r="F448" s="205"/>
      <c r="G448" s="166"/>
      <c r="H448" s="166"/>
      <c r="I448" s="205"/>
      <c r="J448" s="265"/>
      <c r="K448" s="185"/>
      <c r="L448" s="166"/>
      <c r="M448" s="205"/>
      <c r="N448" s="205"/>
      <c r="O448" s="166"/>
      <c r="P448" s="166"/>
      <c r="Q448" s="205"/>
      <c r="R448" s="265"/>
      <c r="S448" s="185"/>
      <c r="T448" s="166"/>
      <c r="U448" s="205"/>
      <c r="V448" s="205"/>
      <c r="W448" s="166"/>
      <c r="X448" s="166"/>
      <c r="Y448" s="205"/>
      <c r="Z448" s="265"/>
      <c r="AA448" s="166"/>
      <c r="AB448" s="166"/>
      <c r="AC448" s="205"/>
      <c r="AD448" s="205"/>
      <c r="AE448" s="166"/>
      <c r="AF448" s="166"/>
      <c r="AG448" s="205"/>
      <c r="AH448" s="205"/>
      <c r="AI448" s="185"/>
      <c r="AJ448" s="166"/>
      <c r="AK448" s="205"/>
      <c r="AL448" s="205"/>
      <c r="AM448" s="166"/>
      <c r="AN448" s="166"/>
      <c r="AO448" s="205"/>
      <c r="AP448" s="265"/>
      <c r="AQ448" s="185"/>
      <c r="AR448" s="166"/>
      <c r="AS448" s="205"/>
      <c r="AT448" s="205"/>
      <c r="AU448" s="166"/>
      <c r="AV448" s="166"/>
      <c r="AW448" s="205"/>
      <c r="AX448" s="265"/>
      <c r="AY448" s="185"/>
      <c r="AZ448" s="166"/>
      <c r="BA448" s="205"/>
      <c r="BB448" s="205"/>
      <c r="BC448" s="166"/>
      <c r="BD448" s="166"/>
      <c r="BE448" s="205"/>
      <c r="BF448" s="265"/>
      <c r="BG448" s="166"/>
    </row>
    <row r="449" spans="1:59" ht="12.75" x14ac:dyDescent="0.2">
      <c r="A449" s="205"/>
      <c r="B449" s="206"/>
      <c r="C449" s="185"/>
      <c r="D449" s="166"/>
      <c r="E449" s="205"/>
      <c r="F449" s="205"/>
      <c r="G449" s="166"/>
      <c r="H449" s="166"/>
      <c r="I449" s="205"/>
      <c r="J449" s="265"/>
      <c r="K449" s="185"/>
      <c r="L449" s="166"/>
      <c r="M449" s="205"/>
      <c r="N449" s="205"/>
      <c r="O449" s="166"/>
      <c r="P449" s="166"/>
      <c r="Q449" s="205"/>
      <c r="R449" s="265"/>
      <c r="S449" s="185"/>
      <c r="T449" s="166"/>
      <c r="U449" s="205"/>
      <c r="V449" s="205"/>
      <c r="W449" s="166"/>
      <c r="X449" s="166"/>
      <c r="Y449" s="205"/>
      <c r="Z449" s="265"/>
      <c r="AA449" s="166"/>
      <c r="AB449" s="166"/>
      <c r="AC449" s="205"/>
      <c r="AD449" s="205"/>
      <c r="AE449" s="166"/>
      <c r="AF449" s="166"/>
      <c r="AG449" s="205"/>
      <c r="AH449" s="205"/>
      <c r="AI449" s="185"/>
      <c r="AJ449" s="166"/>
      <c r="AK449" s="205"/>
      <c r="AL449" s="205"/>
      <c r="AM449" s="166"/>
      <c r="AN449" s="166"/>
      <c r="AO449" s="205"/>
      <c r="AP449" s="265"/>
      <c r="AQ449" s="185"/>
      <c r="AR449" s="166"/>
      <c r="AS449" s="205"/>
      <c r="AT449" s="205"/>
      <c r="AU449" s="166"/>
      <c r="AV449" s="166"/>
      <c r="AW449" s="205"/>
      <c r="AX449" s="265"/>
      <c r="AY449" s="185"/>
      <c r="AZ449" s="166"/>
      <c r="BA449" s="205"/>
      <c r="BB449" s="205"/>
      <c r="BC449" s="166"/>
      <c r="BD449" s="166"/>
      <c r="BE449" s="205"/>
      <c r="BF449" s="265"/>
      <c r="BG449" s="166"/>
    </row>
    <row r="450" spans="1:59" ht="12.75" x14ac:dyDescent="0.2">
      <c r="A450" s="205"/>
      <c r="B450" s="206"/>
      <c r="C450" s="185"/>
      <c r="D450" s="166"/>
      <c r="E450" s="205"/>
      <c r="F450" s="205"/>
      <c r="G450" s="166"/>
      <c r="H450" s="166"/>
      <c r="I450" s="205"/>
      <c r="J450" s="265"/>
      <c r="K450" s="185"/>
      <c r="L450" s="166"/>
      <c r="M450" s="205"/>
      <c r="N450" s="205"/>
      <c r="O450" s="166"/>
      <c r="P450" s="166"/>
      <c r="Q450" s="205"/>
      <c r="R450" s="265"/>
      <c r="S450" s="185"/>
      <c r="T450" s="166"/>
      <c r="U450" s="205"/>
      <c r="V450" s="205"/>
      <c r="W450" s="166"/>
      <c r="X450" s="166"/>
      <c r="Y450" s="205"/>
      <c r="Z450" s="265"/>
      <c r="AA450" s="166"/>
      <c r="AB450" s="166"/>
      <c r="AC450" s="205"/>
      <c r="AD450" s="205"/>
      <c r="AE450" s="166"/>
      <c r="AF450" s="166"/>
      <c r="AG450" s="205"/>
      <c r="AH450" s="205"/>
      <c r="AI450" s="185"/>
      <c r="AJ450" s="166"/>
      <c r="AK450" s="205"/>
      <c r="AL450" s="205"/>
      <c r="AM450" s="166"/>
      <c r="AN450" s="166"/>
      <c r="AO450" s="205"/>
      <c r="AP450" s="265"/>
      <c r="AQ450" s="185"/>
      <c r="AR450" s="166"/>
      <c r="AS450" s="205"/>
      <c r="AT450" s="205"/>
      <c r="AU450" s="166"/>
      <c r="AV450" s="166"/>
      <c r="AW450" s="205"/>
      <c r="AX450" s="265"/>
      <c r="AY450" s="185"/>
      <c r="AZ450" s="166"/>
      <c r="BA450" s="205"/>
      <c r="BB450" s="205"/>
      <c r="BC450" s="166"/>
      <c r="BD450" s="166"/>
      <c r="BE450" s="205"/>
      <c r="BF450" s="265"/>
      <c r="BG450" s="166"/>
    </row>
    <row r="451" spans="1:59" ht="12.75" x14ac:dyDescent="0.2">
      <c r="A451" s="205"/>
      <c r="B451" s="206"/>
      <c r="C451" s="185"/>
      <c r="D451" s="166"/>
      <c r="E451" s="205"/>
      <c r="F451" s="205"/>
      <c r="G451" s="166"/>
      <c r="H451" s="166"/>
      <c r="I451" s="205"/>
      <c r="J451" s="265"/>
      <c r="K451" s="185"/>
      <c r="L451" s="166"/>
      <c r="M451" s="205"/>
      <c r="N451" s="205"/>
      <c r="O451" s="166"/>
      <c r="P451" s="166"/>
      <c r="Q451" s="205"/>
      <c r="R451" s="265"/>
      <c r="S451" s="185"/>
      <c r="T451" s="166"/>
      <c r="U451" s="205"/>
      <c r="V451" s="205"/>
      <c r="W451" s="166"/>
      <c r="X451" s="166"/>
      <c r="Y451" s="205"/>
      <c r="Z451" s="265"/>
      <c r="AA451" s="166"/>
      <c r="AB451" s="166"/>
      <c r="AC451" s="205"/>
      <c r="AD451" s="205"/>
      <c r="AE451" s="166"/>
      <c r="AF451" s="166"/>
      <c r="AG451" s="205"/>
      <c r="AH451" s="205"/>
      <c r="AI451" s="185"/>
      <c r="AJ451" s="166"/>
      <c r="AK451" s="205"/>
      <c r="AL451" s="205"/>
      <c r="AM451" s="166"/>
      <c r="AN451" s="166"/>
      <c r="AO451" s="205"/>
      <c r="AP451" s="265"/>
      <c r="AQ451" s="185"/>
      <c r="AR451" s="166"/>
      <c r="AS451" s="205"/>
      <c r="AT451" s="205"/>
      <c r="AU451" s="166"/>
      <c r="AV451" s="166"/>
      <c r="AW451" s="205"/>
      <c r="AX451" s="265"/>
      <c r="AY451" s="185"/>
      <c r="AZ451" s="166"/>
      <c r="BA451" s="205"/>
      <c r="BB451" s="205"/>
      <c r="BC451" s="166"/>
      <c r="BD451" s="166"/>
      <c r="BE451" s="205"/>
      <c r="BF451" s="265"/>
      <c r="BG451" s="166"/>
    </row>
    <row r="452" spans="1:59" ht="12.75" x14ac:dyDescent="0.2">
      <c r="A452" s="205"/>
      <c r="B452" s="206"/>
      <c r="C452" s="185"/>
      <c r="D452" s="166"/>
      <c r="E452" s="205"/>
      <c r="F452" s="205"/>
      <c r="G452" s="166"/>
      <c r="H452" s="166"/>
      <c r="I452" s="205"/>
      <c r="J452" s="265"/>
      <c r="K452" s="185"/>
      <c r="L452" s="166"/>
      <c r="M452" s="205"/>
      <c r="N452" s="205"/>
      <c r="O452" s="166"/>
      <c r="P452" s="166"/>
      <c r="Q452" s="205"/>
      <c r="R452" s="265"/>
      <c r="S452" s="185"/>
      <c r="T452" s="166"/>
      <c r="U452" s="205"/>
      <c r="V452" s="205"/>
      <c r="W452" s="166"/>
      <c r="X452" s="166"/>
      <c r="Y452" s="205"/>
      <c r="Z452" s="265"/>
      <c r="AA452" s="166"/>
      <c r="AB452" s="166"/>
      <c r="AC452" s="205"/>
      <c r="AD452" s="205"/>
      <c r="AE452" s="166"/>
      <c r="AF452" s="166"/>
      <c r="AG452" s="205"/>
      <c r="AH452" s="205"/>
      <c r="AI452" s="185"/>
      <c r="AJ452" s="166"/>
      <c r="AK452" s="205"/>
      <c r="AL452" s="205"/>
      <c r="AM452" s="166"/>
      <c r="AN452" s="166"/>
      <c r="AO452" s="205"/>
      <c r="AP452" s="265"/>
      <c r="AQ452" s="185"/>
      <c r="AR452" s="166"/>
      <c r="AS452" s="205"/>
      <c r="AT452" s="205"/>
      <c r="AU452" s="166"/>
      <c r="AV452" s="166"/>
      <c r="AW452" s="205"/>
      <c r="AX452" s="265"/>
      <c r="AY452" s="185"/>
      <c r="AZ452" s="166"/>
      <c r="BA452" s="205"/>
      <c r="BB452" s="205"/>
      <c r="BC452" s="166"/>
      <c r="BD452" s="166"/>
      <c r="BE452" s="205"/>
      <c r="BF452" s="265"/>
      <c r="BG452" s="166"/>
    </row>
    <row r="453" spans="1:59" ht="12.75" x14ac:dyDescent="0.2">
      <c r="A453" s="205"/>
      <c r="B453" s="206"/>
      <c r="C453" s="185"/>
      <c r="D453" s="166"/>
      <c r="E453" s="205"/>
      <c r="F453" s="205"/>
      <c r="G453" s="166"/>
      <c r="H453" s="166"/>
      <c r="I453" s="205"/>
      <c r="J453" s="265"/>
      <c r="K453" s="185"/>
      <c r="L453" s="166"/>
      <c r="M453" s="205"/>
      <c r="N453" s="205"/>
      <c r="O453" s="166"/>
      <c r="P453" s="166"/>
      <c r="Q453" s="205"/>
      <c r="R453" s="265"/>
      <c r="S453" s="185"/>
      <c r="T453" s="166"/>
      <c r="U453" s="205"/>
      <c r="V453" s="205"/>
      <c r="W453" s="166"/>
      <c r="X453" s="166"/>
      <c r="Y453" s="205"/>
      <c r="Z453" s="265"/>
      <c r="AA453" s="166"/>
      <c r="AB453" s="166"/>
      <c r="AC453" s="205"/>
      <c r="AD453" s="205"/>
      <c r="AE453" s="166"/>
      <c r="AF453" s="166"/>
      <c r="AG453" s="205"/>
      <c r="AH453" s="205"/>
      <c r="AI453" s="185"/>
      <c r="AJ453" s="166"/>
      <c r="AK453" s="205"/>
      <c r="AL453" s="205"/>
      <c r="AM453" s="166"/>
      <c r="AN453" s="166"/>
      <c r="AO453" s="205"/>
      <c r="AP453" s="265"/>
      <c r="AQ453" s="185"/>
      <c r="AR453" s="166"/>
      <c r="AS453" s="205"/>
      <c r="AT453" s="205"/>
      <c r="AU453" s="166"/>
      <c r="AV453" s="166"/>
      <c r="AW453" s="205"/>
      <c r="AX453" s="265"/>
      <c r="AY453" s="185"/>
      <c r="AZ453" s="166"/>
      <c r="BA453" s="205"/>
      <c r="BB453" s="205"/>
      <c r="BC453" s="166"/>
      <c r="BD453" s="166"/>
      <c r="BE453" s="205"/>
      <c r="BF453" s="265"/>
      <c r="BG453" s="166"/>
    </row>
    <row r="454" spans="1:59" ht="12.75" x14ac:dyDescent="0.2">
      <c r="A454" s="205"/>
      <c r="B454" s="206"/>
      <c r="C454" s="185"/>
      <c r="D454" s="166"/>
      <c r="E454" s="205"/>
      <c r="F454" s="205"/>
      <c r="G454" s="166"/>
      <c r="H454" s="166"/>
      <c r="I454" s="205"/>
      <c r="J454" s="265"/>
      <c r="K454" s="185"/>
      <c r="L454" s="166"/>
      <c r="M454" s="205"/>
      <c r="N454" s="205"/>
      <c r="O454" s="166"/>
      <c r="P454" s="166"/>
      <c r="Q454" s="205"/>
      <c r="R454" s="265"/>
      <c r="S454" s="185"/>
      <c r="T454" s="166"/>
      <c r="U454" s="205"/>
      <c r="V454" s="205"/>
      <c r="W454" s="166"/>
      <c r="X454" s="166"/>
      <c r="Y454" s="205"/>
      <c r="Z454" s="265"/>
      <c r="AA454" s="166"/>
      <c r="AB454" s="166"/>
      <c r="AC454" s="205"/>
      <c r="AD454" s="205"/>
      <c r="AE454" s="166"/>
      <c r="AF454" s="166"/>
      <c r="AG454" s="205"/>
      <c r="AH454" s="205"/>
      <c r="AI454" s="185"/>
      <c r="AJ454" s="166"/>
      <c r="AK454" s="205"/>
      <c r="AL454" s="205"/>
      <c r="AM454" s="166"/>
      <c r="AN454" s="166"/>
      <c r="AO454" s="205"/>
      <c r="AP454" s="265"/>
      <c r="AQ454" s="185"/>
      <c r="AR454" s="166"/>
      <c r="AS454" s="205"/>
      <c r="AT454" s="205"/>
      <c r="AU454" s="166"/>
      <c r="AV454" s="166"/>
      <c r="AW454" s="205"/>
      <c r="AX454" s="265"/>
      <c r="AY454" s="185"/>
      <c r="AZ454" s="166"/>
      <c r="BA454" s="205"/>
      <c r="BB454" s="205"/>
      <c r="BC454" s="166"/>
      <c r="BD454" s="166"/>
      <c r="BE454" s="205"/>
      <c r="BF454" s="265"/>
      <c r="BG454" s="166"/>
    </row>
    <row r="455" spans="1:59" ht="12.75" x14ac:dyDescent="0.2">
      <c r="A455" s="205"/>
      <c r="B455" s="206"/>
      <c r="C455" s="185"/>
      <c r="D455" s="166"/>
      <c r="E455" s="205"/>
      <c r="F455" s="205"/>
      <c r="G455" s="166"/>
      <c r="H455" s="166"/>
      <c r="I455" s="205"/>
      <c r="J455" s="265"/>
      <c r="K455" s="185"/>
      <c r="L455" s="166"/>
      <c r="M455" s="205"/>
      <c r="N455" s="205"/>
      <c r="O455" s="166"/>
      <c r="P455" s="166"/>
      <c r="Q455" s="205"/>
      <c r="R455" s="265"/>
      <c r="S455" s="185"/>
      <c r="T455" s="166"/>
      <c r="U455" s="205"/>
      <c r="V455" s="205"/>
      <c r="W455" s="166"/>
      <c r="X455" s="166"/>
      <c r="Y455" s="205"/>
      <c r="Z455" s="265"/>
      <c r="AA455" s="166"/>
      <c r="AB455" s="166"/>
      <c r="AC455" s="205"/>
      <c r="AD455" s="205"/>
      <c r="AE455" s="166"/>
      <c r="AF455" s="166"/>
      <c r="AG455" s="205"/>
      <c r="AH455" s="205"/>
      <c r="AI455" s="185"/>
      <c r="AJ455" s="166"/>
      <c r="AK455" s="205"/>
      <c r="AL455" s="205"/>
      <c r="AM455" s="166"/>
      <c r="AN455" s="166"/>
      <c r="AO455" s="205"/>
      <c r="AP455" s="265"/>
      <c r="AQ455" s="185"/>
      <c r="AR455" s="166"/>
      <c r="AS455" s="205"/>
      <c r="AT455" s="205"/>
      <c r="AU455" s="166"/>
      <c r="AV455" s="166"/>
      <c r="AW455" s="205"/>
      <c r="AX455" s="265"/>
      <c r="AY455" s="185"/>
      <c r="AZ455" s="166"/>
      <c r="BA455" s="205"/>
      <c r="BB455" s="205"/>
      <c r="BC455" s="166"/>
      <c r="BD455" s="166"/>
      <c r="BE455" s="205"/>
      <c r="BF455" s="265"/>
      <c r="BG455" s="166"/>
    </row>
    <row r="456" spans="1:59" ht="12.75" x14ac:dyDescent="0.2">
      <c r="A456" s="205"/>
      <c r="B456" s="206"/>
      <c r="C456" s="185"/>
      <c r="D456" s="166"/>
      <c r="E456" s="205"/>
      <c r="F456" s="205"/>
      <c r="G456" s="166"/>
      <c r="H456" s="166"/>
      <c r="I456" s="205"/>
      <c r="J456" s="265"/>
      <c r="K456" s="185"/>
      <c r="L456" s="166"/>
      <c r="M456" s="205"/>
      <c r="N456" s="205"/>
      <c r="O456" s="166"/>
      <c r="P456" s="166"/>
      <c r="Q456" s="205"/>
      <c r="R456" s="265"/>
      <c r="S456" s="185"/>
      <c r="T456" s="166"/>
      <c r="U456" s="205"/>
      <c r="V456" s="205"/>
      <c r="W456" s="166"/>
      <c r="X456" s="166"/>
      <c r="Y456" s="205"/>
      <c r="Z456" s="265"/>
      <c r="AA456" s="166"/>
      <c r="AB456" s="166"/>
      <c r="AC456" s="205"/>
      <c r="AD456" s="205"/>
      <c r="AE456" s="166"/>
      <c r="AF456" s="166"/>
      <c r="AG456" s="205"/>
      <c r="AH456" s="205"/>
      <c r="AI456" s="185"/>
      <c r="AJ456" s="166"/>
      <c r="AK456" s="205"/>
      <c r="AL456" s="205"/>
      <c r="AM456" s="166"/>
      <c r="AN456" s="166"/>
      <c r="AO456" s="205"/>
      <c r="AP456" s="265"/>
      <c r="AQ456" s="185"/>
      <c r="AR456" s="166"/>
      <c r="AS456" s="205"/>
      <c r="AT456" s="205"/>
      <c r="AU456" s="166"/>
      <c r="AV456" s="166"/>
      <c r="AW456" s="205"/>
      <c r="AX456" s="265"/>
      <c r="AY456" s="185"/>
      <c r="AZ456" s="166"/>
      <c r="BA456" s="205"/>
      <c r="BB456" s="205"/>
      <c r="BC456" s="166"/>
      <c r="BD456" s="166"/>
      <c r="BE456" s="205"/>
      <c r="BF456" s="265"/>
      <c r="BG456" s="166"/>
    </row>
    <row r="457" spans="1:59" ht="12.75" x14ac:dyDescent="0.2">
      <c r="A457" s="205"/>
      <c r="B457" s="206"/>
      <c r="C457" s="185"/>
      <c r="D457" s="166"/>
      <c r="E457" s="205"/>
      <c r="F457" s="205"/>
      <c r="G457" s="166"/>
      <c r="H457" s="166"/>
      <c r="I457" s="205"/>
      <c r="J457" s="265"/>
      <c r="K457" s="185"/>
      <c r="L457" s="166"/>
      <c r="M457" s="205"/>
      <c r="N457" s="205"/>
      <c r="O457" s="166"/>
      <c r="P457" s="166"/>
      <c r="Q457" s="205"/>
      <c r="R457" s="265"/>
      <c r="S457" s="185"/>
      <c r="T457" s="166"/>
      <c r="U457" s="205"/>
      <c r="V457" s="205"/>
      <c r="W457" s="166"/>
      <c r="X457" s="166"/>
      <c r="Y457" s="205"/>
      <c r="Z457" s="265"/>
      <c r="AA457" s="166"/>
      <c r="AB457" s="166"/>
      <c r="AC457" s="205"/>
      <c r="AD457" s="205"/>
      <c r="AE457" s="166"/>
      <c r="AF457" s="166"/>
      <c r="AG457" s="205"/>
      <c r="AH457" s="205"/>
      <c r="AI457" s="185"/>
      <c r="AJ457" s="166"/>
      <c r="AK457" s="205"/>
      <c r="AL457" s="205"/>
      <c r="AM457" s="166"/>
      <c r="AN457" s="166"/>
      <c r="AO457" s="205"/>
      <c r="AP457" s="265"/>
      <c r="AQ457" s="185"/>
      <c r="AR457" s="166"/>
      <c r="AS457" s="205"/>
      <c r="AT457" s="205"/>
      <c r="AU457" s="166"/>
      <c r="AV457" s="166"/>
      <c r="AW457" s="205"/>
      <c r="AX457" s="265"/>
      <c r="AY457" s="185"/>
      <c r="AZ457" s="166"/>
      <c r="BA457" s="205"/>
      <c r="BB457" s="205"/>
      <c r="BC457" s="166"/>
      <c r="BD457" s="166"/>
      <c r="BE457" s="205"/>
      <c r="BF457" s="265"/>
      <c r="BG457" s="166"/>
    </row>
    <row r="458" spans="1:59" ht="12.75" x14ac:dyDescent="0.2">
      <c r="A458" s="205"/>
      <c r="B458" s="206"/>
      <c r="C458" s="185"/>
      <c r="D458" s="166"/>
      <c r="E458" s="205"/>
      <c r="F458" s="205"/>
      <c r="G458" s="166"/>
      <c r="H458" s="166"/>
      <c r="I458" s="205"/>
      <c r="J458" s="265"/>
      <c r="K458" s="185"/>
      <c r="L458" s="166"/>
      <c r="M458" s="205"/>
      <c r="N458" s="205"/>
      <c r="O458" s="166"/>
      <c r="P458" s="166"/>
      <c r="Q458" s="205"/>
      <c r="R458" s="265"/>
      <c r="S458" s="185"/>
      <c r="T458" s="166"/>
      <c r="U458" s="205"/>
      <c r="V458" s="205"/>
      <c r="W458" s="166"/>
      <c r="X458" s="166"/>
      <c r="Y458" s="205"/>
      <c r="Z458" s="265"/>
      <c r="AA458" s="166"/>
      <c r="AB458" s="166"/>
      <c r="AC458" s="205"/>
      <c r="AD458" s="205"/>
      <c r="AE458" s="166"/>
      <c r="AF458" s="166"/>
      <c r="AG458" s="205"/>
      <c r="AH458" s="205"/>
      <c r="AI458" s="185"/>
      <c r="AJ458" s="166"/>
      <c r="AK458" s="205"/>
      <c r="AL458" s="205"/>
      <c r="AM458" s="166"/>
      <c r="AN458" s="166"/>
      <c r="AO458" s="205"/>
      <c r="AP458" s="265"/>
      <c r="AQ458" s="185"/>
      <c r="AR458" s="166"/>
      <c r="AS458" s="205"/>
      <c r="AT458" s="205"/>
      <c r="AU458" s="166"/>
      <c r="AV458" s="166"/>
      <c r="AW458" s="205"/>
      <c r="AX458" s="265"/>
      <c r="AY458" s="185"/>
      <c r="AZ458" s="166"/>
      <c r="BA458" s="205"/>
      <c r="BB458" s="205"/>
      <c r="BC458" s="166"/>
      <c r="BD458" s="166"/>
      <c r="BE458" s="205"/>
      <c r="BF458" s="265"/>
      <c r="BG458" s="166"/>
    </row>
    <row r="459" spans="1:59" ht="12.75" x14ac:dyDescent="0.2">
      <c r="A459" s="205"/>
      <c r="B459" s="206"/>
      <c r="C459" s="185"/>
      <c r="D459" s="166"/>
      <c r="E459" s="205"/>
      <c r="F459" s="205"/>
      <c r="G459" s="166"/>
      <c r="H459" s="166"/>
      <c r="I459" s="205"/>
      <c r="J459" s="265"/>
      <c r="K459" s="185"/>
      <c r="L459" s="166"/>
      <c r="M459" s="205"/>
      <c r="N459" s="205"/>
      <c r="O459" s="166"/>
      <c r="P459" s="166"/>
      <c r="Q459" s="205"/>
      <c r="R459" s="265"/>
      <c r="S459" s="185"/>
      <c r="T459" s="166"/>
      <c r="U459" s="205"/>
      <c r="V459" s="205"/>
      <c r="W459" s="166"/>
      <c r="X459" s="166"/>
      <c r="Y459" s="205"/>
      <c r="Z459" s="265"/>
      <c r="AA459" s="166"/>
      <c r="AB459" s="166"/>
      <c r="AC459" s="205"/>
      <c r="AD459" s="205"/>
      <c r="AE459" s="166"/>
      <c r="AF459" s="166"/>
      <c r="AG459" s="205"/>
      <c r="AH459" s="205"/>
      <c r="AI459" s="185"/>
      <c r="AJ459" s="166"/>
      <c r="AK459" s="205"/>
      <c r="AL459" s="205"/>
      <c r="AM459" s="166"/>
      <c r="AN459" s="166"/>
      <c r="AO459" s="205"/>
      <c r="AP459" s="265"/>
      <c r="AQ459" s="185"/>
      <c r="AR459" s="166"/>
      <c r="AS459" s="205"/>
      <c r="AT459" s="205"/>
      <c r="AU459" s="166"/>
      <c r="AV459" s="166"/>
      <c r="AW459" s="205"/>
      <c r="AX459" s="265"/>
      <c r="AY459" s="185"/>
      <c r="AZ459" s="166"/>
      <c r="BA459" s="205"/>
      <c r="BB459" s="205"/>
      <c r="BC459" s="166"/>
      <c r="BD459" s="166"/>
      <c r="BE459" s="205"/>
      <c r="BF459" s="265"/>
      <c r="BG459" s="166"/>
    </row>
    <row r="460" spans="1:59" ht="12.75" x14ac:dyDescent="0.2">
      <c r="A460" s="205"/>
      <c r="B460" s="206"/>
      <c r="C460" s="185"/>
      <c r="D460" s="166"/>
      <c r="E460" s="205"/>
      <c r="F460" s="205"/>
      <c r="G460" s="166"/>
      <c r="H460" s="166"/>
      <c r="I460" s="205"/>
      <c r="J460" s="265"/>
      <c r="K460" s="185"/>
      <c r="L460" s="166"/>
      <c r="M460" s="205"/>
      <c r="N460" s="205"/>
      <c r="O460" s="166"/>
      <c r="P460" s="166"/>
      <c r="Q460" s="205"/>
      <c r="R460" s="265"/>
      <c r="S460" s="185"/>
      <c r="T460" s="166"/>
      <c r="U460" s="205"/>
      <c r="V460" s="205"/>
      <c r="W460" s="166"/>
      <c r="X460" s="166"/>
      <c r="Y460" s="205"/>
      <c r="Z460" s="265"/>
      <c r="AA460" s="166"/>
      <c r="AB460" s="166"/>
      <c r="AC460" s="205"/>
      <c r="AD460" s="205"/>
      <c r="AE460" s="166"/>
      <c r="AF460" s="166"/>
      <c r="AG460" s="205"/>
      <c r="AH460" s="205"/>
      <c r="AI460" s="185"/>
      <c r="AJ460" s="166"/>
      <c r="AK460" s="205"/>
      <c r="AL460" s="205"/>
      <c r="AM460" s="166"/>
      <c r="AN460" s="166"/>
      <c r="AO460" s="205"/>
      <c r="AP460" s="265"/>
      <c r="AQ460" s="185"/>
      <c r="AR460" s="166"/>
      <c r="AS460" s="205"/>
      <c r="AT460" s="205"/>
      <c r="AU460" s="166"/>
      <c r="AV460" s="166"/>
      <c r="AW460" s="205"/>
      <c r="AX460" s="265"/>
      <c r="AY460" s="185"/>
      <c r="AZ460" s="166"/>
      <c r="BA460" s="205"/>
      <c r="BB460" s="205"/>
      <c r="BC460" s="166"/>
      <c r="BD460" s="166"/>
      <c r="BE460" s="205"/>
      <c r="BF460" s="265"/>
      <c r="BG460" s="166"/>
    </row>
    <row r="461" spans="1:59" ht="12.75" x14ac:dyDescent="0.2">
      <c r="A461" s="205"/>
      <c r="B461" s="206"/>
      <c r="C461" s="185"/>
      <c r="D461" s="166"/>
      <c r="E461" s="205"/>
      <c r="F461" s="205"/>
      <c r="G461" s="166"/>
      <c r="H461" s="166"/>
      <c r="I461" s="205"/>
      <c r="J461" s="265"/>
      <c r="K461" s="185"/>
      <c r="L461" s="166"/>
      <c r="M461" s="205"/>
      <c r="N461" s="205"/>
      <c r="O461" s="166"/>
      <c r="P461" s="166"/>
      <c r="Q461" s="205"/>
      <c r="R461" s="265"/>
      <c r="S461" s="185"/>
      <c r="T461" s="166"/>
      <c r="U461" s="205"/>
      <c r="V461" s="205"/>
      <c r="W461" s="166"/>
      <c r="X461" s="166"/>
      <c r="Y461" s="205"/>
      <c r="Z461" s="265"/>
      <c r="AA461" s="166"/>
      <c r="AB461" s="166"/>
      <c r="AC461" s="205"/>
      <c r="AD461" s="205"/>
      <c r="AE461" s="166"/>
      <c r="AF461" s="166"/>
      <c r="AG461" s="205"/>
      <c r="AH461" s="205"/>
      <c r="AI461" s="185"/>
      <c r="AJ461" s="166"/>
      <c r="AK461" s="205"/>
      <c r="AL461" s="205"/>
      <c r="AM461" s="166"/>
      <c r="AN461" s="166"/>
      <c r="AO461" s="205"/>
      <c r="AP461" s="265"/>
      <c r="AQ461" s="185"/>
      <c r="AR461" s="166"/>
      <c r="AS461" s="205"/>
      <c r="AT461" s="205"/>
      <c r="AU461" s="166"/>
      <c r="AV461" s="166"/>
      <c r="AW461" s="205"/>
      <c r="AX461" s="265"/>
      <c r="AY461" s="185"/>
      <c r="AZ461" s="166"/>
      <c r="BA461" s="205"/>
      <c r="BB461" s="205"/>
      <c r="BC461" s="166"/>
      <c r="BD461" s="166"/>
      <c r="BE461" s="205"/>
      <c r="BF461" s="265"/>
      <c r="BG461" s="166"/>
    </row>
    <row r="462" spans="1:59" ht="12.75" x14ac:dyDescent="0.2">
      <c r="A462" s="205"/>
      <c r="B462" s="206"/>
      <c r="C462" s="185"/>
      <c r="D462" s="166"/>
      <c r="E462" s="205"/>
      <c r="F462" s="205"/>
      <c r="G462" s="166"/>
      <c r="H462" s="166"/>
      <c r="I462" s="205"/>
      <c r="J462" s="265"/>
      <c r="K462" s="185"/>
      <c r="L462" s="166"/>
      <c r="M462" s="205"/>
      <c r="N462" s="205"/>
      <c r="O462" s="166"/>
      <c r="P462" s="166"/>
      <c r="Q462" s="205"/>
      <c r="R462" s="265"/>
      <c r="S462" s="185"/>
      <c r="T462" s="166"/>
      <c r="U462" s="205"/>
      <c r="V462" s="205"/>
      <c r="W462" s="166"/>
      <c r="X462" s="166"/>
      <c r="Y462" s="205"/>
      <c r="Z462" s="265"/>
      <c r="AA462" s="166"/>
      <c r="AB462" s="166"/>
      <c r="AC462" s="205"/>
      <c r="AD462" s="205"/>
      <c r="AE462" s="166"/>
      <c r="AF462" s="166"/>
      <c r="AG462" s="205"/>
      <c r="AH462" s="205"/>
      <c r="AI462" s="185"/>
      <c r="AJ462" s="166"/>
      <c r="AK462" s="205"/>
      <c r="AL462" s="205"/>
      <c r="AM462" s="166"/>
      <c r="AN462" s="166"/>
      <c r="AO462" s="205"/>
      <c r="AP462" s="265"/>
      <c r="AQ462" s="185"/>
      <c r="AR462" s="166"/>
      <c r="AS462" s="205"/>
      <c r="AT462" s="205"/>
      <c r="AU462" s="166"/>
      <c r="AV462" s="166"/>
      <c r="AW462" s="205"/>
      <c r="AX462" s="265"/>
      <c r="AY462" s="185"/>
      <c r="AZ462" s="166"/>
      <c r="BA462" s="205"/>
      <c r="BB462" s="205"/>
      <c r="BC462" s="166"/>
      <c r="BD462" s="166"/>
      <c r="BE462" s="205"/>
      <c r="BF462" s="265"/>
      <c r="BG462" s="166"/>
    </row>
    <row r="463" spans="1:59" ht="12.75" x14ac:dyDescent="0.2">
      <c r="A463" s="205"/>
      <c r="B463" s="206"/>
      <c r="C463" s="185"/>
      <c r="D463" s="166"/>
      <c r="E463" s="205"/>
      <c r="F463" s="205"/>
      <c r="G463" s="166"/>
      <c r="H463" s="166"/>
      <c r="I463" s="205"/>
      <c r="J463" s="265"/>
      <c r="K463" s="185"/>
      <c r="L463" s="166"/>
      <c r="M463" s="205"/>
      <c r="N463" s="205"/>
      <c r="O463" s="166"/>
      <c r="P463" s="166"/>
      <c r="Q463" s="205"/>
      <c r="R463" s="265"/>
      <c r="S463" s="185"/>
      <c r="T463" s="166"/>
      <c r="U463" s="205"/>
      <c r="V463" s="205"/>
      <c r="W463" s="166"/>
      <c r="X463" s="166"/>
      <c r="Y463" s="205"/>
      <c r="Z463" s="265"/>
      <c r="AA463" s="166"/>
      <c r="AB463" s="166"/>
      <c r="AC463" s="205"/>
      <c r="AD463" s="205"/>
      <c r="AE463" s="166"/>
      <c r="AF463" s="166"/>
      <c r="AG463" s="205"/>
      <c r="AH463" s="205"/>
      <c r="AI463" s="185"/>
      <c r="AJ463" s="166"/>
      <c r="AK463" s="205"/>
      <c r="AL463" s="205"/>
      <c r="AM463" s="166"/>
      <c r="AN463" s="166"/>
      <c r="AO463" s="205"/>
      <c r="AP463" s="265"/>
      <c r="AQ463" s="185"/>
      <c r="AR463" s="166"/>
      <c r="AS463" s="205"/>
      <c r="AT463" s="205"/>
      <c r="AU463" s="166"/>
      <c r="AV463" s="166"/>
      <c r="AW463" s="205"/>
      <c r="AX463" s="265"/>
      <c r="AY463" s="185"/>
      <c r="AZ463" s="166"/>
      <c r="BA463" s="205"/>
      <c r="BB463" s="205"/>
      <c r="BC463" s="166"/>
      <c r="BD463" s="166"/>
      <c r="BE463" s="205"/>
      <c r="BF463" s="265"/>
      <c r="BG463" s="166"/>
    </row>
    <row r="464" spans="1:59" ht="12.75" x14ac:dyDescent="0.2">
      <c r="A464" s="205"/>
      <c r="B464" s="206"/>
      <c r="C464" s="185"/>
      <c r="D464" s="166"/>
      <c r="E464" s="205"/>
      <c r="F464" s="205"/>
      <c r="G464" s="166"/>
      <c r="H464" s="166"/>
      <c r="I464" s="205"/>
      <c r="J464" s="265"/>
      <c r="K464" s="185"/>
      <c r="L464" s="166"/>
      <c r="M464" s="205"/>
      <c r="N464" s="205"/>
      <c r="O464" s="166"/>
      <c r="P464" s="166"/>
      <c r="Q464" s="205"/>
      <c r="R464" s="265"/>
      <c r="S464" s="185"/>
      <c r="T464" s="166"/>
      <c r="U464" s="205"/>
      <c r="V464" s="205"/>
      <c r="W464" s="166"/>
      <c r="X464" s="166"/>
      <c r="Y464" s="205"/>
      <c r="Z464" s="265"/>
      <c r="AA464" s="166"/>
      <c r="AB464" s="166"/>
      <c r="AC464" s="205"/>
      <c r="AD464" s="205"/>
      <c r="AE464" s="166"/>
      <c r="AF464" s="166"/>
      <c r="AG464" s="205"/>
      <c r="AH464" s="205"/>
      <c r="AI464" s="185"/>
      <c r="AJ464" s="166"/>
      <c r="AK464" s="205"/>
      <c r="AL464" s="205"/>
      <c r="AM464" s="166"/>
      <c r="AN464" s="166"/>
      <c r="AO464" s="205"/>
      <c r="AP464" s="265"/>
      <c r="AQ464" s="185"/>
      <c r="AR464" s="166"/>
      <c r="AS464" s="205"/>
      <c r="AT464" s="205"/>
      <c r="AU464" s="166"/>
      <c r="AV464" s="166"/>
      <c r="AW464" s="205"/>
      <c r="AX464" s="265"/>
      <c r="AY464" s="185"/>
      <c r="AZ464" s="166"/>
      <c r="BA464" s="205"/>
      <c r="BB464" s="205"/>
      <c r="BC464" s="166"/>
      <c r="BD464" s="166"/>
      <c r="BE464" s="205"/>
      <c r="BF464" s="265"/>
      <c r="BG464" s="166"/>
    </row>
    <row r="465" spans="1:59" ht="12.75" x14ac:dyDescent="0.2">
      <c r="A465" s="205"/>
      <c r="B465" s="206"/>
      <c r="C465" s="185"/>
      <c r="D465" s="166"/>
      <c r="E465" s="205"/>
      <c r="F465" s="205"/>
      <c r="G465" s="166"/>
      <c r="H465" s="166"/>
      <c r="I465" s="205"/>
      <c r="J465" s="265"/>
      <c r="K465" s="185"/>
      <c r="L465" s="166"/>
      <c r="M465" s="205"/>
      <c r="N465" s="205"/>
      <c r="O465" s="166"/>
      <c r="P465" s="166"/>
      <c r="Q465" s="205"/>
      <c r="R465" s="265"/>
      <c r="S465" s="185"/>
      <c r="T465" s="166"/>
      <c r="U465" s="205"/>
      <c r="V465" s="205"/>
      <c r="W465" s="166"/>
      <c r="X465" s="166"/>
      <c r="Y465" s="205"/>
      <c r="Z465" s="265"/>
      <c r="AA465" s="166"/>
      <c r="AB465" s="166"/>
      <c r="AC465" s="205"/>
      <c r="AD465" s="205"/>
      <c r="AE465" s="166"/>
      <c r="AF465" s="166"/>
      <c r="AG465" s="205"/>
      <c r="AH465" s="205"/>
      <c r="AI465" s="185"/>
      <c r="AJ465" s="166"/>
      <c r="AK465" s="205"/>
      <c r="AL465" s="205"/>
      <c r="AM465" s="166"/>
      <c r="AN465" s="166"/>
      <c r="AO465" s="205"/>
      <c r="AP465" s="265"/>
      <c r="AQ465" s="185"/>
      <c r="AR465" s="166"/>
      <c r="AS465" s="205"/>
      <c r="AT465" s="205"/>
      <c r="AU465" s="166"/>
      <c r="AV465" s="166"/>
      <c r="AW465" s="205"/>
      <c r="AX465" s="265"/>
      <c r="AY465" s="185"/>
      <c r="AZ465" s="166"/>
      <c r="BA465" s="205"/>
      <c r="BB465" s="205"/>
      <c r="BC465" s="166"/>
      <c r="BD465" s="166"/>
      <c r="BE465" s="205"/>
      <c r="BF465" s="265"/>
      <c r="BG465" s="166"/>
    </row>
    <row r="466" spans="1:59" ht="12.75" x14ac:dyDescent="0.2">
      <c r="A466" s="205"/>
      <c r="B466" s="206"/>
      <c r="C466" s="185"/>
      <c r="D466" s="166"/>
      <c r="E466" s="205"/>
      <c r="F466" s="205"/>
      <c r="G466" s="166"/>
      <c r="H466" s="166"/>
      <c r="I466" s="205"/>
      <c r="J466" s="265"/>
      <c r="K466" s="185"/>
      <c r="L466" s="166"/>
      <c r="M466" s="205"/>
      <c r="N466" s="205"/>
      <c r="O466" s="166"/>
      <c r="P466" s="166"/>
      <c r="Q466" s="205"/>
      <c r="R466" s="265"/>
      <c r="S466" s="185"/>
      <c r="T466" s="166"/>
      <c r="U466" s="205"/>
      <c r="V466" s="205"/>
      <c r="W466" s="166"/>
      <c r="X466" s="166"/>
      <c r="Y466" s="205"/>
      <c r="Z466" s="265"/>
      <c r="AA466" s="166"/>
      <c r="AB466" s="166"/>
      <c r="AC466" s="205"/>
      <c r="AD466" s="205"/>
      <c r="AE466" s="166"/>
      <c r="AF466" s="166"/>
      <c r="AG466" s="205"/>
      <c r="AH466" s="205"/>
      <c r="AI466" s="185"/>
      <c r="AJ466" s="166"/>
      <c r="AK466" s="205"/>
      <c r="AL466" s="205"/>
      <c r="AM466" s="166"/>
      <c r="AN466" s="166"/>
      <c r="AO466" s="205"/>
      <c r="AP466" s="265"/>
      <c r="AQ466" s="185"/>
      <c r="AR466" s="166"/>
      <c r="AS466" s="205"/>
      <c r="AT466" s="205"/>
      <c r="AU466" s="166"/>
      <c r="AV466" s="166"/>
      <c r="AW466" s="205"/>
      <c r="AX466" s="265"/>
      <c r="AY466" s="185"/>
      <c r="AZ466" s="166"/>
      <c r="BA466" s="205"/>
      <c r="BB466" s="205"/>
      <c r="BC466" s="166"/>
      <c r="BD466" s="166"/>
      <c r="BE466" s="205"/>
      <c r="BF466" s="265"/>
      <c r="BG466" s="166"/>
    </row>
    <row r="467" spans="1:59" ht="12.75" x14ac:dyDescent="0.2">
      <c r="A467" s="205"/>
      <c r="B467" s="206"/>
      <c r="C467" s="185"/>
      <c r="D467" s="166"/>
      <c r="E467" s="205"/>
      <c r="F467" s="205"/>
      <c r="G467" s="166"/>
      <c r="H467" s="166"/>
      <c r="I467" s="205"/>
      <c r="J467" s="265"/>
      <c r="K467" s="185"/>
      <c r="L467" s="166"/>
      <c r="M467" s="205"/>
      <c r="N467" s="205"/>
      <c r="O467" s="166"/>
      <c r="P467" s="166"/>
      <c r="Q467" s="205"/>
      <c r="R467" s="265"/>
      <c r="S467" s="185"/>
      <c r="T467" s="166"/>
      <c r="U467" s="205"/>
      <c r="V467" s="205"/>
      <c r="W467" s="166"/>
      <c r="X467" s="166"/>
      <c r="Y467" s="205"/>
      <c r="Z467" s="265"/>
      <c r="AA467" s="166"/>
      <c r="AB467" s="166"/>
      <c r="AC467" s="205"/>
      <c r="AD467" s="205"/>
      <c r="AE467" s="166"/>
      <c r="AF467" s="166"/>
      <c r="AG467" s="205"/>
      <c r="AH467" s="205"/>
      <c r="AI467" s="185"/>
      <c r="AJ467" s="166"/>
      <c r="AK467" s="205"/>
      <c r="AL467" s="205"/>
      <c r="AM467" s="166"/>
      <c r="AN467" s="166"/>
      <c r="AO467" s="205"/>
      <c r="AP467" s="265"/>
      <c r="AQ467" s="185"/>
      <c r="AR467" s="166"/>
      <c r="AS467" s="205"/>
      <c r="AT467" s="205"/>
      <c r="AU467" s="166"/>
      <c r="AV467" s="166"/>
      <c r="AW467" s="205"/>
      <c r="AX467" s="265"/>
      <c r="AY467" s="185"/>
      <c r="AZ467" s="166"/>
      <c r="BA467" s="205"/>
      <c r="BB467" s="205"/>
      <c r="BC467" s="166"/>
      <c r="BD467" s="166"/>
      <c r="BE467" s="205"/>
      <c r="BF467" s="265"/>
      <c r="BG467" s="166"/>
    </row>
    <row r="468" spans="1:59" ht="12.75" x14ac:dyDescent="0.2">
      <c r="A468" s="205"/>
      <c r="B468" s="206"/>
      <c r="C468" s="185"/>
      <c r="D468" s="166"/>
      <c r="E468" s="205"/>
      <c r="F468" s="205"/>
      <c r="G468" s="166"/>
      <c r="H468" s="166"/>
      <c r="I468" s="205"/>
      <c r="J468" s="265"/>
      <c r="K468" s="185"/>
      <c r="L468" s="166"/>
      <c r="M468" s="205"/>
      <c r="N468" s="205"/>
      <c r="O468" s="166"/>
      <c r="P468" s="166"/>
      <c r="Q468" s="205"/>
      <c r="R468" s="265"/>
      <c r="S468" s="185"/>
      <c r="T468" s="166"/>
      <c r="U468" s="205"/>
      <c r="V468" s="205"/>
      <c r="W468" s="166"/>
      <c r="X468" s="166"/>
      <c r="Y468" s="205"/>
      <c r="Z468" s="265"/>
      <c r="AA468" s="166"/>
      <c r="AB468" s="166"/>
      <c r="AC468" s="205"/>
      <c r="AD468" s="205"/>
      <c r="AE468" s="166"/>
      <c r="AF468" s="166"/>
      <c r="AG468" s="205"/>
      <c r="AH468" s="205"/>
      <c r="AI468" s="185"/>
      <c r="AJ468" s="166"/>
      <c r="AK468" s="205"/>
      <c r="AL468" s="205"/>
      <c r="AM468" s="166"/>
      <c r="AN468" s="166"/>
      <c r="AO468" s="205"/>
      <c r="AP468" s="265"/>
      <c r="AQ468" s="185"/>
      <c r="AR468" s="166"/>
      <c r="AS468" s="205"/>
      <c r="AT468" s="205"/>
      <c r="AU468" s="166"/>
      <c r="AV468" s="166"/>
      <c r="AW468" s="205"/>
      <c r="AX468" s="265"/>
      <c r="AY468" s="185"/>
      <c r="AZ468" s="166"/>
      <c r="BA468" s="205"/>
      <c r="BB468" s="205"/>
      <c r="BC468" s="166"/>
      <c r="BD468" s="166"/>
      <c r="BE468" s="205"/>
      <c r="BF468" s="265"/>
      <c r="BG468" s="166"/>
    </row>
    <row r="469" spans="1:59" ht="12.75" x14ac:dyDescent="0.2">
      <c r="A469" s="205"/>
      <c r="B469" s="206"/>
      <c r="C469" s="185"/>
      <c r="D469" s="166"/>
      <c r="E469" s="205"/>
      <c r="F469" s="205"/>
      <c r="G469" s="166"/>
      <c r="H469" s="166"/>
      <c r="I469" s="205"/>
      <c r="J469" s="265"/>
      <c r="K469" s="185"/>
      <c r="L469" s="166"/>
      <c r="M469" s="205"/>
      <c r="N469" s="205"/>
      <c r="O469" s="166"/>
      <c r="P469" s="166"/>
      <c r="Q469" s="205"/>
      <c r="R469" s="265"/>
      <c r="S469" s="185"/>
      <c r="T469" s="166"/>
      <c r="U469" s="205"/>
      <c r="V469" s="205"/>
      <c r="W469" s="166"/>
      <c r="X469" s="166"/>
      <c r="Y469" s="205"/>
      <c r="Z469" s="265"/>
      <c r="AA469" s="166"/>
      <c r="AB469" s="166"/>
      <c r="AC469" s="205"/>
      <c r="AD469" s="205"/>
      <c r="AE469" s="166"/>
      <c r="AF469" s="166"/>
      <c r="AG469" s="205"/>
      <c r="AH469" s="205"/>
      <c r="AI469" s="185"/>
      <c r="AJ469" s="166"/>
      <c r="AK469" s="205"/>
      <c r="AL469" s="205"/>
      <c r="AM469" s="166"/>
      <c r="AN469" s="166"/>
      <c r="AO469" s="205"/>
      <c r="AP469" s="265"/>
      <c r="AQ469" s="185"/>
      <c r="AR469" s="166"/>
      <c r="AS469" s="205"/>
      <c r="AT469" s="205"/>
      <c r="AU469" s="166"/>
      <c r="AV469" s="166"/>
      <c r="AW469" s="205"/>
      <c r="AX469" s="265"/>
      <c r="AY469" s="185"/>
      <c r="AZ469" s="166"/>
      <c r="BA469" s="205"/>
      <c r="BB469" s="205"/>
      <c r="BC469" s="166"/>
      <c r="BD469" s="166"/>
      <c r="BE469" s="205"/>
      <c r="BF469" s="265"/>
      <c r="BG469" s="166"/>
    </row>
    <row r="470" spans="1:59" ht="12.75" x14ac:dyDescent="0.2">
      <c r="A470" s="205"/>
      <c r="B470" s="206"/>
      <c r="C470" s="185"/>
      <c r="D470" s="166"/>
      <c r="E470" s="205"/>
      <c r="F470" s="205"/>
      <c r="G470" s="166"/>
      <c r="H470" s="166"/>
      <c r="I470" s="205"/>
      <c r="J470" s="265"/>
      <c r="K470" s="185"/>
      <c r="L470" s="166"/>
      <c r="M470" s="205"/>
      <c r="N470" s="205"/>
      <c r="O470" s="166"/>
      <c r="P470" s="166"/>
      <c r="Q470" s="205"/>
      <c r="R470" s="265"/>
      <c r="S470" s="185"/>
      <c r="T470" s="166"/>
      <c r="U470" s="205"/>
      <c r="V470" s="205"/>
      <c r="W470" s="166"/>
      <c r="X470" s="166"/>
      <c r="Y470" s="205"/>
      <c r="Z470" s="265"/>
      <c r="AA470" s="166"/>
      <c r="AB470" s="166"/>
      <c r="AC470" s="205"/>
      <c r="AD470" s="205"/>
      <c r="AE470" s="166"/>
      <c r="AF470" s="166"/>
      <c r="AG470" s="205"/>
      <c r="AH470" s="205"/>
      <c r="AI470" s="185"/>
      <c r="AJ470" s="166"/>
      <c r="AK470" s="205"/>
      <c r="AL470" s="205"/>
      <c r="AM470" s="166"/>
      <c r="AN470" s="166"/>
      <c r="AO470" s="205"/>
      <c r="AP470" s="265"/>
      <c r="AQ470" s="185"/>
      <c r="AR470" s="166"/>
      <c r="AS470" s="205"/>
      <c r="AT470" s="205"/>
      <c r="AU470" s="166"/>
      <c r="AV470" s="166"/>
      <c r="AW470" s="205"/>
      <c r="AX470" s="265"/>
      <c r="AY470" s="185"/>
      <c r="AZ470" s="166"/>
      <c r="BA470" s="205"/>
      <c r="BB470" s="205"/>
      <c r="BC470" s="166"/>
      <c r="BD470" s="166"/>
      <c r="BE470" s="205"/>
      <c r="BF470" s="265"/>
      <c r="BG470" s="166"/>
    </row>
    <row r="471" spans="1:59" ht="12.75" x14ac:dyDescent="0.2">
      <c r="A471" s="205"/>
      <c r="B471" s="206"/>
      <c r="C471" s="185"/>
      <c r="D471" s="166"/>
      <c r="E471" s="205"/>
      <c r="F471" s="205"/>
      <c r="G471" s="166"/>
      <c r="H471" s="166"/>
      <c r="I471" s="205"/>
      <c r="J471" s="265"/>
      <c r="K471" s="185"/>
      <c r="L471" s="166"/>
      <c r="M471" s="205"/>
      <c r="N471" s="205"/>
      <c r="O471" s="166"/>
      <c r="P471" s="166"/>
      <c r="Q471" s="205"/>
      <c r="R471" s="265"/>
      <c r="S471" s="185"/>
      <c r="T471" s="166"/>
      <c r="U471" s="205"/>
      <c r="V471" s="205"/>
      <c r="W471" s="166"/>
      <c r="X471" s="166"/>
      <c r="Y471" s="205"/>
      <c r="Z471" s="265"/>
      <c r="AA471" s="166"/>
      <c r="AB471" s="166"/>
      <c r="AC471" s="205"/>
      <c r="AD471" s="205"/>
      <c r="AE471" s="166"/>
      <c r="AF471" s="166"/>
      <c r="AG471" s="205"/>
      <c r="AH471" s="205"/>
      <c r="AI471" s="185"/>
      <c r="AJ471" s="166"/>
      <c r="AK471" s="205"/>
      <c r="AL471" s="205"/>
      <c r="AM471" s="166"/>
      <c r="AN471" s="166"/>
      <c r="AO471" s="205"/>
      <c r="AP471" s="265"/>
      <c r="AQ471" s="185"/>
      <c r="AR471" s="166"/>
      <c r="AS471" s="205"/>
      <c r="AT471" s="205"/>
      <c r="AU471" s="166"/>
      <c r="AV471" s="166"/>
      <c r="AW471" s="205"/>
      <c r="AX471" s="265"/>
      <c r="AY471" s="185"/>
      <c r="AZ471" s="166"/>
      <c r="BA471" s="205"/>
      <c r="BB471" s="205"/>
      <c r="BC471" s="166"/>
      <c r="BD471" s="166"/>
      <c r="BE471" s="205"/>
      <c r="BF471" s="265"/>
      <c r="BG471" s="166"/>
    </row>
    <row r="472" spans="1:59" ht="12.75" x14ac:dyDescent="0.2">
      <c r="A472" s="205"/>
      <c r="B472" s="206"/>
      <c r="C472" s="185"/>
      <c r="D472" s="166"/>
      <c r="E472" s="205"/>
      <c r="F472" s="205"/>
      <c r="G472" s="166"/>
      <c r="H472" s="166"/>
      <c r="I472" s="205"/>
      <c r="J472" s="265"/>
      <c r="K472" s="185"/>
      <c r="L472" s="166"/>
      <c r="M472" s="205"/>
      <c r="N472" s="205"/>
      <c r="O472" s="166"/>
      <c r="P472" s="166"/>
      <c r="Q472" s="205"/>
      <c r="R472" s="265"/>
      <c r="S472" s="185"/>
      <c r="T472" s="166"/>
      <c r="U472" s="205"/>
      <c r="V472" s="205"/>
      <c r="W472" s="166"/>
      <c r="X472" s="166"/>
      <c r="Y472" s="205"/>
      <c r="Z472" s="265"/>
      <c r="AA472" s="166"/>
      <c r="AB472" s="166"/>
      <c r="AC472" s="205"/>
      <c r="AD472" s="205"/>
      <c r="AE472" s="166"/>
      <c r="AF472" s="166"/>
      <c r="AG472" s="205"/>
      <c r="AH472" s="205"/>
      <c r="AI472" s="185"/>
      <c r="AJ472" s="166"/>
      <c r="AK472" s="205"/>
      <c r="AL472" s="205"/>
      <c r="AM472" s="166"/>
      <c r="AN472" s="166"/>
      <c r="AO472" s="205"/>
      <c r="AP472" s="265"/>
      <c r="AQ472" s="185"/>
      <c r="AR472" s="166"/>
      <c r="AS472" s="205"/>
      <c r="AT472" s="205"/>
      <c r="AU472" s="166"/>
      <c r="AV472" s="166"/>
      <c r="AW472" s="205"/>
      <c r="AX472" s="265"/>
      <c r="AY472" s="185"/>
      <c r="AZ472" s="166"/>
      <c r="BA472" s="205"/>
      <c r="BB472" s="205"/>
      <c r="BC472" s="166"/>
      <c r="BD472" s="166"/>
      <c r="BE472" s="205"/>
      <c r="BF472" s="265"/>
      <c r="BG472" s="166"/>
    </row>
    <row r="473" spans="1:59" ht="12.75" x14ac:dyDescent="0.2">
      <c r="A473" s="205"/>
      <c r="B473" s="206"/>
      <c r="C473" s="185"/>
      <c r="D473" s="166"/>
      <c r="E473" s="205"/>
      <c r="F473" s="205"/>
      <c r="G473" s="166"/>
      <c r="H473" s="166"/>
      <c r="I473" s="205"/>
      <c r="J473" s="265"/>
      <c r="K473" s="185"/>
      <c r="L473" s="166"/>
      <c r="M473" s="205"/>
      <c r="N473" s="205"/>
      <c r="O473" s="166"/>
      <c r="P473" s="166"/>
      <c r="Q473" s="205"/>
      <c r="R473" s="265"/>
      <c r="S473" s="185"/>
      <c r="T473" s="166"/>
      <c r="U473" s="205"/>
      <c r="V473" s="205"/>
      <c r="W473" s="166"/>
      <c r="X473" s="166"/>
      <c r="Y473" s="205"/>
      <c r="Z473" s="265"/>
      <c r="AA473" s="166"/>
      <c r="AB473" s="166"/>
      <c r="AC473" s="205"/>
      <c r="AD473" s="205"/>
      <c r="AE473" s="166"/>
      <c r="AF473" s="166"/>
      <c r="AG473" s="205"/>
      <c r="AH473" s="205"/>
      <c r="AI473" s="185"/>
      <c r="AJ473" s="166"/>
      <c r="AK473" s="205"/>
      <c r="AL473" s="205"/>
      <c r="AM473" s="166"/>
      <c r="AN473" s="166"/>
      <c r="AO473" s="205"/>
      <c r="AP473" s="265"/>
      <c r="AQ473" s="185"/>
      <c r="AR473" s="166"/>
      <c r="AS473" s="205"/>
      <c r="AT473" s="205"/>
      <c r="AU473" s="166"/>
      <c r="AV473" s="166"/>
      <c r="AW473" s="205"/>
      <c r="AX473" s="265"/>
      <c r="AY473" s="185"/>
      <c r="AZ473" s="166"/>
      <c r="BA473" s="205"/>
      <c r="BB473" s="205"/>
      <c r="BC473" s="166"/>
      <c r="BD473" s="166"/>
      <c r="BE473" s="205"/>
      <c r="BF473" s="265"/>
      <c r="BG473" s="166"/>
    </row>
    <row r="474" spans="1:59" ht="12.75" x14ac:dyDescent="0.2">
      <c r="A474" s="205"/>
      <c r="B474" s="206"/>
      <c r="C474" s="185"/>
      <c r="D474" s="166"/>
      <c r="E474" s="205"/>
      <c r="F474" s="205"/>
      <c r="G474" s="166"/>
      <c r="H474" s="166"/>
      <c r="I474" s="205"/>
      <c r="J474" s="265"/>
      <c r="K474" s="185"/>
      <c r="L474" s="166"/>
      <c r="M474" s="205"/>
      <c r="N474" s="205"/>
      <c r="O474" s="166"/>
      <c r="P474" s="166"/>
      <c r="Q474" s="205"/>
      <c r="R474" s="265"/>
      <c r="S474" s="185"/>
      <c r="T474" s="166"/>
      <c r="U474" s="205"/>
      <c r="V474" s="205"/>
      <c r="W474" s="166"/>
      <c r="X474" s="166"/>
      <c r="Y474" s="205"/>
      <c r="Z474" s="265"/>
      <c r="AA474" s="166"/>
      <c r="AB474" s="166"/>
      <c r="AC474" s="205"/>
      <c r="AD474" s="205"/>
      <c r="AE474" s="166"/>
      <c r="AF474" s="166"/>
      <c r="AG474" s="205"/>
      <c r="AH474" s="205"/>
      <c r="AI474" s="185"/>
      <c r="AJ474" s="166"/>
      <c r="AK474" s="205"/>
      <c r="AL474" s="205"/>
      <c r="AM474" s="166"/>
      <c r="AN474" s="166"/>
      <c r="AO474" s="205"/>
      <c r="AP474" s="265"/>
      <c r="AQ474" s="185"/>
      <c r="AR474" s="166"/>
      <c r="AS474" s="205"/>
      <c r="AT474" s="205"/>
      <c r="AU474" s="166"/>
      <c r="AV474" s="166"/>
      <c r="AW474" s="205"/>
      <c r="AX474" s="265"/>
      <c r="AY474" s="185"/>
      <c r="AZ474" s="166"/>
      <c r="BA474" s="205"/>
      <c r="BB474" s="205"/>
      <c r="BC474" s="166"/>
      <c r="BD474" s="166"/>
      <c r="BE474" s="205"/>
      <c r="BF474" s="265"/>
      <c r="BG474" s="166"/>
    </row>
    <row r="475" spans="1:59" ht="12.75" x14ac:dyDescent="0.2">
      <c r="A475" s="205"/>
      <c r="B475" s="206"/>
      <c r="C475" s="185"/>
      <c r="D475" s="166"/>
      <c r="E475" s="205"/>
      <c r="F475" s="205"/>
      <c r="G475" s="166"/>
      <c r="H475" s="166"/>
      <c r="I475" s="205"/>
      <c r="J475" s="265"/>
      <c r="K475" s="185"/>
      <c r="L475" s="166"/>
      <c r="M475" s="205"/>
      <c r="N475" s="205"/>
      <c r="O475" s="166"/>
      <c r="P475" s="166"/>
      <c r="Q475" s="205"/>
      <c r="R475" s="265"/>
      <c r="S475" s="185"/>
      <c r="T475" s="166"/>
      <c r="U475" s="205"/>
      <c r="V475" s="205"/>
      <c r="W475" s="166"/>
      <c r="X475" s="166"/>
      <c r="Y475" s="205"/>
      <c r="Z475" s="265"/>
      <c r="AA475" s="166"/>
      <c r="AB475" s="166"/>
      <c r="AC475" s="205"/>
      <c r="AD475" s="205"/>
      <c r="AE475" s="166"/>
      <c r="AF475" s="166"/>
      <c r="AG475" s="205"/>
      <c r="AH475" s="205"/>
      <c r="AI475" s="185"/>
      <c r="AJ475" s="166"/>
      <c r="AK475" s="205"/>
      <c r="AL475" s="205"/>
      <c r="AM475" s="166"/>
      <c r="AN475" s="166"/>
      <c r="AO475" s="205"/>
      <c r="AP475" s="265"/>
      <c r="AQ475" s="185"/>
      <c r="AR475" s="166"/>
      <c r="AS475" s="205"/>
      <c r="AT475" s="205"/>
      <c r="AU475" s="166"/>
      <c r="AV475" s="166"/>
      <c r="AW475" s="205"/>
      <c r="AX475" s="265"/>
      <c r="AY475" s="185"/>
      <c r="AZ475" s="166"/>
      <c r="BA475" s="205"/>
      <c r="BB475" s="205"/>
      <c r="BC475" s="166"/>
      <c r="BD475" s="166"/>
      <c r="BE475" s="205"/>
      <c r="BF475" s="265"/>
      <c r="BG475" s="166"/>
    </row>
    <row r="476" spans="1:59" ht="12.75" x14ac:dyDescent="0.2">
      <c r="A476" s="205"/>
      <c r="B476" s="206"/>
      <c r="C476" s="185"/>
      <c r="D476" s="166"/>
      <c r="E476" s="205"/>
      <c r="F476" s="205"/>
      <c r="G476" s="166"/>
      <c r="H476" s="166"/>
      <c r="I476" s="205"/>
      <c r="J476" s="265"/>
      <c r="K476" s="185"/>
      <c r="L476" s="166"/>
      <c r="M476" s="205"/>
      <c r="N476" s="205"/>
      <c r="O476" s="166"/>
      <c r="P476" s="166"/>
      <c r="Q476" s="205"/>
      <c r="R476" s="265"/>
      <c r="S476" s="185"/>
      <c r="T476" s="166"/>
      <c r="U476" s="205"/>
      <c r="V476" s="205"/>
      <c r="W476" s="166"/>
      <c r="X476" s="166"/>
      <c r="Y476" s="205"/>
      <c r="Z476" s="265"/>
      <c r="AA476" s="166"/>
      <c r="AB476" s="166"/>
      <c r="AC476" s="205"/>
      <c r="AD476" s="205"/>
      <c r="AE476" s="166"/>
      <c r="AF476" s="166"/>
      <c r="AG476" s="205"/>
      <c r="AH476" s="205"/>
      <c r="AI476" s="185"/>
      <c r="AJ476" s="166"/>
      <c r="AK476" s="205"/>
      <c r="AL476" s="205"/>
      <c r="AM476" s="166"/>
      <c r="AN476" s="166"/>
      <c r="AO476" s="205"/>
      <c r="AP476" s="265"/>
      <c r="AQ476" s="185"/>
      <c r="AR476" s="166"/>
      <c r="AS476" s="205"/>
      <c r="AT476" s="205"/>
      <c r="AU476" s="166"/>
      <c r="AV476" s="166"/>
      <c r="AW476" s="205"/>
      <c r="AX476" s="265"/>
      <c r="AY476" s="185"/>
      <c r="AZ476" s="166"/>
      <c r="BA476" s="205"/>
      <c r="BB476" s="205"/>
      <c r="BC476" s="166"/>
      <c r="BD476" s="166"/>
      <c r="BE476" s="205"/>
      <c r="BF476" s="265"/>
      <c r="BG476" s="166"/>
    </row>
    <row r="477" spans="1:59" ht="12.75" x14ac:dyDescent="0.2">
      <c r="A477" s="205"/>
      <c r="B477" s="206"/>
      <c r="C477" s="185"/>
      <c r="D477" s="166"/>
      <c r="E477" s="205"/>
      <c r="F477" s="205"/>
      <c r="G477" s="166"/>
      <c r="H477" s="166"/>
      <c r="I477" s="205"/>
      <c r="J477" s="265"/>
      <c r="K477" s="185"/>
      <c r="L477" s="166"/>
      <c r="M477" s="205"/>
      <c r="N477" s="205"/>
      <c r="O477" s="166"/>
      <c r="P477" s="166"/>
      <c r="Q477" s="205"/>
      <c r="R477" s="265"/>
      <c r="S477" s="185"/>
      <c r="T477" s="166"/>
      <c r="U477" s="205"/>
      <c r="V477" s="205"/>
      <c r="W477" s="166"/>
      <c r="X477" s="166"/>
      <c r="Y477" s="205"/>
      <c r="Z477" s="265"/>
      <c r="AA477" s="166"/>
      <c r="AB477" s="166"/>
      <c r="AC477" s="205"/>
      <c r="AD477" s="205"/>
      <c r="AE477" s="166"/>
      <c r="AF477" s="166"/>
      <c r="AG477" s="205"/>
      <c r="AH477" s="205"/>
      <c r="AI477" s="185"/>
      <c r="AJ477" s="166"/>
      <c r="AK477" s="205"/>
      <c r="AL477" s="205"/>
      <c r="AM477" s="166"/>
      <c r="AN477" s="166"/>
      <c r="AO477" s="205"/>
      <c r="AP477" s="265"/>
      <c r="AQ477" s="185"/>
      <c r="AR477" s="166"/>
      <c r="AS477" s="205"/>
      <c r="AT477" s="205"/>
      <c r="AU477" s="166"/>
      <c r="AV477" s="166"/>
      <c r="AW477" s="205"/>
      <c r="AX477" s="265"/>
      <c r="AY477" s="185"/>
      <c r="AZ477" s="166"/>
      <c r="BA477" s="205"/>
      <c r="BB477" s="205"/>
      <c r="BC477" s="166"/>
      <c r="BD477" s="166"/>
      <c r="BE477" s="205"/>
      <c r="BF477" s="265"/>
      <c r="BG477" s="166"/>
    </row>
    <row r="478" spans="1:59" ht="12.75" x14ac:dyDescent="0.2">
      <c r="A478" s="205"/>
      <c r="B478" s="206"/>
      <c r="C478" s="185"/>
      <c r="D478" s="166"/>
      <c r="E478" s="205"/>
      <c r="F478" s="205"/>
      <c r="G478" s="166"/>
      <c r="H478" s="166"/>
      <c r="I478" s="205"/>
      <c r="J478" s="265"/>
      <c r="K478" s="185"/>
      <c r="L478" s="166"/>
      <c r="M478" s="205"/>
      <c r="N478" s="205"/>
      <c r="O478" s="166"/>
      <c r="P478" s="166"/>
      <c r="Q478" s="205"/>
      <c r="R478" s="265"/>
      <c r="S478" s="185"/>
      <c r="T478" s="166"/>
      <c r="U478" s="205"/>
      <c r="V478" s="205"/>
      <c r="W478" s="166"/>
      <c r="X478" s="166"/>
      <c r="Y478" s="205"/>
      <c r="Z478" s="265"/>
      <c r="AA478" s="166"/>
      <c r="AB478" s="166"/>
      <c r="AC478" s="205"/>
      <c r="AD478" s="205"/>
      <c r="AE478" s="166"/>
      <c r="AF478" s="166"/>
      <c r="AG478" s="205"/>
      <c r="AH478" s="205"/>
      <c r="AI478" s="185"/>
      <c r="AJ478" s="166"/>
      <c r="AK478" s="205"/>
      <c r="AL478" s="205"/>
      <c r="AM478" s="166"/>
      <c r="AN478" s="166"/>
      <c r="AO478" s="205"/>
      <c r="AP478" s="265"/>
      <c r="AQ478" s="185"/>
      <c r="AR478" s="166"/>
      <c r="AS478" s="205"/>
      <c r="AT478" s="205"/>
      <c r="AU478" s="166"/>
      <c r="AV478" s="166"/>
      <c r="AW478" s="205"/>
      <c r="AX478" s="265"/>
      <c r="AY478" s="185"/>
      <c r="AZ478" s="166"/>
      <c r="BA478" s="205"/>
      <c r="BB478" s="205"/>
      <c r="BC478" s="166"/>
      <c r="BD478" s="166"/>
      <c r="BE478" s="205"/>
      <c r="BF478" s="265"/>
      <c r="BG478" s="166"/>
    </row>
    <row r="479" spans="1:59" ht="12.75" x14ac:dyDescent="0.2">
      <c r="A479" s="205"/>
      <c r="B479" s="206"/>
      <c r="C479" s="185"/>
      <c r="D479" s="166"/>
      <c r="E479" s="205"/>
      <c r="F479" s="205"/>
      <c r="G479" s="166"/>
      <c r="H479" s="166"/>
      <c r="I479" s="205"/>
      <c r="J479" s="265"/>
      <c r="K479" s="185"/>
      <c r="L479" s="166"/>
      <c r="M479" s="205"/>
      <c r="N479" s="205"/>
      <c r="O479" s="166"/>
      <c r="P479" s="166"/>
      <c r="Q479" s="205"/>
      <c r="R479" s="265"/>
      <c r="S479" s="185"/>
      <c r="T479" s="166"/>
      <c r="U479" s="205"/>
      <c r="V479" s="205"/>
      <c r="W479" s="166"/>
      <c r="X479" s="166"/>
      <c r="Y479" s="205"/>
      <c r="Z479" s="265"/>
      <c r="AA479" s="166"/>
      <c r="AB479" s="166"/>
      <c r="AC479" s="205"/>
      <c r="AD479" s="205"/>
      <c r="AE479" s="166"/>
      <c r="AF479" s="166"/>
      <c r="AG479" s="205"/>
      <c r="AH479" s="205"/>
      <c r="AI479" s="185"/>
      <c r="AJ479" s="166"/>
      <c r="AK479" s="205"/>
      <c r="AL479" s="205"/>
      <c r="AM479" s="166"/>
      <c r="AN479" s="166"/>
      <c r="AO479" s="205"/>
      <c r="AP479" s="265"/>
      <c r="AQ479" s="185"/>
      <c r="AR479" s="166"/>
      <c r="AS479" s="205"/>
      <c r="AT479" s="205"/>
      <c r="AU479" s="166"/>
      <c r="AV479" s="166"/>
      <c r="AW479" s="205"/>
      <c r="AX479" s="265"/>
      <c r="AY479" s="185"/>
      <c r="AZ479" s="166"/>
      <c r="BA479" s="205"/>
      <c r="BB479" s="205"/>
      <c r="BC479" s="166"/>
      <c r="BD479" s="166"/>
      <c r="BE479" s="205"/>
      <c r="BF479" s="265"/>
      <c r="BG479" s="166"/>
    </row>
    <row r="480" spans="1:59" ht="12.75" x14ac:dyDescent="0.2">
      <c r="A480" s="205"/>
      <c r="B480" s="206"/>
      <c r="C480" s="185"/>
      <c r="D480" s="166"/>
      <c r="E480" s="205"/>
      <c r="F480" s="205"/>
      <c r="G480" s="166"/>
      <c r="H480" s="166"/>
      <c r="I480" s="205"/>
      <c r="J480" s="265"/>
      <c r="K480" s="185"/>
      <c r="L480" s="166"/>
      <c r="M480" s="205"/>
      <c r="N480" s="205"/>
      <c r="O480" s="166"/>
      <c r="P480" s="166"/>
      <c r="Q480" s="205"/>
      <c r="R480" s="265"/>
      <c r="S480" s="185"/>
      <c r="T480" s="166"/>
      <c r="U480" s="205"/>
      <c r="V480" s="205"/>
      <c r="W480" s="166"/>
      <c r="X480" s="166"/>
      <c r="Y480" s="205"/>
      <c r="Z480" s="265"/>
      <c r="AA480" s="166"/>
      <c r="AB480" s="166"/>
      <c r="AC480" s="205"/>
      <c r="AD480" s="205"/>
      <c r="AE480" s="166"/>
      <c r="AF480" s="166"/>
      <c r="AG480" s="205"/>
      <c r="AH480" s="205"/>
      <c r="AI480" s="185"/>
      <c r="AJ480" s="166"/>
      <c r="AK480" s="205"/>
      <c r="AL480" s="205"/>
      <c r="AM480" s="166"/>
      <c r="AN480" s="166"/>
      <c r="AO480" s="205"/>
      <c r="AP480" s="265"/>
      <c r="AQ480" s="185"/>
      <c r="AR480" s="166"/>
      <c r="AS480" s="205"/>
      <c r="AT480" s="205"/>
      <c r="AU480" s="166"/>
      <c r="AV480" s="166"/>
      <c r="AW480" s="205"/>
      <c r="AX480" s="265"/>
      <c r="AY480" s="185"/>
      <c r="AZ480" s="166"/>
      <c r="BA480" s="205"/>
      <c r="BB480" s="205"/>
      <c r="BC480" s="166"/>
      <c r="BD480" s="166"/>
      <c r="BE480" s="205"/>
      <c r="BF480" s="265"/>
      <c r="BG480" s="166"/>
    </row>
    <row r="481" spans="1:59" ht="12.75" x14ac:dyDescent="0.2">
      <c r="A481" s="205"/>
      <c r="B481" s="206"/>
      <c r="C481" s="185"/>
      <c r="D481" s="166"/>
      <c r="E481" s="205"/>
      <c r="F481" s="205"/>
      <c r="G481" s="166"/>
      <c r="H481" s="166"/>
      <c r="I481" s="205"/>
      <c r="J481" s="265"/>
      <c r="K481" s="185"/>
      <c r="L481" s="166"/>
      <c r="M481" s="205"/>
      <c r="N481" s="205"/>
      <c r="O481" s="166"/>
      <c r="P481" s="166"/>
      <c r="Q481" s="205"/>
      <c r="R481" s="265"/>
      <c r="S481" s="185"/>
      <c r="T481" s="166"/>
      <c r="U481" s="205"/>
      <c r="V481" s="205"/>
      <c r="W481" s="166"/>
      <c r="X481" s="166"/>
      <c r="Y481" s="205"/>
      <c r="Z481" s="265"/>
      <c r="AA481" s="166"/>
      <c r="AB481" s="166"/>
      <c r="AC481" s="205"/>
      <c r="AD481" s="205"/>
      <c r="AE481" s="166"/>
      <c r="AF481" s="166"/>
      <c r="AG481" s="205"/>
      <c r="AH481" s="205"/>
      <c r="AI481" s="185"/>
      <c r="AJ481" s="166"/>
      <c r="AK481" s="205"/>
      <c r="AL481" s="205"/>
      <c r="AM481" s="166"/>
      <c r="AN481" s="166"/>
      <c r="AO481" s="205"/>
      <c r="AP481" s="265"/>
      <c r="AQ481" s="185"/>
      <c r="AR481" s="166"/>
      <c r="AS481" s="205"/>
      <c r="AT481" s="205"/>
      <c r="AU481" s="166"/>
      <c r="AV481" s="166"/>
      <c r="AW481" s="205"/>
      <c r="AX481" s="265"/>
      <c r="AY481" s="185"/>
      <c r="AZ481" s="166"/>
      <c r="BA481" s="205"/>
      <c r="BB481" s="205"/>
      <c r="BC481" s="166"/>
      <c r="BD481" s="166"/>
      <c r="BE481" s="205"/>
      <c r="BF481" s="265"/>
      <c r="BG481" s="166"/>
    </row>
    <row r="482" spans="1:59" ht="12.75" x14ac:dyDescent="0.2">
      <c r="A482" s="205"/>
      <c r="B482" s="206"/>
      <c r="C482" s="185"/>
      <c r="D482" s="166"/>
      <c r="E482" s="205"/>
      <c r="F482" s="205"/>
      <c r="G482" s="166"/>
      <c r="H482" s="166"/>
      <c r="I482" s="205"/>
      <c r="J482" s="265"/>
      <c r="K482" s="185"/>
      <c r="L482" s="166"/>
      <c r="M482" s="205"/>
      <c r="N482" s="205"/>
      <c r="O482" s="166"/>
      <c r="P482" s="166"/>
      <c r="Q482" s="205"/>
      <c r="R482" s="265"/>
      <c r="S482" s="185"/>
      <c r="T482" s="166"/>
      <c r="U482" s="205"/>
      <c r="V482" s="205"/>
      <c r="W482" s="166"/>
      <c r="X482" s="166"/>
      <c r="Y482" s="205"/>
      <c r="Z482" s="265"/>
      <c r="AA482" s="166"/>
      <c r="AB482" s="166"/>
      <c r="AC482" s="205"/>
      <c r="AD482" s="205"/>
      <c r="AE482" s="166"/>
      <c r="AF482" s="166"/>
      <c r="AG482" s="205"/>
      <c r="AH482" s="205"/>
      <c r="AI482" s="185"/>
      <c r="AJ482" s="166"/>
      <c r="AK482" s="205"/>
      <c r="AL482" s="205"/>
      <c r="AM482" s="166"/>
      <c r="AN482" s="166"/>
      <c r="AO482" s="205"/>
      <c r="AP482" s="265"/>
      <c r="AQ482" s="185"/>
      <c r="AR482" s="166"/>
      <c r="AS482" s="205"/>
      <c r="AT482" s="205"/>
      <c r="AU482" s="166"/>
      <c r="AV482" s="166"/>
      <c r="AW482" s="205"/>
      <c r="AX482" s="265"/>
      <c r="AY482" s="185"/>
      <c r="AZ482" s="166"/>
      <c r="BA482" s="205"/>
      <c r="BB482" s="205"/>
      <c r="BC482" s="166"/>
      <c r="BD482" s="166"/>
      <c r="BE482" s="205"/>
      <c r="BF482" s="265"/>
      <c r="BG482" s="166"/>
    </row>
    <row r="483" spans="1:59" ht="12.75" x14ac:dyDescent="0.2">
      <c r="A483" s="205"/>
      <c r="B483" s="206"/>
      <c r="C483" s="185"/>
      <c r="D483" s="166"/>
      <c r="E483" s="205"/>
      <c r="F483" s="205"/>
      <c r="G483" s="166"/>
      <c r="H483" s="166"/>
      <c r="I483" s="205"/>
      <c r="J483" s="265"/>
      <c r="K483" s="185"/>
      <c r="L483" s="166"/>
      <c r="M483" s="205"/>
      <c r="N483" s="205"/>
      <c r="O483" s="166"/>
      <c r="P483" s="166"/>
      <c r="Q483" s="205"/>
      <c r="R483" s="265"/>
      <c r="S483" s="185"/>
      <c r="T483" s="166"/>
      <c r="U483" s="205"/>
      <c r="V483" s="205"/>
      <c r="W483" s="166"/>
      <c r="X483" s="166"/>
      <c r="Y483" s="205"/>
      <c r="Z483" s="265"/>
      <c r="AA483" s="166"/>
      <c r="AB483" s="166"/>
      <c r="AC483" s="205"/>
      <c r="AD483" s="205"/>
      <c r="AE483" s="166"/>
      <c r="AF483" s="166"/>
      <c r="AG483" s="205"/>
      <c r="AH483" s="205"/>
      <c r="AI483" s="185"/>
      <c r="AJ483" s="166"/>
      <c r="AK483" s="205"/>
      <c r="AL483" s="205"/>
      <c r="AM483" s="166"/>
      <c r="AN483" s="166"/>
      <c r="AO483" s="205"/>
      <c r="AP483" s="265"/>
      <c r="AQ483" s="185"/>
      <c r="AR483" s="166"/>
      <c r="AS483" s="205"/>
      <c r="AT483" s="205"/>
      <c r="AU483" s="166"/>
      <c r="AV483" s="166"/>
      <c r="AW483" s="205"/>
      <c r="AX483" s="265"/>
      <c r="AY483" s="185"/>
      <c r="AZ483" s="166"/>
      <c r="BA483" s="205"/>
      <c r="BB483" s="205"/>
      <c r="BC483" s="166"/>
      <c r="BD483" s="166"/>
      <c r="BE483" s="205"/>
      <c r="BF483" s="265"/>
      <c r="BG483" s="166"/>
    </row>
    <row r="484" spans="1:59" ht="12.75" x14ac:dyDescent="0.2">
      <c r="A484" s="205"/>
      <c r="B484" s="206"/>
      <c r="C484" s="185"/>
      <c r="D484" s="166"/>
      <c r="E484" s="205"/>
      <c r="F484" s="205"/>
      <c r="G484" s="166"/>
      <c r="H484" s="166"/>
      <c r="I484" s="205"/>
      <c r="J484" s="265"/>
      <c r="K484" s="185"/>
      <c r="L484" s="166"/>
      <c r="M484" s="205"/>
      <c r="N484" s="205"/>
      <c r="O484" s="166"/>
      <c r="P484" s="166"/>
      <c r="Q484" s="205"/>
      <c r="R484" s="265"/>
      <c r="S484" s="185"/>
      <c r="T484" s="166"/>
      <c r="U484" s="205"/>
      <c r="V484" s="205"/>
      <c r="W484" s="166"/>
      <c r="X484" s="166"/>
      <c r="Y484" s="205"/>
      <c r="Z484" s="265"/>
      <c r="AA484" s="166"/>
      <c r="AB484" s="166"/>
      <c r="AC484" s="205"/>
      <c r="AD484" s="205"/>
      <c r="AE484" s="166"/>
      <c r="AF484" s="166"/>
      <c r="AG484" s="205"/>
      <c r="AH484" s="205"/>
      <c r="AI484" s="185"/>
      <c r="AJ484" s="166"/>
      <c r="AK484" s="205"/>
      <c r="AL484" s="205"/>
      <c r="AM484" s="166"/>
      <c r="AN484" s="166"/>
      <c r="AO484" s="205"/>
      <c r="AP484" s="265"/>
      <c r="AQ484" s="185"/>
      <c r="AR484" s="166"/>
      <c r="AS484" s="205"/>
      <c r="AT484" s="205"/>
      <c r="AU484" s="166"/>
      <c r="AV484" s="166"/>
      <c r="AW484" s="205"/>
      <c r="AX484" s="265"/>
      <c r="AY484" s="185"/>
      <c r="AZ484" s="166"/>
      <c r="BA484" s="205"/>
      <c r="BB484" s="205"/>
      <c r="BC484" s="166"/>
      <c r="BD484" s="166"/>
      <c r="BE484" s="205"/>
      <c r="BF484" s="265"/>
      <c r="BG484" s="166"/>
    </row>
    <row r="485" spans="1:59" ht="12.75" x14ac:dyDescent="0.2">
      <c r="A485" s="205"/>
      <c r="B485" s="206"/>
      <c r="C485" s="185"/>
      <c r="D485" s="166"/>
      <c r="E485" s="205"/>
      <c r="F485" s="205"/>
      <c r="G485" s="166"/>
      <c r="H485" s="166"/>
      <c r="I485" s="205"/>
      <c r="J485" s="265"/>
      <c r="K485" s="185"/>
      <c r="L485" s="166"/>
      <c r="M485" s="205"/>
      <c r="N485" s="205"/>
      <c r="O485" s="166"/>
      <c r="P485" s="166"/>
      <c r="Q485" s="205"/>
      <c r="R485" s="265"/>
      <c r="S485" s="185"/>
      <c r="T485" s="166"/>
      <c r="U485" s="205"/>
      <c r="V485" s="205"/>
      <c r="W485" s="166"/>
      <c r="X485" s="166"/>
      <c r="Y485" s="205"/>
      <c r="Z485" s="265"/>
      <c r="AA485" s="166"/>
      <c r="AB485" s="166"/>
      <c r="AC485" s="205"/>
      <c r="AD485" s="205"/>
      <c r="AE485" s="166"/>
      <c r="AF485" s="166"/>
      <c r="AG485" s="205"/>
      <c r="AH485" s="205"/>
      <c r="AI485" s="185"/>
      <c r="AJ485" s="166"/>
      <c r="AK485" s="205"/>
      <c r="AL485" s="205"/>
      <c r="AM485" s="166"/>
      <c r="AN485" s="166"/>
      <c r="AO485" s="205"/>
      <c r="AP485" s="265"/>
      <c r="AQ485" s="185"/>
      <c r="AR485" s="166"/>
      <c r="AS485" s="205"/>
      <c r="AT485" s="205"/>
      <c r="AU485" s="166"/>
      <c r="AV485" s="166"/>
      <c r="AW485" s="205"/>
      <c r="AX485" s="265"/>
      <c r="AY485" s="185"/>
      <c r="AZ485" s="166"/>
      <c r="BA485" s="205"/>
      <c r="BB485" s="205"/>
      <c r="BC485" s="166"/>
      <c r="BD485" s="166"/>
      <c r="BE485" s="205"/>
      <c r="BF485" s="265"/>
      <c r="BG485" s="166"/>
    </row>
    <row r="486" spans="1:59" ht="12.75" x14ac:dyDescent="0.2">
      <c r="A486" s="205"/>
      <c r="B486" s="206"/>
      <c r="C486" s="185"/>
      <c r="D486" s="166"/>
      <c r="E486" s="205"/>
      <c r="F486" s="205"/>
      <c r="G486" s="166"/>
      <c r="H486" s="166"/>
      <c r="I486" s="205"/>
      <c r="J486" s="265"/>
      <c r="K486" s="185"/>
      <c r="L486" s="166"/>
      <c r="M486" s="205"/>
      <c r="N486" s="205"/>
      <c r="O486" s="166"/>
      <c r="P486" s="166"/>
      <c r="Q486" s="205"/>
      <c r="R486" s="265"/>
      <c r="S486" s="185"/>
      <c r="T486" s="166"/>
      <c r="U486" s="205"/>
      <c r="V486" s="205"/>
      <c r="W486" s="166"/>
      <c r="X486" s="166"/>
      <c r="Y486" s="205"/>
      <c r="Z486" s="265"/>
      <c r="AA486" s="166"/>
      <c r="AB486" s="166"/>
      <c r="AC486" s="205"/>
      <c r="AD486" s="205"/>
      <c r="AE486" s="166"/>
      <c r="AF486" s="166"/>
      <c r="AG486" s="205"/>
      <c r="AH486" s="205"/>
      <c r="AI486" s="185"/>
      <c r="AJ486" s="166"/>
      <c r="AK486" s="205"/>
      <c r="AL486" s="205"/>
      <c r="AM486" s="166"/>
      <c r="AN486" s="166"/>
      <c r="AO486" s="205"/>
      <c r="AP486" s="265"/>
      <c r="AQ486" s="185"/>
      <c r="AR486" s="166"/>
      <c r="AS486" s="205"/>
      <c r="AT486" s="205"/>
      <c r="AU486" s="166"/>
      <c r="AV486" s="166"/>
      <c r="AW486" s="205"/>
      <c r="AX486" s="265"/>
      <c r="AY486" s="185"/>
      <c r="AZ486" s="166"/>
      <c r="BA486" s="205"/>
      <c r="BB486" s="205"/>
      <c r="BC486" s="166"/>
      <c r="BD486" s="166"/>
      <c r="BE486" s="205"/>
      <c r="BF486" s="265"/>
      <c r="BG486" s="166"/>
    </row>
    <row r="487" spans="1:59" ht="12.75" x14ac:dyDescent="0.2">
      <c r="A487" s="205"/>
      <c r="B487" s="206"/>
      <c r="C487" s="185"/>
      <c r="D487" s="166"/>
      <c r="E487" s="205"/>
      <c r="F487" s="205"/>
      <c r="G487" s="166"/>
      <c r="H487" s="166"/>
      <c r="I487" s="205"/>
      <c r="J487" s="265"/>
      <c r="K487" s="185"/>
      <c r="L487" s="166"/>
      <c r="M487" s="205"/>
      <c r="N487" s="205"/>
      <c r="O487" s="166"/>
      <c r="P487" s="166"/>
      <c r="Q487" s="205"/>
      <c r="R487" s="265"/>
      <c r="S487" s="185"/>
      <c r="T487" s="166"/>
      <c r="U487" s="205"/>
      <c r="V487" s="205"/>
      <c r="W487" s="166"/>
      <c r="X487" s="166"/>
      <c r="Y487" s="205"/>
      <c r="Z487" s="265"/>
      <c r="AA487" s="166"/>
      <c r="AB487" s="166"/>
      <c r="AC487" s="205"/>
      <c r="AD487" s="205"/>
      <c r="AE487" s="166"/>
      <c r="AF487" s="166"/>
      <c r="AG487" s="205"/>
      <c r="AH487" s="205"/>
      <c r="AI487" s="185"/>
      <c r="AJ487" s="166"/>
      <c r="AK487" s="205"/>
      <c r="AL487" s="205"/>
      <c r="AM487" s="166"/>
      <c r="AN487" s="166"/>
      <c r="AO487" s="205"/>
      <c r="AP487" s="265"/>
      <c r="AQ487" s="185"/>
      <c r="AR487" s="166"/>
      <c r="AS487" s="205"/>
      <c r="AT487" s="205"/>
      <c r="AU487" s="166"/>
      <c r="AV487" s="166"/>
      <c r="AW487" s="205"/>
      <c r="AX487" s="265"/>
      <c r="AY487" s="185"/>
      <c r="AZ487" s="166"/>
      <c r="BA487" s="205"/>
      <c r="BB487" s="205"/>
      <c r="BC487" s="166"/>
      <c r="BD487" s="166"/>
      <c r="BE487" s="205"/>
      <c r="BF487" s="265"/>
      <c r="BG487" s="166"/>
    </row>
    <row r="488" spans="1:59" ht="12.75" x14ac:dyDescent="0.2">
      <c r="A488" s="205"/>
      <c r="B488" s="206"/>
      <c r="C488" s="185"/>
      <c r="D488" s="166"/>
      <c r="E488" s="205"/>
      <c r="F488" s="205"/>
      <c r="G488" s="166"/>
      <c r="H488" s="166"/>
      <c r="I488" s="205"/>
      <c r="J488" s="265"/>
      <c r="K488" s="185"/>
      <c r="L488" s="166"/>
      <c r="M488" s="205"/>
      <c r="N488" s="205"/>
      <c r="O488" s="166"/>
      <c r="P488" s="166"/>
      <c r="Q488" s="205"/>
      <c r="R488" s="265"/>
      <c r="S488" s="185"/>
      <c r="T488" s="166"/>
      <c r="U488" s="205"/>
      <c r="V488" s="205"/>
      <c r="W488" s="166"/>
      <c r="X488" s="166"/>
      <c r="Y488" s="205"/>
      <c r="Z488" s="265"/>
      <c r="AA488" s="166"/>
      <c r="AB488" s="166"/>
      <c r="AC488" s="205"/>
      <c r="AD488" s="205"/>
      <c r="AE488" s="166"/>
      <c r="AF488" s="166"/>
      <c r="AG488" s="205"/>
      <c r="AH488" s="205"/>
      <c r="AI488" s="185"/>
      <c r="AJ488" s="166"/>
      <c r="AK488" s="205"/>
      <c r="AL488" s="205"/>
      <c r="AM488" s="166"/>
      <c r="AN488" s="166"/>
      <c r="AO488" s="205"/>
      <c r="AP488" s="265"/>
      <c r="AQ488" s="185"/>
      <c r="AR488" s="166"/>
      <c r="AS488" s="205"/>
      <c r="AT488" s="205"/>
      <c r="AU488" s="166"/>
      <c r="AV488" s="166"/>
      <c r="AW488" s="205"/>
      <c r="AX488" s="265"/>
      <c r="AY488" s="185"/>
      <c r="AZ488" s="166"/>
      <c r="BA488" s="205"/>
      <c r="BB488" s="205"/>
      <c r="BC488" s="166"/>
      <c r="BD488" s="166"/>
      <c r="BE488" s="205"/>
      <c r="BF488" s="265"/>
      <c r="BG488" s="166"/>
    </row>
    <row r="489" spans="1:59" ht="12.75" x14ac:dyDescent="0.2">
      <c r="A489" s="205"/>
      <c r="B489" s="206"/>
      <c r="C489" s="185"/>
      <c r="D489" s="166"/>
      <c r="E489" s="205"/>
      <c r="F489" s="205"/>
      <c r="G489" s="166"/>
      <c r="H489" s="166"/>
      <c r="I489" s="205"/>
      <c r="J489" s="265"/>
      <c r="K489" s="185"/>
      <c r="L489" s="166"/>
      <c r="M489" s="205"/>
      <c r="N489" s="205"/>
      <c r="O489" s="166"/>
      <c r="P489" s="166"/>
      <c r="Q489" s="205"/>
      <c r="R489" s="265"/>
      <c r="S489" s="185"/>
      <c r="T489" s="166"/>
      <c r="U489" s="205"/>
      <c r="V489" s="205"/>
      <c r="W489" s="166"/>
      <c r="X489" s="166"/>
      <c r="Y489" s="205"/>
      <c r="Z489" s="265"/>
      <c r="AA489" s="166"/>
      <c r="AB489" s="166"/>
      <c r="AC489" s="205"/>
      <c r="AD489" s="205"/>
      <c r="AE489" s="166"/>
      <c r="AF489" s="166"/>
      <c r="AG489" s="205"/>
      <c r="AH489" s="205"/>
      <c r="AI489" s="185"/>
      <c r="AJ489" s="166"/>
      <c r="AK489" s="205"/>
      <c r="AL489" s="205"/>
      <c r="AM489" s="166"/>
      <c r="AN489" s="166"/>
      <c r="AO489" s="205"/>
      <c r="AP489" s="265"/>
      <c r="AQ489" s="185"/>
      <c r="AR489" s="166"/>
      <c r="AS489" s="205"/>
      <c r="AT489" s="205"/>
      <c r="AU489" s="166"/>
      <c r="AV489" s="166"/>
      <c r="AW489" s="205"/>
      <c r="AX489" s="265"/>
      <c r="AY489" s="185"/>
      <c r="AZ489" s="166"/>
      <c r="BA489" s="205"/>
      <c r="BB489" s="205"/>
      <c r="BC489" s="166"/>
      <c r="BD489" s="166"/>
      <c r="BE489" s="205"/>
      <c r="BF489" s="265"/>
      <c r="BG489" s="166"/>
    </row>
    <row r="490" spans="1:59" ht="12.75" x14ac:dyDescent="0.2">
      <c r="A490" s="205"/>
      <c r="B490" s="206"/>
      <c r="C490" s="185"/>
      <c r="D490" s="166"/>
      <c r="E490" s="205"/>
      <c r="F490" s="205"/>
      <c r="G490" s="166"/>
      <c r="H490" s="166"/>
      <c r="I490" s="205"/>
      <c r="J490" s="265"/>
      <c r="K490" s="185"/>
      <c r="L490" s="166"/>
      <c r="M490" s="205"/>
      <c r="N490" s="205"/>
      <c r="O490" s="166"/>
      <c r="P490" s="166"/>
      <c r="Q490" s="205"/>
      <c r="R490" s="265"/>
      <c r="S490" s="185"/>
      <c r="T490" s="166"/>
      <c r="U490" s="205"/>
      <c r="V490" s="205"/>
      <c r="W490" s="166"/>
      <c r="X490" s="166"/>
      <c r="Y490" s="205"/>
      <c r="Z490" s="265"/>
      <c r="AA490" s="166"/>
      <c r="AB490" s="166"/>
      <c r="AC490" s="205"/>
      <c r="AD490" s="205"/>
      <c r="AE490" s="166"/>
      <c r="AF490" s="166"/>
      <c r="AG490" s="205"/>
      <c r="AH490" s="205"/>
      <c r="AI490" s="185"/>
      <c r="AJ490" s="166"/>
      <c r="AK490" s="205"/>
      <c r="AL490" s="205"/>
      <c r="AM490" s="166"/>
      <c r="AN490" s="166"/>
      <c r="AO490" s="205"/>
      <c r="AP490" s="265"/>
      <c r="AQ490" s="185"/>
      <c r="AR490" s="166"/>
      <c r="AS490" s="205"/>
      <c r="AT490" s="205"/>
      <c r="AU490" s="166"/>
      <c r="AV490" s="166"/>
      <c r="AW490" s="205"/>
      <c r="AX490" s="265"/>
      <c r="AY490" s="185"/>
      <c r="AZ490" s="166"/>
      <c r="BA490" s="205"/>
      <c r="BB490" s="205"/>
      <c r="BC490" s="166"/>
      <c r="BD490" s="166"/>
      <c r="BE490" s="205"/>
      <c r="BF490" s="265"/>
      <c r="BG490" s="166"/>
    </row>
    <row r="491" spans="1:59" ht="12.75" x14ac:dyDescent="0.2">
      <c r="A491" s="205"/>
      <c r="B491" s="206"/>
      <c r="C491" s="185"/>
      <c r="D491" s="166"/>
      <c r="E491" s="205"/>
      <c r="F491" s="205"/>
      <c r="G491" s="166"/>
      <c r="H491" s="166"/>
      <c r="I491" s="205"/>
      <c r="J491" s="265"/>
      <c r="K491" s="185"/>
      <c r="L491" s="166"/>
      <c r="M491" s="205"/>
      <c r="N491" s="205"/>
      <c r="O491" s="166"/>
      <c r="P491" s="166"/>
      <c r="Q491" s="205"/>
      <c r="R491" s="265"/>
      <c r="S491" s="185"/>
      <c r="T491" s="166"/>
      <c r="U491" s="205"/>
      <c r="V491" s="205"/>
      <c r="W491" s="166"/>
      <c r="X491" s="166"/>
      <c r="Y491" s="205"/>
      <c r="Z491" s="265"/>
      <c r="AA491" s="166"/>
      <c r="AB491" s="166"/>
      <c r="AC491" s="205"/>
      <c r="AD491" s="205"/>
      <c r="AE491" s="166"/>
      <c r="AF491" s="166"/>
      <c r="AG491" s="205"/>
      <c r="AH491" s="205"/>
      <c r="AI491" s="185"/>
      <c r="AJ491" s="166"/>
      <c r="AK491" s="205"/>
      <c r="AL491" s="205"/>
      <c r="AM491" s="166"/>
      <c r="AN491" s="166"/>
      <c r="AO491" s="205"/>
      <c r="AP491" s="265"/>
      <c r="AQ491" s="185"/>
      <c r="AR491" s="166"/>
      <c r="AS491" s="205"/>
      <c r="AT491" s="205"/>
      <c r="AU491" s="166"/>
      <c r="AV491" s="166"/>
      <c r="AW491" s="205"/>
      <c r="AX491" s="265"/>
      <c r="AY491" s="185"/>
      <c r="AZ491" s="166"/>
      <c r="BA491" s="205"/>
      <c r="BB491" s="205"/>
      <c r="BC491" s="166"/>
      <c r="BD491" s="166"/>
      <c r="BE491" s="205"/>
      <c r="BF491" s="265"/>
      <c r="BG491" s="166"/>
    </row>
    <row r="492" spans="1:59" ht="12.75" x14ac:dyDescent="0.2">
      <c r="A492" s="205"/>
      <c r="B492" s="206"/>
      <c r="C492" s="185"/>
      <c r="D492" s="166"/>
      <c r="E492" s="205"/>
      <c r="F492" s="205"/>
      <c r="G492" s="166"/>
      <c r="H492" s="166"/>
      <c r="I492" s="205"/>
      <c r="J492" s="265"/>
      <c r="K492" s="185"/>
      <c r="L492" s="166"/>
      <c r="M492" s="205"/>
      <c r="N492" s="205"/>
      <c r="O492" s="166"/>
      <c r="P492" s="166"/>
      <c r="Q492" s="205"/>
      <c r="R492" s="265"/>
      <c r="S492" s="185"/>
      <c r="T492" s="166"/>
      <c r="U492" s="205"/>
      <c r="V492" s="205"/>
      <c r="W492" s="166"/>
      <c r="X492" s="166"/>
      <c r="Y492" s="205"/>
      <c r="Z492" s="265"/>
      <c r="AA492" s="166"/>
      <c r="AB492" s="166"/>
      <c r="AC492" s="205"/>
      <c r="AD492" s="205"/>
      <c r="AE492" s="166"/>
      <c r="AF492" s="166"/>
      <c r="AG492" s="205"/>
      <c r="AH492" s="205"/>
      <c r="AI492" s="185"/>
      <c r="AJ492" s="166"/>
      <c r="AK492" s="205"/>
      <c r="AL492" s="205"/>
      <c r="AM492" s="166"/>
      <c r="AN492" s="166"/>
      <c r="AO492" s="205"/>
      <c r="AP492" s="265"/>
      <c r="AQ492" s="185"/>
      <c r="AR492" s="166"/>
      <c r="AS492" s="205"/>
      <c r="AT492" s="205"/>
      <c r="AU492" s="166"/>
      <c r="AV492" s="166"/>
      <c r="AW492" s="205"/>
      <c r="AX492" s="265"/>
      <c r="AY492" s="185"/>
      <c r="AZ492" s="166"/>
      <c r="BA492" s="205"/>
      <c r="BB492" s="205"/>
      <c r="BC492" s="166"/>
      <c r="BD492" s="166"/>
      <c r="BE492" s="205"/>
      <c r="BF492" s="265"/>
      <c r="BG492" s="166"/>
    </row>
    <row r="493" spans="1:59" ht="12.75" x14ac:dyDescent="0.2">
      <c r="A493" s="205"/>
      <c r="B493" s="206"/>
      <c r="C493" s="185"/>
      <c r="D493" s="166"/>
      <c r="E493" s="205"/>
      <c r="F493" s="205"/>
      <c r="G493" s="166"/>
      <c r="H493" s="166"/>
      <c r="I493" s="205"/>
      <c r="J493" s="265"/>
      <c r="K493" s="185"/>
      <c r="L493" s="166"/>
      <c r="M493" s="205"/>
      <c r="N493" s="205"/>
      <c r="O493" s="166"/>
      <c r="P493" s="166"/>
      <c r="Q493" s="205"/>
      <c r="R493" s="265"/>
      <c r="S493" s="185"/>
      <c r="T493" s="166"/>
      <c r="U493" s="205"/>
      <c r="V493" s="205"/>
      <c r="W493" s="166"/>
      <c r="X493" s="166"/>
      <c r="Y493" s="205"/>
      <c r="Z493" s="265"/>
      <c r="AA493" s="166"/>
      <c r="AB493" s="166"/>
      <c r="AC493" s="205"/>
      <c r="AD493" s="205"/>
      <c r="AE493" s="166"/>
      <c r="AF493" s="166"/>
      <c r="AG493" s="205"/>
      <c r="AH493" s="205"/>
      <c r="AI493" s="185"/>
      <c r="AJ493" s="166"/>
      <c r="AK493" s="205"/>
      <c r="AL493" s="205"/>
      <c r="AM493" s="166"/>
      <c r="AN493" s="166"/>
      <c r="AO493" s="205"/>
      <c r="AP493" s="265"/>
      <c r="AQ493" s="185"/>
      <c r="AR493" s="166"/>
      <c r="AS493" s="205"/>
      <c r="AT493" s="205"/>
      <c r="AU493" s="166"/>
      <c r="AV493" s="166"/>
      <c r="AW493" s="205"/>
      <c r="AX493" s="265"/>
      <c r="AY493" s="185"/>
      <c r="AZ493" s="166"/>
      <c r="BA493" s="205"/>
      <c r="BB493" s="205"/>
      <c r="BC493" s="166"/>
      <c r="BD493" s="166"/>
      <c r="BE493" s="205"/>
      <c r="BF493" s="265"/>
      <c r="BG493" s="166"/>
    </row>
    <row r="494" spans="1:59" ht="12.75" x14ac:dyDescent="0.2">
      <c r="A494" s="205"/>
      <c r="B494" s="206"/>
      <c r="C494" s="185"/>
      <c r="D494" s="166"/>
      <c r="E494" s="205"/>
      <c r="F494" s="205"/>
      <c r="G494" s="166"/>
      <c r="H494" s="166"/>
      <c r="I494" s="205"/>
      <c r="J494" s="265"/>
      <c r="K494" s="185"/>
      <c r="L494" s="166"/>
      <c r="M494" s="205"/>
      <c r="N494" s="205"/>
      <c r="O494" s="166"/>
      <c r="P494" s="166"/>
      <c r="Q494" s="205"/>
      <c r="R494" s="265"/>
      <c r="S494" s="185"/>
      <c r="T494" s="166"/>
      <c r="U494" s="205"/>
      <c r="V494" s="205"/>
      <c r="W494" s="166"/>
      <c r="X494" s="166"/>
      <c r="Y494" s="205"/>
      <c r="Z494" s="265"/>
      <c r="AA494" s="166"/>
      <c r="AB494" s="166"/>
      <c r="AC494" s="205"/>
      <c r="AD494" s="205"/>
      <c r="AE494" s="166"/>
      <c r="AF494" s="166"/>
      <c r="AG494" s="205"/>
      <c r="AH494" s="205"/>
      <c r="AI494" s="185"/>
      <c r="AJ494" s="166"/>
      <c r="AK494" s="205"/>
      <c r="AL494" s="205"/>
      <c r="AM494" s="166"/>
      <c r="AN494" s="166"/>
      <c r="AO494" s="205"/>
      <c r="AP494" s="265"/>
      <c r="AQ494" s="185"/>
      <c r="AR494" s="166"/>
      <c r="AS494" s="205"/>
      <c r="AT494" s="205"/>
      <c r="AU494" s="166"/>
      <c r="AV494" s="166"/>
      <c r="AW494" s="205"/>
      <c r="AX494" s="265"/>
      <c r="AY494" s="185"/>
      <c r="AZ494" s="166"/>
      <c r="BA494" s="205"/>
      <c r="BB494" s="205"/>
      <c r="BC494" s="166"/>
      <c r="BD494" s="166"/>
      <c r="BE494" s="205"/>
      <c r="BF494" s="265"/>
      <c r="BG494" s="166"/>
    </row>
    <row r="495" spans="1:59" ht="12.75" x14ac:dyDescent="0.2">
      <c r="A495" s="205"/>
      <c r="B495" s="206"/>
      <c r="C495" s="185"/>
      <c r="D495" s="166"/>
      <c r="E495" s="205"/>
      <c r="F495" s="205"/>
      <c r="G495" s="166"/>
      <c r="H495" s="166"/>
      <c r="I495" s="205"/>
      <c r="J495" s="265"/>
      <c r="K495" s="185"/>
      <c r="L495" s="166"/>
      <c r="M495" s="205"/>
      <c r="N495" s="205"/>
      <c r="O495" s="166"/>
      <c r="P495" s="166"/>
      <c r="Q495" s="205"/>
      <c r="R495" s="265"/>
      <c r="S495" s="185"/>
      <c r="T495" s="166"/>
      <c r="U495" s="205"/>
      <c r="V495" s="205"/>
      <c r="W495" s="166"/>
      <c r="X495" s="166"/>
      <c r="Y495" s="205"/>
      <c r="Z495" s="265"/>
      <c r="AA495" s="166"/>
      <c r="AB495" s="166"/>
      <c r="AC495" s="205"/>
      <c r="AD495" s="205"/>
      <c r="AE495" s="166"/>
      <c r="AF495" s="166"/>
      <c r="AG495" s="205"/>
      <c r="AH495" s="205"/>
      <c r="AI495" s="185"/>
      <c r="AJ495" s="166"/>
      <c r="AK495" s="205"/>
      <c r="AL495" s="205"/>
      <c r="AM495" s="166"/>
      <c r="AN495" s="166"/>
      <c r="AO495" s="205"/>
      <c r="AP495" s="265"/>
      <c r="AQ495" s="185"/>
      <c r="AR495" s="166"/>
      <c r="AS495" s="205"/>
      <c r="AT495" s="205"/>
      <c r="AU495" s="166"/>
      <c r="AV495" s="166"/>
      <c r="AW495" s="205"/>
      <c r="AX495" s="265"/>
      <c r="AY495" s="185"/>
      <c r="AZ495" s="166"/>
      <c r="BA495" s="205"/>
      <c r="BB495" s="205"/>
      <c r="BC495" s="166"/>
      <c r="BD495" s="166"/>
      <c r="BE495" s="205"/>
      <c r="BF495" s="265"/>
      <c r="BG495" s="166"/>
    </row>
    <row r="496" spans="1:59" ht="12.75" x14ac:dyDescent="0.2">
      <c r="A496" s="205"/>
      <c r="B496" s="206"/>
      <c r="C496" s="185"/>
      <c r="D496" s="166"/>
      <c r="E496" s="205"/>
      <c r="F496" s="205"/>
      <c r="G496" s="166"/>
      <c r="H496" s="166"/>
      <c r="I496" s="205"/>
      <c r="J496" s="265"/>
      <c r="K496" s="185"/>
      <c r="L496" s="166"/>
      <c r="M496" s="205"/>
      <c r="N496" s="205"/>
      <c r="O496" s="166"/>
      <c r="P496" s="166"/>
      <c r="Q496" s="205"/>
      <c r="R496" s="265"/>
      <c r="S496" s="185"/>
      <c r="T496" s="166"/>
      <c r="U496" s="205"/>
      <c r="V496" s="205"/>
      <c r="W496" s="166"/>
      <c r="X496" s="166"/>
      <c r="Y496" s="205"/>
      <c r="Z496" s="265"/>
      <c r="AA496" s="166"/>
      <c r="AB496" s="166"/>
      <c r="AC496" s="205"/>
      <c r="AD496" s="205"/>
      <c r="AE496" s="166"/>
      <c r="AF496" s="166"/>
      <c r="AG496" s="205"/>
      <c r="AH496" s="205"/>
      <c r="AI496" s="185"/>
      <c r="AJ496" s="166"/>
      <c r="AK496" s="205"/>
      <c r="AL496" s="205"/>
      <c r="AM496" s="166"/>
      <c r="AN496" s="166"/>
      <c r="AO496" s="205"/>
      <c r="AP496" s="265"/>
      <c r="AQ496" s="185"/>
      <c r="AR496" s="166"/>
      <c r="AS496" s="205"/>
      <c r="AT496" s="205"/>
      <c r="AU496" s="166"/>
      <c r="AV496" s="166"/>
      <c r="AW496" s="205"/>
      <c r="AX496" s="265"/>
      <c r="AY496" s="185"/>
      <c r="AZ496" s="166"/>
      <c r="BA496" s="205"/>
      <c r="BB496" s="205"/>
      <c r="BC496" s="166"/>
      <c r="BD496" s="166"/>
      <c r="BE496" s="205"/>
      <c r="BF496" s="265"/>
      <c r="BG496" s="166"/>
    </row>
    <row r="497" spans="1:59" ht="12.75" x14ac:dyDescent="0.2">
      <c r="A497" s="205"/>
      <c r="B497" s="206"/>
      <c r="C497" s="185"/>
      <c r="D497" s="166"/>
      <c r="E497" s="205"/>
      <c r="F497" s="205"/>
      <c r="G497" s="166"/>
      <c r="H497" s="166"/>
      <c r="I497" s="205"/>
      <c r="J497" s="265"/>
      <c r="K497" s="185"/>
      <c r="L497" s="166"/>
      <c r="M497" s="205"/>
      <c r="N497" s="205"/>
      <c r="O497" s="166"/>
      <c r="P497" s="166"/>
      <c r="Q497" s="205"/>
      <c r="R497" s="265"/>
      <c r="S497" s="185"/>
      <c r="T497" s="166"/>
      <c r="U497" s="205"/>
      <c r="V497" s="205"/>
      <c r="W497" s="166"/>
      <c r="X497" s="166"/>
      <c r="Y497" s="205"/>
      <c r="Z497" s="265"/>
      <c r="AA497" s="166"/>
      <c r="AB497" s="166"/>
      <c r="AC497" s="205"/>
      <c r="AD497" s="205"/>
      <c r="AE497" s="166"/>
      <c r="AF497" s="166"/>
      <c r="AG497" s="205"/>
      <c r="AH497" s="205"/>
      <c r="AI497" s="185"/>
      <c r="AJ497" s="166"/>
      <c r="AK497" s="205"/>
      <c r="AL497" s="205"/>
      <c r="AM497" s="166"/>
      <c r="AN497" s="166"/>
      <c r="AO497" s="205"/>
      <c r="AP497" s="265"/>
      <c r="AQ497" s="185"/>
      <c r="AR497" s="166"/>
      <c r="AS497" s="205"/>
      <c r="AT497" s="205"/>
      <c r="AU497" s="166"/>
      <c r="AV497" s="166"/>
      <c r="AW497" s="205"/>
      <c r="AX497" s="265"/>
      <c r="AY497" s="185"/>
      <c r="AZ497" s="166"/>
      <c r="BA497" s="205"/>
      <c r="BB497" s="205"/>
      <c r="BC497" s="166"/>
      <c r="BD497" s="166"/>
      <c r="BE497" s="205"/>
      <c r="BF497" s="265"/>
      <c r="BG497" s="166"/>
    </row>
    <row r="498" spans="1:59" ht="12.75" x14ac:dyDescent="0.2">
      <c r="A498" s="205"/>
      <c r="B498" s="206"/>
      <c r="C498" s="185"/>
      <c r="D498" s="166"/>
      <c r="E498" s="205"/>
      <c r="F498" s="205"/>
      <c r="G498" s="166"/>
      <c r="H498" s="166"/>
      <c r="I498" s="205"/>
      <c r="J498" s="265"/>
      <c r="K498" s="185"/>
      <c r="L498" s="166"/>
      <c r="M498" s="205"/>
      <c r="N498" s="205"/>
      <c r="O498" s="166"/>
      <c r="P498" s="166"/>
      <c r="Q498" s="205"/>
      <c r="R498" s="265"/>
      <c r="S498" s="185"/>
      <c r="T498" s="166"/>
      <c r="U498" s="205"/>
      <c r="V498" s="205"/>
      <c r="W498" s="166"/>
      <c r="X498" s="166"/>
      <c r="Y498" s="205"/>
      <c r="Z498" s="265"/>
      <c r="AA498" s="166"/>
      <c r="AB498" s="166"/>
      <c r="AC498" s="205"/>
      <c r="AD498" s="205"/>
      <c r="AE498" s="166"/>
      <c r="AF498" s="166"/>
      <c r="AG498" s="205"/>
      <c r="AH498" s="205"/>
      <c r="AI498" s="185"/>
      <c r="AJ498" s="166"/>
      <c r="AK498" s="205"/>
      <c r="AL498" s="205"/>
      <c r="AM498" s="166"/>
      <c r="AN498" s="166"/>
      <c r="AO498" s="205"/>
      <c r="AP498" s="265"/>
      <c r="AQ498" s="185"/>
      <c r="AR498" s="166"/>
      <c r="AS498" s="205"/>
      <c r="AT498" s="205"/>
      <c r="AU498" s="166"/>
      <c r="AV498" s="166"/>
      <c r="AW498" s="205"/>
      <c r="AX498" s="265"/>
      <c r="AY498" s="185"/>
      <c r="AZ498" s="166"/>
      <c r="BA498" s="205"/>
      <c r="BB498" s="205"/>
      <c r="BC498" s="166"/>
      <c r="BD498" s="166"/>
      <c r="BE498" s="205"/>
      <c r="BF498" s="265"/>
      <c r="BG498" s="166"/>
    </row>
    <row r="499" spans="1:59" ht="12.75" x14ac:dyDescent="0.2">
      <c r="A499" s="205"/>
      <c r="B499" s="206"/>
      <c r="C499" s="185"/>
      <c r="D499" s="166"/>
      <c r="E499" s="205"/>
      <c r="F499" s="205"/>
      <c r="G499" s="166"/>
      <c r="H499" s="166"/>
      <c r="I499" s="205"/>
      <c r="J499" s="265"/>
      <c r="K499" s="185"/>
      <c r="L499" s="166"/>
      <c r="M499" s="205"/>
      <c r="N499" s="205"/>
      <c r="O499" s="166"/>
      <c r="P499" s="166"/>
      <c r="Q499" s="205"/>
      <c r="R499" s="265"/>
      <c r="S499" s="185"/>
      <c r="T499" s="166"/>
      <c r="U499" s="205"/>
      <c r="V499" s="205"/>
      <c r="W499" s="166"/>
      <c r="X499" s="166"/>
      <c r="Y499" s="205"/>
      <c r="Z499" s="265"/>
      <c r="AA499" s="166"/>
      <c r="AB499" s="166"/>
      <c r="AC499" s="205"/>
      <c r="AD499" s="205"/>
      <c r="AE499" s="166"/>
      <c r="AF499" s="166"/>
      <c r="AG499" s="205"/>
      <c r="AH499" s="205"/>
      <c r="AI499" s="185"/>
      <c r="AJ499" s="166"/>
      <c r="AK499" s="205"/>
      <c r="AL499" s="205"/>
      <c r="AM499" s="166"/>
      <c r="AN499" s="166"/>
      <c r="AO499" s="205"/>
      <c r="AP499" s="265"/>
      <c r="AQ499" s="185"/>
      <c r="AR499" s="166"/>
      <c r="AS499" s="205"/>
      <c r="AT499" s="205"/>
      <c r="AU499" s="166"/>
      <c r="AV499" s="166"/>
      <c r="AW499" s="205"/>
      <c r="AX499" s="265"/>
      <c r="AY499" s="185"/>
      <c r="AZ499" s="166"/>
      <c r="BA499" s="205"/>
      <c r="BB499" s="205"/>
      <c r="BC499" s="166"/>
      <c r="BD499" s="166"/>
      <c r="BE499" s="205"/>
      <c r="BF499" s="265"/>
      <c r="BG499" s="166"/>
    </row>
    <row r="500" spans="1:59" ht="12.75" x14ac:dyDescent="0.2">
      <c r="A500" s="205"/>
      <c r="B500" s="206"/>
      <c r="C500" s="185"/>
      <c r="D500" s="166"/>
      <c r="E500" s="205"/>
      <c r="F500" s="205"/>
      <c r="G500" s="166"/>
      <c r="H500" s="166"/>
      <c r="I500" s="205"/>
      <c r="J500" s="265"/>
      <c r="K500" s="185"/>
      <c r="L500" s="166"/>
      <c r="M500" s="205"/>
      <c r="N500" s="205"/>
      <c r="O500" s="166"/>
      <c r="P500" s="166"/>
      <c r="Q500" s="205"/>
      <c r="R500" s="265"/>
      <c r="S500" s="185"/>
      <c r="T500" s="166"/>
      <c r="U500" s="205"/>
      <c r="V500" s="205"/>
      <c r="W500" s="166"/>
      <c r="X500" s="166"/>
      <c r="Y500" s="205"/>
      <c r="Z500" s="265"/>
      <c r="AA500" s="166"/>
      <c r="AB500" s="166"/>
      <c r="AC500" s="205"/>
      <c r="AD500" s="205"/>
      <c r="AE500" s="166"/>
      <c r="AF500" s="166"/>
      <c r="AG500" s="205"/>
      <c r="AH500" s="205"/>
      <c r="AI500" s="185"/>
      <c r="AJ500" s="166"/>
      <c r="AK500" s="205"/>
      <c r="AL500" s="205"/>
      <c r="AM500" s="166"/>
      <c r="AN500" s="166"/>
      <c r="AO500" s="205"/>
      <c r="AP500" s="265"/>
      <c r="AQ500" s="185"/>
      <c r="AR500" s="166"/>
      <c r="AS500" s="205"/>
      <c r="AT500" s="205"/>
      <c r="AU500" s="166"/>
      <c r="AV500" s="166"/>
      <c r="AW500" s="205"/>
      <c r="AX500" s="265"/>
      <c r="AY500" s="185"/>
      <c r="AZ500" s="166"/>
      <c r="BA500" s="205"/>
      <c r="BB500" s="205"/>
      <c r="BC500" s="166"/>
      <c r="BD500" s="166"/>
      <c r="BE500" s="205"/>
      <c r="BF500" s="265"/>
      <c r="BG500" s="166"/>
    </row>
    <row r="501" spans="1:59" ht="12.75" x14ac:dyDescent="0.2">
      <c r="A501" s="205"/>
      <c r="B501" s="206"/>
      <c r="C501" s="185"/>
      <c r="D501" s="166"/>
      <c r="E501" s="205"/>
      <c r="F501" s="205"/>
      <c r="G501" s="166"/>
      <c r="H501" s="166"/>
      <c r="I501" s="205"/>
      <c r="J501" s="265"/>
      <c r="K501" s="185"/>
      <c r="L501" s="166"/>
      <c r="M501" s="205"/>
      <c r="N501" s="205"/>
      <c r="O501" s="166"/>
      <c r="P501" s="166"/>
      <c r="Q501" s="205"/>
      <c r="R501" s="265"/>
      <c r="S501" s="185"/>
      <c r="T501" s="166"/>
      <c r="U501" s="205"/>
      <c r="V501" s="205"/>
      <c r="W501" s="166"/>
      <c r="X501" s="166"/>
      <c r="Y501" s="205"/>
      <c r="Z501" s="265"/>
      <c r="AA501" s="166"/>
      <c r="AB501" s="166"/>
      <c r="AC501" s="205"/>
      <c r="AD501" s="205"/>
      <c r="AE501" s="166"/>
      <c r="AF501" s="166"/>
      <c r="AG501" s="205"/>
      <c r="AH501" s="205"/>
      <c r="AI501" s="185"/>
      <c r="AJ501" s="166"/>
      <c r="AK501" s="205"/>
      <c r="AL501" s="205"/>
      <c r="AM501" s="166"/>
      <c r="AN501" s="166"/>
      <c r="AO501" s="205"/>
      <c r="AP501" s="265"/>
      <c r="AQ501" s="185"/>
      <c r="AR501" s="166"/>
      <c r="AS501" s="205"/>
      <c r="AT501" s="205"/>
      <c r="AU501" s="166"/>
      <c r="AV501" s="166"/>
      <c r="AW501" s="205"/>
      <c r="AX501" s="265"/>
      <c r="AY501" s="185"/>
      <c r="AZ501" s="166"/>
      <c r="BA501" s="205"/>
      <c r="BB501" s="205"/>
      <c r="BC501" s="166"/>
      <c r="BD501" s="166"/>
      <c r="BE501" s="205"/>
      <c r="BF501" s="265"/>
      <c r="BG501" s="166"/>
    </row>
    <row r="502" spans="1:59" ht="12.75" x14ac:dyDescent="0.2">
      <c r="A502" s="205"/>
      <c r="B502" s="206"/>
      <c r="C502" s="185"/>
      <c r="D502" s="166"/>
      <c r="E502" s="205"/>
      <c r="F502" s="205"/>
      <c r="G502" s="166"/>
      <c r="H502" s="166"/>
      <c r="I502" s="205"/>
      <c r="J502" s="265"/>
      <c r="K502" s="185"/>
      <c r="L502" s="166"/>
      <c r="M502" s="205"/>
      <c r="N502" s="205"/>
      <c r="O502" s="166"/>
      <c r="P502" s="166"/>
      <c r="Q502" s="205"/>
      <c r="R502" s="265"/>
      <c r="S502" s="185"/>
      <c r="T502" s="166"/>
      <c r="U502" s="205"/>
      <c r="V502" s="205"/>
      <c r="W502" s="166"/>
      <c r="X502" s="166"/>
      <c r="Y502" s="205"/>
      <c r="Z502" s="265"/>
      <c r="AA502" s="166"/>
      <c r="AB502" s="166"/>
      <c r="AC502" s="205"/>
      <c r="AD502" s="205"/>
      <c r="AE502" s="166"/>
      <c r="AF502" s="166"/>
      <c r="AG502" s="205"/>
      <c r="AH502" s="205"/>
      <c r="AI502" s="185"/>
      <c r="AJ502" s="166"/>
      <c r="AK502" s="205"/>
      <c r="AL502" s="205"/>
      <c r="AM502" s="166"/>
      <c r="AN502" s="166"/>
      <c r="AO502" s="205"/>
      <c r="AP502" s="265"/>
      <c r="AQ502" s="185"/>
      <c r="AR502" s="166"/>
      <c r="AS502" s="205"/>
      <c r="AT502" s="205"/>
      <c r="AU502" s="166"/>
      <c r="AV502" s="166"/>
      <c r="AW502" s="205"/>
      <c r="AX502" s="265"/>
      <c r="AY502" s="185"/>
      <c r="AZ502" s="166"/>
      <c r="BA502" s="205"/>
      <c r="BB502" s="205"/>
      <c r="BC502" s="166"/>
      <c r="BD502" s="166"/>
      <c r="BE502" s="205"/>
      <c r="BF502" s="265"/>
      <c r="BG502" s="166"/>
    </row>
    <row r="503" spans="1:59" ht="12.75" x14ac:dyDescent="0.2">
      <c r="A503" s="205"/>
      <c r="B503" s="206"/>
      <c r="C503" s="185"/>
      <c r="D503" s="166"/>
      <c r="E503" s="205"/>
      <c r="F503" s="205"/>
      <c r="G503" s="166"/>
      <c r="H503" s="166"/>
      <c r="I503" s="205"/>
      <c r="J503" s="265"/>
      <c r="K503" s="185"/>
      <c r="L503" s="166"/>
      <c r="M503" s="205"/>
      <c r="N503" s="205"/>
      <c r="O503" s="166"/>
      <c r="P503" s="166"/>
      <c r="Q503" s="205"/>
      <c r="R503" s="265"/>
      <c r="S503" s="185"/>
      <c r="T503" s="166"/>
      <c r="U503" s="205"/>
      <c r="V503" s="205"/>
      <c r="W503" s="166"/>
      <c r="X503" s="166"/>
      <c r="Y503" s="205"/>
      <c r="Z503" s="265"/>
      <c r="AA503" s="166"/>
      <c r="AB503" s="166"/>
      <c r="AC503" s="205"/>
      <c r="AD503" s="205"/>
      <c r="AE503" s="166"/>
      <c r="AF503" s="166"/>
      <c r="AG503" s="205"/>
      <c r="AH503" s="205"/>
      <c r="AI503" s="185"/>
      <c r="AJ503" s="166"/>
      <c r="AK503" s="205"/>
      <c r="AL503" s="205"/>
      <c r="AM503" s="166"/>
      <c r="AN503" s="166"/>
      <c r="AO503" s="205"/>
      <c r="AP503" s="265"/>
      <c r="AQ503" s="185"/>
      <c r="AR503" s="166"/>
      <c r="AS503" s="205"/>
      <c r="AT503" s="205"/>
      <c r="AU503" s="166"/>
      <c r="AV503" s="166"/>
      <c r="AW503" s="205"/>
      <c r="AX503" s="265"/>
      <c r="AY503" s="185"/>
      <c r="AZ503" s="166"/>
      <c r="BA503" s="205"/>
      <c r="BB503" s="205"/>
      <c r="BC503" s="166"/>
      <c r="BD503" s="166"/>
      <c r="BE503" s="205"/>
      <c r="BF503" s="265"/>
      <c r="BG503" s="166"/>
    </row>
    <row r="504" spans="1:59" ht="12.75" x14ac:dyDescent="0.2">
      <c r="A504" s="205"/>
      <c r="B504" s="206"/>
      <c r="C504" s="185"/>
      <c r="D504" s="166"/>
      <c r="E504" s="205"/>
      <c r="F504" s="205"/>
      <c r="G504" s="166"/>
      <c r="H504" s="166"/>
      <c r="I504" s="205"/>
      <c r="J504" s="265"/>
      <c r="K504" s="185"/>
      <c r="L504" s="166"/>
      <c r="M504" s="205"/>
      <c r="N504" s="205"/>
      <c r="O504" s="166"/>
      <c r="P504" s="166"/>
      <c r="Q504" s="205"/>
      <c r="R504" s="265"/>
      <c r="S504" s="185"/>
      <c r="T504" s="166"/>
      <c r="U504" s="205"/>
      <c r="V504" s="205"/>
      <c r="W504" s="166"/>
      <c r="X504" s="166"/>
      <c r="Y504" s="205"/>
      <c r="Z504" s="265"/>
      <c r="AA504" s="166"/>
      <c r="AB504" s="166"/>
      <c r="AC504" s="205"/>
      <c r="AD504" s="205"/>
      <c r="AE504" s="166"/>
      <c r="AF504" s="166"/>
      <c r="AG504" s="205"/>
      <c r="AH504" s="205"/>
      <c r="AI504" s="185"/>
      <c r="AJ504" s="166"/>
      <c r="AK504" s="205"/>
      <c r="AL504" s="205"/>
      <c r="AM504" s="166"/>
      <c r="AN504" s="166"/>
      <c r="AO504" s="205"/>
      <c r="AP504" s="265"/>
      <c r="AQ504" s="185"/>
      <c r="AR504" s="166"/>
      <c r="AS504" s="205"/>
      <c r="AT504" s="205"/>
      <c r="AU504" s="166"/>
      <c r="AV504" s="166"/>
      <c r="AW504" s="205"/>
      <c r="AX504" s="265"/>
      <c r="AY504" s="185"/>
      <c r="AZ504" s="166"/>
      <c r="BA504" s="205"/>
      <c r="BB504" s="205"/>
      <c r="BC504" s="166"/>
      <c r="BD504" s="166"/>
      <c r="BE504" s="205"/>
      <c r="BF504" s="265"/>
      <c r="BG504" s="166"/>
    </row>
    <row r="505" spans="1:59" ht="12.75" x14ac:dyDescent="0.2">
      <c r="A505" s="205"/>
      <c r="B505" s="206"/>
      <c r="C505" s="185"/>
      <c r="D505" s="166"/>
      <c r="E505" s="205"/>
      <c r="F505" s="205"/>
      <c r="G505" s="166"/>
      <c r="H505" s="166"/>
      <c r="I505" s="205"/>
      <c r="J505" s="265"/>
      <c r="K505" s="185"/>
      <c r="L505" s="166"/>
      <c r="M505" s="205"/>
      <c r="N505" s="205"/>
      <c r="O505" s="166"/>
      <c r="P505" s="166"/>
      <c r="Q505" s="205"/>
      <c r="R505" s="265"/>
      <c r="S505" s="185"/>
      <c r="T505" s="166"/>
      <c r="U505" s="205"/>
      <c r="V505" s="205"/>
      <c r="W505" s="166"/>
      <c r="X505" s="166"/>
      <c r="Y505" s="205"/>
      <c r="Z505" s="265"/>
      <c r="AA505" s="166"/>
      <c r="AB505" s="166"/>
      <c r="AC505" s="205"/>
      <c r="AD505" s="205"/>
      <c r="AE505" s="166"/>
      <c r="AF505" s="166"/>
      <c r="AG505" s="205"/>
      <c r="AH505" s="205"/>
      <c r="AI505" s="185"/>
      <c r="AJ505" s="166"/>
      <c r="AK505" s="205"/>
      <c r="AL505" s="205"/>
      <c r="AM505" s="166"/>
      <c r="AN505" s="166"/>
      <c r="AO505" s="205"/>
      <c r="AP505" s="265"/>
      <c r="AQ505" s="185"/>
      <c r="AR505" s="166"/>
      <c r="AS505" s="205"/>
      <c r="AT505" s="205"/>
      <c r="AU505" s="166"/>
      <c r="AV505" s="166"/>
      <c r="AW505" s="205"/>
      <c r="AX505" s="265"/>
      <c r="AY505" s="185"/>
      <c r="AZ505" s="166"/>
      <c r="BA505" s="205"/>
      <c r="BB505" s="205"/>
      <c r="BC505" s="166"/>
      <c r="BD505" s="166"/>
      <c r="BE505" s="205"/>
      <c r="BF505" s="265"/>
      <c r="BG505" s="166"/>
    </row>
    <row r="506" spans="1:59" ht="12.75" x14ac:dyDescent="0.2">
      <c r="A506" s="205"/>
      <c r="B506" s="206"/>
      <c r="C506" s="185"/>
      <c r="D506" s="166"/>
      <c r="E506" s="205"/>
      <c r="F506" s="205"/>
      <c r="G506" s="166"/>
      <c r="H506" s="166"/>
      <c r="I506" s="205"/>
      <c r="J506" s="265"/>
      <c r="K506" s="185"/>
      <c r="L506" s="166"/>
      <c r="M506" s="205"/>
      <c r="N506" s="205"/>
      <c r="O506" s="166"/>
      <c r="P506" s="166"/>
      <c r="Q506" s="205"/>
      <c r="R506" s="265"/>
      <c r="S506" s="185"/>
      <c r="T506" s="166"/>
      <c r="U506" s="205"/>
      <c r="V506" s="205"/>
      <c r="W506" s="166"/>
      <c r="X506" s="166"/>
      <c r="Y506" s="205"/>
      <c r="Z506" s="265"/>
      <c r="AA506" s="166"/>
      <c r="AB506" s="166"/>
      <c r="AC506" s="205"/>
      <c r="AD506" s="205"/>
      <c r="AE506" s="166"/>
      <c r="AF506" s="166"/>
      <c r="AG506" s="205"/>
      <c r="AH506" s="205"/>
      <c r="AI506" s="185"/>
      <c r="AJ506" s="166"/>
      <c r="AK506" s="205"/>
      <c r="AL506" s="205"/>
      <c r="AM506" s="166"/>
      <c r="AN506" s="166"/>
      <c r="AO506" s="205"/>
      <c r="AP506" s="265"/>
      <c r="AQ506" s="185"/>
      <c r="AR506" s="166"/>
      <c r="AS506" s="205"/>
      <c r="AT506" s="205"/>
      <c r="AU506" s="166"/>
      <c r="AV506" s="166"/>
      <c r="AW506" s="205"/>
      <c r="AX506" s="265"/>
      <c r="AY506" s="185"/>
      <c r="AZ506" s="166"/>
      <c r="BA506" s="205"/>
      <c r="BB506" s="205"/>
      <c r="BC506" s="166"/>
      <c r="BD506" s="166"/>
      <c r="BE506" s="205"/>
      <c r="BF506" s="265"/>
      <c r="BG506" s="166"/>
    </row>
    <row r="507" spans="1:59" ht="12.75" x14ac:dyDescent="0.2">
      <c r="A507" s="205"/>
      <c r="B507" s="206"/>
      <c r="C507" s="185"/>
      <c r="D507" s="166"/>
      <c r="E507" s="205"/>
      <c r="F507" s="205"/>
      <c r="G507" s="166"/>
      <c r="H507" s="166"/>
      <c r="I507" s="205"/>
      <c r="J507" s="265"/>
      <c r="K507" s="185"/>
      <c r="L507" s="166"/>
      <c r="M507" s="205"/>
      <c r="N507" s="205"/>
      <c r="O507" s="166"/>
      <c r="P507" s="166"/>
      <c r="Q507" s="205"/>
      <c r="R507" s="265"/>
      <c r="S507" s="185"/>
      <c r="T507" s="166"/>
      <c r="U507" s="205"/>
      <c r="V507" s="205"/>
      <c r="W507" s="166"/>
      <c r="X507" s="166"/>
      <c r="Y507" s="205"/>
      <c r="Z507" s="265"/>
      <c r="AA507" s="166"/>
      <c r="AB507" s="166"/>
      <c r="AC507" s="205"/>
      <c r="AD507" s="205"/>
      <c r="AE507" s="166"/>
      <c r="AF507" s="166"/>
      <c r="AG507" s="205"/>
      <c r="AH507" s="205"/>
      <c r="AI507" s="185"/>
      <c r="AJ507" s="166"/>
      <c r="AK507" s="205"/>
      <c r="AL507" s="205"/>
      <c r="AM507" s="166"/>
      <c r="AN507" s="166"/>
      <c r="AO507" s="205"/>
      <c r="AP507" s="265"/>
      <c r="AQ507" s="185"/>
      <c r="AR507" s="166"/>
      <c r="AS507" s="205"/>
      <c r="AT507" s="205"/>
      <c r="AU507" s="166"/>
      <c r="AV507" s="166"/>
      <c r="AW507" s="205"/>
      <c r="AX507" s="265"/>
      <c r="AY507" s="185"/>
      <c r="AZ507" s="166"/>
      <c r="BA507" s="205"/>
      <c r="BB507" s="205"/>
      <c r="BC507" s="166"/>
      <c r="BD507" s="166"/>
      <c r="BE507" s="205"/>
      <c r="BF507" s="265"/>
      <c r="BG507" s="166"/>
    </row>
    <row r="508" spans="1:59" ht="12.75" x14ac:dyDescent="0.2">
      <c r="A508" s="205"/>
      <c r="B508" s="206"/>
      <c r="C508" s="185"/>
      <c r="D508" s="166"/>
      <c r="E508" s="205"/>
      <c r="F508" s="205"/>
      <c r="G508" s="166"/>
      <c r="H508" s="166"/>
      <c r="I508" s="205"/>
      <c r="J508" s="265"/>
      <c r="K508" s="185"/>
      <c r="L508" s="166"/>
      <c r="M508" s="205"/>
      <c r="N508" s="205"/>
      <c r="O508" s="166"/>
      <c r="P508" s="166"/>
      <c r="Q508" s="205"/>
      <c r="R508" s="265"/>
      <c r="S508" s="185"/>
      <c r="T508" s="166"/>
      <c r="U508" s="205"/>
      <c r="V508" s="205"/>
      <c r="W508" s="166"/>
      <c r="X508" s="166"/>
      <c r="Y508" s="205"/>
      <c r="Z508" s="265"/>
      <c r="AA508" s="166"/>
      <c r="AB508" s="166"/>
      <c r="AC508" s="205"/>
      <c r="AD508" s="205"/>
      <c r="AE508" s="166"/>
      <c r="AF508" s="166"/>
      <c r="AG508" s="205"/>
      <c r="AH508" s="205"/>
      <c r="AI508" s="185"/>
      <c r="AJ508" s="166"/>
      <c r="AK508" s="205"/>
      <c r="AL508" s="205"/>
      <c r="AM508" s="166"/>
      <c r="AN508" s="166"/>
      <c r="AO508" s="205"/>
      <c r="AP508" s="265"/>
      <c r="AQ508" s="185"/>
      <c r="AR508" s="166"/>
      <c r="AS508" s="205"/>
      <c r="AT508" s="205"/>
      <c r="AU508" s="166"/>
      <c r="AV508" s="166"/>
      <c r="AW508" s="205"/>
      <c r="AX508" s="265"/>
      <c r="AY508" s="185"/>
      <c r="AZ508" s="166"/>
      <c r="BA508" s="205"/>
      <c r="BB508" s="205"/>
      <c r="BC508" s="166"/>
      <c r="BD508" s="166"/>
      <c r="BE508" s="205"/>
      <c r="BF508" s="265"/>
      <c r="BG508" s="166"/>
    </row>
    <row r="509" spans="1:59" ht="12.75" x14ac:dyDescent="0.2">
      <c r="A509" s="205"/>
      <c r="B509" s="206"/>
      <c r="C509" s="185"/>
      <c r="D509" s="166"/>
      <c r="E509" s="205"/>
      <c r="F509" s="205"/>
      <c r="G509" s="166"/>
      <c r="H509" s="166"/>
      <c r="I509" s="205"/>
      <c r="J509" s="265"/>
      <c r="K509" s="185"/>
      <c r="L509" s="166"/>
      <c r="M509" s="205"/>
      <c r="N509" s="205"/>
      <c r="O509" s="166"/>
      <c r="P509" s="166"/>
      <c r="Q509" s="205"/>
      <c r="R509" s="265"/>
      <c r="S509" s="185"/>
      <c r="T509" s="166"/>
      <c r="U509" s="205"/>
      <c r="V509" s="205"/>
      <c r="W509" s="166"/>
      <c r="X509" s="166"/>
      <c r="Y509" s="205"/>
      <c r="Z509" s="265"/>
      <c r="AA509" s="166"/>
      <c r="AB509" s="166"/>
      <c r="AC509" s="205"/>
      <c r="AD509" s="205"/>
      <c r="AE509" s="166"/>
      <c r="AF509" s="166"/>
      <c r="AG509" s="205"/>
      <c r="AH509" s="205"/>
      <c r="AI509" s="185"/>
      <c r="AJ509" s="166"/>
      <c r="AK509" s="205"/>
      <c r="AL509" s="205"/>
      <c r="AM509" s="166"/>
      <c r="AN509" s="166"/>
      <c r="AO509" s="205"/>
      <c r="AP509" s="265"/>
      <c r="AQ509" s="185"/>
      <c r="AR509" s="166"/>
      <c r="AS509" s="205"/>
      <c r="AT509" s="205"/>
      <c r="AU509" s="166"/>
      <c r="AV509" s="166"/>
      <c r="AW509" s="205"/>
      <c r="AX509" s="265"/>
      <c r="AY509" s="185"/>
      <c r="AZ509" s="166"/>
      <c r="BA509" s="205"/>
      <c r="BB509" s="205"/>
      <c r="BC509" s="166"/>
      <c r="BD509" s="166"/>
      <c r="BE509" s="205"/>
      <c r="BF509" s="265"/>
      <c r="BG509" s="166"/>
    </row>
    <row r="510" spans="1:59" ht="12.75" x14ac:dyDescent="0.2">
      <c r="A510" s="205"/>
      <c r="B510" s="206"/>
      <c r="C510" s="185"/>
      <c r="D510" s="166"/>
      <c r="E510" s="205"/>
      <c r="F510" s="205"/>
      <c r="G510" s="166"/>
      <c r="H510" s="166"/>
      <c r="I510" s="205"/>
      <c r="J510" s="265"/>
      <c r="K510" s="185"/>
      <c r="L510" s="166"/>
      <c r="M510" s="205"/>
      <c r="N510" s="205"/>
      <c r="O510" s="166"/>
      <c r="P510" s="166"/>
      <c r="Q510" s="205"/>
      <c r="R510" s="265"/>
      <c r="S510" s="185"/>
      <c r="T510" s="166"/>
      <c r="U510" s="205"/>
      <c r="V510" s="205"/>
      <c r="W510" s="166"/>
      <c r="X510" s="166"/>
      <c r="Y510" s="205"/>
      <c r="Z510" s="265"/>
      <c r="AA510" s="166"/>
      <c r="AB510" s="166"/>
      <c r="AC510" s="205"/>
      <c r="AD510" s="205"/>
      <c r="AE510" s="166"/>
      <c r="AF510" s="166"/>
      <c r="AG510" s="205"/>
      <c r="AH510" s="205"/>
      <c r="AI510" s="185"/>
      <c r="AJ510" s="166"/>
      <c r="AK510" s="205"/>
      <c r="AL510" s="205"/>
      <c r="AM510" s="166"/>
      <c r="AN510" s="166"/>
      <c r="AO510" s="205"/>
      <c r="AP510" s="265"/>
      <c r="AQ510" s="185"/>
      <c r="AR510" s="166"/>
      <c r="AS510" s="205"/>
      <c r="AT510" s="205"/>
      <c r="AU510" s="166"/>
      <c r="AV510" s="166"/>
      <c r="AW510" s="205"/>
      <c r="AX510" s="265"/>
      <c r="AY510" s="185"/>
      <c r="AZ510" s="166"/>
      <c r="BA510" s="205"/>
      <c r="BB510" s="205"/>
      <c r="BC510" s="166"/>
      <c r="BD510" s="166"/>
      <c r="BE510" s="205"/>
      <c r="BF510" s="265"/>
      <c r="BG510" s="166"/>
    </row>
    <row r="511" spans="1:59" ht="12.75" x14ac:dyDescent="0.2">
      <c r="A511" s="205"/>
      <c r="B511" s="206"/>
      <c r="C511" s="185"/>
      <c r="D511" s="166"/>
      <c r="E511" s="205"/>
      <c r="F511" s="205"/>
      <c r="G511" s="166"/>
      <c r="H511" s="166"/>
      <c r="I511" s="205"/>
      <c r="J511" s="265"/>
      <c r="K511" s="185"/>
      <c r="L511" s="166"/>
      <c r="M511" s="205"/>
      <c r="N511" s="205"/>
      <c r="O511" s="166"/>
      <c r="P511" s="166"/>
      <c r="Q511" s="205"/>
      <c r="R511" s="265"/>
      <c r="S511" s="185"/>
      <c r="T511" s="166"/>
      <c r="U511" s="205"/>
      <c r="V511" s="205"/>
      <c r="W511" s="166"/>
      <c r="X511" s="166"/>
      <c r="Y511" s="205"/>
      <c r="Z511" s="265"/>
      <c r="AA511" s="166"/>
      <c r="AB511" s="166"/>
      <c r="AC511" s="205"/>
      <c r="AD511" s="205"/>
      <c r="AE511" s="166"/>
      <c r="AF511" s="166"/>
      <c r="AG511" s="205"/>
      <c r="AH511" s="205"/>
      <c r="AI511" s="185"/>
      <c r="AJ511" s="166"/>
      <c r="AK511" s="205"/>
      <c r="AL511" s="205"/>
      <c r="AM511" s="166"/>
      <c r="AN511" s="166"/>
      <c r="AO511" s="205"/>
      <c r="AP511" s="265"/>
      <c r="AQ511" s="185"/>
      <c r="AR511" s="166"/>
      <c r="AS511" s="205"/>
      <c r="AT511" s="205"/>
      <c r="AU511" s="166"/>
      <c r="AV511" s="166"/>
      <c r="AW511" s="205"/>
      <c r="AX511" s="265"/>
      <c r="AY511" s="185"/>
      <c r="AZ511" s="166"/>
      <c r="BA511" s="205"/>
      <c r="BB511" s="205"/>
      <c r="BC511" s="166"/>
      <c r="BD511" s="166"/>
      <c r="BE511" s="205"/>
      <c r="BF511" s="265"/>
      <c r="BG511" s="166"/>
    </row>
    <row r="512" spans="1:59" ht="12.75" x14ac:dyDescent="0.2">
      <c r="A512" s="205"/>
      <c r="B512" s="206"/>
      <c r="C512" s="185"/>
      <c r="D512" s="166"/>
      <c r="E512" s="205"/>
      <c r="F512" s="205"/>
      <c r="G512" s="166"/>
      <c r="H512" s="166"/>
      <c r="I512" s="205"/>
      <c r="J512" s="265"/>
      <c r="K512" s="185"/>
      <c r="L512" s="166"/>
      <c r="M512" s="205"/>
      <c r="N512" s="205"/>
      <c r="O512" s="166"/>
      <c r="P512" s="166"/>
      <c r="Q512" s="205"/>
      <c r="R512" s="265"/>
      <c r="S512" s="185"/>
      <c r="T512" s="166"/>
      <c r="U512" s="205"/>
      <c r="V512" s="205"/>
      <c r="W512" s="166"/>
      <c r="X512" s="166"/>
      <c r="Y512" s="205"/>
      <c r="Z512" s="265"/>
      <c r="AA512" s="166"/>
      <c r="AB512" s="166"/>
      <c r="AC512" s="205"/>
      <c r="AD512" s="205"/>
      <c r="AE512" s="166"/>
      <c r="AF512" s="166"/>
      <c r="AG512" s="205"/>
      <c r="AH512" s="205"/>
      <c r="AI512" s="185"/>
      <c r="AJ512" s="166"/>
      <c r="AK512" s="205"/>
      <c r="AL512" s="205"/>
      <c r="AM512" s="166"/>
      <c r="AN512" s="166"/>
      <c r="AO512" s="205"/>
      <c r="AP512" s="265"/>
      <c r="AQ512" s="185"/>
      <c r="AR512" s="166"/>
      <c r="AS512" s="205"/>
      <c r="AT512" s="205"/>
      <c r="AU512" s="166"/>
      <c r="AV512" s="166"/>
      <c r="AW512" s="205"/>
      <c r="AX512" s="265"/>
      <c r="AY512" s="185"/>
      <c r="AZ512" s="166"/>
      <c r="BA512" s="205"/>
      <c r="BB512" s="205"/>
      <c r="BC512" s="166"/>
      <c r="BD512" s="166"/>
      <c r="BE512" s="205"/>
      <c r="BF512" s="265"/>
      <c r="BG512" s="166"/>
    </row>
    <row r="513" spans="1:59" ht="12.75" x14ac:dyDescent="0.2">
      <c r="A513" s="205"/>
      <c r="B513" s="206"/>
      <c r="C513" s="185"/>
      <c r="D513" s="166"/>
      <c r="E513" s="205"/>
      <c r="F513" s="205"/>
      <c r="G513" s="166"/>
      <c r="H513" s="166"/>
      <c r="I513" s="205"/>
      <c r="J513" s="265"/>
      <c r="K513" s="185"/>
      <c r="L513" s="166"/>
      <c r="M513" s="205"/>
      <c r="N513" s="205"/>
      <c r="O513" s="166"/>
      <c r="P513" s="166"/>
      <c r="Q513" s="205"/>
      <c r="R513" s="265"/>
      <c r="S513" s="185"/>
      <c r="T513" s="166"/>
      <c r="U513" s="205"/>
      <c r="V513" s="205"/>
      <c r="W513" s="166"/>
      <c r="X513" s="166"/>
      <c r="Y513" s="205"/>
      <c r="Z513" s="265"/>
      <c r="AA513" s="166"/>
      <c r="AB513" s="166"/>
      <c r="AC513" s="205"/>
      <c r="AD513" s="205"/>
      <c r="AE513" s="166"/>
      <c r="AF513" s="166"/>
      <c r="AG513" s="205"/>
      <c r="AH513" s="205"/>
      <c r="AI513" s="185"/>
      <c r="AJ513" s="166"/>
      <c r="AK513" s="205"/>
      <c r="AL513" s="205"/>
      <c r="AM513" s="166"/>
      <c r="AN513" s="166"/>
      <c r="AO513" s="205"/>
      <c r="AP513" s="265"/>
      <c r="AQ513" s="185"/>
      <c r="AR513" s="166"/>
      <c r="AS513" s="205"/>
      <c r="AT513" s="205"/>
      <c r="AU513" s="166"/>
      <c r="AV513" s="166"/>
      <c r="AW513" s="205"/>
      <c r="AX513" s="265"/>
      <c r="AY513" s="185"/>
      <c r="AZ513" s="166"/>
      <c r="BA513" s="205"/>
      <c r="BB513" s="205"/>
      <c r="BC513" s="166"/>
      <c r="BD513" s="166"/>
      <c r="BE513" s="205"/>
      <c r="BF513" s="265"/>
      <c r="BG513" s="166"/>
    </row>
    <row r="514" spans="1:59" ht="12.75" x14ac:dyDescent="0.2">
      <c r="A514" s="205"/>
      <c r="B514" s="206"/>
      <c r="C514" s="185"/>
      <c r="D514" s="166"/>
      <c r="E514" s="205"/>
      <c r="F514" s="205"/>
      <c r="G514" s="166"/>
      <c r="H514" s="166"/>
      <c r="I514" s="205"/>
      <c r="J514" s="265"/>
      <c r="K514" s="185"/>
      <c r="L514" s="166"/>
      <c r="M514" s="205"/>
      <c r="N514" s="205"/>
      <c r="O514" s="166"/>
      <c r="P514" s="166"/>
      <c r="Q514" s="205"/>
      <c r="R514" s="265"/>
      <c r="S514" s="185"/>
      <c r="T514" s="166"/>
      <c r="U514" s="205"/>
      <c r="V514" s="205"/>
      <c r="W514" s="166"/>
      <c r="X514" s="166"/>
      <c r="Y514" s="205"/>
      <c r="Z514" s="265"/>
      <c r="AA514" s="166"/>
      <c r="AB514" s="166"/>
      <c r="AC514" s="205"/>
      <c r="AD514" s="205"/>
      <c r="AE514" s="166"/>
      <c r="AF514" s="166"/>
      <c r="AG514" s="205"/>
      <c r="AH514" s="205"/>
      <c r="AI514" s="185"/>
      <c r="AJ514" s="166"/>
      <c r="AK514" s="205"/>
      <c r="AL514" s="205"/>
      <c r="AM514" s="166"/>
      <c r="AN514" s="166"/>
      <c r="AO514" s="205"/>
      <c r="AP514" s="265"/>
      <c r="AQ514" s="185"/>
      <c r="AR514" s="166"/>
      <c r="AS514" s="205"/>
      <c r="AT514" s="205"/>
      <c r="AU514" s="166"/>
      <c r="AV514" s="166"/>
      <c r="AW514" s="205"/>
      <c r="AX514" s="265"/>
      <c r="AY514" s="185"/>
      <c r="AZ514" s="166"/>
      <c r="BA514" s="205"/>
      <c r="BB514" s="205"/>
      <c r="BC514" s="166"/>
      <c r="BD514" s="166"/>
      <c r="BE514" s="205"/>
      <c r="BF514" s="265"/>
      <c r="BG514" s="166"/>
    </row>
    <row r="515" spans="1:59" ht="12.75" x14ac:dyDescent="0.2">
      <c r="A515" s="205"/>
      <c r="B515" s="206"/>
      <c r="C515" s="185"/>
      <c r="D515" s="166"/>
      <c r="E515" s="205"/>
      <c r="F515" s="205"/>
      <c r="G515" s="166"/>
      <c r="H515" s="166"/>
      <c r="I515" s="205"/>
      <c r="J515" s="265"/>
      <c r="K515" s="185"/>
      <c r="L515" s="166"/>
      <c r="M515" s="205"/>
      <c r="N515" s="205"/>
      <c r="O515" s="166"/>
      <c r="P515" s="166"/>
      <c r="Q515" s="205"/>
      <c r="R515" s="265"/>
      <c r="S515" s="185"/>
      <c r="T515" s="166"/>
      <c r="U515" s="205"/>
      <c r="V515" s="205"/>
      <c r="W515" s="166"/>
      <c r="X515" s="166"/>
      <c r="Y515" s="205"/>
      <c r="Z515" s="265"/>
      <c r="AA515" s="166"/>
      <c r="AB515" s="166"/>
      <c r="AC515" s="205"/>
      <c r="AD515" s="205"/>
      <c r="AE515" s="166"/>
      <c r="AF515" s="166"/>
      <c r="AG515" s="205"/>
      <c r="AH515" s="205"/>
      <c r="AI515" s="185"/>
      <c r="AJ515" s="166"/>
      <c r="AK515" s="205"/>
      <c r="AL515" s="205"/>
      <c r="AM515" s="166"/>
      <c r="AN515" s="166"/>
      <c r="AO515" s="205"/>
      <c r="AP515" s="265"/>
      <c r="AQ515" s="185"/>
      <c r="AR515" s="166"/>
      <c r="AS515" s="205"/>
      <c r="AT515" s="205"/>
      <c r="AU515" s="166"/>
      <c r="AV515" s="166"/>
      <c r="AW515" s="205"/>
      <c r="AX515" s="265"/>
      <c r="AY515" s="185"/>
      <c r="AZ515" s="166"/>
      <c r="BA515" s="205"/>
      <c r="BB515" s="205"/>
      <c r="BC515" s="166"/>
      <c r="BD515" s="166"/>
      <c r="BE515" s="205"/>
      <c r="BF515" s="265"/>
      <c r="BG515" s="166"/>
    </row>
    <row r="516" spans="1:59" ht="12.75" x14ac:dyDescent="0.2">
      <c r="A516" s="205"/>
      <c r="B516" s="206"/>
      <c r="C516" s="185"/>
      <c r="D516" s="166"/>
      <c r="E516" s="205"/>
      <c r="F516" s="205"/>
      <c r="G516" s="166"/>
      <c r="H516" s="166"/>
      <c r="I516" s="205"/>
      <c r="J516" s="265"/>
      <c r="K516" s="185"/>
      <c r="L516" s="166"/>
      <c r="M516" s="205"/>
      <c r="N516" s="205"/>
      <c r="O516" s="166"/>
      <c r="P516" s="166"/>
      <c r="Q516" s="205"/>
      <c r="R516" s="265"/>
      <c r="S516" s="185"/>
      <c r="T516" s="166"/>
      <c r="U516" s="205"/>
      <c r="V516" s="205"/>
      <c r="W516" s="166"/>
      <c r="X516" s="166"/>
      <c r="Y516" s="205"/>
      <c r="Z516" s="265"/>
      <c r="AA516" s="166"/>
      <c r="AB516" s="166"/>
      <c r="AC516" s="205"/>
      <c r="AD516" s="205"/>
      <c r="AE516" s="166"/>
      <c r="AF516" s="166"/>
      <c r="AG516" s="205"/>
      <c r="AH516" s="205"/>
      <c r="AI516" s="185"/>
      <c r="AJ516" s="166"/>
      <c r="AK516" s="205"/>
      <c r="AL516" s="205"/>
      <c r="AM516" s="166"/>
      <c r="AN516" s="166"/>
      <c r="AO516" s="205"/>
      <c r="AP516" s="265"/>
      <c r="AQ516" s="185"/>
      <c r="AR516" s="166"/>
      <c r="AS516" s="205"/>
      <c r="AT516" s="205"/>
      <c r="AU516" s="166"/>
      <c r="AV516" s="166"/>
      <c r="AW516" s="205"/>
      <c r="AX516" s="265"/>
      <c r="AY516" s="185"/>
      <c r="AZ516" s="166"/>
      <c r="BA516" s="205"/>
      <c r="BB516" s="205"/>
      <c r="BC516" s="166"/>
      <c r="BD516" s="166"/>
      <c r="BE516" s="205"/>
      <c r="BF516" s="265"/>
      <c r="BG516" s="166"/>
    </row>
    <row r="517" spans="1:59" ht="12.75" x14ac:dyDescent="0.2">
      <c r="A517" s="205"/>
      <c r="B517" s="206"/>
      <c r="C517" s="185"/>
      <c r="D517" s="166"/>
      <c r="E517" s="205"/>
      <c r="F517" s="205"/>
      <c r="G517" s="166"/>
      <c r="H517" s="166"/>
      <c r="I517" s="205"/>
      <c r="J517" s="265"/>
      <c r="K517" s="185"/>
      <c r="L517" s="166"/>
      <c r="M517" s="205"/>
      <c r="N517" s="205"/>
      <c r="O517" s="166"/>
      <c r="P517" s="166"/>
      <c r="Q517" s="205"/>
      <c r="R517" s="265"/>
      <c r="S517" s="185"/>
      <c r="T517" s="166"/>
      <c r="U517" s="205"/>
      <c r="V517" s="205"/>
      <c r="W517" s="166"/>
      <c r="X517" s="166"/>
      <c r="Y517" s="205"/>
      <c r="Z517" s="265"/>
      <c r="AA517" s="166"/>
      <c r="AB517" s="166"/>
      <c r="AC517" s="205"/>
      <c r="AD517" s="205"/>
      <c r="AE517" s="166"/>
      <c r="AF517" s="166"/>
      <c r="AG517" s="205"/>
      <c r="AH517" s="205"/>
      <c r="AI517" s="185"/>
      <c r="AJ517" s="166"/>
      <c r="AK517" s="205"/>
      <c r="AL517" s="205"/>
      <c r="AM517" s="166"/>
      <c r="AN517" s="166"/>
      <c r="AO517" s="205"/>
      <c r="AP517" s="265"/>
      <c r="AQ517" s="185"/>
      <c r="AR517" s="166"/>
      <c r="AS517" s="205"/>
      <c r="AT517" s="205"/>
      <c r="AU517" s="166"/>
      <c r="AV517" s="166"/>
      <c r="AW517" s="205"/>
      <c r="AX517" s="265"/>
      <c r="AY517" s="185"/>
      <c r="AZ517" s="166"/>
      <c r="BA517" s="205"/>
      <c r="BB517" s="205"/>
      <c r="BC517" s="166"/>
      <c r="BD517" s="166"/>
      <c r="BE517" s="205"/>
      <c r="BF517" s="265"/>
      <c r="BG517" s="166"/>
    </row>
    <row r="518" spans="1:59" ht="12.75" x14ac:dyDescent="0.2">
      <c r="A518" s="205"/>
      <c r="B518" s="206"/>
      <c r="C518" s="185"/>
      <c r="D518" s="166"/>
      <c r="E518" s="205"/>
      <c r="F518" s="205"/>
      <c r="G518" s="166"/>
      <c r="H518" s="166"/>
      <c r="I518" s="205"/>
      <c r="J518" s="265"/>
      <c r="K518" s="185"/>
      <c r="L518" s="166"/>
      <c r="M518" s="205"/>
      <c r="N518" s="205"/>
      <c r="O518" s="166"/>
      <c r="P518" s="166"/>
      <c r="Q518" s="205"/>
      <c r="R518" s="265"/>
      <c r="S518" s="185"/>
      <c r="T518" s="166"/>
      <c r="U518" s="205"/>
      <c r="V518" s="205"/>
      <c r="W518" s="166"/>
      <c r="X518" s="166"/>
      <c r="Y518" s="205"/>
      <c r="Z518" s="265"/>
      <c r="AA518" s="166"/>
      <c r="AB518" s="166"/>
      <c r="AC518" s="205"/>
      <c r="AD518" s="205"/>
      <c r="AE518" s="166"/>
      <c r="AF518" s="166"/>
      <c r="AG518" s="205"/>
      <c r="AH518" s="205"/>
      <c r="AI518" s="185"/>
      <c r="AJ518" s="166"/>
      <c r="AK518" s="205"/>
      <c r="AL518" s="205"/>
      <c r="AM518" s="166"/>
      <c r="AN518" s="166"/>
      <c r="AO518" s="205"/>
      <c r="AP518" s="265"/>
      <c r="AQ518" s="185"/>
      <c r="AR518" s="166"/>
      <c r="AS518" s="205"/>
      <c r="AT518" s="205"/>
      <c r="AU518" s="166"/>
      <c r="AV518" s="166"/>
      <c r="AW518" s="205"/>
      <c r="AX518" s="265"/>
      <c r="AY518" s="185"/>
      <c r="AZ518" s="166"/>
      <c r="BA518" s="205"/>
      <c r="BB518" s="205"/>
      <c r="BC518" s="166"/>
      <c r="BD518" s="166"/>
      <c r="BE518" s="205"/>
      <c r="BF518" s="265"/>
      <c r="BG518" s="166"/>
    </row>
    <row r="519" spans="1:59" ht="12.75" x14ac:dyDescent="0.2">
      <c r="A519" s="205"/>
      <c r="B519" s="206"/>
      <c r="C519" s="185"/>
      <c r="D519" s="166"/>
      <c r="E519" s="205"/>
      <c r="F519" s="205"/>
      <c r="G519" s="166"/>
      <c r="H519" s="166"/>
      <c r="I519" s="205"/>
      <c r="J519" s="265"/>
      <c r="K519" s="185"/>
      <c r="L519" s="166"/>
      <c r="M519" s="205"/>
      <c r="N519" s="205"/>
      <c r="O519" s="166"/>
      <c r="P519" s="166"/>
      <c r="Q519" s="205"/>
      <c r="R519" s="265"/>
      <c r="S519" s="185"/>
      <c r="T519" s="166"/>
      <c r="U519" s="205"/>
      <c r="V519" s="205"/>
      <c r="W519" s="166"/>
      <c r="X519" s="166"/>
      <c r="Y519" s="205"/>
      <c r="Z519" s="265"/>
      <c r="AA519" s="166"/>
      <c r="AB519" s="166"/>
      <c r="AC519" s="205"/>
      <c r="AD519" s="205"/>
      <c r="AE519" s="166"/>
      <c r="AF519" s="166"/>
      <c r="AG519" s="205"/>
      <c r="AH519" s="205"/>
      <c r="AI519" s="185"/>
      <c r="AJ519" s="166"/>
      <c r="AK519" s="205"/>
      <c r="AL519" s="205"/>
      <c r="AM519" s="166"/>
      <c r="AN519" s="166"/>
      <c r="AO519" s="205"/>
      <c r="AP519" s="265"/>
      <c r="AQ519" s="185"/>
      <c r="AR519" s="166"/>
      <c r="AS519" s="205"/>
      <c r="AT519" s="205"/>
      <c r="AU519" s="166"/>
      <c r="AV519" s="166"/>
      <c r="AW519" s="205"/>
      <c r="AX519" s="265"/>
      <c r="AY519" s="185"/>
      <c r="AZ519" s="166"/>
      <c r="BA519" s="205"/>
      <c r="BB519" s="205"/>
      <c r="BC519" s="166"/>
      <c r="BD519" s="166"/>
      <c r="BE519" s="205"/>
      <c r="BF519" s="265"/>
      <c r="BG519" s="166"/>
    </row>
    <row r="520" spans="1:59" ht="12.75" x14ac:dyDescent="0.2">
      <c r="A520" s="205"/>
      <c r="B520" s="206"/>
      <c r="C520" s="185"/>
      <c r="D520" s="166"/>
      <c r="E520" s="205"/>
      <c r="F520" s="205"/>
      <c r="G520" s="166"/>
      <c r="H520" s="166"/>
      <c r="I520" s="205"/>
      <c r="J520" s="265"/>
      <c r="K520" s="185"/>
      <c r="L520" s="166"/>
      <c r="M520" s="205"/>
      <c r="N520" s="205"/>
      <c r="O520" s="166"/>
      <c r="P520" s="166"/>
      <c r="Q520" s="205"/>
      <c r="R520" s="265"/>
      <c r="S520" s="185"/>
      <c r="T520" s="166"/>
      <c r="U520" s="205"/>
      <c r="V520" s="205"/>
      <c r="W520" s="166"/>
      <c r="X520" s="166"/>
      <c r="Y520" s="205"/>
      <c r="Z520" s="265"/>
      <c r="AA520" s="166"/>
      <c r="AB520" s="166"/>
      <c r="AC520" s="205"/>
      <c r="AD520" s="205"/>
      <c r="AE520" s="166"/>
      <c r="AF520" s="166"/>
      <c r="AG520" s="205"/>
      <c r="AH520" s="205"/>
      <c r="AI520" s="185"/>
      <c r="AJ520" s="166"/>
      <c r="AK520" s="205"/>
      <c r="AL520" s="205"/>
      <c r="AM520" s="166"/>
      <c r="AN520" s="166"/>
      <c r="AO520" s="205"/>
      <c r="AP520" s="265"/>
      <c r="AQ520" s="185"/>
      <c r="AR520" s="166"/>
      <c r="AS520" s="205"/>
      <c r="AT520" s="205"/>
      <c r="AU520" s="166"/>
      <c r="AV520" s="166"/>
      <c r="AW520" s="205"/>
      <c r="AX520" s="265"/>
      <c r="AY520" s="185"/>
      <c r="AZ520" s="166"/>
      <c r="BA520" s="205"/>
      <c r="BB520" s="205"/>
      <c r="BC520" s="166"/>
      <c r="BD520" s="166"/>
      <c r="BE520" s="205"/>
      <c r="BF520" s="265"/>
      <c r="BG520" s="166"/>
    </row>
    <row r="521" spans="1:59" ht="12.75" x14ac:dyDescent="0.2">
      <c r="A521" s="205"/>
      <c r="B521" s="206"/>
      <c r="C521" s="185"/>
      <c r="D521" s="166"/>
      <c r="E521" s="205"/>
      <c r="F521" s="205"/>
      <c r="G521" s="166"/>
      <c r="H521" s="166"/>
      <c r="I521" s="205"/>
      <c r="J521" s="265"/>
      <c r="K521" s="185"/>
      <c r="L521" s="166"/>
      <c r="M521" s="205"/>
      <c r="N521" s="205"/>
      <c r="O521" s="166"/>
      <c r="P521" s="166"/>
      <c r="Q521" s="205"/>
      <c r="R521" s="265"/>
      <c r="S521" s="185"/>
      <c r="T521" s="166"/>
      <c r="U521" s="205"/>
      <c r="V521" s="205"/>
      <c r="W521" s="166"/>
      <c r="X521" s="166"/>
      <c r="Y521" s="205"/>
      <c r="Z521" s="265"/>
      <c r="AA521" s="166"/>
      <c r="AB521" s="166"/>
      <c r="AC521" s="205"/>
      <c r="AD521" s="205"/>
      <c r="AE521" s="166"/>
      <c r="AF521" s="166"/>
      <c r="AG521" s="205"/>
      <c r="AH521" s="205"/>
      <c r="AI521" s="185"/>
      <c r="AJ521" s="166"/>
      <c r="AK521" s="205"/>
      <c r="AL521" s="205"/>
      <c r="AM521" s="166"/>
      <c r="AN521" s="166"/>
      <c r="AO521" s="205"/>
      <c r="AP521" s="265"/>
      <c r="AQ521" s="185"/>
      <c r="AR521" s="166"/>
      <c r="AS521" s="205"/>
      <c r="AT521" s="205"/>
      <c r="AU521" s="166"/>
      <c r="AV521" s="166"/>
      <c r="AW521" s="205"/>
      <c r="AX521" s="265"/>
      <c r="AY521" s="185"/>
      <c r="AZ521" s="166"/>
      <c r="BA521" s="205"/>
      <c r="BB521" s="205"/>
      <c r="BC521" s="166"/>
      <c r="BD521" s="166"/>
      <c r="BE521" s="205"/>
      <c r="BF521" s="265"/>
      <c r="BG521" s="166"/>
    </row>
    <row r="522" spans="1:59" ht="12.75" x14ac:dyDescent="0.2">
      <c r="A522" s="205"/>
      <c r="B522" s="206"/>
      <c r="C522" s="185"/>
      <c r="D522" s="166"/>
      <c r="E522" s="205"/>
      <c r="F522" s="205"/>
      <c r="G522" s="166"/>
      <c r="H522" s="166"/>
      <c r="I522" s="205"/>
      <c r="J522" s="265"/>
      <c r="K522" s="185"/>
      <c r="L522" s="166"/>
      <c r="M522" s="205"/>
      <c r="N522" s="205"/>
      <c r="O522" s="166"/>
      <c r="P522" s="166"/>
      <c r="Q522" s="205"/>
      <c r="R522" s="265"/>
      <c r="S522" s="185"/>
      <c r="T522" s="166"/>
      <c r="U522" s="205"/>
      <c r="V522" s="205"/>
      <c r="W522" s="166"/>
      <c r="X522" s="166"/>
      <c r="Y522" s="205"/>
      <c r="Z522" s="265"/>
      <c r="AA522" s="166"/>
      <c r="AB522" s="166"/>
      <c r="AC522" s="205"/>
      <c r="AD522" s="205"/>
      <c r="AE522" s="166"/>
      <c r="AF522" s="166"/>
      <c r="AG522" s="205"/>
      <c r="AH522" s="205"/>
      <c r="AI522" s="185"/>
      <c r="AJ522" s="166"/>
      <c r="AK522" s="205"/>
      <c r="AL522" s="205"/>
      <c r="AM522" s="166"/>
      <c r="AN522" s="166"/>
      <c r="AO522" s="205"/>
      <c r="AP522" s="265"/>
      <c r="AQ522" s="185"/>
      <c r="AR522" s="166"/>
      <c r="AS522" s="205"/>
      <c r="AT522" s="205"/>
      <c r="AU522" s="166"/>
      <c r="AV522" s="166"/>
      <c r="AW522" s="205"/>
      <c r="AX522" s="265"/>
      <c r="AY522" s="185"/>
      <c r="AZ522" s="166"/>
      <c r="BA522" s="205"/>
      <c r="BB522" s="205"/>
      <c r="BC522" s="166"/>
      <c r="BD522" s="166"/>
      <c r="BE522" s="205"/>
      <c r="BF522" s="265"/>
      <c r="BG522" s="166"/>
    </row>
    <row r="523" spans="1:59" ht="12.75" x14ac:dyDescent="0.2">
      <c r="A523" s="205"/>
      <c r="B523" s="206"/>
      <c r="C523" s="185"/>
      <c r="D523" s="166"/>
      <c r="E523" s="205"/>
      <c r="F523" s="205"/>
      <c r="G523" s="166"/>
      <c r="H523" s="166"/>
      <c r="I523" s="205"/>
      <c r="J523" s="265"/>
      <c r="K523" s="185"/>
      <c r="L523" s="166"/>
      <c r="M523" s="205"/>
      <c r="N523" s="205"/>
      <c r="O523" s="166"/>
      <c r="P523" s="166"/>
      <c r="Q523" s="205"/>
      <c r="R523" s="265"/>
      <c r="S523" s="185"/>
      <c r="T523" s="166"/>
      <c r="U523" s="205"/>
      <c r="V523" s="205"/>
      <c r="W523" s="166"/>
      <c r="X523" s="166"/>
      <c r="Y523" s="205"/>
      <c r="Z523" s="265"/>
      <c r="AA523" s="166"/>
      <c r="AB523" s="166"/>
      <c r="AC523" s="205"/>
      <c r="AD523" s="205"/>
      <c r="AE523" s="166"/>
      <c r="AF523" s="166"/>
      <c r="AG523" s="205"/>
      <c r="AH523" s="205"/>
      <c r="AI523" s="185"/>
      <c r="AJ523" s="166"/>
      <c r="AK523" s="205"/>
      <c r="AL523" s="205"/>
      <c r="AM523" s="166"/>
      <c r="AN523" s="166"/>
      <c r="AO523" s="205"/>
      <c r="AP523" s="265"/>
      <c r="AQ523" s="185"/>
      <c r="AR523" s="166"/>
      <c r="AS523" s="205"/>
      <c r="AT523" s="205"/>
      <c r="AU523" s="166"/>
      <c r="AV523" s="166"/>
      <c r="AW523" s="205"/>
      <c r="AX523" s="265"/>
      <c r="AY523" s="185"/>
      <c r="AZ523" s="166"/>
      <c r="BA523" s="205"/>
      <c r="BB523" s="205"/>
      <c r="BC523" s="166"/>
      <c r="BD523" s="166"/>
      <c r="BE523" s="205"/>
      <c r="BF523" s="265"/>
      <c r="BG523" s="166"/>
    </row>
    <row r="524" spans="1:59" ht="12.75" x14ac:dyDescent="0.2">
      <c r="A524" s="205"/>
      <c r="B524" s="206"/>
      <c r="C524" s="185"/>
      <c r="D524" s="166"/>
      <c r="E524" s="205"/>
      <c r="F524" s="205"/>
      <c r="G524" s="166"/>
      <c r="H524" s="166"/>
      <c r="I524" s="205"/>
      <c r="J524" s="265"/>
      <c r="K524" s="185"/>
      <c r="L524" s="166"/>
      <c r="M524" s="205"/>
      <c r="N524" s="205"/>
      <c r="O524" s="166"/>
      <c r="P524" s="166"/>
      <c r="Q524" s="205"/>
      <c r="R524" s="265"/>
      <c r="S524" s="185"/>
      <c r="T524" s="166"/>
      <c r="U524" s="205"/>
      <c r="V524" s="205"/>
      <c r="W524" s="166"/>
      <c r="X524" s="166"/>
      <c r="Y524" s="205"/>
      <c r="Z524" s="265"/>
      <c r="AA524" s="166"/>
      <c r="AB524" s="166"/>
      <c r="AC524" s="205"/>
      <c r="AD524" s="205"/>
      <c r="AE524" s="166"/>
      <c r="AF524" s="166"/>
      <c r="AG524" s="205"/>
      <c r="AH524" s="205"/>
      <c r="AI524" s="185"/>
      <c r="AJ524" s="166"/>
      <c r="AK524" s="205"/>
      <c r="AL524" s="205"/>
      <c r="AM524" s="166"/>
      <c r="AN524" s="166"/>
      <c r="AO524" s="205"/>
      <c r="AP524" s="265"/>
      <c r="AQ524" s="185"/>
      <c r="AR524" s="166"/>
      <c r="AS524" s="205"/>
      <c r="AT524" s="205"/>
      <c r="AU524" s="166"/>
      <c r="AV524" s="166"/>
      <c r="AW524" s="205"/>
      <c r="AX524" s="265"/>
      <c r="AY524" s="185"/>
      <c r="AZ524" s="166"/>
      <c r="BA524" s="205"/>
      <c r="BB524" s="205"/>
      <c r="BC524" s="166"/>
      <c r="BD524" s="166"/>
      <c r="BE524" s="205"/>
      <c r="BF524" s="265"/>
      <c r="BG524" s="166"/>
    </row>
    <row r="525" spans="1:59" ht="12.75" x14ac:dyDescent="0.2">
      <c r="A525" s="205"/>
      <c r="B525" s="206"/>
      <c r="C525" s="185"/>
      <c r="D525" s="166"/>
      <c r="E525" s="205"/>
      <c r="F525" s="205"/>
      <c r="G525" s="166"/>
      <c r="H525" s="166"/>
      <c r="I525" s="205"/>
      <c r="J525" s="265"/>
      <c r="K525" s="185"/>
      <c r="L525" s="166"/>
      <c r="M525" s="205"/>
      <c r="N525" s="205"/>
      <c r="O525" s="166"/>
      <c r="P525" s="166"/>
      <c r="Q525" s="205"/>
      <c r="R525" s="265"/>
      <c r="S525" s="185"/>
      <c r="T525" s="166"/>
      <c r="U525" s="205"/>
      <c r="V525" s="205"/>
      <c r="W525" s="166"/>
      <c r="X525" s="166"/>
      <c r="Y525" s="205"/>
      <c r="Z525" s="265"/>
      <c r="AA525" s="166"/>
      <c r="AB525" s="166"/>
      <c r="AC525" s="205"/>
      <c r="AD525" s="205"/>
      <c r="AE525" s="166"/>
      <c r="AF525" s="166"/>
      <c r="AG525" s="205"/>
      <c r="AH525" s="205"/>
      <c r="AI525" s="185"/>
      <c r="AJ525" s="166"/>
      <c r="AK525" s="205"/>
      <c r="AL525" s="205"/>
      <c r="AM525" s="166"/>
      <c r="AN525" s="166"/>
      <c r="AO525" s="205"/>
      <c r="AP525" s="265"/>
      <c r="AQ525" s="185"/>
      <c r="AR525" s="166"/>
      <c r="AS525" s="205"/>
      <c r="AT525" s="205"/>
      <c r="AU525" s="166"/>
      <c r="AV525" s="166"/>
      <c r="AW525" s="205"/>
      <c r="AX525" s="265"/>
      <c r="AY525" s="185"/>
      <c r="AZ525" s="166"/>
      <c r="BA525" s="205"/>
      <c r="BB525" s="205"/>
      <c r="BC525" s="166"/>
      <c r="BD525" s="166"/>
      <c r="BE525" s="205"/>
      <c r="BF525" s="265"/>
      <c r="BG525" s="166"/>
    </row>
    <row r="526" spans="1:59" ht="12.75" x14ac:dyDescent="0.2">
      <c r="A526" s="205"/>
      <c r="B526" s="206"/>
      <c r="C526" s="185"/>
      <c r="D526" s="166"/>
      <c r="E526" s="205"/>
      <c r="F526" s="205"/>
      <c r="G526" s="166"/>
      <c r="H526" s="166"/>
      <c r="I526" s="205"/>
      <c r="J526" s="265"/>
      <c r="K526" s="185"/>
      <c r="L526" s="166"/>
      <c r="M526" s="205"/>
      <c r="N526" s="205"/>
      <c r="O526" s="166"/>
      <c r="P526" s="166"/>
      <c r="Q526" s="205"/>
      <c r="R526" s="265"/>
      <c r="S526" s="185"/>
      <c r="T526" s="166"/>
      <c r="U526" s="205"/>
      <c r="V526" s="205"/>
      <c r="W526" s="166"/>
      <c r="X526" s="166"/>
      <c r="Y526" s="205"/>
      <c r="Z526" s="265"/>
      <c r="AA526" s="166"/>
      <c r="AB526" s="166"/>
      <c r="AC526" s="205"/>
      <c r="AD526" s="205"/>
      <c r="AE526" s="166"/>
      <c r="AF526" s="166"/>
      <c r="AG526" s="205"/>
      <c r="AH526" s="205"/>
      <c r="AI526" s="185"/>
      <c r="AJ526" s="166"/>
      <c r="AK526" s="205"/>
      <c r="AL526" s="205"/>
      <c r="AM526" s="166"/>
      <c r="AN526" s="166"/>
      <c r="AO526" s="205"/>
      <c r="AP526" s="265"/>
      <c r="AQ526" s="185"/>
      <c r="AR526" s="166"/>
      <c r="AS526" s="205"/>
      <c r="AT526" s="205"/>
      <c r="AU526" s="166"/>
      <c r="AV526" s="166"/>
      <c r="AW526" s="205"/>
      <c r="AX526" s="265"/>
      <c r="AY526" s="185"/>
      <c r="AZ526" s="166"/>
      <c r="BA526" s="205"/>
      <c r="BB526" s="205"/>
      <c r="BC526" s="166"/>
      <c r="BD526" s="166"/>
      <c r="BE526" s="205"/>
      <c r="BF526" s="265"/>
      <c r="BG526" s="166"/>
    </row>
    <row r="527" spans="1:59" ht="12.75" x14ac:dyDescent="0.2">
      <c r="A527" s="205"/>
      <c r="B527" s="206"/>
      <c r="C527" s="185"/>
      <c r="D527" s="166"/>
      <c r="E527" s="205"/>
      <c r="F527" s="205"/>
      <c r="G527" s="166"/>
      <c r="H527" s="166"/>
      <c r="I527" s="205"/>
      <c r="J527" s="265"/>
      <c r="K527" s="185"/>
      <c r="L527" s="166"/>
      <c r="M527" s="205"/>
      <c r="N527" s="205"/>
      <c r="O527" s="166"/>
      <c r="P527" s="166"/>
      <c r="Q527" s="205"/>
      <c r="R527" s="265"/>
      <c r="S527" s="185"/>
      <c r="T527" s="166"/>
      <c r="U527" s="205"/>
      <c r="V527" s="205"/>
      <c r="W527" s="166"/>
      <c r="X527" s="166"/>
      <c r="Y527" s="205"/>
      <c r="Z527" s="265"/>
      <c r="AA527" s="166"/>
      <c r="AB527" s="166"/>
      <c r="AC527" s="205"/>
      <c r="AD527" s="205"/>
      <c r="AE527" s="166"/>
      <c r="AF527" s="166"/>
      <c r="AG527" s="205"/>
      <c r="AH527" s="205"/>
      <c r="AI527" s="185"/>
      <c r="AJ527" s="166"/>
      <c r="AK527" s="205"/>
      <c r="AL527" s="205"/>
      <c r="AM527" s="166"/>
      <c r="AN527" s="166"/>
      <c r="AO527" s="205"/>
      <c r="AP527" s="265"/>
      <c r="AQ527" s="185"/>
      <c r="AR527" s="166"/>
      <c r="AS527" s="205"/>
      <c r="AT527" s="205"/>
      <c r="AU527" s="166"/>
      <c r="AV527" s="166"/>
      <c r="AW527" s="205"/>
      <c r="AX527" s="265"/>
      <c r="AY527" s="185"/>
      <c r="AZ527" s="166"/>
      <c r="BA527" s="205"/>
      <c r="BB527" s="205"/>
      <c r="BC527" s="166"/>
      <c r="BD527" s="166"/>
      <c r="BE527" s="205"/>
      <c r="BF527" s="265"/>
      <c r="BG527" s="166"/>
    </row>
    <row r="528" spans="1:59" ht="12.75" x14ac:dyDescent="0.2">
      <c r="A528" s="205"/>
      <c r="B528" s="206"/>
      <c r="C528" s="185"/>
      <c r="D528" s="166"/>
      <c r="E528" s="205"/>
      <c r="F528" s="205"/>
      <c r="G528" s="166"/>
      <c r="H528" s="166"/>
      <c r="I528" s="205"/>
      <c r="J528" s="265"/>
      <c r="K528" s="185"/>
      <c r="L528" s="166"/>
      <c r="M528" s="205"/>
      <c r="N528" s="205"/>
      <c r="O528" s="166"/>
      <c r="P528" s="166"/>
      <c r="Q528" s="205"/>
      <c r="R528" s="265"/>
      <c r="S528" s="185"/>
      <c r="T528" s="166"/>
      <c r="U528" s="205"/>
      <c r="V528" s="205"/>
      <c r="W528" s="166"/>
      <c r="X528" s="166"/>
      <c r="Y528" s="205"/>
      <c r="Z528" s="265"/>
      <c r="AA528" s="166"/>
      <c r="AB528" s="166"/>
      <c r="AC528" s="205"/>
      <c r="AD528" s="205"/>
      <c r="AE528" s="166"/>
      <c r="AF528" s="166"/>
      <c r="AG528" s="205"/>
      <c r="AH528" s="205"/>
      <c r="AI528" s="185"/>
      <c r="AJ528" s="166"/>
      <c r="AK528" s="205"/>
      <c r="AL528" s="205"/>
      <c r="AM528" s="166"/>
      <c r="AN528" s="166"/>
      <c r="AO528" s="205"/>
      <c r="AP528" s="265"/>
      <c r="AQ528" s="185"/>
      <c r="AR528" s="166"/>
      <c r="AS528" s="205"/>
      <c r="AT528" s="205"/>
      <c r="AU528" s="166"/>
      <c r="AV528" s="166"/>
      <c r="AW528" s="205"/>
      <c r="AX528" s="265"/>
      <c r="AY528" s="185"/>
      <c r="AZ528" s="166"/>
      <c r="BA528" s="205"/>
      <c r="BB528" s="205"/>
      <c r="BC528" s="166"/>
      <c r="BD528" s="166"/>
      <c r="BE528" s="205"/>
      <c r="BF528" s="265"/>
      <c r="BG528" s="166"/>
    </row>
    <row r="529" spans="1:59" ht="12.75" x14ac:dyDescent="0.2">
      <c r="A529" s="205"/>
      <c r="B529" s="206"/>
      <c r="C529" s="185"/>
      <c r="D529" s="166"/>
      <c r="E529" s="205"/>
      <c r="F529" s="205"/>
      <c r="G529" s="166"/>
      <c r="H529" s="166"/>
      <c r="I529" s="205"/>
      <c r="J529" s="265"/>
      <c r="K529" s="185"/>
      <c r="L529" s="166"/>
      <c r="M529" s="205"/>
      <c r="N529" s="205"/>
      <c r="O529" s="166"/>
      <c r="P529" s="166"/>
      <c r="Q529" s="205"/>
      <c r="R529" s="265"/>
      <c r="S529" s="185"/>
      <c r="T529" s="166"/>
      <c r="U529" s="205"/>
      <c r="V529" s="205"/>
      <c r="W529" s="166"/>
      <c r="X529" s="166"/>
      <c r="Y529" s="205"/>
      <c r="Z529" s="265"/>
      <c r="AA529" s="166"/>
      <c r="AB529" s="166"/>
      <c r="AC529" s="205"/>
      <c r="AD529" s="205"/>
      <c r="AE529" s="166"/>
      <c r="AF529" s="166"/>
      <c r="AG529" s="205"/>
      <c r="AH529" s="205"/>
      <c r="AI529" s="185"/>
      <c r="AJ529" s="166"/>
      <c r="AK529" s="205"/>
      <c r="AL529" s="205"/>
      <c r="AM529" s="166"/>
      <c r="AN529" s="166"/>
      <c r="AO529" s="205"/>
      <c r="AP529" s="265"/>
      <c r="AQ529" s="185"/>
      <c r="AR529" s="166"/>
      <c r="AS529" s="205"/>
      <c r="AT529" s="205"/>
      <c r="AU529" s="166"/>
      <c r="AV529" s="166"/>
      <c r="AW529" s="205"/>
      <c r="AX529" s="265"/>
      <c r="AY529" s="185"/>
      <c r="AZ529" s="166"/>
      <c r="BA529" s="205"/>
      <c r="BB529" s="205"/>
      <c r="BC529" s="166"/>
      <c r="BD529" s="166"/>
      <c r="BE529" s="205"/>
      <c r="BF529" s="265"/>
      <c r="BG529" s="166"/>
    </row>
    <row r="530" spans="1:59" ht="12.75" x14ac:dyDescent="0.2">
      <c r="A530" s="205"/>
      <c r="B530" s="206"/>
      <c r="C530" s="185"/>
      <c r="D530" s="166"/>
      <c r="E530" s="205"/>
      <c r="F530" s="205"/>
      <c r="G530" s="166"/>
      <c r="H530" s="166"/>
      <c r="I530" s="205"/>
      <c r="J530" s="265"/>
      <c r="K530" s="185"/>
      <c r="L530" s="166"/>
      <c r="M530" s="205"/>
      <c r="N530" s="205"/>
      <c r="O530" s="166"/>
      <c r="P530" s="166"/>
      <c r="Q530" s="205"/>
      <c r="R530" s="265"/>
      <c r="S530" s="185"/>
      <c r="T530" s="166"/>
      <c r="U530" s="205"/>
      <c r="V530" s="205"/>
      <c r="W530" s="166"/>
      <c r="X530" s="166"/>
      <c r="Y530" s="205"/>
      <c r="Z530" s="265"/>
      <c r="AA530" s="166"/>
      <c r="AB530" s="166"/>
      <c r="AC530" s="205"/>
      <c r="AD530" s="205"/>
      <c r="AE530" s="166"/>
      <c r="AF530" s="166"/>
      <c r="AG530" s="205"/>
      <c r="AH530" s="205"/>
      <c r="AI530" s="185"/>
      <c r="AJ530" s="166"/>
      <c r="AK530" s="205"/>
      <c r="AL530" s="205"/>
      <c r="AM530" s="166"/>
      <c r="AN530" s="166"/>
      <c r="AO530" s="205"/>
      <c r="AP530" s="265"/>
      <c r="AQ530" s="185"/>
      <c r="AR530" s="166"/>
      <c r="AS530" s="205"/>
      <c r="AT530" s="205"/>
      <c r="AU530" s="166"/>
      <c r="AV530" s="166"/>
      <c r="AW530" s="205"/>
      <c r="AX530" s="265"/>
      <c r="AY530" s="185"/>
      <c r="AZ530" s="166"/>
      <c r="BA530" s="205"/>
      <c r="BB530" s="205"/>
      <c r="BC530" s="166"/>
      <c r="BD530" s="166"/>
      <c r="BE530" s="205"/>
      <c r="BF530" s="265"/>
      <c r="BG530" s="166"/>
    </row>
    <row r="531" spans="1:59" ht="12.75" x14ac:dyDescent="0.2">
      <c r="A531" s="205"/>
      <c r="B531" s="206"/>
      <c r="C531" s="185"/>
      <c r="D531" s="166"/>
      <c r="E531" s="205"/>
      <c r="F531" s="205"/>
      <c r="G531" s="166"/>
      <c r="H531" s="166"/>
      <c r="I531" s="205"/>
      <c r="J531" s="265"/>
      <c r="K531" s="185"/>
      <c r="L531" s="166"/>
      <c r="M531" s="205"/>
      <c r="N531" s="205"/>
      <c r="O531" s="166"/>
      <c r="P531" s="166"/>
      <c r="Q531" s="205"/>
      <c r="R531" s="265"/>
      <c r="S531" s="185"/>
      <c r="T531" s="166"/>
      <c r="U531" s="205"/>
      <c r="V531" s="205"/>
      <c r="W531" s="166"/>
      <c r="X531" s="166"/>
      <c r="Y531" s="205"/>
      <c r="Z531" s="265"/>
      <c r="AA531" s="166"/>
      <c r="AB531" s="166"/>
      <c r="AC531" s="205"/>
      <c r="AD531" s="205"/>
      <c r="AE531" s="166"/>
      <c r="AF531" s="166"/>
      <c r="AG531" s="205"/>
      <c r="AH531" s="205"/>
      <c r="AI531" s="185"/>
      <c r="AJ531" s="166"/>
      <c r="AK531" s="205"/>
      <c r="AL531" s="205"/>
      <c r="AM531" s="166"/>
      <c r="AN531" s="166"/>
      <c r="AO531" s="205"/>
      <c r="AP531" s="265"/>
      <c r="AQ531" s="185"/>
      <c r="AR531" s="166"/>
      <c r="AS531" s="205"/>
      <c r="AT531" s="205"/>
      <c r="AU531" s="166"/>
      <c r="AV531" s="166"/>
      <c r="AW531" s="205"/>
      <c r="AX531" s="265"/>
      <c r="AY531" s="185"/>
      <c r="AZ531" s="166"/>
      <c r="BA531" s="205"/>
      <c r="BB531" s="205"/>
      <c r="BC531" s="166"/>
      <c r="BD531" s="166"/>
      <c r="BE531" s="205"/>
      <c r="BF531" s="265"/>
      <c r="BG531" s="166"/>
    </row>
    <row r="532" spans="1:59" ht="12.75" x14ac:dyDescent="0.2">
      <c r="A532" s="205"/>
      <c r="B532" s="206"/>
      <c r="C532" s="185"/>
      <c r="D532" s="166"/>
      <c r="E532" s="205"/>
      <c r="F532" s="205"/>
      <c r="G532" s="166"/>
      <c r="H532" s="166"/>
      <c r="I532" s="205"/>
      <c r="J532" s="265"/>
      <c r="K532" s="185"/>
      <c r="L532" s="166"/>
      <c r="M532" s="205"/>
      <c r="N532" s="205"/>
      <c r="O532" s="166"/>
      <c r="P532" s="166"/>
      <c r="Q532" s="205"/>
      <c r="R532" s="265"/>
      <c r="S532" s="185"/>
      <c r="T532" s="166"/>
      <c r="U532" s="205"/>
      <c r="V532" s="205"/>
      <c r="W532" s="166"/>
      <c r="X532" s="166"/>
      <c r="Y532" s="205"/>
      <c r="Z532" s="265"/>
      <c r="AA532" s="166"/>
      <c r="AB532" s="166"/>
      <c r="AC532" s="205"/>
      <c r="AD532" s="205"/>
      <c r="AE532" s="166"/>
      <c r="AF532" s="166"/>
      <c r="AG532" s="205"/>
      <c r="AH532" s="205"/>
      <c r="AI532" s="185"/>
      <c r="AJ532" s="166"/>
      <c r="AK532" s="205"/>
      <c r="AL532" s="205"/>
      <c r="AM532" s="166"/>
      <c r="AN532" s="166"/>
      <c r="AO532" s="205"/>
      <c r="AP532" s="265"/>
      <c r="AQ532" s="185"/>
      <c r="AR532" s="166"/>
      <c r="AS532" s="205"/>
      <c r="AT532" s="205"/>
      <c r="AU532" s="166"/>
      <c r="AV532" s="166"/>
      <c r="AW532" s="205"/>
      <c r="AX532" s="265"/>
      <c r="AY532" s="185"/>
      <c r="AZ532" s="166"/>
      <c r="BA532" s="205"/>
      <c r="BB532" s="205"/>
      <c r="BC532" s="166"/>
      <c r="BD532" s="166"/>
      <c r="BE532" s="205"/>
      <c r="BF532" s="265"/>
      <c r="BG532" s="166"/>
    </row>
    <row r="533" spans="1:59" ht="12.75" x14ac:dyDescent="0.2">
      <c r="A533" s="205"/>
      <c r="B533" s="206"/>
      <c r="C533" s="185"/>
      <c r="D533" s="166"/>
      <c r="E533" s="205"/>
      <c r="F533" s="205"/>
      <c r="G533" s="166"/>
      <c r="H533" s="166"/>
      <c r="I533" s="205"/>
      <c r="J533" s="265"/>
      <c r="K533" s="185"/>
      <c r="L533" s="166"/>
      <c r="M533" s="205"/>
      <c r="N533" s="205"/>
      <c r="O533" s="166"/>
      <c r="P533" s="166"/>
      <c r="Q533" s="205"/>
      <c r="R533" s="265"/>
      <c r="S533" s="185"/>
      <c r="T533" s="166"/>
      <c r="U533" s="205"/>
      <c r="V533" s="205"/>
      <c r="W533" s="166"/>
      <c r="X533" s="166"/>
      <c r="Y533" s="205"/>
      <c r="Z533" s="265"/>
      <c r="AA533" s="166"/>
      <c r="AB533" s="166"/>
      <c r="AC533" s="205"/>
      <c r="AD533" s="205"/>
      <c r="AE533" s="166"/>
      <c r="AF533" s="166"/>
      <c r="AG533" s="205"/>
      <c r="AH533" s="205"/>
      <c r="AI533" s="185"/>
      <c r="AJ533" s="166"/>
      <c r="AK533" s="205"/>
      <c r="AL533" s="205"/>
      <c r="AM533" s="166"/>
      <c r="AN533" s="166"/>
      <c r="AO533" s="205"/>
      <c r="AP533" s="265"/>
      <c r="AQ533" s="185"/>
      <c r="AR533" s="166"/>
      <c r="AS533" s="205"/>
      <c r="AT533" s="205"/>
      <c r="AU533" s="166"/>
      <c r="AV533" s="166"/>
      <c r="AW533" s="205"/>
      <c r="AX533" s="265"/>
      <c r="AY533" s="185"/>
      <c r="AZ533" s="166"/>
      <c r="BA533" s="205"/>
      <c r="BB533" s="205"/>
      <c r="BC533" s="166"/>
      <c r="BD533" s="166"/>
      <c r="BE533" s="205"/>
      <c r="BF533" s="265"/>
      <c r="BG533" s="166"/>
    </row>
    <row r="534" spans="1:59" ht="12.75" x14ac:dyDescent="0.2">
      <c r="A534" s="205"/>
      <c r="B534" s="206"/>
      <c r="C534" s="185"/>
      <c r="D534" s="166"/>
      <c r="E534" s="205"/>
      <c r="F534" s="205"/>
      <c r="G534" s="166"/>
      <c r="H534" s="166"/>
      <c r="I534" s="205"/>
      <c r="J534" s="265"/>
      <c r="K534" s="185"/>
      <c r="L534" s="166"/>
      <c r="M534" s="205"/>
      <c r="N534" s="205"/>
      <c r="O534" s="166"/>
      <c r="P534" s="166"/>
      <c r="Q534" s="205"/>
      <c r="R534" s="265"/>
      <c r="S534" s="185"/>
      <c r="T534" s="166"/>
      <c r="U534" s="205"/>
      <c r="V534" s="205"/>
      <c r="W534" s="166"/>
      <c r="X534" s="166"/>
      <c r="Y534" s="205"/>
      <c r="Z534" s="265"/>
      <c r="AA534" s="166"/>
      <c r="AB534" s="166"/>
      <c r="AC534" s="205"/>
      <c r="AD534" s="205"/>
      <c r="AE534" s="166"/>
      <c r="AF534" s="166"/>
      <c r="AG534" s="205"/>
      <c r="AH534" s="205"/>
      <c r="AI534" s="185"/>
      <c r="AJ534" s="166"/>
      <c r="AK534" s="205"/>
      <c r="AL534" s="205"/>
      <c r="AM534" s="166"/>
      <c r="AN534" s="166"/>
      <c r="AO534" s="205"/>
      <c r="AP534" s="265"/>
      <c r="AQ534" s="185"/>
      <c r="AR534" s="166"/>
      <c r="AS534" s="205"/>
      <c r="AT534" s="205"/>
      <c r="AU534" s="166"/>
      <c r="AV534" s="166"/>
      <c r="AW534" s="205"/>
      <c r="AX534" s="265"/>
      <c r="AY534" s="185"/>
      <c r="AZ534" s="166"/>
      <c r="BA534" s="205"/>
      <c r="BB534" s="205"/>
      <c r="BC534" s="166"/>
      <c r="BD534" s="166"/>
      <c r="BE534" s="205"/>
      <c r="BF534" s="265"/>
      <c r="BG534" s="166"/>
    </row>
    <row r="535" spans="1:59" ht="12.75" x14ac:dyDescent="0.2">
      <c r="A535" s="205"/>
      <c r="B535" s="206"/>
      <c r="C535" s="185"/>
      <c r="D535" s="166"/>
      <c r="E535" s="205"/>
      <c r="F535" s="205"/>
      <c r="G535" s="166"/>
      <c r="H535" s="166"/>
      <c r="I535" s="205"/>
      <c r="J535" s="265"/>
      <c r="K535" s="185"/>
      <c r="L535" s="166"/>
      <c r="M535" s="205"/>
      <c r="N535" s="205"/>
      <c r="O535" s="166"/>
      <c r="P535" s="166"/>
      <c r="Q535" s="205"/>
      <c r="R535" s="265"/>
      <c r="S535" s="185"/>
      <c r="T535" s="166"/>
      <c r="U535" s="205"/>
      <c r="V535" s="205"/>
      <c r="W535" s="166"/>
      <c r="X535" s="166"/>
      <c r="Y535" s="205"/>
      <c r="Z535" s="265"/>
      <c r="AA535" s="166"/>
      <c r="AB535" s="166"/>
      <c r="AC535" s="205"/>
      <c r="AD535" s="205"/>
      <c r="AE535" s="166"/>
      <c r="AF535" s="166"/>
      <c r="AG535" s="205"/>
      <c r="AH535" s="205"/>
      <c r="AI535" s="185"/>
      <c r="AJ535" s="166"/>
      <c r="AK535" s="205"/>
      <c r="AL535" s="205"/>
      <c r="AM535" s="166"/>
      <c r="AN535" s="166"/>
      <c r="AO535" s="205"/>
      <c r="AP535" s="265"/>
      <c r="AQ535" s="185"/>
      <c r="AR535" s="166"/>
      <c r="AS535" s="205"/>
      <c r="AT535" s="205"/>
      <c r="AU535" s="166"/>
      <c r="AV535" s="166"/>
      <c r="AW535" s="205"/>
      <c r="AX535" s="265"/>
      <c r="AY535" s="185"/>
      <c r="AZ535" s="166"/>
      <c r="BA535" s="205"/>
      <c r="BB535" s="205"/>
      <c r="BC535" s="166"/>
      <c r="BD535" s="166"/>
      <c r="BE535" s="205"/>
      <c r="BF535" s="265"/>
      <c r="BG535" s="166"/>
    </row>
    <row r="536" spans="1:59" ht="12.75" x14ac:dyDescent="0.2">
      <c r="A536" s="205"/>
      <c r="B536" s="206"/>
      <c r="C536" s="185"/>
      <c r="D536" s="166"/>
      <c r="E536" s="205"/>
      <c r="F536" s="205"/>
      <c r="G536" s="166"/>
      <c r="H536" s="166"/>
      <c r="I536" s="205"/>
      <c r="J536" s="265"/>
      <c r="K536" s="185"/>
      <c r="L536" s="166"/>
      <c r="M536" s="205"/>
      <c r="N536" s="205"/>
      <c r="O536" s="166"/>
      <c r="P536" s="166"/>
      <c r="Q536" s="205"/>
      <c r="R536" s="265"/>
      <c r="S536" s="185"/>
      <c r="T536" s="166"/>
      <c r="U536" s="205"/>
      <c r="V536" s="205"/>
      <c r="W536" s="166"/>
      <c r="X536" s="166"/>
      <c r="Y536" s="205"/>
      <c r="Z536" s="265"/>
      <c r="AA536" s="166"/>
      <c r="AB536" s="166"/>
      <c r="AC536" s="205"/>
      <c r="AD536" s="205"/>
      <c r="AE536" s="166"/>
      <c r="AF536" s="166"/>
      <c r="AG536" s="205"/>
      <c r="AH536" s="205"/>
      <c r="AI536" s="185"/>
      <c r="AJ536" s="166"/>
      <c r="AK536" s="205"/>
      <c r="AL536" s="205"/>
      <c r="AM536" s="166"/>
      <c r="AN536" s="166"/>
      <c r="AO536" s="205"/>
      <c r="AP536" s="265"/>
      <c r="AQ536" s="185"/>
      <c r="AR536" s="166"/>
      <c r="AS536" s="205"/>
      <c r="AT536" s="205"/>
      <c r="AU536" s="166"/>
      <c r="AV536" s="166"/>
      <c r="AW536" s="205"/>
      <c r="AX536" s="265"/>
      <c r="AY536" s="185"/>
      <c r="AZ536" s="166"/>
      <c r="BA536" s="205"/>
      <c r="BB536" s="205"/>
      <c r="BC536" s="166"/>
      <c r="BD536" s="166"/>
      <c r="BE536" s="205"/>
      <c r="BF536" s="265"/>
      <c r="BG536" s="166"/>
    </row>
    <row r="537" spans="1:59" ht="12.75" x14ac:dyDescent="0.2">
      <c r="A537" s="205"/>
      <c r="B537" s="206"/>
      <c r="C537" s="185"/>
      <c r="D537" s="166"/>
      <c r="E537" s="205"/>
      <c r="F537" s="205"/>
      <c r="G537" s="166"/>
      <c r="H537" s="166"/>
      <c r="I537" s="205"/>
      <c r="J537" s="265"/>
      <c r="K537" s="185"/>
      <c r="L537" s="166"/>
      <c r="M537" s="205"/>
      <c r="N537" s="205"/>
      <c r="O537" s="166"/>
      <c r="P537" s="166"/>
      <c r="Q537" s="205"/>
      <c r="R537" s="265"/>
      <c r="S537" s="185"/>
      <c r="T537" s="166"/>
      <c r="U537" s="205"/>
      <c r="V537" s="205"/>
      <c r="W537" s="166"/>
      <c r="X537" s="166"/>
      <c r="Y537" s="205"/>
      <c r="Z537" s="265"/>
      <c r="AA537" s="166"/>
      <c r="AB537" s="166"/>
      <c r="AC537" s="205"/>
      <c r="AD537" s="205"/>
      <c r="AE537" s="166"/>
      <c r="AF537" s="166"/>
      <c r="AG537" s="205"/>
      <c r="AH537" s="205"/>
      <c r="AI537" s="185"/>
      <c r="AJ537" s="166"/>
      <c r="AK537" s="205"/>
      <c r="AL537" s="205"/>
      <c r="AM537" s="166"/>
      <c r="AN537" s="166"/>
      <c r="AO537" s="205"/>
      <c r="AP537" s="265"/>
      <c r="AQ537" s="185"/>
      <c r="AR537" s="166"/>
      <c r="AS537" s="205"/>
      <c r="AT537" s="205"/>
      <c r="AU537" s="166"/>
      <c r="AV537" s="166"/>
      <c r="AW537" s="205"/>
      <c r="AX537" s="265"/>
      <c r="AY537" s="185"/>
      <c r="AZ537" s="166"/>
      <c r="BA537" s="205"/>
      <c r="BB537" s="205"/>
      <c r="BC537" s="166"/>
      <c r="BD537" s="166"/>
      <c r="BE537" s="205"/>
      <c r="BF537" s="265"/>
      <c r="BG537" s="166"/>
    </row>
    <row r="538" spans="1:59" ht="12.75" x14ac:dyDescent="0.2">
      <c r="A538" s="205"/>
      <c r="B538" s="206"/>
      <c r="C538" s="185"/>
      <c r="D538" s="166"/>
      <c r="E538" s="205"/>
      <c r="F538" s="205"/>
      <c r="G538" s="166"/>
      <c r="H538" s="166"/>
      <c r="I538" s="205"/>
      <c r="J538" s="265"/>
      <c r="K538" s="185"/>
      <c r="L538" s="166"/>
      <c r="M538" s="205"/>
      <c r="N538" s="205"/>
      <c r="O538" s="166"/>
      <c r="P538" s="166"/>
      <c r="Q538" s="205"/>
      <c r="R538" s="265"/>
      <c r="S538" s="185"/>
      <c r="T538" s="166"/>
      <c r="U538" s="205"/>
      <c r="V538" s="205"/>
      <c r="W538" s="166"/>
      <c r="X538" s="166"/>
      <c r="Y538" s="205"/>
      <c r="Z538" s="265"/>
      <c r="AA538" s="166"/>
      <c r="AB538" s="166"/>
      <c r="AC538" s="205"/>
      <c r="AD538" s="205"/>
      <c r="AE538" s="166"/>
      <c r="AF538" s="166"/>
      <c r="AG538" s="205"/>
      <c r="AH538" s="205"/>
      <c r="AI538" s="185"/>
      <c r="AJ538" s="166"/>
      <c r="AK538" s="205"/>
      <c r="AL538" s="205"/>
      <c r="AM538" s="166"/>
      <c r="AN538" s="166"/>
      <c r="AO538" s="205"/>
      <c r="AP538" s="265"/>
      <c r="AQ538" s="185"/>
      <c r="AR538" s="166"/>
      <c r="AS538" s="205"/>
      <c r="AT538" s="205"/>
      <c r="AU538" s="166"/>
      <c r="AV538" s="166"/>
      <c r="AW538" s="205"/>
      <c r="AX538" s="265"/>
      <c r="AY538" s="185"/>
      <c r="AZ538" s="166"/>
      <c r="BA538" s="205"/>
      <c r="BB538" s="205"/>
      <c r="BC538" s="166"/>
      <c r="BD538" s="166"/>
      <c r="BE538" s="205"/>
      <c r="BF538" s="265"/>
      <c r="BG538" s="166"/>
    </row>
    <row r="539" spans="1:59" ht="12.75" x14ac:dyDescent="0.2">
      <c r="A539" s="205"/>
      <c r="B539" s="206"/>
      <c r="C539" s="185"/>
      <c r="D539" s="166"/>
      <c r="E539" s="205"/>
      <c r="F539" s="205"/>
      <c r="G539" s="166"/>
      <c r="H539" s="166"/>
      <c r="I539" s="205"/>
      <c r="J539" s="265"/>
      <c r="K539" s="185"/>
      <c r="L539" s="166"/>
      <c r="M539" s="205"/>
      <c r="N539" s="205"/>
      <c r="O539" s="166"/>
      <c r="P539" s="166"/>
      <c r="Q539" s="205"/>
      <c r="R539" s="265"/>
      <c r="S539" s="185"/>
      <c r="T539" s="166"/>
      <c r="U539" s="205"/>
      <c r="V539" s="205"/>
      <c r="W539" s="166"/>
      <c r="X539" s="166"/>
      <c r="Y539" s="205"/>
      <c r="Z539" s="265"/>
      <c r="AA539" s="166"/>
      <c r="AB539" s="166"/>
      <c r="AC539" s="205"/>
      <c r="AD539" s="205"/>
      <c r="AE539" s="166"/>
      <c r="AF539" s="166"/>
      <c r="AG539" s="205"/>
      <c r="AH539" s="205"/>
      <c r="AI539" s="185"/>
      <c r="AJ539" s="166"/>
      <c r="AK539" s="205"/>
      <c r="AL539" s="205"/>
      <c r="AM539" s="166"/>
      <c r="AN539" s="166"/>
      <c r="AO539" s="205"/>
      <c r="AP539" s="265"/>
      <c r="AQ539" s="185"/>
      <c r="AR539" s="166"/>
      <c r="AS539" s="205"/>
      <c r="AT539" s="205"/>
      <c r="AU539" s="166"/>
      <c r="AV539" s="166"/>
      <c r="AW539" s="205"/>
      <c r="AX539" s="265"/>
      <c r="AY539" s="185"/>
      <c r="AZ539" s="166"/>
      <c r="BA539" s="205"/>
      <c r="BB539" s="205"/>
      <c r="BC539" s="166"/>
      <c r="BD539" s="166"/>
      <c r="BE539" s="205"/>
      <c r="BF539" s="265"/>
      <c r="BG539" s="166"/>
    </row>
    <row r="540" spans="1:59" ht="12.75" x14ac:dyDescent="0.2">
      <c r="A540" s="205"/>
      <c r="B540" s="206"/>
      <c r="C540" s="185"/>
      <c r="D540" s="166"/>
      <c r="E540" s="205"/>
      <c r="F540" s="205"/>
      <c r="G540" s="166"/>
      <c r="H540" s="166"/>
      <c r="I540" s="205"/>
      <c r="J540" s="265"/>
      <c r="K540" s="185"/>
      <c r="L540" s="166"/>
      <c r="M540" s="205"/>
      <c r="N540" s="205"/>
      <c r="O540" s="166"/>
      <c r="P540" s="166"/>
      <c r="Q540" s="205"/>
      <c r="R540" s="265"/>
      <c r="S540" s="185"/>
      <c r="T540" s="166"/>
      <c r="U540" s="205"/>
      <c r="V540" s="205"/>
      <c r="W540" s="166"/>
      <c r="X540" s="166"/>
      <c r="Y540" s="205"/>
      <c r="Z540" s="265"/>
      <c r="AA540" s="166"/>
      <c r="AB540" s="166"/>
      <c r="AC540" s="205"/>
      <c r="AD540" s="205"/>
      <c r="AE540" s="166"/>
      <c r="AF540" s="166"/>
      <c r="AG540" s="205"/>
      <c r="AH540" s="205"/>
      <c r="AI540" s="185"/>
      <c r="AJ540" s="166"/>
      <c r="AK540" s="205"/>
      <c r="AL540" s="205"/>
      <c r="AM540" s="166"/>
      <c r="AN540" s="166"/>
      <c r="AO540" s="205"/>
      <c r="AP540" s="265"/>
      <c r="AQ540" s="185"/>
      <c r="AR540" s="166"/>
      <c r="AS540" s="205"/>
      <c r="AT540" s="205"/>
      <c r="AU540" s="166"/>
      <c r="AV540" s="166"/>
      <c r="AW540" s="205"/>
      <c r="AX540" s="265"/>
      <c r="AY540" s="185"/>
      <c r="AZ540" s="166"/>
      <c r="BA540" s="205"/>
      <c r="BB540" s="205"/>
      <c r="BC540" s="166"/>
      <c r="BD540" s="166"/>
      <c r="BE540" s="205"/>
      <c r="BF540" s="265"/>
      <c r="BG540" s="166"/>
    </row>
    <row r="541" spans="1:59" ht="12.75" x14ac:dyDescent="0.2">
      <c r="A541" s="205"/>
      <c r="B541" s="206"/>
      <c r="C541" s="185"/>
      <c r="D541" s="166"/>
      <c r="E541" s="205"/>
      <c r="F541" s="205"/>
      <c r="G541" s="166"/>
      <c r="H541" s="166"/>
      <c r="I541" s="205"/>
      <c r="J541" s="265"/>
      <c r="K541" s="185"/>
      <c r="L541" s="166"/>
      <c r="M541" s="205"/>
      <c r="N541" s="205"/>
      <c r="O541" s="166"/>
      <c r="P541" s="166"/>
      <c r="Q541" s="205"/>
      <c r="R541" s="265"/>
      <c r="S541" s="185"/>
      <c r="T541" s="166"/>
      <c r="U541" s="205"/>
      <c r="V541" s="205"/>
      <c r="W541" s="166"/>
      <c r="X541" s="166"/>
      <c r="Y541" s="205"/>
      <c r="Z541" s="265"/>
      <c r="AA541" s="166"/>
      <c r="AB541" s="166"/>
      <c r="AC541" s="205"/>
      <c r="AD541" s="205"/>
      <c r="AE541" s="166"/>
      <c r="AF541" s="166"/>
      <c r="AG541" s="205"/>
      <c r="AH541" s="205"/>
      <c r="AI541" s="185"/>
      <c r="AJ541" s="166"/>
      <c r="AK541" s="205"/>
      <c r="AL541" s="205"/>
      <c r="AM541" s="166"/>
      <c r="AN541" s="166"/>
      <c r="AO541" s="205"/>
      <c r="AP541" s="265"/>
      <c r="AQ541" s="185"/>
      <c r="AR541" s="166"/>
      <c r="AS541" s="205"/>
      <c r="AT541" s="205"/>
      <c r="AU541" s="166"/>
      <c r="AV541" s="166"/>
      <c r="AW541" s="205"/>
      <c r="AX541" s="265"/>
      <c r="AY541" s="185"/>
      <c r="AZ541" s="166"/>
      <c r="BA541" s="205"/>
      <c r="BB541" s="205"/>
      <c r="BC541" s="166"/>
      <c r="BD541" s="166"/>
      <c r="BE541" s="205"/>
      <c r="BF541" s="265"/>
      <c r="BG541" s="166"/>
    </row>
    <row r="542" spans="1:59" ht="12.75" x14ac:dyDescent="0.2">
      <c r="A542" s="205"/>
      <c r="B542" s="206"/>
      <c r="C542" s="185"/>
      <c r="D542" s="166"/>
      <c r="E542" s="205"/>
      <c r="F542" s="205"/>
      <c r="G542" s="166"/>
      <c r="H542" s="166"/>
      <c r="I542" s="205"/>
      <c r="J542" s="265"/>
      <c r="K542" s="185"/>
      <c r="L542" s="166"/>
      <c r="M542" s="205"/>
      <c r="N542" s="205"/>
      <c r="O542" s="166"/>
      <c r="P542" s="166"/>
      <c r="Q542" s="205"/>
      <c r="R542" s="265"/>
      <c r="S542" s="185"/>
      <c r="T542" s="166"/>
      <c r="U542" s="205"/>
      <c r="V542" s="205"/>
      <c r="W542" s="166"/>
      <c r="X542" s="166"/>
      <c r="Y542" s="205"/>
      <c r="Z542" s="265"/>
      <c r="AA542" s="166"/>
      <c r="AB542" s="166"/>
      <c r="AC542" s="205"/>
      <c r="AD542" s="205"/>
      <c r="AE542" s="166"/>
      <c r="AF542" s="166"/>
      <c r="AG542" s="205"/>
      <c r="AH542" s="205"/>
      <c r="AI542" s="185"/>
      <c r="AJ542" s="166"/>
      <c r="AK542" s="205"/>
      <c r="AL542" s="205"/>
      <c r="AM542" s="166"/>
      <c r="AN542" s="166"/>
      <c r="AO542" s="205"/>
      <c r="AP542" s="265"/>
      <c r="AQ542" s="185"/>
      <c r="AR542" s="166"/>
      <c r="AS542" s="205"/>
      <c r="AT542" s="205"/>
      <c r="AU542" s="166"/>
      <c r="AV542" s="166"/>
      <c r="AW542" s="205"/>
      <c r="AX542" s="265"/>
      <c r="AY542" s="185"/>
      <c r="AZ542" s="166"/>
      <c r="BA542" s="205"/>
      <c r="BB542" s="205"/>
      <c r="BC542" s="166"/>
      <c r="BD542" s="166"/>
      <c r="BE542" s="205"/>
      <c r="BF542" s="265"/>
      <c r="BG542" s="166"/>
    </row>
    <row r="543" spans="1:59" ht="12.75" x14ac:dyDescent="0.2">
      <c r="A543" s="205"/>
      <c r="B543" s="206"/>
      <c r="C543" s="185"/>
      <c r="D543" s="166"/>
      <c r="E543" s="205"/>
      <c r="F543" s="205"/>
      <c r="G543" s="166"/>
      <c r="H543" s="166"/>
      <c r="I543" s="205"/>
      <c r="J543" s="265"/>
      <c r="K543" s="185"/>
      <c r="L543" s="166"/>
      <c r="M543" s="205"/>
      <c r="N543" s="205"/>
      <c r="O543" s="166"/>
      <c r="P543" s="166"/>
      <c r="Q543" s="205"/>
      <c r="R543" s="265"/>
      <c r="S543" s="185"/>
      <c r="T543" s="166"/>
      <c r="U543" s="205"/>
      <c r="V543" s="205"/>
      <c r="W543" s="166"/>
      <c r="X543" s="166"/>
      <c r="Y543" s="205"/>
      <c r="Z543" s="265"/>
      <c r="AA543" s="166"/>
      <c r="AB543" s="166"/>
      <c r="AC543" s="205"/>
      <c r="AD543" s="205"/>
      <c r="AE543" s="166"/>
      <c r="AF543" s="166"/>
      <c r="AG543" s="205"/>
      <c r="AH543" s="205"/>
      <c r="AI543" s="185"/>
      <c r="AJ543" s="166"/>
      <c r="AK543" s="205"/>
      <c r="AL543" s="205"/>
      <c r="AM543" s="166"/>
      <c r="AN543" s="166"/>
      <c r="AO543" s="205"/>
      <c r="AP543" s="265"/>
      <c r="AQ543" s="185"/>
      <c r="AR543" s="166"/>
      <c r="AS543" s="205"/>
      <c r="AT543" s="205"/>
      <c r="AU543" s="166"/>
      <c r="AV543" s="166"/>
      <c r="AW543" s="205"/>
      <c r="AX543" s="265"/>
      <c r="AY543" s="185"/>
      <c r="AZ543" s="166"/>
      <c r="BA543" s="205"/>
      <c r="BB543" s="205"/>
      <c r="BC543" s="166"/>
      <c r="BD543" s="166"/>
      <c r="BE543" s="205"/>
      <c r="BF543" s="265"/>
      <c r="BG543" s="166"/>
    </row>
    <row r="544" spans="1:59" ht="12.75" x14ac:dyDescent="0.2">
      <c r="A544" s="205"/>
      <c r="B544" s="206"/>
      <c r="C544" s="185"/>
      <c r="D544" s="166"/>
      <c r="E544" s="205"/>
      <c r="F544" s="205"/>
      <c r="G544" s="166"/>
      <c r="H544" s="166"/>
      <c r="I544" s="205"/>
      <c r="J544" s="265"/>
      <c r="K544" s="185"/>
      <c r="L544" s="166"/>
      <c r="M544" s="205"/>
      <c r="N544" s="205"/>
      <c r="O544" s="166"/>
      <c r="P544" s="166"/>
      <c r="Q544" s="205"/>
      <c r="R544" s="265"/>
      <c r="S544" s="185"/>
      <c r="T544" s="166"/>
      <c r="U544" s="205"/>
      <c r="V544" s="205"/>
      <c r="W544" s="166"/>
      <c r="X544" s="166"/>
      <c r="Y544" s="205"/>
      <c r="Z544" s="265"/>
      <c r="AA544" s="166"/>
      <c r="AB544" s="166"/>
      <c r="AC544" s="205"/>
      <c r="AD544" s="205"/>
      <c r="AE544" s="166"/>
      <c r="AF544" s="166"/>
      <c r="AG544" s="205"/>
      <c r="AH544" s="205"/>
      <c r="AI544" s="185"/>
      <c r="AJ544" s="166"/>
      <c r="AK544" s="205"/>
      <c r="AL544" s="205"/>
      <c r="AM544" s="166"/>
      <c r="AN544" s="166"/>
      <c r="AO544" s="205"/>
      <c r="AP544" s="265"/>
      <c r="AQ544" s="185"/>
      <c r="AR544" s="166"/>
      <c r="AS544" s="205"/>
      <c r="AT544" s="205"/>
      <c r="AU544" s="166"/>
      <c r="AV544" s="166"/>
      <c r="AW544" s="205"/>
      <c r="AX544" s="265"/>
      <c r="AY544" s="185"/>
      <c r="AZ544" s="166"/>
      <c r="BA544" s="205"/>
      <c r="BB544" s="205"/>
      <c r="BC544" s="166"/>
      <c r="BD544" s="166"/>
      <c r="BE544" s="205"/>
      <c r="BF544" s="265"/>
      <c r="BG544" s="166"/>
    </row>
    <row r="545" spans="1:59" ht="12.75" x14ac:dyDescent="0.2">
      <c r="A545" s="205"/>
      <c r="B545" s="206"/>
      <c r="C545" s="185"/>
      <c r="D545" s="166"/>
      <c r="E545" s="205"/>
      <c r="F545" s="205"/>
      <c r="G545" s="166"/>
      <c r="H545" s="166"/>
      <c r="I545" s="205"/>
      <c r="J545" s="265"/>
      <c r="K545" s="185"/>
      <c r="L545" s="166"/>
      <c r="M545" s="205"/>
      <c r="N545" s="205"/>
      <c r="O545" s="166"/>
      <c r="P545" s="166"/>
      <c r="Q545" s="205"/>
      <c r="R545" s="265"/>
      <c r="S545" s="185"/>
      <c r="T545" s="166"/>
      <c r="U545" s="205"/>
      <c r="V545" s="205"/>
      <c r="W545" s="166"/>
      <c r="X545" s="166"/>
      <c r="Y545" s="205"/>
      <c r="Z545" s="265"/>
      <c r="AA545" s="166"/>
      <c r="AB545" s="166"/>
      <c r="AC545" s="205"/>
      <c r="AD545" s="205"/>
      <c r="AE545" s="166"/>
      <c r="AF545" s="166"/>
      <c r="AG545" s="205"/>
      <c r="AH545" s="205"/>
      <c r="AI545" s="185"/>
      <c r="AJ545" s="166"/>
      <c r="AK545" s="205"/>
      <c r="AL545" s="205"/>
      <c r="AM545" s="166"/>
      <c r="AN545" s="166"/>
      <c r="AO545" s="205"/>
      <c r="AP545" s="265"/>
      <c r="AQ545" s="185"/>
      <c r="AR545" s="166"/>
      <c r="AS545" s="205"/>
      <c r="AT545" s="205"/>
      <c r="AU545" s="166"/>
      <c r="AV545" s="166"/>
      <c r="AW545" s="205"/>
      <c r="AX545" s="265"/>
      <c r="AY545" s="185"/>
      <c r="AZ545" s="166"/>
      <c r="BA545" s="205"/>
      <c r="BB545" s="205"/>
      <c r="BC545" s="166"/>
      <c r="BD545" s="166"/>
      <c r="BE545" s="205"/>
      <c r="BF545" s="265"/>
      <c r="BG545" s="166"/>
    </row>
    <row r="546" spans="1:59" ht="12.75" x14ac:dyDescent="0.2">
      <c r="A546" s="205"/>
      <c r="B546" s="206"/>
      <c r="C546" s="185"/>
      <c r="D546" s="166"/>
      <c r="E546" s="205"/>
      <c r="F546" s="205"/>
      <c r="G546" s="166"/>
      <c r="H546" s="166"/>
      <c r="I546" s="205"/>
      <c r="J546" s="265"/>
      <c r="K546" s="185"/>
      <c r="L546" s="166"/>
      <c r="M546" s="205"/>
      <c r="N546" s="205"/>
      <c r="O546" s="166"/>
      <c r="P546" s="166"/>
      <c r="Q546" s="205"/>
      <c r="R546" s="265"/>
      <c r="S546" s="185"/>
      <c r="T546" s="166"/>
      <c r="U546" s="205"/>
      <c r="V546" s="205"/>
      <c r="W546" s="166"/>
      <c r="X546" s="166"/>
      <c r="Y546" s="205"/>
      <c r="Z546" s="265"/>
      <c r="AA546" s="166"/>
      <c r="AB546" s="166"/>
      <c r="AC546" s="205"/>
      <c r="AD546" s="205"/>
      <c r="AE546" s="166"/>
      <c r="AF546" s="166"/>
      <c r="AG546" s="205"/>
      <c r="AH546" s="205"/>
      <c r="AI546" s="185"/>
      <c r="AJ546" s="166"/>
      <c r="AK546" s="205"/>
      <c r="AL546" s="205"/>
      <c r="AM546" s="166"/>
      <c r="AN546" s="166"/>
      <c r="AO546" s="205"/>
      <c r="AP546" s="265"/>
      <c r="AQ546" s="185"/>
      <c r="AR546" s="166"/>
      <c r="AS546" s="205"/>
      <c r="AT546" s="205"/>
      <c r="AU546" s="166"/>
      <c r="AV546" s="166"/>
      <c r="AW546" s="205"/>
      <c r="AX546" s="265"/>
      <c r="AY546" s="185"/>
      <c r="AZ546" s="166"/>
      <c r="BA546" s="205"/>
      <c r="BB546" s="205"/>
      <c r="BC546" s="166"/>
      <c r="BD546" s="166"/>
      <c r="BE546" s="205"/>
      <c r="BF546" s="265"/>
      <c r="BG546" s="166"/>
    </row>
    <row r="547" spans="1:59" ht="12.75" x14ac:dyDescent="0.2">
      <c r="A547" s="205"/>
      <c r="B547" s="206"/>
      <c r="C547" s="185"/>
      <c r="D547" s="166"/>
      <c r="E547" s="205"/>
      <c r="F547" s="205"/>
      <c r="G547" s="166"/>
      <c r="H547" s="166"/>
      <c r="I547" s="205"/>
      <c r="J547" s="265"/>
      <c r="K547" s="185"/>
      <c r="L547" s="166"/>
      <c r="M547" s="205"/>
      <c r="N547" s="205"/>
      <c r="O547" s="166"/>
      <c r="P547" s="166"/>
      <c r="Q547" s="205"/>
      <c r="R547" s="265"/>
      <c r="S547" s="185"/>
      <c r="T547" s="166"/>
      <c r="U547" s="205"/>
      <c r="V547" s="205"/>
      <c r="W547" s="166"/>
      <c r="X547" s="166"/>
      <c r="Y547" s="205"/>
      <c r="Z547" s="265"/>
      <c r="AA547" s="166"/>
      <c r="AB547" s="166"/>
      <c r="AC547" s="205"/>
      <c r="AD547" s="205"/>
      <c r="AE547" s="166"/>
      <c r="AF547" s="166"/>
      <c r="AG547" s="205"/>
      <c r="AH547" s="205"/>
      <c r="AI547" s="185"/>
      <c r="AJ547" s="166"/>
      <c r="AK547" s="205"/>
      <c r="AL547" s="205"/>
      <c r="AM547" s="166"/>
      <c r="AN547" s="166"/>
      <c r="AO547" s="205"/>
      <c r="AP547" s="265"/>
      <c r="AQ547" s="185"/>
      <c r="AR547" s="166"/>
      <c r="AS547" s="205"/>
      <c r="AT547" s="205"/>
      <c r="AU547" s="166"/>
      <c r="AV547" s="166"/>
      <c r="AW547" s="205"/>
      <c r="AX547" s="265"/>
      <c r="AY547" s="185"/>
      <c r="AZ547" s="166"/>
      <c r="BA547" s="205"/>
      <c r="BB547" s="205"/>
      <c r="BC547" s="166"/>
      <c r="BD547" s="166"/>
      <c r="BE547" s="205"/>
      <c r="BF547" s="265"/>
      <c r="BG547" s="166"/>
    </row>
    <row r="548" spans="1:59" ht="12.75" x14ac:dyDescent="0.2">
      <c r="A548" s="205"/>
      <c r="B548" s="206"/>
      <c r="C548" s="185"/>
      <c r="D548" s="166"/>
      <c r="E548" s="205"/>
      <c r="F548" s="205"/>
      <c r="G548" s="166"/>
      <c r="H548" s="166"/>
      <c r="I548" s="205"/>
      <c r="J548" s="265"/>
      <c r="K548" s="185"/>
      <c r="L548" s="166"/>
      <c r="M548" s="205"/>
      <c r="N548" s="205"/>
      <c r="O548" s="166"/>
      <c r="P548" s="166"/>
      <c r="Q548" s="205"/>
      <c r="R548" s="265"/>
      <c r="S548" s="185"/>
      <c r="T548" s="166"/>
      <c r="U548" s="205"/>
      <c r="V548" s="205"/>
      <c r="W548" s="166"/>
      <c r="X548" s="166"/>
      <c r="Y548" s="205"/>
      <c r="Z548" s="265"/>
      <c r="AA548" s="166"/>
      <c r="AB548" s="166"/>
      <c r="AC548" s="205"/>
      <c r="AD548" s="205"/>
      <c r="AE548" s="166"/>
      <c r="AF548" s="166"/>
      <c r="AG548" s="205"/>
      <c r="AH548" s="205"/>
      <c r="AI548" s="185"/>
      <c r="AJ548" s="166"/>
      <c r="AK548" s="205"/>
      <c r="AL548" s="205"/>
      <c r="AM548" s="166"/>
      <c r="AN548" s="166"/>
      <c r="AO548" s="205"/>
      <c r="AP548" s="265"/>
      <c r="AQ548" s="185"/>
      <c r="AR548" s="166"/>
      <c r="AS548" s="205"/>
      <c r="AT548" s="205"/>
      <c r="AU548" s="166"/>
      <c r="AV548" s="166"/>
      <c r="AW548" s="205"/>
      <c r="AX548" s="265"/>
      <c r="AY548" s="185"/>
      <c r="AZ548" s="166"/>
      <c r="BA548" s="205"/>
      <c r="BB548" s="205"/>
      <c r="BC548" s="166"/>
      <c r="BD548" s="166"/>
      <c r="BE548" s="205"/>
      <c r="BF548" s="265"/>
      <c r="BG548" s="166"/>
    </row>
    <row r="549" spans="1:59" ht="12.75" x14ac:dyDescent="0.2">
      <c r="A549" s="205"/>
      <c r="B549" s="206"/>
      <c r="C549" s="185"/>
      <c r="D549" s="166"/>
      <c r="E549" s="205"/>
      <c r="F549" s="205"/>
      <c r="G549" s="166"/>
      <c r="H549" s="166"/>
      <c r="I549" s="205"/>
      <c r="J549" s="265"/>
      <c r="K549" s="185"/>
      <c r="L549" s="166"/>
      <c r="M549" s="205"/>
      <c r="N549" s="205"/>
      <c r="O549" s="166"/>
      <c r="P549" s="166"/>
      <c r="Q549" s="205"/>
      <c r="R549" s="265"/>
      <c r="S549" s="185"/>
      <c r="T549" s="166"/>
      <c r="U549" s="205"/>
      <c r="V549" s="205"/>
      <c r="W549" s="166"/>
      <c r="X549" s="166"/>
      <c r="Y549" s="205"/>
      <c r="Z549" s="265"/>
      <c r="AA549" s="166"/>
      <c r="AB549" s="166"/>
      <c r="AC549" s="205"/>
      <c r="AD549" s="205"/>
      <c r="AE549" s="166"/>
      <c r="AF549" s="166"/>
      <c r="AG549" s="205"/>
      <c r="AH549" s="205"/>
      <c r="AI549" s="185"/>
      <c r="AJ549" s="166"/>
      <c r="AK549" s="205"/>
      <c r="AL549" s="205"/>
      <c r="AM549" s="166"/>
      <c r="AN549" s="166"/>
      <c r="AO549" s="205"/>
      <c r="AP549" s="265"/>
      <c r="AQ549" s="185"/>
      <c r="AR549" s="166"/>
      <c r="AS549" s="205"/>
      <c r="AT549" s="205"/>
      <c r="AU549" s="166"/>
      <c r="AV549" s="166"/>
      <c r="AW549" s="205"/>
      <c r="AX549" s="265"/>
      <c r="AY549" s="185"/>
      <c r="AZ549" s="166"/>
      <c r="BA549" s="205"/>
      <c r="BB549" s="205"/>
      <c r="BC549" s="166"/>
      <c r="BD549" s="166"/>
      <c r="BE549" s="205"/>
      <c r="BF549" s="265"/>
      <c r="BG549" s="166"/>
    </row>
    <row r="550" spans="1:59" ht="12.75" x14ac:dyDescent="0.2">
      <c r="A550" s="205"/>
      <c r="B550" s="206"/>
      <c r="C550" s="185"/>
      <c r="D550" s="166"/>
      <c r="E550" s="205"/>
      <c r="F550" s="205"/>
      <c r="G550" s="166"/>
      <c r="H550" s="166"/>
      <c r="I550" s="205"/>
      <c r="J550" s="265"/>
      <c r="K550" s="185"/>
      <c r="L550" s="166"/>
      <c r="M550" s="205"/>
      <c r="N550" s="205"/>
      <c r="O550" s="166"/>
      <c r="P550" s="166"/>
      <c r="Q550" s="205"/>
      <c r="R550" s="265"/>
      <c r="S550" s="185"/>
      <c r="T550" s="166"/>
      <c r="U550" s="205"/>
      <c r="V550" s="205"/>
      <c r="W550" s="166"/>
      <c r="X550" s="166"/>
      <c r="Y550" s="205"/>
      <c r="Z550" s="265"/>
      <c r="AA550" s="166"/>
      <c r="AB550" s="166"/>
      <c r="AC550" s="205"/>
      <c r="AD550" s="205"/>
      <c r="AE550" s="166"/>
      <c r="AF550" s="166"/>
      <c r="AG550" s="205"/>
      <c r="AH550" s="205"/>
      <c r="AI550" s="185"/>
      <c r="AJ550" s="166"/>
      <c r="AK550" s="205"/>
      <c r="AL550" s="205"/>
      <c r="AM550" s="166"/>
      <c r="AN550" s="166"/>
      <c r="AO550" s="205"/>
      <c r="AP550" s="265"/>
      <c r="AQ550" s="185"/>
      <c r="AR550" s="166"/>
      <c r="AS550" s="205"/>
      <c r="AT550" s="205"/>
      <c r="AU550" s="166"/>
      <c r="AV550" s="166"/>
      <c r="AW550" s="205"/>
      <c r="AX550" s="265"/>
      <c r="AY550" s="185"/>
      <c r="AZ550" s="166"/>
      <c r="BA550" s="205"/>
      <c r="BB550" s="205"/>
      <c r="BC550" s="166"/>
      <c r="BD550" s="166"/>
      <c r="BE550" s="205"/>
      <c r="BF550" s="265"/>
      <c r="BG550" s="166"/>
    </row>
    <row r="551" spans="1:59" ht="12.75" x14ac:dyDescent="0.2">
      <c r="A551" s="205"/>
      <c r="B551" s="206"/>
      <c r="C551" s="185"/>
      <c r="D551" s="166"/>
      <c r="E551" s="205"/>
      <c r="F551" s="205"/>
      <c r="G551" s="166"/>
      <c r="H551" s="166"/>
      <c r="I551" s="205"/>
      <c r="J551" s="265"/>
      <c r="K551" s="185"/>
      <c r="L551" s="166"/>
      <c r="M551" s="205"/>
      <c r="N551" s="205"/>
      <c r="O551" s="166"/>
      <c r="P551" s="166"/>
      <c r="Q551" s="205"/>
      <c r="R551" s="265"/>
      <c r="S551" s="185"/>
      <c r="T551" s="166"/>
      <c r="U551" s="205"/>
      <c r="V551" s="205"/>
      <c r="W551" s="166"/>
      <c r="X551" s="166"/>
      <c r="Y551" s="205"/>
      <c r="Z551" s="265"/>
      <c r="AA551" s="166"/>
      <c r="AB551" s="166"/>
      <c r="AC551" s="205"/>
      <c r="AD551" s="205"/>
      <c r="AE551" s="166"/>
      <c r="AF551" s="166"/>
      <c r="AG551" s="205"/>
      <c r="AH551" s="205"/>
      <c r="AI551" s="185"/>
      <c r="AJ551" s="166"/>
      <c r="AK551" s="205"/>
      <c r="AL551" s="205"/>
      <c r="AM551" s="166"/>
      <c r="AN551" s="166"/>
      <c r="AO551" s="205"/>
      <c r="AP551" s="265"/>
      <c r="AQ551" s="185"/>
      <c r="AR551" s="166"/>
      <c r="AS551" s="205"/>
      <c r="AT551" s="205"/>
      <c r="AU551" s="166"/>
      <c r="AV551" s="166"/>
      <c r="AW551" s="205"/>
      <c r="AX551" s="265"/>
      <c r="AY551" s="185"/>
      <c r="AZ551" s="166"/>
      <c r="BA551" s="205"/>
      <c r="BB551" s="205"/>
      <c r="BC551" s="166"/>
      <c r="BD551" s="166"/>
      <c r="BE551" s="205"/>
      <c r="BF551" s="265"/>
      <c r="BG551" s="166"/>
    </row>
    <row r="552" spans="1:59" ht="12.75" x14ac:dyDescent="0.2">
      <c r="A552" s="205"/>
      <c r="B552" s="206"/>
      <c r="C552" s="185"/>
      <c r="D552" s="166"/>
      <c r="E552" s="205"/>
      <c r="F552" s="205"/>
      <c r="G552" s="166"/>
      <c r="H552" s="166"/>
      <c r="I552" s="205"/>
      <c r="J552" s="265"/>
      <c r="K552" s="185"/>
      <c r="L552" s="166"/>
      <c r="M552" s="205"/>
      <c r="N552" s="205"/>
      <c r="O552" s="166"/>
      <c r="P552" s="166"/>
      <c r="Q552" s="205"/>
      <c r="R552" s="265"/>
      <c r="S552" s="185"/>
      <c r="T552" s="166"/>
      <c r="U552" s="205"/>
      <c r="V552" s="205"/>
      <c r="W552" s="166"/>
      <c r="X552" s="166"/>
      <c r="Y552" s="205"/>
      <c r="Z552" s="265"/>
      <c r="AA552" s="166"/>
      <c r="AB552" s="166"/>
      <c r="AC552" s="205"/>
      <c r="AD552" s="205"/>
      <c r="AE552" s="166"/>
      <c r="AF552" s="166"/>
      <c r="AG552" s="205"/>
      <c r="AH552" s="205"/>
      <c r="AI552" s="185"/>
      <c r="AJ552" s="166"/>
      <c r="AK552" s="205"/>
      <c r="AL552" s="205"/>
      <c r="AM552" s="166"/>
      <c r="AN552" s="166"/>
      <c r="AO552" s="205"/>
      <c r="AP552" s="265"/>
      <c r="AQ552" s="185"/>
      <c r="AR552" s="166"/>
      <c r="AS552" s="205"/>
      <c r="AT552" s="205"/>
      <c r="AU552" s="166"/>
      <c r="AV552" s="166"/>
      <c r="AW552" s="205"/>
      <c r="AX552" s="265"/>
      <c r="AY552" s="185"/>
      <c r="AZ552" s="166"/>
      <c r="BA552" s="205"/>
      <c r="BB552" s="205"/>
      <c r="BC552" s="166"/>
      <c r="BD552" s="166"/>
      <c r="BE552" s="205"/>
      <c r="BF552" s="265"/>
      <c r="BG552" s="166"/>
    </row>
    <row r="553" spans="1:59" ht="12.75" x14ac:dyDescent="0.2">
      <c r="A553" s="205"/>
      <c r="B553" s="206"/>
      <c r="C553" s="185"/>
      <c r="D553" s="166"/>
      <c r="E553" s="205"/>
      <c r="F553" s="205"/>
      <c r="G553" s="166"/>
      <c r="H553" s="166"/>
      <c r="I553" s="205"/>
      <c r="J553" s="265"/>
      <c r="K553" s="185"/>
      <c r="L553" s="166"/>
      <c r="M553" s="205"/>
      <c r="N553" s="205"/>
      <c r="O553" s="166"/>
      <c r="P553" s="166"/>
      <c r="Q553" s="205"/>
      <c r="R553" s="265"/>
      <c r="S553" s="185"/>
      <c r="T553" s="166"/>
      <c r="U553" s="205"/>
      <c r="V553" s="205"/>
      <c r="W553" s="166"/>
      <c r="X553" s="166"/>
      <c r="Y553" s="205"/>
      <c r="Z553" s="265"/>
      <c r="AA553" s="166"/>
      <c r="AB553" s="166"/>
      <c r="AC553" s="205"/>
      <c r="AD553" s="205"/>
      <c r="AE553" s="166"/>
      <c r="AF553" s="166"/>
      <c r="AG553" s="205"/>
      <c r="AH553" s="205"/>
      <c r="AI553" s="185"/>
      <c r="AJ553" s="166"/>
      <c r="AK553" s="205"/>
      <c r="AL553" s="205"/>
      <c r="AM553" s="166"/>
      <c r="AN553" s="166"/>
      <c r="AO553" s="205"/>
      <c r="AP553" s="265"/>
      <c r="AQ553" s="185"/>
      <c r="AR553" s="166"/>
      <c r="AS553" s="205"/>
      <c r="AT553" s="205"/>
      <c r="AU553" s="166"/>
      <c r="AV553" s="166"/>
      <c r="AW553" s="205"/>
      <c r="AX553" s="265"/>
      <c r="AY553" s="185"/>
      <c r="AZ553" s="166"/>
      <c r="BA553" s="205"/>
      <c r="BB553" s="205"/>
      <c r="BC553" s="166"/>
      <c r="BD553" s="166"/>
      <c r="BE553" s="205"/>
      <c r="BF553" s="265"/>
      <c r="BG553" s="166"/>
    </row>
    <row r="554" spans="1:59" ht="12.75" x14ac:dyDescent="0.2">
      <c r="A554" s="205"/>
      <c r="B554" s="206"/>
      <c r="C554" s="185"/>
      <c r="D554" s="166"/>
      <c r="E554" s="205"/>
      <c r="F554" s="205"/>
      <c r="G554" s="166"/>
      <c r="H554" s="166"/>
      <c r="I554" s="205"/>
      <c r="J554" s="265"/>
      <c r="K554" s="185"/>
      <c r="L554" s="166"/>
      <c r="M554" s="205"/>
      <c r="N554" s="205"/>
      <c r="O554" s="166"/>
      <c r="P554" s="166"/>
      <c r="Q554" s="205"/>
      <c r="R554" s="265"/>
      <c r="S554" s="185"/>
      <c r="T554" s="166"/>
      <c r="U554" s="205"/>
      <c r="V554" s="205"/>
      <c r="W554" s="166"/>
      <c r="X554" s="166"/>
      <c r="Y554" s="205"/>
      <c r="Z554" s="265"/>
      <c r="AA554" s="166"/>
      <c r="AB554" s="166"/>
      <c r="AC554" s="205"/>
      <c r="AD554" s="205"/>
      <c r="AE554" s="166"/>
      <c r="AF554" s="166"/>
      <c r="AG554" s="205"/>
      <c r="AH554" s="205"/>
      <c r="AI554" s="185"/>
      <c r="AJ554" s="166"/>
      <c r="AK554" s="205"/>
      <c r="AL554" s="205"/>
      <c r="AM554" s="166"/>
      <c r="AN554" s="166"/>
      <c r="AO554" s="205"/>
      <c r="AP554" s="265"/>
      <c r="AQ554" s="185"/>
      <c r="AR554" s="166"/>
      <c r="AS554" s="205"/>
      <c r="AT554" s="205"/>
      <c r="AU554" s="166"/>
      <c r="AV554" s="166"/>
      <c r="AW554" s="205"/>
      <c r="AX554" s="265"/>
      <c r="AY554" s="185"/>
      <c r="AZ554" s="166"/>
      <c r="BA554" s="205"/>
      <c r="BB554" s="205"/>
      <c r="BC554" s="166"/>
      <c r="BD554" s="166"/>
      <c r="BE554" s="205"/>
      <c r="BF554" s="265"/>
      <c r="BG554" s="166"/>
    </row>
    <row r="555" spans="1:59" ht="12.75" x14ac:dyDescent="0.2">
      <c r="A555" s="205"/>
      <c r="B555" s="206"/>
      <c r="C555" s="185"/>
      <c r="D555" s="166"/>
      <c r="E555" s="205"/>
      <c r="F555" s="205"/>
      <c r="G555" s="166"/>
      <c r="H555" s="166"/>
      <c r="I555" s="205"/>
      <c r="J555" s="265"/>
      <c r="K555" s="185"/>
      <c r="L555" s="166"/>
      <c r="M555" s="205"/>
      <c r="N555" s="205"/>
      <c r="O555" s="166"/>
      <c r="P555" s="166"/>
      <c r="Q555" s="205"/>
      <c r="R555" s="265"/>
      <c r="S555" s="185"/>
      <c r="T555" s="166"/>
      <c r="U555" s="205"/>
      <c r="V555" s="205"/>
      <c r="W555" s="166"/>
      <c r="X555" s="166"/>
      <c r="Y555" s="205"/>
      <c r="Z555" s="265"/>
      <c r="AA555" s="166"/>
      <c r="AB555" s="166"/>
      <c r="AC555" s="205"/>
      <c r="AD555" s="205"/>
      <c r="AE555" s="166"/>
      <c r="AF555" s="166"/>
      <c r="AG555" s="205"/>
      <c r="AH555" s="205"/>
      <c r="AI555" s="185"/>
      <c r="AJ555" s="166"/>
      <c r="AK555" s="205"/>
      <c r="AL555" s="205"/>
      <c r="AM555" s="166"/>
      <c r="AN555" s="166"/>
      <c r="AO555" s="205"/>
      <c r="AP555" s="265"/>
      <c r="AQ555" s="185"/>
      <c r="AR555" s="166"/>
      <c r="AS555" s="205"/>
      <c r="AT555" s="205"/>
      <c r="AU555" s="166"/>
      <c r="AV555" s="166"/>
      <c r="AW555" s="205"/>
      <c r="AX555" s="265"/>
      <c r="AY555" s="185"/>
      <c r="AZ555" s="166"/>
      <c r="BA555" s="205"/>
      <c r="BB555" s="205"/>
      <c r="BC555" s="166"/>
      <c r="BD555" s="166"/>
      <c r="BE555" s="205"/>
      <c r="BF555" s="265"/>
      <c r="BG555" s="166"/>
    </row>
    <row r="556" spans="1:59" ht="12.75" x14ac:dyDescent="0.2">
      <c r="A556" s="205"/>
      <c r="B556" s="206"/>
      <c r="C556" s="185"/>
      <c r="D556" s="166"/>
      <c r="E556" s="205"/>
      <c r="F556" s="205"/>
      <c r="G556" s="166"/>
      <c r="H556" s="166"/>
      <c r="I556" s="205"/>
      <c r="J556" s="265"/>
      <c r="K556" s="185"/>
      <c r="L556" s="166"/>
      <c r="M556" s="205"/>
      <c r="N556" s="205"/>
      <c r="O556" s="166"/>
      <c r="P556" s="166"/>
      <c r="Q556" s="205"/>
      <c r="R556" s="265"/>
      <c r="S556" s="185"/>
      <c r="T556" s="166"/>
      <c r="U556" s="205"/>
      <c r="V556" s="205"/>
      <c r="W556" s="166"/>
      <c r="X556" s="166"/>
      <c r="Y556" s="205"/>
      <c r="Z556" s="265"/>
      <c r="AA556" s="166"/>
      <c r="AB556" s="166"/>
      <c r="AC556" s="205"/>
      <c r="AD556" s="205"/>
      <c r="AE556" s="166"/>
      <c r="AF556" s="166"/>
      <c r="AG556" s="205"/>
      <c r="AH556" s="205"/>
      <c r="AI556" s="185"/>
      <c r="AJ556" s="166"/>
      <c r="AK556" s="205"/>
      <c r="AL556" s="205"/>
      <c r="AM556" s="166"/>
      <c r="AN556" s="166"/>
      <c r="AO556" s="205"/>
      <c r="AP556" s="265"/>
      <c r="AQ556" s="185"/>
      <c r="AR556" s="166"/>
      <c r="AS556" s="205"/>
      <c r="AT556" s="205"/>
      <c r="AU556" s="166"/>
      <c r="AV556" s="166"/>
      <c r="AW556" s="205"/>
      <c r="AX556" s="265"/>
      <c r="AY556" s="185"/>
      <c r="AZ556" s="166"/>
      <c r="BA556" s="205"/>
      <c r="BB556" s="205"/>
      <c r="BC556" s="166"/>
      <c r="BD556" s="166"/>
      <c r="BE556" s="205"/>
      <c r="BF556" s="265"/>
      <c r="BG556" s="166"/>
    </row>
    <row r="557" spans="1:59" ht="12.75" x14ac:dyDescent="0.2">
      <c r="A557" s="205"/>
      <c r="B557" s="206"/>
      <c r="C557" s="185"/>
      <c r="D557" s="166"/>
      <c r="E557" s="205"/>
      <c r="F557" s="205"/>
      <c r="G557" s="166"/>
      <c r="H557" s="166"/>
      <c r="I557" s="205"/>
      <c r="J557" s="265"/>
      <c r="K557" s="185"/>
      <c r="L557" s="166"/>
      <c r="M557" s="205"/>
      <c r="N557" s="205"/>
      <c r="O557" s="166"/>
      <c r="P557" s="166"/>
      <c r="Q557" s="205"/>
      <c r="R557" s="265"/>
      <c r="S557" s="185"/>
      <c r="T557" s="166"/>
      <c r="U557" s="205"/>
      <c r="V557" s="205"/>
      <c r="W557" s="166"/>
      <c r="X557" s="166"/>
      <c r="Y557" s="205"/>
      <c r="Z557" s="265"/>
      <c r="AA557" s="166"/>
      <c r="AB557" s="166"/>
      <c r="AC557" s="205"/>
      <c r="AD557" s="205"/>
      <c r="AE557" s="166"/>
      <c r="AF557" s="166"/>
      <c r="AG557" s="205"/>
      <c r="AH557" s="205"/>
      <c r="AI557" s="185"/>
      <c r="AJ557" s="166"/>
      <c r="AK557" s="205"/>
      <c r="AL557" s="205"/>
      <c r="AM557" s="166"/>
      <c r="AN557" s="166"/>
      <c r="AO557" s="205"/>
      <c r="AP557" s="265"/>
      <c r="AQ557" s="185"/>
      <c r="AR557" s="166"/>
      <c r="AS557" s="205"/>
      <c r="AT557" s="205"/>
      <c r="AU557" s="166"/>
      <c r="AV557" s="166"/>
      <c r="AW557" s="205"/>
      <c r="AX557" s="265"/>
      <c r="AY557" s="185"/>
      <c r="AZ557" s="166"/>
      <c r="BA557" s="205"/>
      <c r="BB557" s="205"/>
      <c r="BC557" s="166"/>
      <c r="BD557" s="166"/>
      <c r="BE557" s="205"/>
      <c r="BF557" s="265"/>
      <c r="BG557" s="166"/>
    </row>
    <row r="558" spans="1:59" ht="12.75" x14ac:dyDescent="0.2">
      <c r="A558" s="205"/>
      <c r="B558" s="206"/>
      <c r="C558" s="185"/>
      <c r="D558" s="166"/>
      <c r="E558" s="205"/>
      <c r="F558" s="205"/>
      <c r="G558" s="166"/>
      <c r="H558" s="166"/>
      <c r="I558" s="205"/>
      <c r="J558" s="265"/>
      <c r="K558" s="185"/>
      <c r="L558" s="166"/>
      <c r="M558" s="205"/>
      <c r="N558" s="205"/>
      <c r="O558" s="166"/>
      <c r="P558" s="166"/>
      <c r="Q558" s="205"/>
      <c r="R558" s="265"/>
      <c r="S558" s="185"/>
      <c r="T558" s="166"/>
      <c r="U558" s="205"/>
      <c r="V558" s="205"/>
      <c r="W558" s="166"/>
      <c r="X558" s="166"/>
      <c r="Y558" s="205"/>
      <c r="Z558" s="265"/>
      <c r="AA558" s="166"/>
      <c r="AB558" s="166"/>
      <c r="AC558" s="205"/>
      <c r="AD558" s="205"/>
      <c r="AE558" s="166"/>
      <c r="AF558" s="166"/>
      <c r="AG558" s="205"/>
      <c r="AH558" s="205"/>
      <c r="AI558" s="185"/>
      <c r="AJ558" s="166"/>
      <c r="AK558" s="205"/>
      <c r="AL558" s="205"/>
      <c r="AM558" s="166"/>
      <c r="AN558" s="166"/>
      <c r="AO558" s="205"/>
      <c r="AP558" s="265"/>
      <c r="AQ558" s="185"/>
      <c r="AR558" s="166"/>
      <c r="AS558" s="205"/>
      <c r="AT558" s="205"/>
      <c r="AU558" s="166"/>
      <c r="AV558" s="166"/>
      <c r="AW558" s="205"/>
      <c r="AX558" s="265"/>
      <c r="AY558" s="185"/>
      <c r="AZ558" s="166"/>
      <c r="BA558" s="205"/>
      <c r="BB558" s="205"/>
      <c r="BC558" s="166"/>
      <c r="BD558" s="166"/>
      <c r="BE558" s="205"/>
      <c r="BF558" s="265"/>
      <c r="BG558" s="166"/>
    </row>
    <row r="559" spans="1:59" ht="12.75" x14ac:dyDescent="0.2">
      <c r="A559" s="205"/>
      <c r="B559" s="206"/>
      <c r="C559" s="185"/>
      <c r="D559" s="166"/>
      <c r="E559" s="205"/>
      <c r="F559" s="205"/>
      <c r="G559" s="166"/>
      <c r="H559" s="166"/>
      <c r="I559" s="205"/>
      <c r="J559" s="265"/>
      <c r="K559" s="185"/>
      <c r="L559" s="166"/>
      <c r="M559" s="205"/>
      <c r="N559" s="205"/>
      <c r="O559" s="166"/>
      <c r="P559" s="166"/>
      <c r="Q559" s="205"/>
      <c r="R559" s="265"/>
      <c r="S559" s="185"/>
      <c r="T559" s="166"/>
      <c r="U559" s="205"/>
      <c r="V559" s="205"/>
      <c r="W559" s="166"/>
      <c r="X559" s="166"/>
      <c r="Y559" s="205"/>
      <c r="Z559" s="265"/>
      <c r="AA559" s="166"/>
      <c r="AB559" s="166"/>
      <c r="AC559" s="205"/>
      <c r="AD559" s="205"/>
      <c r="AE559" s="166"/>
      <c r="AF559" s="166"/>
      <c r="AG559" s="205"/>
      <c r="AH559" s="205"/>
      <c r="AI559" s="185"/>
      <c r="AJ559" s="166"/>
      <c r="AK559" s="205"/>
      <c r="AL559" s="205"/>
      <c r="AM559" s="166"/>
      <c r="AN559" s="166"/>
      <c r="AO559" s="205"/>
      <c r="AP559" s="265"/>
      <c r="AQ559" s="185"/>
      <c r="AR559" s="166"/>
      <c r="AS559" s="205"/>
      <c r="AT559" s="205"/>
      <c r="AU559" s="166"/>
      <c r="AV559" s="166"/>
      <c r="AW559" s="205"/>
      <c r="AX559" s="265"/>
      <c r="AY559" s="185"/>
      <c r="AZ559" s="166"/>
      <c r="BA559" s="205"/>
      <c r="BB559" s="205"/>
      <c r="BC559" s="166"/>
      <c r="BD559" s="166"/>
      <c r="BE559" s="205"/>
      <c r="BF559" s="265"/>
      <c r="BG559" s="166"/>
    </row>
    <row r="560" spans="1:59" ht="12.75" x14ac:dyDescent="0.2">
      <c r="A560" s="205"/>
      <c r="B560" s="206"/>
      <c r="C560" s="185"/>
      <c r="D560" s="166"/>
      <c r="E560" s="205"/>
      <c r="F560" s="205"/>
      <c r="G560" s="166"/>
      <c r="H560" s="166"/>
      <c r="I560" s="205"/>
      <c r="J560" s="265"/>
      <c r="K560" s="185"/>
      <c r="L560" s="166"/>
      <c r="M560" s="205"/>
      <c r="N560" s="205"/>
      <c r="O560" s="166"/>
      <c r="P560" s="166"/>
      <c r="Q560" s="205"/>
      <c r="R560" s="265"/>
      <c r="S560" s="185"/>
      <c r="T560" s="166"/>
      <c r="U560" s="205"/>
      <c r="V560" s="205"/>
      <c r="W560" s="166"/>
      <c r="X560" s="166"/>
      <c r="Y560" s="205"/>
      <c r="Z560" s="265"/>
      <c r="AA560" s="166"/>
      <c r="AB560" s="166"/>
      <c r="AC560" s="205"/>
      <c r="AD560" s="205"/>
      <c r="AE560" s="166"/>
      <c r="AF560" s="166"/>
      <c r="AG560" s="205"/>
      <c r="AH560" s="205"/>
      <c r="AI560" s="185"/>
      <c r="AJ560" s="166"/>
      <c r="AK560" s="205"/>
      <c r="AL560" s="205"/>
      <c r="AM560" s="166"/>
      <c r="AN560" s="166"/>
      <c r="AO560" s="205"/>
      <c r="AP560" s="265"/>
      <c r="AQ560" s="185"/>
      <c r="AR560" s="166"/>
      <c r="AS560" s="205"/>
      <c r="AT560" s="205"/>
      <c r="AU560" s="166"/>
      <c r="AV560" s="166"/>
      <c r="AW560" s="205"/>
      <c r="AX560" s="265"/>
      <c r="AY560" s="185"/>
      <c r="AZ560" s="166"/>
      <c r="BA560" s="205"/>
      <c r="BB560" s="205"/>
      <c r="BC560" s="166"/>
      <c r="BD560" s="166"/>
      <c r="BE560" s="205"/>
      <c r="BF560" s="265"/>
      <c r="BG560" s="166"/>
    </row>
    <row r="561" spans="1:59" ht="12.75" x14ac:dyDescent="0.2">
      <c r="A561" s="205"/>
      <c r="B561" s="206"/>
      <c r="C561" s="185"/>
      <c r="D561" s="166"/>
      <c r="E561" s="205"/>
      <c r="F561" s="205"/>
      <c r="G561" s="166"/>
      <c r="H561" s="166"/>
      <c r="I561" s="205"/>
      <c r="J561" s="265"/>
      <c r="K561" s="185"/>
      <c r="L561" s="166"/>
      <c r="M561" s="205"/>
      <c r="N561" s="205"/>
      <c r="O561" s="166"/>
      <c r="P561" s="166"/>
      <c r="Q561" s="205"/>
      <c r="R561" s="265"/>
      <c r="S561" s="185"/>
      <c r="T561" s="166"/>
      <c r="U561" s="205"/>
      <c r="V561" s="205"/>
      <c r="W561" s="166"/>
      <c r="X561" s="166"/>
      <c r="Y561" s="205"/>
      <c r="Z561" s="265"/>
      <c r="AA561" s="166"/>
      <c r="AB561" s="166"/>
      <c r="AC561" s="205"/>
      <c r="AD561" s="205"/>
      <c r="AE561" s="166"/>
      <c r="AF561" s="166"/>
      <c r="AG561" s="205"/>
      <c r="AH561" s="205"/>
      <c r="AI561" s="185"/>
      <c r="AJ561" s="166"/>
      <c r="AK561" s="205"/>
      <c r="AL561" s="205"/>
      <c r="AM561" s="166"/>
      <c r="AN561" s="166"/>
      <c r="AO561" s="205"/>
      <c r="AP561" s="265"/>
      <c r="AQ561" s="185"/>
      <c r="AR561" s="166"/>
      <c r="AS561" s="205"/>
      <c r="AT561" s="205"/>
      <c r="AU561" s="166"/>
      <c r="AV561" s="166"/>
      <c r="AW561" s="205"/>
      <c r="AX561" s="265"/>
      <c r="AY561" s="185"/>
      <c r="AZ561" s="166"/>
      <c r="BA561" s="205"/>
      <c r="BB561" s="205"/>
      <c r="BC561" s="166"/>
      <c r="BD561" s="166"/>
      <c r="BE561" s="205"/>
      <c r="BF561" s="265"/>
      <c r="BG561" s="166"/>
    </row>
    <row r="562" spans="1:59" ht="12.75" x14ac:dyDescent="0.2">
      <c r="A562" s="205"/>
      <c r="B562" s="206"/>
      <c r="C562" s="185"/>
      <c r="D562" s="166"/>
      <c r="E562" s="205"/>
      <c r="F562" s="205"/>
      <c r="G562" s="166"/>
      <c r="H562" s="166"/>
      <c r="I562" s="205"/>
      <c r="J562" s="265"/>
      <c r="K562" s="185"/>
      <c r="L562" s="166"/>
      <c r="M562" s="205"/>
      <c r="N562" s="205"/>
      <c r="O562" s="166"/>
      <c r="P562" s="166"/>
      <c r="Q562" s="205"/>
      <c r="R562" s="265"/>
      <c r="S562" s="185"/>
      <c r="T562" s="166"/>
      <c r="U562" s="205"/>
      <c r="V562" s="205"/>
      <c r="W562" s="166"/>
      <c r="X562" s="166"/>
      <c r="Y562" s="205"/>
      <c r="Z562" s="265"/>
      <c r="AA562" s="166"/>
      <c r="AB562" s="166"/>
      <c r="AC562" s="205"/>
      <c r="AD562" s="205"/>
      <c r="AE562" s="166"/>
      <c r="AF562" s="166"/>
      <c r="AG562" s="205"/>
      <c r="AH562" s="205"/>
      <c r="AI562" s="185"/>
      <c r="AJ562" s="166"/>
      <c r="AK562" s="205"/>
      <c r="AL562" s="205"/>
      <c r="AM562" s="166"/>
      <c r="AN562" s="166"/>
      <c r="AO562" s="205"/>
      <c r="AP562" s="265"/>
      <c r="AQ562" s="185"/>
      <c r="AR562" s="166"/>
      <c r="AS562" s="205"/>
      <c r="AT562" s="205"/>
      <c r="AU562" s="166"/>
      <c r="AV562" s="166"/>
      <c r="AW562" s="205"/>
      <c r="AX562" s="265"/>
      <c r="AY562" s="185"/>
      <c r="AZ562" s="166"/>
      <c r="BA562" s="205"/>
      <c r="BB562" s="205"/>
      <c r="BC562" s="166"/>
      <c r="BD562" s="166"/>
      <c r="BE562" s="205"/>
      <c r="BF562" s="265"/>
      <c r="BG562" s="166"/>
    </row>
    <row r="563" spans="1:59" ht="12.75" x14ac:dyDescent="0.2">
      <c r="A563" s="205"/>
      <c r="B563" s="206"/>
      <c r="C563" s="185"/>
      <c r="D563" s="166"/>
      <c r="E563" s="205"/>
      <c r="F563" s="205"/>
      <c r="G563" s="166"/>
      <c r="H563" s="166"/>
      <c r="I563" s="205"/>
      <c r="J563" s="265"/>
      <c r="K563" s="185"/>
      <c r="L563" s="166"/>
      <c r="M563" s="205"/>
      <c r="N563" s="205"/>
      <c r="O563" s="166"/>
      <c r="P563" s="166"/>
      <c r="Q563" s="205"/>
      <c r="R563" s="265"/>
      <c r="S563" s="185"/>
      <c r="T563" s="166"/>
      <c r="U563" s="205"/>
      <c r="V563" s="205"/>
      <c r="W563" s="166"/>
      <c r="X563" s="166"/>
      <c r="Y563" s="205"/>
      <c r="Z563" s="265"/>
      <c r="AA563" s="166"/>
      <c r="AB563" s="166"/>
      <c r="AC563" s="205"/>
      <c r="AD563" s="205"/>
      <c r="AE563" s="166"/>
      <c r="AF563" s="166"/>
      <c r="AG563" s="205"/>
      <c r="AH563" s="205"/>
      <c r="AI563" s="185"/>
      <c r="AJ563" s="166"/>
      <c r="AK563" s="205"/>
      <c r="AL563" s="205"/>
      <c r="AM563" s="166"/>
      <c r="AN563" s="166"/>
      <c r="AO563" s="205"/>
      <c r="AP563" s="265"/>
      <c r="AQ563" s="185"/>
      <c r="AR563" s="166"/>
      <c r="AS563" s="205"/>
      <c r="AT563" s="205"/>
      <c r="AU563" s="166"/>
      <c r="AV563" s="166"/>
      <c r="AW563" s="205"/>
      <c r="AX563" s="265"/>
      <c r="AY563" s="185"/>
      <c r="AZ563" s="166"/>
      <c r="BA563" s="205"/>
      <c r="BB563" s="205"/>
      <c r="BC563" s="166"/>
      <c r="BD563" s="166"/>
      <c r="BE563" s="205"/>
      <c r="BF563" s="265"/>
      <c r="BG563" s="166"/>
    </row>
    <row r="564" spans="1:59" ht="12.75" x14ac:dyDescent="0.2">
      <c r="A564" s="205"/>
      <c r="B564" s="206"/>
      <c r="C564" s="185"/>
      <c r="D564" s="166"/>
      <c r="E564" s="205"/>
      <c r="F564" s="205"/>
      <c r="G564" s="166"/>
      <c r="H564" s="166"/>
      <c r="I564" s="205"/>
      <c r="J564" s="265"/>
      <c r="K564" s="185"/>
      <c r="L564" s="166"/>
      <c r="M564" s="205"/>
      <c r="N564" s="205"/>
      <c r="O564" s="166"/>
      <c r="P564" s="166"/>
      <c r="Q564" s="205"/>
      <c r="R564" s="265"/>
      <c r="S564" s="185"/>
      <c r="T564" s="166"/>
      <c r="U564" s="205"/>
      <c r="V564" s="205"/>
      <c r="W564" s="166"/>
      <c r="X564" s="166"/>
      <c r="Y564" s="205"/>
      <c r="Z564" s="265"/>
      <c r="AA564" s="166"/>
      <c r="AB564" s="166"/>
      <c r="AC564" s="205"/>
      <c r="AD564" s="205"/>
      <c r="AE564" s="166"/>
      <c r="AF564" s="166"/>
      <c r="AG564" s="205"/>
      <c r="AH564" s="205"/>
      <c r="AI564" s="185"/>
      <c r="AJ564" s="166"/>
      <c r="AK564" s="205"/>
      <c r="AL564" s="205"/>
      <c r="AM564" s="166"/>
      <c r="AN564" s="166"/>
      <c r="AO564" s="205"/>
      <c r="AP564" s="265"/>
      <c r="AQ564" s="185"/>
      <c r="AR564" s="166"/>
      <c r="AS564" s="205"/>
      <c r="AT564" s="205"/>
      <c r="AU564" s="166"/>
      <c r="AV564" s="166"/>
      <c r="AW564" s="205"/>
      <c r="AX564" s="265"/>
      <c r="AY564" s="185"/>
      <c r="AZ564" s="166"/>
      <c r="BA564" s="205"/>
      <c r="BB564" s="205"/>
      <c r="BC564" s="166"/>
      <c r="BD564" s="166"/>
      <c r="BE564" s="205"/>
      <c r="BF564" s="265"/>
      <c r="BG564" s="166"/>
    </row>
    <row r="565" spans="1:59" ht="12.75" x14ac:dyDescent="0.2">
      <c r="A565" s="205"/>
      <c r="B565" s="206"/>
      <c r="C565" s="185"/>
      <c r="D565" s="166"/>
      <c r="E565" s="205"/>
      <c r="F565" s="205"/>
      <c r="G565" s="166"/>
      <c r="H565" s="166"/>
      <c r="I565" s="205"/>
      <c r="J565" s="265"/>
      <c r="K565" s="185"/>
      <c r="L565" s="166"/>
      <c r="M565" s="205"/>
      <c r="N565" s="205"/>
      <c r="O565" s="166"/>
      <c r="P565" s="166"/>
      <c r="Q565" s="205"/>
      <c r="R565" s="265"/>
      <c r="S565" s="185"/>
      <c r="T565" s="166"/>
      <c r="U565" s="205"/>
      <c r="V565" s="205"/>
      <c r="W565" s="166"/>
      <c r="X565" s="166"/>
      <c r="Y565" s="205"/>
      <c r="Z565" s="265"/>
      <c r="AA565" s="166"/>
      <c r="AB565" s="166"/>
      <c r="AC565" s="205"/>
      <c r="AD565" s="205"/>
      <c r="AE565" s="166"/>
      <c r="AF565" s="166"/>
      <c r="AG565" s="205"/>
      <c r="AH565" s="205"/>
      <c r="AI565" s="185"/>
      <c r="AJ565" s="166"/>
      <c r="AK565" s="205"/>
      <c r="AL565" s="205"/>
      <c r="AM565" s="166"/>
      <c r="AN565" s="166"/>
      <c r="AO565" s="205"/>
      <c r="AP565" s="265"/>
      <c r="AQ565" s="185"/>
      <c r="AR565" s="166"/>
      <c r="AS565" s="205"/>
      <c r="AT565" s="205"/>
      <c r="AU565" s="166"/>
      <c r="AV565" s="166"/>
      <c r="AW565" s="205"/>
      <c r="AX565" s="265"/>
      <c r="AY565" s="185"/>
      <c r="AZ565" s="166"/>
      <c r="BA565" s="205"/>
      <c r="BB565" s="205"/>
      <c r="BC565" s="166"/>
      <c r="BD565" s="166"/>
      <c r="BE565" s="205"/>
      <c r="BF565" s="265"/>
      <c r="BG565" s="166"/>
    </row>
    <row r="566" spans="1:59" ht="12.75" x14ac:dyDescent="0.2">
      <c r="A566" s="205"/>
      <c r="B566" s="206"/>
      <c r="C566" s="185"/>
      <c r="D566" s="166"/>
      <c r="E566" s="205"/>
      <c r="F566" s="205"/>
      <c r="G566" s="166"/>
      <c r="H566" s="166"/>
      <c r="I566" s="205"/>
      <c r="J566" s="265"/>
      <c r="K566" s="185"/>
      <c r="L566" s="166"/>
      <c r="M566" s="205"/>
      <c r="N566" s="205"/>
      <c r="O566" s="166"/>
      <c r="P566" s="166"/>
      <c r="Q566" s="205"/>
      <c r="R566" s="265"/>
      <c r="S566" s="185"/>
      <c r="T566" s="166"/>
      <c r="U566" s="205"/>
      <c r="V566" s="205"/>
      <c r="W566" s="166"/>
      <c r="X566" s="166"/>
      <c r="Y566" s="205"/>
      <c r="Z566" s="265"/>
      <c r="AA566" s="166"/>
      <c r="AB566" s="166"/>
      <c r="AC566" s="205"/>
      <c r="AD566" s="205"/>
      <c r="AE566" s="166"/>
      <c r="AF566" s="166"/>
      <c r="AG566" s="205"/>
      <c r="AH566" s="205"/>
      <c r="AI566" s="185"/>
      <c r="AJ566" s="166"/>
      <c r="AK566" s="205"/>
      <c r="AL566" s="205"/>
      <c r="AM566" s="166"/>
      <c r="AN566" s="166"/>
      <c r="AO566" s="205"/>
      <c r="AP566" s="265"/>
      <c r="AQ566" s="185"/>
      <c r="AR566" s="166"/>
      <c r="AS566" s="205"/>
      <c r="AT566" s="205"/>
      <c r="AU566" s="166"/>
      <c r="AV566" s="166"/>
      <c r="AW566" s="205"/>
      <c r="AX566" s="265"/>
      <c r="AY566" s="185"/>
      <c r="AZ566" s="166"/>
      <c r="BA566" s="205"/>
      <c r="BB566" s="205"/>
      <c r="BC566" s="166"/>
      <c r="BD566" s="166"/>
      <c r="BE566" s="205"/>
      <c r="BF566" s="265"/>
      <c r="BG566" s="166"/>
    </row>
    <row r="567" spans="1:59" ht="12.75" x14ac:dyDescent="0.2">
      <c r="A567" s="205"/>
      <c r="B567" s="206"/>
      <c r="C567" s="185"/>
      <c r="D567" s="166"/>
      <c r="E567" s="205"/>
      <c r="F567" s="205"/>
      <c r="G567" s="166"/>
      <c r="H567" s="166"/>
      <c r="I567" s="205"/>
      <c r="J567" s="265"/>
      <c r="K567" s="185"/>
      <c r="L567" s="166"/>
      <c r="M567" s="205"/>
      <c r="N567" s="205"/>
      <c r="O567" s="166"/>
      <c r="P567" s="166"/>
      <c r="Q567" s="205"/>
      <c r="R567" s="265"/>
      <c r="S567" s="185"/>
      <c r="T567" s="166"/>
      <c r="U567" s="205"/>
      <c r="V567" s="205"/>
      <c r="W567" s="166"/>
      <c r="X567" s="166"/>
      <c r="Y567" s="205"/>
      <c r="Z567" s="265"/>
      <c r="AA567" s="166"/>
      <c r="AB567" s="166"/>
      <c r="AC567" s="205"/>
      <c r="AD567" s="205"/>
      <c r="AE567" s="166"/>
      <c r="AF567" s="166"/>
      <c r="AG567" s="205"/>
      <c r="AH567" s="205"/>
      <c r="AI567" s="185"/>
      <c r="AJ567" s="166"/>
      <c r="AK567" s="205"/>
      <c r="AL567" s="205"/>
      <c r="AM567" s="166"/>
      <c r="AN567" s="166"/>
      <c r="AO567" s="205"/>
      <c r="AP567" s="265"/>
      <c r="AQ567" s="185"/>
      <c r="AR567" s="166"/>
      <c r="AS567" s="205"/>
      <c r="AT567" s="205"/>
      <c r="AU567" s="166"/>
      <c r="AV567" s="166"/>
      <c r="AW567" s="205"/>
      <c r="AX567" s="265"/>
      <c r="AY567" s="185"/>
      <c r="AZ567" s="166"/>
      <c r="BA567" s="205"/>
      <c r="BB567" s="205"/>
      <c r="BC567" s="166"/>
      <c r="BD567" s="166"/>
      <c r="BE567" s="205"/>
      <c r="BF567" s="265"/>
      <c r="BG567" s="166"/>
    </row>
    <row r="568" spans="1:59" ht="12.75" x14ac:dyDescent="0.2">
      <c r="A568" s="205"/>
      <c r="B568" s="206"/>
      <c r="C568" s="185"/>
      <c r="D568" s="166"/>
      <c r="E568" s="205"/>
      <c r="F568" s="205"/>
      <c r="G568" s="166"/>
      <c r="H568" s="166"/>
      <c r="I568" s="205"/>
      <c r="J568" s="265"/>
      <c r="K568" s="185"/>
      <c r="L568" s="166"/>
      <c r="M568" s="205"/>
      <c r="N568" s="205"/>
      <c r="O568" s="166"/>
      <c r="P568" s="166"/>
      <c r="Q568" s="205"/>
      <c r="R568" s="265"/>
      <c r="S568" s="185"/>
      <c r="T568" s="166"/>
      <c r="U568" s="205"/>
      <c r="V568" s="205"/>
      <c r="W568" s="166"/>
      <c r="X568" s="166"/>
      <c r="Y568" s="205"/>
      <c r="Z568" s="265"/>
      <c r="AA568" s="166"/>
      <c r="AB568" s="166"/>
      <c r="AC568" s="205"/>
      <c r="AD568" s="205"/>
      <c r="AE568" s="166"/>
      <c r="AF568" s="166"/>
      <c r="AG568" s="205"/>
      <c r="AH568" s="205"/>
      <c r="AI568" s="185"/>
      <c r="AJ568" s="166"/>
      <c r="AK568" s="205"/>
      <c r="AL568" s="205"/>
      <c r="AM568" s="166"/>
      <c r="AN568" s="166"/>
      <c r="AO568" s="205"/>
      <c r="AP568" s="265"/>
      <c r="AQ568" s="185"/>
      <c r="AR568" s="166"/>
      <c r="AS568" s="205"/>
      <c r="AT568" s="205"/>
      <c r="AU568" s="166"/>
      <c r="AV568" s="166"/>
      <c r="AW568" s="205"/>
      <c r="AX568" s="265"/>
      <c r="AY568" s="185"/>
      <c r="AZ568" s="166"/>
      <c r="BA568" s="205"/>
      <c r="BB568" s="205"/>
      <c r="BC568" s="166"/>
      <c r="BD568" s="166"/>
      <c r="BE568" s="205"/>
      <c r="BF568" s="265"/>
      <c r="BG568" s="166"/>
    </row>
    <row r="569" spans="1:59" ht="12.75" x14ac:dyDescent="0.2">
      <c r="A569" s="205"/>
      <c r="B569" s="206"/>
      <c r="C569" s="185"/>
      <c r="D569" s="166"/>
      <c r="E569" s="205"/>
      <c r="F569" s="205"/>
      <c r="G569" s="166"/>
      <c r="H569" s="166"/>
      <c r="I569" s="205"/>
      <c r="J569" s="265"/>
      <c r="K569" s="185"/>
      <c r="L569" s="166"/>
      <c r="M569" s="205"/>
      <c r="N569" s="205"/>
      <c r="O569" s="166"/>
      <c r="P569" s="166"/>
      <c r="Q569" s="205"/>
      <c r="R569" s="265"/>
      <c r="S569" s="185"/>
      <c r="T569" s="166"/>
      <c r="U569" s="205"/>
      <c r="V569" s="205"/>
      <c r="W569" s="166"/>
      <c r="X569" s="166"/>
      <c r="Y569" s="205"/>
      <c r="Z569" s="265"/>
      <c r="AA569" s="166"/>
      <c r="AB569" s="166"/>
      <c r="AC569" s="205"/>
      <c r="AD569" s="205"/>
      <c r="AE569" s="166"/>
      <c r="AF569" s="166"/>
      <c r="AG569" s="205"/>
      <c r="AH569" s="205"/>
      <c r="AI569" s="185"/>
      <c r="AJ569" s="166"/>
      <c r="AK569" s="205"/>
      <c r="AL569" s="205"/>
      <c r="AM569" s="166"/>
      <c r="AN569" s="166"/>
      <c r="AO569" s="205"/>
      <c r="AP569" s="265"/>
      <c r="AQ569" s="185"/>
      <c r="AR569" s="166"/>
      <c r="AS569" s="205"/>
      <c r="AT569" s="205"/>
      <c r="AU569" s="166"/>
      <c r="AV569" s="166"/>
      <c r="AW569" s="205"/>
      <c r="AX569" s="265"/>
      <c r="AY569" s="185"/>
      <c r="AZ569" s="166"/>
      <c r="BA569" s="205"/>
      <c r="BB569" s="205"/>
      <c r="BC569" s="166"/>
      <c r="BD569" s="166"/>
      <c r="BE569" s="205"/>
      <c r="BF569" s="265"/>
      <c r="BG569" s="166"/>
    </row>
    <row r="570" spans="1:59" ht="12.75" x14ac:dyDescent="0.2">
      <c r="A570" s="205"/>
      <c r="B570" s="206"/>
      <c r="C570" s="185"/>
      <c r="D570" s="166"/>
      <c r="E570" s="205"/>
      <c r="F570" s="205"/>
      <c r="G570" s="166"/>
      <c r="H570" s="166"/>
      <c r="I570" s="205"/>
      <c r="J570" s="265"/>
      <c r="K570" s="185"/>
      <c r="L570" s="166"/>
      <c r="M570" s="205"/>
      <c r="N570" s="205"/>
      <c r="O570" s="166"/>
      <c r="P570" s="166"/>
      <c r="Q570" s="205"/>
      <c r="R570" s="265"/>
      <c r="S570" s="185"/>
      <c r="T570" s="166"/>
      <c r="U570" s="205"/>
      <c r="V570" s="205"/>
      <c r="W570" s="166"/>
      <c r="X570" s="166"/>
      <c r="Y570" s="205"/>
      <c r="Z570" s="265"/>
      <c r="AA570" s="166"/>
      <c r="AB570" s="166"/>
      <c r="AC570" s="205"/>
      <c r="AD570" s="205"/>
      <c r="AE570" s="166"/>
      <c r="AF570" s="166"/>
      <c r="AG570" s="205"/>
      <c r="AH570" s="205"/>
      <c r="AI570" s="185"/>
      <c r="AJ570" s="166"/>
      <c r="AK570" s="205"/>
      <c r="AL570" s="205"/>
      <c r="AM570" s="166"/>
      <c r="AN570" s="166"/>
      <c r="AO570" s="205"/>
      <c r="AP570" s="265"/>
      <c r="AQ570" s="185"/>
      <c r="AR570" s="166"/>
      <c r="AS570" s="205"/>
      <c r="AT570" s="205"/>
      <c r="AU570" s="166"/>
      <c r="AV570" s="166"/>
      <c r="AW570" s="205"/>
      <c r="AX570" s="265"/>
      <c r="AY570" s="185"/>
      <c r="AZ570" s="166"/>
      <c r="BA570" s="205"/>
      <c r="BB570" s="205"/>
      <c r="BC570" s="166"/>
      <c r="BD570" s="166"/>
      <c r="BE570" s="205"/>
      <c r="BF570" s="265"/>
      <c r="BG570" s="166"/>
    </row>
    <row r="571" spans="1:59" ht="12.75" x14ac:dyDescent="0.2">
      <c r="A571" s="205"/>
      <c r="B571" s="206"/>
      <c r="C571" s="185"/>
      <c r="D571" s="166"/>
      <c r="E571" s="205"/>
      <c r="F571" s="205"/>
      <c r="G571" s="166"/>
      <c r="H571" s="166"/>
      <c r="I571" s="205"/>
      <c r="J571" s="265"/>
      <c r="K571" s="185"/>
      <c r="L571" s="166"/>
      <c r="M571" s="205"/>
      <c r="N571" s="205"/>
      <c r="O571" s="166"/>
      <c r="P571" s="166"/>
      <c r="Q571" s="205"/>
      <c r="R571" s="265"/>
      <c r="S571" s="185"/>
      <c r="T571" s="166"/>
      <c r="U571" s="205"/>
      <c r="V571" s="205"/>
      <c r="W571" s="166"/>
      <c r="X571" s="166"/>
      <c r="Y571" s="205"/>
      <c r="Z571" s="265"/>
      <c r="AA571" s="166"/>
      <c r="AB571" s="166"/>
      <c r="AC571" s="205"/>
      <c r="AD571" s="205"/>
      <c r="AE571" s="166"/>
      <c r="AF571" s="166"/>
      <c r="AG571" s="205"/>
      <c r="AH571" s="205"/>
      <c r="AI571" s="185"/>
      <c r="AJ571" s="166"/>
      <c r="AK571" s="205"/>
      <c r="AL571" s="205"/>
      <c r="AM571" s="166"/>
      <c r="AN571" s="166"/>
      <c r="AO571" s="205"/>
      <c r="AP571" s="265"/>
      <c r="AQ571" s="185"/>
      <c r="AR571" s="166"/>
      <c r="AS571" s="205"/>
      <c r="AT571" s="205"/>
      <c r="AU571" s="166"/>
      <c r="AV571" s="166"/>
      <c r="AW571" s="205"/>
      <c r="AX571" s="265"/>
      <c r="AY571" s="185"/>
      <c r="AZ571" s="166"/>
      <c r="BA571" s="205"/>
      <c r="BB571" s="205"/>
      <c r="BC571" s="166"/>
      <c r="BD571" s="166"/>
      <c r="BE571" s="205"/>
      <c r="BF571" s="265"/>
      <c r="BG571" s="166"/>
    </row>
    <row r="572" spans="1:59" ht="12.75" x14ac:dyDescent="0.2">
      <c r="A572" s="205"/>
      <c r="B572" s="206"/>
      <c r="C572" s="185"/>
      <c r="D572" s="166"/>
      <c r="E572" s="205"/>
      <c r="F572" s="205"/>
      <c r="G572" s="166"/>
      <c r="H572" s="166"/>
      <c r="I572" s="205"/>
      <c r="J572" s="265"/>
      <c r="K572" s="185"/>
      <c r="L572" s="166"/>
      <c r="M572" s="205"/>
      <c r="N572" s="205"/>
      <c r="O572" s="166"/>
      <c r="P572" s="166"/>
      <c r="Q572" s="205"/>
      <c r="R572" s="265"/>
      <c r="S572" s="185"/>
      <c r="T572" s="166"/>
      <c r="U572" s="205"/>
      <c r="V572" s="205"/>
      <c r="W572" s="166"/>
      <c r="X572" s="166"/>
      <c r="Y572" s="205"/>
      <c r="Z572" s="265"/>
      <c r="AA572" s="166"/>
      <c r="AB572" s="166"/>
      <c r="AC572" s="205"/>
      <c r="AD572" s="205"/>
      <c r="AE572" s="166"/>
      <c r="AF572" s="166"/>
      <c r="AG572" s="205"/>
      <c r="AH572" s="205"/>
      <c r="AI572" s="185"/>
      <c r="AJ572" s="166"/>
      <c r="AK572" s="205"/>
      <c r="AL572" s="205"/>
      <c r="AM572" s="166"/>
      <c r="AN572" s="166"/>
      <c r="AO572" s="205"/>
      <c r="AP572" s="265"/>
      <c r="AQ572" s="185"/>
      <c r="AR572" s="166"/>
      <c r="AS572" s="205"/>
      <c r="AT572" s="205"/>
      <c r="AU572" s="166"/>
      <c r="AV572" s="166"/>
      <c r="AW572" s="205"/>
      <c r="AX572" s="265"/>
      <c r="AY572" s="185"/>
      <c r="AZ572" s="166"/>
      <c r="BA572" s="205"/>
      <c r="BB572" s="205"/>
      <c r="BC572" s="166"/>
      <c r="BD572" s="166"/>
      <c r="BE572" s="205"/>
      <c r="BF572" s="265"/>
      <c r="BG572" s="166"/>
    </row>
    <row r="573" spans="1:59" ht="12.75" x14ac:dyDescent="0.2">
      <c r="A573" s="205"/>
      <c r="B573" s="206"/>
      <c r="C573" s="185"/>
      <c r="D573" s="166"/>
      <c r="E573" s="205"/>
      <c r="F573" s="205"/>
      <c r="G573" s="166"/>
      <c r="H573" s="166"/>
      <c r="I573" s="205"/>
      <c r="J573" s="265"/>
      <c r="K573" s="185"/>
      <c r="L573" s="166"/>
      <c r="M573" s="205"/>
      <c r="N573" s="205"/>
      <c r="O573" s="166"/>
      <c r="P573" s="166"/>
      <c r="Q573" s="205"/>
      <c r="R573" s="265"/>
      <c r="S573" s="185"/>
      <c r="T573" s="166"/>
      <c r="U573" s="205"/>
      <c r="V573" s="205"/>
      <c r="W573" s="166"/>
      <c r="X573" s="166"/>
      <c r="Y573" s="205"/>
      <c r="Z573" s="265"/>
      <c r="AA573" s="166"/>
      <c r="AB573" s="166"/>
      <c r="AC573" s="205"/>
      <c r="AD573" s="205"/>
      <c r="AE573" s="166"/>
      <c r="AF573" s="166"/>
      <c r="AG573" s="205"/>
      <c r="AH573" s="205"/>
      <c r="AI573" s="185"/>
      <c r="AJ573" s="166"/>
      <c r="AK573" s="205"/>
      <c r="AL573" s="205"/>
      <c r="AM573" s="166"/>
      <c r="AN573" s="166"/>
      <c r="AO573" s="205"/>
      <c r="AP573" s="265"/>
      <c r="AQ573" s="185"/>
      <c r="AR573" s="166"/>
      <c r="AS573" s="205"/>
      <c r="AT573" s="205"/>
      <c r="AU573" s="166"/>
      <c r="AV573" s="166"/>
      <c r="AW573" s="205"/>
      <c r="AX573" s="265"/>
      <c r="AY573" s="185"/>
      <c r="AZ573" s="166"/>
      <c r="BA573" s="205"/>
      <c r="BB573" s="205"/>
      <c r="BC573" s="166"/>
      <c r="BD573" s="166"/>
      <c r="BE573" s="205"/>
      <c r="BF573" s="265"/>
      <c r="BG573" s="166"/>
    </row>
    <row r="574" spans="1:59" ht="12.75" x14ac:dyDescent="0.2">
      <c r="A574" s="205"/>
      <c r="B574" s="206"/>
      <c r="C574" s="185"/>
      <c r="D574" s="166"/>
      <c r="E574" s="205"/>
      <c r="F574" s="205"/>
      <c r="G574" s="166"/>
      <c r="H574" s="166"/>
      <c r="I574" s="205"/>
      <c r="J574" s="265"/>
      <c r="K574" s="185"/>
      <c r="L574" s="166"/>
      <c r="M574" s="205"/>
      <c r="N574" s="205"/>
      <c r="O574" s="166"/>
      <c r="P574" s="166"/>
      <c r="Q574" s="205"/>
      <c r="R574" s="265"/>
      <c r="S574" s="185"/>
      <c r="T574" s="166"/>
      <c r="U574" s="205"/>
      <c r="V574" s="205"/>
      <c r="W574" s="166"/>
      <c r="X574" s="166"/>
      <c r="Y574" s="205"/>
      <c r="Z574" s="265"/>
      <c r="AA574" s="166"/>
      <c r="AB574" s="166"/>
      <c r="AC574" s="205"/>
      <c r="AD574" s="205"/>
      <c r="AE574" s="166"/>
      <c r="AF574" s="166"/>
      <c r="AG574" s="205"/>
      <c r="AH574" s="205"/>
      <c r="AI574" s="185"/>
      <c r="AJ574" s="166"/>
      <c r="AK574" s="205"/>
      <c r="AL574" s="205"/>
      <c r="AM574" s="166"/>
      <c r="AN574" s="166"/>
      <c r="AO574" s="205"/>
      <c r="AP574" s="265"/>
      <c r="AQ574" s="185"/>
      <c r="AR574" s="166"/>
      <c r="AS574" s="205"/>
      <c r="AT574" s="205"/>
      <c r="AU574" s="166"/>
      <c r="AV574" s="166"/>
      <c r="AW574" s="205"/>
      <c r="AX574" s="265"/>
      <c r="AY574" s="185"/>
      <c r="AZ574" s="166"/>
      <c r="BA574" s="205"/>
      <c r="BB574" s="205"/>
      <c r="BC574" s="166"/>
      <c r="BD574" s="166"/>
      <c r="BE574" s="205"/>
      <c r="BF574" s="265"/>
      <c r="BG574" s="166"/>
    </row>
    <row r="575" spans="1:59" ht="12.75" x14ac:dyDescent="0.2">
      <c r="A575" s="205"/>
      <c r="B575" s="206"/>
      <c r="C575" s="185"/>
      <c r="D575" s="166"/>
      <c r="E575" s="205"/>
      <c r="F575" s="205"/>
      <c r="G575" s="166"/>
      <c r="H575" s="166"/>
      <c r="I575" s="205"/>
      <c r="J575" s="265"/>
      <c r="K575" s="185"/>
      <c r="L575" s="166"/>
      <c r="M575" s="205"/>
      <c r="N575" s="205"/>
      <c r="O575" s="166"/>
      <c r="P575" s="166"/>
      <c r="Q575" s="205"/>
      <c r="R575" s="265"/>
      <c r="S575" s="185"/>
      <c r="T575" s="166"/>
      <c r="U575" s="205"/>
      <c r="V575" s="205"/>
      <c r="W575" s="166"/>
      <c r="X575" s="166"/>
      <c r="Y575" s="205"/>
      <c r="Z575" s="265"/>
      <c r="AA575" s="166"/>
      <c r="AB575" s="166"/>
      <c r="AC575" s="205"/>
      <c r="AD575" s="205"/>
      <c r="AE575" s="166"/>
      <c r="AF575" s="166"/>
      <c r="AG575" s="205"/>
      <c r="AH575" s="205"/>
      <c r="AI575" s="185"/>
      <c r="AJ575" s="166"/>
      <c r="AK575" s="205"/>
      <c r="AL575" s="205"/>
      <c r="AM575" s="166"/>
      <c r="AN575" s="166"/>
      <c r="AO575" s="205"/>
      <c r="AP575" s="265"/>
      <c r="AQ575" s="185"/>
      <c r="AR575" s="166"/>
      <c r="AS575" s="205"/>
      <c r="AT575" s="205"/>
      <c r="AU575" s="166"/>
      <c r="AV575" s="166"/>
      <c r="AW575" s="205"/>
      <c r="AX575" s="265"/>
      <c r="AY575" s="185"/>
      <c r="AZ575" s="166"/>
      <c r="BA575" s="205"/>
      <c r="BB575" s="205"/>
      <c r="BC575" s="166"/>
      <c r="BD575" s="166"/>
      <c r="BE575" s="205"/>
      <c r="BF575" s="265"/>
      <c r="BG575" s="166"/>
    </row>
    <row r="576" spans="1:59" ht="12.75" x14ac:dyDescent="0.2">
      <c r="A576" s="205"/>
      <c r="B576" s="206"/>
      <c r="C576" s="185"/>
      <c r="D576" s="166"/>
      <c r="E576" s="205"/>
      <c r="F576" s="205"/>
      <c r="G576" s="166"/>
      <c r="H576" s="166"/>
      <c r="I576" s="205"/>
      <c r="J576" s="265"/>
      <c r="K576" s="185"/>
      <c r="L576" s="166"/>
      <c r="M576" s="205"/>
      <c r="N576" s="205"/>
      <c r="O576" s="166"/>
      <c r="P576" s="166"/>
      <c r="Q576" s="205"/>
      <c r="R576" s="265"/>
      <c r="S576" s="185"/>
      <c r="T576" s="166"/>
      <c r="U576" s="205"/>
      <c r="V576" s="205"/>
      <c r="W576" s="166"/>
      <c r="X576" s="166"/>
      <c r="Y576" s="205"/>
      <c r="Z576" s="265"/>
      <c r="AA576" s="166"/>
      <c r="AB576" s="166"/>
      <c r="AC576" s="205"/>
      <c r="AD576" s="205"/>
      <c r="AE576" s="166"/>
      <c r="AF576" s="166"/>
      <c r="AG576" s="205"/>
      <c r="AH576" s="205"/>
      <c r="AI576" s="185"/>
      <c r="AJ576" s="166"/>
      <c r="AK576" s="205"/>
      <c r="AL576" s="205"/>
      <c r="AM576" s="166"/>
      <c r="AN576" s="166"/>
      <c r="AO576" s="205"/>
      <c r="AP576" s="265"/>
      <c r="AQ576" s="185"/>
      <c r="AR576" s="166"/>
      <c r="AS576" s="205"/>
      <c r="AT576" s="205"/>
      <c r="AU576" s="166"/>
      <c r="AV576" s="166"/>
      <c r="AW576" s="205"/>
      <c r="AX576" s="265"/>
      <c r="AY576" s="185"/>
      <c r="AZ576" s="166"/>
      <c r="BA576" s="205"/>
      <c r="BB576" s="205"/>
      <c r="BC576" s="166"/>
      <c r="BD576" s="166"/>
      <c r="BE576" s="205"/>
      <c r="BF576" s="265"/>
      <c r="BG576" s="166"/>
    </row>
    <row r="577" spans="1:59" ht="12.75" x14ac:dyDescent="0.2">
      <c r="A577" s="205"/>
      <c r="B577" s="206"/>
      <c r="C577" s="185"/>
      <c r="D577" s="166"/>
      <c r="E577" s="205"/>
      <c r="F577" s="205"/>
      <c r="G577" s="166"/>
      <c r="H577" s="166"/>
      <c r="I577" s="205"/>
      <c r="J577" s="265"/>
      <c r="K577" s="185"/>
      <c r="L577" s="166"/>
      <c r="M577" s="205"/>
      <c r="N577" s="205"/>
      <c r="O577" s="166"/>
      <c r="P577" s="166"/>
      <c r="Q577" s="205"/>
      <c r="R577" s="265"/>
      <c r="S577" s="185"/>
      <c r="T577" s="166"/>
      <c r="U577" s="205"/>
      <c r="V577" s="205"/>
      <c r="W577" s="166"/>
      <c r="X577" s="166"/>
      <c r="Y577" s="205"/>
      <c r="Z577" s="265"/>
      <c r="AA577" s="166"/>
      <c r="AB577" s="166"/>
      <c r="AC577" s="205"/>
      <c r="AD577" s="205"/>
      <c r="AE577" s="166"/>
      <c r="AF577" s="166"/>
      <c r="AG577" s="205"/>
      <c r="AH577" s="205"/>
      <c r="AI577" s="185"/>
      <c r="AJ577" s="166"/>
      <c r="AK577" s="205"/>
      <c r="AL577" s="205"/>
      <c r="AM577" s="166"/>
      <c r="AN577" s="166"/>
      <c r="AO577" s="205"/>
      <c r="AP577" s="265"/>
      <c r="AQ577" s="185"/>
      <c r="AR577" s="166"/>
      <c r="AS577" s="205"/>
      <c r="AT577" s="205"/>
      <c r="AU577" s="166"/>
      <c r="AV577" s="166"/>
      <c r="AW577" s="205"/>
      <c r="AX577" s="265"/>
      <c r="AY577" s="185"/>
      <c r="AZ577" s="166"/>
      <c r="BA577" s="205"/>
      <c r="BB577" s="205"/>
      <c r="BC577" s="166"/>
      <c r="BD577" s="166"/>
      <c r="BE577" s="205"/>
      <c r="BF577" s="265"/>
      <c r="BG577" s="166"/>
    </row>
    <row r="578" spans="1:59" ht="12.75" x14ac:dyDescent="0.2">
      <c r="A578" s="205"/>
      <c r="B578" s="206"/>
      <c r="C578" s="185"/>
      <c r="D578" s="166"/>
      <c r="E578" s="205"/>
      <c r="F578" s="205"/>
      <c r="G578" s="166"/>
      <c r="H578" s="166"/>
      <c r="I578" s="205"/>
      <c r="J578" s="265"/>
      <c r="K578" s="185"/>
      <c r="L578" s="166"/>
      <c r="M578" s="205"/>
      <c r="N578" s="205"/>
      <c r="O578" s="166"/>
      <c r="P578" s="166"/>
      <c r="Q578" s="205"/>
      <c r="R578" s="265"/>
      <c r="S578" s="185"/>
      <c r="T578" s="166"/>
      <c r="U578" s="205"/>
      <c r="V578" s="205"/>
      <c r="W578" s="166"/>
      <c r="X578" s="166"/>
      <c r="Y578" s="205"/>
      <c r="Z578" s="265"/>
      <c r="AA578" s="166"/>
      <c r="AB578" s="166"/>
      <c r="AC578" s="205"/>
      <c r="AD578" s="205"/>
      <c r="AE578" s="166"/>
      <c r="AF578" s="166"/>
      <c r="AG578" s="205"/>
      <c r="AH578" s="205"/>
      <c r="AI578" s="185"/>
      <c r="AJ578" s="166"/>
      <c r="AK578" s="205"/>
      <c r="AL578" s="205"/>
      <c r="AM578" s="166"/>
      <c r="AN578" s="166"/>
      <c r="AO578" s="205"/>
      <c r="AP578" s="265"/>
      <c r="AQ578" s="185"/>
      <c r="AR578" s="166"/>
      <c r="AS578" s="205"/>
      <c r="AT578" s="205"/>
      <c r="AU578" s="166"/>
      <c r="AV578" s="166"/>
      <c r="AW578" s="205"/>
      <c r="AX578" s="265"/>
      <c r="AY578" s="185"/>
      <c r="AZ578" s="166"/>
      <c r="BA578" s="205"/>
      <c r="BB578" s="205"/>
      <c r="BC578" s="166"/>
      <c r="BD578" s="166"/>
      <c r="BE578" s="205"/>
      <c r="BF578" s="265"/>
      <c r="BG578" s="166"/>
    </row>
    <row r="579" spans="1:59" ht="12.75" x14ac:dyDescent="0.2">
      <c r="A579" s="205"/>
      <c r="B579" s="206"/>
      <c r="C579" s="185"/>
      <c r="D579" s="166"/>
      <c r="E579" s="205"/>
      <c r="F579" s="205"/>
      <c r="G579" s="166"/>
      <c r="H579" s="166"/>
      <c r="I579" s="205"/>
      <c r="J579" s="265"/>
      <c r="K579" s="185"/>
      <c r="L579" s="166"/>
      <c r="M579" s="205"/>
      <c r="N579" s="205"/>
      <c r="O579" s="166"/>
      <c r="P579" s="166"/>
      <c r="Q579" s="205"/>
      <c r="R579" s="265"/>
      <c r="S579" s="185"/>
      <c r="T579" s="166"/>
      <c r="U579" s="205"/>
      <c r="V579" s="205"/>
      <c r="W579" s="166"/>
      <c r="X579" s="166"/>
      <c r="Y579" s="205"/>
      <c r="Z579" s="265"/>
      <c r="AA579" s="166"/>
      <c r="AB579" s="166"/>
      <c r="AC579" s="205"/>
      <c r="AD579" s="205"/>
      <c r="AE579" s="166"/>
      <c r="AF579" s="166"/>
      <c r="AG579" s="205"/>
      <c r="AH579" s="205"/>
      <c r="AI579" s="185"/>
      <c r="AJ579" s="166"/>
      <c r="AK579" s="205"/>
      <c r="AL579" s="205"/>
      <c r="AM579" s="166"/>
      <c r="AN579" s="166"/>
      <c r="AO579" s="205"/>
      <c r="AP579" s="265"/>
      <c r="AQ579" s="185"/>
      <c r="AR579" s="166"/>
      <c r="AS579" s="205"/>
      <c r="AT579" s="205"/>
      <c r="AU579" s="166"/>
      <c r="AV579" s="166"/>
      <c r="AW579" s="205"/>
      <c r="AX579" s="265"/>
      <c r="AY579" s="185"/>
      <c r="AZ579" s="166"/>
      <c r="BA579" s="205"/>
      <c r="BB579" s="205"/>
      <c r="BC579" s="166"/>
      <c r="BD579" s="166"/>
      <c r="BE579" s="205"/>
      <c r="BF579" s="265"/>
      <c r="BG579" s="166"/>
    </row>
    <row r="580" spans="1:59" ht="12.75" x14ac:dyDescent="0.2">
      <c r="A580" s="205"/>
      <c r="B580" s="206"/>
      <c r="C580" s="185"/>
      <c r="D580" s="166"/>
      <c r="E580" s="205"/>
      <c r="F580" s="205"/>
      <c r="G580" s="166"/>
      <c r="H580" s="166"/>
      <c r="I580" s="205"/>
      <c r="J580" s="265"/>
      <c r="K580" s="185"/>
      <c r="L580" s="166"/>
      <c r="M580" s="205"/>
      <c r="N580" s="205"/>
      <c r="O580" s="166"/>
      <c r="P580" s="166"/>
      <c r="Q580" s="205"/>
      <c r="R580" s="265"/>
      <c r="S580" s="185"/>
      <c r="T580" s="166"/>
      <c r="U580" s="205"/>
      <c r="V580" s="205"/>
      <c r="W580" s="166"/>
      <c r="X580" s="166"/>
      <c r="Y580" s="205"/>
      <c r="Z580" s="265"/>
      <c r="AA580" s="166"/>
      <c r="AB580" s="166"/>
      <c r="AC580" s="205"/>
      <c r="AD580" s="205"/>
      <c r="AE580" s="166"/>
      <c r="AF580" s="166"/>
      <c r="AG580" s="205"/>
      <c r="AH580" s="205"/>
      <c r="AI580" s="185"/>
      <c r="AJ580" s="166"/>
      <c r="AK580" s="205"/>
      <c r="AL580" s="205"/>
      <c r="AM580" s="166"/>
      <c r="AN580" s="166"/>
      <c r="AO580" s="205"/>
      <c r="AP580" s="265"/>
      <c r="AQ580" s="185"/>
      <c r="AR580" s="166"/>
      <c r="AS580" s="205"/>
      <c r="AT580" s="205"/>
      <c r="AU580" s="166"/>
      <c r="AV580" s="166"/>
      <c r="AW580" s="205"/>
      <c r="AX580" s="265"/>
      <c r="AY580" s="185"/>
      <c r="AZ580" s="166"/>
      <c r="BA580" s="205"/>
      <c r="BB580" s="205"/>
      <c r="BC580" s="166"/>
      <c r="BD580" s="166"/>
      <c r="BE580" s="205"/>
      <c r="BF580" s="265"/>
      <c r="BG580" s="166"/>
    </row>
    <row r="581" spans="1:59" ht="12.75" x14ac:dyDescent="0.2">
      <c r="A581" s="205"/>
      <c r="B581" s="206"/>
      <c r="C581" s="185"/>
      <c r="D581" s="166"/>
      <c r="E581" s="205"/>
      <c r="F581" s="205"/>
      <c r="G581" s="166"/>
      <c r="H581" s="166"/>
      <c r="I581" s="205"/>
      <c r="J581" s="265"/>
      <c r="K581" s="185"/>
      <c r="L581" s="166"/>
      <c r="M581" s="205"/>
      <c r="N581" s="205"/>
      <c r="O581" s="166"/>
      <c r="P581" s="166"/>
      <c r="Q581" s="205"/>
      <c r="R581" s="265"/>
      <c r="S581" s="185"/>
      <c r="T581" s="166"/>
      <c r="U581" s="205"/>
      <c r="V581" s="205"/>
      <c r="W581" s="166"/>
      <c r="X581" s="166"/>
      <c r="Y581" s="205"/>
      <c r="Z581" s="265"/>
      <c r="AA581" s="166"/>
      <c r="AB581" s="166"/>
      <c r="AC581" s="205"/>
      <c r="AD581" s="205"/>
      <c r="AE581" s="166"/>
      <c r="AF581" s="166"/>
      <c r="AG581" s="205"/>
      <c r="AH581" s="205"/>
      <c r="AI581" s="185"/>
      <c r="AJ581" s="166"/>
      <c r="AK581" s="205"/>
      <c r="AL581" s="205"/>
      <c r="AM581" s="166"/>
      <c r="AN581" s="166"/>
      <c r="AO581" s="205"/>
      <c r="AP581" s="265"/>
      <c r="AQ581" s="185"/>
      <c r="AR581" s="166"/>
      <c r="AS581" s="205"/>
      <c r="AT581" s="205"/>
      <c r="AU581" s="166"/>
      <c r="AV581" s="166"/>
      <c r="AW581" s="205"/>
      <c r="AX581" s="265"/>
      <c r="AY581" s="185"/>
      <c r="AZ581" s="166"/>
      <c r="BA581" s="205"/>
      <c r="BB581" s="205"/>
      <c r="BC581" s="166"/>
      <c r="BD581" s="166"/>
      <c r="BE581" s="205"/>
      <c r="BF581" s="265"/>
      <c r="BG581" s="166"/>
    </row>
    <row r="582" spans="1:59" ht="12.75" x14ac:dyDescent="0.2">
      <c r="A582" s="205"/>
      <c r="B582" s="206"/>
      <c r="C582" s="185"/>
      <c r="D582" s="166"/>
      <c r="E582" s="205"/>
      <c r="F582" s="205"/>
      <c r="G582" s="166"/>
      <c r="H582" s="166"/>
      <c r="I582" s="205"/>
      <c r="J582" s="265"/>
      <c r="K582" s="185"/>
      <c r="L582" s="166"/>
      <c r="M582" s="205"/>
      <c r="N582" s="205"/>
      <c r="O582" s="166"/>
      <c r="P582" s="166"/>
      <c r="Q582" s="205"/>
      <c r="R582" s="265"/>
      <c r="S582" s="185"/>
      <c r="T582" s="166"/>
      <c r="U582" s="205"/>
      <c r="V582" s="205"/>
      <c r="W582" s="166"/>
      <c r="X582" s="166"/>
      <c r="Y582" s="205"/>
      <c r="Z582" s="265"/>
      <c r="AA582" s="166"/>
      <c r="AB582" s="166"/>
      <c r="AC582" s="205"/>
      <c r="AD582" s="205"/>
      <c r="AE582" s="166"/>
      <c r="AF582" s="166"/>
      <c r="AG582" s="205"/>
      <c r="AH582" s="205"/>
      <c r="AI582" s="185"/>
      <c r="AJ582" s="166"/>
      <c r="AK582" s="205"/>
      <c r="AL582" s="205"/>
      <c r="AM582" s="166"/>
      <c r="AN582" s="166"/>
      <c r="AO582" s="205"/>
      <c r="AP582" s="265"/>
      <c r="AQ582" s="185"/>
      <c r="AR582" s="166"/>
      <c r="AS582" s="205"/>
      <c r="AT582" s="205"/>
      <c r="AU582" s="166"/>
      <c r="AV582" s="166"/>
      <c r="AW582" s="205"/>
      <c r="AX582" s="265"/>
      <c r="AY582" s="185"/>
      <c r="AZ582" s="166"/>
      <c r="BA582" s="205"/>
      <c r="BB582" s="205"/>
      <c r="BC582" s="166"/>
      <c r="BD582" s="166"/>
      <c r="BE582" s="205"/>
      <c r="BF582" s="265"/>
      <c r="BG582" s="166"/>
    </row>
    <row r="583" spans="1:59" ht="12.75" x14ac:dyDescent="0.2">
      <c r="A583" s="205"/>
      <c r="B583" s="206"/>
      <c r="C583" s="185"/>
      <c r="D583" s="166"/>
      <c r="E583" s="205"/>
      <c r="F583" s="205"/>
      <c r="G583" s="166"/>
      <c r="H583" s="166"/>
      <c r="I583" s="205"/>
      <c r="J583" s="265"/>
      <c r="K583" s="185"/>
      <c r="L583" s="166"/>
      <c r="M583" s="205"/>
      <c r="N583" s="205"/>
      <c r="O583" s="166"/>
      <c r="P583" s="166"/>
      <c r="Q583" s="205"/>
      <c r="R583" s="265"/>
      <c r="S583" s="185"/>
      <c r="T583" s="166"/>
      <c r="U583" s="205"/>
      <c r="V583" s="205"/>
      <c r="W583" s="166"/>
      <c r="X583" s="166"/>
      <c r="Y583" s="205"/>
      <c r="Z583" s="265"/>
      <c r="AA583" s="166"/>
      <c r="AB583" s="166"/>
      <c r="AC583" s="205"/>
      <c r="AD583" s="205"/>
      <c r="AE583" s="166"/>
      <c r="AF583" s="166"/>
      <c r="AG583" s="205"/>
      <c r="AH583" s="205"/>
      <c r="AI583" s="185"/>
      <c r="AJ583" s="166"/>
      <c r="AK583" s="205"/>
      <c r="AL583" s="205"/>
      <c r="AM583" s="166"/>
      <c r="AN583" s="166"/>
      <c r="AO583" s="205"/>
      <c r="AP583" s="265"/>
      <c r="AQ583" s="185"/>
      <c r="AR583" s="166"/>
      <c r="AS583" s="205"/>
      <c r="AT583" s="205"/>
      <c r="AU583" s="166"/>
      <c r="AV583" s="166"/>
      <c r="AW583" s="205"/>
      <c r="AX583" s="265"/>
      <c r="AY583" s="185"/>
      <c r="AZ583" s="166"/>
      <c r="BA583" s="205"/>
      <c r="BB583" s="205"/>
      <c r="BC583" s="166"/>
      <c r="BD583" s="166"/>
      <c r="BE583" s="205"/>
      <c r="BF583" s="265"/>
      <c r="BG583" s="166"/>
    </row>
    <row r="584" spans="1:59" ht="12.75" x14ac:dyDescent="0.2">
      <c r="A584" s="205"/>
      <c r="B584" s="206"/>
      <c r="C584" s="185"/>
      <c r="D584" s="166"/>
      <c r="E584" s="205"/>
      <c r="F584" s="205"/>
      <c r="G584" s="166"/>
      <c r="H584" s="166"/>
      <c r="I584" s="205"/>
      <c r="J584" s="265"/>
      <c r="K584" s="185"/>
      <c r="L584" s="166"/>
      <c r="M584" s="205"/>
      <c r="N584" s="205"/>
      <c r="O584" s="166"/>
      <c r="P584" s="166"/>
      <c r="Q584" s="205"/>
      <c r="R584" s="265"/>
      <c r="S584" s="185"/>
      <c r="T584" s="166"/>
      <c r="U584" s="205"/>
      <c r="V584" s="205"/>
      <c r="W584" s="166"/>
      <c r="X584" s="166"/>
      <c r="Y584" s="205"/>
      <c r="Z584" s="265"/>
      <c r="AA584" s="166"/>
      <c r="AB584" s="166"/>
      <c r="AC584" s="205"/>
      <c r="AD584" s="205"/>
      <c r="AE584" s="166"/>
      <c r="AF584" s="166"/>
      <c r="AG584" s="205"/>
      <c r="AH584" s="205"/>
      <c r="AI584" s="185"/>
      <c r="AJ584" s="166"/>
      <c r="AK584" s="205"/>
      <c r="AL584" s="205"/>
      <c r="AM584" s="166"/>
      <c r="AN584" s="166"/>
      <c r="AO584" s="205"/>
      <c r="AP584" s="265"/>
      <c r="AQ584" s="185"/>
      <c r="AR584" s="166"/>
      <c r="AS584" s="205"/>
      <c r="AT584" s="205"/>
      <c r="AU584" s="166"/>
      <c r="AV584" s="166"/>
      <c r="AW584" s="205"/>
      <c r="AX584" s="265"/>
      <c r="AY584" s="185"/>
      <c r="AZ584" s="166"/>
      <c r="BA584" s="205"/>
      <c r="BB584" s="205"/>
      <c r="BC584" s="166"/>
      <c r="BD584" s="166"/>
      <c r="BE584" s="205"/>
      <c r="BF584" s="265"/>
      <c r="BG584" s="166"/>
    </row>
    <row r="585" spans="1:59" ht="12.75" x14ac:dyDescent="0.2">
      <c r="A585" s="205"/>
      <c r="B585" s="206"/>
      <c r="C585" s="185"/>
      <c r="D585" s="166"/>
      <c r="E585" s="205"/>
      <c r="F585" s="205"/>
      <c r="G585" s="166"/>
      <c r="H585" s="166"/>
      <c r="I585" s="205"/>
      <c r="J585" s="265"/>
      <c r="K585" s="185"/>
      <c r="L585" s="166"/>
      <c r="M585" s="205"/>
      <c r="N585" s="205"/>
      <c r="O585" s="166"/>
      <c r="P585" s="166"/>
      <c r="Q585" s="205"/>
      <c r="R585" s="265"/>
      <c r="S585" s="185"/>
      <c r="T585" s="166"/>
      <c r="U585" s="205"/>
      <c r="V585" s="205"/>
      <c r="W585" s="166"/>
      <c r="X585" s="166"/>
      <c r="Y585" s="205"/>
      <c r="Z585" s="265"/>
      <c r="AA585" s="166"/>
      <c r="AB585" s="166"/>
      <c r="AC585" s="205"/>
      <c r="AD585" s="205"/>
      <c r="AE585" s="166"/>
      <c r="AF585" s="166"/>
      <c r="AG585" s="205"/>
      <c r="AH585" s="205"/>
      <c r="AI585" s="185"/>
      <c r="AJ585" s="166"/>
      <c r="AK585" s="205"/>
      <c r="AL585" s="205"/>
      <c r="AM585" s="166"/>
      <c r="AN585" s="166"/>
      <c r="AO585" s="205"/>
      <c r="AP585" s="265"/>
      <c r="AQ585" s="185"/>
      <c r="AR585" s="166"/>
      <c r="AS585" s="205"/>
      <c r="AT585" s="205"/>
      <c r="AU585" s="166"/>
      <c r="AV585" s="166"/>
      <c r="AW585" s="205"/>
      <c r="AX585" s="265"/>
      <c r="AY585" s="185"/>
      <c r="AZ585" s="166"/>
      <c r="BA585" s="205"/>
      <c r="BB585" s="205"/>
      <c r="BC585" s="166"/>
      <c r="BD585" s="166"/>
      <c r="BE585" s="205"/>
      <c r="BF585" s="265"/>
      <c r="BG585" s="166"/>
    </row>
    <row r="586" spans="1:59" ht="12.75" x14ac:dyDescent="0.2">
      <c r="A586" s="205"/>
      <c r="B586" s="206"/>
      <c r="C586" s="185"/>
      <c r="D586" s="166"/>
      <c r="E586" s="205"/>
      <c r="F586" s="205"/>
      <c r="G586" s="166"/>
      <c r="H586" s="166"/>
      <c r="I586" s="205"/>
      <c r="J586" s="265"/>
      <c r="K586" s="185"/>
      <c r="L586" s="166"/>
      <c r="M586" s="205"/>
      <c r="N586" s="205"/>
      <c r="O586" s="166"/>
      <c r="P586" s="166"/>
      <c r="Q586" s="205"/>
      <c r="R586" s="265"/>
      <c r="S586" s="185"/>
      <c r="T586" s="166"/>
      <c r="U586" s="205"/>
      <c r="V586" s="205"/>
      <c r="W586" s="166"/>
      <c r="X586" s="166"/>
      <c r="Y586" s="205"/>
      <c r="Z586" s="265"/>
      <c r="AA586" s="166"/>
      <c r="AB586" s="166"/>
      <c r="AC586" s="205"/>
      <c r="AD586" s="205"/>
      <c r="AE586" s="166"/>
      <c r="AF586" s="166"/>
      <c r="AG586" s="205"/>
      <c r="AH586" s="205"/>
      <c r="AI586" s="185"/>
      <c r="AJ586" s="166"/>
      <c r="AK586" s="205"/>
      <c r="AL586" s="205"/>
      <c r="AM586" s="166"/>
      <c r="AN586" s="166"/>
      <c r="AO586" s="205"/>
      <c r="AP586" s="265"/>
      <c r="AQ586" s="185"/>
      <c r="AR586" s="166"/>
      <c r="AS586" s="205"/>
      <c r="AT586" s="205"/>
      <c r="AU586" s="166"/>
      <c r="AV586" s="166"/>
      <c r="AW586" s="205"/>
      <c r="AX586" s="265"/>
      <c r="AY586" s="185"/>
      <c r="AZ586" s="166"/>
      <c r="BA586" s="205"/>
      <c r="BB586" s="205"/>
      <c r="BC586" s="166"/>
      <c r="BD586" s="166"/>
      <c r="BE586" s="205"/>
      <c r="BF586" s="265"/>
      <c r="BG586" s="166"/>
    </row>
    <row r="587" spans="1:59" ht="12.75" x14ac:dyDescent="0.2">
      <c r="A587" s="205"/>
      <c r="B587" s="206"/>
      <c r="C587" s="185"/>
      <c r="D587" s="166"/>
      <c r="E587" s="205"/>
      <c r="F587" s="205"/>
      <c r="G587" s="166"/>
      <c r="H587" s="166"/>
      <c r="I587" s="205"/>
      <c r="J587" s="265"/>
      <c r="K587" s="185"/>
      <c r="L587" s="166"/>
      <c r="M587" s="205"/>
      <c r="N587" s="205"/>
      <c r="O587" s="166"/>
      <c r="P587" s="166"/>
      <c r="Q587" s="205"/>
      <c r="R587" s="265"/>
      <c r="S587" s="185"/>
      <c r="T587" s="166"/>
      <c r="U587" s="205"/>
      <c r="V587" s="205"/>
      <c r="W587" s="166"/>
      <c r="X587" s="166"/>
      <c r="Y587" s="205"/>
      <c r="Z587" s="265"/>
      <c r="AA587" s="166"/>
      <c r="AB587" s="166"/>
      <c r="AC587" s="205"/>
      <c r="AD587" s="205"/>
      <c r="AE587" s="166"/>
      <c r="AF587" s="166"/>
      <c r="AG587" s="205"/>
      <c r="AH587" s="205"/>
      <c r="AI587" s="185"/>
      <c r="AJ587" s="166"/>
      <c r="AK587" s="205"/>
      <c r="AL587" s="205"/>
      <c r="AM587" s="166"/>
      <c r="AN587" s="166"/>
      <c r="AO587" s="205"/>
      <c r="AP587" s="265"/>
      <c r="AQ587" s="185"/>
      <c r="AR587" s="166"/>
      <c r="AS587" s="205"/>
      <c r="AT587" s="205"/>
      <c r="AU587" s="166"/>
      <c r="AV587" s="166"/>
      <c r="AW587" s="205"/>
      <c r="AX587" s="265"/>
      <c r="AY587" s="185"/>
      <c r="AZ587" s="166"/>
      <c r="BA587" s="205"/>
      <c r="BB587" s="205"/>
      <c r="BC587" s="166"/>
      <c r="BD587" s="166"/>
      <c r="BE587" s="205"/>
      <c r="BF587" s="265"/>
      <c r="BG587" s="166"/>
    </row>
    <row r="588" spans="1:59" ht="12.75" x14ac:dyDescent="0.2">
      <c r="A588" s="205"/>
      <c r="B588" s="206"/>
      <c r="C588" s="185"/>
      <c r="D588" s="166"/>
      <c r="E588" s="205"/>
      <c r="F588" s="205"/>
      <c r="G588" s="166"/>
      <c r="H588" s="166"/>
      <c r="I588" s="205"/>
      <c r="J588" s="265"/>
      <c r="K588" s="185"/>
      <c r="L588" s="166"/>
      <c r="M588" s="205"/>
      <c r="N588" s="205"/>
      <c r="O588" s="166"/>
      <c r="P588" s="166"/>
      <c r="Q588" s="205"/>
      <c r="R588" s="265"/>
      <c r="S588" s="185"/>
      <c r="T588" s="166"/>
      <c r="U588" s="205"/>
      <c r="V588" s="205"/>
      <c r="W588" s="166"/>
      <c r="X588" s="166"/>
      <c r="Y588" s="205"/>
      <c r="Z588" s="265"/>
      <c r="AA588" s="166"/>
      <c r="AB588" s="166"/>
      <c r="AC588" s="205"/>
      <c r="AD588" s="205"/>
      <c r="AE588" s="166"/>
      <c r="AF588" s="166"/>
      <c r="AG588" s="205"/>
      <c r="AH588" s="205"/>
      <c r="AI588" s="185"/>
      <c r="AJ588" s="166"/>
      <c r="AK588" s="205"/>
      <c r="AL588" s="205"/>
      <c r="AM588" s="166"/>
      <c r="AN588" s="166"/>
      <c r="AO588" s="205"/>
      <c r="AP588" s="265"/>
      <c r="AQ588" s="185"/>
      <c r="AR588" s="166"/>
      <c r="AS588" s="205"/>
      <c r="AT588" s="205"/>
      <c r="AU588" s="166"/>
      <c r="AV588" s="166"/>
      <c r="AW588" s="205"/>
      <c r="AX588" s="265"/>
      <c r="AY588" s="185"/>
      <c r="AZ588" s="166"/>
      <c r="BA588" s="205"/>
      <c r="BB588" s="205"/>
      <c r="BC588" s="166"/>
      <c r="BD588" s="166"/>
      <c r="BE588" s="205"/>
      <c r="BF588" s="265"/>
      <c r="BG588" s="166"/>
    </row>
    <row r="589" spans="1:59" ht="12.75" x14ac:dyDescent="0.2">
      <c r="A589" s="205"/>
      <c r="B589" s="206"/>
      <c r="C589" s="185"/>
      <c r="D589" s="166"/>
      <c r="E589" s="205"/>
      <c r="F589" s="205"/>
      <c r="G589" s="166"/>
      <c r="H589" s="166"/>
      <c r="I589" s="205"/>
      <c r="J589" s="265"/>
      <c r="K589" s="185"/>
      <c r="L589" s="166"/>
      <c r="M589" s="205"/>
      <c r="N589" s="205"/>
      <c r="O589" s="166"/>
      <c r="P589" s="166"/>
      <c r="Q589" s="205"/>
      <c r="R589" s="265"/>
      <c r="S589" s="185"/>
      <c r="T589" s="166"/>
      <c r="U589" s="205"/>
      <c r="V589" s="205"/>
      <c r="W589" s="166"/>
      <c r="X589" s="166"/>
      <c r="Y589" s="205"/>
      <c r="Z589" s="265"/>
      <c r="AA589" s="166"/>
      <c r="AB589" s="166"/>
      <c r="AC589" s="205"/>
      <c r="AD589" s="205"/>
      <c r="AE589" s="166"/>
      <c r="AF589" s="166"/>
      <c r="AG589" s="205"/>
      <c r="AH589" s="205"/>
      <c r="AI589" s="185"/>
      <c r="AJ589" s="166"/>
      <c r="AK589" s="205"/>
      <c r="AL589" s="205"/>
      <c r="AM589" s="166"/>
      <c r="AN589" s="166"/>
      <c r="AO589" s="205"/>
      <c r="AP589" s="265"/>
      <c r="AQ589" s="185"/>
      <c r="AR589" s="166"/>
      <c r="AS589" s="205"/>
      <c r="AT589" s="205"/>
      <c r="AU589" s="166"/>
      <c r="AV589" s="166"/>
      <c r="AW589" s="205"/>
      <c r="AX589" s="265"/>
      <c r="AY589" s="185"/>
      <c r="AZ589" s="166"/>
      <c r="BA589" s="205"/>
      <c r="BB589" s="205"/>
      <c r="BC589" s="166"/>
      <c r="BD589" s="166"/>
      <c r="BE589" s="205"/>
      <c r="BF589" s="265"/>
      <c r="BG589" s="166"/>
    </row>
    <row r="590" spans="1:59" ht="12.75" x14ac:dyDescent="0.2">
      <c r="A590" s="205"/>
      <c r="B590" s="206"/>
      <c r="C590" s="185"/>
      <c r="D590" s="166"/>
      <c r="E590" s="205"/>
      <c r="F590" s="205"/>
      <c r="G590" s="166"/>
      <c r="H590" s="166"/>
      <c r="I590" s="205"/>
      <c r="J590" s="265"/>
      <c r="K590" s="185"/>
      <c r="L590" s="166"/>
      <c r="M590" s="205"/>
      <c r="N590" s="205"/>
      <c r="O590" s="166"/>
      <c r="P590" s="166"/>
      <c r="Q590" s="205"/>
      <c r="R590" s="265"/>
      <c r="S590" s="185"/>
      <c r="T590" s="166"/>
      <c r="U590" s="205"/>
      <c r="V590" s="205"/>
      <c r="W590" s="166"/>
      <c r="X590" s="166"/>
      <c r="Y590" s="205"/>
      <c r="Z590" s="265"/>
      <c r="AA590" s="166"/>
      <c r="AB590" s="166"/>
      <c r="AC590" s="205"/>
      <c r="AD590" s="205"/>
      <c r="AE590" s="166"/>
      <c r="AF590" s="166"/>
      <c r="AG590" s="205"/>
      <c r="AH590" s="205"/>
      <c r="AI590" s="185"/>
      <c r="AJ590" s="166"/>
      <c r="AK590" s="205"/>
      <c r="AL590" s="205"/>
      <c r="AM590" s="166"/>
      <c r="AN590" s="166"/>
      <c r="AO590" s="205"/>
      <c r="AP590" s="265"/>
      <c r="AQ590" s="185"/>
      <c r="AR590" s="166"/>
      <c r="AS590" s="205"/>
      <c r="AT590" s="205"/>
      <c r="AU590" s="166"/>
      <c r="AV590" s="166"/>
      <c r="AW590" s="205"/>
      <c r="AX590" s="265"/>
      <c r="AY590" s="185"/>
      <c r="AZ590" s="166"/>
      <c r="BA590" s="205"/>
      <c r="BB590" s="205"/>
      <c r="BC590" s="166"/>
      <c r="BD590" s="166"/>
      <c r="BE590" s="205"/>
      <c r="BF590" s="265"/>
      <c r="BG590" s="166"/>
    </row>
    <row r="591" spans="1:59" ht="12.75" x14ac:dyDescent="0.2">
      <c r="A591" s="205"/>
      <c r="B591" s="206"/>
      <c r="C591" s="185"/>
      <c r="D591" s="166"/>
      <c r="E591" s="205"/>
      <c r="F591" s="205"/>
      <c r="G591" s="166"/>
      <c r="H591" s="166"/>
      <c r="I591" s="205"/>
      <c r="J591" s="265"/>
      <c r="K591" s="185"/>
      <c r="L591" s="166"/>
      <c r="M591" s="205"/>
      <c r="N591" s="205"/>
      <c r="O591" s="166"/>
      <c r="P591" s="166"/>
      <c r="Q591" s="205"/>
      <c r="R591" s="265"/>
      <c r="S591" s="185"/>
      <c r="T591" s="166"/>
      <c r="U591" s="205"/>
      <c r="V591" s="205"/>
      <c r="W591" s="166"/>
      <c r="X591" s="166"/>
      <c r="Y591" s="205"/>
      <c r="Z591" s="265"/>
      <c r="AA591" s="166"/>
      <c r="AB591" s="166"/>
      <c r="AC591" s="205"/>
      <c r="AD591" s="205"/>
      <c r="AE591" s="166"/>
      <c r="AF591" s="166"/>
      <c r="AG591" s="205"/>
      <c r="AH591" s="205"/>
      <c r="AI591" s="185"/>
      <c r="AJ591" s="166"/>
      <c r="AK591" s="205"/>
      <c r="AL591" s="205"/>
      <c r="AM591" s="166"/>
      <c r="AN591" s="166"/>
      <c r="AO591" s="205"/>
      <c r="AP591" s="265"/>
      <c r="AQ591" s="185"/>
      <c r="AR591" s="166"/>
      <c r="AS591" s="205"/>
      <c r="AT591" s="205"/>
      <c r="AU591" s="166"/>
      <c r="AV591" s="166"/>
      <c r="AW591" s="205"/>
      <c r="AX591" s="265"/>
      <c r="AY591" s="185"/>
      <c r="AZ591" s="166"/>
      <c r="BA591" s="205"/>
      <c r="BB591" s="205"/>
      <c r="BC591" s="166"/>
      <c r="BD591" s="166"/>
      <c r="BE591" s="205"/>
      <c r="BF591" s="265"/>
      <c r="BG591" s="166"/>
    </row>
    <row r="592" spans="1:59" ht="12.75" x14ac:dyDescent="0.2">
      <c r="A592" s="205"/>
      <c r="B592" s="206"/>
      <c r="C592" s="185"/>
      <c r="D592" s="166"/>
      <c r="E592" s="205"/>
      <c r="F592" s="205"/>
      <c r="G592" s="166"/>
      <c r="H592" s="166"/>
      <c r="I592" s="205"/>
      <c r="J592" s="265"/>
      <c r="K592" s="185"/>
      <c r="L592" s="166"/>
      <c r="M592" s="205"/>
      <c r="N592" s="205"/>
      <c r="O592" s="166"/>
      <c r="P592" s="166"/>
      <c r="Q592" s="205"/>
      <c r="R592" s="265"/>
      <c r="S592" s="185"/>
      <c r="T592" s="166"/>
      <c r="U592" s="205"/>
      <c r="V592" s="205"/>
      <c r="W592" s="166"/>
      <c r="X592" s="166"/>
      <c r="Y592" s="205"/>
      <c r="Z592" s="265"/>
      <c r="AA592" s="166"/>
      <c r="AB592" s="166"/>
      <c r="AC592" s="205"/>
      <c r="AD592" s="205"/>
      <c r="AE592" s="166"/>
      <c r="AF592" s="166"/>
      <c r="AG592" s="205"/>
      <c r="AH592" s="205"/>
      <c r="AI592" s="185"/>
      <c r="AJ592" s="166"/>
      <c r="AK592" s="205"/>
      <c r="AL592" s="205"/>
      <c r="AM592" s="166"/>
      <c r="AN592" s="166"/>
      <c r="AO592" s="205"/>
      <c r="AP592" s="265"/>
      <c r="AQ592" s="185"/>
      <c r="AR592" s="166"/>
      <c r="AS592" s="205"/>
      <c r="AT592" s="205"/>
      <c r="AU592" s="166"/>
      <c r="AV592" s="166"/>
      <c r="AW592" s="205"/>
      <c r="AX592" s="265"/>
      <c r="AY592" s="185"/>
      <c r="AZ592" s="166"/>
      <c r="BA592" s="205"/>
      <c r="BB592" s="205"/>
      <c r="BC592" s="166"/>
      <c r="BD592" s="166"/>
      <c r="BE592" s="205"/>
      <c r="BF592" s="265"/>
      <c r="BG592" s="166"/>
    </row>
    <row r="593" spans="1:59" ht="12.75" x14ac:dyDescent="0.2">
      <c r="A593" s="205"/>
      <c r="B593" s="206"/>
      <c r="C593" s="185"/>
      <c r="D593" s="166"/>
      <c r="E593" s="205"/>
      <c r="F593" s="205"/>
      <c r="G593" s="166"/>
      <c r="H593" s="166"/>
      <c r="I593" s="205"/>
      <c r="J593" s="265"/>
      <c r="K593" s="185"/>
      <c r="L593" s="166"/>
      <c r="M593" s="205"/>
      <c r="N593" s="205"/>
      <c r="O593" s="166"/>
      <c r="P593" s="166"/>
      <c r="Q593" s="205"/>
      <c r="R593" s="265"/>
      <c r="S593" s="185"/>
      <c r="T593" s="166"/>
      <c r="U593" s="205"/>
      <c r="V593" s="205"/>
      <c r="W593" s="166"/>
      <c r="X593" s="166"/>
      <c r="Y593" s="205"/>
      <c r="Z593" s="265"/>
      <c r="AA593" s="166"/>
      <c r="AB593" s="166"/>
      <c r="AC593" s="205"/>
      <c r="AD593" s="205"/>
      <c r="AE593" s="166"/>
      <c r="AF593" s="166"/>
      <c r="AG593" s="205"/>
      <c r="AH593" s="205"/>
      <c r="AI593" s="185"/>
      <c r="AJ593" s="166"/>
      <c r="AK593" s="205"/>
      <c r="AL593" s="205"/>
      <c r="AM593" s="166"/>
      <c r="AN593" s="166"/>
      <c r="AO593" s="205"/>
      <c r="AP593" s="265"/>
      <c r="AQ593" s="185"/>
      <c r="AR593" s="166"/>
      <c r="AS593" s="205"/>
      <c r="AT593" s="205"/>
      <c r="AU593" s="166"/>
      <c r="AV593" s="166"/>
      <c r="AW593" s="205"/>
      <c r="AX593" s="265"/>
      <c r="AY593" s="185"/>
      <c r="AZ593" s="166"/>
      <c r="BA593" s="205"/>
      <c r="BB593" s="205"/>
      <c r="BC593" s="166"/>
      <c r="BD593" s="166"/>
      <c r="BE593" s="205"/>
      <c r="BF593" s="265"/>
      <c r="BG593" s="166"/>
    </row>
    <row r="594" spans="1:59" ht="12.75" x14ac:dyDescent="0.2">
      <c r="A594" s="205"/>
      <c r="B594" s="206"/>
      <c r="C594" s="185"/>
      <c r="D594" s="166"/>
      <c r="E594" s="205"/>
      <c r="F594" s="205"/>
      <c r="G594" s="166"/>
      <c r="H594" s="166"/>
      <c r="I594" s="205"/>
      <c r="J594" s="265"/>
      <c r="K594" s="185"/>
      <c r="L594" s="166"/>
      <c r="M594" s="205"/>
      <c r="N594" s="205"/>
      <c r="O594" s="166"/>
      <c r="P594" s="166"/>
      <c r="Q594" s="205"/>
      <c r="R594" s="265"/>
      <c r="S594" s="185"/>
      <c r="T594" s="166"/>
      <c r="U594" s="205"/>
      <c r="V594" s="205"/>
      <c r="W594" s="166"/>
      <c r="X594" s="166"/>
      <c r="Y594" s="205"/>
      <c r="Z594" s="265"/>
      <c r="AA594" s="166"/>
      <c r="AB594" s="166"/>
      <c r="AC594" s="205"/>
      <c r="AD594" s="205"/>
      <c r="AE594" s="166"/>
      <c r="AF594" s="166"/>
      <c r="AG594" s="205"/>
      <c r="AH594" s="205"/>
      <c r="AI594" s="185"/>
      <c r="AJ594" s="166"/>
      <c r="AK594" s="205"/>
      <c r="AL594" s="205"/>
      <c r="AM594" s="166"/>
      <c r="AN594" s="166"/>
      <c r="AO594" s="205"/>
      <c r="AP594" s="265"/>
      <c r="AQ594" s="185"/>
      <c r="AR594" s="166"/>
      <c r="AS594" s="205"/>
      <c r="AT594" s="205"/>
      <c r="AU594" s="166"/>
      <c r="AV594" s="166"/>
      <c r="AW594" s="205"/>
      <c r="AX594" s="265"/>
      <c r="AY594" s="185"/>
      <c r="AZ594" s="166"/>
      <c r="BA594" s="205"/>
      <c r="BB594" s="205"/>
      <c r="BC594" s="166"/>
      <c r="BD594" s="166"/>
      <c r="BE594" s="205"/>
      <c r="BF594" s="265"/>
      <c r="BG594" s="166"/>
    </row>
    <row r="595" spans="1:59" ht="12.75" x14ac:dyDescent="0.2">
      <c r="A595" s="205"/>
      <c r="B595" s="206"/>
      <c r="C595" s="185"/>
      <c r="D595" s="166"/>
      <c r="E595" s="205"/>
      <c r="F595" s="205"/>
      <c r="G595" s="166"/>
      <c r="H595" s="166"/>
      <c r="I595" s="205"/>
      <c r="J595" s="265"/>
      <c r="K595" s="185"/>
      <c r="L595" s="166"/>
      <c r="M595" s="205"/>
      <c r="N595" s="205"/>
      <c r="O595" s="166"/>
      <c r="P595" s="166"/>
      <c r="Q595" s="205"/>
      <c r="R595" s="265"/>
      <c r="S595" s="185"/>
      <c r="T595" s="166"/>
      <c r="U595" s="205"/>
      <c r="V595" s="205"/>
      <c r="W595" s="166"/>
      <c r="X595" s="166"/>
      <c r="Y595" s="205"/>
      <c r="Z595" s="265"/>
      <c r="AA595" s="166"/>
      <c r="AB595" s="166"/>
      <c r="AC595" s="205"/>
      <c r="AD595" s="205"/>
      <c r="AE595" s="166"/>
      <c r="AF595" s="166"/>
      <c r="AG595" s="205"/>
      <c r="AH595" s="205"/>
      <c r="AI595" s="185"/>
      <c r="AJ595" s="166"/>
      <c r="AK595" s="205"/>
      <c r="AL595" s="205"/>
      <c r="AM595" s="166"/>
      <c r="AN595" s="166"/>
      <c r="AO595" s="205"/>
      <c r="AP595" s="265"/>
      <c r="AQ595" s="185"/>
      <c r="AR595" s="166"/>
      <c r="AS595" s="205"/>
      <c r="AT595" s="205"/>
      <c r="AU595" s="166"/>
      <c r="AV595" s="166"/>
      <c r="AW595" s="205"/>
      <c r="AX595" s="265"/>
      <c r="AY595" s="185"/>
      <c r="AZ595" s="166"/>
      <c r="BA595" s="205"/>
      <c r="BB595" s="205"/>
      <c r="BC595" s="166"/>
      <c r="BD595" s="166"/>
      <c r="BE595" s="205"/>
      <c r="BF595" s="265"/>
      <c r="BG595" s="166"/>
    </row>
    <row r="596" spans="1:59" ht="12.75" x14ac:dyDescent="0.2">
      <c r="A596" s="205"/>
      <c r="B596" s="206"/>
      <c r="C596" s="185"/>
      <c r="D596" s="166"/>
      <c r="E596" s="205"/>
      <c r="F596" s="205"/>
      <c r="G596" s="166"/>
      <c r="H596" s="166"/>
      <c r="I596" s="205"/>
      <c r="J596" s="265"/>
      <c r="K596" s="185"/>
      <c r="L596" s="166"/>
      <c r="M596" s="205"/>
      <c r="N596" s="205"/>
      <c r="O596" s="166"/>
      <c r="P596" s="166"/>
      <c r="Q596" s="205"/>
      <c r="R596" s="265"/>
      <c r="S596" s="185"/>
      <c r="T596" s="166"/>
      <c r="U596" s="205"/>
      <c r="V596" s="205"/>
      <c r="W596" s="166"/>
      <c r="X596" s="166"/>
      <c r="Y596" s="205"/>
      <c r="Z596" s="265"/>
      <c r="AA596" s="166"/>
      <c r="AB596" s="166"/>
      <c r="AC596" s="205"/>
      <c r="AD596" s="205"/>
      <c r="AE596" s="166"/>
      <c r="AF596" s="166"/>
      <c r="AG596" s="205"/>
      <c r="AH596" s="205"/>
      <c r="AI596" s="185"/>
      <c r="AJ596" s="166"/>
      <c r="AK596" s="205"/>
      <c r="AL596" s="205"/>
      <c r="AM596" s="166"/>
      <c r="AN596" s="166"/>
      <c r="AO596" s="205"/>
      <c r="AP596" s="265"/>
      <c r="AQ596" s="185"/>
      <c r="AR596" s="166"/>
      <c r="AS596" s="205"/>
      <c r="AT596" s="205"/>
      <c r="AU596" s="166"/>
      <c r="AV596" s="166"/>
      <c r="AW596" s="205"/>
      <c r="AX596" s="265"/>
      <c r="AY596" s="185"/>
      <c r="AZ596" s="166"/>
      <c r="BA596" s="205"/>
      <c r="BB596" s="205"/>
      <c r="BC596" s="166"/>
      <c r="BD596" s="166"/>
      <c r="BE596" s="205"/>
      <c r="BF596" s="265"/>
      <c r="BG596" s="166"/>
    </row>
    <row r="597" spans="1:59" ht="12.75" x14ac:dyDescent="0.2">
      <c r="A597" s="205"/>
      <c r="B597" s="206"/>
      <c r="C597" s="185"/>
      <c r="D597" s="166"/>
      <c r="E597" s="205"/>
      <c r="F597" s="205"/>
      <c r="G597" s="166"/>
      <c r="H597" s="166"/>
      <c r="I597" s="205"/>
      <c r="J597" s="265"/>
      <c r="K597" s="185"/>
      <c r="L597" s="166"/>
      <c r="M597" s="205"/>
      <c r="N597" s="205"/>
      <c r="O597" s="166"/>
      <c r="P597" s="166"/>
      <c r="Q597" s="205"/>
      <c r="R597" s="265"/>
      <c r="S597" s="185"/>
      <c r="T597" s="166"/>
      <c r="U597" s="205"/>
      <c r="V597" s="205"/>
      <c r="W597" s="166"/>
      <c r="X597" s="166"/>
      <c r="Y597" s="205"/>
      <c r="Z597" s="265"/>
      <c r="AA597" s="166"/>
      <c r="AB597" s="166"/>
      <c r="AC597" s="205"/>
      <c r="AD597" s="205"/>
      <c r="AE597" s="166"/>
      <c r="AF597" s="166"/>
      <c r="AG597" s="205"/>
      <c r="AH597" s="205"/>
      <c r="AI597" s="185"/>
      <c r="AJ597" s="166"/>
      <c r="AK597" s="205"/>
      <c r="AL597" s="205"/>
      <c r="AM597" s="166"/>
      <c r="AN597" s="166"/>
      <c r="AO597" s="205"/>
      <c r="AP597" s="265"/>
      <c r="AQ597" s="185"/>
      <c r="AR597" s="166"/>
      <c r="AS597" s="205"/>
      <c r="AT597" s="205"/>
      <c r="AU597" s="166"/>
      <c r="AV597" s="166"/>
      <c r="AW597" s="205"/>
      <c r="AX597" s="265"/>
      <c r="AY597" s="185"/>
      <c r="AZ597" s="166"/>
      <c r="BA597" s="205"/>
      <c r="BB597" s="205"/>
      <c r="BC597" s="166"/>
      <c r="BD597" s="166"/>
      <c r="BE597" s="205"/>
      <c r="BF597" s="265"/>
      <c r="BG597" s="166"/>
    </row>
    <row r="598" spans="1:59" ht="12.75" x14ac:dyDescent="0.2">
      <c r="A598" s="205"/>
      <c r="B598" s="206"/>
      <c r="C598" s="185"/>
      <c r="D598" s="166"/>
      <c r="E598" s="205"/>
      <c r="F598" s="205"/>
      <c r="G598" s="166"/>
      <c r="H598" s="166"/>
      <c r="I598" s="205"/>
      <c r="J598" s="265"/>
      <c r="K598" s="185"/>
      <c r="L598" s="166"/>
      <c r="M598" s="205"/>
      <c r="N598" s="205"/>
      <c r="O598" s="166"/>
      <c r="P598" s="166"/>
      <c r="Q598" s="205"/>
      <c r="R598" s="265"/>
      <c r="S598" s="185"/>
      <c r="T598" s="166"/>
      <c r="U598" s="205"/>
      <c r="V598" s="205"/>
      <c r="W598" s="166"/>
      <c r="X598" s="166"/>
      <c r="Y598" s="205"/>
      <c r="Z598" s="265"/>
      <c r="AA598" s="166"/>
      <c r="AB598" s="166"/>
      <c r="AC598" s="205"/>
      <c r="AD598" s="205"/>
      <c r="AE598" s="166"/>
      <c r="AF598" s="166"/>
      <c r="AG598" s="205"/>
      <c r="AH598" s="205"/>
      <c r="AI598" s="185"/>
      <c r="AJ598" s="166"/>
      <c r="AK598" s="205"/>
      <c r="AL598" s="205"/>
      <c r="AM598" s="166"/>
      <c r="AN598" s="166"/>
      <c r="AO598" s="205"/>
      <c r="AP598" s="265"/>
      <c r="AQ598" s="185"/>
      <c r="AR598" s="166"/>
      <c r="AS598" s="205"/>
      <c r="AT598" s="205"/>
      <c r="AU598" s="166"/>
      <c r="AV598" s="166"/>
      <c r="AW598" s="205"/>
      <c r="AX598" s="265"/>
      <c r="AY598" s="185"/>
      <c r="AZ598" s="166"/>
      <c r="BA598" s="205"/>
      <c r="BB598" s="205"/>
      <c r="BC598" s="166"/>
      <c r="BD598" s="166"/>
      <c r="BE598" s="205"/>
      <c r="BF598" s="265"/>
      <c r="BG598" s="166"/>
    </row>
    <row r="599" spans="1:59" ht="12.75" x14ac:dyDescent="0.2">
      <c r="A599" s="205"/>
      <c r="B599" s="206"/>
      <c r="C599" s="185"/>
      <c r="D599" s="166"/>
      <c r="E599" s="205"/>
      <c r="F599" s="205"/>
      <c r="G599" s="166"/>
      <c r="H599" s="166"/>
      <c r="I599" s="205"/>
      <c r="J599" s="265"/>
      <c r="K599" s="185"/>
      <c r="L599" s="166"/>
      <c r="M599" s="205"/>
      <c r="N599" s="205"/>
      <c r="O599" s="166"/>
      <c r="P599" s="166"/>
      <c r="Q599" s="205"/>
      <c r="R599" s="265"/>
      <c r="S599" s="185"/>
      <c r="T599" s="166"/>
      <c r="U599" s="205"/>
      <c r="V599" s="205"/>
      <c r="W599" s="166"/>
      <c r="X599" s="166"/>
      <c r="Y599" s="205"/>
      <c r="Z599" s="265"/>
      <c r="AA599" s="166"/>
      <c r="AB599" s="166"/>
      <c r="AC599" s="205"/>
      <c r="AD599" s="205"/>
      <c r="AE599" s="166"/>
      <c r="AF599" s="166"/>
      <c r="AG599" s="205"/>
      <c r="AH599" s="205"/>
      <c r="AI599" s="185"/>
      <c r="AJ599" s="166"/>
      <c r="AK599" s="205"/>
      <c r="AL599" s="205"/>
      <c r="AM599" s="166"/>
      <c r="AN599" s="166"/>
      <c r="AO599" s="205"/>
      <c r="AP599" s="265"/>
      <c r="AQ599" s="185"/>
      <c r="AR599" s="166"/>
      <c r="AS599" s="205"/>
      <c r="AT599" s="205"/>
      <c r="AU599" s="166"/>
      <c r="AV599" s="166"/>
      <c r="AW599" s="205"/>
      <c r="AX599" s="265"/>
      <c r="AY599" s="185"/>
      <c r="AZ599" s="166"/>
      <c r="BA599" s="205"/>
      <c r="BB599" s="205"/>
      <c r="BC599" s="166"/>
      <c r="BD599" s="166"/>
      <c r="BE599" s="205"/>
      <c r="BF599" s="265"/>
      <c r="BG599" s="166"/>
    </row>
    <row r="600" spans="1:59" ht="12.75" x14ac:dyDescent="0.2">
      <c r="A600" s="205"/>
      <c r="B600" s="206"/>
      <c r="C600" s="185"/>
      <c r="D600" s="166"/>
      <c r="E600" s="205"/>
      <c r="F600" s="205"/>
      <c r="G600" s="166"/>
      <c r="H600" s="166"/>
      <c r="I600" s="205"/>
      <c r="J600" s="265"/>
      <c r="K600" s="185"/>
      <c r="L600" s="166"/>
      <c r="M600" s="205"/>
      <c r="N600" s="205"/>
      <c r="O600" s="166"/>
      <c r="P600" s="166"/>
      <c r="Q600" s="205"/>
      <c r="R600" s="265"/>
      <c r="S600" s="185"/>
      <c r="T600" s="166"/>
      <c r="U600" s="205"/>
      <c r="V600" s="205"/>
      <c r="W600" s="166"/>
      <c r="X600" s="166"/>
      <c r="Y600" s="205"/>
      <c r="Z600" s="265"/>
      <c r="AA600" s="166"/>
      <c r="AB600" s="166"/>
      <c r="AC600" s="205"/>
      <c r="AD600" s="205"/>
      <c r="AE600" s="166"/>
      <c r="AF600" s="166"/>
      <c r="AG600" s="205"/>
      <c r="AH600" s="205"/>
      <c r="AI600" s="185"/>
      <c r="AJ600" s="166"/>
      <c r="AK600" s="205"/>
      <c r="AL600" s="205"/>
      <c r="AM600" s="166"/>
      <c r="AN600" s="166"/>
      <c r="AO600" s="205"/>
      <c r="AP600" s="265"/>
      <c r="AQ600" s="185"/>
      <c r="AR600" s="166"/>
      <c r="AS600" s="205"/>
      <c r="AT600" s="205"/>
      <c r="AU600" s="166"/>
      <c r="AV600" s="166"/>
      <c r="AW600" s="205"/>
      <c r="AX600" s="265"/>
      <c r="AY600" s="185"/>
      <c r="AZ600" s="166"/>
      <c r="BA600" s="205"/>
      <c r="BB600" s="205"/>
      <c r="BC600" s="166"/>
      <c r="BD600" s="166"/>
      <c r="BE600" s="205"/>
      <c r="BF600" s="265"/>
      <c r="BG600" s="166"/>
    </row>
    <row r="601" spans="1:59" ht="12.75" x14ac:dyDescent="0.2">
      <c r="A601" s="205"/>
      <c r="B601" s="206"/>
      <c r="C601" s="185"/>
      <c r="D601" s="166"/>
      <c r="E601" s="205"/>
      <c r="F601" s="205"/>
      <c r="G601" s="166"/>
      <c r="H601" s="166"/>
      <c r="I601" s="205"/>
      <c r="J601" s="265"/>
      <c r="K601" s="185"/>
      <c r="L601" s="166"/>
      <c r="M601" s="205"/>
      <c r="N601" s="205"/>
      <c r="O601" s="166"/>
      <c r="P601" s="166"/>
      <c r="Q601" s="205"/>
      <c r="R601" s="265"/>
      <c r="S601" s="185"/>
      <c r="T601" s="166"/>
      <c r="U601" s="205"/>
      <c r="V601" s="205"/>
      <c r="W601" s="166"/>
      <c r="X601" s="166"/>
      <c r="Y601" s="205"/>
      <c r="Z601" s="265"/>
      <c r="AA601" s="166"/>
      <c r="AB601" s="166"/>
      <c r="AC601" s="205"/>
      <c r="AD601" s="205"/>
      <c r="AE601" s="166"/>
      <c r="AF601" s="166"/>
      <c r="AG601" s="205"/>
      <c r="AH601" s="205"/>
      <c r="AI601" s="185"/>
      <c r="AJ601" s="166"/>
      <c r="AK601" s="205"/>
      <c r="AL601" s="205"/>
      <c r="AM601" s="166"/>
      <c r="AN601" s="166"/>
      <c r="AO601" s="205"/>
      <c r="AP601" s="265"/>
      <c r="AQ601" s="185"/>
      <c r="AR601" s="166"/>
      <c r="AS601" s="205"/>
      <c r="AT601" s="205"/>
      <c r="AU601" s="166"/>
      <c r="AV601" s="166"/>
      <c r="AW601" s="205"/>
      <c r="AX601" s="265"/>
      <c r="AY601" s="185"/>
      <c r="AZ601" s="166"/>
      <c r="BA601" s="205"/>
      <c r="BB601" s="205"/>
      <c r="BC601" s="166"/>
      <c r="BD601" s="166"/>
      <c r="BE601" s="205"/>
      <c r="BF601" s="265"/>
      <c r="BG601" s="166"/>
    </row>
    <row r="602" spans="1:59" ht="12.75" x14ac:dyDescent="0.2">
      <c r="A602" s="205"/>
      <c r="B602" s="206"/>
      <c r="C602" s="185"/>
      <c r="D602" s="166"/>
      <c r="E602" s="205"/>
      <c r="F602" s="205"/>
      <c r="G602" s="166"/>
      <c r="H602" s="166"/>
      <c r="I602" s="205"/>
      <c r="J602" s="265"/>
      <c r="K602" s="185"/>
      <c r="L602" s="166"/>
      <c r="M602" s="205"/>
      <c r="N602" s="205"/>
      <c r="O602" s="166"/>
      <c r="P602" s="166"/>
      <c r="Q602" s="205"/>
      <c r="R602" s="265"/>
      <c r="S602" s="185"/>
      <c r="T602" s="166"/>
      <c r="U602" s="205"/>
      <c r="V602" s="205"/>
      <c r="W602" s="166"/>
      <c r="X602" s="166"/>
      <c r="Y602" s="205"/>
      <c r="Z602" s="265"/>
      <c r="AA602" s="166"/>
      <c r="AB602" s="166"/>
      <c r="AC602" s="205"/>
      <c r="AD602" s="205"/>
      <c r="AE602" s="166"/>
      <c r="AF602" s="166"/>
      <c r="AG602" s="205"/>
      <c r="AH602" s="205"/>
      <c r="AI602" s="185"/>
      <c r="AJ602" s="166"/>
      <c r="AK602" s="205"/>
      <c r="AL602" s="205"/>
      <c r="AM602" s="166"/>
      <c r="AN602" s="166"/>
      <c r="AO602" s="205"/>
      <c r="AP602" s="265"/>
      <c r="AQ602" s="185"/>
      <c r="AR602" s="166"/>
      <c r="AS602" s="205"/>
      <c r="AT602" s="205"/>
      <c r="AU602" s="166"/>
      <c r="AV602" s="166"/>
      <c r="AW602" s="205"/>
      <c r="AX602" s="265"/>
      <c r="AY602" s="185"/>
      <c r="AZ602" s="166"/>
      <c r="BA602" s="205"/>
      <c r="BB602" s="205"/>
      <c r="BC602" s="166"/>
      <c r="BD602" s="166"/>
      <c r="BE602" s="205"/>
      <c r="BF602" s="265"/>
      <c r="BG602" s="166"/>
    </row>
    <row r="603" spans="1:59" ht="12.75" x14ac:dyDescent="0.2">
      <c r="A603" s="205"/>
      <c r="B603" s="206"/>
      <c r="C603" s="185"/>
      <c r="D603" s="166"/>
      <c r="E603" s="205"/>
      <c r="F603" s="205"/>
      <c r="G603" s="166"/>
      <c r="H603" s="166"/>
      <c r="I603" s="205"/>
      <c r="J603" s="265"/>
      <c r="K603" s="185"/>
      <c r="L603" s="166"/>
      <c r="M603" s="205"/>
      <c r="N603" s="205"/>
      <c r="O603" s="166"/>
      <c r="P603" s="166"/>
      <c r="Q603" s="205"/>
      <c r="R603" s="265"/>
      <c r="S603" s="185"/>
      <c r="T603" s="166"/>
      <c r="U603" s="205"/>
      <c r="V603" s="205"/>
      <c r="W603" s="166"/>
      <c r="X603" s="166"/>
      <c r="Y603" s="205"/>
      <c r="Z603" s="265"/>
      <c r="AA603" s="166"/>
      <c r="AB603" s="166"/>
      <c r="AC603" s="205"/>
      <c r="AD603" s="205"/>
      <c r="AE603" s="166"/>
      <c r="AF603" s="166"/>
      <c r="AG603" s="205"/>
      <c r="AH603" s="205"/>
      <c r="AI603" s="185"/>
      <c r="AJ603" s="166"/>
      <c r="AK603" s="205"/>
      <c r="AL603" s="205"/>
      <c r="AM603" s="166"/>
      <c r="AN603" s="166"/>
      <c r="AO603" s="205"/>
      <c r="AP603" s="265"/>
      <c r="AQ603" s="185"/>
      <c r="AR603" s="166"/>
      <c r="AS603" s="205"/>
      <c r="AT603" s="205"/>
      <c r="AU603" s="166"/>
      <c r="AV603" s="166"/>
      <c r="AW603" s="205"/>
      <c r="AX603" s="265"/>
      <c r="AY603" s="185"/>
      <c r="AZ603" s="166"/>
      <c r="BA603" s="205"/>
      <c r="BB603" s="205"/>
      <c r="BC603" s="166"/>
      <c r="BD603" s="166"/>
      <c r="BE603" s="205"/>
      <c r="BF603" s="265"/>
      <c r="BG603" s="166"/>
    </row>
    <row r="604" spans="1:59" ht="12.75" x14ac:dyDescent="0.2">
      <c r="A604" s="205"/>
      <c r="B604" s="206"/>
      <c r="C604" s="185"/>
      <c r="D604" s="166"/>
      <c r="E604" s="205"/>
      <c r="F604" s="205"/>
      <c r="G604" s="166"/>
      <c r="H604" s="166"/>
      <c r="I604" s="205"/>
      <c r="J604" s="265"/>
      <c r="K604" s="185"/>
      <c r="L604" s="166"/>
      <c r="M604" s="205"/>
      <c r="N604" s="205"/>
      <c r="O604" s="166"/>
      <c r="P604" s="166"/>
      <c r="Q604" s="205"/>
      <c r="R604" s="265"/>
      <c r="S604" s="185"/>
      <c r="T604" s="166"/>
      <c r="U604" s="205"/>
      <c r="V604" s="205"/>
      <c r="W604" s="166"/>
      <c r="X604" s="166"/>
      <c r="Y604" s="205"/>
      <c r="Z604" s="265"/>
      <c r="AA604" s="166"/>
      <c r="AB604" s="166"/>
      <c r="AC604" s="205"/>
      <c r="AD604" s="205"/>
      <c r="AE604" s="166"/>
      <c r="AF604" s="166"/>
      <c r="AG604" s="205"/>
      <c r="AH604" s="205"/>
      <c r="AI604" s="185"/>
      <c r="AJ604" s="166"/>
      <c r="AK604" s="205"/>
      <c r="AL604" s="205"/>
      <c r="AM604" s="166"/>
      <c r="AN604" s="166"/>
      <c r="AO604" s="205"/>
      <c r="AP604" s="265"/>
      <c r="AQ604" s="185"/>
      <c r="AR604" s="166"/>
      <c r="AS604" s="205"/>
      <c r="AT604" s="205"/>
      <c r="AU604" s="166"/>
      <c r="AV604" s="166"/>
      <c r="AW604" s="205"/>
      <c r="AX604" s="265"/>
      <c r="AY604" s="185"/>
      <c r="AZ604" s="166"/>
      <c r="BA604" s="205"/>
      <c r="BB604" s="205"/>
      <c r="BC604" s="166"/>
      <c r="BD604" s="166"/>
      <c r="BE604" s="205"/>
      <c r="BF604" s="265"/>
      <c r="BG604" s="166"/>
    </row>
    <row r="605" spans="1:59" ht="12.75" x14ac:dyDescent="0.2">
      <c r="A605" s="205"/>
      <c r="B605" s="206"/>
      <c r="C605" s="185"/>
      <c r="D605" s="166"/>
      <c r="E605" s="205"/>
      <c r="F605" s="205"/>
      <c r="G605" s="166"/>
      <c r="H605" s="166"/>
      <c r="I605" s="205"/>
      <c r="J605" s="265"/>
      <c r="K605" s="185"/>
      <c r="L605" s="166"/>
      <c r="M605" s="205"/>
      <c r="N605" s="205"/>
      <c r="O605" s="166"/>
      <c r="P605" s="166"/>
      <c r="Q605" s="205"/>
      <c r="R605" s="265"/>
      <c r="S605" s="185"/>
      <c r="T605" s="166"/>
      <c r="U605" s="205"/>
      <c r="V605" s="205"/>
      <c r="W605" s="166"/>
      <c r="X605" s="166"/>
      <c r="Y605" s="205"/>
      <c r="Z605" s="265"/>
      <c r="AA605" s="166"/>
      <c r="AB605" s="166"/>
      <c r="AC605" s="205"/>
      <c r="AD605" s="205"/>
      <c r="AE605" s="166"/>
      <c r="AF605" s="166"/>
      <c r="AG605" s="205"/>
      <c r="AH605" s="205"/>
      <c r="AI605" s="185"/>
      <c r="AJ605" s="166"/>
      <c r="AK605" s="205"/>
      <c r="AL605" s="205"/>
      <c r="AM605" s="166"/>
      <c r="AN605" s="166"/>
      <c r="AO605" s="205"/>
      <c r="AP605" s="265"/>
      <c r="AQ605" s="185"/>
      <c r="AR605" s="166"/>
      <c r="AS605" s="205"/>
      <c r="AT605" s="205"/>
      <c r="AU605" s="166"/>
      <c r="AV605" s="166"/>
      <c r="AW605" s="205"/>
      <c r="AX605" s="265"/>
      <c r="AY605" s="185"/>
      <c r="AZ605" s="166"/>
      <c r="BA605" s="205"/>
      <c r="BB605" s="205"/>
      <c r="BC605" s="166"/>
      <c r="BD605" s="166"/>
      <c r="BE605" s="205"/>
      <c r="BF605" s="265"/>
      <c r="BG605" s="166"/>
    </row>
    <row r="606" spans="1:59" ht="12.75" x14ac:dyDescent="0.2">
      <c r="A606" s="205"/>
      <c r="B606" s="206"/>
      <c r="C606" s="185"/>
      <c r="D606" s="166"/>
      <c r="E606" s="205"/>
      <c r="F606" s="205"/>
      <c r="G606" s="166"/>
      <c r="H606" s="166"/>
      <c r="I606" s="205"/>
      <c r="J606" s="265"/>
      <c r="K606" s="185"/>
      <c r="L606" s="166"/>
      <c r="M606" s="205"/>
      <c r="N606" s="205"/>
      <c r="O606" s="166"/>
      <c r="P606" s="166"/>
      <c r="Q606" s="205"/>
      <c r="R606" s="265"/>
      <c r="S606" s="185"/>
      <c r="T606" s="166"/>
      <c r="U606" s="205"/>
      <c r="V606" s="205"/>
      <c r="W606" s="166"/>
      <c r="X606" s="166"/>
      <c r="Y606" s="205"/>
      <c r="Z606" s="265"/>
      <c r="AA606" s="166"/>
      <c r="AB606" s="166"/>
      <c r="AC606" s="205"/>
      <c r="AD606" s="205"/>
      <c r="AE606" s="166"/>
      <c r="AF606" s="166"/>
      <c r="AG606" s="205"/>
      <c r="AH606" s="205"/>
      <c r="AI606" s="185"/>
      <c r="AJ606" s="166"/>
      <c r="AK606" s="205"/>
      <c r="AL606" s="205"/>
      <c r="AM606" s="166"/>
      <c r="AN606" s="166"/>
      <c r="AO606" s="205"/>
      <c r="AP606" s="265"/>
      <c r="AQ606" s="185"/>
      <c r="AR606" s="166"/>
      <c r="AS606" s="205"/>
      <c r="AT606" s="205"/>
      <c r="AU606" s="166"/>
      <c r="AV606" s="166"/>
      <c r="AW606" s="205"/>
      <c r="AX606" s="265"/>
      <c r="AY606" s="185"/>
      <c r="AZ606" s="166"/>
      <c r="BA606" s="205"/>
      <c r="BB606" s="205"/>
      <c r="BC606" s="166"/>
      <c r="BD606" s="166"/>
      <c r="BE606" s="205"/>
      <c r="BF606" s="265"/>
      <c r="BG606" s="166"/>
    </row>
    <row r="607" spans="1:59" ht="12.75" x14ac:dyDescent="0.2">
      <c r="A607" s="205"/>
      <c r="B607" s="206"/>
      <c r="C607" s="185"/>
      <c r="D607" s="166"/>
      <c r="E607" s="205"/>
      <c r="F607" s="205"/>
      <c r="G607" s="166"/>
      <c r="H607" s="166"/>
      <c r="I607" s="205"/>
      <c r="J607" s="265"/>
      <c r="K607" s="185"/>
      <c r="L607" s="166"/>
      <c r="M607" s="205"/>
      <c r="N607" s="205"/>
      <c r="O607" s="166"/>
      <c r="P607" s="166"/>
      <c r="Q607" s="205"/>
      <c r="R607" s="265"/>
      <c r="S607" s="185"/>
      <c r="T607" s="166"/>
      <c r="U607" s="205"/>
      <c r="V607" s="205"/>
      <c r="W607" s="166"/>
      <c r="X607" s="166"/>
      <c r="Y607" s="205"/>
      <c r="Z607" s="265"/>
      <c r="AA607" s="166"/>
      <c r="AB607" s="166"/>
      <c r="AC607" s="205"/>
      <c r="AD607" s="205"/>
      <c r="AE607" s="166"/>
      <c r="AF607" s="166"/>
      <c r="AG607" s="205"/>
      <c r="AH607" s="205"/>
      <c r="AI607" s="185"/>
      <c r="AJ607" s="166"/>
      <c r="AK607" s="205"/>
      <c r="AL607" s="205"/>
      <c r="AM607" s="166"/>
      <c r="AN607" s="166"/>
      <c r="AO607" s="205"/>
      <c r="AP607" s="265"/>
      <c r="AQ607" s="185"/>
      <c r="AR607" s="166"/>
      <c r="AS607" s="205"/>
      <c r="AT607" s="205"/>
      <c r="AU607" s="166"/>
      <c r="AV607" s="166"/>
      <c r="AW607" s="205"/>
      <c r="AX607" s="265"/>
      <c r="AY607" s="185"/>
      <c r="AZ607" s="166"/>
      <c r="BA607" s="205"/>
      <c r="BB607" s="205"/>
      <c r="BC607" s="166"/>
      <c r="BD607" s="166"/>
      <c r="BE607" s="205"/>
      <c r="BF607" s="265"/>
      <c r="BG607" s="166"/>
    </row>
    <row r="608" spans="1:59" ht="12.75" x14ac:dyDescent="0.2">
      <c r="A608" s="205"/>
      <c r="B608" s="206"/>
      <c r="C608" s="185"/>
      <c r="D608" s="166"/>
      <c r="E608" s="205"/>
      <c r="F608" s="205"/>
      <c r="G608" s="166"/>
      <c r="H608" s="166"/>
      <c r="I608" s="205"/>
      <c r="J608" s="265"/>
      <c r="K608" s="185"/>
      <c r="L608" s="166"/>
      <c r="M608" s="205"/>
      <c r="N608" s="205"/>
      <c r="O608" s="166"/>
      <c r="P608" s="166"/>
      <c r="Q608" s="205"/>
      <c r="R608" s="265"/>
      <c r="S608" s="185"/>
      <c r="T608" s="166"/>
      <c r="U608" s="205"/>
      <c r="V608" s="205"/>
      <c r="W608" s="166"/>
      <c r="X608" s="166"/>
      <c r="Y608" s="205"/>
      <c r="Z608" s="265"/>
      <c r="AA608" s="166"/>
      <c r="AB608" s="166"/>
      <c r="AC608" s="205"/>
      <c r="AD608" s="205"/>
      <c r="AE608" s="166"/>
      <c r="AF608" s="166"/>
      <c r="AG608" s="205"/>
      <c r="AH608" s="205"/>
      <c r="AI608" s="185"/>
      <c r="AJ608" s="166"/>
      <c r="AK608" s="205"/>
      <c r="AL608" s="205"/>
      <c r="AM608" s="166"/>
      <c r="AN608" s="166"/>
      <c r="AO608" s="205"/>
      <c r="AP608" s="265"/>
      <c r="AQ608" s="185"/>
      <c r="AR608" s="166"/>
      <c r="AS608" s="205"/>
      <c r="AT608" s="205"/>
      <c r="AU608" s="166"/>
      <c r="AV608" s="166"/>
      <c r="AW608" s="205"/>
      <c r="AX608" s="265"/>
      <c r="AY608" s="185"/>
      <c r="AZ608" s="166"/>
      <c r="BA608" s="205"/>
      <c r="BB608" s="205"/>
      <c r="BC608" s="166"/>
      <c r="BD608" s="166"/>
      <c r="BE608" s="205"/>
      <c r="BF608" s="265"/>
      <c r="BG608" s="166"/>
    </row>
    <row r="609" spans="1:59" ht="12.75" x14ac:dyDescent="0.2">
      <c r="A609" s="205"/>
      <c r="B609" s="206"/>
      <c r="C609" s="185"/>
      <c r="D609" s="166"/>
      <c r="E609" s="205"/>
      <c r="F609" s="205"/>
      <c r="G609" s="166"/>
      <c r="H609" s="166"/>
      <c r="I609" s="205"/>
      <c r="J609" s="265"/>
      <c r="K609" s="185"/>
      <c r="L609" s="166"/>
      <c r="M609" s="205"/>
      <c r="N609" s="205"/>
      <c r="O609" s="166"/>
      <c r="P609" s="166"/>
      <c r="Q609" s="205"/>
      <c r="R609" s="265"/>
      <c r="S609" s="185"/>
      <c r="T609" s="166"/>
      <c r="U609" s="205"/>
      <c r="V609" s="205"/>
      <c r="W609" s="166"/>
      <c r="X609" s="166"/>
      <c r="Y609" s="205"/>
      <c r="Z609" s="265"/>
      <c r="AA609" s="166"/>
      <c r="AB609" s="166"/>
      <c r="AC609" s="205"/>
      <c r="AD609" s="205"/>
      <c r="AE609" s="166"/>
      <c r="AF609" s="166"/>
      <c r="AG609" s="205"/>
      <c r="AH609" s="205"/>
      <c r="AI609" s="185"/>
      <c r="AJ609" s="166"/>
      <c r="AK609" s="205"/>
      <c r="AL609" s="205"/>
      <c r="AM609" s="166"/>
      <c r="AN609" s="166"/>
      <c r="AO609" s="205"/>
      <c r="AP609" s="265"/>
      <c r="AQ609" s="185"/>
      <c r="AR609" s="166"/>
      <c r="AS609" s="205"/>
      <c r="AT609" s="205"/>
      <c r="AU609" s="166"/>
      <c r="AV609" s="166"/>
      <c r="AW609" s="205"/>
      <c r="AX609" s="265"/>
      <c r="AY609" s="185"/>
      <c r="AZ609" s="166"/>
      <c r="BA609" s="205"/>
      <c r="BB609" s="205"/>
      <c r="BC609" s="166"/>
      <c r="BD609" s="166"/>
      <c r="BE609" s="205"/>
      <c r="BF609" s="265"/>
      <c r="BG609" s="166"/>
    </row>
    <row r="610" spans="1:59" ht="12.75" x14ac:dyDescent="0.2">
      <c r="A610" s="205"/>
      <c r="B610" s="206"/>
      <c r="C610" s="185"/>
      <c r="D610" s="166"/>
      <c r="E610" s="205"/>
      <c r="F610" s="205"/>
      <c r="G610" s="166"/>
      <c r="H610" s="166"/>
      <c r="I610" s="205"/>
      <c r="J610" s="265"/>
      <c r="K610" s="185"/>
      <c r="L610" s="166"/>
      <c r="M610" s="205"/>
      <c r="N610" s="205"/>
      <c r="O610" s="166"/>
      <c r="P610" s="166"/>
      <c r="Q610" s="205"/>
      <c r="R610" s="265"/>
      <c r="S610" s="185"/>
      <c r="T610" s="166"/>
      <c r="U610" s="205"/>
      <c r="V610" s="205"/>
      <c r="W610" s="166"/>
      <c r="X610" s="166"/>
      <c r="Y610" s="205"/>
      <c r="Z610" s="265"/>
      <c r="AA610" s="166"/>
      <c r="AB610" s="166"/>
      <c r="AC610" s="205"/>
      <c r="AD610" s="205"/>
      <c r="AE610" s="166"/>
      <c r="AF610" s="166"/>
      <c r="AG610" s="205"/>
      <c r="AH610" s="205"/>
      <c r="AI610" s="185"/>
      <c r="AJ610" s="166"/>
      <c r="AK610" s="205"/>
      <c r="AL610" s="205"/>
      <c r="AM610" s="166"/>
      <c r="AN610" s="166"/>
      <c r="AO610" s="205"/>
      <c r="AP610" s="265"/>
      <c r="AQ610" s="185"/>
      <c r="AR610" s="166"/>
      <c r="AS610" s="205"/>
      <c r="AT610" s="205"/>
      <c r="AU610" s="166"/>
      <c r="AV610" s="166"/>
      <c r="AW610" s="205"/>
      <c r="AX610" s="265"/>
      <c r="AY610" s="185"/>
      <c r="AZ610" s="166"/>
      <c r="BA610" s="205"/>
      <c r="BB610" s="205"/>
      <c r="BC610" s="166"/>
      <c r="BD610" s="166"/>
      <c r="BE610" s="205"/>
      <c r="BF610" s="265"/>
      <c r="BG610" s="166"/>
    </row>
    <row r="611" spans="1:59" ht="12.75" x14ac:dyDescent="0.2">
      <c r="A611" s="205"/>
      <c r="B611" s="206"/>
      <c r="C611" s="185"/>
      <c r="D611" s="166"/>
      <c r="E611" s="205"/>
      <c r="F611" s="205"/>
      <c r="G611" s="166"/>
      <c r="H611" s="166"/>
      <c r="I611" s="205"/>
      <c r="J611" s="265"/>
      <c r="K611" s="185"/>
      <c r="L611" s="166"/>
      <c r="M611" s="205"/>
      <c r="N611" s="205"/>
      <c r="O611" s="166"/>
      <c r="P611" s="166"/>
      <c r="Q611" s="205"/>
      <c r="R611" s="265"/>
      <c r="S611" s="185"/>
      <c r="T611" s="166"/>
      <c r="U611" s="205"/>
      <c r="V611" s="205"/>
      <c r="W611" s="166"/>
      <c r="X611" s="166"/>
      <c r="Y611" s="205"/>
      <c r="Z611" s="265"/>
      <c r="AA611" s="166"/>
      <c r="AB611" s="166"/>
      <c r="AC611" s="205"/>
      <c r="AD611" s="205"/>
      <c r="AE611" s="166"/>
      <c r="AF611" s="166"/>
      <c r="AG611" s="205"/>
      <c r="AH611" s="205"/>
      <c r="AI611" s="185"/>
      <c r="AJ611" s="166"/>
      <c r="AK611" s="205"/>
      <c r="AL611" s="205"/>
      <c r="AM611" s="166"/>
      <c r="AN611" s="166"/>
      <c r="AO611" s="205"/>
      <c r="AP611" s="265"/>
      <c r="AQ611" s="185"/>
      <c r="AR611" s="166"/>
      <c r="AS611" s="205"/>
      <c r="AT611" s="205"/>
      <c r="AU611" s="166"/>
      <c r="AV611" s="166"/>
      <c r="AW611" s="205"/>
      <c r="AX611" s="265"/>
      <c r="AY611" s="185"/>
      <c r="AZ611" s="166"/>
      <c r="BA611" s="205"/>
      <c r="BB611" s="205"/>
      <c r="BC611" s="166"/>
      <c r="BD611" s="166"/>
      <c r="BE611" s="205"/>
      <c r="BF611" s="265"/>
      <c r="BG611" s="166"/>
    </row>
    <row r="612" spans="1:59" ht="12.75" x14ac:dyDescent="0.2">
      <c r="A612" s="205"/>
      <c r="B612" s="206"/>
      <c r="C612" s="185"/>
      <c r="D612" s="166"/>
      <c r="E612" s="205"/>
      <c r="F612" s="205"/>
      <c r="G612" s="166"/>
      <c r="H612" s="166"/>
      <c r="I612" s="205"/>
      <c r="J612" s="265"/>
      <c r="K612" s="185"/>
      <c r="L612" s="166"/>
      <c r="M612" s="205"/>
      <c r="N612" s="205"/>
      <c r="O612" s="166"/>
      <c r="P612" s="166"/>
      <c r="Q612" s="205"/>
      <c r="R612" s="265"/>
      <c r="S612" s="185"/>
      <c r="T612" s="166"/>
      <c r="U612" s="205"/>
      <c r="V612" s="205"/>
      <c r="W612" s="166"/>
      <c r="X612" s="166"/>
      <c r="Y612" s="205"/>
      <c r="Z612" s="265"/>
      <c r="AA612" s="166"/>
      <c r="AB612" s="166"/>
      <c r="AC612" s="205"/>
      <c r="AD612" s="205"/>
      <c r="AE612" s="166"/>
      <c r="AF612" s="166"/>
      <c r="AG612" s="205"/>
      <c r="AH612" s="205"/>
      <c r="AI612" s="185"/>
      <c r="AJ612" s="166"/>
      <c r="AK612" s="205"/>
      <c r="AL612" s="205"/>
      <c r="AM612" s="166"/>
      <c r="AN612" s="166"/>
      <c r="AO612" s="205"/>
      <c r="AP612" s="265"/>
      <c r="AQ612" s="185"/>
      <c r="AR612" s="166"/>
      <c r="AS612" s="205"/>
      <c r="AT612" s="205"/>
      <c r="AU612" s="166"/>
      <c r="AV612" s="166"/>
      <c r="AW612" s="205"/>
      <c r="AX612" s="265"/>
      <c r="AY612" s="185"/>
      <c r="AZ612" s="166"/>
      <c r="BA612" s="205"/>
      <c r="BB612" s="205"/>
      <c r="BC612" s="166"/>
      <c r="BD612" s="166"/>
      <c r="BE612" s="205"/>
      <c r="BF612" s="265"/>
      <c r="BG612" s="166"/>
    </row>
    <row r="613" spans="1:59" ht="12.75" x14ac:dyDescent="0.2">
      <c r="A613" s="205"/>
      <c r="B613" s="206"/>
      <c r="C613" s="185"/>
      <c r="D613" s="166"/>
      <c r="E613" s="205"/>
      <c r="F613" s="205"/>
      <c r="G613" s="166"/>
      <c r="H613" s="166"/>
      <c r="I613" s="205"/>
      <c r="J613" s="265"/>
      <c r="K613" s="185"/>
      <c r="L613" s="166"/>
      <c r="M613" s="205"/>
      <c r="N613" s="205"/>
      <c r="O613" s="166"/>
      <c r="P613" s="166"/>
      <c r="Q613" s="205"/>
      <c r="R613" s="265"/>
      <c r="S613" s="185"/>
      <c r="T613" s="166"/>
      <c r="U613" s="205"/>
      <c r="V613" s="205"/>
      <c r="W613" s="166"/>
      <c r="X613" s="166"/>
      <c r="Y613" s="205"/>
      <c r="Z613" s="265"/>
      <c r="AA613" s="166"/>
      <c r="AB613" s="166"/>
      <c r="AC613" s="205"/>
      <c r="AD613" s="205"/>
      <c r="AE613" s="166"/>
      <c r="AF613" s="166"/>
      <c r="AG613" s="205"/>
      <c r="AH613" s="205"/>
      <c r="AI613" s="185"/>
      <c r="AJ613" s="166"/>
      <c r="AK613" s="205"/>
      <c r="AL613" s="205"/>
      <c r="AM613" s="166"/>
      <c r="AN613" s="166"/>
      <c r="AO613" s="205"/>
      <c r="AP613" s="265"/>
      <c r="AQ613" s="185"/>
      <c r="AR613" s="166"/>
      <c r="AS613" s="205"/>
      <c r="AT613" s="205"/>
      <c r="AU613" s="166"/>
      <c r="AV613" s="166"/>
      <c r="AW613" s="205"/>
      <c r="AX613" s="265"/>
      <c r="AY613" s="185"/>
      <c r="AZ613" s="166"/>
      <c r="BA613" s="205"/>
      <c r="BB613" s="205"/>
      <c r="BC613" s="166"/>
      <c r="BD613" s="166"/>
      <c r="BE613" s="205"/>
      <c r="BF613" s="265"/>
      <c r="BG613" s="166"/>
    </row>
    <row r="614" spans="1:59" ht="12.75" x14ac:dyDescent="0.2">
      <c r="A614" s="205"/>
      <c r="B614" s="206"/>
      <c r="C614" s="185"/>
      <c r="D614" s="166"/>
      <c r="E614" s="205"/>
      <c r="F614" s="205"/>
      <c r="G614" s="166"/>
      <c r="H614" s="166"/>
      <c r="I614" s="205"/>
      <c r="J614" s="265"/>
      <c r="K614" s="185"/>
      <c r="L614" s="166"/>
      <c r="M614" s="205"/>
      <c r="N614" s="205"/>
      <c r="O614" s="166"/>
      <c r="P614" s="166"/>
      <c r="Q614" s="205"/>
      <c r="R614" s="265"/>
      <c r="S614" s="185"/>
      <c r="T614" s="166"/>
      <c r="U614" s="205"/>
      <c r="V614" s="205"/>
      <c r="W614" s="166"/>
      <c r="X614" s="166"/>
      <c r="Y614" s="205"/>
      <c r="Z614" s="265"/>
      <c r="AA614" s="166"/>
      <c r="AB614" s="166"/>
      <c r="AC614" s="205"/>
      <c r="AD614" s="205"/>
      <c r="AE614" s="166"/>
      <c r="AF614" s="166"/>
      <c r="AG614" s="205"/>
      <c r="AH614" s="205"/>
      <c r="AI614" s="185"/>
      <c r="AJ614" s="166"/>
      <c r="AK614" s="205"/>
      <c r="AL614" s="205"/>
      <c r="AM614" s="166"/>
      <c r="AN614" s="166"/>
      <c r="AO614" s="205"/>
      <c r="AP614" s="265"/>
      <c r="AQ614" s="185"/>
      <c r="AR614" s="166"/>
      <c r="AS614" s="205"/>
      <c r="AT614" s="205"/>
      <c r="AU614" s="166"/>
      <c r="AV614" s="166"/>
      <c r="AW614" s="205"/>
      <c r="AX614" s="265"/>
      <c r="AY614" s="185"/>
      <c r="AZ614" s="166"/>
      <c r="BA614" s="205"/>
      <c r="BB614" s="205"/>
      <c r="BC614" s="166"/>
      <c r="BD614" s="166"/>
      <c r="BE614" s="205"/>
      <c r="BF614" s="265"/>
      <c r="BG614" s="166"/>
    </row>
    <row r="615" spans="1:59" ht="12.75" x14ac:dyDescent="0.2">
      <c r="A615" s="205"/>
      <c r="B615" s="206"/>
      <c r="C615" s="185"/>
      <c r="D615" s="166"/>
      <c r="E615" s="205"/>
      <c r="F615" s="205"/>
      <c r="G615" s="166"/>
      <c r="H615" s="166"/>
      <c r="I615" s="205"/>
      <c r="J615" s="265"/>
      <c r="K615" s="185"/>
      <c r="L615" s="166"/>
      <c r="M615" s="205"/>
      <c r="N615" s="205"/>
      <c r="O615" s="166"/>
      <c r="P615" s="166"/>
      <c r="Q615" s="205"/>
      <c r="R615" s="265"/>
      <c r="S615" s="185"/>
      <c r="T615" s="166"/>
      <c r="U615" s="205"/>
      <c r="V615" s="205"/>
      <c r="W615" s="166"/>
      <c r="X615" s="166"/>
      <c r="Y615" s="205"/>
      <c r="Z615" s="265"/>
      <c r="AA615" s="166"/>
      <c r="AB615" s="166"/>
      <c r="AC615" s="205"/>
      <c r="AD615" s="205"/>
      <c r="AE615" s="166"/>
      <c r="AF615" s="166"/>
      <c r="AG615" s="205"/>
      <c r="AH615" s="205"/>
      <c r="AI615" s="185"/>
      <c r="AJ615" s="166"/>
      <c r="AK615" s="205"/>
      <c r="AL615" s="205"/>
      <c r="AM615" s="166"/>
      <c r="AN615" s="166"/>
      <c r="AO615" s="205"/>
      <c r="AP615" s="265"/>
      <c r="AQ615" s="185"/>
      <c r="AR615" s="166"/>
      <c r="AS615" s="205"/>
      <c r="AT615" s="205"/>
      <c r="AU615" s="166"/>
      <c r="AV615" s="166"/>
      <c r="AW615" s="205"/>
      <c r="AX615" s="265"/>
      <c r="AY615" s="185"/>
      <c r="AZ615" s="166"/>
      <c r="BA615" s="205"/>
      <c r="BB615" s="205"/>
      <c r="BC615" s="166"/>
      <c r="BD615" s="166"/>
      <c r="BE615" s="205"/>
      <c r="BF615" s="265"/>
      <c r="BG615" s="166"/>
    </row>
    <row r="616" spans="1:59" ht="12.75" x14ac:dyDescent="0.2">
      <c r="A616" s="205"/>
      <c r="B616" s="206"/>
      <c r="C616" s="185"/>
      <c r="D616" s="166"/>
      <c r="E616" s="205"/>
      <c r="F616" s="205"/>
      <c r="G616" s="166"/>
      <c r="H616" s="166"/>
      <c r="I616" s="205"/>
      <c r="J616" s="265"/>
      <c r="K616" s="185"/>
      <c r="L616" s="166"/>
      <c r="M616" s="205"/>
      <c r="N616" s="205"/>
      <c r="O616" s="166"/>
      <c r="P616" s="166"/>
      <c r="Q616" s="205"/>
      <c r="R616" s="265"/>
      <c r="S616" s="185"/>
      <c r="T616" s="166"/>
      <c r="U616" s="205"/>
      <c r="V616" s="205"/>
      <c r="W616" s="166"/>
      <c r="X616" s="166"/>
      <c r="Y616" s="205"/>
      <c r="Z616" s="265"/>
      <c r="AA616" s="166"/>
      <c r="AB616" s="166"/>
      <c r="AC616" s="205"/>
      <c r="AD616" s="205"/>
      <c r="AE616" s="166"/>
      <c r="AF616" s="166"/>
      <c r="AG616" s="205"/>
      <c r="AH616" s="205"/>
      <c r="AI616" s="185"/>
      <c r="AJ616" s="166"/>
      <c r="AK616" s="205"/>
      <c r="AL616" s="205"/>
      <c r="AM616" s="166"/>
      <c r="AN616" s="166"/>
      <c r="AO616" s="205"/>
      <c r="AP616" s="265"/>
      <c r="AQ616" s="185"/>
      <c r="AR616" s="166"/>
      <c r="AS616" s="205"/>
      <c r="AT616" s="205"/>
      <c r="AU616" s="166"/>
      <c r="AV616" s="166"/>
      <c r="AW616" s="205"/>
      <c r="AX616" s="265"/>
      <c r="AY616" s="185"/>
      <c r="AZ616" s="166"/>
      <c r="BA616" s="205"/>
      <c r="BB616" s="205"/>
      <c r="BC616" s="166"/>
      <c r="BD616" s="166"/>
      <c r="BE616" s="205"/>
      <c r="BF616" s="265"/>
      <c r="BG616" s="166"/>
    </row>
    <row r="617" spans="1:59" ht="12.75" x14ac:dyDescent="0.2">
      <c r="A617" s="205"/>
      <c r="B617" s="206"/>
      <c r="C617" s="185"/>
      <c r="D617" s="166"/>
      <c r="E617" s="205"/>
      <c r="F617" s="205"/>
      <c r="G617" s="166"/>
      <c r="H617" s="166"/>
      <c r="I617" s="205"/>
      <c r="J617" s="265"/>
      <c r="K617" s="185"/>
      <c r="L617" s="166"/>
      <c r="M617" s="205"/>
      <c r="N617" s="205"/>
      <c r="O617" s="166"/>
      <c r="P617" s="166"/>
      <c r="Q617" s="205"/>
      <c r="R617" s="265"/>
      <c r="S617" s="185"/>
      <c r="T617" s="166"/>
      <c r="U617" s="205"/>
      <c r="V617" s="205"/>
      <c r="W617" s="166"/>
      <c r="X617" s="166"/>
      <c r="Y617" s="205"/>
      <c r="Z617" s="265"/>
      <c r="AA617" s="166"/>
      <c r="AB617" s="166"/>
      <c r="AC617" s="205"/>
      <c r="AD617" s="205"/>
      <c r="AE617" s="166"/>
      <c r="AF617" s="166"/>
      <c r="AG617" s="205"/>
      <c r="AH617" s="205"/>
      <c r="AI617" s="185"/>
      <c r="AJ617" s="166"/>
      <c r="AK617" s="205"/>
      <c r="AL617" s="205"/>
      <c r="AM617" s="166"/>
      <c r="AN617" s="166"/>
      <c r="AO617" s="205"/>
      <c r="AP617" s="265"/>
      <c r="AQ617" s="185"/>
      <c r="AR617" s="166"/>
      <c r="AS617" s="205"/>
      <c r="AT617" s="205"/>
      <c r="AU617" s="166"/>
      <c r="AV617" s="166"/>
      <c r="AW617" s="205"/>
      <c r="AX617" s="265"/>
      <c r="AY617" s="185"/>
      <c r="AZ617" s="166"/>
      <c r="BA617" s="205"/>
      <c r="BB617" s="205"/>
      <c r="BC617" s="166"/>
      <c r="BD617" s="166"/>
      <c r="BE617" s="205"/>
      <c r="BF617" s="265"/>
      <c r="BG617" s="166"/>
    </row>
    <row r="618" spans="1:59" ht="12.75" x14ac:dyDescent="0.2">
      <c r="A618" s="205"/>
      <c r="B618" s="206"/>
      <c r="C618" s="185"/>
      <c r="D618" s="166"/>
      <c r="E618" s="205"/>
      <c r="F618" s="205"/>
      <c r="G618" s="166"/>
      <c r="H618" s="166"/>
      <c r="I618" s="205"/>
      <c r="J618" s="265"/>
      <c r="K618" s="185"/>
      <c r="L618" s="166"/>
      <c r="M618" s="205"/>
      <c r="N618" s="205"/>
      <c r="O618" s="166"/>
      <c r="P618" s="166"/>
      <c r="Q618" s="205"/>
      <c r="R618" s="265"/>
      <c r="S618" s="185"/>
      <c r="T618" s="166"/>
      <c r="U618" s="205"/>
      <c r="V618" s="205"/>
      <c r="W618" s="166"/>
      <c r="X618" s="166"/>
      <c r="Y618" s="205"/>
      <c r="Z618" s="265"/>
      <c r="AA618" s="166"/>
      <c r="AB618" s="166"/>
      <c r="AC618" s="205"/>
      <c r="AD618" s="205"/>
      <c r="AE618" s="166"/>
      <c r="AF618" s="166"/>
      <c r="AG618" s="205"/>
      <c r="AH618" s="205"/>
      <c r="AI618" s="185"/>
      <c r="AJ618" s="166"/>
      <c r="AK618" s="205"/>
      <c r="AL618" s="205"/>
      <c r="AM618" s="166"/>
      <c r="AN618" s="166"/>
      <c r="AO618" s="205"/>
      <c r="AP618" s="265"/>
      <c r="AQ618" s="185"/>
      <c r="AR618" s="166"/>
      <c r="AS618" s="205"/>
      <c r="AT618" s="205"/>
      <c r="AU618" s="166"/>
      <c r="AV618" s="166"/>
      <c r="AW618" s="205"/>
      <c r="AX618" s="265"/>
      <c r="AY618" s="185"/>
      <c r="AZ618" s="166"/>
      <c r="BA618" s="205"/>
      <c r="BB618" s="205"/>
      <c r="BC618" s="166"/>
      <c r="BD618" s="166"/>
      <c r="BE618" s="205"/>
      <c r="BF618" s="265"/>
      <c r="BG618" s="166"/>
    </row>
    <row r="619" spans="1:59" ht="12.75" x14ac:dyDescent="0.2">
      <c r="A619" s="205"/>
      <c r="B619" s="206"/>
      <c r="C619" s="185"/>
      <c r="D619" s="166"/>
      <c r="E619" s="205"/>
      <c r="F619" s="205"/>
      <c r="G619" s="166"/>
      <c r="H619" s="166"/>
      <c r="I619" s="205"/>
      <c r="J619" s="265"/>
      <c r="K619" s="185"/>
      <c r="L619" s="166"/>
      <c r="M619" s="205"/>
      <c r="N619" s="205"/>
      <c r="O619" s="166"/>
      <c r="P619" s="166"/>
      <c r="Q619" s="205"/>
      <c r="R619" s="265"/>
      <c r="S619" s="185"/>
      <c r="T619" s="166"/>
      <c r="U619" s="205"/>
      <c r="V619" s="205"/>
      <c r="W619" s="166"/>
      <c r="X619" s="166"/>
      <c r="Y619" s="205"/>
      <c r="Z619" s="265"/>
      <c r="AA619" s="166"/>
      <c r="AB619" s="166"/>
      <c r="AC619" s="205"/>
      <c r="AD619" s="205"/>
      <c r="AE619" s="166"/>
      <c r="AF619" s="166"/>
      <c r="AG619" s="205"/>
      <c r="AH619" s="205"/>
      <c r="AI619" s="185"/>
      <c r="AJ619" s="166"/>
      <c r="AK619" s="205"/>
      <c r="AL619" s="205"/>
      <c r="AM619" s="166"/>
      <c r="AN619" s="166"/>
      <c r="AO619" s="205"/>
      <c r="AP619" s="265"/>
      <c r="AQ619" s="185"/>
      <c r="AR619" s="166"/>
      <c r="AS619" s="205"/>
      <c r="AT619" s="205"/>
      <c r="AU619" s="166"/>
      <c r="AV619" s="166"/>
      <c r="AW619" s="205"/>
      <c r="AX619" s="265"/>
      <c r="AY619" s="185"/>
      <c r="AZ619" s="166"/>
      <c r="BA619" s="205"/>
      <c r="BB619" s="205"/>
      <c r="BC619" s="166"/>
      <c r="BD619" s="166"/>
      <c r="BE619" s="205"/>
      <c r="BF619" s="265"/>
      <c r="BG619" s="166"/>
    </row>
    <row r="620" spans="1:59" ht="12.75" x14ac:dyDescent="0.2">
      <c r="A620" s="205"/>
      <c r="B620" s="206"/>
      <c r="C620" s="185"/>
      <c r="D620" s="166"/>
      <c r="E620" s="205"/>
      <c r="F620" s="205"/>
      <c r="G620" s="166"/>
      <c r="H620" s="166"/>
      <c r="I620" s="205"/>
      <c r="J620" s="265"/>
      <c r="K620" s="185"/>
      <c r="L620" s="166"/>
      <c r="M620" s="205"/>
      <c r="N620" s="205"/>
      <c r="O620" s="166"/>
      <c r="P620" s="166"/>
      <c r="Q620" s="205"/>
      <c r="R620" s="265"/>
      <c r="S620" s="185"/>
      <c r="T620" s="166"/>
      <c r="U620" s="205"/>
      <c r="V620" s="205"/>
      <c r="W620" s="166"/>
      <c r="X620" s="166"/>
      <c r="Y620" s="205"/>
      <c r="Z620" s="265"/>
      <c r="AA620" s="166"/>
      <c r="AB620" s="166"/>
      <c r="AC620" s="205"/>
      <c r="AD620" s="205"/>
      <c r="AE620" s="166"/>
      <c r="AF620" s="166"/>
      <c r="AG620" s="205"/>
      <c r="AH620" s="205"/>
      <c r="AI620" s="185"/>
      <c r="AJ620" s="166"/>
      <c r="AK620" s="205"/>
      <c r="AL620" s="205"/>
      <c r="AM620" s="166"/>
      <c r="AN620" s="166"/>
      <c r="AO620" s="205"/>
      <c r="AP620" s="265"/>
      <c r="AQ620" s="185"/>
      <c r="AR620" s="166"/>
      <c r="AS620" s="205"/>
      <c r="AT620" s="205"/>
      <c r="AU620" s="166"/>
      <c r="AV620" s="166"/>
      <c r="AW620" s="205"/>
      <c r="AX620" s="265"/>
      <c r="AY620" s="185"/>
      <c r="AZ620" s="166"/>
      <c r="BA620" s="205"/>
      <c r="BB620" s="205"/>
      <c r="BC620" s="166"/>
      <c r="BD620" s="166"/>
      <c r="BE620" s="205"/>
      <c r="BF620" s="265"/>
      <c r="BG620" s="166"/>
    </row>
    <row r="621" spans="1:59" ht="12.75" x14ac:dyDescent="0.2">
      <c r="A621" s="205"/>
      <c r="B621" s="206"/>
      <c r="C621" s="185"/>
      <c r="D621" s="166"/>
      <c r="E621" s="205"/>
      <c r="F621" s="205"/>
      <c r="G621" s="166"/>
      <c r="H621" s="166"/>
      <c r="I621" s="205"/>
      <c r="J621" s="265"/>
      <c r="K621" s="185"/>
      <c r="L621" s="166"/>
      <c r="M621" s="205"/>
      <c r="N621" s="205"/>
      <c r="O621" s="166"/>
      <c r="P621" s="166"/>
      <c r="Q621" s="205"/>
      <c r="R621" s="265"/>
      <c r="S621" s="185"/>
      <c r="T621" s="166"/>
      <c r="U621" s="205"/>
      <c r="V621" s="205"/>
      <c r="W621" s="166"/>
      <c r="X621" s="166"/>
      <c r="Y621" s="205"/>
      <c r="Z621" s="265"/>
      <c r="AA621" s="166"/>
      <c r="AB621" s="166"/>
      <c r="AC621" s="205"/>
      <c r="AD621" s="205"/>
      <c r="AE621" s="166"/>
      <c r="AF621" s="166"/>
      <c r="AG621" s="205"/>
      <c r="AH621" s="205"/>
      <c r="AI621" s="185"/>
      <c r="AJ621" s="166"/>
      <c r="AK621" s="205"/>
      <c r="AL621" s="205"/>
      <c r="AM621" s="166"/>
      <c r="AN621" s="166"/>
      <c r="AO621" s="205"/>
      <c r="AP621" s="265"/>
      <c r="AQ621" s="185"/>
      <c r="AR621" s="166"/>
      <c r="AS621" s="205"/>
      <c r="AT621" s="205"/>
      <c r="AU621" s="166"/>
      <c r="AV621" s="166"/>
      <c r="AW621" s="205"/>
      <c r="AX621" s="265"/>
      <c r="AY621" s="185"/>
      <c r="AZ621" s="166"/>
      <c r="BA621" s="205"/>
      <c r="BB621" s="205"/>
      <c r="BC621" s="166"/>
      <c r="BD621" s="166"/>
      <c r="BE621" s="205"/>
      <c r="BF621" s="265"/>
      <c r="BG621" s="166"/>
    </row>
    <row r="622" spans="1:59" ht="12.75" x14ac:dyDescent="0.2">
      <c r="A622" s="205"/>
      <c r="B622" s="206"/>
      <c r="C622" s="185"/>
      <c r="D622" s="166"/>
      <c r="E622" s="205"/>
      <c r="F622" s="205"/>
      <c r="G622" s="166"/>
      <c r="H622" s="166"/>
      <c r="I622" s="205"/>
      <c r="J622" s="265"/>
      <c r="K622" s="185"/>
      <c r="L622" s="166"/>
      <c r="M622" s="205"/>
      <c r="N622" s="205"/>
      <c r="O622" s="166"/>
      <c r="P622" s="166"/>
      <c r="Q622" s="205"/>
      <c r="R622" s="265"/>
      <c r="S622" s="185"/>
      <c r="T622" s="166"/>
      <c r="U622" s="205"/>
      <c r="V622" s="205"/>
      <c r="W622" s="166"/>
      <c r="X622" s="166"/>
      <c r="Y622" s="205"/>
      <c r="Z622" s="265"/>
      <c r="AA622" s="166"/>
      <c r="AB622" s="166"/>
      <c r="AC622" s="205"/>
      <c r="AD622" s="205"/>
      <c r="AE622" s="166"/>
      <c r="AF622" s="166"/>
      <c r="AG622" s="205"/>
      <c r="AH622" s="205"/>
      <c r="AI622" s="185"/>
      <c r="AJ622" s="166"/>
      <c r="AK622" s="205"/>
      <c r="AL622" s="205"/>
      <c r="AM622" s="166"/>
      <c r="AN622" s="166"/>
      <c r="AO622" s="205"/>
      <c r="AP622" s="265"/>
      <c r="AQ622" s="185"/>
      <c r="AR622" s="166"/>
      <c r="AS622" s="205"/>
      <c r="AT622" s="205"/>
      <c r="AU622" s="166"/>
      <c r="AV622" s="166"/>
      <c r="AW622" s="205"/>
      <c r="AX622" s="265"/>
      <c r="AY622" s="185"/>
      <c r="AZ622" s="166"/>
      <c r="BA622" s="205"/>
      <c r="BB622" s="205"/>
      <c r="BC622" s="166"/>
      <c r="BD622" s="166"/>
      <c r="BE622" s="205"/>
      <c r="BF622" s="265"/>
      <c r="BG622" s="166"/>
    </row>
    <row r="623" spans="1:59" ht="12.75" x14ac:dyDescent="0.2">
      <c r="A623" s="205"/>
      <c r="B623" s="206"/>
      <c r="C623" s="185"/>
      <c r="D623" s="166"/>
      <c r="E623" s="205"/>
      <c r="F623" s="205"/>
      <c r="G623" s="166"/>
      <c r="H623" s="166"/>
      <c r="I623" s="205"/>
      <c r="J623" s="265"/>
      <c r="K623" s="185"/>
      <c r="L623" s="166"/>
      <c r="M623" s="205"/>
      <c r="N623" s="205"/>
      <c r="O623" s="166"/>
      <c r="P623" s="166"/>
      <c r="Q623" s="205"/>
      <c r="R623" s="265"/>
      <c r="S623" s="185"/>
      <c r="T623" s="166"/>
      <c r="U623" s="205"/>
      <c r="V623" s="205"/>
      <c r="W623" s="166"/>
      <c r="X623" s="166"/>
      <c r="Y623" s="205"/>
      <c r="Z623" s="265"/>
      <c r="AA623" s="166"/>
      <c r="AB623" s="166"/>
      <c r="AC623" s="205"/>
      <c r="AD623" s="205"/>
      <c r="AE623" s="166"/>
      <c r="AF623" s="166"/>
      <c r="AG623" s="205"/>
      <c r="AH623" s="205"/>
      <c r="AI623" s="185"/>
      <c r="AJ623" s="166"/>
      <c r="AK623" s="205"/>
      <c r="AL623" s="205"/>
      <c r="AM623" s="166"/>
      <c r="AN623" s="166"/>
      <c r="AO623" s="205"/>
      <c r="AP623" s="265"/>
      <c r="AQ623" s="185"/>
      <c r="AR623" s="166"/>
      <c r="AS623" s="205"/>
      <c r="AT623" s="205"/>
      <c r="AU623" s="166"/>
      <c r="AV623" s="166"/>
      <c r="AW623" s="205"/>
      <c r="AX623" s="265"/>
      <c r="AY623" s="185"/>
      <c r="AZ623" s="166"/>
      <c r="BA623" s="205"/>
      <c r="BB623" s="205"/>
      <c r="BC623" s="166"/>
      <c r="BD623" s="166"/>
      <c r="BE623" s="205"/>
      <c r="BF623" s="265"/>
      <c r="BG623" s="166"/>
    </row>
    <row r="624" spans="1:59" ht="12.75" x14ac:dyDescent="0.2">
      <c r="A624" s="205"/>
      <c r="B624" s="206"/>
      <c r="C624" s="185"/>
      <c r="D624" s="166"/>
      <c r="E624" s="205"/>
      <c r="F624" s="205"/>
      <c r="G624" s="166"/>
      <c r="H624" s="166"/>
      <c r="I624" s="205"/>
      <c r="J624" s="265"/>
      <c r="K624" s="185"/>
      <c r="L624" s="166"/>
      <c r="M624" s="205"/>
      <c r="N624" s="205"/>
      <c r="O624" s="166"/>
      <c r="P624" s="166"/>
      <c r="Q624" s="205"/>
      <c r="R624" s="265"/>
      <c r="S624" s="185"/>
      <c r="T624" s="166"/>
      <c r="U624" s="205"/>
      <c r="V624" s="205"/>
      <c r="W624" s="166"/>
      <c r="X624" s="166"/>
      <c r="Y624" s="205"/>
      <c r="Z624" s="265"/>
      <c r="AA624" s="166"/>
      <c r="AB624" s="166"/>
      <c r="AC624" s="205"/>
      <c r="AD624" s="205"/>
      <c r="AE624" s="166"/>
      <c r="AF624" s="166"/>
      <c r="AG624" s="205"/>
      <c r="AH624" s="205"/>
      <c r="AI624" s="185"/>
      <c r="AJ624" s="166"/>
      <c r="AK624" s="205"/>
      <c r="AL624" s="205"/>
      <c r="AM624" s="166"/>
      <c r="AN624" s="166"/>
      <c r="AO624" s="205"/>
      <c r="AP624" s="265"/>
      <c r="AQ624" s="185"/>
      <c r="AR624" s="166"/>
      <c r="AS624" s="205"/>
      <c r="AT624" s="205"/>
      <c r="AU624" s="166"/>
      <c r="AV624" s="166"/>
      <c r="AW624" s="205"/>
      <c r="AX624" s="265"/>
      <c r="AY624" s="185"/>
      <c r="AZ624" s="166"/>
      <c r="BA624" s="205"/>
      <c r="BB624" s="205"/>
      <c r="BC624" s="166"/>
      <c r="BD624" s="166"/>
      <c r="BE624" s="205"/>
      <c r="BF624" s="265"/>
      <c r="BG624" s="166"/>
    </row>
    <row r="625" spans="1:59" ht="12.75" x14ac:dyDescent="0.2">
      <c r="A625" s="205"/>
      <c r="B625" s="206"/>
      <c r="C625" s="185"/>
      <c r="D625" s="166"/>
      <c r="E625" s="205"/>
      <c r="F625" s="205"/>
      <c r="G625" s="166"/>
      <c r="H625" s="166"/>
      <c r="I625" s="205"/>
      <c r="J625" s="265"/>
      <c r="K625" s="185"/>
      <c r="L625" s="166"/>
      <c r="M625" s="205"/>
      <c r="N625" s="205"/>
      <c r="O625" s="166"/>
      <c r="P625" s="166"/>
      <c r="Q625" s="205"/>
      <c r="R625" s="265"/>
      <c r="S625" s="185"/>
      <c r="T625" s="166"/>
      <c r="U625" s="205"/>
      <c r="V625" s="205"/>
      <c r="W625" s="166"/>
      <c r="X625" s="166"/>
      <c r="Y625" s="205"/>
      <c r="Z625" s="265"/>
      <c r="AA625" s="166"/>
      <c r="AB625" s="166"/>
      <c r="AC625" s="205"/>
      <c r="AD625" s="205"/>
      <c r="AE625" s="166"/>
      <c r="AF625" s="166"/>
      <c r="AG625" s="205"/>
      <c r="AH625" s="205"/>
      <c r="AI625" s="185"/>
      <c r="AJ625" s="166"/>
      <c r="AK625" s="205"/>
      <c r="AL625" s="205"/>
      <c r="AM625" s="166"/>
      <c r="AN625" s="166"/>
      <c r="AO625" s="205"/>
      <c r="AP625" s="265"/>
      <c r="AQ625" s="185"/>
      <c r="AR625" s="166"/>
      <c r="AS625" s="205"/>
      <c r="AT625" s="205"/>
      <c r="AU625" s="166"/>
      <c r="AV625" s="166"/>
      <c r="AW625" s="205"/>
      <c r="AX625" s="265"/>
      <c r="AY625" s="185"/>
      <c r="AZ625" s="166"/>
      <c r="BA625" s="205"/>
      <c r="BB625" s="205"/>
      <c r="BC625" s="166"/>
      <c r="BD625" s="166"/>
      <c r="BE625" s="205"/>
      <c r="BF625" s="265"/>
      <c r="BG625" s="166"/>
    </row>
    <row r="626" spans="1:59" ht="12.75" x14ac:dyDescent="0.2">
      <c r="A626" s="205"/>
      <c r="B626" s="206"/>
      <c r="C626" s="185"/>
      <c r="D626" s="166"/>
      <c r="E626" s="205"/>
      <c r="F626" s="205"/>
      <c r="G626" s="166"/>
      <c r="H626" s="166"/>
      <c r="I626" s="205"/>
      <c r="J626" s="265"/>
      <c r="K626" s="185"/>
      <c r="L626" s="166"/>
      <c r="M626" s="205"/>
      <c r="N626" s="205"/>
      <c r="O626" s="166"/>
      <c r="P626" s="166"/>
      <c r="Q626" s="205"/>
      <c r="R626" s="265"/>
      <c r="S626" s="185"/>
      <c r="T626" s="166"/>
      <c r="U626" s="205"/>
      <c r="V626" s="205"/>
      <c r="W626" s="166"/>
      <c r="X626" s="166"/>
      <c r="Y626" s="205"/>
      <c r="Z626" s="265"/>
      <c r="AA626" s="166"/>
      <c r="AB626" s="166"/>
      <c r="AC626" s="205"/>
      <c r="AD626" s="205"/>
      <c r="AE626" s="166"/>
      <c r="AF626" s="166"/>
      <c r="AG626" s="205"/>
      <c r="AH626" s="205"/>
      <c r="AI626" s="185"/>
      <c r="AJ626" s="166"/>
      <c r="AK626" s="205"/>
      <c r="AL626" s="205"/>
      <c r="AM626" s="166"/>
      <c r="AN626" s="166"/>
      <c r="AO626" s="205"/>
      <c r="AP626" s="265"/>
      <c r="AQ626" s="185"/>
      <c r="AR626" s="166"/>
      <c r="AS626" s="205"/>
      <c r="AT626" s="205"/>
      <c r="AU626" s="166"/>
      <c r="AV626" s="166"/>
      <c r="AW626" s="205"/>
      <c r="AX626" s="265"/>
      <c r="AY626" s="185"/>
      <c r="AZ626" s="166"/>
      <c r="BA626" s="205"/>
      <c r="BB626" s="205"/>
      <c r="BC626" s="166"/>
      <c r="BD626" s="166"/>
      <c r="BE626" s="205"/>
      <c r="BF626" s="265"/>
      <c r="BG626" s="166"/>
    </row>
    <row r="627" spans="1:59" ht="12.75" x14ac:dyDescent="0.2">
      <c r="A627" s="205"/>
      <c r="B627" s="206"/>
      <c r="C627" s="185"/>
      <c r="D627" s="166"/>
      <c r="E627" s="205"/>
      <c r="F627" s="205"/>
      <c r="G627" s="166"/>
      <c r="H627" s="166"/>
      <c r="I627" s="205"/>
      <c r="J627" s="265"/>
      <c r="K627" s="185"/>
      <c r="L627" s="166"/>
      <c r="M627" s="205"/>
      <c r="N627" s="205"/>
      <c r="O627" s="166"/>
      <c r="P627" s="166"/>
      <c r="Q627" s="205"/>
      <c r="R627" s="265"/>
      <c r="S627" s="185"/>
      <c r="T627" s="166"/>
      <c r="U627" s="205"/>
      <c r="V627" s="205"/>
      <c r="W627" s="166"/>
      <c r="X627" s="166"/>
      <c r="Y627" s="205"/>
      <c r="Z627" s="265"/>
      <c r="AA627" s="166"/>
      <c r="AB627" s="166"/>
      <c r="AC627" s="205"/>
      <c r="AD627" s="205"/>
      <c r="AE627" s="166"/>
      <c r="AF627" s="166"/>
      <c r="AG627" s="205"/>
      <c r="AH627" s="205"/>
      <c r="AI627" s="185"/>
      <c r="AJ627" s="166"/>
      <c r="AK627" s="205"/>
      <c r="AL627" s="205"/>
      <c r="AM627" s="166"/>
      <c r="AN627" s="166"/>
      <c r="AO627" s="205"/>
      <c r="AP627" s="265"/>
      <c r="AQ627" s="185"/>
      <c r="AR627" s="166"/>
      <c r="AS627" s="205"/>
      <c r="AT627" s="205"/>
      <c r="AU627" s="166"/>
      <c r="AV627" s="166"/>
      <c r="AW627" s="205"/>
      <c r="AX627" s="265"/>
      <c r="AY627" s="185"/>
      <c r="AZ627" s="166"/>
      <c r="BA627" s="205"/>
      <c r="BB627" s="205"/>
      <c r="BC627" s="166"/>
      <c r="BD627" s="166"/>
      <c r="BE627" s="205"/>
      <c r="BF627" s="265"/>
      <c r="BG627" s="166"/>
    </row>
    <row r="628" spans="1:59" ht="12.75" x14ac:dyDescent="0.2">
      <c r="A628" s="205"/>
      <c r="B628" s="206"/>
      <c r="C628" s="185"/>
      <c r="D628" s="166"/>
      <c r="E628" s="205"/>
      <c r="F628" s="205"/>
      <c r="G628" s="166"/>
      <c r="H628" s="166"/>
      <c r="I628" s="205"/>
      <c r="J628" s="265"/>
      <c r="K628" s="185"/>
      <c r="L628" s="166"/>
      <c r="M628" s="205"/>
      <c r="N628" s="205"/>
      <c r="O628" s="166"/>
      <c r="P628" s="166"/>
      <c r="Q628" s="205"/>
      <c r="R628" s="265"/>
      <c r="S628" s="185"/>
      <c r="T628" s="166"/>
      <c r="U628" s="205"/>
      <c r="V628" s="205"/>
      <c r="W628" s="166"/>
      <c r="X628" s="166"/>
      <c r="Y628" s="205"/>
      <c r="Z628" s="265"/>
      <c r="AA628" s="166"/>
      <c r="AB628" s="166"/>
      <c r="AC628" s="205"/>
      <c r="AD628" s="205"/>
      <c r="AE628" s="166"/>
      <c r="AF628" s="166"/>
      <c r="AG628" s="205"/>
      <c r="AH628" s="205"/>
      <c r="AI628" s="185"/>
      <c r="AJ628" s="166"/>
      <c r="AK628" s="205"/>
      <c r="AL628" s="205"/>
      <c r="AM628" s="166"/>
      <c r="AN628" s="166"/>
      <c r="AO628" s="205"/>
      <c r="AP628" s="265"/>
      <c r="AQ628" s="185"/>
      <c r="AR628" s="166"/>
      <c r="AS628" s="205"/>
      <c r="AT628" s="205"/>
      <c r="AU628" s="166"/>
      <c r="AV628" s="166"/>
      <c r="AW628" s="205"/>
      <c r="AX628" s="265"/>
      <c r="AY628" s="185"/>
      <c r="AZ628" s="166"/>
      <c r="BA628" s="205"/>
      <c r="BB628" s="205"/>
      <c r="BC628" s="166"/>
      <c r="BD628" s="166"/>
      <c r="BE628" s="205"/>
      <c r="BF628" s="265"/>
      <c r="BG628" s="166"/>
    </row>
    <row r="629" spans="1:59" ht="12.75" x14ac:dyDescent="0.2">
      <c r="A629" s="205"/>
      <c r="B629" s="206"/>
      <c r="C629" s="185"/>
      <c r="D629" s="166"/>
      <c r="E629" s="205"/>
      <c r="F629" s="205"/>
      <c r="G629" s="166"/>
      <c r="H629" s="166"/>
      <c r="I629" s="205"/>
      <c r="J629" s="265"/>
      <c r="K629" s="185"/>
      <c r="L629" s="166"/>
      <c r="M629" s="205"/>
      <c r="N629" s="205"/>
      <c r="O629" s="166"/>
      <c r="P629" s="166"/>
      <c r="Q629" s="205"/>
      <c r="R629" s="265"/>
      <c r="S629" s="185"/>
      <c r="T629" s="166"/>
      <c r="U629" s="205"/>
      <c r="V629" s="205"/>
      <c r="W629" s="166"/>
      <c r="X629" s="166"/>
      <c r="Y629" s="205"/>
      <c r="Z629" s="265"/>
      <c r="AA629" s="166"/>
      <c r="AB629" s="166"/>
      <c r="AC629" s="205"/>
      <c r="AD629" s="205"/>
      <c r="AE629" s="166"/>
      <c r="AF629" s="166"/>
      <c r="AG629" s="205"/>
      <c r="AH629" s="205"/>
      <c r="AI629" s="185"/>
      <c r="AJ629" s="166"/>
      <c r="AK629" s="205"/>
      <c r="AL629" s="205"/>
      <c r="AM629" s="166"/>
      <c r="AN629" s="166"/>
      <c r="AO629" s="205"/>
      <c r="AP629" s="265"/>
      <c r="AQ629" s="185"/>
      <c r="AR629" s="166"/>
      <c r="AS629" s="205"/>
      <c r="AT629" s="205"/>
      <c r="AU629" s="166"/>
      <c r="AV629" s="166"/>
      <c r="AW629" s="205"/>
      <c r="AX629" s="265"/>
      <c r="AY629" s="185"/>
      <c r="AZ629" s="166"/>
      <c r="BA629" s="205"/>
      <c r="BB629" s="205"/>
      <c r="BC629" s="166"/>
      <c r="BD629" s="166"/>
      <c r="BE629" s="205"/>
      <c r="BF629" s="265"/>
      <c r="BG629" s="166"/>
    </row>
    <row r="630" spans="1:59" ht="12.75" x14ac:dyDescent="0.2">
      <c r="A630" s="205"/>
      <c r="B630" s="206"/>
      <c r="C630" s="185"/>
      <c r="D630" s="166"/>
      <c r="E630" s="205"/>
      <c r="F630" s="205"/>
      <c r="G630" s="166"/>
      <c r="H630" s="166"/>
      <c r="I630" s="205"/>
      <c r="J630" s="265"/>
      <c r="K630" s="185"/>
      <c r="L630" s="166"/>
      <c r="M630" s="205"/>
      <c r="N630" s="205"/>
      <c r="O630" s="166"/>
      <c r="P630" s="166"/>
      <c r="Q630" s="205"/>
      <c r="R630" s="265"/>
      <c r="S630" s="185"/>
      <c r="T630" s="166"/>
      <c r="U630" s="205"/>
      <c r="V630" s="205"/>
      <c r="W630" s="166"/>
      <c r="X630" s="166"/>
      <c r="Y630" s="205"/>
      <c r="Z630" s="265"/>
      <c r="AA630" s="166"/>
      <c r="AB630" s="166"/>
      <c r="AC630" s="205"/>
      <c r="AD630" s="205"/>
      <c r="AE630" s="166"/>
      <c r="AF630" s="166"/>
      <c r="AG630" s="205"/>
      <c r="AH630" s="205"/>
      <c r="AI630" s="185"/>
      <c r="AJ630" s="166"/>
      <c r="AK630" s="205"/>
      <c r="AL630" s="205"/>
      <c r="AM630" s="166"/>
      <c r="AN630" s="166"/>
      <c r="AO630" s="205"/>
      <c r="AP630" s="265"/>
      <c r="AQ630" s="185"/>
      <c r="AR630" s="166"/>
      <c r="AS630" s="205"/>
      <c r="AT630" s="205"/>
      <c r="AU630" s="166"/>
      <c r="AV630" s="166"/>
      <c r="AW630" s="205"/>
      <c r="AX630" s="265"/>
      <c r="AY630" s="185"/>
      <c r="AZ630" s="166"/>
      <c r="BA630" s="205"/>
      <c r="BB630" s="205"/>
      <c r="BC630" s="166"/>
      <c r="BD630" s="166"/>
      <c r="BE630" s="205"/>
      <c r="BF630" s="265"/>
      <c r="BG630" s="166"/>
    </row>
    <row r="631" spans="1:59" ht="12.75" x14ac:dyDescent="0.2">
      <c r="A631" s="205"/>
      <c r="B631" s="206"/>
      <c r="C631" s="185"/>
      <c r="D631" s="166"/>
      <c r="E631" s="205"/>
      <c r="F631" s="205"/>
      <c r="G631" s="166"/>
      <c r="H631" s="166"/>
      <c r="I631" s="205"/>
      <c r="J631" s="265"/>
      <c r="K631" s="185"/>
      <c r="L631" s="166"/>
      <c r="M631" s="205"/>
      <c r="N631" s="205"/>
      <c r="O631" s="166"/>
      <c r="P631" s="166"/>
      <c r="Q631" s="205"/>
      <c r="R631" s="265"/>
      <c r="S631" s="185"/>
      <c r="T631" s="166"/>
      <c r="U631" s="205"/>
      <c r="V631" s="205"/>
      <c r="W631" s="166"/>
      <c r="X631" s="166"/>
      <c r="Y631" s="205"/>
      <c r="Z631" s="265"/>
      <c r="AA631" s="166"/>
      <c r="AB631" s="166"/>
      <c r="AC631" s="205"/>
      <c r="AD631" s="205"/>
      <c r="AE631" s="166"/>
      <c r="AF631" s="166"/>
      <c r="AG631" s="205"/>
      <c r="AH631" s="205"/>
      <c r="AI631" s="185"/>
      <c r="AJ631" s="166"/>
      <c r="AK631" s="205"/>
      <c r="AL631" s="205"/>
      <c r="AM631" s="166"/>
      <c r="AN631" s="166"/>
      <c r="AO631" s="205"/>
      <c r="AP631" s="265"/>
      <c r="AQ631" s="185"/>
      <c r="AR631" s="166"/>
      <c r="AS631" s="205"/>
      <c r="AT631" s="205"/>
      <c r="AU631" s="166"/>
      <c r="AV631" s="166"/>
      <c r="AW631" s="205"/>
      <c r="AX631" s="265"/>
      <c r="AY631" s="185"/>
      <c r="AZ631" s="166"/>
      <c r="BA631" s="205"/>
      <c r="BB631" s="205"/>
      <c r="BC631" s="166"/>
      <c r="BD631" s="166"/>
      <c r="BE631" s="205"/>
      <c r="BF631" s="265"/>
      <c r="BG631" s="166"/>
    </row>
    <row r="632" spans="1:59" ht="12.75" x14ac:dyDescent="0.2">
      <c r="A632" s="205"/>
      <c r="B632" s="206"/>
      <c r="C632" s="185"/>
      <c r="D632" s="166"/>
      <c r="E632" s="205"/>
      <c r="F632" s="205"/>
      <c r="G632" s="166"/>
      <c r="H632" s="166"/>
      <c r="I632" s="205"/>
      <c r="J632" s="265"/>
      <c r="K632" s="185"/>
      <c r="L632" s="166"/>
      <c r="M632" s="205"/>
      <c r="N632" s="205"/>
      <c r="O632" s="166"/>
      <c r="P632" s="166"/>
      <c r="Q632" s="205"/>
      <c r="R632" s="265"/>
      <c r="S632" s="185"/>
      <c r="T632" s="166"/>
      <c r="U632" s="205"/>
      <c r="V632" s="205"/>
      <c r="W632" s="166"/>
      <c r="X632" s="166"/>
      <c r="Y632" s="205"/>
      <c r="Z632" s="265"/>
      <c r="AA632" s="166"/>
      <c r="AB632" s="166"/>
      <c r="AC632" s="205"/>
      <c r="AD632" s="205"/>
      <c r="AE632" s="166"/>
      <c r="AF632" s="166"/>
      <c r="AG632" s="205"/>
      <c r="AH632" s="205"/>
      <c r="AI632" s="185"/>
      <c r="AJ632" s="166"/>
      <c r="AK632" s="205"/>
      <c r="AL632" s="205"/>
      <c r="AM632" s="166"/>
      <c r="AN632" s="166"/>
      <c r="AO632" s="205"/>
      <c r="AP632" s="265"/>
      <c r="AQ632" s="185"/>
      <c r="AR632" s="166"/>
      <c r="AS632" s="205"/>
      <c r="AT632" s="205"/>
      <c r="AU632" s="166"/>
      <c r="AV632" s="166"/>
      <c r="AW632" s="205"/>
      <c r="AX632" s="265"/>
      <c r="AY632" s="185"/>
      <c r="AZ632" s="166"/>
      <c r="BA632" s="205"/>
      <c r="BB632" s="205"/>
      <c r="BC632" s="166"/>
      <c r="BD632" s="166"/>
      <c r="BE632" s="205"/>
      <c r="BF632" s="265"/>
      <c r="BG632" s="166"/>
    </row>
    <row r="633" spans="1:59" ht="12.75" x14ac:dyDescent="0.2">
      <c r="A633" s="205"/>
      <c r="B633" s="206"/>
      <c r="C633" s="185"/>
      <c r="D633" s="166"/>
      <c r="E633" s="205"/>
      <c r="F633" s="205"/>
      <c r="G633" s="166"/>
      <c r="H633" s="166"/>
      <c r="I633" s="205"/>
      <c r="J633" s="265"/>
      <c r="K633" s="185"/>
      <c r="L633" s="166"/>
      <c r="M633" s="205"/>
      <c r="N633" s="205"/>
      <c r="O633" s="166"/>
      <c r="P633" s="166"/>
      <c r="Q633" s="205"/>
      <c r="R633" s="265"/>
      <c r="S633" s="185"/>
      <c r="T633" s="166"/>
      <c r="U633" s="205"/>
      <c r="V633" s="205"/>
      <c r="W633" s="166"/>
      <c r="X633" s="166"/>
      <c r="Y633" s="205"/>
      <c r="Z633" s="265"/>
      <c r="AA633" s="166"/>
      <c r="AB633" s="166"/>
      <c r="AC633" s="205"/>
      <c r="AD633" s="205"/>
      <c r="AE633" s="166"/>
      <c r="AF633" s="166"/>
      <c r="AG633" s="205"/>
      <c r="AH633" s="205"/>
      <c r="AI633" s="185"/>
      <c r="AJ633" s="166"/>
      <c r="AK633" s="205"/>
      <c r="AL633" s="205"/>
      <c r="AM633" s="166"/>
      <c r="AN633" s="166"/>
      <c r="AO633" s="205"/>
      <c r="AP633" s="265"/>
      <c r="AQ633" s="185"/>
      <c r="AR633" s="166"/>
      <c r="AS633" s="205"/>
      <c r="AT633" s="205"/>
      <c r="AU633" s="166"/>
      <c r="AV633" s="166"/>
      <c r="AW633" s="205"/>
      <c r="AX633" s="265"/>
      <c r="AY633" s="185"/>
      <c r="AZ633" s="166"/>
      <c r="BA633" s="205"/>
      <c r="BB633" s="205"/>
      <c r="BC633" s="166"/>
      <c r="BD633" s="166"/>
      <c r="BE633" s="205"/>
      <c r="BF633" s="265"/>
      <c r="BG633" s="166"/>
    </row>
    <row r="634" spans="1:59" ht="12.75" x14ac:dyDescent="0.2">
      <c r="A634" s="205"/>
      <c r="B634" s="206"/>
      <c r="C634" s="185"/>
      <c r="D634" s="166"/>
      <c r="E634" s="205"/>
      <c r="F634" s="205"/>
      <c r="G634" s="166"/>
      <c r="H634" s="166"/>
      <c r="I634" s="205"/>
      <c r="J634" s="265"/>
      <c r="K634" s="185"/>
      <c r="L634" s="166"/>
      <c r="M634" s="205"/>
      <c r="N634" s="205"/>
      <c r="O634" s="166"/>
      <c r="P634" s="166"/>
      <c r="Q634" s="205"/>
      <c r="R634" s="265"/>
      <c r="S634" s="185"/>
      <c r="T634" s="166"/>
      <c r="U634" s="205"/>
      <c r="V634" s="205"/>
      <c r="W634" s="166"/>
      <c r="X634" s="166"/>
      <c r="Y634" s="205"/>
      <c r="Z634" s="265"/>
      <c r="AA634" s="166"/>
      <c r="AB634" s="166"/>
      <c r="AC634" s="205"/>
      <c r="AD634" s="205"/>
      <c r="AE634" s="166"/>
      <c r="AF634" s="166"/>
      <c r="AG634" s="205"/>
      <c r="AH634" s="205"/>
      <c r="AI634" s="185"/>
      <c r="AJ634" s="166"/>
      <c r="AK634" s="205"/>
      <c r="AL634" s="205"/>
      <c r="AM634" s="166"/>
      <c r="AN634" s="166"/>
      <c r="AO634" s="205"/>
      <c r="AP634" s="265"/>
      <c r="AQ634" s="185"/>
      <c r="AR634" s="166"/>
      <c r="AS634" s="205"/>
      <c r="AT634" s="205"/>
      <c r="AU634" s="166"/>
      <c r="AV634" s="166"/>
      <c r="AW634" s="205"/>
      <c r="AX634" s="265"/>
      <c r="AY634" s="185"/>
      <c r="AZ634" s="166"/>
      <c r="BA634" s="205"/>
      <c r="BB634" s="205"/>
      <c r="BC634" s="166"/>
      <c r="BD634" s="166"/>
      <c r="BE634" s="205"/>
      <c r="BF634" s="265"/>
      <c r="BG634" s="166"/>
    </row>
    <row r="635" spans="1:59" ht="12.75" x14ac:dyDescent="0.2">
      <c r="A635" s="205"/>
      <c r="B635" s="206"/>
      <c r="C635" s="185"/>
      <c r="D635" s="166"/>
      <c r="E635" s="205"/>
      <c r="F635" s="205"/>
      <c r="G635" s="166"/>
      <c r="H635" s="166"/>
      <c r="I635" s="205"/>
      <c r="J635" s="265"/>
      <c r="K635" s="185"/>
      <c r="L635" s="166"/>
      <c r="M635" s="205"/>
      <c r="N635" s="205"/>
      <c r="O635" s="166"/>
      <c r="P635" s="166"/>
      <c r="Q635" s="205"/>
      <c r="R635" s="265"/>
      <c r="S635" s="185"/>
      <c r="T635" s="166"/>
      <c r="U635" s="205"/>
      <c r="V635" s="205"/>
      <c r="W635" s="166"/>
      <c r="X635" s="166"/>
      <c r="Y635" s="205"/>
      <c r="Z635" s="265"/>
      <c r="AA635" s="166"/>
      <c r="AB635" s="166"/>
      <c r="AC635" s="205"/>
      <c r="AD635" s="205"/>
      <c r="AE635" s="166"/>
      <c r="AF635" s="166"/>
      <c r="AG635" s="205"/>
      <c r="AH635" s="205"/>
      <c r="AI635" s="185"/>
      <c r="AJ635" s="166"/>
      <c r="AK635" s="205"/>
      <c r="AL635" s="205"/>
      <c r="AM635" s="166"/>
      <c r="AN635" s="166"/>
      <c r="AO635" s="205"/>
      <c r="AP635" s="265"/>
      <c r="AQ635" s="185"/>
      <c r="AR635" s="166"/>
      <c r="AS635" s="205"/>
      <c r="AT635" s="205"/>
      <c r="AU635" s="166"/>
      <c r="AV635" s="166"/>
      <c r="AW635" s="205"/>
      <c r="AX635" s="265"/>
      <c r="AY635" s="185"/>
      <c r="AZ635" s="166"/>
      <c r="BA635" s="205"/>
      <c r="BB635" s="205"/>
      <c r="BC635" s="166"/>
      <c r="BD635" s="166"/>
      <c r="BE635" s="205"/>
      <c r="BF635" s="265"/>
      <c r="BG635" s="166"/>
    </row>
    <row r="636" spans="1:59" ht="12.75" x14ac:dyDescent="0.2">
      <c r="A636" s="205"/>
      <c r="B636" s="206"/>
      <c r="C636" s="185"/>
      <c r="D636" s="166"/>
      <c r="E636" s="205"/>
      <c r="F636" s="205"/>
      <c r="G636" s="166"/>
      <c r="H636" s="166"/>
      <c r="I636" s="205"/>
      <c r="J636" s="265"/>
      <c r="K636" s="185"/>
      <c r="L636" s="166"/>
      <c r="M636" s="205"/>
      <c r="N636" s="205"/>
      <c r="O636" s="166"/>
      <c r="P636" s="166"/>
      <c r="Q636" s="205"/>
      <c r="R636" s="265"/>
      <c r="S636" s="185"/>
      <c r="T636" s="166"/>
      <c r="U636" s="205"/>
      <c r="V636" s="205"/>
      <c r="W636" s="166"/>
      <c r="X636" s="166"/>
      <c r="Y636" s="205"/>
      <c r="Z636" s="265"/>
      <c r="AA636" s="166"/>
      <c r="AB636" s="166"/>
      <c r="AC636" s="205"/>
      <c r="AD636" s="205"/>
      <c r="AE636" s="166"/>
      <c r="AF636" s="166"/>
      <c r="AG636" s="205"/>
      <c r="AH636" s="205"/>
      <c r="AI636" s="185"/>
      <c r="AJ636" s="166"/>
      <c r="AK636" s="205"/>
      <c r="AL636" s="205"/>
      <c r="AM636" s="166"/>
      <c r="AN636" s="166"/>
      <c r="AO636" s="205"/>
      <c r="AP636" s="265"/>
      <c r="AQ636" s="185"/>
      <c r="AR636" s="166"/>
      <c r="AS636" s="205"/>
      <c r="AT636" s="205"/>
      <c r="AU636" s="166"/>
      <c r="AV636" s="166"/>
      <c r="AW636" s="205"/>
      <c r="AX636" s="265"/>
      <c r="AY636" s="185"/>
      <c r="AZ636" s="166"/>
      <c r="BA636" s="205"/>
      <c r="BB636" s="205"/>
      <c r="BC636" s="166"/>
      <c r="BD636" s="166"/>
      <c r="BE636" s="205"/>
      <c r="BF636" s="265"/>
      <c r="BG636" s="166"/>
    </row>
    <row r="637" spans="1:59" ht="12.75" x14ac:dyDescent="0.2">
      <c r="A637" s="205"/>
      <c r="B637" s="206"/>
      <c r="C637" s="185"/>
      <c r="D637" s="166"/>
      <c r="E637" s="205"/>
      <c r="F637" s="205"/>
      <c r="G637" s="166"/>
      <c r="H637" s="166"/>
      <c r="I637" s="205"/>
      <c r="J637" s="265"/>
      <c r="K637" s="185"/>
      <c r="L637" s="166"/>
      <c r="M637" s="205"/>
      <c r="N637" s="205"/>
      <c r="O637" s="166"/>
      <c r="P637" s="166"/>
      <c r="Q637" s="205"/>
      <c r="R637" s="265"/>
      <c r="S637" s="185"/>
      <c r="T637" s="166"/>
      <c r="U637" s="205"/>
      <c r="V637" s="205"/>
      <c r="W637" s="166"/>
      <c r="X637" s="166"/>
      <c r="Y637" s="205"/>
      <c r="Z637" s="265"/>
      <c r="AA637" s="166"/>
      <c r="AB637" s="166"/>
      <c r="AC637" s="205"/>
      <c r="AD637" s="205"/>
      <c r="AE637" s="166"/>
      <c r="AF637" s="166"/>
      <c r="AG637" s="205"/>
      <c r="AH637" s="205"/>
      <c r="AI637" s="185"/>
      <c r="AJ637" s="166"/>
      <c r="AK637" s="205"/>
      <c r="AL637" s="205"/>
      <c r="AM637" s="166"/>
      <c r="AN637" s="166"/>
      <c r="AO637" s="205"/>
      <c r="AP637" s="265"/>
      <c r="AQ637" s="185"/>
      <c r="AR637" s="166"/>
      <c r="AS637" s="205"/>
      <c r="AT637" s="205"/>
      <c r="AU637" s="166"/>
      <c r="AV637" s="166"/>
      <c r="AW637" s="205"/>
      <c r="AX637" s="265"/>
      <c r="AY637" s="185"/>
      <c r="AZ637" s="166"/>
      <c r="BA637" s="205"/>
      <c r="BB637" s="205"/>
      <c r="BC637" s="166"/>
      <c r="BD637" s="166"/>
      <c r="BE637" s="205"/>
      <c r="BF637" s="265"/>
      <c r="BG637" s="166"/>
    </row>
    <row r="638" spans="1:59" ht="12.75" x14ac:dyDescent="0.2">
      <c r="A638" s="205"/>
      <c r="B638" s="206"/>
      <c r="C638" s="185"/>
      <c r="D638" s="166"/>
      <c r="E638" s="205"/>
      <c r="F638" s="205"/>
      <c r="G638" s="166"/>
      <c r="H638" s="166"/>
      <c r="I638" s="205"/>
      <c r="J638" s="265"/>
      <c r="K638" s="185"/>
      <c r="L638" s="166"/>
      <c r="M638" s="205"/>
      <c r="N638" s="205"/>
      <c r="O638" s="166"/>
      <c r="P638" s="166"/>
      <c r="Q638" s="205"/>
      <c r="R638" s="265"/>
      <c r="S638" s="185"/>
      <c r="T638" s="166"/>
      <c r="U638" s="205"/>
      <c r="V638" s="205"/>
      <c r="W638" s="166"/>
      <c r="X638" s="166"/>
      <c r="Y638" s="205"/>
      <c r="Z638" s="265"/>
      <c r="AA638" s="166"/>
      <c r="AB638" s="166"/>
      <c r="AC638" s="205"/>
      <c r="AD638" s="205"/>
      <c r="AE638" s="166"/>
      <c r="AF638" s="166"/>
      <c r="AG638" s="205"/>
      <c r="AH638" s="205"/>
      <c r="AI638" s="185"/>
      <c r="AJ638" s="166"/>
      <c r="AK638" s="205"/>
      <c r="AL638" s="205"/>
      <c r="AM638" s="166"/>
      <c r="AN638" s="166"/>
      <c r="AO638" s="205"/>
      <c r="AP638" s="265"/>
      <c r="AQ638" s="185"/>
      <c r="AR638" s="166"/>
      <c r="AS638" s="205"/>
      <c r="AT638" s="205"/>
      <c r="AU638" s="166"/>
      <c r="AV638" s="166"/>
      <c r="AW638" s="205"/>
      <c r="AX638" s="265"/>
      <c r="AY638" s="185"/>
      <c r="AZ638" s="166"/>
      <c r="BA638" s="205"/>
      <c r="BB638" s="205"/>
      <c r="BC638" s="166"/>
      <c r="BD638" s="166"/>
      <c r="BE638" s="205"/>
      <c r="BF638" s="265"/>
      <c r="BG638" s="166"/>
    </row>
    <row r="639" spans="1:59" ht="12.75" x14ac:dyDescent="0.2">
      <c r="A639" s="205"/>
      <c r="B639" s="206"/>
      <c r="C639" s="185"/>
      <c r="D639" s="166"/>
      <c r="E639" s="205"/>
      <c r="F639" s="205"/>
      <c r="G639" s="166"/>
      <c r="H639" s="166"/>
      <c r="I639" s="205"/>
      <c r="J639" s="265"/>
      <c r="K639" s="185"/>
      <c r="L639" s="166"/>
      <c r="M639" s="205"/>
      <c r="N639" s="205"/>
      <c r="O639" s="166"/>
      <c r="P639" s="166"/>
      <c r="Q639" s="205"/>
      <c r="R639" s="265"/>
      <c r="S639" s="185"/>
      <c r="T639" s="166"/>
      <c r="U639" s="205"/>
      <c r="V639" s="205"/>
      <c r="W639" s="166"/>
      <c r="X639" s="166"/>
      <c r="Y639" s="205"/>
      <c r="Z639" s="265"/>
      <c r="AA639" s="166"/>
      <c r="AB639" s="166"/>
      <c r="AC639" s="205"/>
      <c r="AD639" s="205"/>
      <c r="AE639" s="166"/>
      <c r="AF639" s="166"/>
      <c r="AG639" s="205"/>
      <c r="AH639" s="205"/>
      <c r="AI639" s="185"/>
      <c r="AJ639" s="166"/>
      <c r="AK639" s="205"/>
      <c r="AL639" s="205"/>
      <c r="AM639" s="166"/>
      <c r="AN639" s="166"/>
      <c r="AO639" s="205"/>
      <c r="AP639" s="265"/>
      <c r="AQ639" s="185"/>
      <c r="AR639" s="166"/>
      <c r="AS639" s="205"/>
      <c r="AT639" s="205"/>
      <c r="AU639" s="166"/>
      <c r="AV639" s="166"/>
      <c r="AW639" s="205"/>
      <c r="AX639" s="265"/>
      <c r="AY639" s="185"/>
      <c r="AZ639" s="166"/>
      <c r="BA639" s="205"/>
      <c r="BB639" s="205"/>
      <c r="BC639" s="166"/>
      <c r="BD639" s="166"/>
      <c r="BE639" s="205"/>
      <c r="BF639" s="265"/>
      <c r="BG639" s="166"/>
    </row>
    <row r="640" spans="1:59" ht="12.75" x14ac:dyDescent="0.2">
      <c r="A640" s="205"/>
      <c r="B640" s="206"/>
      <c r="C640" s="185"/>
      <c r="D640" s="166"/>
      <c r="E640" s="205"/>
      <c r="F640" s="205"/>
      <c r="G640" s="166"/>
      <c r="H640" s="166"/>
      <c r="I640" s="205"/>
      <c r="J640" s="265"/>
      <c r="K640" s="185"/>
      <c r="L640" s="166"/>
      <c r="M640" s="205"/>
      <c r="N640" s="205"/>
      <c r="O640" s="166"/>
      <c r="P640" s="166"/>
      <c r="Q640" s="205"/>
      <c r="R640" s="265"/>
      <c r="S640" s="185"/>
      <c r="T640" s="166"/>
      <c r="U640" s="205"/>
      <c r="V640" s="205"/>
      <c r="W640" s="166"/>
      <c r="X640" s="166"/>
      <c r="Y640" s="205"/>
      <c r="Z640" s="265"/>
      <c r="AA640" s="166"/>
      <c r="AB640" s="166"/>
      <c r="AC640" s="205"/>
      <c r="AD640" s="205"/>
      <c r="AE640" s="166"/>
      <c r="AF640" s="166"/>
      <c r="AG640" s="205"/>
      <c r="AH640" s="205"/>
      <c r="AI640" s="185"/>
      <c r="AJ640" s="166"/>
      <c r="AK640" s="205"/>
      <c r="AL640" s="205"/>
      <c r="AM640" s="166"/>
      <c r="AN640" s="166"/>
      <c r="AO640" s="205"/>
      <c r="AP640" s="265"/>
      <c r="AQ640" s="185"/>
      <c r="AR640" s="166"/>
      <c r="AS640" s="205"/>
      <c r="AT640" s="205"/>
      <c r="AU640" s="166"/>
      <c r="AV640" s="166"/>
      <c r="AW640" s="205"/>
      <c r="AX640" s="265"/>
      <c r="AY640" s="185"/>
      <c r="AZ640" s="166"/>
      <c r="BA640" s="205"/>
      <c r="BB640" s="205"/>
      <c r="BC640" s="166"/>
      <c r="BD640" s="166"/>
      <c r="BE640" s="205"/>
      <c r="BF640" s="265"/>
      <c r="BG640" s="166"/>
    </row>
    <row r="641" spans="1:59" ht="12.75" x14ac:dyDescent="0.2">
      <c r="A641" s="205"/>
      <c r="B641" s="206"/>
      <c r="C641" s="185"/>
      <c r="D641" s="166"/>
      <c r="E641" s="205"/>
      <c r="F641" s="205"/>
      <c r="G641" s="166"/>
      <c r="H641" s="166"/>
      <c r="I641" s="205"/>
      <c r="J641" s="265"/>
      <c r="K641" s="185"/>
      <c r="L641" s="166"/>
      <c r="M641" s="205"/>
      <c r="N641" s="205"/>
      <c r="O641" s="166"/>
      <c r="P641" s="166"/>
      <c r="Q641" s="205"/>
      <c r="R641" s="265"/>
      <c r="S641" s="185"/>
      <c r="T641" s="166"/>
      <c r="U641" s="205"/>
      <c r="V641" s="205"/>
      <c r="W641" s="166"/>
      <c r="X641" s="166"/>
      <c r="Y641" s="205"/>
      <c r="Z641" s="265"/>
      <c r="AA641" s="166"/>
      <c r="AB641" s="166"/>
      <c r="AC641" s="205"/>
      <c r="AD641" s="205"/>
      <c r="AE641" s="166"/>
      <c r="AF641" s="166"/>
      <c r="AG641" s="205"/>
      <c r="AH641" s="205"/>
      <c r="AI641" s="185"/>
      <c r="AJ641" s="166"/>
      <c r="AK641" s="205"/>
      <c r="AL641" s="205"/>
      <c r="AM641" s="166"/>
      <c r="AN641" s="166"/>
      <c r="AO641" s="205"/>
      <c r="AP641" s="265"/>
      <c r="AQ641" s="185"/>
      <c r="AR641" s="166"/>
      <c r="AS641" s="205"/>
      <c r="AT641" s="205"/>
      <c r="AU641" s="166"/>
      <c r="AV641" s="166"/>
      <c r="AW641" s="205"/>
      <c r="AX641" s="265"/>
      <c r="AY641" s="185"/>
      <c r="AZ641" s="166"/>
      <c r="BA641" s="205"/>
      <c r="BB641" s="205"/>
      <c r="BC641" s="166"/>
      <c r="BD641" s="166"/>
      <c r="BE641" s="205"/>
      <c r="BF641" s="265"/>
      <c r="BG641" s="166"/>
    </row>
    <row r="642" spans="1:59" ht="12.75" x14ac:dyDescent="0.2">
      <c r="A642" s="205"/>
      <c r="B642" s="206"/>
      <c r="C642" s="185"/>
      <c r="D642" s="166"/>
      <c r="E642" s="205"/>
      <c r="F642" s="205"/>
      <c r="G642" s="166"/>
      <c r="H642" s="166"/>
      <c r="I642" s="205"/>
      <c r="J642" s="265"/>
      <c r="K642" s="185"/>
      <c r="L642" s="166"/>
      <c r="M642" s="205"/>
      <c r="N642" s="205"/>
      <c r="O642" s="166"/>
      <c r="P642" s="166"/>
      <c r="Q642" s="205"/>
      <c r="R642" s="265"/>
      <c r="S642" s="185"/>
      <c r="T642" s="166"/>
      <c r="U642" s="205"/>
      <c r="V642" s="205"/>
      <c r="W642" s="166"/>
      <c r="X642" s="166"/>
      <c r="Y642" s="205"/>
      <c r="Z642" s="265"/>
      <c r="AA642" s="166"/>
      <c r="AB642" s="166"/>
      <c r="AC642" s="205"/>
      <c r="AD642" s="205"/>
      <c r="AE642" s="166"/>
      <c r="AF642" s="166"/>
      <c r="AG642" s="205"/>
      <c r="AH642" s="205"/>
      <c r="AI642" s="185"/>
      <c r="AJ642" s="166"/>
      <c r="AK642" s="205"/>
      <c r="AL642" s="205"/>
      <c r="AM642" s="166"/>
      <c r="AN642" s="166"/>
      <c r="AO642" s="205"/>
      <c r="AP642" s="265"/>
      <c r="AQ642" s="185"/>
      <c r="AR642" s="166"/>
      <c r="AS642" s="205"/>
      <c r="AT642" s="205"/>
      <c r="AU642" s="166"/>
      <c r="AV642" s="166"/>
      <c r="AW642" s="205"/>
      <c r="AX642" s="265"/>
      <c r="AY642" s="185"/>
      <c r="AZ642" s="166"/>
      <c r="BA642" s="205"/>
      <c r="BB642" s="205"/>
      <c r="BC642" s="166"/>
      <c r="BD642" s="166"/>
      <c r="BE642" s="205"/>
      <c r="BF642" s="265"/>
      <c r="BG642" s="166"/>
    </row>
    <row r="643" spans="1:59" ht="12.75" x14ac:dyDescent="0.2">
      <c r="A643" s="205"/>
      <c r="B643" s="206"/>
      <c r="C643" s="185"/>
      <c r="D643" s="166"/>
      <c r="E643" s="205"/>
      <c r="F643" s="205"/>
      <c r="G643" s="166"/>
      <c r="H643" s="166"/>
      <c r="I643" s="205"/>
      <c r="J643" s="265"/>
      <c r="K643" s="185"/>
      <c r="L643" s="166"/>
      <c r="M643" s="205"/>
      <c r="N643" s="205"/>
      <c r="O643" s="166"/>
      <c r="P643" s="166"/>
      <c r="Q643" s="205"/>
      <c r="R643" s="265"/>
      <c r="S643" s="185"/>
      <c r="T643" s="166"/>
      <c r="U643" s="205"/>
      <c r="V643" s="205"/>
      <c r="W643" s="166"/>
      <c r="X643" s="166"/>
      <c r="Y643" s="205"/>
      <c r="Z643" s="265"/>
      <c r="AA643" s="166"/>
      <c r="AB643" s="166"/>
      <c r="AC643" s="205"/>
      <c r="AD643" s="205"/>
      <c r="AE643" s="166"/>
      <c r="AF643" s="166"/>
      <c r="AG643" s="205"/>
      <c r="AH643" s="205"/>
      <c r="AI643" s="185"/>
      <c r="AJ643" s="166"/>
      <c r="AK643" s="205"/>
      <c r="AL643" s="205"/>
      <c r="AM643" s="166"/>
      <c r="AN643" s="166"/>
      <c r="AO643" s="205"/>
      <c r="AP643" s="265"/>
      <c r="AQ643" s="185"/>
      <c r="AR643" s="166"/>
      <c r="AS643" s="205"/>
      <c r="AT643" s="205"/>
      <c r="AU643" s="166"/>
      <c r="AV643" s="166"/>
      <c r="AW643" s="205"/>
      <c r="AX643" s="265"/>
      <c r="AY643" s="185"/>
      <c r="AZ643" s="166"/>
      <c r="BA643" s="205"/>
      <c r="BB643" s="205"/>
      <c r="BC643" s="166"/>
      <c r="BD643" s="166"/>
      <c r="BE643" s="205"/>
      <c r="BF643" s="265"/>
      <c r="BG643" s="166"/>
    </row>
    <row r="644" spans="1:59" ht="12.75" x14ac:dyDescent="0.2">
      <c r="A644" s="205"/>
      <c r="B644" s="206"/>
      <c r="C644" s="185"/>
      <c r="D644" s="166"/>
      <c r="E644" s="205"/>
      <c r="F644" s="205"/>
      <c r="G644" s="166"/>
      <c r="H644" s="166"/>
      <c r="I644" s="205"/>
      <c r="J644" s="265"/>
      <c r="K644" s="185"/>
      <c r="L644" s="166"/>
      <c r="M644" s="205"/>
      <c r="N644" s="205"/>
      <c r="O644" s="166"/>
      <c r="P644" s="166"/>
      <c r="Q644" s="205"/>
      <c r="R644" s="265"/>
      <c r="S644" s="185"/>
      <c r="T644" s="166"/>
      <c r="U644" s="205"/>
      <c r="V644" s="205"/>
      <c r="W644" s="166"/>
      <c r="X644" s="166"/>
      <c r="Y644" s="205"/>
      <c r="Z644" s="265"/>
      <c r="AA644" s="166"/>
      <c r="AB644" s="166"/>
      <c r="AC644" s="205"/>
      <c r="AD644" s="205"/>
      <c r="AE644" s="166"/>
      <c r="AF644" s="166"/>
      <c r="AG644" s="205"/>
      <c r="AH644" s="205"/>
      <c r="AI644" s="185"/>
      <c r="AJ644" s="166"/>
      <c r="AK644" s="205"/>
      <c r="AL644" s="205"/>
      <c r="AM644" s="166"/>
      <c r="AN644" s="166"/>
      <c r="AO644" s="205"/>
      <c r="AP644" s="265"/>
      <c r="AQ644" s="185"/>
      <c r="AR644" s="166"/>
      <c r="AS644" s="205"/>
      <c r="AT644" s="205"/>
      <c r="AU644" s="166"/>
      <c r="AV644" s="166"/>
      <c r="AW644" s="205"/>
      <c r="AX644" s="265"/>
      <c r="AY644" s="185"/>
      <c r="AZ644" s="166"/>
      <c r="BA644" s="205"/>
      <c r="BB644" s="205"/>
      <c r="BC644" s="166"/>
      <c r="BD644" s="166"/>
      <c r="BE644" s="205"/>
      <c r="BF644" s="265"/>
      <c r="BG644" s="166"/>
    </row>
    <row r="645" spans="1:59" ht="12.75" x14ac:dyDescent="0.2">
      <c r="A645" s="205"/>
      <c r="B645" s="206"/>
      <c r="C645" s="185"/>
      <c r="D645" s="166"/>
      <c r="E645" s="205"/>
      <c r="F645" s="205"/>
      <c r="G645" s="166"/>
      <c r="H645" s="166"/>
      <c r="I645" s="205"/>
      <c r="J645" s="265"/>
      <c r="K645" s="185"/>
      <c r="L645" s="166"/>
      <c r="M645" s="205"/>
      <c r="N645" s="205"/>
      <c r="O645" s="166"/>
      <c r="P645" s="166"/>
      <c r="Q645" s="205"/>
      <c r="R645" s="265"/>
      <c r="S645" s="185"/>
      <c r="T645" s="166"/>
      <c r="U645" s="205"/>
      <c r="V645" s="205"/>
      <c r="W645" s="166"/>
      <c r="X645" s="166"/>
      <c r="Y645" s="205"/>
      <c r="Z645" s="265"/>
      <c r="AA645" s="166"/>
      <c r="AB645" s="166"/>
      <c r="AC645" s="205"/>
      <c r="AD645" s="205"/>
      <c r="AE645" s="166"/>
      <c r="AF645" s="166"/>
      <c r="AG645" s="205"/>
      <c r="AH645" s="205"/>
      <c r="AI645" s="185"/>
      <c r="AJ645" s="166"/>
      <c r="AK645" s="205"/>
      <c r="AL645" s="205"/>
      <c r="AM645" s="166"/>
      <c r="AN645" s="166"/>
      <c r="AO645" s="205"/>
      <c r="AP645" s="265"/>
      <c r="AQ645" s="185"/>
      <c r="AR645" s="166"/>
      <c r="AS645" s="205"/>
      <c r="AT645" s="205"/>
      <c r="AU645" s="166"/>
      <c r="AV645" s="166"/>
      <c r="AW645" s="205"/>
      <c r="AX645" s="265"/>
      <c r="AY645" s="185"/>
      <c r="AZ645" s="166"/>
      <c r="BA645" s="205"/>
      <c r="BB645" s="205"/>
      <c r="BC645" s="166"/>
      <c r="BD645" s="166"/>
      <c r="BE645" s="205"/>
      <c r="BF645" s="265"/>
      <c r="BG645" s="166"/>
    </row>
    <row r="646" spans="1:59" ht="12.75" x14ac:dyDescent="0.2">
      <c r="A646" s="205"/>
      <c r="B646" s="206"/>
      <c r="C646" s="185"/>
      <c r="D646" s="166"/>
      <c r="E646" s="205"/>
      <c r="F646" s="205"/>
      <c r="G646" s="166"/>
      <c r="H646" s="166"/>
      <c r="I646" s="205"/>
      <c r="J646" s="265"/>
      <c r="K646" s="185"/>
      <c r="L646" s="166"/>
      <c r="M646" s="205"/>
      <c r="N646" s="205"/>
      <c r="O646" s="166"/>
      <c r="P646" s="166"/>
      <c r="Q646" s="205"/>
      <c r="R646" s="265"/>
      <c r="S646" s="185"/>
      <c r="T646" s="166"/>
      <c r="U646" s="205"/>
      <c r="V646" s="205"/>
      <c r="W646" s="166"/>
      <c r="X646" s="166"/>
      <c r="Y646" s="205"/>
      <c r="Z646" s="265"/>
      <c r="AA646" s="166"/>
      <c r="AB646" s="166"/>
      <c r="AC646" s="205"/>
      <c r="AD646" s="205"/>
      <c r="AE646" s="166"/>
      <c r="AF646" s="166"/>
      <c r="AG646" s="205"/>
      <c r="AH646" s="205"/>
      <c r="AI646" s="185"/>
      <c r="AJ646" s="166"/>
      <c r="AK646" s="205"/>
      <c r="AL646" s="205"/>
      <c r="AM646" s="166"/>
      <c r="AN646" s="166"/>
      <c r="AO646" s="205"/>
      <c r="AP646" s="265"/>
      <c r="AQ646" s="185"/>
      <c r="AR646" s="166"/>
      <c r="AS646" s="205"/>
      <c r="AT646" s="205"/>
      <c r="AU646" s="166"/>
      <c r="AV646" s="166"/>
      <c r="AW646" s="205"/>
      <c r="AX646" s="265"/>
      <c r="AY646" s="185"/>
      <c r="AZ646" s="166"/>
      <c r="BA646" s="205"/>
      <c r="BB646" s="205"/>
      <c r="BC646" s="166"/>
      <c r="BD646" s="166"/>
      <c r="BE646" s="205"/>
      <c r="BF646" s="265"/>
      <c r="BG646" s="166"/>
    </row>
    <row r="647" spans="1:59" ht="12.75" x14ac:dyDescent="0.2">
      <c r="A647" s="205"/>
      <c r="B647" s="206"/>
      <c r="C647" s="185"/>
      <c r="D647" s="166"/>
      <c r="E647" s="205"/>
      <c r="F647" s="205"/>
      <c r="G647" s="166"/>
      <c r="H647" s="166"/>
      <c r="I647" s="205"/>
      <c r="J647" s="265"/>
      <c r="K647" s="185"/>
      <c r="L647" s="166"/>
      <c r="M647" s="205"/>
      <c r="N647" s="205"/>
      <c r="O647" s="166"/>
      <c r="P647" s="166"/>
      <c r="Q647" s="205"/>
      <c r="R647" s="265"/>
      <c r="S647" s="185"/>
      <c r="T647" s="166"/>
      <c r="U647" s="205"/>
      <c r="V647" s="205"/>
      <c r="W647" s="166"/>
      <c r="X647" s="166"/>
      <c r="Y647" s="205"/>
      <c r="Z647" s="265"/>
      <c r="AA647" s="166"/>
      <c r="AB647" s="166"/>
      <c r="AC647" s="205"/>
      <c r="AD647" s="205"/>
      <c r="AE647" s="166"/>
      <c r="AF647" s="166"/>
      <c r="AG647" s="205"/>
      <c r="AH647" s="205"/>
      <c r="AI647" s="185"/>
      <c r="AJ647" s="166"/>
      <c r="AK647" s="205"/>
      <c r="AL647" s="205"/>
      <c r="AM647" s="166"/>
      <c r="AN647" s="166"/>
      <c r="AO647" s="205"/>
      <c r="AP647" s="265"/>
      <c r="AQ647" s="185"/>
      <c r="AR647" s="166"/>
      <c r="AS647" s="205"/>
      <c r="AT647" s="205"/>
      <c r="AU647" s="166"/>
      <c r="AV647" s="166"/>
      <c r="AW647" s="205"/>
      <c r="AX647" s="265"/>
      <c r="AY647" s="185"/>
      <c r="AZ647" s="166"/>
      <c r="BA647" s="205"/>
      <c r="BB647" s="205"/>
      <c r="BC647" s="166"/>
      <c r="BD647" s="166"/>
      <c r="BE647" s="205"/>
      <c r="BF647" s="265"/>
      <c r="BG647" s="166"/>
    </row>
    <row r="648" spans="1:59" ht="12.75" x14ac:dyDescent="0.2">
      <c r="A648" s="205"/>
      <c r="B648" s="206"/>
      <c r="C648" s="185"/>
      <c r="D648" s="166"/>
      <c r="E648" s="205"/>
      <c r="F648" s="205"/>
      <c r="G648" s="166"/>
      <c r="H648" s="166"/>
      <c r="I648" s="205"/>
      <c r="J648" s="265"/>
      <c r="K648" s="185"/>
      <c r="L648" s="166"/>
      <c r="M648" s="205"/>
      <c r="N648" s="205"/>
      <c r="O648" s="166"/>
      <c r="P648" s="166"/>
      <c r="Q648" s="205"/>
      <c r="R648" s="265"/>
      <c r="S648" s="185"/>
      <c r="T648" s="166"/>
      <c r="U648" s="205"/>
      <c r="V648" s="205"/>
      <c r="W648" s="166"/>
      <c r="X648" s="166"/>
      <c r="Y648" s="205"/>
      <c r="Z648" s="265"/>
      <c r="AA648" s="166"/>
      <c r="AB648" s="166"/>
      <c r="AC648" s="205"/>
      <c r="AD648" s="205"/>
      <c r="AE648" s="166"/>
      <c r="AF648" s="166"/>
      <c r="AG648" s="205"/>
      <c r="AH648" s="205"/>
      <c r="AI648" s="185"/>
      <c r="AJ648" s="166"/>
      <c r="AK648" s="205"/>
      <c r="AL648" s="205"/>
      <c r="AM648" s="166"/>
      <c r="AN648" s="166"/>
      <c r="AO648" s="205"/>
      <c r="AP648" s="265"/>
      <c r="AQ648" s="185"/>
      <c r="AR648" s="166"/>
      <c r="AS648" s="205"/>
      <c r="AT648" s="205"/>
      <c r="AU648" s="166"/>
      <c r="AV648" s="166"/>
      <c r="AW648" s="205"/>
      <c r="AX648" s="265"/>
      <c r="AY648" s="185"/>
      <c r="AZ648" s="166"/>
      <c r="BA648" s="205"/>
      <c r="BB648" s="205"/>
      <c r="BC648" s="166"/>
      <c r="BD648" s="166"/>
      <c r="BE648" s="205"/>
      <c r="BF648" s="265"/>
      <c r="BG648" s="166"/>
    </row>
    <row r="649" spans="1:59" ht="12.75" x14ac:dyDescent="0.2">
      <c r="A649" s="205"/>
      <c r="B649" s="206"/>
      <c r="C649" s="185"/>
      <c r="D649" s="166"/>
      <c r="E649" s="205"/>
      <c r="F649" s="205"/>
      <c r="G649" s="166"/>
      <c r="H649" s="166"/>
      <c r="I649" s="205"/>
      <c r="J649" s="265"/>
      <c r="K649" s="185"/>
      <c r="L649" s="166"/>
      <c r="M649" s="205"/>
      <c r="N649" s="205"/>
      <c r="O649" s="166"/>
      <c r="P649" s="166"/>
      <c r="Q649" s="205"/>
      <c r="R649" s="265"/>
      <c r="S649" s="185"/>
      <c r="T649" s="166"/>
      <c r="U649" s="205"/>
      <c r="V649" s="205"/>
      <c r="W649" s="166"/>
      <c r="X649" s="166"/>
      <c r="Y649" s="205"/>
      <c r="Z649" s="265"/>
      <c r="AA649" s="166"/>
      <c r="AB649" s="166"/>
      <c r="AC649" s="205"/>
      <c r="AD649" s="205"/>
      <c r="AE649" s="166"/>
      <c r="AF649" s="166"/>
      <c r="AG649" s="205"/>
      <c r="AH649" s="205"/>
      <c r="AI649" s="185"/>
      <c r="AJ649" s="166"/>
      <c r="AK649" s="205"/>
      <c r="AL649" s="205"/>
      <c r="AM649" s="166"/>
      <c r="AN649" s="166"/>
      <c r="AO649" s="205"/>
      <c r="AP649" s="265"/>
      <c r="AQ649" s="185"/>
      <c r="AR649" s="166"/>
      <c r="AS649" s="205"/>
      <c r="AT649" s="205"/>
      <c r="AU649" s="166"/>
      <c r="AV649" s="166"/>
      <c r="AW649" s="205"/>
      <c r="AX649" s="265"/>
      <c r="AY649" s="185"/>
      <c r="AZ649" s="166"/>
      <c r="BA649" s="205"/>
      <c r="BB649" s="205"/>
      <c r="BC649" s="166"/>
      <c r="BD649" s="166"/>
      <c r="BE649" s="205"/>
      <c r="BF649" s="265"/>
      <c r="BG649" s="166"/>
    </row>
    <row r="650" spans="1:59" ht="12.75" x14ac:dyDescent="0.2">
      <c r="A650" s="205"/>
      <c r="B650" s="206"/>
      <c r="C650" s="185"/>
      <c r="D650" s="166"/>
      <c r="E650" s="205"/>
      <c r="F650" s="205"/>
      <c r="G650" s="166"/>
      <c r="H650" s="166"/>
      <c r="I650" s="205"/>
      <c r="J650" s="265"/>
      <c r="K650" s="185"/>
      <c r="L650" s="166"/>
      <c r="M650" s="205"/>
      <c r="N650" s="205"/>
      <c r="O650" s="166"/>
      <c r="P650" s="166"/>
      <c r="Q650" s="205"/>
      <c r="R650" s="265"/>
      <c r="S650" s="185"/>
      <c r="T650" s="166"/>
      <c r="U650" s="205"/>
      <c r="V650" s="205"/>
      <c r="W650" s="166"/>
      <c r="X650" s="166"/>
      <c r="Y650" s="205"/>
      <c r="Z650" s="265"/>
      <c r="AA650" s="166"/>
      <c r="AB650" s="166"/>
      <c r="AC650" s="205"/>
      <c r="AD650" s="205"/>
      <c r="AE650" s="166"/>
      <c r="AF650" s="166"/>
      <c r="AG650" s="205"/>
      <c r="AH650" s="205"/>
      <c r="AI650" s="185"/>
      <c r="AJ650" s="166"/>
      <c r="AK650" s="205"/>
      <c r="AL650" s="205"/>
      <c r="AM650" s="166"/>
      <c r="AN650" s="166"/>
      <c r="AO650" s="205"/>
      <c r="AP650" s="265"/>
      <c r="AQ650" s="185"/>
      <c r="AR650" s="166"/>
      <c r="AS650" s="205"/>
      <c r="AT650" s="205"/>
      <c r="AU650" s="166"/>
      <c r="AV650" s="166"/>
      <c r="AW650" s="205"/>
      <c r="AX650" s="265"/>
      <c r="AY650" s="185"/>
      <c r="AZ650" s="166"/>
      <c r="BA650" s="205"/>
      <c r="BB650" s="205"/>
      <c r="BC650" s="166"/>
      <c r="BD650" s="166"/>
      <c r="BE650" s="205"/>
      <c r="BF650" s="265"/>
      <c r="BG650" s="166"/>
    </row>
    <row r="651" spans="1:59" ht="12.75" x14ac:dyDescent="0.2">
      <c r="A651" s="205"/>
      <c r="B651" s="206"/>
      <c r="C651" s="185"/>
      <c r="D651" s="166"/>
      <c r="E651" s="205"/>
      <c r="F651" s="205"/>
      <c r="G651" s="166"/>
      <c r="H651" s="166"/>
      <c r="I651" s="205"/>
      <c r="J651" s="265"/>
      <c r="K651" s="185"/>
      <c r="L651" s="166"/>
      <c r="M651" s="205"/>
      <c r="N651" s="205"/>
      <c r="O651" s="166"/>
      <c r="P651" s="166"/>
      <c r="Q651" s="205"/>
      <c r="R651" s="265"/>
      <c r="S651" s="185"/>
      <c r="T651" s="166"/>
      <c r="U651" s="205"/>
      <c r="V651" s="205"/>
      <c r="W651" s="166"/>
      <c r="X651" s="166"/>
      <c r="Y651" s="205"/>
      <c r="Z651" s="265"/>
      <c r="AA651" s="166"/>
      <c r="AB651" s="166"/>
      <c r="AC651" s="205"/>
      <c r="AD651" s="205"/>
      <c r="AE651" s="166"/>
      <c r="AF651" s="166"/>
      <c r="AG651" s="205"/>
      <c r="AH651" s="205"/>
      <c r="AI651" s="185"/>
      <c r="AJ651" s="166"/>
      <c r="AK651" s="205"/>
      <c r="AL651" s="205"/>
      <c r="AM651" s="166"/>
      <c r="AN651" s="166"/>
      <c r="AO651" s="205"/>
      <c r="AP651" s="265"/>
      <c r="AQ651" s="185"/>
      <c r="AR651" s="166"/>
      <c r="AS651" s="205"/>
      <c r="AT651" s="205"/>
      <c r="AU651" s="166"/>
      <c r="AV651" s="166"/>
      <c r="AW651" s="205"/>
      <c r="AX651" s="265"/>
      <c r="AY651" s="185"/>
      <c r="AZ651" s="166"/>
      <c r="BA651" s="205"/>
      <c r="BB651" s="205"/>
      <c r="BC651" s="166"/>
      <c r="BD651" s="166"/>
      <c r="BE651" s="205"/>
      <c r="BF651" s="265"/>
      <c r="BG651" s="166"/>
    </row>
    <row r="652" spans="1:59" ht="12.75" x14ac:dyDescent="0.2">
      <c r="A652" s="205"/>
      <c r="B652" s="206"/>
      <c r="C652" s="185"/>
      <c r="D652" s="166"/>
      <c r="E652" s="205"/>
      <c r="F652" s="205"/>
      <c r="G652" s="166"/>
      <c r="H652" s="166"/>
      <c r="I652" s="205"/>
      <c r="J652" s="265"/>
      <c r="K652" s="185"/>
      <c r="L652" s="166"/>
      <c r="M652" s="205"/>
      <c r="N652" s="205"/>
      <c r="O652" s="166"/>
      <c r="P652" s="166"/>
      <c r="Q652" s="205"/>
      <c r="R652" s="265"/>
      <c r="S652" s="185"/>
      <c r="T652" s="166"/>
      <c r="U652" s="205"/>
      <c r="V652" s="205"/>
      <c r="W652" s="166"/>
      <c r="X652" s="166"/>
      <c r="Y652" s="205"/>
      <c r="Z652" s="265"/>
      <c r="AA652" s="166"/>
      <c r="AB652" s="166"/>
      <c r="AC652" s="205"/>
      <c r="AD652" s="205"/>
      <c r="AE652" s="166"/>
      <c r="AF652" s="166"/>
      <c r="AG652" s="205"/>
      <c r="AH652" s="205"/>
      <c r="AI652" s="185"/>
      <c r="AJ652" s="166"/>
      <c r="AK652" s="205"/>
      <c r="AL652" s="205"/>
      <c r="AM652" s="166"/>
      <c r="AN652" s="166"/>
      <c r="AO652" s="205"/>
      <c r="AP652" s="265"/>
      <c r="AQ652" s="185"/>
      <c r="AR652" s="166"/>
      <c r="AS652" s="205"/>
      <c r="AT652" s="205"/>
      <c r="AU652" s="166"/>
      <c r="AV652" s="166"/>
      <c r="AW652" s="205"/>
      <c r="AX652" s="265"/>
      <c r="AY652" s="185"/>
      <c r="AZ652" s="166"/>
      <c r="BA652" s="205"/>
      <c r="BB652" s="205"/>
      <c r="BC652" s="166"/>
      <c r="BD652" s="166"/>
      <c r="BE652" s="205"/>
      <c r="BF652" s="265"/>
      <c r="BG652" s="166"/>
    </row>
    <row r="653" spans="1:59" ht="12.75" x14ac:dyDescent="0.2">
      <c r="A653" s="205"/>
      <c r="B653" s="206"/>
      <c r="C653" s="185"/>
      <c r="D653" s="166"/>
      <c r="E653" s="205"/>
      <c r="F653" s="205"/>
      <c r="G653" s="166"/>
      <c r="H653" s="166"/>
      <c r="I653" s="205"/>
      <c r="J653" s="265"/>
      <c r="K653" s="185"/>
      <c r="L653" s="166"/>
      <c r="M653" s="205"/>
      <c r="N653" s="205"/>
      <c r="O653" s="166"/>
      <c r="P653" s="166"/>
      <c r="Q653" s="205"/>
      <c r="R653" s="265"/>
      <c r="S653" s="185"/>
      <c r="T653" s="166"/>
      <c r="U653" s="205"/>
      <c r="V653" s="205"/>
      <c r="W653" s="166"/>
      <c r="X653" s="166"/>
      <c r="Y653" s="205"/>
      <c r="Z653" s="265"/>
      <c r="AA653" s="166"/>
      <c r="AB653" s="166"/>
      <c r="AC653" s="205"/>
      <c r="AD653" s="205"/>
      <c r="AE653" s="166"/>
      <c r="AF653" s="166"/>
      <c r="AG653" s="205"/>
      <c r="AH653" s="205"/>
      <c r="AI653" s="185"/>
      <c r="AJ653" s="166"/>
      <c r="AK653" s="205"/>
      <c r="AL653" s="205"/>
      <c r="AM653" s="166"/>
      <c r="AN653" s="166"/>
      <c r="AO653" s="205"/>
      <c r="AP653" s="265"/>
      <c r="AQ653" s="185"/>
      <c r="AR653" s="166"/>
      <c r="AS653" s="205"/>
      <c r="AT653" s="205"/>
      <c r="AU653" s="166"/>
      <c r="AV653" s="166"/>
      <c r="AW653" s="205"/>
      <c r="AX653" s="265"/>
      <c r="AY653" s="185"/>
      <c r="AZ653" s="166"/>
      <c r="BA653" s="205"/>
      <c r="BB653" s="205"/>
      <c r="BC653" s="166"/>
      <c r="BD653" s="166"/>
      <c r="BE653" s="205"/>
      <c r="BF653" s="265"/>
      <c r="BG653" s="166"/>
    </row>
    <row r="654" spans="1:59" ht="12.75" x14ac:dyDescent="0.2">
      <c r="A654" s="205"/>
      <c r="B654" s="206"/>
      <c r="C654" s="185"/>
      <c r="D654" s="166"/>
      <c r="E654" s="205"/>
      <c r="F654" s="205"/>
      <c r="G654" s="166"/>
      <c r="H654" s="166"/>
      <c r="I654" s="205"/>
      <c r="J654" s="265"/>
      <c r="K654" s="185"/>
      <c r="L654" s="166"/>
      <c r="M654" s="205"/>
      <c r="N654" s="205"/>
      <c r="O654" s="166"/>
      <c r="P654" s="166"/>
      <c r="Q654" s="205"/>
      <c r="R654" s="265"/>
      <c r="S654" s="185"/>
      <c r="T654" s="166"/>
      <c r="U654" s="205"/>
      <c r="V654" s="205"/>
      <c r="W654" s="166"/>
      <c r="X654" s="166"/>
      <c r="Y654" s="205"/>
      <c r="Z654" s="265"/>
      <c r="AA654" s="166"/>
      <c r="AB654" s="166"/>
      <c r="AC654" s="205"/>
      <c r="AD654" s="205"/>
      <c r="AE654" s="166"/>
      <c r="AF654" s="166"/>
      <c r="AG654" s="205"/>
      <c r="AH654" s="205"/>
      <c r="AI654" s="185"/>
      <c r="AJ654" s="166"/>
      <c r="AK654" s="205"/>
      <c r="AL654" s="205"/>
      <c r="AM654" s="166"/>
      <c r="AN654" s="166"/>
      <c r="AO654" s="205"/>
      <c r="AP654" s="265"/>
      <c r="AQ654" s="185"/>
      <c r="AR654" s="166"/>
      <c r="AS654" s="205"/>
      <c r="AT654" s="205"/>
      <c r="AU654" s="166"/>
      <c r="AV654" s="166"/>
      <c r="AW654" s="205"/>
      <c r="AX654" s="265"/>
      <c r="AY654" s="185"/>
      <c r="AZ654" s="166"/>
      <c r="BA654" s="205"/>
      <c r="BB654" s="205"/>
      <c r="BC654" s="166"/>
      <c r="BD654" s="166"/>
      <c r="BE654" s="205"/>
      <c r="BF654" s="265"/>
      <c r="BG654" s="166"/>
    </row>
    <row r="655" spans="1:59" ht="12.75" x14ac:dyDescent="0.2">
      <c r="A655" s="205"/>
      <c r="B655" s="206"/>
      <c r="C655" s="185"/>
      <c r="D655" s="166"/>
      <c r="E655" s="205"/>
      <c r="F655" s="205"/>
      <c r="G655" s="166"/>
      <c r="H655" s="166"/>
      <c r="I655" s="205"/>
      <c r="J655" s="265"/>
      <c r="K655" s="185"/>
      <c r="L655" s="166"/>
      <c r="M655" s="205"/>
      <c r="N655" s="205"/>
      <c r="O655" s="166"/>
      <c r="P655" s="166"/>
      <c r="Q655" s="205"/>
      <c r="R655" s="265"/>
      <c r="S655" s="185"/>
      <c r="T655" s="166"/>
      <c r="U655" s="205"/>
      <c r="V655" s="205"/>
      <c r="W655" s="166"/>
      <c r="X655" s="166"/>
      <c r="Y655" s="205"/>
      <c r="Z655" s="265"/>
      <c r="AA655" s="166"/>
      <c r="AB655" s="166"/>
      <c r="AC655" s="205"/>
      <c r="AD655" s="205"/>
      <c r="AE655" s="166"/>
      <c r="AF655" s="166"/>
      <c r="AG655" s="205"/>
      <c r="AH655" s="205"/>
      <c r="AI655" s="185"/>
      <c r="AJ655" s="166"/>
      <c r="AK655" s="205"/>
      <c r="AL655" s="205"/>
      <c r="AM655" s="166"/>
      <c r="AN655" s="166"/>
      <c r="AO655" s="205"/>
      <c r="AP655" s="265"/>
      <c r="AQ655" s="185"/>
      <c r="AR655" s="166"/>
      <c r="AS655" s="205"/>
      <c r="AT655" s="205"/>
      <c r="AU655" s="166"/>
      <c r="AV655" s="166"/>
      <c r="AW655" s="205"/>
      <c r="AX655" s="265"/>
      <c r="AY655" s="185"/>
      <c r="AZ655" s="166"/>
      <c r="BA655" s="205"/>
      <c r="BB655" s="205"/>
      <c r="BC655" s="166"/>
      <c r="BD655" s="166"/>
      <c r="BE655" s="205"/>
      <c r="BF655" s="265"/>
      <c r="BG655" s="166"/>
    </row>
    <row r="656" spans="1:59" ht="12.75" x14ac:dyDescent="0.2">
      <c r="A656" s="205"/>
      <c r="B656" s="206"/>
      <c r="C656" s="185"/>
      <c r="D656" s="166"/>
      <c r="E656" s="205"/>
      <c r="F656" s="205"/>
      <c r="G656" s="166"/>
      <c r="H656" s="166"/>
      <c r="I656" s="205"/>
      <c r="J656" s="265"/>
      <c r="K656" s="185"/>
      <c r="L656" s="166"/>
      <c r="M656" s="205"/>
      <c r="N656" s="205"/>
      <c r="O656" s="166"/>
      <c r="P656" s="166"/>
      <c r="Q656" s="205"/>
      <c r="R656" s="265"/>
      <c r="S656" s="185"/>
      <c r="T656" s="166"/>
      <c r="U656" s="205"/>
      <c r="V656" s="205"/>
      <c r="W656" s="166"/>
      <c r="X656" s="166"/>
      <c r="Y656" s="205"/>
      <c r="Z656" s="265"/>
      <c r="AA656" s="166"/>
      <c r="AB656" s="166"/>
      <c r="AC656" s="205"/>
      <c r="AD656" s="205"/>
      <c r="AE656" s="166"/>
      <c r="AF656" s="166"/>
      <c r="AG656" s="205"/>
      <c r="AH656" s="205"/>
      <c r="AI656" s="185"/>
      <c r="AJ656" s="166"/>
      <c r="AK656" s="205"/>
      <c r="AL656" s="205"/>
      <c r="AM656" s="166"/>
      <c r="AN656" s="166"/>
      <c r="AO656" s="205"/>
      <c r="AP656" s="265"/>
      <c r="AQ656" s="185"/>
      <c r="AR656" s="166"/>
      <c r="AS656" s="205"/>
      <c r="AT656" s="205"/>
      <c r="AU656" s="166"/>
      <c r="AV656" s="166"/>
      <c r="AW656" s="205"/>
      <c r="AX656" s="265"/>
      <c r="AY656" s="185"/>
      <c r="AZ656" s="166"/>
      <c r="BA656" s="205"/>
      <c r="BB656" s="205"/>
      <c r="BC656" s="166"/>
      <c r="BD656" s="166"/>
      <c r="BE656" s="205"/>
      <c r="BF656" s="265"/>
      <c r="BG656" s="166"/>
    </row>
    <row r="657" spans="1:59" ht="12.75" x14ac:dyDescent="0.2">
      <c r="A657" s="205"/>
      <c r="B657" s="206"/>
      <c r="C657" s="185"/>
      <c r="D657" s="166"/>
      <c r="E657" s="205"/>
      <c r="F657" s="205"/>
      <c r="G657" s="166"/>
      <c r="H657" s="166"/>
      <c r="I657" s="205"/>
      <c r="J657" s="265"/>
      <c r="K657" s="185"/>
      <c r="L657" s="166"/>
      <c r="M657" s="205"/>
      <c r="N657" s="205"/>
      <c r="O657" s="166"/>
      <c r="P657" s="166"/>
      <c r="Q657" s="205"/>
      <c r="R657" s="265"/>
      <c r="S657" s="185"/>
      <c r="T657" s="166"/>
      <c r="U657" s="205"/>
      <c r="V657" s="205"/>
      <c r="W657" s="166"/>
      <c r="X657" s="166"/>
      <c r="Y657" s="205"/>
      <c r="Z657" s="265"/>
      <c r="AA657" s="166"/>
      <c r="AB657" s="166"/>
      <c r="AC657" s="205"/>
      <c r="AD657" s="205"/>
      <c r="AE657" s="166"/>
      <c r="AF657" s="166"/>
      <c r="AG657" s="205"/>
      <c r="AH657" s="205"/>
      <c r="AI657" s="185"/>
      <c r="AJ657" s="166"/>
      <c r="AK657" s="205"/>
      <c r="AL657" s="205"/>
      <c r="AM657" s="166"/>
      <c r="AN657" s="166"/>
      <c r="AO657" s="205"/>
      <c r="AP657" s="265"/>
      <c r="AQ657" s="185"/>
      <c r="AR657" s="166"/>
      <c r="AS657" s="205"/>
      <c r="AT657" s="205"/>
      <c r="AU657" s="166"/>
      <c r="AV657" s="166"/>
      <c r="AW657" s="205"/>
      <c r="AX657" s="265"/>
      <c r="AY657" s="185"/>
      <c r="AZ657" s="166"/>
      <c r="BA657" s="205"/>
      <c r="BB657" s="205"/>
      <c r="BC657" s="166"/>
      <c r="BD657" s="166"/>
      <c r="BE657" s="205"/>
      <c r="BF657" s="265"/>
      <c r="BG657" s="166"/>
    </row>
    <row r="658" spans="1:59" ht="12.75" x14ac:dyDescent="0.2">
      <c r="A658" s="205"/>
      <c r="B658" s="206"/>
      <c r="C658" s="185"/>
      <c r="D658" s="166"/>
      <c r="E658" s="205"/>
      <c r="F658" s="205"/>
      <c r="G658" s="166"/>
      <c r="H658" s="166"/>
      <c r="I658" s="205"/>
      <c r="J658" s="265"/>
      <c r="K658" s="185"/>
      <c r="L658" s="166"/>
      <c r="M658" s="205"/>
      <c r="N658" s="205"/>
      <c r="O658" s="166"/>
      <c r="P658" s="166"/>
      <c r="Q658" s="205"/>
      <c r="R658" s="265"/>
      <c r="S658" s="185"/>
      <c r="T658" s="166"/>
      <c r="U658" s="205"/>
      <c r="V658" s="205"/>
      <c r="W658" s="166"/>
      <c r="X658" s="166"/>
      <c r="Y658" s="205"/>
      <c r="Z658" s="265"/>
      <c r="AA658" s="166"/>
      <c r="AB658" s="166"/>
      <c r="AC658" s="205"/>
      <c r="AD658" s="205"/>
      <c r="AE658" s="166"/>
      <c r="AF658" s="166"/>
      <c r="AG658" s="205"/>
      <c r="AH658" s="205"/>
      <c r="AI658" s="185"/>
      <c r="AJ658" s="166"/>
      <c r="AK658" s="205"/>
      <c r="AL658" s="205"/>
      <c r="AM658" s="166"/>
      <c r="AN658" s="166"/>
      <c r="AO658" s="205"/>
      <c r="AP658" s="265"/>
      <c r="AQ658" s="185"/>
      <c r="AR658" s="166"/>
      <c r="AS658" s="205"/>
      <c r="AT658" s="205"/>
      <c r="AU658" s="166"/>
      <c r="AV658" s="166"/>
      <c r="AW658" s="205"/>
      <c r="AX658" s="265"/>
      <c r="AY658" s="185"/>
      <c r="AZ658" s="166"/>
      <c r="BA658" s="205"/>
      <c r="BB658" s="205"/>
      <c r="BC658" s="166"/>
      <c r="BD658" s="166"/>
      <c r="BE658" s="205"/>
      <c r="BF658" s="265"/>
      <c r="BG658" s="166"/>
    </row>
    <row r="659" spans="1:59" ht="12.75" x14ac:dyDescent="0.2">
      <c r="A659" s="205"/>
      <c r="B659" s="206"/>
      <c r="C659" s="185"/>
      <c r="D659" s="166"/>
      <c r="E659" s="205"/>
      <c r="F659" s="205"/>
      <c r="G659" s="166"/>
      <c r="H659" s="166"/>
      <c r="I659" s="205"/>
      <c r="J659" s="265"/>
      <c r="K659" s="185"/>
      <c r="L659" s="166"/>
      <c r="M659" s="205"/>
      <c r="N659" s="205"/>
      <c r="O659" s="166"/>
      <c r="P659" s="166"/>
      <c r="Q659" s="205"/>
      <c r="R659" s="265"/>
      <c r="S659" s="185"/>
      <c r="T659" s="166"/>
      <c r="U659" s="205"/>
      <c r="V659" s="205"/>
      <c r="W659" s="166"/>
      <c r="X659" s="166"/>
      <c r="Y659" s="205"/>
      <c r="Z659" s="265"/>
      <c r="AA659" s="166"/>
      <c r="AB659" s="166"/>
      <c r="AC659" s="205"/>
      <c r="AD659" s="205"/>
      <c r="AE659" s="166"/>
      <c r="AF659" s="166"/>
      <c r="AG659" s="205"/>
      <c r="AH659" s="205"/>
      <c r="AI659" s="185"/>
      <c r="AJ659" s="166"/>
      <c r="AK659" s="205"/>
      <c r="AL659" s="205"/>
      <c r="AM659" s="166"/>
      <c r="AN659" s="166"/>
      <c r="AO659" s="205"/>
      <c r="AP659" s="265"/>
      <c r="AQ659" s="185"/>
      <c r="AR659" s="166"/>
      <c r="AS659" s="205"/>
      <c r="AT659" s="205"/>
      <c r="AU659" s="166"/>
      <c r="AV659" s="166"/>
      <c r="AW659" s="205"/>
      <c r="AX659" s="265"/>
      <c r="AY659" s="185"/>
      <c r="AZ659" s="166"/>
      <c r="BA659" s="205"/>
      <c r="BB659" s="205"/>
      <c r="BC659" s="166"/>
      <c r="BD659" s="166"/>
      <c r="BE659" s="205"/>
      <c r="BF659" s="265"/>
      <c r="BG659" s="166"/>
    </row>
    <row r="660" spans="1:59" ht="12.75" x14ac:dyDescent="0.2">
      <c r="A660" s="205"/>
      <c r="B660" s="206"/>
      <c r="C660" s="185"/>
      <c r="D660" s="166"/>
      <c r="E660" s="205"/>
      <c r="F660" s="205"/>
      <c r="G660" s="166"/>
      <c r="H660" s="166"/>
      <c r="I660" s="205"/>
      <c r="J660" s="265"/>
      <c r="K660" s="185"/>
      <c r="L660" s="166"/>
      <c r="M660" s="205"/>
      <c r="N660" s="205"/>
      <c r="O660" s="166"/>
      <c r="P660" s="166"/>
      <c r="Q660" s="205"/>
      <c r="R660" s="265"/>
      <c r="S660" s="185"/>
      <c r="T660" s="166"/>
      <c r="U660" s="205"/>
      <c r="V660" s="205"/>
      <c r="W660" s="166"/>
      <c r="X660" s="166"/>
      <c r="Y660" s="205"/>
      <c r="Z660" s="265"/>
      <c r="AA660" s="166"/>
      <c r="AB660" s="166"/>
      <c r="AC660" s="205"/>
      <c r="AD660" s="205"/>
      <c r="AE660" s="166"/>
      <c r="AF660" s="166"/>
      <c r="AG660" s="205"/>
      <c r="AH660" s="205"/>
      <c r="AI660" s="185"/>
      <c r="AJ660" s="166"/>
      <c r="AK660" s="205"/>
      <c r="AL660" s="205"/>
      <c r="AM660" s="166"/>
      <c r="AN660" s="166"/>
      <c r="AO660" s="205"/>
      <c r="AP660" s="265"/>
      <c r="AQ660" s="185"/>
      <c r="AR660" s="166"/>
      <c r="AS660" s="205"/>
      <c r="AT660" s="205"/>
      <c r="AU660" s="166"/>
      <c r="AV660" s="166"/>
      <c r="AW660" s="205"/>
      <c r="AX660" s="265"/>
      <c r="AY660" s="185"/>
      <c r="AZ660" s="166"/>
      <c r="BA660" s="205"/>
      <c r="BB660" s="205"/>
      <c r="BC660" s="166"/>
      <c r="BD660" s="166"/>
      <c r="BE660" s="205"/>
      <c r="BF660" s="265"/>
      <c r="BG660" s="166"/>
    </row>
    <row r="661" spans="1:59" ht="12.75" x14ac:dyDescent="0.2">
      <c r="A661" s="205"/>
      <c r="B661" s="206"/>
      <c r="C661" s="185"/>
      <c r="D661" s="166"/>
      <c r="E661" s="205"/>
      <c r="F661" s="205"/>
      <c r="G661" s="166"/>
      <c r="H661" s="166"/>
      <c r="I661" s="205"/>
      <c r="J661" s="265"/>
      <c r="K661" s="185"/>
      <c r="L661" s="166"/>
      <c r="M661" s="205"/>
      <c r="N661" s="205"/>
      <c r="O661" s="166"/>
      <c r="P661" s="166"/>
      <c r="Q661" s="205"/>
      <c r="R661" s="265"/>
      <c r="S661" s="185"/>
      <c r="T661" s="166"/>
      <c r="U661" s="205"/>
      <c r="V661" s="205"/>
      <c r="W661" s="166"/>
      <c r="X661" s="166"/>
      <c r="Y661" s="205"/>
      <c r="Z661" s="265"/>
      <c r="AA661" s="166"/>
      <c r="AB661" s="166"/>
      <c r="AC661" s="205"/>
      <c r="AD661" s="205"/>
      <c r="AE661" s="166"/>
      <c r="AF661" s="166"/>
      <c r="AG661" s="205"/>
      <c r="AH661" s="205"/>
      <c r="AI661" s="185"/>
      <c r="AJ661" s="166"/>
      <c r="AK661" s="205"/>
      <c r="AL661" s="205"/>
      <c r="AM661" s="166"/>
      <c r="AN661" s="166"/>
      <c r="AO661" s="205"/>
      <c r="AP661" s="265"/>
      <c r="AQ661" s="185"/>
      <c r="AR661" s="166"/>
      <c r="AS661" s="205"/>
      <c r="AT661" s="205"/>
      <c r="AU661" s="166"/>
      <c r="AV661" s="166"/>
      <c r="AW661" s="205"/>
      <c r="AX661" s="265"/>
      <c r="AY661" s="185"/>
      <c r="AZ661" s="166"/>
      <c r="BA661" s="205"/>
      <c r="BB661" s="205"/>
      <c r="BC661" s="166"/>
      <c r="BD661" s="166"/>
      <c r="BE661" s="205"/>
      <c r="BF661" s="265"/>
      <c r="BG661" s="166"/>
    </row>
    <row r="662" spans="1:59" ht="12.75" x14ac:dyDescent="0.2">
      <c r="A662" s="205"/>
      <c r="B662" s="206"/>
      <c r="C662" s="185"/>
      <c r="D662" s="166"/>
      <c r="E662" s="205"/>
      <c r="F662" s="205"/>
      <c r="G662" s="166"/>
      <c r="H662" s="166"/>
      <c r="I662" s="205"/>
      <c r="J662" s="265"/>
      <c r="K662" s="185"/>
      <c r="L662" s="166"/>
      <c r="M662" s="205"/>
      <c r="N662" s="205"/>
      <c r="O662" s="166"/>
      <c r="P662" s="166"/>
      <c r="Q662" s="205"/>
      <c r="R662" s="265"/>
      <c r="S662" s="185"/>
      <c r="T662" s="166"/>
      <c r="U662" s="205"/>
      <c r="V662" s="205"/>
      <c r="W662" s="166"/>
      <c r="X662" s="166"/>
      <c r="Y662" s="205"/>
      <c r="Z662" s="265"/>
      <c r="AA662" s="166"/>
      <c r="AB662" s="166"/>
      <c r="AC662" s="205"/>
      <c r="AD662" s="205"/>
      <c r="AE662" s="166"/>
      <c r="AF662" s="166"/>
      <c r="AG662" s="205"/>
      <c r="AH662" s="205"/>
      <c r="AI662" s="185"/>
      <c r="AJ662" s="166"/>
      <c r="AK662" s="205"/>
      <c r="AL662" s="205"/>
      <c r="AM662" s="166"/>
      <c r="AN662" s="166"/>
      <c r="AO662" s="205"/>
      <c r="AP662" s="265"/>
      <c r="AQ662" s="185"/>
      <c r="AR662" s="166"/>
      <c r="AS662" s="205"/>
      <c r="AT662" s="205"/>
      <c r="AU662" s="166"/>
      <c r="AV662" s="166"/>
      <c r="AW662" s="205"/>
      <c r="AX662" s="265"/>
      <c r="AY662" s="185"/>
      <c r="AZ662" s="166"/>
      <c r="BA662" s="205"/>
      <c r="BB662" s="205"/>
      <c r="BC662" s="166"/>
      <c r="BD662" s="166"/>
      <c r="BE662" s="205"/>
      <c r="BF662" s="265"/>
      <c r="BG662" s="166"/>
    </row>
    <row r="663" spans="1:59" ht="12.75" x14ac:dyDescent="0.2">
      <c r="A663" s="205"/>
      <c r="B663" s="206"/>
      <c r="C663" s="185"/>
      <c r="D663" s="166"/>
      <c r="E663" s="205"/>
      <c r="F663" s="205"/>
      <c r="G663" s="166"/>
      <c r="H663" s="166"/>
      <c r="I663" s="205"/>
      <c r="J663" s="265"/>
      <c r="K663" s="185"/>
      <c r="L663" s="166"/>
      <c r="M663" s="205"/>
      <c r="N663" s="205"/>
      <c r="O663" s="166"/>
      <c r="P663" s="166"/>
      <c r="Q663" s="205"/>
      <c r="R663" s="265"/>
      <c r="S663" s="185"/>
      <c r="T663" s="166"/>
      <c r="U663" s="205"/>
      <c r="V663" s="205"/>
      <c r="W663" s="166"/>
      <c r="X663" s="166"/>
      <c r="Y663" s="205"/>
      <c r="Z663" s="265"/>
      <c r="AA663" s="166"/>
      <c r="AB663" s="166"/>
      <c r="AC663" s="205"/>
      <c r="AD663" s="205"/>
      <c r="AE663" s="166"/>
      <c r="AF663" s="166"/>
      <c r="AG663" s="205"/>
      <c r="AH663" s="205"/>
      <c r="AI663" s="185"/>
      <c r="AJ663" s="166"/>
      <c r="AK663" s="205"/>
      <c r="AL663" s="205"/>
      <c r="AM663" s="166"/>
      <c r="AN663" s="166"/>
      <c r="AO663" s="205"/>
      <c r="AP663" s="265"/>
      <c r="AQ663" s="185"/>
      <c r="AR663" s="166"/>
      <c r="AS663" s="205"/>
      <c r="AT663" s="205"/>
      <c r="AU663" s="166"/>
      <c r="AV663" s="166"/>
      <c r="AW663" s="205"/>
      <c r="AX663" s="265"/>
      <c r="AY663" s="185"/>
      <c r="AZ663" s="166"/>
      <c r="BA663" s="205"/>
      <c r="BB663" s="205"/>
      <c r="BC663" s="166"/>
      <c r="BD663" s="166"/>
      <c r="BE663" s="205"/>
      <c r="BF663" s="265"/>
      <c r="BG663" s="166"/>
    </row>
    <row r="664" spans="1:59" ht="12.75" x14ac:dyDescent="0.2">
      <c r="A664" s="205"/>
      <c r="B664" s="206"/>
      <c r="C664" s="185"/>
      <c r="D664" s="166"/>
      <c r="E664" s="205"/>
      <c r="F664" s="205"/>
      <c r="G664" s="166"/>
      <c r="H664" s="166"/>
      <c r="I664" s="205"/>
      <c r="J664" s="265"/>
      <c r="K664" s="185"/>
      <c r="L664" s="166"/>
      <c r="M664" s="205"/>
      <c r="N664" s="205"/>
      <c r="O664" s="166"/>
      <c r="P664" s="166"/>
      <c r="Q664" s="205"/>
      <c r="R664" s="265"/>
      <c r="S664" s="185"/>
      <c r="T664" s="166"/>
      <c r="U664" s="205"/>
      <c r="V664" s="205"/>
      <c r="W664" s="166"/>
      <c r="X664" s="166"/>
      <c r="Y664" s="205"/>
      <c r="Z664" s="265"/>
      <c r="AA664" s="166"/>
      <c r="AB664" s="166"/>
      <c r="AC664" s="205"/>
      <c r="AD664" s="205"/>
      <c r="AE664" s="166"/>
      <c r="AF664" s="166"/>
      <c r="AG664" s="205"/>
      <c r="AH664" s="205"/>
      <c r="AI664" s="185"/>
      <c r="AJ664" s="166"/>
      <c r="AK664" s="205"/>
      <c r="AL664" s="205"/>
      <c r="AM664" s="166"/>
      <c r="AN664" s="166"/>
      <c r="AO664" s="205"/>
      <c r="AP664" s="265"/>
      <c r="AQ664" s="185"/>
      <c r="AR664" s="166"/>
      <c r="AS664" s="205"/>
      <c r="AT664" s="205"/>
      <c r="AU664" s="166"/>
      <c r="AV664" s="166"/>
      <c r="AW664" s="205"/>
      <c r="AX664" s="265"/>
      <c r="AY664" s="185"/>
      <c r="AZ664" s="166"/>
      <c r="BA664" s="205"/>
      <c r="BB664" s="205"/>
      <c r="BC664" s="166"/>
      <c r="BD664" s="166"/>
      <c r="BE664" s="205"/>
      <c r="BF664" s="265"/>
      <c r="BG664" s="166"/>
    </row>
    <row r="665" spans="1:59" ht="12.75" x14ac:dyDescent="0.2">
      <c r="A665" s="205"/>
      <c r="B665" s="206"/>
      <c r="C665" s="185"/>
      <c r="D665" s="166"/>
      <c r="E665" s="205"/>
      <c r="F665" s="205"/>
      <c r="G665" s="166"/>
      <c r="H665" s="166"/>
      <c r="I665" s="205"/>
      <c r="J665" s="265"/>
      <c r="K665" s="185"/>
      <c r="L665" s="166"/>
      <c r="M665" s="205"/>
      <c r="N665" s="205"/>
      <c r="O665" s="166"/>
      <c r="P665" s="166"/>
      <c r="Q665" s="205"/>
      <c r="R665" s="265"/>
      <c r="S665" s="185"/>
      <c r="T665" s="166"/>
      <c r="U665" s="205"/>
      <c r="V665" s="205"/>
      <c r="W665" s="166"/>
      <c r="X665" s="166"/>
      <c r="Y665" s="205"/>
      <c r="Z665" s="265"/>
      <c r="AA665" s="166"/>
      <c r="AB665" s="166"/>
      <c r="AC665" s="205"/>
      <c r="AD665" s="205"/>
      <c r="AE665" s="166"/>
      <c r="AF665" s="166"/>
      <c r="AG665" s="205"/>
      <c r="AH665" s="205"/>
      <c r="AI665" s="185"/>
      <c r="AJ665" s="166"/>
      <c r="AK665" s="205"/>
      <c r="AL665" s="205"/>
      <c r="AM665" s="166"/>
      <c r="AN665" s="166"/>
      <c r="AO665" s="205"/>
      <c r="AP665" s="265"/>
      <c r="AQ665" s="185"/>
      <c r="AR665" s="166"/>
      <c r="AS665" s="205"/>
      <c r="AT665" s="205"/>
      <c r="AU665" s="166"/>
      <c r="AV665" s="166"/>
      <c r="AW665" s="205"/>
      <c r="AX665" s="265"/>
      <c r="AY665" s="185"/>
      <c r="AZ665" s="166"/>
      <c r="BA665" s="205"/>
      <c r="BB665" s="205"/>
      <c r="BC665" s="166"/>
      <c r="BD665" s="166"/>
      <c r="BE665" s="205"/>
      <c r="BF665" s="265"/>
      <c r="BG665" s="166"/>
    </row>
    <row r="666" spans="1:59" ht="12.75" x14ac:dyDescent="0.2">
      <c r="A666" s="205"/>
      <c r="B666" s="206"/>
      <c r="C666" s="185"/>
      <c r="D666" s="166"/>
      <c r="E666" s="205"/>
      <c r="F666" s="205"/>
      <c r="G666" s="166"/>
      <c r="H666" s="166"/>
      <c r="I666" s="205"/>
      <c r="J666" s="265"/>
      <c r="K666" s="185"/>
      <c r="L666" s="166"/>
      <c r="M666" s="205"/>
      <c r="N666" s="205"/>
      <c r="O666" s="166"/>
      <c r="P666" s="166"/>
      <c r="Q666" s="205"/>
      <c r="R666" s="265"/>
      <c r="S666" s="185"/>
      <c r="T666" s="166"/>
      <c r="U666" s="205"/>
      <c r="V666" s="205"/>
      <c r="W666" s="166"/>
      <c r="X666" s="166"/>
      <c r="Y666" s="205"/>
      <c r="Z666" s="265"/>
      <c r="AA666" s="166"/>
      <c r="AB666" s="166"/>
      <c r="AC666" s="205"/>
      <c r="AD666" s="205"/>
      <c r="AE666" s="166"/>
      <c r="AF666" s="166"/>
      <c r="AG666" s="205"/>
      <c r="AH666" s="205"/>
      <c r="AI666" s="185"/>
      <c r="AJ666" s="166"/>
      <c r="AK666" s="205"/>
      <c r="AL666" s="205"/>
      <c r="AM666" s="166"/>
      <c r="AN666" s="166"/>
      <c r="AO666" s="205"/>
      <c r="AP666" s="265"/>
      <c r="AQ666" s="185"/>
      <c r="AR666" s="166"/>
      <c r="AS666" s="205"/>
      <c r="AT666" s="205"/>
      <c r="AU666" s="166"/>
      <c r="AV666" s="166"/>
      <c r="AW666" s="205"/>
      <c r="AX666" s="265"/>
      <c r="AY666" s="185"/>
      <c r="AZ666" s="166"/>
      <c r="BA666" s="205"/>
      <c r="BB666" s="205"/>
      <c r="BC666" s="166"/>
      <c r="BD666" s="166"/>
      <c r="BE666" s="205"/>
      <c r="BF666" s="265"/>
      <c r="BG666" s="166"/>
    </row>
    <row r="667" spans="1:59" ht="12.75" x14ac:dyDescent="0.2">
      <c r="A667" s="205"/>
      <c r="B667" s="206"/>
      <c r="C667" s="185"/>
      <c r="D667" s="166"/>
      <c r="E667" s="205"/>
      <c r="F667" s="205"/>
      <c r="G667" s="166"/>
      <c r="H667" s="166"/>
      <c r="I667" s="205"/>
      <c r="J667" s="265"/>
      <c r="K667" s="185"/>
      <c r="L667" s="166"/>
      <c r="M667" s="205"/>
      <c r="N667" s="205"/>
      <c r="O667" s="166"/>
      <c r="P667" s="166"/>
      <c r="Q667" s="205"/>
      <c r="R667" s="265"/>
      <c r="S667" s="185"/>
      <c r="T667" s="166"/>
      <c r="U667" s="205"/>
      <c r="V667" s="205"/>
      <c r="W667" s="166"/>
      <c r="X667" s="166"/>
      <c r="Y667" s="205"/>
      <c r="Z667" s="265"/>
      <c r="AA667" s="166"/>
      <c r="AB667" s="166"/>
      <c r="AC667" s="205"/>
      <c r="AD667" s="205"/>
      <c r="AE667" s="166"/>
      <c r="AF667" s="166"/>
      <c r="AG667" s="205"/>
      <c r="AH667" s="205"/>
      <c r="AI667" s="185"/>
      <c r="AJ667" s="166"/>
      <c r="AK667" s="205"/>
      <c r="AL667" s="205"/>
      <c r="AM667" s="166"/>
      <c r="AN667" s="166"/>
      <c r="AO667" s="205"/>
      <c r="AP667" s="265"/>
      <c r="AQ667" s="185"/>
      <c r="AR667" s="166"/>
      <c r="AS667" s="205"/>
      <c r="AT667" s="205"/>
      <c r="AU667" s="166"/>
      <c r="AV667" s="166"/>
      <c r="AW667" s="205"/>
      <c r="AX667" s="265"/>
      <c r="AY667" s="185"/>
      <c r="AZ667" s="166"/>
      <c r="BA667" s="205"/>
      <c r="BB667" s="205"/>
      <c r="BC667" s="166"/>
      <c r="BD667" s="166"/>
      <c r="BE667" s="205"/>
      <c r="BF667" s="265"/>
      <c r="BG667" s="166"/>
    </row>
    <row r="668" spans="1:59" ht="12.75" x14ac:dyDescent="0.2">
      <c r="A668" s="205"/>
      <c r="B668" s="206"/>
      <c r="C668" s="185"/>
      <c r="D668" s="166"/>
      <c r="E668" s="205"/>
      <c r="F668" s="205"/>
      <c r="G668" s="166"/>
      <c r="H668" s="166"/>
      <c r="I668" s="205"/>
      <c r="J668" s="265"/>
      <c r="K668" s="185"/>
      <c r="L668" s="166"/>
      <c r="M668" s="205"/>
      <c r="N668" s="205"/>
      <c r="O668" s="166"/>
      <c r="P668" s="166"/>
      <c r="Q668" s="205"/>
      <c r="R668" s="265"/>
      <c r="S668" s="185"/>
      <c r="T668" s="166"/>
      <c r="U668" s="205"/>
      <c r="V668" s="205"/>
      <c r="W668" s="166"/>
      <c r="X668" s="166"/>
      <c r="Y668" s="205"/>
      <c r="Z668" s="265"/>
      <c r="AA668" s="166"/>
      <c r="AB668" s="166"/>
      <c r="AC668" s="205"/>
      <c r="AD668" s="205"/>
      <c r="AE668" s="166"/>
      <c r="AF668" s="166"/>
      <c r="AG668" s="205"/>
      <c r="AH668" s="205"/>
      <c r="AI668" s="185"/>
      <c r="AJ668" s="166"/>
      <c r="AK668" s="205"/>
      <c r="AL668" s="205"/>
      <c r="AM668" s="166"/>
      <c r="AN668" s="166"/>
      <c r="AO668" s="205"/>
      <c r="AP668" s="265"/>
      <c r="AQ668" s="185"/>
      <c r="AR668" s="166"/>
      <c r="AS668" s="205"/>
      <c r="AT668" s="205"/>
      <c r="AU668" s="166"/>
      <c r="AV668" s="166"/>
      <c r="AW668" s="205"/>
      <c r="AX668" s="265"/>
      <c r="AY668" s="185"/>
      <c r="AZ668" s="166"/>
      <c r="BA668" s="205"/>
      <c r="BB668" s="205"/>
      <c r="BC668" s="166"/>
      <c r="BD668" s="166"/>
      <c r="BE668" s="205"/>
      <c r="BF668" s="265"/>
      <c r="BG668" s="166"/>
    </row>
    <row r="669" spans="1:59" ht="12.75" x14ac:dyDescent="0.2">
      <c r="A669" s="205"/>
      <c r="B669" s="206"/>
      <c r="C669" s="185"/>
      <c r="D669" s="166"/>
      <c r="E669" s="205"/>
      <c r="F669" s="205"/>
      <c r="G669" s="166"/>
      <c r="H669" s="166"/>
      <c r="I669" s="205"/>
      <c r="J669" s="265"/>
      <c r="K669" s="185"/>
      <c r="L669" s="166"/>
      <c r="M669" s="205"/>
      <c r="N669" s="205"/>
      <c r="O669" s="166"/>
      <c r="P669" s="166"/>
      <c r="Q669" s="205"/>
      <c r="R669" s="265"/>
      <c r="S669" s="185"/>
      <c r="T669" s="166"/>
      <c r="U669" s="205"/>
      <c r="V669" s="205"/>
      <c r="W669" s="166"/>
      <c r="X669" s="166"/>
      <c r="Y669" s="205"/>
      <c r="Z669" s="265"/>
      <c r="AA669" s="166"/>
      <c r="AB669" s="166"/>
      <c r="AC669" s="205"/>
      <c r="AD669" s="205"/>
      <c r="AE669" s="166"/>
      <c r="AF669" s="166"/>
      <c r="AG669" s="205"/>
      <c r="AH669" s="205"/>
      <c r="AI669" s="185"/>
      <c r="AJ669" s="166"/>
      <c r="AK669" s="205"/>
      <c r="AL669" s="205"/>
      <c r="AM669" s="166"/>
      <c r="AN669" s="166"/>
      <c r="AO669" s="205"/>
      <c r="AP669" s="265"/>
      <c r="AQ669" s="185"/>
      <c r="AR669" s="166"/>
      <c r="AS669" s="205"/>
      <c r="AT669" s="205"/>
      <c r="AU669" s="166"/>
      <c r="AV669" s="166"/>
      <c r="AW669" s="205"/>
      <c r="AX669" s="265"/>
      <c r="AY669" s="185"/>
      <c r="AZ669" s="166"/>
      <c r="BA669" s="205"/>
      <c r="BB669" s="205"/>
      <c r="BC669" s="166"/>
      <c r="BD669" s="166"/>
      <c r="BE669" s="205"/>
      <c r="BF669" s="265"/>
      <c r="BG669" s="166"/>
    </row>
    <row r="670" spans="1:59" ht="12.75" x14ac:dyDescent="0.2">
      <c r="A670" s="205"/>
      <c r="B670" s="206"/>
      <c r="C670" s="185"/>
      <c r="D670" s="166"/>
      <c r="E670" s="205"/>
      <c r="F670" s="205"/>
      <c r="G670" s="166"/>
      <c r="H670" s="166"/>
      <c r="I670" s="205"/>
      <c r="J670" s="265"/>
      <c r="K670" s="185"/>
      <c r="L670" s="166"/>
      <c r="M670" s="205"/>
      <c r="N670" s="205"/>
      <c r="O670" s="166"/>
      <c r="P670" s="166"/>
      <c r="Q670" s="205"/>
      <c r="R670" s="265"/>
      <c r="S670" s="185"/>
      <c r="T670" s="166"/>
      <c r="U670" s="205"/>
      <c r="V670" s="205"/>
      <c r="W670" s="166"/>
      <c r="X670" s="166"/>
      <c r="Y670" s="205"/>
      <c r="Z670" s="265"/>
      <c r="AA670" s="166"/>
      <c r="AB670" s="166"/>
      <c r="AC670" s="205"/>
      <c r="AD670" s="205"/>
      <c r="AE670" s="166"/>
      <c r="AF670" s="166"/>
      <c r="AG670" s="205"/>
      <c r="AH670" s="205"/>
      <c r="AI670" s="185"/>
      <c r="AJ670" s="166"/>
      <c r="AK670" s="205"/>
      <c r="AL670" s="205"/>
      <c r="AM670" s="166"/>
      <c r="AN670" s="166"/>
      <c r="AO670" s="205"/>
      <c r="AP670" s="265"/>
      <c r="AQ670" s="185"/>
      <c r="AR670" s="166"/>
      <c r="AS670" s="205"/>
      <c r="AT670" s="205"/>
      <c r="AU670" s="166"/>
      <c r="AV670" s="166"/>
      <c r="AW670" s="205"/>
      <c r="AX670" s="265"/>
      <c r="AY670" s="185"/>
      <c r="AZ670" s="166"/>
      <c r="BA670" s="205"/>
      <c r="BB670" s="205"/>
      <c r="BC670" s="166"/>
      <c r="BD670" s="166"/>
      <c r="BE670" s="205"/>
      <c r="BF670" s="265"/>
      <c r="BG670" s="166"/>
    </row>
    <row r="671" spans="1:59" ht="12.75" x14ac:dyDescent="0.2">
      <c r="A671" s="205"/>
      <c r="B671" s="206"/>
      <c r="C671" s="185"/>
      <c r="D671" s="166"/>
      <c r="E671" s="205"/>
      <c r="F671" s="205"/>
      <c r="G671" s="166"/>
      <c r="H671" s="166"/>
      <c r="I671" s="205"/>
      <c r="J671" s="265"/>
      <c r="K671" s="185"/>
      <c r="L671" s="166"/>
      <c r="M671" s="205"/>
      <c r="N671" s="205"/>
      <c r="O671" s="166"/>
      <c r="P671" s="166"/>
      <c r="Q671" s="205"/>
      <c r="R671" s="265"/>
      <c r="S671" s="185"/>
      <c r="T671" s="166"/>
      <c r="U671" s="205"/>
      <c r="V671" s="205"/>
      <c r="W671" s="166"/>
      <c r="X671" s="166"/>
      <c r="Y671" s="205"/>
      <c r="Z671" s="265"/>
      <c r="AA671" s="166"/>
      <c r="AB671" s="166"/>
      <c r="AC671" s="205"/>
      <c r="AD671" s="205"/>
      <c r="AE671" s="166"/>
      <c r="AF671" s="166"/>
      <c r="AG671" s="205"/>
      <c r="AH671" s="205"/>
      <c r="AI671" s="185"/>
      <c r="AJ671" s="166"/>
      <c r="AK671" s="205"/>
      <c r="AL671" s="205"/>
      <c r="AM671" s="166"/>
      <c r="AN671" s="166"/>
      <c r="AO671" s="205"/>
      <c r="AP671" s="265"/>
      <c r="AQ671" s="185"/>
      <c r="AR671" s="166"/>
      <c r="AS671" s="205"/>
      <c r="AT671" s="205"/>
      <c r="AU671" s="166"/>
      <c r="AV671" s="166"/>
      <c r="AW671" s="205"/>
      <c r="AX671" s="265"/>
      <c r="AY671" s="185"/>
      <c r="AZ671" s="166"/>
      <c r="BA671" s="205"/>
      <c r="BB671" s="205"/>
      <c r="BC671" s="166"/>
      <c r="BD671" s="166"/>
      <c r="BE671" s="205"/>
      <c r="BF671" s="265"/>
      <c r="BG671" s="166"/>
    </row>
    <row r="672" spans="1:59" ht="12.75" x14ac:dyDescent="0.2">
      <c r="A672" s="205"/>
      <c r="B672" s="206"/>
      <c r="C672" s="185"/>
      <c r="D672" s="166"/>
      <c r="E672" s="205"/>
      <c r="F672" s="205"/>
      <c r="G672" s="166"/>
      <c r="H672" s="166"/>
      <c r="I672" s="205"/>
      <c r="J672" s="265"/>
      <c r="K672" s="185"/>
      <c r="L672" s="166"/>
      <c r="M672" s="205"/>
      <c r="N672" s="205"/>
      <c r="O672" s="166"/>
      <c r="P672" s="166"/>
      <c r="Q672" s="205"/>
      <c r="R672" s="265"/>
      <c r="S672" s="185"/>
      <c r="T672" s="166"/>
      <c r="U672" s="205"/>
      <c r="V672" s="205"/>
      <c r="W672" s="166"/>
      <c r="X672" s="166"/>
      <c r="Y672" s="205"/>
      <c r="Z672" s="265"/>
      <c r="AA672" s="166"/>
      <c r="AB672" s="166"/>
      <c r="AC672" s="205"/>
      <c r="AD672" s="205"/>
      <c r="AE672" s="166"/>
      <c r="AF672" s="166"/>
      <c r="AG672" s="205"/>
      <c r="AH672" s="205"/>
      <c r="AI672" s="185"/>
      <c r="AJ672" s="166"/>
      <c r="AK672" s="205"/>
      <c r="AL672" s="205"/>
      <c r="AM672" s="166"/>
      <c r="AN672" s="166"/>
      <c r="AO672" s="205"/>
      <c r="AP672" s="265"/>
      <c r="AQ672" s="185"/>
      <c r="AR672" s="166"/>
      <c r="AS672" s="205"/>
      <c r="AT672" s="205"/>
      <c r="AU672" s="166"/>
      <c r="AV672" s="166"/>
      <c r="AW672" s="205"/>
      <c r="AX672" s="265"/>
      <c r="AY672" s="185"/>
      <c r="AZ672" s="166"/>
      <c r="BA672" s="205"/>
      <c r="BB672" s="205"/>
      <c r="BC672" s="166"/>
      <c r="BD672" s="166"/>
      <c r="BE672" s="205"/>
      <c r="BF672" s="265"/>
      <c r="BG672" s="166"/>
    </row>
    <row r="673" spans="1:59" ht="12.75" x14ac:dyDescent="0.2">
      <c r="A673" s="205"/>
      <c r="B673" s="206"/>
      <c r="C673" s="185"/>
      <c r="D673" s="166"/>
      <c r="E673" s="205"/>
      <c r="F673" s="205"/>
      <c r="G673" s="166"/>
      <c r="H673" s="166"/>
      <c r="I673" s="205"/>
      <c r="J673" s="265"/>
      <c r="K673" s="185"/>
      <c r="L673" s="166"/>
      <c r="M673" s="205"/>
      <c r="N673" s="205"/>
      <c r="O673" s="166"/>
      <c r="P673" s="166"/>
      <c r="Q673" s="205"/>
      <c r="R673" s="265"/>
      <c r="S673" s="185"/>
      <c r="T673" s="166"/>
      <c r="U673" s="205"/>
      <c r="V673" s="205"/>
      <c r="W673" s="166"/>
      <c r="X673" s="166"/>
      <c r="Y673" s="205"/>
      <c r="Z673" s="265"/>
      <c r="AA673" s="166"/>
      <c r="AB673" s="166"/>
      <c r="AC673" s="205"/>
      <c r="AD673" s="205"/>
      <c r="AE673" s="166"/>
      <c r="AF673" s="166"/>
      <c r="AG673" s="205"/>
      <c r="AH673" s="205"/>
      <c r="AI673" s="185"/>
      <c r="AJ673" s="166"/>
      <c r="AK673" s="205"/>
      <c r="AL673" s="205"/>
      <c r="AM673" s="166"/>
      <c r="AN673" s="166"/>
      <c r="AO673" s="205"/>
      <c r="AP673" s="265"/>
      <c r="AQ673" s="185"/>
      <c r="AR673" s="166"/>
      <c r="AS673" s="205"/>
      <c r="AT673" s="205"/>
      <c r="AU673" s="166"/>
      <c r="AV673" s="166"/>
      <c r="AW673" s="205"/>
      <c r="AX673" s="265"/>
      <c r="AY673" s="185"/>
      <c r="AZ673" s="166"/>
      <c r="BA673" s="205"/>
      <c r="BB673" s="205"/>
      <c r="BC673" s="166"/>
      <c r="BD673" s="166"/>
      <c r="BE673" s="205"/>
      <c r="BF673" s="265"/>
      <c r="BG673" s="166"/>
    </row>
    <row r="674" spans="1:59" ht="12.75" x14ac:dyDescent="0.2">
      <c r="A674" s="205"/>
      <c r="B674" s="206"/>
      <c r="C674" s="185"/>
      <c r="D674" s="166"/>
      <c r="E674" s="205"/>
      <c r="F674" s="205"/>
      <c r="G674" s="166"/>
      <c r="H674" s="166"/>
      <c r="I674" s="205"/>
      <c r="J674" s="265"/>
      <c r="K674" s="185"/>
      <c r="L674" s="166"/>
      <c r="M674" s="205"/>
      <c r="N674" s="205"/>
      <c r="O674" s="166"/>
      <c r="P674" s="166"/>
      <c r="Q674" s="205"/>
      <c r="R674" s="265"/>
      <c r="S674" s="185"/>
      <c r="T674" s="166"/>
      <c r="U674" s="205"/>
      <c r="V674" s="205"/>
      <c r="W674" s="166"/>
      <c r="X674" s="166"/>
      <c r="Y674" s="205"/>
      <c r="Z674" s="265"/>
      <c r="AA674" s="166"/>
      <c r="AB674" s="166"/>
      <c r="AC674" s="205"/>
      <c r="AD674" s="205"/>
      <c r="AE674" s="166"/>
      <c r="AF674" s="166"/>
      <c r="AG674" s="205"/>
      <c r="AH674" s="205"/>
      <c r="AI674" s="185"/>
      <c r="AJ674" s="166"/>
      <c r="AK674" s="205"/>
      <c r="AL674" s="205"/>
      <c r="AM674" s="166"/>
      <c r="AN674" s="166"/>
      <c r="AO674" s="205"/>
      <c r="AP674" s="265"/>
      <c r="AQ674" s="185"/>
      <c r="AR674" s="166"/>
      <c r="AS674" s="205"/>
      <c r="AT674" s="205"/>
      <c r="AU674" s="166"/>
      <c r="AV674" s="166"/>
      <c r="AW674" s="205"/>
      <c r="AX674" s="265"/>
      <c r="AY674" s="185"/>
      <c r="AZ674" s="166"/>
      <c r="BA674" s="205"/>
      <c r="BB674" s="205"/>
      <c r="BC674" s="166"/>
      <c r="BD674" s="166"/>
      <c r="BE674" s="205"/>
      <c r="BF674" s="265"/>
      <c r="BG674" s="166"/>
    </row>
    <row r="675" spans="1:59" ht="12.75" x14ac:dyDescent="0.2">
      <c r="A675" s="205"/>
      <c r="B675" s="206"/>
      <c r="C675" s="185"/>
      <c r="D675" s="166"/>
      <c r="E675" s="205"/>
      <c r="F675" s="205"/>
      <c r="G675" s="166"/>
      <c r="H675" s="166"/>
      <c r="I675" s="205"/>
      <c r="J675" s="265"/>
      <c r="K675" s="185"/>
      <c r="L675" s="166"/>
      <c r="M675" s="205"/>
      <c r="N675" s="205"/>
      <c r="O675" s="166"/>
      <c r="P675" s="166"/>
      <c r="Q675" s="205"/>
      <c r="R675" s="265"/>
      <c r="S675" s="185"/>
      <c r="T675" s="166"/>
      <c r="U675" s="205"/>
      <c r="V675" s="205"/>
      <c r="W675" s="166"/>
      <c r="X675" s="166"/>
      <c r="Y675" s="205"/>
      <c r="Z675" s="265"/>
      <c r="AA675" s="166"/>
      <c r="AB675" s="166"/>
      <c r="AC675" s="205"/>
      <c r="AD675" s="205"/>
      <c r="AE675" s="166"/>
      <c r="AF675" s="166"/>
      <c r="AG675" s="205"/>
      <c r="AH675" s="205"/>
      <c r="AI675" s="185"/>
      <c r="AJ675" s="166"/>
      <c r="AK675" s="205"/>
      <c r="AL675" s="205"/>
      <c r="AM675" s="166"/>
      <c r="AN675" s="166"/>
      <c r="AO675" s="205"/>
      <c r="AP675" s="265"/>
      <c r="AQ675" s="185"/>
      <c r="AR675" s="166"/>
      <c r="AS675" s="205"/>
      <c r="AT675" s="205"/>
      <c r="AU675" s="166"/>
      <c r="AV675" s="166"/>
      <c r="AW675" s="205"/>
      <c r="AX675" s="265"/>
      <c r="AY675" s="185"/>
      <c r="AZ675" s="166"/>
      <c r="BA675" s="205"/>
      <c r="BB675" s="205"/>
      <c r="BC675" s="166"/>
      <c r="BD675" s="166"/>
      <c r="BE675" s="205"/>
      <c r="BF675" s="265"/>
      <c r="BG675" s="166"/>
    </row>
    <row r="676" spans="1:59" ht="12.75" x14ac:dyDescent="0.2">
      <c r="A676" s="205"/>
      <c r="B676" s="206"/>
      <c r="C676" s="185"/>
      <c r="D676" s="166"/>
      <c r="E676" s="205"/>
      <c r="F676" s="205"/>
      <c r="G676" s="166"/>
      <c r="H676" s="166"/>
      <c r="I676" s="205"/>
      <c r="J676" s="265"/>
      <c r="K676" s="185"/>
      <c r="L676" s="166"/>
      <c r="M676" s="205"/>
      <c r="N676" s="205"/>
      <c r="O676" s="166"/>
      <c r="P676" s="166"/>
      <c r="Q676" s="205"/>
      <c r="R676" s="265"/>
      <c r="S676" s="185"/>
      <c r="T676" s="166"/>
      <c r="U676" s="205"/>
      <c r="V676" s="205"/>
      <c r="W676" s="166"/>
      <c r="X676" s="166"/>
      <c r="Y676" s="205"/>
      <c r="Z676" s="265"/>
      <c r="AA676" s="166"/>
      <c r="AB676" s="166"/>
      <c r="AC676" s="205"/>
      <c r="AD676" s="205"/>
      <c r="AE676" s="166"/>
      <c r="AF676" s="166"/>
      <c r="AG676" s="205"/>
      <c r="AH676" s="205"/>
      <c r="AI676" s="185"/>
      <c r="AJ676" s="166"/>
      <c r="AK676" s="205"/>
      <c r="AL676" s="205"/>
      <c r="AM676" s="166"/>
      <c r="AN676" s="166"/>
      <c r="AO676" s="205"/>
      <c r="AP676" s="265"/>
      <c r="AQ676" s="185"/>
      <c r="AR676" s="166"/>
      <c r="AS676" s="205"/>
      <c r="AT676" s="205"/>
      <c r="AU676" s="166"/>
      <c r="AV676" s="166"/>
      <c r="AW676" s="205"/>
      <c r="AX676" s="265"/>
      <c r="AY676" s="185"/>
      <c r="AZ676" s="166"/>
      <c r="BA676" s="205"/>
      <c r="BB676" s="205"/>
      <c r="BC676" s="166"/>
      <c r="BD676" s="166"/>
      <c r="BE676" s="205"/>
      <c r="BF676" s="265"/>
      <c r="BG676" s="166"/>
    </row>
    <row r="677" spans="1:59" ht="12.75" x14ac:dyDescent="0.2">
      <c r="A677" s="205"/>
      <c r="B677" s="206"/>
      <c r="C677" s="185"/>
      <c r="D677" s="166"/>
      <c r="E677" s="205"/>
      <c r="F677" s="205"/>
      <c r="G677" s="166"/>
      <c r="H677" s="166"/>
      <c r="I677" s="205"/>
      <c r="J677" s="265"/>
      <c r="K677" s="185"/>
      <c r="L677" s="166"/>
      <c r="M677" s="205"/>
      <c r="N677" s="205"/>
      <c r="O677" s="166"/>
      <c r="P677" s="166"/>
      <c r="Q677" s="205"/>
      <c r="R677" s="265"/>
      <c r="S677" s="185"/>
      <c r="T677" s="166"/>
      <c r="U677" s="205"/>
      <c r="V677" s="205"/>
      <c r="W677" s="166"/>
      <c r="X677" s="166"/>
      <c r="Y677" s="205"/>
      <c r="Z677" s="265"/>
      <c r="AA677" s="166"/>
      <c r="AB677" s="166"/>
      <c r="AC677" s="205"/>
      <c r="AD677" s="205"/>
      <c r="AE677" s="166"/>
      <c r="AF677" s="166"/>
      <c r="AG677" s="205"/>
      <c r="AH677" s="205"/>
      <c r="AI677" s="185"/>
      <c r="AJ677" s="166"/>
      <c r="AK677" s="205"/>
      <c r="AL677" s="205"/>
      <c r="AM677" s="166"/>
      <c r="AN677" s="166"/>
      <c r="AO677" s="205"/>
      <c r="AP677" s="265"/>
      <c r="AQ677" s="185"/>
      <c r="AR677" s="166"/>
      <c r="AS677" s="205"/>
      <c r="AT677" s="205"/>
      <c r="AU677" s="166"/>
      <c r="AV677" s="166"/>
      <c r="AW677" s="205"/>
      <c r="AX677" s="265"/>
      <c r="AY677" s="185"/>
      <c r="AZ677" s="166"/>
      <c r="BA677" s="205"/>
      <c r="BB677" s="205"/>
      <c r="BC677" s="166"/>
      <c r="BD677" s="166"/>
      <c r="BE677" s="205"/>
      <c r="BF677" s="265"/>
      <c r="BG677" s="166"/>
    </row>
    <row r="678" spans="1:59" ht="12.75" x14ac:dyDescent="0.2">
      <c r="A678" s="205"/>
      <c r="B678" s="206"/>
      <c r="C678" s="185"/>
      <c r="D678" s="166"/>
      <c r="E678" s="205"/>
      <c r="F678" s="205"/>
      <c r="G678" s="166"/>
      <c r="H678" s="166"/>
      <c r="I678" s="205"/>
      <c r="J678" s="265"/>
      <c r="K678" s="185"/>
      <c r="L678" s="166"/>
      <c r="M678" s="205"/>
      <c r="N678" s="205"/>
      <c r="O678" s="166"/>
      <c r="P678" s="166"/>
      <c r="Q678" s="205"/>
      <c r="R678" s="265"/>
      <c r="S678" s="185"/>
      <c r="T678" s="166"/>
      <c r="U678" s="205"/>
      <c r="V678" s="205"/>
      <c r="W678" s="166"/>
      <c r="X678" s="166"/>
      <c r="Y678" s="205"/>
      <c r="Z678" s="265"/>
      <c r="AA678" s="166"/>
      <c r="AB678" s="166"/>
      <c r="AC678" s="205"/>
      <c r="AD678" s="205"/>
      <c r="AE678" s="166"/>
      <c r="AF678" s="166"/>
      <c r="AG678" s="205"/>
      <c r="AH678" s="205"/>
      <c r="AI678" s="185"/>
      <c r="AJ678" s="166"/>
      <c r="AK678" s="205"/>
      <c r="AL678" s="205"/>
      <c r="AM678" s="166"/>
      <c r="AN678" s="166"/>
      <c r="AO678" s="205"/>
      <c r="AP678" s="265"/>
      <c r="AQ678" s="185"/>
      <c r="AR678" s="166"/>
      <c r="AS678" s="205"/>
      <c r="AT678" s="205"/>
      <c r="AU678" s="166"/>
      <c r="AV678" s="166"/>
      <c r="AW678" s="205"/>
      <c r="AX678" s="265"/>
      <c r="AY678" s="185"/>
      <c r="AZ678" s="166"/>
      <c r="BA678" s="205"/>
      <c r="BB678" s="205"/>
      <c r="BC678" s="166"/>
      <c r="BD678" s="166"/>
      <c r="BE678" s="205"/>
      <c r="BF678" s="265"/>
      <c r="BG678" s="166"/>
    </row>
    <row r="679" spans="1:59" ht="12.75" x14ac:dyDescent="0.2">
      <c r="A679" s="205"/>
      <c r="B679" s="206"/>
      <c r="C679" s="185"/>
      <c r="D679" s="166"/>
      <c r="E679" s="205"/>
      <c r="F679" s="205"/>
      <c r="G679" s="166"/>
      <c r="H679" s="166"/>
      <c r="I679" s="205"/>
      <c r="J679" s="265"/>
      <c r="K679" s="185"/>
      <c r="L679" s="166"/>
      <c r="M679" s="205"/>
      <c r="N679" s="205"/>
      <c r="O679" s="166"/>
      <c r="P679" s="166"/>
      <c r="Q679" s="205"/>
      <c r="R679" s="265"/>
      <c r="S679" s="185"/>
      <c r="T679" s="166"/>
      <c r="U679" s="205"/>
      <c r="V679" s="205"/>
      <c r="W679" s="166"/>
      <c r="X679" s="166"/>
      <c r="Y679" s="205"/>
      <c r="Z679" s="265"/>
      <c r="AA679" s="166"/>
      <c r="AB679" s="166"/>
      <c r="AC679" s="205"/>
      <c r="AD679" s="205"/>
      <c r="AE679" s="166"/>
      <c r="AF679" s="166"/>
      <c r="AG679" s="205"/>
      <c r="AH679" s="205"/>
      <c r="AI679" s="185"/>
      <c r="AJ679" s="166"/>
      <c r="AK679" s="205"/>
      <c r="AL679" s="205"/>
      <c r="AM679" s="166"/>
      <c r="AN679" s="166"/>
      <c r="AO679" s="205"/>
      <c r="AP679" s="265"/>
      <c r="AQ679" s="185"/>
      <c r="AR679" s="166"/>
      <c r="AS679" s="205"/>
      <c r="AT679" s="205"/>
      <c r="AU679" s="166"/>
      <c r="AV679" s="166"/>
      <c r="AW679" s="205"/>
      <c r="AX679" s="265"/>
      <c r="AY679" s="185"/>
      <c r="AZ679" s="166"/>
      <c r="BA679" s="205"/>
      <c r="BB679" s="205"/>
      <c r="BC679" s="166"/>
      <c r="BD679" s="166"/>
      <c r="BE679" s="205"/>
      <c r="BF679" s="265"/>
      <c r="BG679" s="166"/>
    </row>
    <row r="680" spans="1:59" ht="12.75" x14ac:dyDescent="0.2">
      <c r="A680" s="205"/>
      <c r="B680" s="206"/>
      <c r="C680" s="185"/>
      <c r="D680" s="166"/>
      <c r="E680" s="205"/>
      <c r="F680" s="205"/>
      <c r="G680" s="166"/>
      <c r="H680" s="166"/>
      <c r="I680" s="205"/>
      <c r="J680" s="265"/>
      <c r="K680" s="185"/>
      <c r="L680" s="166"/>
      <c r="M680" s="205"/>
      <c r="N680" s="205"/>
      <c r="O680" s="166"/>
      <c r="P680" s="166"/>
      <c r="Q680" s="205"/>
      <c r="R680" s="265"/>
      <c r="S680" s="185"/>
      <c r="T680" s="166"/>
      <c r="U680" s="205"/>
      <c r="V680" s="205"/>
      <c r="W680" s="166"/>
      <c r="X680" s="166"/>
      <c r="Y680" s="205"/>
      <c r="Z680" s="265"/>
      <c r="AA680" s="166"/>
      <c r="AB680" s="166"/>
      <c r="AC680" s="205"/>
      <c r="AD680" s="205"/>
      <c r="AE680" s="166"/>
      <c r="AF680" s="166"/>
      <c r="AG680" s="205"/>
      <c r="AH680" s="205"/>
      <c r="AI680" s="185"/>
      <c r="AJ680" s="166"/>
      <c r="AK680" s="205"/>
      <c r="AL680" s="205"/>
      <c r="AM680" s="166"/>
      <c r="AN680" s="166"/>
      <c r="AO680" s="205"/>
      <c r="AP680" s="265"/>
      <c r="AQ680" s="185"/>
      <c r="AR680" s="166"/>
      <c r="AS680" s="205"/>
      <c r="AT680" s="205"/>
      <c r="AU680" s="166"/>
      <c r="AV680" s="166"/>
      <c r="AW680" s="205"/>
      <c r="AX680" s="265"/>
      <c r="AY680" s="185"/>
      <c r="AZ680" s="166"/>
      <c r="BA680" s="205"/>
      <c r="BB680" s="205"/>
      <c r="BC680" s="166"/>
      <c r="BD680" s="166"/>
      <c r="BE680" s="205"/>
      <c r="BF680" s="265"/>
      <c r="BG680" s="166"/>
    </row>
    <row r="681" spans="1:59" ht="12.75" x14ac:dyDescent="0.2">
      <c r="A681" s="205"/>
      <c r="B681" s="206"/>
      <c r="C681" s="185"/>
      <c r="D681" s="166"/>
      <c r="E681" s="205"/>
      <c r="F681" s="205"/>
      <c r="G681" s="166"/>
      <c r="H681" s="166"/>
      <c r="I681" s="205"/>
      <c r="J681" s="265"/>
      <c r="K681" s="185"/>
      <c r="L681" s="166"/>
      <c r="M681" s="205"/>
      <c r="N681" s="205"/>
      <c r="O681" s="166"/>
      <c r="P681" s="166"/>
      <c r="Q681" s="205"/>
      <c r="R681" s="265"/>
      <c r="S681" s="185"/>
      <c r="T681" s="166"/>
      <c r="U681" s="205"/>
      <c r="V681" s="205"/>
      <c r="W681" s="166"/>
      <c r="X681" s="166"/>
      <c r="Y681" s="205"/>
      <c r="Z681" s="265"/>
      <c r="AA681" s="166"/>
      <c r="AB681" s="166"/>
      <c r="AC681" s="205"/>
      <c r="AD681" s="205"/>
      <c r="AE681" s="166"/>
      <c r="AF681" s="166"/>
      <c r="AG681" s="205"/>
      <c r="AH681" s="205"/>
      <c r="AI681" s="185"/>
      <c r="AJ681" s="166"/>
      <c r="AK681" s="205"/>
      <c r="AL681" s="205"/>
      <c r="AM681" s="166"/>
      <c r="AN681" s="166"/>
      <c r="AO681" s="205"/>
      <c r="AP681" s="265"/>
      <c r="AQ681" s="185"/>
      <c r="AR681" s="166"/>
      <c r="AS681" s="205"/>
      <c r="AT681" s="205"/>
      <c r="AU681" s="166"/>
      <c r="AV681" s="166"/>
      <c r="AW681" s="205"/>
      <c r="AX681" s="265"/>
      <c r="AY681" s="185"/>
      <c r="AZ681" s="166"/>
      <c r="BA681" s="205"/>
      <c r="BB681" s="205"/>
      <c r="BC681" s="166"/>
      <c r="BD681" s="166"/>
      <c r="BE681" s="205"/>
      <c r="BF681" s="265"/>
      <c r="BG681" s="166"/>
    </row>
    <row r="682" spans="1:59" ht="12.75" x14ac:dyDescent="0.2">
      <c r="A682" s="205"/>
      <c r="B682" s="206"/>
      <c r="C682" s="185"/>
      <c r="D682" s="166"/>
      <c r="E682" s="205"/>
      <c r="F682" s="205"/>
      <c r="G682" s="166"/>
      <c r="H682" s="166"/>
      <c r="I682" s="205"/>
      <c r="J682" s="265"/>
      <c r="K682" s="185"/>
      <c r="L682" s="166"/>
      <c r="M682" s="205"/>
      <c r="N682" s="205"/>
      <c r="O682" s="166"/>
      <c r="P682" s="166"/>
      <c r="Q682" s="205"/>
      <c r="R682" s="265"/>
      <c r="S682" s="185"/>
      <c r="T682" s="166"/>
      <c r="U682" s="205"/>
      <c r="V682" s="205"/>
      <c r="W682" s="166"/>
      <c r="X682" s="166"/>
      <c r="Y682" s="205"/>
      <c r="Z682" s="265"/>
      <c r="AA682" s="166"/>
      <c r="AB682" s="166"/>
      <c r="AC682" s="205"/>
      <c r="AD682" s="205"/>
      <c r="AE682" s="166"/>
      <c r="AF682" s="166"/>
      <c r="AG682" s="205"/>
      <c r="AH682" s="205"/>
      <c r="AI682" s="185"/>
      <c r="AJ682" s="166"/>
      <c r="AK682" s="205"/>
      <c r="AL682" s="205"/>
      <c r="AM682" s="166"/>
      <c r="AN682" s="166"/>
      <c r="AO682" s="205"/>
      <c r="AP682" s="265"/>
      <c r="AQ682" s="185"/>
      <c r="AR682" s="166"/>
      <c r="AS682" s="205"/>
      <c r="AT682" s="205"/>
      <c r="AU682" s="166"/>
      <c r="AV682" s="166"/>
      <c r="AW682" s="205"/>
      <c r="AX682" s="265"/>
      <c r="AY682" s="185"/>
      <c r="AZ682" s="166"/>
      <c r="BA682" s="205"/>
      <c r="BB682" s="205"/>
      <c r="BC682" s="166"/>
      <c r="BD682" s="166"/>
      <c r="BE682" s="205"/>
      <c r="BF682" s="265"/>
      <c r="BG682" s="166"/>
    </row>
    <row r="683" spans="1:59" ht="12.75" x14ac:dyDescent="0.2">
      <c r="A683" s="205"/>
      <c r="B683" s="206"/>
      <c r="C683" s="185"/>
      <c r="D683" s="166"/>
      <c r="E683" s="205"/>
      <c r="F683" s="205"/>
      <c r="G683" s="166"/>
      <c r="H683" s="166"/>
      <c r="I683" s="205"/>
      <c r="J683" s="265"/>
      <c r="K683" s="185"/>
      <c r="L683" s="166"/>
      <c r="M683" s="205"/>
      <c r="N683" s="205"/>
      <c r="O683" s="166"/>
      <c r="P683" s="166"/>
      <c r="Q683" s="205"/>
      <c r="R683" s="265"/>
      <c r="S683" s="185"/>
      <c r="T683" s="166"/>
      <c r="U683" s="205"/>
      <c r="V683" s="205"/>
      <c r="W683" s="166"/>
      <c r="X683" s="166"/>
      <c r="Y683" s="205"/>
      <c r="Z683" s="265"/>
      <c r="AA683" s="166"/>
      <c r="AB683" s="166"/>
      <c r="AC683" s="205"/>
      <c r="AD683" s="205"/>
      <c r="AE683" s="166"/>
      <c r="AF683" s="166"/>
      <c r="AG683" s="205"/>
      <c r="AH683" s="205"/>
      <c r="AI683" s="185"/>
      <c r="AJ683" s="166"/>
      <c r="AK683" s="205"/>
      <c r="AL683" s="205"/>
      <c r="AM683" s="166"/>
      <c r="AN683" s="166"/>
      <c r="AO683" s="205"/>
      <c r="AP683" s="265"/>
      <c r="AQ683" s="185"/>
      <c r="AR683" s="166"/>
      <c r="AS683" s="205"/>
      <c r="AT683" s="205"/>
      <c r="AU683" s="166"/>
      <c r="AV683" s="166"/>
      <c r="AW683" s="205"/>
      <c r="AX683" s="265"/>
      <c r="AY683" s="185"/>
      <c r="AZ683" s="166"/>
      <c r="BA683" s="205"/>
      <c r="BB683" s="205"/>
      <c r="BC683" s="166"/>
      <c r="BD683" s="166"/>
      <c r="BE683" s="205"/>
      <c r="BF683" s="265"/>
      <c r="BG683" s="166"/>
    </row>
    <row r="684" spans="1:59" ht="12.75" x14ac:dyDescent="0.2">
      <c r="A684" s="205"/>
      <c r="B684" s="206"/>
      <c r="C684" s="185"/>
      <c r="D684" s="166"/>
      <c r="E684" s="205"/>
      <c r="F684" s="205"/>
      <c r="G684" s="166"/>
      <c r="H684" s="166"/>
      <c r="I684" s="205"/>
      <c r="J684" s="265"/>
      <c r="K684" s="185"/>
      <c r="L684" s="166"/>
      <c r="M684" s="205"/>
      <c r="N684" s="205"/>
      <c r="O684" s="166"/>
      <c r="P684" s="166"/>
      <c r="Q684" s="205"/>
      <c r="R684" s="265"/>
      <c r="S684" s="185"/>
      <c r="T684" s="166"/>
      <c r="U684" s="205"/>
      <c r="V684" s="205"/>
      <c r="W684" s="166"/>
      <c r="X684" s="166"/>
      <c r="Y684" s="205"/>
      <c r="Z684" s="265"/>
      <c r="AA684" s="166"/>
      <c r="AB684" s="166"/>
      <c r="AC684" s="205"/>
      <c r="AD684" s="205"/>
      <c r="AE684" s="166"/>
      <c r="AF684" s="166"/>
      <c r="AG684" s="205"/>
      <c r="AH684" s="205"/>
      <c r="AI684" s="185"/>
      <c r="AJ684" s="166"/>
      <c r="AK684" s="205"/>
      <c r="AL684" s="205"/>
      <c r="AM684" s="166"/>
      <c r="AN684" s="166"/>
      <c r="AO684" s="205"/>
      <c r="AP684" s="265"/>
      <c r="AQ684" s="185"/>
      <c r="AR684" s="166"/>
      <c r="AS684" s="205"/>
      <c r="AT684" s="205"/>
      <c r="AU684" s="166"/>
      <c r="AV684" s="166"/>
      <c r="AW684" s="205"/>
      <c r="AX684" s="265"/>
      <c r="AY684" s="185"/>
      <c r="AZ684" s="166"/>
      <c r="BA684" s="205"/>
      <c r="BB684" s="205"/>
      <c r="BC684" s="166"/>
      <c r="BD684" s="166"/>
      <c r="BE684" s="205"/>
      <c r="BF684" s="265"/>
      <c r="BG684" s="166"/>
    </row>
    <row r="685" spans="1:59" ht="12.75" x14ac:dyDescent="0.2">
      <c r="A685" s="205"/>
      <c r="B685" s="206"/>
      <c r="C685" s="185"/>
      <c r="D685" s="166"/>
      <c r="E685" s="205"/>
      <c r="F685" s="205"/>
      <c r="G685" s="166"/>
      <c r="H685" s="166"/>
      <c r="I685" s="205"/>
      <c r="J685" s="265"/>
      <c r="K685" s="185"/>
      <c r="L685" s="166"/>
      <c r="M685" s="205"/>
      <c r="N685" s="205"/>
      <c r="O685" s="166"/>
      <c r="P685" s="166"/>
      <c r="Q685" s="205"/>
      <c r="R685" s="265"/>
      <c r="S685" s="185"/>
      <c r="T685" s="166"/>
      <c r="U685" s="205"/>
      <c r="V685" s="205"/>
      <c r="W685" s="166"/>
      <c r="X685" s="166"/>
      <c r="Y685" s="205"/>
      <c r="Z685" s="265"/>
      <c r="AA685" s="166"/>
      <c r="AB685" s="166"/>
      <c r="AC685" s="205"/>
      <c r="AD685" s="205"/>
      <c r="AE685" s="166"/>
      <c r="AF685" s="166"/>
      <c r="AG685" s="205"/>
      <c r="AH685" s="205"/>
      <c r="AI685" s="185"/>
      <c r="AJ685" s="166"/>
      <c r="AK685" s="205"/>
      <c r="AL685" s="205"/>
      <c r="AM685" s="166"/>
      <c r="AN685" s="166"/>
      <c r="AO685" s="205"/>
      <c r="AP685" s="265"/>
      <c r="AQ685" s="185"/>
      <c r="AR685" s="166"/>
      <c r="AS685" s="205"/>
      <c r="AT685" s="205"/>
      <c r="AU685" s="166"/>
      <c r="AV685" s="166"/>
      <c r="AW685" s="205"/>
      <c r="AX685" s="265"/>
      <c r="AY685" s="185"/>
      <c r="AZ685" s="166"/>
      <c r="BA685" s="205"/>
      <c r="BB685" s="205"/>
      <c r="BC685" s="166"/>
      <c r="BD685" s="166"/>
      <c r="BE685" s="205"/>
      <c r="BF685" s="265"/>
      <c r="BG685" s="166"/>
    </row>
    <row r="686" spans="1:59" ht="12.75" x14ac:dyDescent="0.2">
      <c r="A686" s="205"/>
      <c r="B686" s="206"/>
      <c r="C686" s="185"/>
      <c r="D686" s="166"/>
      <c r="E686" s="205"/>
      <c r="F686" s="205"/>
      <c r="G686" s="166"/>
      <c r="H686" s="166"/>
      <c r="I686" s="205"/>
      <c r="J686" s="265"/>
      <c r="K686" s="185"/>
      <c r="L686" s="166"/>
      <c r="M686" s="205"/>
      <c r="N686" s="205"/>
      <c r="O686" s="166"/>
      <c r="P686" s="166"/>
      <c r="Q686" s="205"/>
      <c r="R686" s="265"/>
      <c r="S686" s="185"/>
      <c r="T686" s="166"/>
      <c r="U686" s="205"/>
      <c r="V686" s="205"/>
      <c r="W686" s="166"/>
      <c r="X686" s="166"/>
      <c r="Y686" s="205"/>
      <c r="Z686" s="265"/>
      <c r="AA686" s="166"/>
      <c r="AB686" s="166"/>
      <c r="AC686" s="205"/>
      <c r="AD686" s="205"/>
      <c r="AE686" s="166"/>
      <c r="AF686" s="166"/>
      <c r="AG686" s="205"/>
      <c r="AH686" s="205"/>
      <c r="AI686" s="185"/>
      <c r="AJ686" s="166"/>
      <c r="AK686" s="205"/>
      <c r="AL686" s="205"/>
      <c r="AM686" s="166"/>
      <c r="AN686" s="166"/>
      <c r="AO686" s="205"/>
      <c r="AP686" s="265"/>
      <c r="AQ686" s="185"/>
      <c r="AR686" s="166"/>
      <c r="AS686" s="205"/>
      <c r="AT686" s="205"/>
      <c r="AU686" s="166"/>
      <c r="AV686" s="166"/>
      <c r="AW686" s="205"/>
      <c r="AX686" s="265"/>
      <c r="AY686" s="185"/>
      <c r="AZ686" s="166"/>
      <c r="BA686" s="205"/>
      <c r="BB686" s="205"/>
      <c r="BC686" s="166"/>
      <c r="BD686" s="166"/>
      <c r="BE686" s="205"/>
      <c r="BF686" s="265"/>
      <c r="BG686" s="166"/>
    </row>
    <row r="687" spans="1:59" ht="12.75" x14ac:dyDescent="0.2">
      <c r="A687" s="205"/>
      <c r="B687" s="206"/>
      <c r="C687" s="185"/>
      <c r="D687" s="166"/>
      <c r="E687" s="205"/>
      <c r="F687" s="205"/>
      <c r="G687" s="166"/>
      <c r="H687" s="166"/>
      <c r="I687" s="205"/>
      <c r="J687" s="265"/>
      <c r="K687" s="185"/>
      <c r="L687" s="166"/>
      <c r="M687" s="205"/>
      <c r="N687" s="205"/>
      <c r="O687" s="166"/>
      <c r="P687" s="166"/>
      <c r="Q687" s="205"/>
      <c r="R687" s="265"/>
      <c r="S687" s="185"/>
      <c r="T687" s="166"/>
      <c r="U687" s="205"/>
      <c r="V687" s="205"/>
      <c r="W687" s="166"/>
      <c r="X687" s="166"/>
      <c r="Y687" s="205"/>
      <c r="Z687" s="265"/>
      <c r="AA687" s="166"/>
      <c r="AB687" s="166"/>
      <c r="AC687" s="205"/>
      <c r="AD687" s="205"/>
      <c r="AE687" s="166"/>
      <c r="AF687" s="166"/>
      <c r="AG687" s="205"/>
      <c r="AH687" s="205"/>
      <c r="AI687" s="185"/>
      <c r="AJ687" s="166"/>
      <c r="AK687" s="205"/>
      <c r="AL687" s="205"/>
      <c r="AM687" s="166"/>
      <c r="AN687" s="166"/>
      <c r="AO687" s="205"/>
      <c r="AP687" s="265"/>
      <c r="AQ687" s="185"/>
      <c r="AR687" s="166"/>
      <c r="AS687" s="205"/>
      <c r="AT687" s="205"/>
      <c r="AU687" s="166"/>
      <c r="AV687" s="166"/>
      <c r="AW687" s="205"/>
      <c r="AX687" s="265"/>
      <c r="AY687" s="185"/>
      <c r="AZ687" s="166"/>
      <c r="BA687" s="205"/>
      <c r="BB687" s="205"/>
      <c r="BC687" s="166"/>
      <c r="BD687" s="166"/>
      <c r="BE687" s="205"/>
      <c r="BF687" s="265"/>
      <c r="BG687" s="166"/>
    </row>
    <row r="688" spans="1:59" ht="12.75" x14ac:dyDescent="0.2">
      <c r="A688" s="205"/>
      <c r="B688" s="206"/>
      <c r="C688" s="185"/>
      <c r="D688" s="166"/>
      <c r="E688" s="205"/>
      <c r="F688" s="205"/>
      <c r="G688" s="166"/>
      <c r="H688" s="166"/>
      <c r="I688" s="205"/>
      <c r="J688" s="265"/>
      <c r="K688" s="185"/>
      <c r="L688" s="166"/>
      <c r="M688" s="205"/>
      <c r="N688" s="205"/>
      <c r="O688" s="166"/>
      <c r="P688" s="166"/>
      <c r="Q688" s="205"/>
      <c r="R688" s="265"/>
      <c r="S688" s="185"/>
      <c r="T688" s="166"/>
      <c r="U688" s="205"/>
      <c r="V688" s="205"/>
      <c r="W688" s="166"/>
      <c r="X688" s="166"/>
      <c r="Y688" s="205"/>
      <c r="Z688" s="265"/>
      <c r="AA688" s="166"/>
      <c r="AB688" s="166"/>
      <c r="AC688" s="205"/>
      <c r="AD688" s="205"/>
      <c r="AE688" s="166"/>
      <c r="AF688" s="166"/>
      <c r="AG688" s="205"/>
      <c r="AH688" s="205"/>
      <c r="AI688" s="185"/>
      <c r="AJ688" s="166"/>
      <c r="AK688" s="205"/>
      <c r="AL688" s="205"/>
      <c r="AM688" s="166"/>
      <c r="AN688" s="166"/>
      <c r="AO688" s="205"/>
      <c r="AP688" s="265"/>
      <c r="AQ688" s="185"/>
      <c r="AR688" s="166"/>
      <c r="AS688" s="205"/>
      <c r="AT688" s="205"/>
      <c r="AU688" s="166"/>
      <c r="AV688" s="166"/>
      <c r="AW688" s="205"/>
      <c r="AX688" s="265"/>
      <c r="AY688" s="185"/>
      <c r="AZ688" s="166"/>
      <c r="BA688" s="205"/>
      <c r="BB688" s="205"/>
      <c r="BC688" s="166"/>
      <c r="BD688" s="166"/>
      <c r="BE688" s="205"/>
      <c r="BF688" s="265"/>
      <c r="BG688" s="166"/>
    </row>
    <row r="689" spans="1:59" ht="12.75" x14ac:dyDescent="0.2">
      <c r="A689" s="205"/>
      <c r="B689" s="206"/>
      <c r="C689" s="185"/>
      <c r="D689" s="166"/>
      <c r="E689" s="205"/>
      <c r="F689" s="205"/>
      <c r="G689" s="166"/>
      <c r="H689" s="166"/>
      <c r="I689" s="205"/>
      <c r="J689" s="265"/>
      <c r="K689" s="185"/>
      <c r="L689" s="166"/>
      <c r="M689" s="205"/>
      <c r="N689" s="205"/>
      <c r="O689" s="166"/>
      <c r="P689" s="166"/>
      <c r="Q689" s="205"/>
      <c r="R689" s="265"/>
      <c r="S689" s="185"/>
      <c r="T689" s="166"/>
      <c r="U689" s="205"/>
      <c r="V689" s="205"/>
      <c r="W689" s="166"/>
      <c r="X689" s="166"/>
      <c r="Y689" s="205"/>
      <c r="Z689" s="265"/>
      <c r="AA689" s="166"/>
      <c r="AB689" s="166"/>
      <c r="AC689" s="205"/>
      <c r="AD689" s="205"/>
      <c r="AE689" s="166"/>
      <c r="AF689" s="166"/>
      <c r="AG689" s="205"/>
      <c r="AH689" s="205"/>
      <c r="AI689" s="185"/>
      <c r="AJ689" s="166"/>
      <c r="AK689" s="205"/>
      <c r="AL689" s="205"/>
      <c r="AM689" s="166"/>
      <c r="AN689" s="166"/>
      <c r="AO689" s="205"/>
      <c r="AP689" s="265"/>
      <c r="AQ689" s="185"/>
      <c r="AR689" s="166"/>
      <c r="AS689" s="205"/>
      <c r="AT689" s="205"/>
      <c r="AU689" s="166"/>
      <c r="AV689" s="166"/>
      <c r="AW689" s="205"/>
      <c r="AX689" s="265"/>
      <c r="AY689" s="185"/>
      <c r="AZ689" s="166"/>
      <c r="BA689" s="205"/>
      <c r="BB689" s="205"/>
      <c r="BC689" s="166"/>
      <c r="BD689" s="166"/>
      <c r="BE689" s="205"/>
      <c r="BF689" s="265"/>
      <c r="BG689" s="166"/>
    </row>
    <row r="690" spans="1:59" ht="12.75" x14ac:dyDescent="0.2">
      <c r="A690" s="205"/>
      <c r="B690" s="206"/>
      <c r="C690" s="185"/>
      <c r="D690" s="166"/>
      <c r="E690" s="205"/>
      <c r="F690" s="205"/>
      <c r="G690" s="166"/>
      <c r="H690" s="166"/>
      <c r="I690" s="205"/>
      <c r="J690" s="265"/>
      <c r="K690" s="185"/>
      <c r="L690" s="166"/>
      <c r="M690" s="205"/>
      <c r="N690" s="205"/>
      <c r="O690" s="166"/>
      <c r="P690" s="166"/>
      <c r="Q690" s="205"/>
      <c r="R690" s="265"/>
      <c r="S690" s="185"/>
      <c r="T690" s="166"/>
      <c r="U690" s="205"/>
      <c r="V690" s="205"/>
      <c r="W690" s="166"/>
      <c r="X690" s="166"/>
      <c r="Y690" s="205"/>
      <c r="Z690" s="265"/>
      <c r="AA690" s="166"/>
      <c r="AB690" s="166"/>
      <c r="AC690" s="205"/>
      <c r="AD690" s="205"/>
      <c r="AE690" s="166"/>
      <c r="AF690" s="166"/>
      <c r="AG690" s="205"/>
      <c r="AH690" s="205"/>
      <c r="AI690" s="185"/>
      <c r="AJ690" s="166"/>
      <c r="AK690" s="205"/>
      <c r="AL690" s="205"/>
      <c r="AM690" s="166"/>
      <c r="AN690" s="166"/>
      <c r="AO690" s="205"/>
      <c r="AP690" s="265"/>
      <c r="AQ690" s="185"/>
      <c r="AR690" s="166"/>
      <c r="AS690" s="205"/>
      <c r="AT690" s="205"/>
      <c r="AU690" s="166"/>
      <c r="AV690" s="166"/>
      <c r="AW690" s="205"/>
      <c r="AX690" s="265"/>
      <c r="AY690" s="185"/>
      <c r="AZ690" s="166"/>
      <c r="BA690" s="205"/>
      <c r="BB690" s="205"/>
      <c r="BC690" s="166"/>
      <c r="BD690" s="166"/>
      <c r="BE690" s="205"/>
      <c r="BF690" s="265"/>
      <c r="BG690" s="166"/>
    </row>
    <row r="691" spans="1:59" ht="12.75" x14ac:dyDescent="0.2">
      <c r="A691" s="205"/>
      <c r="B691" s="206"/>
      <c r="C691" s="185"/>
      <c r="D691" s="166"/>
      <c r="E691" s="205"/>
      <c r="F691" s="205"/>
      <c r="G691" s="166"/>
      <c r="H691" s="166"/>
      <c r="I691" s="205"/>
      <c r="J691" s="265"/>
      <c r="K691" s="185"/>
      <c r="L691" s="166"/>
      <c r="M691" s="205"/>
      <c r="N691" s="205"/>
      <c r="O691" s="166"/>
      <c r="P691" s="166"/>
      <c r="Q691" s="205"/>
      <c r="R691" s="265"/>
      <c r="S691" s="185"/>
      <c r="T691" s="166"/>
      <c r="U691" s="205"/>
      <c r="V691" s="205"/>
      <c r="W691" s="166"/>
      <c r="X691" s="166"/>
      <c r="Y691" s="205"/>
      <c r="Z691" s="265"/>
      <c r="AA691" s="166"/>
      <c r="AB691" s="166"/>
      <c r="AC691" s="205"/>
      <c r="AD691" s="205"/>
      <c r="AE691" s="166"/>
      <c r="AF691" s="166"/>
      <c r="AG691" s="205"/>
      <c r="AH691" s="205"/>
      <c r="AI691" s="185"/>
      <c r="AJ691" s="166"/>
      <c r="AK691" s="205"/>
      <c r="AL691" s="205"/>
      <c r="AM691" s="166"/>
      <c r="AN691" s="166"/>
      <c r="AO691" s="205"/>
      <c r="AP691" s="265"/>
      <c r="AQ691" s="185"/>
      <c r="AR691" s="166"/>
      <c r="AS691" s="205"/>
      <c r="AT691" s="205"/>
      <c r="AU691" s="166"/>
      <c r="AV691" s="166"/>
      <c r="AW691" s="205"/>
      <c r="AX691" s="265"/>
      <c r="AY691" s="185"/>
      <c r="AZ691" s="166"/>
      <c r="BA691" s="205"/>
      <c r="BB691" s="205"/>
      <c r="BC691" s="166"/>
      <c r="BD691" s="166"/>
      <c r="BE691" s="205"/>
      <c r="BF691" s="265"/>
      <c r="BG691" s="166"/>
    </row>
    <row r="692" spans="1:59" ht="12.75" x14ac:dyDescent="0.2">
      <c r="A692" s="205"/>
      <c r="B692" s="206"/>
      <c r="C692" s="185"/>
      <c r="D692" s="166"/>
      <c r="E692" s="205"/>
      <c r="F692" s="205"/>
      <c r="G692" s="166"/>
      <c r="H692" s="166"/>
      <c r="I692" s="205"/>
      <c r="J692" s="265"/>
      <c r="K692" s="185"/>
      <c r="L692" s="166"/>
      <c r="M692" s="205"/>
      <c r="N692" s="205"/>
      <c r="O692" s="166"/>
      <c r="P692" s="166"/>
      <c r="Q692" s="205"/>
      <c r="R692" s="265"/>
      <c r="S692" s="185"/>
      <c r="T692" s="166"/>
      <c r="U692" s="205"/>
      <c r="V692" s="205"/>
      <c r="W692" s="166"/>
      <c r="X692" s="166"/>
      <c r="Y692" s="205"/>
      <c r="Z692" s="265"/>
      <c r="AA692" s="166"/>
      <c r="AB692" s="166"/>
      <c r="AC692" s="205"/>
      <c r="AD692" s="205"/>
      <c r="AE692" s="166"/>
      <c r="AF692" s="166"/>
      <c r="AG692" s="205"/>
      <c r="AH692" s="205"/>
      <c r="AI692" s="185"/>
      <c r="AJ692" s="166"/>
      <c r="AK692" s="205"/>
      <c r="AL692" s="205"/>
      <c r="AM692" s="166"/>
      <c r="AN692" s="166"/>
      <c r="AO692" s="205"/>
      <c r="AP692" s="265"/>
      <c r="AQ692" s="185"/>
      <c r="AR692" s="166"/>
      <c r="AS692" s="205"/>
      <c r="AT692" s="205"/>
      <c r="AU692" s="166"/>
      <c r="AV692" s="166"/>
      <c r="AW692" s="205"/>
      <c r="AX692" s="265"/>
      <c r="AY692" s="185"/>
      <c r="AZ692" s="166"/>
      <c r="BA692" s="205"/>
      <c r="BB692" s="205"/>
      <c r="BC692" s="166"/>
      <c r="BD692" s="166"/>
      <c r="BE692" s="205"/>
      <c r="BF692" s="265"/>
      <c r="BG692" s="166"/>
    </row>
    <row r="693" spans="1:59" ht="12.75" x14ac:dyDescent="0.2">
      <c r="A693" s="205"/>
      <c r="B693" s="206"/>
      <c r="C693" s="185"/>
      <c r="D693" s="166"/>
      <c r="E693" s="205"/>
      <c r="F693" s="205"/>
      <c r="G693" s="166"/>
      <c r="H693" s="166"/>
      <c r="I693" s="205"/>
      <c r="J693" s="265"/>
      <c r="K693" s="185"/>
      <c r="L693" s="166"/>
      <c r="M693" s="205"/>
      <c r="N693" s="205"/>
      <c r="O693" s="166"/>
      <c r="P693" s="166"/>
      <c r="Q693" s="205"/>
      <c r="R693" s="265"/>
      <c r="S693" s="185"/>
      <c r="T693" s="166"/>
      <c r="U693" s="205"/>
      <c r="V693" s="205"/>
      <c r="W693" s="166"/>
      <c r="X693" s="166"/>
      <c r="Y693" s="205"/>
      <c r="Z693" s="265"/>
      <c r="AA693" s="166"/>
      <c r="AB693" s="166"/>
      <c r="AC693" s="205"/>
      <c r="AD693" s="205"/>
      <c r="AE693" s="166"/>
      <c r="AF693" s="166"/>
      <c r="AG693" s="205"/>
      <c r="AH693" s="205"/>
      <c r="AI693" s="185"/>
      <c r="AJ693" s="166"/>
      <c r="AK693" s="205"/>
      <c r="AL693" s="205"/>
      <c r="AM693" s="166"/>
      <c r="AN693" s="166"/>
      <c r="AO693" s="205"/>
      <c r="AP693" s="265"/>
      <c r="AQ693" s="185"/>
      <c r="AR693" s="166"/>
      <c r="AS693" s="205"/>
      <c r="AT693" s="205"/>
      <c r="AU693" s="166"/>
      <c r="AV693" s="166"/>
      <c r="AW693" s="205"/>
      <c r="AX693" s="265"/>
      <c r="AY693" s="185"/>
      <c r="AZ693" s="166"/>
      <c r="BA693" s="205"/>
      <c r="BB693" s="205"/>
      <c r="BC693" s="166"/>
      <c r="BD693" s="166"/>
      <c r="BE693" s="205"/>
      <c r="BF693" s="265"/>
      <c r="BG693" s="166"/>
    </row>
    <row r="694" spans="1:59" ht="12.75" x14ac:dyDescent="0.2">
      <c r="A694" s="205"/>
      <c r="B694" s="206"/>
      <c r="C694" s="185"/>
      <c r="D694" s="166"/>
      <c r="E694" s="205"/>
      <c r="F694" s="205"/>
      <c r="G694" s="166"/>
      <c r="H694" s="166"/>
      <c r="I694" s="205"/>
      <c r="J694" s="265"/>
      <c r="K694" s="185"/>
      <c r="L694" s="166"/>
      <c r="M694" s="205"/>
      <c r="N694" s="205"/>
      <c r="O694" s="166"/>
      <c r="P694" s="166"/>
      <c r="Q694" s="205"/>
      <c r="R694" s="265"/>
      <c r="S694" s="185"/>
      <c r="T694" s="166"/>
      <c r="U694" s="205"/>
      <c r="V694" s="205"/>
      <c r="W694" s="166"/>
      <c r="X694" s="166"/>
      <c r="Y694" s="205"/>
      <c r="Z694" s="265"/>
      <c r="AA694" s="166"/>
      <c r="AB694" s="166"/>
      <c r="AC694" s="205"/>
      <c r="AD694" s="205"/>
      <c r="AE694" s="166"/>
      <c r="AF694" s="166"/>
      <c r="AG694" s="205"/>
      <c r="AH694" s="205"/>
      <c r="AI694" s="185"/>
      <c r="AJ694" s="166"/>
      <c r="AK694" s="205"/>
      <c r="AL694" s="205"/>
      <c r="AM694" s="166"/>
      <c r="AN694" s="166"/>
      <c r="AO694" s="205"/>
      <c r="AP694" s="265"/>
      <c r="AQ694" s="185"/>
      <c r="AR694" s="166"/>
      <c r="AS694" s="205"/>
      <c r="AT694" s="205"/>
      <c r="AU694" s="166"/>
      <c r="AV694" s="166"/>
      <c r="AW694" s="205"/>
      <c r="AX694" s="265"/>
      <c r="AY694" s="185"/>
      <c r="AZ694" s="166"/>
      <c r="BA694" s="205"/>
      <c r="BB694" s="205"/>
      <c r="BC694" s="166"/>
      <c r="BD694" s="166"/>
      <c r="BE694" s="205"/>
      <c r="BF694" s="265"/>
      <c r="BG694" s="166"/>
    </row>
    <row r="695" spans="1:59" ht="12.75" x14ac:dyDescent="0.2">
      <c r="A695" s="205"/>
      <c r="B695" s="206"/>
      <c r="C695" s="185"/>
      <c r="D695" s="166"/>
      <c r="E695" s="205"/>
      <c r="F695" s="205"/>
      <c r="G695" s="166"/>
      <c r="H695" s="166"/>
      <c r="I695" s="205"/>
      <c r="J695" s="265"/>
      <c r="K695" s="185"/>
      <c r="L695" s="166"/>
      <c r="M695" s="205"/>
      <c r="N695" s="205"/>
      <c r="O695" s="166"/>
      <c r="P695" s="166"/>
      <c r="Q695" s="205"/>
      <c r="R695" s="265"/>
      <c r="S695" s="185"/>
      <c r="T695" s="166"/>
      <c r="U695" s="205"/>
      <c r="V695" s="205"/>
      <c r="W695" s="166"/>
      <c r="X695" s="166"/>
      <c r="Y695" s="205"/>
      <c r="Z695" s="265"/>
      <c r="AA695" s="166"/>
      <c r="AB695" s="166"/>
      <c r="AC695" s="205"/>
      <c r="AD695" s="205"/>
      <c r="AE695" s="166"/>
      <c r="AF695" s="166"/>
      <c r="AG695" s="205"/>
      <c r="AH695" s="205"/>
      <c r="AI695" s="185"/>
      <c r="AJ695" s="166"/>
      <c r="AK695" s="205"/>
      <c r="AL695" s="205"/>
      <c r="AM695" s="166"/>
      <c r="AN695" s="166"/>
      <c r="AO695" s="205"/>
      <c r="AP695" s="265"/>
      <c r="AQ695" s="185"/>
      <c r="AR695" s="166"/>
      <c r="AS695" s="205"/>
      <c r="AT695" s="205"/>
      <c r="AU695" s="166"/>
      <c r="AV695" s="166"/>
      <c r="AW695" s="205"/>
      <c r="AX695" s="265"/>
      <c r="AY695" s="185"/>
      <c r="AZ695" s="166"/>
      <c r="BA695" s="205"/>
      <c r="BB695" s="205"/>
      <c r="BC695" s="166"/>
      <c r="BD695" s="166"/>
      <c r="BE695" s="205"/>
      <c r="BF695" s="265"/>
      <c r="BG695" s="166"/>
    </row>
    <row r="696" spans="1:59" ht="12.75" x14ac:dyDescent="0.2">
      <c r="A696" s="205"/>
      <c r="B696" s="206"/>
      <c r="C696" s="185"/>
      <c r="D696" s="166"/>
      <c r="E696" s="205"/>
      <c r="F696" s="205"/>
      <c r="G696" s="166"/>
      <c r="H696" s="166"/>
      <c r="I696" s="205"/>
      <c r="J696" s="265"/>
      <c r="K696" s="185"/>
      <c r="L696" s="166"/>
      <c r="M696" s="205"/>
      <c r="N696" s="205"/>
      <c r="O696" s="166"/>
      <c r="P696" s="166"/>
      <c r="Q696" s="205"/>
      <c r="R696" s="265"/>
      <c r="S696" s="185"/>
      <c r="T696" s="166"/>
      <c r="U696" s="205"/>
      <c r="V696" s="205"/>
      <c r="W696" s="166"/>
      <c r="X696" s="166"/>
      <c r="Y696" s="205"/>
      <c r="Z696" s="265"/>
      <c r="AA696" s="166"/>
      <c r="AB696" s="166"/>
      <c r="AC696" s="205"/>
      <c r="AD696" s="205"/>
      <c r="AE696" s="166"/>
      <c r="AF696" s="166"/>
      <c r="AG696" s="205"/>
      <c r="AH696" s="205"/>
      <c r="AI696" s="185"/>
      <c r="AJ696" s="166"/>
      <c r="AK696" s="205"/>
      <c r="AL696" s="205"/>
      <c r="AM696" s="166"/>
      <c r="AN696" s="166"/>
      <c r="AO696" s="205"/>
      <c r="AP696" s="265"/>
      <c r="AQ696" s="185"/>
      <c r="AR696" s="166"/>
      <c r="AS696" s="205"/>
      <c r="AT696" s="205"/>
      <c r="AU696" s="166"/>
      <c r="AV696" s="166"/>
      <c r="AW696" s="205"/>
      <c r="AX696" s="265"/>
      <c r="AY696" s="185"/>
      <c r="AZ696" s="166"/>
      <c r="BA696" s="205"/>
      <c r="BB696" s="205"/>
      <c r="BC696" s="166"/>
      <c r="BD696" s="166"/>
      <c r="BE696" s="205"/>
      <c r="BF696" s="265"/>
      <c r="BG696" s="166"/>
    </row>
    <row r="697" spans="1:59" ht="12.75" x14ac:dyDescent="0.2">
      <c r="A697" s="205"/>
      <c r="B697" s="206"/>
      <c r="C697" s="185"/>
      <c r="D697" s="166"/>
      <c r="E697" s="205"/>
      <c r="F697" s="205"/>
      <c r="G697" s="166"/>
      <c r="H697" s="166"/>
      <c r="I697" s="205"/>
      <c r="J697" s="265"/>
      <c r="K697" s="185"/>
      <c r="L697" s="166"/>
      <c r="M697" s="205"/>
      <c r="N697" s="205"/>
      <c r="O697" s="166"/>
      <c r="P697" s="166"/>
      <c r="Q697" s="205"/>
      <c r="R697" s="265"/>
      <c r="S697" s="185"/>
      <c r="T697" s="166"/>
      <c r="U697" s="205"/>
      <c r="V697" s="205"/>
      <c r="W697" s="166"/>
      <c r="X697" s="166"/>
      <c r="Y697" s="205"/>
      <c r="Z697" s="265"/>
      <c r="AA697" s="166"/>
      <c r="AB697" s="166"/>
      <c r="AC697" s="205"/>
      <c r="AD697" s="205"/>
      <c r="AE697" s="166"/>
      <c r="AF697" s="166"/>
      <c r="AG697" s="205"/>
      <c r="AH697" s="205"/>
      <c r="AI697" s="185"/>
      <c r="AJ697" s="166"/>
      <c r="AK697" s="205"/>
      <c r="AL697" s="205"/>
      <c r="AM697" s="166"/>
      <c r="AN697" s="166"/>
      <c r="AO697" s="205"/>
      <c r="AP697" s="265"/>
      <c r="AQ697" s="185"/>
      <c r="AR697" s="166"/>
      <c r="AS697" s="205"/>
      <c r="AT697" s="205"/>
      <c r="AU697" s="166"/>
      <c r="AV697" s="166"/>
      <c r="AW697" s="205"/>
      <c r="AX697" s="265"/>
      <c r="AY697" s="185"/>
      <c r="AZ697" s="166"/>
      <c r="BA697" s="205"/>
      <c r="BB697" s="205"/>
      <c r="BC697" s="166"/>
      <c r="BD697" s="166"/>
      <c r="BE697" s="205"/>
      <c r="BF697" s="265"/>
      <c r="BG697" s="166"/>
    </row>
    <row r="698" spans="1:59" ht="12.75" x14ac:dyDescent="0.2">
      <c r="A698" s="205"/>
      <c r="B698" s="206"/>
      <c r="C698" s="185"/>
      <c r="D698" s="166"/>
      <c r="E698" s="205"/>
      <c r="F698" s="205"/>
      <c r="G698" s="166"/>
      <c r="H698" s="166"/>
      <c r="I698" s="205"/>
      <c r="J698" s="265"/>
      <c r="K698" s="185"/>
      <c r="L698" s="166"/>
      <c r="M698" s="205"/>
      <c r="N698" s="205"/>
      <c r="O698" s="166"/>
      <c r="P698" s="166"/>
      <c r="Q698" s="205"/>
      <c r="R698" s="265"/>
      <c r="S698" s="185"/>
      <c r="T698" s="166"/>
      <c r="U698" s="205"/>
      <c r="V698" s="205"/>
      <c r="W698" s="166"/>
      <c r="X698" s="166"/>
      <c r="Y698" s="205"/>
      <c r="Z698" s="265"/>
      <c r="AA698" s="166"/>
      <c r="AB698" s="166"/>
      <c r="AC698" s="205"/>
      <c r="AD698" s="205"/>
      <c r="AE698" s="166"/>
      <c r="AF698" s="166"/>
      <c r="AG698" s="205"/>
      <c r="AH698" s="205"/>
      <c r="AI698" s="185"/>
      <c r="AJ698" s="166"/>
      <c r="AK698" s="205"/>
      <c r="AL698" s="205"/>
      <c r="AM698" s="166"/>
      <c r="AN698" s="166"/>
      <c r="AO698" s="205"/>
      <c r="AP698" s="265"/>
      <c r="AQ698" s="185"/>
      <c r="AR698" s="166"/>
      <c r="AS698" s="205"/>
      <c r="AT698" s="205"/>
      <c r="AU698" s="166"/>
      <c r="AV698" s="166"/>
      <c r="AW698" s="205"/>
      <c r="AX698" s="265"/>
      <c r="AY698" s="185"/>
      <c r="AZ698" s="166"/>
      <c r="BA698" s="205"/>
      <c r="BB698" s="205"/>
      <c r="BC698" s="166"/>
      <c r="BD698" s="166"/>
      <c r="BE698" s="205"/>
      <c r="BF698" s="265"/>
      <c r="BG698" s="166"/>
    </row>
    <row r="699" spans="1:59" ht="12.75" x14ac:dyDescent="0.2">
      <c r="A699" s="205"/>
      <c r="B699" s="206"/>
      <c r="C699" s="185"/>
      <c r="D699" s="166"/>
      <c r="E699" s="205"/>
      <c r="F699" s="205"/>
      <c r="G699" s="166"/>
      <c r="H699" s="166"/>
      <c r="I699" s="205"/>
      <c r="J699" s="265"/>
      <c r="K699" s="185"/>
      <c r="L699" s="166"/>
      <c r="M699" s="205"/>
      <c r="N699" s="205"/>
      <c r="O699" s="166"/>
      <c r="P699" s="166"/>
      <c r="Q699" s="205"/>
      <c r="R699" s="265"/>
      <c r="S699" s="185"/>
      <c r="T699" s="166"/>
      <c r="U699" s="205"/>
      <c r="V699" s="205"/>
      <c r="W699" s="166"/>
      <c r="X699" s="166"/>
      <c r="Y699" s="205"/>
      <c r="Z699" s="265"/>
      <c r="AA699" s="166"/>
      <c r="AB699" s="166"/>
      <c r="AC699" s="205"/>
      <c r="AD699" s="205"/>
      <c r="AE699" s="166"/>
      <c r="AF699" s="166"/>
      <c r="AG699" s="205"/>
      <c r="AH699" s="205"/>
      <c r="AI699" s="185"/>
      <c r="AJ699" s="166"/>
      <c r="AK699" s="205"/>
      <c r="AL699" s="205"/>
      <c r="AM699" s="166"/>
      <c r="AN699" s="166"/>
      <c r="AO699" s="205"/>
      <c r="AP699" s="265"/>
      <c r="AQ699" s="185"/>
      <c r="AR699" s="166"/>
      <c r="AS699" s="205"/>
      <c r="AT699" s="205"/>
      <c r="AU699" s="166"/>
      <c r="AV699" s="166"/>
      <c r="AW699" s="205"/>
      <c r="AX699" s="265"/>
      <c r="AY699" s="185"/>
      <c r="AZ699" s="166"/>
      <c r="BA699" s="205"/>
      <c r="BB699" s="205"/>
      <c r="BC699" s="166"/>
      <c r="BD699" s="166"/>
      <c r="BE699" s="205"/>
      <c r="BF699" s="265"/>
      <c r="BG699" s="166"/>
    </row>
    <row r="700" spans="1:59" ht="12.75" x14ac:dyDescent="0.2">
      <c r="A700" s="205"/>
      <c r="B700" s="206"/>
      <c r="C700" s="185"/>
      <c r="D700" s="166"/>
      <c r="E700" s="205"/>
      <c r="F700" s="205"/>
      <c r="G700" s="166"/>
      <c r="H700" s="166"/>
      <c r="I700" s="205"/>
      <c r="J700" s="265"/>
      <c r="K700" s="185"/>
      <c r="L700" s="166"/>
      <c r="M700" s="205"/>
      <c r="N700" s="205"/>
      <c r="O700" s="166"/>
      <c r="P700" s="166"/>
      <c r="Q700" s="205"/>
      <c r="R700" s="265"/>
      <c r="S700" s="185"/>
      <c r="T700" s="166"/>
      <c r="U700" s="205"/>
      <c r="V700" s="205"/>
      <c r="W700" s="166"/>
      <c r="X700" s="166"/>
      <c r="Y700" s="205"/>
      <c r="Z700" s="265"/>
      <c r="AA700" s="166"/>
      <c r="AB700" s="166"/>
      <c r="AC700" s="205"/>
      <c r="AD700" s="205"/>
      <c r="AE700" s="166"/>
      <c r="AF700" s="166"/>
      <c r="AG700" s="205"/>
      <c r="AH700" s="205"/>
      <c r="AI700" s="185"/>
      <c r="AJ700" s="166"/>
      <c r="AK700" s="205"/>
      <c r="AL700" s="205"/>
      <c r="AM700" s="166"/>
      <c r="AN700" s="166"/>
      <c r="AO700" s="205"/>
      <c r="AP700" s="265"/>
      <c r="AQ700" s="185"/>
      <c r="AR700" s="166"/>
      <c r="AS700" s="205"/>
      <c r="AT700" s="205"/>
      <c r="AU700" s="166"/>
      <c r="AV700" s="166"/>
      <c r="AW700" s="205"/>
      <c r="AX700" s="265"/>
      <c r="AY700" s="185"/>
      <c r="AZ700" s="166"/>
      <c r="BA700" s="205"/>
      <c r="BB700" s="205"/>
      <c r="BC700" s="166"/>
      <c r="BD700" s="166"/>
      <c r="BE700" s="205"/>
      <c r="BF700" s="265"/>
      <c r="BG700" s="166"/>
    </row>
    <row r="701" spans="1:59" ht="12.75" x14ac:dyDescent="0.2">
      <c r="A701" s="205"/>
      <c r="B701" s="206"/>
      <c r="C701" s="185"/>
      <c r="D701" s="166"/>
      <c r="E701" s="205"/>
      <c r="F701" s="205"/>
      <c r="G701" s="166"/>
      <c r="H701" s="166"/>
      <c r="I701" s="205"/>
      <c r="J701" s="265"/>
      <c r="K701" s="185"/>
      <c r="L701" s="166"/>
      <c r="M701" s="205"/>
      <c r="N701" s="205"/>
      <c r="O701" s="166"/>
      <c r="P701" s="166"/>
      <c r="Q701" s="205"/>
      <c r="R701" s="265"/>
      <c r="S701" s="185"/>
      <c r="T701" s="166"/>
      <c r="U701" s="205"/>
      <c r="V701" s="205"/>
      <c r="W701" s="166"/>
      <c r="X701" s="166"/>
      <c r="Y701" s="205"/>
      <c r="Z701" s="265"/>
      <c r="AA701" s="166"/>
      <c r="AB701" s="166"/>
      <c r="AC701" s="205"/>
      <c r="AD701" s="205"/>
      <c r="AE701" s="166"/>
      <c r="AF701" s="166"/>
      <c r="AG701" s="205"/>
      <c r="AH701" s="205"/>
      <c r="AI701" s="185"/>
      <c r="AJ701" s="166"/>
      <c r="AK701" s="205"/>
      <c r="AL701" s="205"/>
      <c r="AM701" s="166"/>
      <c r="AN701" s="166"/>
      <c r="AO701" s="205"/>
      <c r="AP701" s="265"/>
      <c r="AQ701" s="185"/>
      <c r="AR701" s="166"/>
      <c r="AS701" s="205"/>
      <c r="AT701" s="205"/>
      <c r="AU701" s="166"/>
      <c r="AV701" s="166"/>
      <c r="AW701" s="205"/>
      <c r="AX701" s="265"/>
      <c r="AY701" s="185"/>
      <c r="AZ701" s="166"/>
      <c r="BA701" s="205"/>
      <c r="BB701" s="205"/>
      <c r="BC701" s="166"/>
      <c r="BD701" s="166"/>
      <c r="BE701" s="205"/>
      <c r="BF701" s="265"/>
      <c r="BG701" s="166"/>
    </row>
    <row r="702" spans="1:59" ht="12.75" x14ac:dyDescent="0.2">
      <c r="A702" s="205"/>
      <c r="B702" s="206"/>
      <c r="C702" s="185"/>
      <c r="D702" s="166"/>
      <c r="E702" s="205"/>
      <c r="F702" s="205"/>
      <c r="G702" s="166"/>
      <c r="H702" s="166"/>
      <c r="I702" s="205"/>
      <c r="J702" s="265"/>
      <c r="K702" s="185"/>
      <c r="L702" s="166"/>
      <c r="M702" s="205"/>
      <c r="N702" s="205"/>
      <c r="O702" s="166"/>
      <c r="P702" s="166"/>
      <c r="Q702" s="205"/>
      <c r="R702" s="265"/>
      <c r="S702" s="185"/>
      <c r="T702" s="166"/>
      <c r="U702" s="205"/>
      <c r="V702" s="205"/>
      <c r="W702" s="166"/>
      <c r="X702" s="166"/>
      <c r="Y702" s="205"/>
      <c r="Z702" s="265"/>
      <c r="AA702" s="166"/>
      <c r="AB702" s="166"/>
      <c r="AC702" s="205"/>
      <c r="AD702" s="205"/>
      <c r="AE702" s="166"/>
      <c r="AF702" s="166"/>
      <c r="AG702" s="205"/>
      <c r="AH702" s="205"/>
      <c r="AI702" s="185"/>
      <c r="AJ702" s="166"/>
      <c r="AK702" s="205"/>
      <c r="AL702" s="205"/>
      <c r="AM702" s="166"/>
      <c r="AN702" s="166"/>
      <c r="AO702" s="205"/>
      <c r="AP702" s="265"/>
      <c r="AQ702" s="185"/>
      <c r="AR702" s="166"/>
      <c r="AS702" s="205"/>
      <c r="AT702" s="205"/>
      <c r="AU702" s="166"/>
      <c r="AV702" s="166"/>
      <c r="AW702" s="205"/>
      <c r="AX702" s="265"/>
      <c r="AY702" s="185"/>
      <c r="AZ702" s="166"/>
      <c r="BA702" s="205"/>
      <c r="BB702" s="205"/>
      <c r="BC702" s="166"/>
      <c r="BD702" s="166"/>
      <c r="BE702" s="205"/>
      <c r="BF702" s="265"/>
      <c r="BG702" s="166"/>
    </row>
    <row r="703" spans="1:59" ht="12.75" x14ac:dyDescent="0.2">
      <c r="A703" s="205"/>
      <c r="B703" s="206"/>
      <c r="C703" s="185"/>
      <c r="D703" s="166"/>
      <c r="E703" s="205"/>
      <c r="F703" s="205"/>
      <c r="G703" s="166"/>
      <c r="H703" s="166"/>
      <c r="I703" s="205"/>
      <c r="J703" s="265"/>
      <c r="K703" s="185"/>
      <c r="L703" s="166"/>
      <c r="M703" s="205"/>
      <c r="N703" s="205"/>
      <c r="O703" s="166"/>
      <c r="P703" s="166"/>
      <c r="Q703" s="205"/>
      <c r="R703" s="265"/>
      <c r="S703" s="185"/>
      <c r="T703" s="166"/>
      <c r="U703" s="205"/>
      <c r="V703" s="205"/>
      <c r="W703" s="166"/>
      <c r="X703" s="166"/>
      <c r="Y703" s="205"/>
      <c r="Z703" s="265"/>
      <c r="AA703" s="166"/>
      <c r="AB703" s="166"/>
      <c r="AC703" s="205"/>
      <c r="AD703" s="205"/>
      <c r="AE703" s="166"/>
      <c r="AF703" s="166"/>
      <c r="AG703" s="205"/>
      <c r="AH703" s="205"/>
      <c r="AI703" s="185"/>
      <c r="AJ703" s="166"/>
      <c r="AK703" s="205"/>
      <c r="AL703" s="205"/>
      <c r="AM703" s="166"/>
      <c r="AN703" s="166"/>
      <c r="AO703" s="205"/>
      <c r="AP703" s="265"/>
      <c r="AQ703" s="185"/>
      <c r="AR703" s="166"/>
      <c r="AS703" s="205"/>
      <c r="AT703" s="205"/>
      <c r="AU703" s="166"/>
      <c r="AV703" s="166"/>
      <c r="AW703" s="205"/>
      <c r="AX703" s="265"/>
      <c r="AY703" s="185"/>
      <c r="AZ703" s="166"/>
      <c r="BA703" s="205"/>
      <c r="BB703" s="205"/>
      <c r="BC703" s="166"/>
      <c r="BD703" s="166"/>
      <c r="BE703" s="205"/>
      <c r="BF703" s="265"/>
      <c r="BG703" s="166"/>
    </row>
    <row r="704" spans="1:59" ht="12.75" x14ac:dyDescent="0.2">
      <c r="A704" s="205"/>
      <c r="B704" s="206"/>
      <c r="C704" s="185"/>
      <c r="D704" s="166"/>
      <c r="E704" s="205"/>
      <c r="F704" s="205"/>
      <c r="G704" s="166"/>
      <c r="H704" s="166"/>
      <c r="I704" s="205"/>
      <c r="J704" s="265"/>
      <c r="K704" s="185"/>
      <c r="L704" s="166"/>
      <c r="M704" s="205"/>
      <c r="N704" s="205"/>
      <c r="O704" s="166"/>
      <c r="P704" s="166"/>
      <c r="Q704" s="205"/>
      <c r="R704" s="265"/>
      <c r="S704" s="185"/>
      <c r="T704" s="166"/>
      <c r="U704" s="205"/>
      <c r="V704" s="205"/>
      <c r="W704" s="166"/>
      <c r="X704" s="166"/>
      <c r="Y704" s="205"/>
      <c r="Z704" s="265"/>
      <c r="AA704" s="166"/>
      <c r="AB704" s="166"/>
      <c r="AC704" s="205"/>
      <c r="AD704" s="205"/>
      <c r="AE704" s="166"/>
      <c r="AF704" s="166"/>
      <c r="AG704" s="205"/>
      <c r="AH704" s="205"/>
      <c r="AI704" s="185"/>
      <c r="AJ704" s="166"/>
      <c r="AK704" s="205"/>
      <c r="AL704" s="205"/>
      <c r="AM704" s="166"/>
      <c r="AN704" s="166"/>
      <c r="AO704" s="205"/>
      <c r="AP704" s="265"/>
      <c r="AQ704" s="185"/>
      <c r="AR704" s="166"/>
      <c r="AS704" s="205"/>
      <c r="AT704" s="205"/>
      <c r="AU704" s="166"/>
      <c r="AV704" s="166"/>
      <c r="AW704" s="205"/>
      <c r="AX704" s="265"/>
      <c r="AY704" s="185"/>
      <c r="AZ704" s="166"/>
      <c r="BA704" s="205"/>
      <c r="BB704" s="205"/>
      <c r="BC704" s="166"/>
      <c r="BD704" s="166"/>
      <c r="BE704" s="205"/>
      <c r="BF704" s="265"/>
      <c r="BG704" s="166"/>
    </row>
    <row r="705" spans="1:59" ht="12.75" x14ac:dyDescent="0.2">
      <c r="A705" s="205"/>
      <c r="B705" s="206"/>
      <c r="C705" s="185"/>
      <c r="D705" s="166"/>
      <c r="E705" s="205"/>
      <c r="F705" s="205"/>
      <c r="G705" s="166"/>
      <c r="H705" s="166"/>
      <c r="I705" s="205"/>
      <c r="J705" s="265"/>
      <c r="K705" s="185"/>
      <c r="L705" s="166"/>
      <c r="M705" s="205"/>
      <c r="N705" s="205"/>
      <c r="O705" s="166"/>
      <c r="P705" s="166"/>
      <c r="Q705" s="205"/>
      <c r="R705" s="265"/>
      <c r="S705" s="185"/>
      <c r="T705" s="166"/>
      <c r="U705" s="205"/>
      <c r="V705" s="205"/>
      <c r="W705" s="166"/>
      <c r="X705" s="166"/>
      <c r="Y705" s="205"/>
      <c r="Z705" s="265"/>
      <c r="AA705" s="166"/>
      <c r="AB705" s="166"/>
      <c r="AC705" s="205"/>
      <c r="AD705" s="205"/>
      <c r="AE705" s="166"/>
      <c r="AF705" s="166"/>
      <c r="AG705" s="205"/>
      <c r="AH705" s="205"/>
      <c r="AI705" s="185"/>
      <c r="AJ705" s="166"/>
      <c r="AK705" s="205"/>
      <c r="AL705" s="205"/>
      <c r="AM705" s="166"/>
      <c r="AN705" s="166"/>
      <c r="AO705" s="205"/>
      <c r="AP705" s="265"/>
      <c r="AQ705" s="185"/>
      <c r="AR705" s="166"/>
      <c r="AS705" s="205"/>
      <c r="AT705" s="205"/>
      <c r="AU705" s="166"/>
      <c r="AV705" s="166"/>
      <c r="AW705" s="205"/>
      <c r="AX705" s="265"/>
      <c r="AY705" s="185"/>
      <c r="AZ705" s="166"/>
      <c r="BA705" s="205"/>
      <c r="BB705" s="205"/>
      <c r="BC705" s="166"/>
      <c r="BD705" s="166"/>
      <c r="BE705" s="205"/>
      <c r="BF705" s="265"/>
      <c r="BG705" s="166"/>
    </row>
    <row r="706" spans="1:59" ht="12.75" x14ac:dyDescent="0.2">
      <c r="A706" s="205"/>
      <c r="B706" s="206"/>
      <c r="C706" s="185"/>
      <c r="D706" s="166"/>
      <c r="E706" s="205"/>
      <c r="F706" s="205"/>
      <c r="G706" s="166"/>
      <c r="H706" s="166"/>
      <c r="I706" s="205"/>
      <c r="J706" s="265"/>
      <c r="K706" s="185"/>
      <c r="L706" s="166"/>
      <c r="M706" s="205"/>
      <c r="N706" s="205"/>
      <c r="O706" s="166"/>
      <c r="P706" s="166"/>
      <c r="Q706" s="205"/>
      <c r="R706" s="265"/>
      <c r="S706" s="185"/>
      <c r="T706" s="166"/>
      <c r="U706" s="205"/>
      <c r="V706" s="205"/>
      <c r="W706" s="166"/>
      <c r="X706" s="166"/>
      <c r="Y706" s="205"/>
      <c r="Z706" s="265"/>
      <c r="AA706" s="166"/>
      <c r="AB706" s="166"/>
      <c r="AC706" s="205"/>
      <c r="AD706" s="205"/>
      <c r="AE706" s="166"/>
      <c r="AF706" s="166"/>
      <c r="AG706" s="205"/>
      <c r="AH706" s="205"/>
      <c r="AI706" s="185"/>
      <c r="AJ706" s="166"/>
      <c r="AK706" s="205"/>
      <c r="AL706" s="205"/>
      <c r="AM706" s="166"/>
      <c r="AN706" s="166"/>
      <c r="AO706" s="205"/>
      <c r="AP706" s="265"/>
      <c r="AQ706" s="185"/>
      <c r="AR706" s="166"/>
      <c r="AS706" s="205"/>
      <c r="AT706" s="205"/>
      <c r="AU706" s="166"/>
      <c r="AV706" s="166"/>
      <c r="AW706" s="205"/>
      <c r="AX706" s="265"/>
      <c r="AY706" s="185"/>
      <c r="AZ706" s="166"/>
      <c r="BA706" s="205"/>
      <c r="BB706" s="205"/>
      <c r="BC706" s="166"/>
      <c r="BD706" s="166"/>
      <c r="BE706" s="205"/>
      <c r="BF706" s="265"/>
      <c r="BG706" s="166"/>
    </row>
    <row r="707" spans="1:59" ht="12.75" x14ac:dyDescent="0.2">
      <c r="A707" s="205"/>
      <c r="B707" s="206"/>
      <c r="C707" s="185"/>
      <c r="D707" s="166"/>
      <c r="E707" s="205"/>
      <c r="F707" s="205"/>
      <c r="G707" s="166"/>
      <c r="H707" s="166"/>
      <c r="I707" s="205"/>
      <c r="J707" s="265"/>
      <c r="K707" s="185"/>
      <c r="L707" s="166"/>
      <c r="M707" s="205"/>
      <c r="N707" s="205"/>
      <c r="O707" s="166"/>
      <c r="P707" s="166"/>
      <c r="Q707" s="205"/>
      <c r="R707" s="265"/>
      <c r="S707" s="185"/>
      <c r="T707" s="166"/>
      <c r="U707" s="205"/>
      <c r="V707" s="205"/>
      <c r="W707" s="166"/>
      <c r="X707" s="166"/>
      <c r="Y707" s="205"/>
      <c r="Z707" s="265"/>
      <c r="AA707" s="166"/>
      <c r="AB707" s="166"/>
      <c r="AC707" s="205"/>
      <c r="AD707" s="205"/>
      <c r="AE707" s="166"/>
      <c r="AF707" s="166"/>
      <c r="AG707" s="205"/>
      <c r="AH707" s="205"/>
      <c r="AI707" s="185"/>
      <c r="AJ707" s="166"/>
      <c r="AK707" s="205"/>
      <c r="AL707" s="205"/>
      <c r="AM707" s="166"/>
      <c r="AN707" s="166"/>
      <c r="AO707" s="205"/>
      <c r="AP707" s="265"/>
      <c r="AQ707" s="185"/>
      <c r="AR707" s="166"/>
      <c r="AS707" s="205"/>
      <c r="AT707" s="205"/>
      <c r="AU707" s="166"/>
      <c r="AV707" s="166"/>
      <c r="AW707" s="205"/>
      <c r="AX707" s="265"/>
      <c r="AY707" s="185"/>
      <c r="AZ707" s="166"/>
      <c r="BA707" s="205"/>
      <c r="BB707" s="205"/>
      <c r="BC707" s="166"/>
      <c r="BD707" s="166"/>
      <c r="BE707" s="205"/>
      <c r="BF707" s="265"/>
      <c r="BG707" s="166"/>
    </row>
    <row r="708" spans="1:59" ht="12.75" x14ac:dyDescent="0.2">
      <c r="A708" s="205"/>
      <c r="B708" s="206"/>
      <c r="C708" s="185"/>
      <c r="D708" s="166"/>
      <c r="E708" s="205"/>
      <c r="F708" s="205"/>
      <c r="G708" s="166"/>
      <c r="H708" s="166"/>
      <c r="I708" s="205"/>
      <c r="J708" s="265"/>
      <c r="K708" s="185"/>
      <c r="L708" s="166"/>
      <c r="M708" s="205"/>
      <c r="N708" s="205"/>
      <c r="O708" s="166"/>
      <c r="P708" s="166"/>
      <c r="Q708" s="205"/>
      <c r="R708" s="265"/>
      <c r="S708" s="185"/>
      <c r="T708" s="166"/>
      <c r="U708" s="205"/>
      <c r="V708" s="205"/>
      <c r="W708" s="166"/>
      <c r="X708" s="166"/>
      <c r="Y708" s="205"/>
      <c r="Z708" s="265"/>
      <c r="AA708" s="166"/>
      <c r="AB708" s="166"/>
      <c r="AC708" s="205"/>
      <c r="AD708" s="205"/>
      <c r="AE708" s="166"/>
      <c r="AF708" s="166"/>
      <c r="AG708" s="205"/>
      <c r="AH708" s="205"/>
      <c r="AI708" s="185"/>
      <c r="AJ708" s="166"/>
      <c r="AK708" s="205"/>
      <c r="AL708" s="205"/>
      <c r="AM708" s="166"/>
      <c r="AN708" s="166"/>
      <c r="AO708" s="205"/>
      <c r="AP708" s="265"/>
      <c r="AQ708" s="185"/>
      <c r="AR708" s="166"/>
      <c r="AS708" s="205"/>
      <c r="AT708" s="205"/>
      <c r="AU708" s="166"/>
      <c r="AV708" s="166"/>
      <c r="AW708" s="205"/>
      <c r="AX708" s="265"/>
      <c r="AY708" s="185"/>
      <c r="AZ708" s="166"/>
      <c r="BA708" s="205"/>
      <c r="BB708" s="205"/>
      <c r="BC708" s="166"/>
      <c r="BD708" s="166"/>
      <c r="BE708" s="205"/>
      <c r="BF708" s="265"/>
      <c r="BG708" s="166"/>
    </row>
    <row r="709" spans="1:59" ht="12.75" x14ac:dyDescent="0.2">
      <c r="A709" s="205"/>
      <c r="B709" s="206"/>
      <c r="C709" s="185"/>
      <c r="D709" s="166"/>
      <c r="E709" s="205"/>
      <c r="F709" s="205"/>
      <c r="G709" s="166"/>
      <c r="H709" s="166"/>
      <c r="I709" s="205"/>
      <c r="J709" s="265"/>
      <c r="K709" s="185"/>
      <c r="L709" s="166"/>
      <c r="M709" s="205"/>
      <c r="N709" s="205"/>
      <c r="O709" s="166"/>
      <c r="P709" s="166"/>
      <c r="Q709" s="205"/>
      <c r="R709" s="265"/>
      <c r="S709" s="185"/>
      <c r="T709" s="166"/>
      <c r="U709" s="205"/>
      <c r="V709" s="205"/>
      <c r="W709" s="166"/>
      <c r="X709" s="166"/>
      <c r="Y709" s="205"/>
      <c r="Z709" s="265"/>
      <c r="AA709" s="166"/>
      <c r="AB709" s="166"/>
      <c r="AC709" s="205"/>
      <c r="AD709" s="205"/>
      <c r="AE709" s="166"/>
      <c r="AF709" s="166"/>
      <c r="AG709" s="205"/>
      <c r="AH709" s="205"/>
      <c r="AI709" s="185"/>
      <c r="AJ709" s="166"/>
      <c r="AK709" s="205"/>
      <c r="AL709" s="205"/>
      <c r="AM709" s="166"/>
      <c r="AN709" s="166"/>
      <c r="AO709" s="205"/>
      <c r="AP709" s="265"/>
      <c r="AQ709" s="185"/>
      <c r="AR709" s="166"/>
      <c r="AS709" s="205"/>
      <c r="AT709" s="205"/>
      <c r="AU709" s="166"/>
      <c r="AV709" s="166"/>
      <c r="AW709" s="205"/>
      <c r="AX709" s="265"/>
      <c r="AY709" s="185"/>
      <c r="AZ709" s="166"/>
      <c r="BA709" s="205"/>
      <c r="BB709" s="205"/>
      <c r="BC709" s="166"/>
      <c r="BD709" s="166"/>
      <c r="BE709" s="205"/>
      <c r="BF709" s="265"/>
      <c r="BG709" s="166"/>
    </row>
    <row r="710" spans="1:59" ht="12.75" x14ac:dyDescent="0.2">
      <c r="A710" s="205"/>
      <c r="B710" s="206"/>
      <c r="C710" s="185"/>
      <c r="D710" s="166"/>
      <c r="E710" s="205"/>
      <c r="F710" s="205"/>
      <c r="G710" s="166"/>
      <c r="H710" s="166"/>
      <c r="I710" s="205"/>
      <c r="J710" s="265"/>
      <c r="K710" s="185"/>
      <c r="L710" s="166"/>
      <c r="M710" s="205"/>
      <c r="N710" s="205"/>
      <c r="O710" s="166"/>
      <c r="P710" s="166"/>
      <c r="Q710" s="205"/>
      <c r="R710" s="265"/>
      <c r="S710" s="185"/>
      <c r="T710" s="166"/>
      <c r="U710" s="205"/>
      <c r="V710" s="205"/>
      <c r="W710" s="166"/>
      <c r="X710" s="166"/>
      <c r="Y710" s="205"/>
      <c r="Z710" s="265"/>
      <c r="AA710" s="166"/>
      <c r="AB710" s="166"/>
      <c r="AC710" s="205"/>
      <c r="AD710" s="205"/>
      <c r="AE710" s="166"/>
      <c r="AF710" s="166"/>
      <c r="AG710" s="205"/>
      <c r="AH710" s="205"/>
      <c r="AI710" s="185"/>
      <c r="AJ710" s="166"/>
      <c r="AK710" s="205"/>
      <c r="AL710" s="205"/>
      <c r="AM710" s="166"/>
      <c r="AN710" s="166"/>
      <c r="AO710" s="205"/>
      <c r="AP710" s="265"/>
      <c r="AQ710" s="185"/>
      <c r="AR710" s="166"/>
      <c r="AS710" s="205"/>
      <c r="AT710" s="205"/>
      <c r="AU710" s="166"/>
      <c r="AV710" s="166"/>
      <c r="AW710" s="205"/>
      <c r="AX710" s="265"/>
      <c r="AY710" s="185"/>
      <c r="AZ710" s="166"/>
      <c r="BA710" s="205"/>
      <c r="BB710" s="205"/>
      <c r="BC710" s="166"/>
      <c r="BD710" s="166"/>
      <c r="BE710" s="205"/>
      <c r="BF710" s="265"/>
      <c r="BG710" s="166"/>
    </row>
    <row r="711" spans="1:59" ht="12.75" x14ac:dyDescent="0.2">
      <c r="A711" s="205"/>
      <c r="B711" s="206"/>
      <c r="C711" s="185"/>
      <c r="D711" s="166"/>
      <c r="E711" s="205"/>
      <c r="F711" s="205"/>
      <c r="G711" s="166"/>
      <c r="H711" s="166"/>
      <c r="I711" s="205"/>
      <c r="J711" s="265"/>
      <c r="K711" s="185"/>
      <c r="L711" s="166"/>
      <c r="M711" s="205"/>
      <c r="N711" s="205"/>
      <c r="O711" s="166"/>
      <c r="P711" s="166"/>
      <c r="Q711" s="205"/>
      <c r="R711" s="265"/>
      <c r="S711" s="185"/>
      <c r="T711" s="166"/>
      <c r="U711" s="205"/>
      <c r="V711" s="205"/>
      <c r="W711" s="166"/>
      <c r="X711" s="166"/>
      <c r="Y711" s="205"/>
      <c r="Z711" s="265"/>
      <c r="AA711" s="166"/>
      <c r="AB711" s="166"/>
      <c r="AC711" s="205"/>
      <c r="AD711" s="205"/>
      <c r="AE711" s="166"/>
      <c r="AF711" s="166"/>
      <c r="AG711" s="205"/>
      <c r="AH711" s="205"/>
      <c r="AI711" s="185"/>
      <c r="AJ711" s="166"/>
      <c r="AK711" s="205"/>
      <c r="AL711" s="205"/>
      <c r="AM711" s="166"/>
      <c r="AN711" s="166"/>
      <c r="AO711" s="205"/>
      <c r="AP711" s="265"/>
      <c r="AQ711" s="185"/>
      <c r="AR711" s="166"/>
      <c r="AS711" s="205"/>
      <c r="AT711" s="205"/>
      <c r="AU711" s="166"/>
      <c r="AV711" s="166"/>
      <c r="AW711" s="205"/>
      <c r="AX711" s="265"/>
      <c r="AY711" s="185"/>
      <c r="AZ711" s="166"/>
      <c r="BA711" s="205"/>
      <c r="BB711" s="205"/>
      <c r="BC711" s="166"/>
      <c r="BD711" s="166"/>
      <c r="BE711" s="205"/>
      <c r="BF711" s="265"/>
      <c r="BG711" s="166"/>
    </row>
    <row r="712" spans="1:59" ht="12.75" x14ac:dyDescent="0.2">
      <c r="A712" s="205"/>
      <c r="B712" s="206"/>
      <c r="C712" s="185"/>
      <c r="D712" s="166"/>
      <c r="E712" s="205"/>
      <c r="F712" s="205"/>
      <c r="G712" s="166"/>
      <c r="H712" s="166"/>
      <c r="I712" s="205"/>
      <c r="J712" s="265"/>
      <c r="K712" s="185"/>
      <c r="L712" s="166"/>
      <c r="M712" s="205"/>
      <c r="N712" s="205"/>
      <c r="O712" s="166"/>
      <c r="P712" s="166"/>
      <c r="Q712" s="205"/>
      <c r="R712" s="265"/>
      <c r="S712" s="185"/>
      <c r="T712" s="166"/>
      <c r="U712" s="205"/>
      <c r="V712" s="205"/>
      <c r="W712" s="166"/>
      <c r="X712" s="166"/>
      <c r="Y712" s="205"/>
      <c r="Z712" s="265"/>
      <c r="AA712" s="166"/>
      <c r="AB712" s="166"/>
      <c r="AC712" s="205"/>
      <c r="AD712" s="205"/>
      <c r="AE712" s="166"/>
      <c r="AF712" s="166"/>
      <c r="AG712" s="205"/>
      <c r="AH712" s="205"/>
      <c r="AI712" s="185"/>
      <c r="AJ712" s="166"/>
      <c r="AK712" s="205"/>
      <c r="AL712" s="205"/>
      <c r="AM712" s="166"/>
      <c r="AN712" s="166"/>
      <c r="AO712" s="205"/>
      <c r="AP712" s="265"/>
      <c r="AQ712" s="185"/>
      <c r="AR712" s="166"/>
      <c r="AS712" s="205"/>
      <c r="AT712" s="205"/>
      <c r="AU712" s="166"/>
      <c r="AV712" s="166"/>
      <c r="AW712" s="205"/>
      <c r="AX712" s="265"/>
      <c r="AY712" s="185"/>
      <c r="AZ712" s="166"/>
      <c r="BA712" s="205"/>
      <c r="BB712" s="205"/>
      <c r="BC712" s="166"/>
      <c r="BD712" s="166"/>
      <c r="BE712" s="205"/>
      <c r="BF712" s="265"/>
      <c r="BG712" s="166"/>
    </row>
    <row r="713" spans="1:59" ht="12.75" x14ac:dyDescent="0.2">
      <c r="A713" s="205"/>
      <c r="B713" s="206"/>
      <c r="C713" s="185"/>
      <c r="D713" s="166"/>
      <c r="E713" s="205"/>
      <c r="F713" s="205"/>
      <c r="G713" s="166"/>
      <c r="H713" s="166"/>
      <c r="I713" s="205"/>
      <c r="J713" s="265"/>
      <c r="K713" s="185"/>
      <c r="L713" s="166"/>
      <c r="M713" s="205"/>
      <c r="N713" s="205"/>
      <c r="O713" s="166"/>
      <c r="P713" s="166"/>
      <c r="Q713" s="205"/>
      <c r="R713" s="265"/>
      <c r="S713" s="185"/>
      <c r="T713" s="166"/>
      <c r="U713" s="205"/>
      <c r="V713" s="205"/>
      <c r="W713" s="166"/>
      <c r="X713" s="166"/>
      <c r="Y713" s="205"/>
      <c r="Z713" s="265"/>
      <c r="AA713" s="166"/>
      <c r="AB713" s="166"/>
      <c r="AC713" s="205"/>
      <c r="AD713" s="205"/>
      <c r="AE713" s="166"/>
      <c r="AF713" s="166"/>
      <c r="AG713" s="205"/>
      <c r="AH713" s="205"/>
      <c r="AI713" s="185"/>
      <c r="AJ713" s="166"/>
      <c r="AK713" s="205"/>
      <c r="AL713" s="205"/>
      <c r="AM713" s="166"/>
      <c r="AN713" s="166"/>
      <c r="AO713" s="205"/>
      <c r="AP713" s="265"/>
      <c r="AQ713" s="185"/>
      <c r="AR713" s="166"/>
      <c r="AS713" s="205"/>
      <c r="AT713" s="205"/>
      <c r="AU713" s="166"/>
      <c r="AV713" s="166"/>
      <c r="AW713" s="205"/>
      <c r="AX713" s="265"/>
      <c r="AY713" s="185"/>
      <c r="AZ713" s="166"/>
      <c r="BA713" s="205"/>
      <c r="BB713" s="205"/>
      <c r="BC713" s="166"/>
      <c r="BD713" s="166"/>
      <c r="BE713" s="205"/>
      <c r="BF713" s="265"/>
      <c r="BG713" s="166"/>
    </row>
    <row r="714" spans="1:59" ht="12.75" x14ac:dyDescent="0.2">
      <c r="A714" s="205"/>
      <c r="B714" s="206"/>
      <c r="C714" s="185"/>
      <c r="D714" s="166"/>
      <c r="E714" s="205"/>
      <c r="F714" s="205"/>
      <c r="G714" s="166"/>
      <c r="H714" s="166"/>
      <c r="I714" s="205"/>
      <c r="J714" s="265"/>
      <c r="K714" s="185"/>
      <c r="L714" s="166"/>
      <c r="M714" s="205"/>
      <c r="N714" s="205"/>
      <c r="O714" s="166"/>
      <c r="P714" s="166"/>
      <c r="Q714" s="205"/>
      <c r="R714" s="265"/>
      <c r="S714" s="185"/>
      <c r="T714" s="166"/>
      <c r="U714" s="205"/>
      <c r="V714" s="205"/>
      <c r="W714" s="166"/>
      <c r="X714" s="166"/>
      <c r="Y714" s="205"/>
      <c r="Z714" s="265"/>
      <c r="AA714" s="166"/>
      <c r="AB714" s="166"/>
      <c r="AC714" s="205"/>
      <c r="AD714" s="205"/>
      <c r="AE714" s="166"/>
      <c r="AF714" s="166"/>
      <c r="AG714" s="205"/>
      <c r="AH714" s="205"/>
      <c r="AI714" s="185"/>
      <c r="AJ714" s="166"/>
      <c r="AK714" s="205"/>
      <c r="AL714" s="205"/>
      <c r="AM714" s="166"/>
      <c r="AN714" s="166"/>
      <c r="AO714" s="205"/>
      <c r="AP714" s="265"/>
      <c r="AQ714" s="185"/>
      <c r="AR714" s="166"/>
      <c r="AS714" s="205"/>
      <c r="AT714" s="205"/>
      <c r="AU714" s="166"/>
      <c r="AV714" s="166"/>
      <c r="AW714" s="205"/>
      <c r="AX714" s="265"/>
      <c r="AY714" s="185"/>
      <c r="AZ714" s="166"/>
      <c r="BA714" s="205"/>
      <c r="BB714" s="205"/>
      <c r="BC714" s="166"/>
      <c r="BD714" s="166"/>
      <c r="BE714" s="205"/>
      <c r="BF714" s="265"/>
      <c r="BG714" s="166"/>
    </row>
    <row r="715" spans="1:59" ht="12.75" x14ac:dyDescent="0.2">
      <c r="A715" s="205"/>
      <c r="B715" s="206"/>
      <c r="C715" s="185"/>
      <c r="D715" s="166"/>
      <c r="E715" s="205"/>
      <c r="F715" s="205"/>
      <c r="G715" s="166"/>
      <c r="H715" s="166"/>
      <c r="I715" s="205"/>
      <c r="J715" s="265"/>
      <c r="K715" s="185"/>
      <c r="L715" s="166"/>
      <c r="M715" s="205"/>
      <c r="N715" s="205"/>
      <c r="O715" s="166"/>
      <c r="P715" s="166"/>
      <c r="Q715" s="205"/>
      <c r="R715" s="265"/>
      <c r="S715" s="185"/>
      <c r="T715" s="166"/>
      <c r="U715" s="205"/>
      <c r="V715" s="205"/>
      <c r="W715" s="166"/>
      <c r="X715" s="166"/>
      <c r="Y715" s="205"/>
      <c r="Z715" s="265"/>
      <c r="AA715" s="166"/>
      <c r="AB715" s="166"/>
      <c r="AC715" s="205"/>
      <c r="AD715" s="205"/>
      <c r="AE715" s="166"/>
      <c r="AF715" s="166"/>
      <c r="AG715" s="205"/>
      <c r="AH715" s="205"/>
      <c r="AI715" s="185"/>
      <c r="AJ715" s="166"/>
      <c r="AK715" s="205"/>
      <c r="AL715" s="205"/>
      <c r="AM715" s="166"/>
      <c r="AN715" s="166"/>
      <c r="AO715" s="205"/>
      <c r="AP715" s="265"/>
      <c r="AQ715" s="185"/>
      <c r="AR715" s="166"/>
      <c r="AS715" s="205"/>
      <c r="AT715" s="205"/>
      <c r="AU715" s="166"/>
      <c r="AV715" s="166"/>
      <c r="AW715" s="205"/>
      <c r="AX715" s="265"/>
      <c r="AY715" s="185"/>
      <c r="AZ715" s="166"/>
      <c r="BA715" s="205"/>
      <c r="BB715" s="205"/>
      <c r="BC715" s="166"/>
      <c r="BD715" s="166"/>
      <c r="BE715" s="205"/>
      <c r="BF715" s="265"/>
      <c r="BG715" s="166"/>
    </row>
    <row r="716" spans="1:59" ht="12.75" x14ac:dyDescent="0.2">
      <c r="A716" s="205"/>
      <c r="B716" s="206"/>
      <c r="C716" s="185"/>
      <c r="D716" s="166"/>
      <c r="E716" s="205"/>
      <c r="F716" s="205"/>
      <c r="G716" s="166"/>
      <c r="H716" s="166"/>
      <c r="I716" s="205"/>
      <c r="J716" s="265"/>
      <c r="K716" s="185"/>
      <c r="L716" s="166"/>
      <c r="M716" s="205"/>
      <c r="N716" s="205"/>
      <c r="O716" s="166"/>
      <c r="P716" s="166"/>
      <c r="Q716" s="205"/>
      <c r="R716" s="265"/>
      <c r="S716" s="185"/>
      <c r="T716" s="166"/>
      <c r="U716" s="205"/>
      <c r="V716" s="205"/>
      <c r="W716" s="166"/>
      <c r="X716" s="166"/>
      <c r="Y716" s="205"/>
      <c r="Z716" s="265"/>
      <c r="AA716" s="166"/>
      <c r="AB716" s="166"/>
      <c r="AC716" s="205"/>
      <c r="AD716" s="205"/>
      <c r="AE716" s="166"/>
      <c r="AF716" s="166"/>
      <c r="AG716" s="205"/>
      <c r="AH716" s="205"/>
      <c r="AI716" s="185"/>
      <c r="AJ716" s="166"/>
      <c r="AK716" s="205"/>
      <c r="AL716" s="205"/>
      <c r="AM716" s="166"/>
      <c r="AN716" s="166"/>
      <c r="AO716" s="205"/>
      <c r="AP716" s="265"/>
      <c r="AQ716" s="185"/>
      <c r="AR716" s="166"/>
      <c r="AS716" s="205"/>
      <c r="AT716" s="205"/>
      <c r="AU716" s="166"/>
      <c r="AV716" s="166"/>
      <c r="AW716" s="205"/>
      <c r="AX716" s="265"/>
      <c r="AY716" s="185"/>
      <c r="AZ716" s="166"/>
      <c r="BA716" s="205"/>
      <c r="BB716" s="205"/>
      <c r="BC716" s="166"/>
      <c r="BD716" s="166"/>
      <c r="BE716" s="205"/>
      <c r="BF716" s="265"/>
      <c r="BG716" s="166"/>
    </row>
    <row r="717" spans="1:59" ht="12.75" x14ac:dyDescent="0.2">
      <c r="A717" s="205"/>
      <c r="B717" s="206"/>
      <c r="C717" s="185"/>
      <c r="D717" s="166"/>
      <c r="E717" s="205"/>
      <c r="F717" s="205"/>
      <c r="G717" s="166"/>
      <c r="H717" s="166"/>
      <c r="I717" s="205"/>
      <c r="J717" s="265"/>
      <c r="K717" s="185"/>
      <c r="L717" s="166"/>
      <c r="M717" s="205"/>
      <c r="N717" s="205"/>
      <c r="O717" s="166"/>
      <c r="P717" s="166"/>
      <c r="Q717" s="205"/>
      <c r="R717" s="265"/>
      <c r="S717" s="185"/>
      <c r="T717" s="166"/>
      <c r="U717" s="205"/>
      <c r="V717" s="205"/>
      <c r="W717" s="166"/>
      <c r="X717" s="166"/>
      <c r="Y717" s="205"/>
      <c r="Z717" s="265"/>
      <c r="AA717" s="166"/>
      <c r="AB717" s="166"/>
      <c r="AC717" s="205"/>
      <c r="AD717" s="205"/>
      <c r="AE717" s="166"/>
      <c r="AF717" s="166"/>
      <c r="AG717" s="205"/>
      <c r="AH717" s="205"/>
      <c r="AI717" s="185"/>
      <c r="AJ717" s="166"/>
      <c r="AK717" s="205"/>
      <c r="AL717" s="205"/>
      <c r="AM717" s="166"/>
      <c r="AN717" s="166"/>
      <c r="AO717" s="205"/>
      <c r="AP717" s="265"/>
      <c r="AQ717" s="185"/>
      <c r="AR717" s="166"/>
      <c r="AS717" s="205"/>
      <c r="AT717" s="205"/>
      <c r="AU717" s="166"/>
      <c r="AV717" s="166"/>
      <c r="AW717" s="205"/>
      <c r="AX717" s="265"/>
      <c r="AY717" s="185"/>
      <c r="AZ717" s="166"/>
      <c r="BA717" s="205"/>
      <c r="BB717" s="205"/>
      <c r="BC717" s="166"/>
      <c r="BD717" s="166"/>
      <c r="BE717" s="205"/>
      <c r="BF717" s="265"/>
      <c r="BG717" s="166"/>
    </row>
    <row r="718" spans="1:59" ht="12.75" x14ac:dyDescent="0.2">
      <c r="A718" s="205"/>
      <c r="B718" s="206"/>
      <c r="C718" s="185"/>
      <c r="D718" s="166"/>
      <c r="E718" s="205"/>
      <c r="F718" s="205"/>
      <c r="G718" s="166"/>
      <c r="H718" s="166"/>
      <c r="I718" s="205"/>
      <c r="J718" s="265"/>
      <c r="K718" s="185"/>
      <c r="L718" s="166"/>
      <c r="M718" s="205"/>
      <c r="N718" s="205"/>
      <c r="O718" s="166"/>
      <c r="P718" s="166"/>
      <c r="Q718" s="205"/>
      <c r="R718" s="265"/>
      <c r="S718" s="185"/>
      <c r="T718" s="166"/>
      <c r="U718" s="205"/>
      <c r="V718" s="205"/>
      <c r="W718" s="166"/>
      <c r="X718" s="166"/>
      <c r="Y718" s="205"/>
      <c r="Z718" s="265"/>
      <c r="AA718" s="166"/>
      <c r="AB718" s="166"/>
      <c r="AC718" s="205"/>
      <c r="AD718" s="205"/>
      <c r="AE718" s="166"/>
      <c r="AF718" s="166"/>
      <c r="AG718" s="205"/>
      <c r="AH718" s="205"/>
      <c r="AI718" s="185"/>
      <c r="AJ718" s="166"/>
      <c r="AK718" s="205"/>
      <c r="AL718" s="205"/>
      <c r="AM718" s="166"/>
      <c r="AN718" s="166"/>
      <c r="AO718" s="205"/>
      <c r="AP718" s="265"/>
      <c r="AQ718" s="185"/>
      <c r="AR718" s="166"/>
      <c r="AS718" s="205"/>
      <c r="AT718" s="205"/>
      <c r="AU718" s="166"/>
      <c r="AV718" s="166"/>
      <c r="AW718" s="205"/>
      <c r="AX718" s="265"/>
      <c r="AY718" s="185"/>
      <c r="AZ718" s="166"/>
      <c r="BA718" s="205"/>
      <c r="BB718" s="205"/>
      <c r="BC718" s="166"/>
      <c r="BD718" s="166"/>
      <c r="BE718" s="205"/>
      <c r="BF718" s="265"/>
      <c r="BG718" s="166"/>
    </row>
    <row r="719" spans="1:59" ht="12.75" x14ac:dyDescent="0.2">
      <c r="A719" s="205"/>
      <c r="B719" s="206"/>
      <c r="C719" s="185"/>
      <c r="D719" s="166"/>
      <c r="E719" s="205"/>
      <c r="F719" s="205"/>
      <c r="G719" s="166"/>
      <c r="H719" s="166"/>
      <c r="I719" s="205"/>
      <c r="J719" s="265"/>
      <c r="K719" s="185"/>
      <c r="L719" s="166"/>
      <c r="M719" s="205"/>
      <c r="N719" s="205"/>
      <c r="O719" s="166"/>
      <c r="P719" s="166"/>
      <c r="Q719" s="205"/>
      <c r="R719" s="265"/>
      <c r="S719" s="185"/>
      <c r="T719" s="166"/>
      <c r="U719" s="205"/>
      <c r="V719" s="205"/>
      <c r="W719" s="166"/>
      <c r="X719" s="166"/>
      <c r="Y719" s="205"/>
      <c r="Z719" s="265"/>
      <c r="AA719" s="166"/>
      <c r="AB719" s="166"/>
      <c r="AC719" s="205"/>
      <c r="AD719" s="205"/>
      <c r="AE719" s="166"/>
      <c r="AF719" s="166"/>
      <c r="AG719" s="205"/>
      <c r="AH719" s="205"/>
      <c r="AI719" s="185"/>
      <c r="AJ719" s="166"/>
      <c r="AK719" s="205"/>
      <c r="AL719" s="205"/>
      <c r="AM719" s="166"/>
      <c r="AN719" s="166"/>
      <c r="AO719" s="205"/>
      <c r="AP719" s="265"/>
      <c r="AQ719" s="185"/>
      <c r="AR719" s="166"/>
      <c r="AS719" s="205"/>
      <c r="AT719" s="205"/>
      <c r="AU719" s="166"/>
      <c r="AV719" s="166"/>
      <c r="AW719" s="205"/>
      <c r="AX719" s="265"/>
      <c r="AY719" s="185"/>
      <c r="AZ719" s="166"/>
      <c r="BA719" s="205"/>
      <c r="BB719" s="205"/>
      <c r="BC719" s="166"/>
      <c r="BD719" s="166"/>
      <c r="BE719" s="205"/>
      <c r="BF719" s="265"/>
      <c r="BG719" s="166"/>
    </row>
    <row r="720" spans="1:59" ht="12.75" x14ac:dyDescent="0.2">
      <c r="A720" s="205"/>
      <c r="B720" s="206"/>
      <c r="C720" s="185"/>
      <c r="D720" s="166"/>
      <c r="E720" s="205"/>
      <c r="F720" s="205"/>
      <c r="G720" s="166"/>
      <c r="H720" s="166"/>
      <c r="I720" s="205"/>
      <c r="J720" s="265"/>
      <c r="K720" s="185"/>
      <c r="L720" s="166"/>
      <c r="M720" s="205"/>
      <c r="N720" s="205"/>
      <c r="O720" s="166"/>
      <c r="P720" s="166"/>
      <c r="Q720" s="205"/>
      <c r="R720" s="265"/>
      <c r="S720" s="185"/>
      <c r="T720" s="166"/>
      <c r="U720" s="205"/>
      <c r="V720" s="205"/>
      <c r="W720" s="166"/>
      <c r="X720" s="166"/>
      <c r="Y720" s="205"/>
      <c r="Z720" s="265"/>
      <c r="AA720" s="166"/>
      <c r="AB720" s="166"/>
      <c r="AC720" s="205"/>
      <c r="AD720" s="205"/>
      <c r="AE720" s="166"/>
      <c r="AF720" s="166"/>
      <c r="AG720" s="205"/>
      <c r="AH720" s="205"/>
      <c r="AI720" s="185"/>
      <c r="AJ720" s="166"/>
      <c r="AK720" s="205"/>
      <c r="AL720" s="205"/>
      <c r="AM720" s="166"/>
      <c r="AN720" s="166"/>
      <c r="AO720" s="205"/>
      <c r="AP720" s="265"/>
      <c r="AQ720" s="185"/>
      <c r="AR720" s="166"/>
      <c r="AS720" s="205"/>
      <c r="AT720" s="205"/>
      <c r="AU720" s="166"/>
      <c r="AV720" s="166"/>
      <c r="AW720" s="205"/>
      <c r="AX720" s="265"/>
      <c r="AY720" s="185"/>
      <c r="AZ720" s="166"/>
      <c r="BA720" s="205"/>
      <c r="BB720" s="205"/>
      <c r="BC720" s="166"/>
      <c r="BD720" s="166"/>
      <c r="BE720" s="205"/>
      <c r="BF720" s="265"/>
      <c r="BG720" s="166"/>
    </row>
    <row r="721" spans="1:59" ht="12.75" x14ac:dyDescent="0.2">
      <c r="A721" s="205"/>
      <c r="B721" s="206"/>
      <c r="C721" s="185"/>
      <c r="D721" s="166"/>
      <c r="E721" s="205"/>
      <c r="F721" s="205"/>
      <c r="G721" s="166"/>
      <c r="H721" s="166"/>
      <c r="I721" s="205"/>
      <c r="J721" s="265"/>
      <c r="K721" s="185"/>
      <c r="L721" s="166"/>
      <c r="M721" s="205"/>
      <c r="N721" s="205"/>
      <c r="O721" s="166"/>
      <c r="P721" s="166"/>
      <c r="Q721" s="205"/>
      <c r="R721" s="265"/>
      <c r="S721" s="185"/>
      <c r="T721" s="166"/>
      <c r="U721" s="205"/>
      <c r="V721" s="205"/>
      <c r="W721" s="166"/>
      <c r="X721" s="166"/>
      <c r="Y721" s="205"/>
      <c r="Z721" s="265"/>
      <c r="AA721" s="166"/>
      <c r="AB721" s="166"/>
      <c r="AC721" s="205"/>
      <c r="AD721" s="205"/>
      <c r="AE721" s="166"/>
      <c r="AF721" s="166"/>
      <c r="AG721" s="205"/>
      <c r="AH721" s="205"/>
      <c r="AI721" s="185"/>
      <c r="AJ721" s="166"/>
      <c r="AK721" s="205"/>
      <c r="AL721" s="205"/>
      <c r="AM721" s="166"/>
      <c r="AN721" s="166"/>
      <c r="AO721" s="205"/>
      <c r="AP721" s="265"/>
      <c r="AQ721" s="185"/>
      <c r="AR721" s="166"/>
      <c r="AS721" s="205"/>
      <c r="AT721" s="205"/>
      <c r="AU721" s="166"/>
      <c r="AV721" s="166"/>
      <c r="AW721" s="205"/>
      <c r="AX721" s="265"/>
      <c r="AY721" s="185"/>
      <c r="AZ721" s="166"/>
      <c r="BA721" s="205"/>
      <c r="BB721" s="205"/>
      <c r="BC721" s="166"/>
      <c r="BD721" s="166"/>
      <c r="BE721" s="205"/>
      <c r="BF721" s="265"/>
      <c r="BG721" s="166"/>
    </row>
    <row r="722" spans="1:59" ht="12.75" x14ac:dyDescent="0.2">
      <c r="A722" s="205"/>
      <c r="B722" s="206"/>
      <c r="C722" s="185"/>
      <c r="D722" s="166"/>
      <c r="E722" s="205"/>
      <c r="F722" s="205"/>
      <c r="G722" s="166"/>
      <c r="H722" s="166"/>
      <c r="I722" s="205"/>
      <c r="J722" s="265"/>
      <c r="K722" s="185"/>
      <c r="L722" s="166"/>
      <c r="M722" s="205"/>
      <c r="N722" s="205"/>
      <c r="O722" s="166"/>
      <c r="P722" s="166"/>
      <c r="Q722" s="205"/>
      <c r="R722" s="265"/>
      <c r="S722" s="185"/>
      <c r="T722" s="166"/>
      <c r="U722" s="205"/>
      <c r="V722" s="205"/>
      <c r="W722" s="166"/>
      <c r="X722" s="166"/>
      <c r="Y722" s="205"/>
      <c r="Z722" s="265"/>
      <c r="AA722" s="166"/>
      <c r="AB722" s="166"/>
      <c r="AC722" s="205"/>
      <c r="AD722" s="205"/>
      <c r="AE722" s="166"/>
      <c r="AF722" s="166"/>
      <c r="AG722" s="205"/>
      <c r="AH722" s="205"/>
      <c r="AI722" s="185"/>
      <c r="AJ722" s="166"/>
      <c r="AK722" s="205"/>
      <c r="AL722" s="205"/>
      <c r="AM722" s="166"/>
      <c r="AN722" s="166"/>
      <c r="AO722" s="205"/>
      <c r="AP722" s="265"/>
      <c r="AQ722" s="185"/>
      <c r="AR722" s="166"/>
      <c r="AS722" s="205"/>
      <c r="AT722" s="205"/>
      <c r="AU722" s="166"/>
      <c r="AV722" s="166"/>
      <c r="AW722" s="205"/>
      <c r="AX722" s="265"/>
      <c r="AY722" s="185"/>
      <c r="AZ722" s="166"/>
      <c r="BA722" s="205"/>
      <c r="BB722" s="205"/>
      <c r="BC722" s="166"/>
      <c r="BD722" s="166"/>
      <c r="BE722" s="205"/>
      <c r="BF722" s="265"/>
      <c r="BG722" s="166"/>
    </row>
    <row r="723" spans="1:59" ht="12.75" x14ac:dyDescent="0.2">
      <c r="A723" s="205"/>
      <c r="B723" s="206"/>
      <c r="C723" s="185"/>
      <c r="D723" s="166"/>
      <c r="E723" s="205"/>
      <c r="F723" s="205"/>
      <c r="G723" s="166"/>
      <c r="H723" s="166"/>
      <c r="I723" s="205"/>
      <c r="J723" s="265"/>
      <c r="K723" s="185"/>
      <c r="L723" s="166"/>
      <c r="M723" s="205"/>
      <c r="N723" s="205"/>
      <c r="O723" s="166"/>
      <c r="P723" s="166"/>
      <c r="Q723" s="205"/>
      <c r="R723" s="265"/>
      <c r="S723" s="185"/>
      <c r="T723" s="166"/>
      <c r="U723" s="205"/>
      <c r="V723" s="205"/>
      <c r="W723" s="166"/>
      <c r="X723" s="166"/>
      <c r="Y723" s="205"/>
      <c r="Z723" s="265"/>
      <c r="AA723" s="166"/>
      <c r="AB723" s="166"/>
      <c r="AC723" s="205"/>
      <c r="AD723" s="205"/>
      <c r="AE723" s="166"/>
      <c r="AF723" s="166"/>
      <c r="AG723" s="205"/>
      <c r="AH723" s="205"/>
      <c r="AI723" s="185"/>
      <c r="AJ723" s="166"/>
      <c r="AK723" s="205"/>
      <c r="AL723" s="205"/>
      <c r="AM723" s="166"/>
      <c r="AN723" s="166"/>
      <c r="AO723" s="205"/>
      <c r="AP723" s="265"/>
      <c r="AQ723" s="185"/>
      <c r="AR723" s="166"/>
      <c r="AS723" s="205"/>
      <c r="AT723" s="205"/>
      <c r="AU723" s="166"/>
      <c r="AV723" s="166"/>
      <c r="AW723" s="205"/>
      <c r="AX723" s="265"/>
      <c r="AY723" s="185"/>
      <c r="AZ723" s="166"/>
      <c r="BA723" s="205"/>
      <c r="BB723" s="205"/>
      <c r="BC723" s="166"/>
      <c r="BD723" s="166"/>
      <c r="BE723" s="205"/>
      <c r="BF723" s="265"/>
      <c r="BG723" s="166"/>
    </row>
    <row r="724" spans="1:59" ht="12.75" x14ac:dyDescent="0.2">
      <c r="A724" s="205"/>
      <c r="B724" s="206"/>
      <c r="C724" s="185"/>
      <c r="D724" s="166"/>
      <c r="E724" s="205"/>
      <c r="F724" s="205"/>
      <c r="G724" s="166"/>
      <c r="H724" s="166"/>
      <c r="I724" s="205"/>
      <c r="J724" s="265"/>
      <c r="K724" s="185"/>
      <c r="L724" s="166"/>
      <c r="M724" s="205"/>
      <c r="N724" s="205"/>
      <c r="O724" s="166"/>
      <c r="P724" s="166"/>
      <c r="Q724" s="205"/>
      <c r="R724" s="265"/>
      <c r="S724" s="185"/>
      <c r="T724" s="166"/>
      <c r="U724" s="205"/>
      <c r="V724" s="205"/>
      <c r="W724" s="166"/>
      <c r="X724" s="166"/>
      <c r="Y724" s="205"/>
      <c r="Z724" s="265"/>
      <c r="AA724" s="166"/>
      <c r="AB724" s="166"/>
      <c r="AC724" s="205"/>
      <c r="AD724" s="205"/>
      <c r="AE724" s="166"/>
      <c r="AF724" s="166"/>
      <c r="AG724" s="205"/>
      <c r="AH724" s="205"/>
      <c r="AI724" s="185"/>
      <c r="AJ724" s="166"/>
      <c r="AK724" s="205"/>
      <c r="AL724" s="205"/>
      <c r="AM724" s="166"/>
      <c r="AN724" s="166"/>
      <c r="AO724" s="205"/>
      <c r="AP724" s="265"/>
      <c r="AQ724" s="185"/>
      <c r="AR724" s="166"/>
      <c r="AS724" s="205"/>
      <c r="AT724" s="205"/>
      <c r="AU724" s="166"/>
      <c r="AV724" s="166"/>
      <c r="AW724" s="205"/>
      <c r="AX724" s="265"/>
      <c r="AY724" s="185"/>
      <c r="AZ724" s="166"/>
      <c r="BA724" s="205"/>
      <c r="BB724" s="205"/>
      <c r="BC724" s="166"/>
      <c r="BD724" s="166"/>
      <c r="BE724" s="205"/>
      <c r="BF724" s="265"/>
      <c r="BG724" s="166"/>
    </row>
    <row r="725" spans="1:59" ht="12.75" x14ac:dyDescent="0.2">
      <c r="A725" s="205"/>
      <c r="B725" s="206"/>
      <c r="C725" s="185"/>
      <c r="D725" s="166"/>
      <c r="E725" s="205"/>
      <c r="F725" s="205"/>
      <c r="G725" s="166"/>
      <c r="H725" s="166"/>
      <c r="I725" s="205"/>
      <c r="J725" s="265"/>
      <c r="K725" s="185"/>
      <c r="L725" s="166"/>
      <c r="M725" s="205"/>
      <c r="N725" s="205"/>
      <c r="O725" s="166"/>
      <c r="P725" s="166"/>
      <c r="Q725" s="205"/>
      <c r="R725" s="265"/>
      <c r="S725" s="185"/>
      <c r="T725" s="166"/>
      <c r="U725" s="205"/>
      <c r="V725" s="205"/>
      <c r="W725" s="166"/>
      <c r="X725" s="166"/>
      <c r="Y725" s="205"/>
      <c r="Z725" s="265"/>
      <c r="AA725" s="166"/>
      <c r="AB725" s="166"/>
      <c r="AC725" s="205"/>
      <c r="AD725" s="205"/>
      <c r="AE725" s="166"/>
      <c r="AF725" s="166"/>
      <c r="AG725" s="205"/>
      <c r="AH725" s="205"/>
      <c r="AI725" s="185"/>
      <c r="AJ725" s="166"/>
      <c r="AK725" s="205"/>
      <c r="AL725" s="205"/>
      <c r="AM725" s="166"/>
      <c r="AN725" s="166"/>
      <c r="AO725" s="205"/>
      <c r="AP725" s="265"/>
      <c r="AQ725" s="185"/>
      <c r="AR725" s="166"/>
      <c r="AS725" s="205"/>
      <c r="AT725" s="205"/>
      <c r="AU725" s="166"/>
      <c r="AV725" s="166"/>
      <c r="AW725" s="205"/>
      <c r="AX725" s="265"/>
      <c r="AY725" s="185"/>
      <c r="AZ725" s="166"/>
      <c r="BA725" s="205"/>
      <c r="BB725" s="205"/>
      <c r="BC725" s="166"/>
      <c r="BD725" s="166"/>
      <c r="BE725" s="205"/>
      <c r="BF725" s="265"/>
      <c r="BG725" s="166"/>
    </row>
    <row r="726" spans="1:59" ht="12.75" x14ac:dyDescent="0.2">
      <c r="A726" s="205"/>
      <c r="B726" s="206"/>
      <c r="C726" s="185"/>
      <c r="D726" s="166"/>
      <c r="E726" s="205"/>
      <c r="F726" s="205"/>
      <c r="G726" s="166"/>
      <c r="H726" s="166"/>
      <c r="I726" s="205"/>
      <c r="J726" s="265"/>
      <c r="K726" s="185"/>
      <c r="L726" s="166"/>
      <c r="M726" s="205"/>
      <c r="N726" s="205"/>
      <c r="O726" s="166"/>
      <c r="P726" s="166"/>
      <c r="Q726" s="205"/>
      <c r="R726" s="265"/>
      <c r="S726" s="185"/>
      <c r="T726" s="166"/>
      <c r="U726" s="205"/>
      <c r="V726" s="205"/>
      <c r="W726" s="166"/>
      <c r="X726" s="166"/>
      <c r="Y726" s="205"/>
      <c r="Z726" s="265"/>
      <c r="AA726" s="166"/>
      <c r="AB726" s="166"/>
      <c r="AC726" s="205"/>
      <c r="AD726" s="205"/>
      <c r="AE726" s="166"/>
      <c r="AF726" s="166"/>
      <c r="AG726" s="205"/>
      <c r="AH726" s="205"/>
      <c r="AI726" s="185"/>
      <c r="AJ726" s="166"/>
      <c r="AK726" s="205"/>
      <c r="AL726" s="205"/>
      <c r="AM726" s="166"/>
      <c r="AN726" s="166"/>
      <c r="AO726" s="205"/>
      <c r="AP726" s="265"/>
      <c r="AQ726" s="185"/>
      <c r="AR726" s="166"/>
      <c r="AS726" s="205"/>
      <c r="AT726" s="205"/>
      <c r="AU726" s="166"/>
      <c r="AV726" s="166"/>
      <c r="AW726" s="205"/>
      <c r="AX726" s="265"/>
      <c r="AY726" s="185"/>
      <c r="AZ726" s="166"/>
      <c r="BA726" s="205"/>
      <c r="BB726" s="205"/>
      <c r="BC726" s="166"/>
      <c r="BD726" s="166"/>
      <c r="BE726" s="205"/>
      <c r="BF726" s="265"/>
      <c r="BG726" s="166"/>
    </row>
    <row r="727" spans="1:59" ht="12.75" x14ac:dyDescent="0.2">
      <c r="A727" s="205"/>
      <c r="B727" s="206"/>
      <c r="C727" s="185"/>
      <c r="D727" s="166"/>
      <c r="E727" s="205"/>
      <c r="F727" s="205"/>
      <c r="G727" s="166"/>
      <c r="H727" s="166"/>
      <c r="I727" s="205"/>
      <c r="J727" s="265"/>
      <c r="K727" s="185"/>
      <c r="L727" s="166"/>
      <c r="M727" s="205"/>
      <c r="N727" s="205"/>
      <c r="O727" s="166"/>
      <c r="P727" s="166"/>
      <c r="Q727" s="205"/>
      <c r="R727" s="265"/>
      <c r="S727" s="185"/>
      <c r="T727" s="166"/>
      <c r="U727" s="205"/>
      <c r="V727" s="205"/>
      <c r="W727" s="166"/>
      <c r="X727" s="166"/>
      <c r="Y727" s="205"/>
      <c r="Z727" s="265"/>
      <c r="AA727" s="166"/>
      <c r="AB727" s="166"/>
      <c r="AC727" s="205"/>
      <c r="AD727" s="205"/>
      <c r="AE727" s="166"/>
      <c r="AF727" s="166"/>
      <c r="AG727" s="205"/>
      <c r="AH727" s="205"/>
      <c r="AI727" s="185"/>
      <c r="AJ727" s="166"/>
      <c r="AK727" s="205"/>
      <c r="AL727" s="205"/>
      <c r="AM727" s="166"/>
      <c r="AN727" s="166"/>
      <c r="AO727" s="205"/>
      <c r="AP727" s="265"/>
      <c r="AQ727" s="185"/>
      <c r="AR727" s="166"/>
      <c r="AS727" s="205"/>
      <c r="AT727" s="205"/>
      <c r="AU727" s="166"/>
      <c r="AV727" s="166"/>
      <c r="AW727" s="205"/>
      <c r="AX727" s="265"/>
      <c r="AY727" s="185"/>
      <c r="AZ727" s="166"/>
      <c r="BA727" s="205"/>
      <c r="BB727" s="205"/>
      <c r="BC727" s="166"/>
      <c r="BD727" s="166"/>
      <c r="BE727" s="205"/>
      <c r="BF727" s="265"/>
      <c r="BG727" s="166"/>
    </row>
    <row r="728" spans="1:59" ht="12.75" x14ac:dyDescent="0.2">
      <c r="A728" s="205"/>
      <c r="B728" s="206"/>
      <c r="C728" s="185"/>
      <c r="D728" s="166"/>
      <c r="E728" s="205"/>
      <c r="F728" s="205"/>
      <c r="G728" s="166"/>
      <c r="H728" s="166"/>
      <c r="I728" s="205"/>
      <c r="J728" s="265"/>
      <c r="K728" s="185"/>
      <c r="L728" s="166"/>
      <c r="M728" s="205"/>
      <c r="N728" s="205"/>
      <c r="O728" s="166"/>
      <c r="P728" s="166"/>
      <c r="Q728" s="205"/>
      <c r="R728" s="265"/>
      <c r="S728" s="185"/>
      <c r="T728" s="166"/>
      <c r="U728" s="205"/>
      <c r="V728" s="205"/>
      <c r="W728" s="166"/>
      <c r="X728" s="166"/>
      <c r="Y728" s="205"/>
      <c r="Z728" s="265"/>
      <c r="AA728" s="166"/>
      <c r="AB728" s="166"/>
      <c r="AC728" s="205"/>
      <c r="AD728" s="205"/>
      <c r="AE728" s="166"/>
      <c r="AF728" s="166"/>
      <c r="AG728" s="205"/>
      <c r="AH728" s="205"/>
      <c r="AI728" s="185"/>
      <c r="AJ728" s="166"/>
      <c r="AK728" s="205"/>
      <c r="AL728" s="205"/>
      <c r="AM728" s="166"/>
      <c r="AN728" s="166"/>
      <c r="AO728" s="205"/>
      <c r="AP728" s="265"/>
      <c r="AQ728" s="185"/>
      <c r="AR728" s="166"/>
      <c r="AS728" s="205"/>
      <c r="AT728" s="205"/>
      <c r="AU728" s="166"/>
      <c r="AV728" s="166"/>
      <c r="AW728" s="205"/>
      <c r="AX728" s="265"/>
      <c r="AY728" s="185"/>
      <c r="AZ728" s="166"/>
      <c r="BA728" s="205"/>
      <c r="BB728" s="205"/>
      <c r="BC728" s="166"/>
      <c r="BD728" s="166"/>
      <c r="BE728" s="205"/>
      <c r="BF728" s="265"/>
      <c r="BG728" s="166"/>
    </row>
    <row r="729" spans="1:59" ht="12.75" x14ac:dyDescent="0.2">
      <c r="A729" s="205"/>
      <c r="B729" s="206"/>
      <c r="C729" s="185"/>
      <c r="D729" s="166"/>
      <c r="E729" s="205"/>
      <c r="F729" s="205"/>
      <c r="G729" s="166"/>
      <c r="H729" s="166"/>
      <c r="I729" s="205"/>
      <c r="J729" s="265"/>
      <c r="K729" s="185"/>
      <c r="L729" s="166"/>
      <c r="M729" s="205"/>
      <c r="N729" s="205"/>
      <c r="O729" s="166"/>
      <c r="P729" s="166"/>
      <c r="Q729" s="205"/>
      <c r="R729" s="265"/>
      <c r="S729" s="185"/>
      <c r="T729" s="166"/>
      <c r="U729" s="205"/>
      <c r="V729" s="205"/>
      <c r="W729" s="166"/>
      <c r="X729" s="166"/>
      <c r="Y729" s="205"/>
      <c r="Z729" s="265"/>
      <c r="AA729" s="166"/>
      <c r="AB729" s="166"/>
      <c r="AC729" s="205"/>
      <c r="AD729" s="205"/>
      <c r="AE729" s="166"/>
      <c r="AF729" s="166"/>
      <c r="AG729" s="205"/>
      <c r="AH729" s="205"/>
      <c r="AI729" s="185"/>
      <c r="AJ729" s="166"/>
      <c r="AK729" s="205"/>
      <c r="AL729" s="205"/>
      <c r="AM729" s="166"/>
      <c r="AN729" s="166"/>
      <c r="AO729" s="205"/>
      <c r="AP729" s="265"/>
      <c r="AQ729" s="185"/>
      <c r="AR729" s="166"/>
      <c r="AS729" s="205"/>
      <c r="AT729" s="205"/>
      <c r="AU729" s="166"/>
      <c r="AV729" s="166"/>
      <c r="AW729" s="205"/>
      <c r="AX729" s="265"/>
      <c r="AY729" s="185"/>
      <c r="AZ729" s="166"/>
      <c r="BA729" s="205"/>
      <c r="BB729" s="205"/>
      <c r="BC729" s="166"/>
      <c r="BD729" s="166"/>
      <c r="BE729" s="205"/>
      <c r="BF729" s="265"/>
      <c r="BG729" s="166"/>
    </row>
    <row r="730" spans="1:59" ht="12.75" x14ac:dyDescent="0.2">
      <c r="A730" s="205"/>
      <c r="B730" s="206"/>
      <c r="C730" s="185"/>
      <c r="D730" s="166"/>
      <c r="E730" s="205"/>
      <c r="F730" s="205"/>
      <c r="G730" s="166"/>
      <c r="H730" s="166"/>
      <c r="I730" s="205"/>
      <c r="J730" s="265"/>
      <c r="K730" s="185"/>
      <c r="L730" s="166"/>
      <c r="M730" s="205"/>
      <c r="N730" s="205"/>
      <c r="O730" s="166"/>
      <c r="P730" s="166"/>
      <c r="Q730" s="205"/>
      <c r="R730" s="265"/>
      <c r="S730" s="185"/>
      <c r="T730" s="166"/>
      <c r="U730" s="205"/>
      <c r="V730" s="205"/>
      <c r="W730" s="166"/>
      <c r="X730" s="166"/>
      <c r="Y730" s="205"/>
      <c r="Z730" s="265"/>
      <c r="AA730" s="166"/>
      <c r="AB730" s="166"/>
      <c r="AC730" s="205"/>
      <c r="AD730" s="205"/>
      <c r="AE730" s="166"/>
      <c r="AF730" s="166"/>
      <c r="AG730" s="205"/>
      <c r="AH730" s="205"/>
      <c r="AI730" s="185"/>
      <c r="AJ730" s="166"/>
      <c r="AK730" s="205"/>
      <c r="AL730" s="205"/>
      <c r="AM730" s="166"/>
      <c r="AN730" s="166"/>
      <c r="AO730" s="205"/>
      <c r="AP730" s="265"/>
      <c r="AQ730" s="185"/>
      <c r="AR730" s="166"/>
      <c r="AS730" s="205"/>
      <c r="AT730" s="205"/>
      <c r="AU730" s="166"/>
      <c r="AV730" s="166"/>
      <c r="AW730" s="205"/>
      <c r="AX730" s="265"/>
      <c r="AY730" s="185"/>
      <c r="AZ730" s="166"/>
      <c r="BA730" s="205"/>
      <c r="BB730" s="205"/>
      <c r="BC730" s="166"/>
      <c r="BD730" s="166"/>
      <c r="BE730" s="205"/>
      <c r="BF730" s="265"/>
      <c r="BG730" s="166"/>
    </row>
    <row r="731" spans="1:59" ht="12.75" x14ac:dyDescent="0.2">
      <c r="A731" s="205"/>
      <c r="B731" s="206"/>
      <c r="C731" s="185"/>
      <c r="D731" s="166"/>
      <c r="E731" s="205"/>
      <c r="F731" s="205"/>
      <c r="G731" s="166"/>
      <c r="H731" s="166"/>
      <c r="I731" s="205"/>
      <c r="J731" s="265"/>
      <c r="K731" s="185"/>
      <c r="L731" s="166"/>
      <c r="M731" s="205"/>
      <c r="N731" s="205"/>
      <c r="O731" s="166"/>
      <c r="P731" s="166"/>
      <c r="Q731" s="205"/>
      <c r="R731" s="265"/>
      <c r="S731" s="185"/>
      <c r="T731" s="166"/>
      <c r="U731" s="205"/>
      <c r="V731" s="205"/>
      <c r="W731" s="166"/>
      <c r="X731" s="166"/>
      <c r="Y731" s="205"/>
      <c r="Z731" s="265"/>
      <c r="AA731" s="166"/>
      <c r="AB731" s="166"/>
      <c r="AC731" s="205"/>
      <c r="AD731" s="205"/>
      <c r="AE731" s="166"/>
      <c r="AF731" s="166"/>
      <c r="AG731" s="205"/>
      <c r="AH731" s="205"/>
      <c r="AI731" s="185"/>
      <c r="AJ731" s="166"/>
      <c r="AK731" s="205"/>
      <c r="AL731" s="205"/>
      <c r="AM731" s="166"/>
      <c r="AN731" s="166"/>
      <c r="AO731" s="205"/>
      <c r="AP731" s="265"/>
      <c r="AQ731" s="185"/>
      <c r="AR731" s="166"/>
      <c r="AS731" s="205"/>
      <c r="AT731" s="205"/>
      <c r="AU731" s="166"/>
      <c r="AV731" s="166"/>
      <c r="AW731" s="205"/>
      <c r="AX731" s="265"/>
      <c r="AY731" s="185"/>
      <c r="AZ731" s="166"/>
      <c r="BA731" s="205"/>
      <c r="BB731" s="205"/>
      <c r="BC731" s="166"/>
      <c r="BD731" s="166"/>
      <c r="BE731" s="205"/>
      <c r="BF731" s="265"/>
      <c r="BG731" s="166"/>
    </row>
    <row r="732" spans="1:59" ht="12.75" x14ac:dyDescent="0.2">
      <c r="A732" s="205"/>
      <c r="B732" s="206"/>
      <c r="C732" s="185"/>
      <c r="D732" s="166"/>
      <c r="E732" s="205"/>
      <c r="F732" s="205"/>
      <c r="G732" s="166"/>
      <c r="H732" s="166"/>
      <c r="I732" s="205"/>
      <c r="J732" s="265"/>
      <c r="K732" s="185"/>
      <c r="L732" s="166"/>
      <c r="M732" s="205"/>
      <c r="N732" s="205"/>
      <c r="O732" s="166"/>
      <c r="P732" s="166"/>
      <c r="Q732" s="205"/>
      <c r="R732" s="265"/>
      <c r="S732" s="185"/>
      <c r="T732" s="166"/>
      <c r="U732" s="205"/>
      <c r="V732" s="205"/>
      <c r="W732" s="166"/>
      <c r="X732" s="166"/>
      <c r="Y732" s="205"/>
      <c r="Z732" s="265"/>
      <c r="AA732" s="166"/>
      <c r="AB732" s="166"/>
      <c r="AC732" s="205"/>
      <c r="AD732" s="205"/>
      <c r="AE732" s="166"/>
      <c r="AF732" s="166"/>
      <c r="AG732" s="205"/>
      <c r="AH732" s="205"/>
      <c r="AI732" s="185"/>
      <c r="AJ732" s="166"/>
      <c r="AK732" s="205"/>
      <c r="AL732" s="205"/>
      <c r="AM732" s="166"/>
      <c r="AN732" s="166"/>
      <c r="AO732" s="205"/>
      <c r="AP732" s="265"/>
      <c r="AQ732" s="185"/>
      <c r="AR732" s="166"/>
      <c r="AS732" s="205"/>
      <c r="AT732" s="205"/>
      <c r="AU732" s="166"/>
      <c r="AV732" s="166"/>
      <c r="AW732" s="205"/>
      <c r="AX732" s="265"/>
      <c r="AY732" s="185"/>
      <c r="AZ732" s="166"/>
      <c r="BA732" s="205"/>
      <c r="BB732" s="205"/>
      <c r="BC732" s="166"/>
      <c r="BD732" s="166"/>
      <c r="BE732" s="205"/>
      <c r="BF732" s="265"/>
      <c r="BG732" s="166"/>
    </row>
    <row r="733" spans="1:59" ht="12.75" x14ac:dyDescent="0.2">
      <c r="A733" s="205"/>
      <c r="B733" s="206"/>
      <c r="C733" s="185"/>
      <c r="D733" s="166"/>
      <c r="E733" s="205"/>
      <c r="F733" s="205"/>
      <c r="G733" s="166"/>
      <c r="H733" s="166"/>
      <c r="I733" s="205"/>
      <c r="J733" s="265"/>
      <c r="K733" s="185"/>
      <c r="L733" s="166"/>
      <c r="M733" s="205"/>
      <c r="N733" s="205"/>
      <c r="O733" s="166"/>
      <c r="P733" s="166"/>
      <c r="Q733" s="205"/>
      <c r="R733" s="265"/>
      <c r="S733" s="185"/>
      <c r="T733" s="166"/>
      <c r="U733" s="205"/>
      <c r="V733" s="205"/>
      <c r="W733" s="166"/>
      <c r="X733" s="166"/>
      <c r="Y733" s="205"/>
      <c r="Z733" s="265"/>
      <c r="AA733" s="166"/>
      <c r="AB733" s="166"/>
      <c r="AC733" s="205"/>
      <c r="AD733" s="205"/>
      <c r="AE733" s="166"/>
      <c r="AF733" s="166"/>
      <c r="AG733" s="205"/>
      <c r="AH733" s="205"/>
      <c r="AI733" s="185"/>
      <c r="AJ733" s="166"/>
      <c r="AK733" s="205"/>
      <c r="AL733" s="205"/>
      <c r="AM733" s="166"/>
      <c r="AN733" s="166"/>
      <c r="AO733" s="205"/>
      <c r="AP733" s="265"/>
      <c r="AQ733" s="185"/>
      <c r="AR733" s="166"/>
      <c r="AS733" s="205"/>
      <c r="AT733" s="205"/>
      <c r="AU733" s="166"/>
      <c r="AV733" s="166"/>
      <c r="AW733" s="205"/>
      <c r="AX733" s="265"/>
      <c r="AY733" s="185"/>
      <c r="AZ733" s="166"/>
      <c r="BA733" s="205"/>
      <c r="BB733" s="205"/>
      <c r="BC733" s="166"/>
      <c r="BD733" s="166"/>
      <c r="BE733" s="205"/>
      <c r="BF733" s="265"/>
      <c r="BG733" s="166"/>
    </row>
    <row r="734" spans="1:59" ht="12.75" x14ac:dyDescent="0.2">
      <c r="A734" s="205"/>
      <c r="B734" s="206"/>
      <c r="C734" s="185"/>
      <c r="D734" s="166"/>
      <c r="E734" s="205"/>
      <c r="F734" s="205"/>
      <c r="G734" s="166"/>
      <c r="H734" s="166"/>
      <c r="I734" s="205"/>
      <c r="J734" s="265"/>
      <c r="K734" s="185"/>
      <c r="L734" s="166"/>
      <c r="M734" s="205"/>
      <c r="N734" s="205"/>
      <c r="O734" s="166"/>
      <c r="P734" s="166"/>
      <c r="Q734" s="205"/>
      <c r="R734" s="265"/>
      <c r="S734" s="185"/>
      <c r="T734" s="166"/>
      <c r="U734" s="205"/>
      <c r="V734" s="205"/>
      <c r="W734" s="166"/>
      <c r="X734" s="166"/>
      <c r="Y734" s="205"/>
      <c r="Z734" s="265"/>
      <c r="AA734" s="166"/>
      <c r="AB734" s="166"/>
      <c r="AC734" s="205"/>
      <c r="AD734" s="205"/>
      <c r="AE734" s="166"/>
      <c r="AF734" s="166"/>
      <c r="AG734" s="205"/>
      <c r="AH734" s="205"/>
      <c r="AI734" s="185"/>
      <c r="AJ734" s="166"/>
      <c r="AK734" s="205"/>
      <c r="AL734" s="205"/>
      <c r="AM734" s="166"/>
      <c r="AN734" s="166"/>
      <c r="AO734" s="205"/>
      <c r="AP734" s="265"/>
      <c r="AQ734" s="185"/>
      <c r="AR734" s="166"/>
      <c r="AS734" s="205"/>
      <c r="AT734" s="205"/>
      <c r="AU734" s="166"/>
      <c r="AV734" s="166"/>
      <c r="AW734" s="205"/>
      <c r="AX734" s="265"/>
      <c r="AY734" s="185"/>
      <c r="AZ734" s="166"/>
      <c r="BA734" s="205"/>
      <c r="BB734" s="205"/>
      <c r="BC734" s="166"/>
      <c r="BD734" s="166"/>
      <c r="BE734" s="205"/>
      <c r="BF734" s="265"/>
      <c r="BG734" s="166"/>
    </row>
    <row r="735" spans="1:59" ht="12.75" x14ac:dyDescent="0.2">
      <c r="A735" s="205"/>
      <c r="B735" s="206"/>
      <c r="C735" s="185"/>
      <c r="D735" s="166"/>
      <c r="E735" s="205"/>
      <c r="F735" s="205"/>
      <c r="G735" s="166"/>
      <c r="H735" s="166"/>
      <c r="I735" s="205"/>
      <c r="J735" s="265"/>
      <c r="K735" s="185"/>
      <c r="L735" s="166"/>
      <c r="M735" s="205"/>
      <c r="N735" s="205"/>
      <c r="O735" s="166"/>
      <c r="P735" s="166"/>
      <c r="Q735" s="205"/>
      <c r="R735" s="265"/>
      <c r="S735" s="185"/>
      <c r="T735" s="166"/>
      <c r="U735" s="205"/>
      <c r="V735" s="205"/>
      <c r="W735" s="166"/>
      <c r="X735" s="166"/>
      <c r="Y735" s="205"/>
      <c r="Z735" s="265"/>
      <c r="AA735" s="166"/>
      <c r="AB735" s="166"/>
      <c r="AC735" s="205"/>
      <c r="AD735" s="205"/>
      <c r="AE735" s="166"/>
      <c r="AF735" s="166"/>
      <c r="AG735" s="205"/>
      <c r="AH735" s="205"/>
      <c r="AI735" s="185"/>
      <c r="AJ735" s="166"/>
      <c r="AK735" s="205"/>
      <c r="AL735" s="205"/>
      <c r="AM735" s="166"/>
      <c r="AN735" s="166"/>
      <c r="AO735" s="205"/>
      <c r="AP735" s="265"/>
      <c r="AQ735" s="185"/>
      <c r="AR735" s="166"/>
      <c r="AS735" s="205"/>
      <c r="AT735" s="205"/>
      <c r="AU735" s="166"/>
      <c r="AV735" s="166"/>
      <c r="AW735" s="205"/>
      <c r="AX735" s="265"/>
      <c r="AY735" s="185"/>
      <c r="AZ735" s="166"/>
      <c r="BA735" s="205"/>
      <c r="BB735" s="205"/>
      <c r="BC735" s="166"/>
      <c r="BD735" s="166"/>
      <c r="BE735" s="205"/>
      <c r="BF735" s="265"/>
      <c r="BG735" s="166"/>
    </row>
    <row r="736" spans="1:59" ht="12.75" x14ac:dyDescent="0.2">
      <c r="A736" s="205"/>
      <c r="B736" s="206"/>
      <c r="C736" s="185"/>
      <c r="D736" s="166"/>
      <c r="E736" s="205"/>
      <c r="F736" s="205"/>
      <c r="G736" s="166"/>
      <c r="H736" s="166"/>
      <c r="I736" s="205"/>
      <c r="J736" s="265"/>
      <c r="K736" s="185"/>
      <c r="L736" s="166"/>
      <c r="M736" s="205"/>
      <c r="N736" s="205"/>
      <c r="O736" s="166"/>
      <c r="P736" s="166"/>
      <c r="Q736" s="205"/>
      <c r="R736" s="265"/>
      <c r="S736" s="185"/>
      <c r="T736" s="166"/>
      <c r="U736" s="205"/>
      <c r="V736" s="205"/>
      <c r="W736" s="166"/>
      <c r="X736" s="166"/>
      <c r="Y736" s="205"/>
      <c r="Z736" s="265"/>
      <c r="AA736" s="166"/>
      <c r="AB736" s="166"/>
      <c r="AC736" s="205"/>
      <c r="AD736" s="205"/>
      <c r="AE736" s="166"/>
      <c r="AF736" s="166"/>
      <c r="AG736" s="205"/>
      <c r="AH736" s="205"/>
      <c r="AI736" s="185"/>
      <c r="AJ736" s="166"/>
      <c r="AK736" s="205"/>
      <c r="AL736" s="205"/>
      <c r="AM736" s="166"/>
      <c r="AN736" s="166"/>
      <c r="AO736" s="205"/>
      <c r="AP736" s="265"/>
      <c r="AQ736" s="185"/>
      <c r="AR736" s="166"/>
      <c r="AS736" s="205"/>
      <c r="AT736" s="205"/>
      <c r="AU736" s="166"/>
      <c r="AV736" s="166"/>
      <c r="AW736" s="205"/>
      <c r="AX736" s="265"/>
      <c r="AY736" s="185"/>
      <c r="AZ736" s="166"/>
      <c r="BA736" s="205"/>
      <c r="BB736" s="205"/>
      <c r="BC736" s="166"/>
      <c r="BD736" s="166"/>
      <c r="BE736" s="205"/>
      <c r="BF736" s="265"/>
      <c r="BG736" s="166"/>
    </row>
    <row r="737" spans="1:59" ht="12.75" x14ac:dyDescent="0.2">
      <c r="A737" s="205"/>
      <c r="B737" s="206"/>
      <c r="C737" s="185"/>
      <c r="D737" s="166"/>
      <c r="E737" s="205"/>
      <c r="F737" s="205"/>
      <c r="G737" s="166"/>
      <c r="H737" s="166"/>
      <c r="I737" s="205"/>
      <c r="J737" s="265"/>
      <c r="K737" s="185"/>
      <c r="L737" s="166"/>
      <c r="M737" s="205"/>
      <c r="N737" s="205"/>
      <c r="O737" s="166"/>
      <c r="P737" s="166"/>
      <c r="Q737" s="205"/>
      <c r="R737" s="265"/>
      <c r="S737" s="185"/>
      <c r="T737" s="166"/>
      <c r="U737" s="205"/>
      <c r="V737" s="205"/>
      <c r="W737" s="166"/>
      <c r="X737" s="166"/>
      <c r="Y737" s="205"/>
      <c r="Z737" s="265"/>
      <c r="AA737" s="166"/>
      <c r="AB737" s="166"/>
      <c r="AC737" s="205"/>
      <c r="AD737" s="205"/>
      <c r="AE737" s="166"/>
      <c r="AF737" s="166"/>
      <c r="AG737" s="205"/>
      <c r="AH737" s="205"/>
      <c r="AI737" s="185"/>
      <c r="AJ737" s="166"/>
      <c r="AK737" s="205"/>
      <c r="AL737" s="205"/>
      <c r="AM737" s="166"/>
      <c r="AN737" s="166"/>
      <c r="AO737" s="205"/>
      <c r="AP737" s="265"/>
      <c r="AQ737" s="185"/>
      <c r="AR737" s="166"/>
      <c r="AS737" s="205"/>
      <c r="AT737" s="205"/>
      <c r="AU737" s="166"/>
      <c r="AV737" s="166"/>
      <c r="AW737" s="205"/>
      <c r="AX737" s="265"/>
      <c r="AY737" s="185"/>
      <c r="AZ737" s="166"/>
      <c r="BA737" s="205"/>
      <c r="BB737" s="205"/>
      <c r="BC737" s="166"/>
      <c r="BD737" s="166"/>
      <c r="BE737" s="205"/>
      <c r="BF737" s="265"/>
      <c r="BG737" s="166"/>
    </row>
    <row r="738" spans="1:59" ht="12.75" x14ac:dyDescent="0.2">
      <c r="A738" s="205"/>
      <c r="B738" s="206"/>
      <c r="C738" s="185"/>
      <c r="D738" s="166"/>
      <c r="E738" s="205"/>
      <c r="F738" s="205"/>
      <c r="G738" s="166"/>
      <c r="H738" s="166"/>
      <c r="I738" s="205"/>
      <c r="J738" s="265"/>
      <c r="K738" s="185"/>
      <c r="L738" s="166"/>
      <c r="M738" s="205"/>
      <c r="N738" s="205"/>
      <c r="O738" s="166"/>
      <c r="P738" s="166"/>
      <c r="Q738" s="205"/>
      <c r="R738" s="265"/>
      <c r="S738" s="185"/>
      <c r="T738" s="166"/>
      <c r="U738" s="205"/>
      <c r="V738" s="205"/>
      <c r="W738" s="166"/>
      <c r="X738" s="166"/>
      <c r="Y738" s="205"/>
      <c r="Z738" s="265"/>
      <c r="AA738" s="166"/>
      <c r="AB738" s="166"/>
      <c r="AC738" s="205"/>
      <c r="AD738" s="205"/>
      <c r="AE738" s="166"/>
      <c r="AF738" s="166"/>
      <c r="AG738" s="205"/>
      <c r="AH738" s="205"/>
      <c r="AI738" s="185"/>
      <c r="AJ738" s="166"/>
      <c r="AK738" s="205"/>
      <c r="AL738" s="205"/>
      <c r="AM738" s="166"/>
      <c r="AN738" s="166"/>
      <c r="AO738" s="205"/>
      <c r="AP738" s="265"/>
      <c r="AQ738" s="185"/>
      <c r="AR738" s="166"/>
      <c r="AS738" s="205"/>
      <c r="AT738" s="205"/>
      <c r="AU738" s="166"/>
      <c r="AV738" s="166"/>
      <c r="AW738" s="205"/>
      <c r="AX738" s="265"/>
      <c r="AY738" s="185"/>
      <c r="AZ738" s="166"/>
      <c r="BA738" s="205"/>
      <c r="BB738" s="205"/>
      <c r="BC738" s="166"/>
      <c r="BD738" s="166"/>
      <c r="BE738" s="205"/>
      <c r="BF738" s="265"/>
      <c r="BG738" s="166"/>
    </row>
    <row r="739" spans="1:59" ht="12.75" x14ac:dyDescent="0.2">
      <c r="A739" s="205"/>
      <c r="B739" s="206"/>
      <c r="C739" s="185"/>
      <c r="D739" s="166"/>
      <c r="E739" s="205"/>
      <c r="F739" s="205"/>
      <c r="G739" s="166"/>
      <c r="H739" s="166"/>
      <c r="I739" s="205"/>
      <c r="J739" s="265"/>
      <c r="K739" s="185"/>
      <c r="L739" s="166"/>
      <c r="M739" s="205"/>
      <c r="N739" s="205"/>
      <c r="O739" s="166"/>
      <c r="P739" s="166"/>
      <c r="Q739" s="205"/>
      <c r="R739" s="265"/>
      <c r="S739" s="185"/>
      <c r="T739" s="166"/>
      <c r="U739" s="205"/>
      <c r="V739" s="205"/>
      <c r="W739" s="166"/>
      <c r="X739" s="166"/>
      <c r="Y739" s="205"/>
      <c r="Z739" s="265"/>
      <c r="AA739" s="166"/>
      <c r="AB739" s="166"/>
      <c r="AC739" s="205"/>
      <c r="AD739" s="205"/>
      <c r="AE739" s="166"/>
      <c r="AF739" s="166"/>
      <c r="AG739" s="205"/>
      <c r="AH739" s="205"/>
      <c r="AI739" s="185"/>
      <c r="AJ739" s="166"/>
      <c r="AK739" s="205"/>
      <c r="AL739" s="205"/>
      <c r="AM739" s="166"/>
      <c r="AN739" s="166"/>
      <c r="AO739" s="205"/>
      <c r="AP739" s="265"/>
      <c r="AQ739" s="185"/>
      <c r="AR739" s="166"/>
      <c r="AS739" s="205"/>
      <c r="AT739" s="205"/>
      <c r="AU739" s="166"/>
      <c r="AV739" s="166"/>
      <c r="AW739" s="205"/>
      <c r="AX739" s="265"/>
      <c r="AY739" s="185"/>
      <c r="AZ739" s="166"/>
      <c r="BA739" s="205"/>
      <c r="BB739" s="205"/>
      <c r="BC739" s="166"/>
      <c r="BD739" s="166"/>
      <c r="BE739" s="205"/>
      <c r="BF739" s="265"/>
      <c r="BG739" s="166"/>
    </row>
    <row r="740" spans="1:59" ht="12.75" x14ac:dyDescent="0.2">
      <c r="A740" s="205"/>
      <c r="B740" s="206"/>
      <c r="C740" s="185"/>
      <c r="D740" s="166"/>
      <c r="E740" s="205"/>
      <c r="F740" s="205"/>
      <c r="G740" s="166"/>
      <c r="H740" s="166"/>
      <c r="I740" s="205"/>
      <c r="J740" s="265"/>
      <c r="K740" s="185"/>
      <c r="L740" s="166"/>
      <c r="M740" s="205"/>
      <c r="N740" s="205"/>
      <c r="O740" s="166"/>
      <c r="P740" s="166"/>
      <c r="Q740" s="205"/>
      <c r="R740" s="265"/>
      <c r="S740" s="185"/>
      <c r="T740" s="166"/>
      <c r="U740" s="205"/>
      <c r="V740" s="205"/>
      <c r="W740" s="166"/>
      <c r="X740" s="166"/>
      <c r="Y740" s="205"/>
      <c r="Z740" s="265"/>
      <c r="AA740" s="166"/>
      <c r="AB740" s="166"/>
      <c r="AC740" s="205"/>
      <c r="AD740" s="205"/>
      <c r="AE740" s="166"/>
      <c r="AF740" s="166"/>
      <c r="AG740" s="205"/>
      <c r="AH740" s="205"/>
      <c r="AI740" s="185"/>
      <c r="AJ740" s="166"/>
      <c r="AK740" s="205"/>
      <c r="AL740" s="205"/>
      <c r="AM740" s="166"/>
      <c r="AN740" s="166"/>
      <c r="AO740" s="205"/>
      <c r="AP740" s="265"/>
      <c r="AQ740" s="185"/>
      <c r="AR740" s="166"/>
      <c r="AS740" s="205"/>
      <c r="AT740" s="205"/>
      <c r="AU740" s="166"/>
      <c r="AV740" s="166"/>
      <c r="AW740" s="205"/>
      <c r="AX740" s="265"/>
      <c r="AY740" s="185"/>
      <c r="AZ740" s="166"/>
      <c r="BA740" s="205"/>
      <c r="BB740" s="205"/>
      <c r="BC740" s="166"/>
      <c r="BD740" s="166"/>
      <c r="BE740" s="205"/>
      <c r="BF740" s="265"/>
      <c r="BG740" s="166"/>
    </row>
    <row r="741" spans="1:59" ht="12.75" x14ac:dyDescent="0.2">
      <c r="A741" s="205"/>
      <c r="B741" s="206"/>
      <c r="C741" s="185"/>
      <c r="D741" s="166"/>
      <c r="E741" s="205"/>
      <c r="F741" s="205"/>
      <c r="G741" s="166"/>
      <c r="H741" s="166"/>
      <c r="I741" s="205"/>
      <c r="J741" s="265"/>
      <c r="K741" s="185"/>
      <c r="L741" s="166"/>
      <c r="M741" s="205"/>
      <c r="N741" s="205"/>
      <c r="O741" s="166"/>
      <c r="P741" s="166"/>
      <c r="Q741" s="205"/>
      <c r="R741" s="265"/>
      <c r="S741" s="185"/>
      <c r="T741" s="166"/>
      <c r="U741" s="205"/>
      <c r="V741" s="205"/>
      <c r="W741" s="166"/>
      <c r="X741" s="166"/>
      <c r="Y741" s="205"/>
      <c r="Z741" s="265"/>
      <c r="AA741" s="166"/>
      <c r="AB741" s="166"/>
      <c r="AC741" s="205"/>
      <c r="AD741" s="205"/>
      <c r="AE741" s="166"/>
      <c r="AF741" s="166"/>
      <c r="AG741" s="205"/>
      <c r="AH741" s="205"/>
      <c r="AI741" s="185"/>
      <c r="AJ741" s="166"/>
      <c r="AK741" s="205"/>
      <c r="AL741" s="205"/>
      <c r="AM741" s="166"/>
      <c r="AN741" s="166"/>
      <c r="AO741" s="205"/>
      <c r="AP741" s="265"/>
      <c r="AQ741" s="185"/>
      <c r="AR741" s="166"/>
      <c r="AS741" s="205"/>
      <c r="AT741" s="205"/>
      <c r="AU741" s="166"/>
      <c r="AV741" s="166"/>
      <c r="AW741" s="205"/>
      <c r="AX741" s="265"/>
      <c r="AY741" s="185"/>
      <c r="AZ741" s="166"/>
      <c r="BA741" s="205"/>
      <c r="BB741" s="205"/>
      <c r="BC741" s="166"/>
      <c r="BD741" s="166"/>
      <c r="BE741" s="205"/>
      <c r="BF741" s="265"/>
      <c r="BG741" s="166"/>
    </row>
    <row r="742" spans="1:59" ht="12.75" x14ac:dyDescent="0.2">
      <c r="A742" s="205"/>
      <c r="B742" s="206"/>
      <c r="C742" s="185"/>
      <c r="D742" s="166"/>
      <c r="E742" s="205"/>
      <c r="F742" s="205"/>
      <c r="G742" s="166"/>
      <c r="H742" s="166"/>
      <c r="I742" s="205"/>
      <c r="J742" s="265"/>
      <c r="K742" s="185"/>
      <c r="L742" s="166"/>
      <c r="M742" s="205"/>
      <c r="N742" s="205"/>
      <c r="O742" s="166"/>
      <c r="P742" s="166"/>
      <c r="Q742" s="205"/>
      <c r="R742" s="265"/>
      <c r="S742" s="185"/>
      <c r="T742" s="166"/>
      <c r="U742" s="205"/>
      <c r="V742" s="205"/>
      <c r="W742" s="166"/>
      <c r="X742" s="166"/>
      <c r="Y742" s="205"/>
      <c r="Z742" s="265"/>
      <c r="AA742" s="166"/>
      <c r="AB742" s="166"/>
      <c r="AC742" s="205"/>
      <c r="AD742" s="205"/>
      <c r="AE742" s="166"/>
      <c r="AF742" s="166"/>
      <c r="AG742" s="205"/>
      <c r="AH742" s="205"/>
      <c r="AI742" s="185"/>
      <c r="AJ742" s="166"/>
      <c r="AK742" s="205"/>
      <c r="AL742" s="205"/>
      <c r="AM742" s="166"/>
      <c r="AN742" s="166"/>
      <c r="AO742" s="205"/>
      <c r="AP742" s="265"/>
      <c r="AQ742" s="185"/>
      <c r="AR742" s="166"/>
      <c r="AS742" s="205"/>
      <c r="AT742" s="205"/>
      <c r="AU742" s="166"/>
      <c r="AV742" s="166"/>
      <c r="AW742" s="205"/>
      <c r="AX742" s="265"/>
      <c r="AY742" s="185"/>
      <c r="AZ742" s="166"/>
      <c r="BA742" s="205"/>
      <c r="BB742" s="205"/>
      <c r="BC742" s="166"/>
      <c r="BD742" s="166"/>
      <c r="BE742" s="205"/>
      <c r="BF742" s="265"/>
      <c r="BG742" s="166"/>
    </row>
    <row r="743" spans="1:59" ht="12.75" x14ac:dyDescent="0.2">
      <c r="A743" s="205"/>
      <c r="B743" s="206"/>
      <c r="C743" s="185"/>
      <c r="D743" s="166"/>
      <c r="E743" s="205"/>
      <c r="F743" s="205"/>
      <c r="G743" s="166"/>
      <c r="H743" s="166"/>
      <c r="I743" s="205"/>
      <c r="J743" s="265"/>
      <c r="K743" s="185"/>
      <c r="L743" s="166"/>
      <c r="M743" s="205"/>
      <c r="N743" s="205"/>
      <c r="O743" s="166"/>
      <c r="P743" s="166"/>
      <c r="Q743" s="205"/>
      <c r="R743" s="265"/>
      <c r="S743" s="185"/>
      <c r="T743" s="166"/>
      <c r="U743" s="205"/>
      <c r="V743" s="205"/>
      <c r="W743" s="166"/>
      <c r="X743" s="166"/>
      <c r="Y743" s="205"/>
      <c r="Z743" s="265"/>
      <c r="AA743" s="166"/>
      <c r="AB743" s="166"/>
      <c r="AC743" s="205"/>
      <c r="AD743" s="205"/>
      <c r="AE743" s="166"/>
      <c r="AF743" s="166"/>
      <c r="AG743" s="205"/>
      <c r="AH743" s="205"/>
      <c r="AI743" s="185"/>
      <c r="AJ743" s="166"/>
      <c r="AK743" s="205"/>
      <c r="AL743" s="205"/>
      <c r="AM743" s="166"/>
      <c r="AN743" s="166"/>
      <c r="AO743" s="205"/>
      <c r="AP743" s="265"/>
      <c r="AQ743" s="185"/>
      <c r="AR743" s="166"/>
      <c r="AS743" s="205"/>
      <c r="AT743" s="205"/>
      <c r="AU743" s="166"/>
      <c r="AV743" s="166"/>
      <c r="AW743" s="205"/>
      <c r="AX743" s="265"/>
      <c r="AY743" s="185"/>
      <c r="AZ743" s="166"/>
      <c r="BA743" s="205"/>
      <c r="BB743" s="205"/>
      <c r="BC743" s="166"/>
      <c r="BD743" s="166"/>
      <c r="BE743" s="205"/>
      <c r="BF743" s="265"/>
      <c r="BG743" s="166"/>
    </row>
    <row r="744" spans="1:59" ht="12.75" x14ac:dyDescent="0.2">
      <c r="A744" s="205"/>
      <c r="B744" s="206"/>
      <c r="C744" s="185"/>
      <c r="D744" s="166"/>
      <c r="E744" s="205"/>
      <c r="F744" s="205"/>
      <c r="G744" s="166"/>
      <c r="H744" s="166"/>
      <c r="I744" s="205"/>
      <c r="J744" s="265"/>
      <c r="K744" s="185"/>
      <c r="L744" s="166"/>
      <c r="M744" s="205"/>
      <c r="N744" s="205"/>
      <c r="O744" s="166"/>
      <c r="P744" s="166"/>
      <c r="Q744" s="205"/>
      <c r="R744" s="265"/>
      <c r="S744" s="185"/>
      <c r="T744" s="166"/>
      <c r="U744" s="205"/>
      <c r="V744" s="205"/>
      <c r="W744" s="166"/>
      <c r="X744" s="166"/>
      <c r="Y744" s="205"/>
      <c r="Z744" s="265"/>
      <c r="AA744" s="166"/>
      <c r="AB744" s="166"/>
      <c r="AC744" s="205"/>
      <c r="AD744" s="205"/>
      <c r="AE744" s="166"/>
      <c r="AF744" s="166"/>
      <c r="AG744" s="205"/>
      <c r="AH744" s="205"/>
      <c r="AI744" s="185"/>
      <c r="AJ744" s="166"/>
      <c r="AK744" s="205"/>
      <c r="AL744" s="205"/>
      <c r="AM744" s="166"/>
      <c r="AN744" s="166"/>
      <c r="AO744" s="205"/>
      <c r="AP744" s="265"/>
      <c r="AQ744" s="185"/>
      <c r="AR744" s="166"/>
      <c r="AS744" s="205"/>
      <c r="AT744" s="205"/>
      <c r="AU744" s="166"/>
      <c r="AV744" s="166"/>
      <c r="AW744" s="205"/>
      <c r="AX744" s="265"/>
      <c r="AY744" s="185"/>
      <c r="AZ744" s="166"/>
      <c r="BA744" s="205"/>
      <c r="BB744" s="205"/>
      <c r="BC744" s="166"/>
      <c r="BD744" s="166"/>
      <c r="BE744" s="205"/>
      <c r="BF744" s="265"/>
      <c r="BG744" s="166"/>
    </row>
    <row r="745" spans="1:59" ht="12.75" x14ac:dyDescent="0.2">
      <c r="A745" s="205"/>
      <c r="B745" s="206"/>
      <c r="C745" s="185"/>
      <c r="D745" s="166"/>
      <c r="E745" s="205"/>
      <c r="F745" s="205"/>
      <c r="G745" s="166"/>
      <c r="H745" s="166"/>
      <c r="I745" s="205"/>
      <c r="J745" s="265"/>
      <c r="K745" s="185"/>
      <c r="L745" s="166"/>
      <c r="M745" s="205"/>
      <c r="N745" s="205"/>
      <c r="O745" s="166"/>
      <c r="P745" s="166"/>
      <c r="Q745" s="205"/>
      <c r="R745" s="265"/>
      <c r="S745" s="185"/>
      <c r="T745" s="166"/>
      <c r="U745" s="205"/>
      <c r="V745" s="205"/>
      <c r="W745" s="166"/>
      <c r="X745" s="166"/>
      <c r="Y745" s="205"/>
      <c r="Z745" s="265"/>
      <c r="AA745" s="166"/>
      <c r="AB745" s="166"/>
      <c r="AC745" s="205"/>
      <c r="AD745" s="205"/>
      <c r="AE745" s="166"/>
      <c r="AF745" s="166"/>
      <c r="AG745" s="205"/>
      <c r="AH745" s="205"/>
      <c r="AI745" s="185"/>
      <c r="AJ745" s="166"/>
      <c r="AK745" s="205"/>
      <c r="AL745" s="205"/>
      <c r="AM745" s="166"/>
      <c r="AN745" s="166"/>
      <c r="AO745" s="205"/>
      <c r="AP745" s="265"/>
      <c r="AQ745" s="185"/>
      <c r="AR745" s="166"/>
      <c r="AS745" s="205"/>
      <c r="AT745" s="205"/>
      <c r="AU745" s="166"/>
      <c r="AV745" s="166"/>
      <c r="AW745" s="205"/>
      <c r="AX745" s="265"/>
      <c r="AY745" s="185"/>
      <c r="AZ745" s="166"/>
      <c r="BA745" s="205"/>
      <c r="BB745" s="205"/>
      <c r="BC745" s="166"/>
      <c r="BD745" s="166"/>
      <c r="BE745" s="205"/>
      <c r="BF745" s="265"/>
      <c r="BG745" s="166"/>
    </row>
    <row r="746" spans="1:59" ht="12.75" x14ac:dyDescent="0.2">
      <c r="A746" s="205"/>
      <c r="B746" s="206"/>
      <c r="C746" s="185"/>
      <c r="D746" s="166"/>
      <c r="E746" s="205"/>
      <c r="F746" s="205"/>
      <c r="G746" s="166"/>
      <c r="H746" s="166"/>
      <c r="I746" s="205"/>
      <c r="J746" s="265"/>
      <c r="K746" s="185"/>
      <c r="L746" s="166"/>
      <c r="M746" s="205"/>
      <c r="N746" s="205"/>
      <c r="O746" s="166"/>
      <c r="P746" s="166"/>
      <c r="Q746" s="205"/>
      <c r="R746" s="265"/>
      <c r="S746" s="185"/>
      <c r="T746" s="166"/>
      <c r="U746" s="205"/>
      <c r="V746" s="205"/>
      <c r="W746" s="166"/>
      <c r="X746" s="166"/>
      <c r="Y746" s="205"/>
      <c r="Z746" s="265"/>
      <c r="AA746" s="166"/>
      <c r="AB746" s="166"/>
      <c r="AC746" s="205"/>
      <c r="AD746" s="205"/>
      <c r="AE746" s="166"/>
      <c r="AF746" s="166"/>
      <c r="AG746" s="205"/>
      <c r="AH746" s="205"/>
      <c r="AI746" s="185"/>
      <c r="AJ746" s="166"/>
      <c r="AK746" s="205"/>
      <c r="AL746" s="205"/>
      <c r="AM746" s="166"/>
      <c r="AN746" s="166"/>
      <c r="AO746" s="205"/>
      <c r="AP746" s="265"/>
      <c r="AQ746" s="185"/>
      <c r="AR746" s="166"/>
      <c r="AS746" s="205"/>
      <c r="AT746" s="205"/>
      <c r="AU746" s="166"/>
      <c r="AV746" s="166"/>
      <c r="AW746" s="205"/>
      <c r="AX746" s="265"/>
      <c r="AY746" s="185"/>
      <c r="AZ746" s="166"/>
      <c r="BA746" s="205"/>
      <c r="BB746" s="205"/>
      <c r="BC746" s="166"/>
      <c r="BD746" s="166"/>
      <c r="BE746" s="205"/>
      <c r="BF746" s="265"/>
      <c r="BG746" s="166"/>
    </row>
    <row r="747" spans="1:59" ht="12.75" x14ac:dyDescent="0.2">
      <c r="A747" s="205"/>
      <c r="B747" s="206"/>
      <c r="C747" s="185"/>
      <c r="D747" s="166"/>
      <c r="E747" s="205"/>
      <c r="F747" s="205"/>
      <c r="G747" s="166"/>
      <c r="H747" s="166"/>
      <c r="I747" s="205"/>
      <c r="J747" s="265"/>
      <c r="K747" s="185"/>
      <c r="L747" s="166"/>
      <c r="M747" s="205"/>
      <c r="N747" s="205"/>
      <c r="O747" s="166"/>
      <c r="P747" s="166"/>
      <c r="Q747" s="205"/>
      <c r="R747" s="265"/>
      <c r="S747" s="185"/>
      <c r="T747" s="166"/>
      <c r="U747" s="205"/>
      <c r="V747" s="205"/>
      <c r="W747" s="166"/>
      <c r="X747" s="166"/>
      <c r="Y747" s="205"/>
      <c r="Z747" s="265"/>
      <c r="AA747" s="166"/>
      <c r="AB747" s="166"/>
      <c r="AC747" s="205"/>
      <c r="AD747" s="205"/>
      <c r="AE747" s="166"/>
      <c r="AF747" s="166"/>
      <c r="AG747" s="205"/>
      <c r="AH747" s="205"/>
      <c r="AI747" s="185"/>
      <c r="AJ747" s="166"/>
      <c r="AK747" s="205"/>
      <c r="AL747" s="205"/>
      <c r="AM747" s="166"/>
      <c r="AN747" s="166"/>
      <c r="AO747" s="205"/>
      <c r="AP747" s="265"/>
      <c r="AQ747" s="185"/>
      <c r="AR747" s="166"/>
      <c r="AS747" s="205"/>
      <c r="AT747" s="205"/>
      <c r="AU747" s="166"/>
      <c r="AV747" s="166"/>
      <c r="AW747" s="205"/>
      <c r="AX747" s="265"/>
      <c r="AY747" s="185"/>
      <c r="AZ747" s="166"/>
      <c r="BA747" s="205"/>
      <c r="BB747" s="205"/>
      <c r="BC747" s="166"/>
      <c r="BD747" s="166"/>
      <c r="BE747" s="205"/>
      <c r="BF747" s="265"/>
      <c r="BG747" s="166"/>
    </row>
    <row r="748" spans="1:59" ht="12.75" x14ac:dyDescent="0.2">
      <c r="A748" s="205"/>
      <c r="B748" s="206"/>
      <c r="C748" s="185"/>
      <c r="D748" s="166"/>
      <c r="E748" s="205"/>
      <c r="F748" s="205"/>
      <c r="G748" s="166"/>
      <c r="H748" s="166"/>
      <c r="I748" s="205"/>
      <c r="J748" s="265"/>
      <c r="K748" s="185"/>
      <c r="L748" s="166"/>
      <c r="M748" s="205"/>
      <c r="N748" s="205"/>
      <c r="O748" s="166"/>
      <c r="P748" s="166"/>
      <c r="Q748" s="205"/>
      <c r="R748" s="265"/>
      <c r="S748" s="185"/>
      <c r="T748" s="166"/>
      <c r="U748" s="205"/>
      <c r="V748" s="205"/>
      <c r="W748" s="166"/>
      <c r="X748" s="166"/>
      <c r="Y748" s="205"/>
      <c r="Z748" s="265"/>
      <c r="AA748" s="166"/>
      <c r="AB748" s="166"/>
      <c r="AC748" s="205"/>
      <c r="AD748" s="205"/>
      <c r="AE748" s="166"/>
      <c r="AF748" s="166"/>
      <c r="AG748" s="205"/>
      <c r="AH748" s="205"/>
      <c r="AI748" s="185"/>
      <c r="AJ748" s="166"/>
      <c r="AK748" s="205"/>
      <c r="AL748" s="205"/>
      <c r="AM748" s="166"/>
      <c r="AN748" s="166"/>
      <c r="AO748" s="205"/>
      <c r="AP748" s="265"/>
      <c r="AQ748" s="185"/>
      <c r="AR748" s="166"/>
      <c r="AS748" s="205"/>
      <c r="AT748" s="205"/>
      <c r="AU748" s="166"/>
      <c r="AV748" s="166"/>
      <c r="AW748" s="205"/>
      <c r="AX748" s="265"/>
      <c r="AY748" s="185"/>
      <c r="AZ748" s="166"/>
      <c r="BA748" s="205"/>
      <c r="BB748" s="205"/>
      <c r="BC748" s="166"/>
      <c r="BD748" s="166"/>
      <c r="BE748" s="205"/>
      <c r="BF748" s="265"/>
      <c r="BG748" s="166"/>
    </row>
    <row r="749" spans="1:59" ht="12.75" x14ac:dyDescent="0.2">
      <c r="A749" s="205"/>
      <c r="B749" s="206"/>
      <c r="C749" s="185"/>
      <c r="D749" s="166"/>
      <c r="E749" s="205"/>
      <c r="F749" s="205"/>
      <c r="G749" s="166"/>
      <c r="H749" s="166"/>
      <c r="I749" s="205"/>
      <c r="J749" s="265"/>
      <c r="K749" s="185"/>
      <c r="L749" s="166"/>
      <c r="M749" s="205"/>
      <c r="N749" s="205"/>
      <c r="O749" s="166"/>
      <c r="P749" s="166"/>
      <c r="Q749" s="205"/>
      <c r="R749" s="265"/>
      <c r="S749" s="185"/>
      <c r="T749" s="166"/>
      <c r="U749" s="205"/>
      <c r="V749" s="205"/>
      <c r="W749" s="166"/>
      <c r="X749" s="166"/>
      <c r="Y749" s="205"/>
      <c r="Z749" s="265"/>
      <c r="AA749" s="166"/>
      <c r="AB749" s="166"/>
      <c r="AC749" s="205"/>
      <c r="AD749" s="205"/>
      <c r="AE749" s="166"/>
      <c r="AF749" s="166"/>
      <c r="AG749" s="205"/>
      <c r="AH749" s="205"/>
      <c r="AI749" s="185"/>
      <c r="AJ749" s="166"/>
      <c r="AK749" s="205"/>
      <c r="AL749" s="205"/>
      <c r="AM749" s="166"/>
      <c r="AN749" s="166"/>
      <c r="AO749" s="205"/>
      <c r="AP749" s="265"/>
      <c r="AQ749" s="185"/>
      <c r="AR749" s="166"/>
      <c r="AS749" s="205"/>
      <c r="AT749" s="205"/>
      <c r="AU749" s="166"/>
      <c r="AV749" s="166"/>
      <c r="AW749" s="205"/>
      <c r="AX749" s="265"/>
      <c r="AY749" s="185"/>
      <c r="AZ749" s="166"/>
      <c r="BA749" s="205"/>
      <c r="BB749" s="205"/>
      <c r="BC749" s="166"/>
      <c r="BD749" s="166"/>
      <c r="BE749" s="205"/>
      <c r="BF749" s="265"/>
      <c r="BG749" s="166"/>
    </row>
    <row r="750" spans="1:59" ht="12.75" x14ac:dyDescent="0.2">
      <c r="A750" s="205"/>
      <c r="B750" s="206"/>
      <c r="C750" s="185"/>
      <c r="D750" s="166"/>
      <c r="E750" s="205"/>
      <c r="F750" s="205"/>
      <c r="G750" s="166"/>
      <c r="H750" s="166"/>
      <c r="I750" s="205"/>
      <c r="J750" s="265"/>
      <c r="K750" s="185"/>
      <c r="L750" s="166"/>
      <c r="M750" s="205"/>
      <c r="N750" s="205"/>
      <c r="O750" s="166"/>
      <c r="P750" s="166"/>
      <c r="Q750" s="205"/>
      <c r="R750" s="265"/>
      <c r="S750" s="185"/>
      <c r="T750" s="166"/>
      <c r="U750" s="205"/>
      <c r="V750" s="205"/>
      <c r="W750" s="166"/>
      <c r="X750" s="166"/>
      <c r="Y750" s="205"/>
      <c r="Z750" s="265"/>
      <c r="AA750" s="166"/>
      <c r="AB750" s="166"/>
      <c r="AC750" s="205"/>
      <c r="AD750" s="205"/>
      <c r="AE750" s="166"/>
      <c r="AF750" s="166"/>
      <c r="AG750" s="205"/>
      <c r="AH750" s="205"/>
      <c r="AI750" s="185"/>
      <c r="AJ750" s="166"/>
      <c r="AK750" s="205"/>
      <c r="AL750" s="205"/>
      <c r="AM750" s="166"/>
      <c r="AN750" s="166"/>
      <c r="AO750" s="205"/>
      <c r="AP750" s="265"/>
      <c r="AQ750" s="185"/>
      <c r="AR750" s="166"/>
      <c r="AS750" s="205"/>
      <c r="AT750" s="205"/>
      <c r="AU750" s="166"/>
      <c r="AV750" s="166"/>
      <c r="AW750" s="205"/>
      <c r="AX750" s="265"/>
      <c r="AY750" s="185"/>
      <c r="AZ750" s="166"/>
      <c r="BA750" s="205"/>
      <c r="BB750" s="205"/>
      <c r="BC750" s="166"/>
      <c r="BD750" s="166"/>
      <c r="BE750" s="205"/>
      <c r="BF750" s="265"/>
      <c r="BG750" s="166"/>
    </row>
    <row r="751" spans="1:59" ht="12.75" x14ac:dyDescent="0.2">
      <c r="A751" s="205"/>
      <c r="B751" s="206"/>
      <c r="C751" s="185"/>
      <c r="D751" s="166"/>
      <c r="E751" s="205"/>
      <c r="F751" s="205"/>
      <c r="G751" s="166"/>
      <c r="H751" s="166"/>
      <c r="I751" s="205"/>
      <c r="J751" s="265"/>
      <c r="K751" s="185"/>
      <c r="L751" s="166"/>
      <c r="M751" s="205"/>
      <c r="N751" s="205"/>
      <c r="O751" s="166"/>
      <c r="P751" s="166"/>
      <c r="Q751" s="205"/>
      <c r="R751" s="265"/>
      <c r="S751" s="185"/>
      <c r="T751" s="166"/>
      <c r="U751" s="205"/>
      <c r="V751" s="205"/>
      <c r="W751" s="166"/>
      <c r="X751" s="166"/>
      <c r="Y751" s="205"/>
      <c r="Z751" s="265"/>
      <c r="AA751" s="166"/>
      <c r="AB751" s="166"/>
      <c r="AC751" s="205"/>
      <c r="AD751" s="205"/>
      <c r="AE751" s="166"/>
      <c r="AF751" s="166"/>
      <c r="AG751" s="205"/>
      <c r="AH751" s="205"/>
      <c r="AI751" s="185"/>
      <c r="AJ751" s="166"/>
      <c r="AK751" s="205"/>
      <c r="AL751" s="205"/>
      <c r="AM751" s="166"/>
      <c r="AN751" s="166"/>
      <c r="AO751" s="205"/>
      <c r="AP751" s="265"/>
      <c r="AQ751" s="185"/>
      <c r="AR751" s="166"/>
      <c r="AS751" s="205"/>
      <c r="AT751" s="205"/>
      <c r="AU751" s="166"/>
      <c r="AV751" s="166"/>
      <c r="AW751" s="205"/>
      <c r="AX751" s="265"/>
      <c r="AY751" s="185"/>
      <c r="AZ751" s="166"/>
      <c r="BA751" s="205"/>
      <c r="BB751" s="205"/>
      <c r="BC751" s="166"/>
      <c r="BD751" s="166"/>
      <c r="BE751" s="205"/>
      <c r="BF751" s="265"/>
      <c r="BG751" s="166"/>
    </row>
    <row r="752" spans="1:59" ht="12.75" x14ac:dyDescent="0.2">
      <c r="A752" s="205"/>
      <c r="B752" s="206"/>
      <c r="C752" s="185"/>
      <c r="D752" s="166"/>
      <c r="E752" s="205"/>
      <c r="F752" s="205"/>
      <c r="G752" s="166"/>
      <c r="H752" s="166"/>
      <c r="I752" s="205"/>
      <c r="J752" s="265"/>
      <c r="K752" s="185"/>
      <c r="L752" s="166"/>
      <c r="M752" s="205"/>
      <c r="N752" s="205"/>
      <c r="O752" s="166"/>
      <c r="P752" s="166"/>
      <c r="Q752" s="205"/>
      <c r="R752" s="265"/>
      <c r="S752" s="185"/>
      <c r="T752" s="166"/>
      <c r="U752" s="205"/>
      <c r="V752" s="205"/>
      <c r="W752" s="166"/>
      <c r="X752" s="166"/>
      <c r="Y752" s="205"/>
      <c r="Z752" s="265"/>
      <c r="AA752" s="166"/>
      <c r="AB752" s="166"/>
      <c r="AC752" s="205"/>
      <c r="AD752" s="205"/>
      <c r="AE752" s="166"/>
      <c r="AF752" s="166"/>
      <c r="AG752" s="205"/>
      <c r="AH752" s="205"/>
      <c r="AI752" s="185"/>
      <c r="AJ752" s="166"/>
      <c r="AK752" s="205"/>
      <c r="AL752" s="205"/>
      <c r="AM752" s="166"/>
      <c r="AN752" s="166"/>
      <c r="AO752" s="205"/>
      <c r="AP752" s="265"/>
      <c r="AQ752" s="185"/>
      <c r="AR752" s="166"/>
      <c r="AS752" s="205"/>
      <c r="AT752" s="205"/>
      <c r="AU752" s="166"/>
      <c r="AV752" s="166"/>
      <c r="AW752" s="205"/>
      <c r="AX752" s="265"/>
      <c r="AY752" s="185"/>
      <c r="AZ752" s="166"/>
      <c r="BA752" s="205"/>
      <c r="BB752" s="205"/>
      <c r="BC752" s="166"/>
      <c r="BD752" s="166"/>
      <c r="BE752" s="205"/>
      <c r="BF752" s="265"/>
      <c r="BG752" s="166"/>
    </row>
    <row r="753" spans="1:59" ht="12.75" x14ac:dyDescent="0.2">
      <c r="A753" s="205"/>
      <c r="B753" s="206"/>
      <c r="C753" s="185"/>
      <c r="D753" s="166"/>
      <c r="E753" s="205"/>
      <c r="F753" s="205"/>
      <c r="G753" s="166"/>
      <c r="H753" s="166"/>
      <c r="I753" s="205"/>
      <c r="J753" s="265"/>
      <c r="K753" s="185"/>
      <c r="L753" s="166"/>
      <c r="M753" s="205"/>
      <c r="N753" s="205"/>
      <c r="O753" s="166"/>
      <c r="P753" s="166"/>
      <c r="Q753" s="205"/>
      <c r="R753" s="265"/>
      <c r="S753" s="185"/>
      <c r="T753" s="166"/>
      <c r="U753" s="205"/>
      <c r="V753" s="205"/>
      <c r="W753" s="166"/>
      <c r="X753" s="166"/>
      <c r="Y753" s="205"/>
      <c r="Z753" s="265"/>
      <c r="AA753" s="166"/>
      <c r="AB753" s="166"/>
      <c r="AC753" s="205"/>
      <c r="AD753" s="205"/>
      <c r="AE753" s="166"/>
      <c r="AF753" s="166"/>
      <c r="AG753" s="205"/>
      <c r="AH753" s="205"/>
      <c r="AI753" s="185"/>
      <c r="AJ753" s="166"/>
      <c r="AK753" s="205"/>
      <c r="AL753" s="205"/>
      <c r="AM753" s="166"/>
      <c r="AN753" s="166"/>
      <c r="AO753" s="205"/>
      <c r="AP753" s="265"/>
      <c r="AQ753" s="185"/>
      <c r="AR753" s="166"/>
      <c r="AS753" s="205"/>
      <c r="AT753" s="205"/>
      <c r="AU753" s="166"/>
      <c r="AV753" s="166"/>
      <c r="AW753" s="205"/>
      <c r="AX753" s="265"/>
      <c r="AY753" s="185"/>
      <c r="AZ753" s="166"/>
      <c r="BA753" s="205"/>
      <c r="BB753" s="205"/>
      <c r="BC753" s="166"/>
      <c r="BD753" s="166"/>
      <c r="BE753" s="205"/>
      <c r="BF753" s="265"/>
      <c r="BG753" s="166"/>
    </row>
    <row r="754" spans="1:59" ht="12.75" x14ac:dyDescent="0.2">
      <c r="A754" s="205"/>
      <c r="B754" s="206"/>
      <c r="C754" s="185"/>
      <c r="D754" s="166"/>
      <c r="E754" s="205"/>
      <c r="F754" s="205"/>
      <c r="G754" s="166"/>
      <c r="H754" s="166"/>
      <c r="I754" s="205"/>
      <c r="J754" s="265"/>
      <c r="K754" s="185"/>
      <c r="L754" s="166"/>
      <c r="M754" s="205"/>
      <c r="N754" s="205"/>
      <c r="O754" s="166"/>
      <c r="P754" s="166"/>
      <c r="Q754" s="205"/>
      <c r="R754" s="265"/>
      <c r="S754" s="185"/>
      <c r="T754" s="166"/>
      <c r="U754" s="205"/>
      <c r="V754" s="205"/>
      <c r="W754" s="166"/>
      <c r="X754" s="166"/>
      <c r="Y754" s="205"/>
      <c r="Z754" s="265"/>
      <c r="AA754" s="166"/>
      <c r="AB754" s="166"/>
      <c r="AC754" s="205"/>
      <c r="AD754" s="205"/>
      <c r="AE754" s="166"/>
      <c r="AF754" s="166"/>
      <c r="AG754" s="205"/>
      <c r="AH754" s="205"/>
      <c r="AI754" s="185"/>
      <c r="AJ754" s="166"/>
      <c r="AK754" s="205"/>
      <c r="AL754" s="205"/>
      <c r="AM754" s="166"/>
      <c r="AN754" s="166"/>
      <c r="AO754" s="205"/>
      <c r="AP754" s="265"/>
      <c r="AQ754" s="185"/>
      <c r="AR754" s="166"/>
      <c r="AS754" s="205"/>
      <c r="AT754" s="205"/>
      <c r="AU754" s="166"/>
      <c r="AV754" s="166"/>
      <c r="AW754" s="205"/>
      <c r="AX754" s="265"/>
      <c r="AY754" s="185"/>
      <c r="AZ754" s="166"/>
      <c r="BA754" s="205"/>
      <c r="BB754" s="205"/>
      <c r="BC754" s="166"/>
      <c r="BD754" s="166"/>
      <c r="BE754" s="205"/>
      <c r="BF754" s="265"/>
      <c r="BG754" s="166"/>
    </row>
    <row r="755" spans="1:59" ht="12.75" x14ac:dyDescent="0.2">
      <c r="A755" s="205"/>
      <c r="B755" s="206"/>
      <c r="C755" s="185"/>
      <c r="D755" s="166"/>
      <c r="E755" s="205"/>
      <c r="F755" s="205"/>
      <c r="G755" s="166"/>
      <c r="H755" s="166"/>
      <c r="I755" s="205"/>
      <c r="J755" s="265"/>
      <c r="K755" s="185"/>
      <c r="L755" s="166"/>
      <c r="M755" s="205"/>
      <c r="N755" s="205"/>
      <c r="O755" s="166"/>
      <c r="P755" s="166"/>
      <c r="Q755" s="205"/>
      <c r="R755" s="265"/>
      <c r="S755" s="185"/>
      <c r="T755" s="166"/>
      <c r="U755" s="205"/>
      <c r="V755" s="205"/>
      <c r="W755" s="166"/>
      <c r="X755" s="166"/>
      <c r="Y755" s="205"/>
      <c r="Z755" s="265"/>
      <c r="AA755" s="166"/>
      <c r="AB755" s="166"/>
      <c r="AC755" s="205"/>
      <c r="AD755" s="205"/>
      <c r="AE755" s="166"/>
      <c r="AF755" s="166"/>
      <c r="AG755" s="205"/>
      <c r="AH755" s="205"/>
      <c r="AI755" s="185"/>
      <c r="AJ755" s="166"/>
      <c r="AK755" s="205"/>
      <c r="AL755" s="205"/>
      <c r="AM755" s="166"/>
      <c r="AN755" s="166"/>
      <c r="AO755" s="205"/>
      <c r="AP755" s="265"/>
      <c r="AQ755" s="185"/>
      <c r="AR755" s="166"/>
      <c r="AS755" s="205"/>
      <c r="AT755" s="205"/>
      <c r="AU755" s="166"/>
      <c r="AV755" s="166"/>
      <c r="AW755" s="205"/>
      <c r="AX755" s="265"/>
      <c r="AY755" s="185"/>
      <c r="AZ755" s="166"/>
      <c r="BA755" s="205"/>
      <c r="BB755" s="205"/>
      <c r="BC755" s="166"/>
      <c r="BD755" s="166"/>
      <c r="BE755" s="205"/>
      <c r="BF755" s="265"/>
      <c r="BG755" s="166"/>
    </row>
    <row r="756" spans="1:59" ht="12.75" x14ac:dyDescent="0.2">
      <c r="A756" s="205"/>
      <c r="B756" s="206"/>
      <c r="C756" s="185"/>
      <c r="D756" s="166"/>
      <c r="E756" s="205"/>
      <c r="F756" s="205"/>
      <c r="G756" s="166"/>
      <c r="H756" s="166"/>
      <c r="I756" s="205"/>
      <c r="J756" s="265"/>
      <c r="K756" s="185"/>
      <c r="L756" s="166"/>
      <c r="M756" s="205"/>
      <c r="N756" s="205"/>
      <c r="O756" s="166"/>
      <c r="P756" s="166"/>
      <c r="Q756" s="205"/>
      <c r="R756" s="265"/>
      <c r="S756" s="185"/>
      <c r="T756" s="166"/>
      <c r="U756" s="205"/>
      <c r="V756" s="205"/>
      <c r="W756" s="166"/>
      <c r="X756" s="166"/>
      <c r="Y756" s="205"/>
      <c r="Z756" s="265"/>
      <c r="AA756" s="166"/>
      <c r="AB756" s="166"/>
      <c r="AC756" s="205"/>
      <c r="AD756" s="205"/>
      <c r="AE756" s="166"/>
      <c r="AF756" s="166"/>
      <c r="AG756" s="205"/>
      <c r="AH756" s="205"/>
      <c r="AI756" s="185"/>
      <c r="AJ756" s="166"/>
      <c r="AK756" s="205"/>
      <c r="AL756" s="205"/>
      <c r="AM756" s="166"/>
      <c r="AN756" s="166"/>
      <c r="AO756" s="205"/>
      <c r="AP756" s="265"/>
      <c r="AQ756" s="185"/>
      <c r="AR756" s="166"/>
      <c r="AS756" s="205"/>
      <c r="AT756" s="205"/>
      <c r="AU756" s="166"/>
      <c r="AV756" s="166"/>
      <c r="AW756" s="205"/>
      <c r="AX756" s="265"/>
      <c r="AY756" s="185"/>
      <c r="AZ756" s="166"/>
      <c r="BA756" s="205"/>
      <c r="BB756" s="205"/>
      <c r="BC756" s="166"/>
      <c r="BD756" s="166"/>
      <c r="BE756" s="205"/>
      <c r="BF756" s="265"/>
      <c r="BG756" s="166"/>
    </row>
    <row r="757" spans="1:59" ht="12.75" x14ac:dyDescent="0.2">
      <c r="A757" s="205"/>
      <c r="B757" s="206"/>
      <c r="C757" s="185"/>
      <c r="D757" s="166"/>
      <c r="E757" s="205"/>
      <c r="F757" s="205"/>
      <c r="G757" s="166"/>
      <c r="H757" s="166"/>
      <c r="I757" s="205"/>
      <c r="J757" s="265"/>
      <c r="K757" s="185"/>
      <c r="L757" s="166"/>
      <c r="M757" s="205"/>
      <c r="N757" s="205"/>
      <c r="O757" s="166"/>
      <c r="P757" s="166"/>
      <c r="Q757" s="205"/>
      <c r="R757" s="265"/>
      <c r="S757" s="185"/>
      <c r="T757" s="166"/>
      <c r="U757" s="205"/>
      <c r="V757" s="205"/>
      <c r="W757" s="166"/>
      <c r="X757" s="166"/>
      <c r="Y757" s="205"/>
      <c r="Z757" s="265"/>
      <c r="AA757" s="166"/>
      <c r="AB757" s="166"/>
      <c r="AC757" s="205"/>
      <c r="AD757" s="205"/>
      <c r="AE757" s="166"/>
      <c r="AF757" s="166"/>
      <c r="AG757" s="205"/>
      <c r="AH757" s="205"/>
      <c r="AI757" s="185"/>
      <c r="AJ757" s="166"/>
      <c r="AK757" s="205"/>
      <c r="AL757" s="205"/>
      <c r="AM757" s="166"/>
      <c r="AN757" s="166"/>
      <c r="AO757" s="205"/>
      <c r="AP757" s="265"/>
      <c r="AQ757" s="185"/>
      <c r="AR757" s="166"/>
      <c r="AS757" s="205"/>
      <c r="AT757" s="205"/>
      <c r="AU757" s="166"/>
      <c r="AV757" s="166"/>
      <c r="AW757" s="205"/>
      <c r="AX757" s="265"/>
      <c r="AY757" s="185"/>
      <c r="AZ757" s="166"/>
      <c r="BA757" s="205"/>
      <c r="BB757" s="205"/>
      <c r="BC757" s="166"/>
      <c r="BD757" s="166"/>
      <c r="BE757" s="205"/>
      <c r="BF757" s="265"/>
      <c r="BG757" s="166"/>
    </row>
    <row r="758" spans="1:59" ht="12.75" x14ac:dyDescent="0.2">
      <c r="A758" s="205"/>
      <c r="B758" s="206"/>
      <c r="C758" s="185"/>
      <c r="D758" s="166"/>
      <c r="E758" s="205"/>
      <c r="F758" s="205"/>
      <c r="G758" s="166"/>
      <c r="H758" s="166"/>
      <c r="I758" s="205"/>
      <c r="J758" s="265"/>
      <c r="K758" s="185"/>
      <c r="L758" s="166"/>
      <c r="M758" s="205"/>
      <c r="N758" s="205"/>
      <c r="O758" s="166"/>
      <c r="P758" s="166"/>
      <c r="Q758" s="205"/>
      <c r="R758" s="265"/>
      <c r="S758" s="185"/>
      <c r="T758" s="166"/>
      <c r="U758" s="205"/>
      <c r="V758" s="205"/>
      <c r="W758" s="166"/>
      <c r="X758" s="166"/>
      <c r="Y758" s="205"/>
      <c r="Z758" s="265"/>
      <c r="AA758" s="166"/>
      <c r="AB758" s="166"/>
      <c r="AC758" s="205"/>
      <c r="AD758" s="205"/>
      <c r="AE758" s="166"/>
      <c r="AF758" s="166"/>
      <c r="AG758" s="205"/>
      <c r="AH758" s="205"/>
      <c r="AI758" s="185"/>
      <c r="AJ758" s="166"/>
      <c r="AK758" s="205"/>
      <c r="AL758" s="205"/>
      <c r="AM758" s="166"/>
      <c r="AN758" s="166"/>
      <c r="AO758" s="205"/>
      <c r="AP758" s="265"/>
      <c r="AQ758" s="185"/>
      <c r="AR758" s="166"/>
      <c r="AS758" s="205"/>
      <c r="AT758" s="205"/>
      <c r="AU758" s="166"/>
      <c r="AV758" s="166"/>
      <c r="AW758" s="205"/>
      <c r="AX758" s="265"/>
      <c r="AY758" s="185"/>
      <c r="AZ758" s="166"/>
      <c r="BA758" s="205"/>
      <c r="BB758" s="205"/>
      <c r="BC758" s="166"/>
      <c r="BD758" s="166"/>
      <c r="BE758" s="205"/>
      <c r="BF758" s="265"/>
      <c r="BG758" s="166"/>
    </row>
    <row r="759" spans="1:59" ht="12.75" x14ac:dyDescent="0.2">
      <c r="A759" s="205"/>
      <c r="B759" s="206"/>
      <c r="C759" s="185"/>
      <c r="D759" s="166"/>
      <c r="E759" s="205"/>
      <c r="F759" s="205"/>
      <c r="G759" s="166"/>
      <c r="H759" s="166"/>
      <c r="I759" s="205"/>
      <c r="J759" s="265"/>
      <c r="K759" s="185"/>
      <c r="L759" s="166"/>
      <c r="M759" s="205"/>
      <c r="N759" s="205"/>
      <c r="O759" s="166"/>
      <c r="P759" s="166"/>
      <c r="Q759" s="205"/>
      <c r="R759" s="265"/>
      <c r="S759" s="185"/>
      <c r="T759" s="166"/>
      <c r="U759" s="205"/>
      <c r="V759" s="205"/>
      <c r="W759" s="166"/>
      <c r="X759" s="166"/>
      <c r="Y759" s="205"/>
      <c r="Z759" s="265"/>
      <c r="AA759" s="166"/>
      <c r="AB759" s="166"/>
      <c r="AC759" s="205"/>
      <c r="AD759" s="205"/>
      <c r="AE759" s="166"/>
      <c r="AF759" s="166"/>
      <c r="AG759" s="205"/>
      <c r="AH759" s="205"/>
      <c r="AI759" s="185"/>
      <c r="AJ759" s="166"/>
      <c r="AK759" s="205"/>
      <c r="AL759" s="205"/>
      <c r="AM759" s="166"/>
      <c r="AN759" s="166"/>
      <c r="AO759" s="205"/>
      <c r="AP759" s="265"/>
      <c r="AQ759" s="185"/>
      <c r="AR759" s="166"/>
      <c r="AS759" s="205"/>
      <c r="AT759" s="205"/>
      <c r="AU759" s="166"/>
      <c r="AV759" s="166"/>
      <c r="AW759" s="205"/>
      <c r="AX759" s="265"/>
      <c r="AY759" s="185"/>
      <c r="AZ759" s="166"/>
      <c r="BA759" s="205"/>
      <c r="BB759" s="205"/>
      <c r="BC759" s="166"/>
      <c r="BD759" s="166"/>
      <c r="BE759" s="205"/>
      <c r="BF759" s="265"/>
      <c r="BG759" s="166"/>
    </row>
    <row r="760" spans="1:59" ht="12.75" x14ac:dyDescent="0.2">
      <c r="A760" s="205"/>
      <c r="B760" s="206"/>
      <c r="C760" s="185"/>
      <c r="D760" s="166"/>
      <c r="E760" s="205"/>
      <c r="F760" s="205"/>
      <c r="G760" s="166"/>
      <c r="H760" s="166"/>
      <c r="I760" s="205"/>
      <c r="J760" s="265"/>
      <c r="K760" s="185"/>
      <c r="L760" s="166"/>
      <c r="M760" s="205"/>
      <c r="N760" s="205"/>
      <c r="O760" s="166"/>
      <c r="P760" s="166"/>
      <c r="Q760" s="205"/>
      <c r="R760" s="265"/>
      <c r="S760" s="185"/>
      <c r="T760" s="166"/>
      <c r="U760" s="205"/>
      <c r="V760" s="205"/>
      <c r="W760" s="166"/>
      <c r="X760" s="166"/>
      <c r="Y760" s="205"/>
      <c r="Z760" s="265"/>
      <c r="AA760" s="166"/>
      <c r="AB760" s="166"/>
      <c r="AC760" s="205"/>
      <c r="AD760" s="205"/>
      <c r="AE760" s="166"/>
      <c r="AF760" s="166"/>
      <c r="AG760" s="205"/>
      <c r="AH760" s="205"/>
      <c r="AI760" s="185"/>
      <c r="AJ760" s="166"/>
      <c r="AK760" s="205"/>
      <c r="AL760" s="205"/>
      <c r="AM760" s="166"/>
      <c r="AN760" s="166"/>
      <c r="AO760" s="205"/>
      <c r="AP760" s="265"/>
      <c r="AQ760" s="185"/>
      <c r="AR760" s="166"/>
      <c r="AS760" s="205"/>
      <c r="AT760" s="205"/>
      <c r="AU760" s="166"/>
      <c r="AV760" s="166"/>
      <c r="AW760" s="205"/>
      <c r="AX760" s="265"/>
      <c r="AY760" s="185"/>
      <c r="AZ760" s="166"/>
      <c r="BA760" s="205"/>
      <c r="BB760" s="205"/>
      <c r="BC760" s="166"/>
      <c r="BD760" s="166"/>
      <c r="BE760" s="205"/>
      <c r="BF760" s="265"/>
      <c r="BG760" s="166"/>
    </row>
    <row r="761" spans="1:59" ht="12.75" x14ac:dyDescent="0.2">
      <c r="A761" s="205"/>
      <c r="B761" s="206"/>
      <c r="C761" s="185"/>
      <c r="D761" s="166"/>
      <c r="E761" s="205"/>
      <c r="F761" s="205"/>
      <c r="G761" s="166"/>
      <c r="H761" s="166"/>
      <c r="I761" s="205"/>
      <c r="J761" s="265"/>
      <c r="K761" s="185"/>
      <c r="L761" s="166"/>
      <c r="M761" s="205"/>
      <c r="N761" s="205"/>
      <c r="O761" s="166"/>
      <c r="P761" s="166"/>
      <c r="Q761" s="205"/>
      <c r="R761" s="265"/>
      <c r="S761" s="185"/>
      <c r="T761" s="166"/>
      <c r="U761" s="205"/>
      <c r="V761" s="205"/>
      <c r="W761" s="166"/>
      <c r="X761" s="166"/>
      <c r="Y761" s="205"/>
      <c r="Z761" s="265"/>
      <c r="AA761" s="166"/>
      <c r="AB761" s="166"/>
      <c r="AC761" s="205"/>
      <c r="AD761" s="205"/>
      <c r="AE761" s="166"/>
      <c r="AF761" s="166"/>
      <c r="AG761" s="205"/>
      <c r="AH761" s="205"/>
      <c r="AI761" s="185"/>
      <c r="AJ761" s="166"/>
      <c r="AK761" s="205"/>
      <c r="AL761" s="205"/>
      <c r="AM761" s="166"/>
      <c r="AN761" s="166"/>
      <c r="AO761" s="205"/>
      <c r="AP761" s="265"/>
      <c r="AQ761" s="185"/>
      <c r="AR761" s="166"/>
      <c r="AS761" s="205"/>
      <c r="AT761" s="205"/>
      <c r="AU761" s="166"/>
      <c r="AV761" s="166"/>
      <c r="AW761" s="205"/>
      <c r="AX761" s="265"/>
      <c r="AY761" s="185"/>
      <c r="AZ761" s="166"/>
      <c r="BA761" s="205"/>
      <c r="BB761" s="205"/>
      <c r="BC761" s="166"/>
      <c r="BD761" s="166"/>
      <c r="BE761" s="205"/>
      <c r="BF761" s="265"/>
      <c r="BG761" s="166"/>
    </row>
    <row r="762" spans="1:59" ht="12.75" x14ac:dyDescent="0.2">
      <c r="A762" s="205"/>
      <c r="B762" s="206"/>
      <c r="C762" s="185"/>
      <c r="D762" s="166"/>
      <c r="E762" s="205"/>
      <c r="F762" s="205"/>
      <c r="G762" s="166"/>
      <c r="H762" s="166"/>
      <c r="I762" s="205"/>
      <c r="J762" s="265"/>
      <c r="K762" s="185"/>
      <c r="L762" s="166"/>
      <c r="M762" s="205"/>
      <c r="N762" s="205"/>
      <c r="O762" s="166"/>
      <c r="P762" s="166"/>
      <c r="Q762" s="205"/>
      <c r="R762" s="265"/>
      <c r="S762" s="185"/>
      <c r="T762" s="166"/>
      <c r="U762" s="205"/>
      <c r="V762" s="205"/>
      <c r="W762" s="166"/>
      <c r="X762" s="166"/>
      <c r="Y762" s="205"/>
      <c r="Z762" s="265"/>
      <c r="AA762" s="166"/>
      <c r="AB762" s="166"/>
      <c r="AC762" s="205"/>
      <c r="AD762" s="205"/>
      <c r="AE762" s="166"/>
      <c r="AF762" s="166"/>
      <c r="AG762" s="205"/>
      <c r="AH762" s="205"/>
      <c r="AI762" s="185"/>
      <c r="AJ762" s="166"/>
      <c r="AK762" s="205"/>
      <c r="AL762" s="205"/>
      <c r="AM762" s="166"/>
      <c r="AN762" s="166"/>
      <c r="AO762" s="205"/>
      <c r="AP762" s="265"/>
      <c r="AQ762" s="185"/>
      <c r="AR762" s="166"/>
      <c r="AS762" s="205"/>
      <c r="AT762" s="205"/>
      <c r="AU762" s="166"/>
      <c r="AV762" s="166"/>
      <c r="AW762" s="205"/>
      <c r="AX762" s="265"/>
      <c r="AY762" s="185"/>
      <c r="AZ762" s="166"/>
      <c r="BA762" s="205"/>
      <c r="BB762" s="205"/>
      <c r="BC762" s="166"/>
      <c r="BD762" s="166"/>
      <c r="BE762" s="205"/>
      <c r="BF762" s="265"/>
      <c r="BG762" s="166"/>
    </row>
    <row r="763" spans="1:59" ht="12.75" x14ac:dyDescent="0.2">
      <c r="A763" s="205"/>
      <c r="B763" s="206"/>
      <c r="C763" s="185"/>
      <c r="D763" s="166"/>
      <c r="E763" s="205"/>
      <c r="F763" s="205"/>
      <c r="G763" s="166"/>
      <c r="H763" s="166"/>
      <c r="I763" s="205"/>
      <c r="J763" s="265"/>
      <c r="K763" s="185"/>
      <c r="L763" s="166"/>
      <c r="M763" s="205"/>
      <c r="N763" s="205"/>
      <c r="O763" s="166"/>
      <c r="P763" s="166"/>
      <c r="Q763" s="205"/>
      <c r="R763" s="265"/>
      <c r="S763" s="185"/>
      <c r="T763" s="166"/>
      <c r="U763" s="205"/>
      <c r="V763" s="205"/>
      <c r="W763" s="166"/>
      <c r="X763" s="166"/>
      <c r="Y763" s="205"/>
      <c r="Z763" s="265"/>
      <c r="AA763" s="166"/>
      <c r="AB763" s="166"/>
      <c r="AC763" s="205"/>
      <c r="AD763" s="205"/>
      <c r="AE763" s="166"/>
      <c r="AF763" s="166"/>
      <c r="AG763" s="205"/>
      <c r="AH763" s="205"/>
      <c r="AI763" s="185"/>
      <c r="AJ763" s="166"/>
      <c r="AK763" s="205"/>
      <c r="AL763" s="205"/>
      <c r="AM763" s="166"/>
      <c r="AN763" s="166"/>
      <c r="AO763" s="205"/>
      <c r="AP763" s="265"/>
      <c r="AQ763" s="185"/>
      <c r="AR763" s="166"/>
      <c r="AS763" s="205"/>
      <c r="AT763" s="205"/>
      <c r="AU763" s="166"/>
      <c r="AV763" s="166"/>
      <c r="AW763" s="205"/>
      <c r="AX763" s="265"/>
      <c r="AY763" s="185"/>
      <c r="AZ763" s="166"/>
      <c r="BA763" s="205"/>
      <c r="BB763" s="205"/>
      <c r="BC763" s="166"/>
      <c r="BD763" s="166"/>
      <c r="BE763" s="205"/>
      <c r="BF763" s="265"/>
      <c r="BG763" s="166"/>
    </row>
    <row r="764" spans="1:59" ht="12.75" x14ac:dyDescent="0.2">
      <c r="A764" s="205"/>
      <c r="B764" s="206"/>
      <c r="C764" s="185"/>
      <c r="D764" s="166"/>
      <c r="E764" s="205"/>
      <c r="F764" s="205"/>
      <c r="G764" s="166"/>
      <c r="H764" s="166"/>
      <c r="I764" s="205"/>
      <c r="J764" s="265"/>
      <c r="K764" s="185"/>
      <c r="L764" s="166"/>
      <c r="M764" s="205"/>
      <c r="N764" s="205"/>
      <c r="O764" s="166"/>
      <c r="P764" s="166"/>
      <c r="Q764" s="205"/>
      <c r="R764" s="265"/>
      <c r="S764" s="185"/>
      <c r="T764" s="166"/>
      <c r="U764" s="205"/>
      <c r="V764" s="205"/>
      <c r="W764" s="166"/>
      <c r="X764" s="166"/>
      <c r="Y764" s="205"/>
      <c r="Z764" s="265"/>
      <c r="AA764" s="166"/>
      <c r="AB764" s="166"/>
      <c r="AC764" s="205"/>
      <c r="AD764" s="205"/>
      <c r="AE764" s="166"/>
      <c r="AF764" s="166"/>
      <c r="AG764" s="205"/>
      <c r="AH764" s="205"/>
      <c r="AI764" s="185"/>
      <c r="AJ764" s="166"/>
      <c r="AK764" s="205"/>
      <c r="AL764" s="205"/>
      <c r="AM764" s="166"/>
      <c r="AN764" s="166"/>
      <c r="AO764" s="205"/>
      <c r="AP764" s="265"/>
      <c r="AQ764" s="185"/>
      <c r="AR764" s="166"/>
      <c r="AS764" s="205"/>
      <c r="AT764" s="205"/>
      <c r="AU764" s="166"/>
      <c r="AV764" s="166"/>
      <c r="AW764" s="205"/>
      <c r="AX764" s="265"/>
      <c r="AY764" s="185"/>
      <c r="AZ764" s="166"/>
      <c r="BA764" s="205"/>
      <c r="BB764" s="205"/>
      <c r="BC764" s="166"/>
      <c r="BD764" s="166"/>
      <c r="BE764" s="205"/>
      <c r="BF764" s="265"/>
      <c r="BG764" s="166"/>
    </row>
    <row r="765" spans="1:59" ht="12.75" x14ac:dyDescent="0.2">
      <c r="A765" s="205"/>
      <c r="B765" s="206"/>
      <c r="C765" s="185"/>
      <c r="D765" s="166"/>
      <c r="E765" s="205"/>
      <c r="F765" s="205"/>
      <c r="G765" s="166"/>
      <c r="H765" s="166"/>
      <c r="I765" s="205"/>
      <c r="J765" s="265"/>
      <c r="K765" s="185"/>
      <c r="L765" s="166"/>
      <c r="M765" s="205"/>
      <c r="N765" s="205"/>
      <c r="O765" s="166"/>
      <c r="P765" s="166"/>
      <c r="Q765" s="205"/>
      <c r="R765" s="265"/>
      <c r="S765" s="185"/>
      <c r="T765" s="166"/>
      <c r="U765" s="205"/>
      <c r="V765" s="205"/>
      <c r="W765" s="166"/>
      <c r="X765" s="166"/>
      <c r="Y765" s="205"/>
      <c r="Z765" s="265"/>
      <c r="AA765" s="166"/>
      <c r="AB765" s="166"/>
      <c r="AC765" s="205"/>
      <c r="AD765" s="205"/>
      <c r="AE765" s="166"/>
      <c r="AF765" s="166"/>
      <c r="AG765" s="205"/>
      <c r="AH765" s="205"/>
      <c r="AI765" s="185"/>
      <c r="AJ765" s="166"/>
      <c r="AK765" s="205"/>
      <c r="AL765" s="205"/>
      <c r="AM765" s="166"/>
      <c r="AN765" s="166"/>
      <c r="AO765" s="205"/>
      <c r="AP765" s="265"/>
      <c r="AQ765" s="185"/>
      <c r="AR765" s="166"/>
      <c r="AS765" s="205"/>
      <c r="AT765" s="205"/>
      <c r="AU765" s="166"/>
      <c r="AV765" s="166"/>
      <c r="AW765" s="205"/>
      <c r="AX765" s="265"/>
      <c r="AY765" s="185"/>
      <c r="AZ765" s="166"/>
      <c r="BA765" s="205"/>
      <c r="BB765" s="205"/>
      <c r="BC765" s="166"/>
      <c r="BD765" s="166"/>
      <c r="BE765" s="205"/>
      <c r="BF765" s="265"/>
      <c r="BG765" s="166"/>
    </row>
    <row r="766" spans="1:59" ht="12.75" x14ac:dyDescent="0.2">
      <c r="A766" s="205"/>
      <c r="B766" s="206"/>
      <c r="C766" s="185"/>
      <c r="D766" s="166"/>
      <c r="E766" s="205"/>
      <c r="F766" s="205"/>
      <c r="G766" s="166"/>
      <c r="H766" s="166"/>
      <c r="I766" s="205"/>
      <c r="J766" s="265"/>
      <c r="K766" s="185"/>
      <c r="L766" s="166"/>
      <c r="M766" s="205"/>
      <c r="N766" s="205"/>
      <c r="O766" s="166"/>
      <c r="P766" s="166"/>
      <c r="Q766" s="205"/>
      <c r="R766" s="265"/>
      <c r="S766" s="185"/>
      <c r="T766" s="166"/>
      <c r="U766" s="205"/>
      <c r="V766" s="205"/>
      <c r="W766" s="166"/>
      <c r="X766" s="166"/>
      <c r="Y766" s="205"/>
      <c r="Z766" s="265"/>
      <c r="AA766" s="166"/>
      <c r="AB766" s="166"/>
      <c r="AC766" s="205"/>
      <c r="AD766" s="205"/>
      <c r="AE766" s="166"/>
      <c r="AF766" s="166"/>
      <c r="AG766" s="205"/>
      <c r="AH766" s="205"/>
      <c r="AI766" s="185"/>
      <c r="AJ766" s="166"/>
      <c r="AK766" s="205"/>
      <c r="AL766" s="205"/>
      <c r="AM766" s="166"/>
      <c r="AN766" s="166"/>
      <c r="AO766" s="205"/>
      <c r="AP766" s="265"/>
      <c r="AQ766" s="185"/>
      <c r="AR766" s="166"/>
      <c r="AS766" s="205"/>
      <c r="AT766" s="205"/>
      <c r="AU766" s="166"/>
      <c r="AV766" s="166"/>
      <c r="AW766" s="205"/>
      <c r="AX766" s="265"/>
      <c r="AY766" s="185"/>
      <c r="AZ766" s="166"/>
      <c r="BA766" s="205"/>
      <c r="BB766" s="205"/>
      <c r="BC766" s="166"/>
      <c r="BD766" s="166"/>
      <c r="BE766" s="205"/>
      <c r="BF766" s="265"/>
      <c r="BG766" s="166"/>
    </row>
    <row r="767" spans="1:59" ht="12.75" x14ac:dyDescent="0.2">
      <c r="A767" s="205"/>
      <c r="B767" s="206"/>
      <c r="C767" s="185"/>
      <c r="D767" s="166"/>
      <c r="E767" s="205"/>
      <c r="F767" s="205"/>
      <c r="G767" s="166"/>
      <c r="H767" s="166"/>
      <c r="I767" s="205"/>
      <c r="J767" s="265"/>
      <c r="K767" s="185"/>
      <c r="L767" s="166"/>
      <c r="M767" s="205"/>
      <c r="N767" s="205"/>
      <c r="O767" s="166"/>
      <c r="P767" s="166"/>
      <c r="Q767" s="205"/>
      <c r="R767" s="265"/>
      <c r="S767" s="185"/>
      <c r="T767" s="166"/>
      <c r="U767" s="205"/>
      <c r="V767" s="205"/>
      <c r="W767" s="166"/>
      <c r="X767" s="166"/>
      <c r="Y767" s="205"/>
      <c r="Z767" s="265"/>
      <c r="AA767" s="166"/>
      <c r="AB767" s="166"/>
      <c r="AC767" s="205"/>
      <c r="AD767" s="205"/>
      <c r="AE767" s="166"/>
      <c r="AF767" s="166"/>
      <c r="AG767" s="205"/>
      <c r="AH767" s="205"/>
      <c r="AI767" s="185"/>
      <c r="AJ767" s="166"/>
      <c r="AK767" s="205"/>
      <c r="AL767" s="205"/>
      <c r="AM767" s="166"/>
      <c r="AN767" s="166"/>
      <c r="AO767" s="205"/>
      <c r="AP767" s="265"/>
      <c r="AQ767" s="185"/>
      <c r="AR767" s="166"/>
      <c r="AS767" s="205"/>
      <c r="AT767" s="205"/>
      <c r="AU767" s="166"/>
      <c r="AV767" s="166"/>
      <c r="AW767" s="205"/>
      <c r="AX767" s="265"/>
      <c r="AY767" s="185"/>
      <c r="AZ767" s="166"/>
      <c r="BA767" s="205"/>
      <c r="BB767" s="205"/>
      <c r="BC767" s="166"/>
      <c r="BD767" s="166"/>
      <c r="BE767" s="205"/>
      <c r="BF767" s="265"/>
      <c r="BG767" s="166"/>
    </row>
    <row r="768" spans="1:59" ht="12.75" x14ac:dyDescent="0.2">
      <c r="A768" s="205"/>
      <c r="B768" s="206"/>
      <c r="C768" s="185"/>
      <c r="D768" s="166"/>
      <c r="E768" s="205"/>
      <c r="F768" s="205"/>
      <c r="G768" s="166"/>
      <c r="H768" s="166"/>
      <c r="I768" s="205"/>
      <c r="J768" s="265"/>
      <c r="K768" s="185"/>
      <c r="L768" s="166"/>
      <c r="M768" s="205"/>
      <c r="N768" s="205"/>
      <c r="O768" s="166"/>
      <c r="P768" s="166"/>
      <c r="Q768" s="205"/>
      <c r="R768" s="265"/>
      <c r="S768" s="185"/>
      <c r="T768" s="166"/>
      <c r="U768" s="205"/>
      <c r="V768" s="205"/>
      <c r="W768" s="166"/>
      <c r="X768" s="166"/>
      <c r="Y768" s="205"/>
      <c r="Z768" s="265"/>
      <c r="AA768" s="166"/>
      <c r="AB768" s="166"/>
      <c r="AC768" s="205"/>
      <c r="AD768" s="205"/>
      <c r="AE768" s="166"/>
      <c r="AF768" s="166"/>
      <c r="AG768" s="205"/>
      <c r="AH768" s="205"/>
      <c r="AI768" s="185"/>
      <c r="AJ768" s="166"/>
      <c r="AK768" s="205"/>
      <c r="AL768" s="205"/>
      <c r="AM768" s="166"/>
      <c r="AN768" s="166"/>
      <c r="AO768" s="205"/>
      <c r="AP768" s="265"/>
      <c r="AQ768" s="185"/>
      <c r="AR768" s="166"/>
      <c r="AS768" s="205"/>
      <c r="AT768" s="205"/>
      <c r="AU768" s="166"/>
      <c r="AV768" s="166"/>
      <c r="AW768" s="205"/>
      <c r="AX768" s="265"/>
      <c r="AY768" s="185"/>
      <c r="AZ768" s="166"/>
      <c r="BA768" s="205"/>
      <c r="BB768" s="205"/>
      <c r="BC768" s="166"/>
      <c r="BD768" s="166"/>
      <c r="BE768" s="205"/>
      <c r="BF768" s="265"/>
      <c r="BG768" s="166"/>
    </row>
    <row r="769" spans="1:59" ht="12.75" x14ac:dyDescent="0.2">
      <c r="A769" s="205"/>
      <c r="B769" s="206"/>
      <c r="C769" s="185"/>
      <c r="D769" s="166"/>
      <c r="E769" s="205"/>
      <c r="F769" s="205"/>
      <c r="G769" s="166"/>
      <c r="H769" s="166"/>
      <c r="I769" s="205"/>
      <c r="J769" s="265"/>
      <c r="K769" s="185"/>
      <c r="L769" s="166"/>
      <c r="M769" s="205"/>
      <c r="N769" s="205"/>
      <c r="O769" s="166"/>
      <c r="P769" s="166"/>
      <c r="Q769" s="205"/>
      <c r="R769" s="265"/>
      <c r="S769" s="185"/>
      <c r="T769" s="166"/>
      <c r="U769" s="205"/>
      <c r="V769" s="205"/>
      <c r="W769" s="166"/>
      <c r="X769" s="166"/>
      <c r="Y769" s="205"/>
      <c r="Z769" s="265"/>
      <c r="AA769" s="166"/>
      <c r="AB769" s="166"/>
      <c r="AC769" s="205"/>
      <c r="AD769" s="205"/>
      <c r="AE769" s="166"/>
      <c r="AF769" s="166"/>
      <c r="AG769" s="205"/>
      <c r="AH769" s="205"/>
      <c r="AI769" s="185"/>
      <c r="AJ769" s="166"/>
      <c r="AK769" s="205"/>
      <c r="AL769" s="205"/>
      <c r="AM769" s="166"/>
      <c r="AN769" s="166"/>
      <c r="AO769" s="205"/>
      <c r="AP769" s="265"/>
      <c r="AQ769" s="185"/>
      <c r="AR769" s="166"/>
      <c r="AS769" s="205"/>
      <c r="AT769" s="205"/>
      <c r="AU769" s="166"/>
      <c r="AV769" s="166"/>
      <c r="AW769" s="205"/>
      <c r="AX769" s="265"/>
      <c r="AY769" s="185"/>
      <c r="AZ769" s="166"/>
      <c r="BA769" s="205"/>
      <c r="BB769" s="205"/>
      <c r="BC769" s="166"/>
      <c r="BD769" s="166"/>
      <c r="BE769" s="205"/>
      <c r="BF769" s="265"/>
      <c r="BG769" s="166"/>
    </row>
    <row r="770" spans="1:59" ht="12.75" x14ac:dyDescent="0.2">
      <c r="A770" s="205"/>
      <c r="B770" s="206"/>
      <c r="C770" s="185"/>
      <c r="D770" s="166"/>
      <c r="E770" s="205"/>
      <c r="F770" s="205"/>
      <c r="G770" s="166"/>
      <c r="H770" s="166"/>
      <c r="I770" s="205"/>
      <c r="J770" s="265"/>
      <c r="K770" s="185"/>
      <c r="L770" s="166"/>
      <c r="M770" s="205"/>
      <c r="N770" s="205"/>
      <c r="O770" s="166"/>
      <c r="P770" s="166"/>
      <c r="Q770" s="205"/>
      <c r="R770" s="265"/>
      <c r="S770" s="185"/>
      <c r="T770" s="166"/>
      <c r="U770" s="205"/>
      <c r="V770" s="205"/>
      <c r="W770" s="166"/>
      <c r="X770" s="166"/>
      <c r="Y770" s="205"/>
      <c r="Z770" s="265"/>
      <c r="AA770" s="166"/>
      <c r="AB770" s="166"/>
      <c r="AC770" s="205"/>
      <c r="AD770" s="205"/>
      <c r="AE770" s="166"/>
      <c r="AF770" s="166"/>
      <c r="AG770" s="205"/>
      <c r="AH770" s="205"/>
      <c r="AI770" s="185"/>
      <c r="AJ770" s="166"/>
      <c r="AK770" s="205"/>
      <c r="AL770" s="205"/>
      <c r="AM770" s="166"/>
      <c r="AN770" s="166"/>
      <c r="AO770" s="205"/>
      <c r="AP770" s="265"/>
      <c r="AQ770" s="185"/>
      <c r="AR770" s="166"/>
      <c r="AS770" s="205"/>
      <c r="AT770" s="205"/>
      <c r="AU770" s="166"/>
      <c r="AV770" s="166"/>
      <c r="AW770" s="205"/>
      <c r="AX770" s="265"/>
      <c r="AY770" s="185"/>
      <c r="AZ770" s="166"/>
      <c r="BA770" s="205"/>
      <c r="BB770" s="205"/>
      <c r="BC770" s="166"/>
      <c r="BD770" s="166"/>
      <c r="BE770" s="205"/>
      <c r="BF770" s="265"/>
      <c r="BG770" s="166"/>
    </row>
    <row r="771" spans="1:59" ht="12.75" x14ac:dyDescent="0.2">
      <c r="A771" s="205"/>
      <c r="B771" s="206"/>
      <c r="C771" s="185"/>
      <c r="D771" s="166"/>
      <c r="E771" s="205"/>
      <c r="F771" s="205"/>
      <c r="G771" s="166"/>
      <c r="H771" s="166"/>
      <c r="I771" s="205"/>
      <c r="J771" s="265"/>
      <c r="K771" s="185"/>
      <c r="L771" s="166"/>
      <c r="M771" s="205"/>
      <c r="N771" s="205"/>
      <c r="O771" s="166"/>
      <c r="P771" s="166"/>
      <c r="Q771" s="205"/>
      <c r="R771" s="265"/>
      <c r="S771" s="185"/>
      <c r="T771" s="166"/>
      <c r="U771" s="205"/>
      <c r="V771" s="205"/>
      <c r="W771" s="166"/>
      <c r="X771" s="166"/>
      <c r="Y771" s="205"/>
      <c r="Z771" s="265"/>
      <c r="AA771" s="166"/>
      <c r="AB771" s="166"/>
      <c r="AC771" s="205"/>
      <c r="AD771" s="205"/>
      <c r="AE771" s="166"/>
      <c r="AF771" s="166"/>
      <c r="AG771" s="205"/>
      <c r="AH771" s="205"/>
      <c r="AI771" s="185"/>
      <c r="AJ771" s="166"/>
      <c r="AK771" s="205"/>
      <c r="AL771" s="205"/>
      <c r="AM771" s="166"/>
      <c r="AN771" s="166"/>
      <c r="AO771" s="205"/>
      <c r="AP771" s="265"/>
      <c r="AQ771" s="185"/>
      <c r="AR771" s="166"/>
      <c r="AS771" s="205"/>
      <c r="AT771" s="205"/>
      <c r="AU771" s="166"/>
      <c r="AV771" s="166"/>
      <c r="AW771" s="205"/>
      <c r="AX771" s="265"/>
      <c r="AY771" s="185"/>
      <c r="AZ771" s="166"/>
      <c r="BA771" s="205"/>
      <c r="BB771" s="205"/>
      <c r="BC771" s="166"/>
      <c r="BD771" s="166"/>
      <c r="BE771" s="205"/>
      <c r="BF771" s="265"/>
      <c r="BG771" s="166"/>
    </row>
    <row r="772" spans="1:59" ht="12.75" x14ac:dyDescent="0.2">
      <c r="A772" s="205"/>
      <c r="B772" s="206"/>
      <c r="C772" s="185"/>
      <c r="D772" s="166"/>
      <c r="E772" s="205"/>
      <c r="F772" s="205"/>
      <c r="G772" s="166"/>
      <c r="H772" s="166"/>
      <c r="I772" s="205"/>
      <c r="J772" s="265"/>
      <c r="K772" s="185"/>
      <c r="L772" s="166"/>
      <c r="M772" s="205"/>
      <c r="N772" s="205"/>
      <c r="O772" s="166"/>
      <c r="P772" s="166"/>
      <c r="Q772" s="205"/>
      <c r="R772" s="265"/>
      <c r="S772" s="185"/>
      <c r="T772" s="166"/>
      <c r="U772" s="205"/>
      <c r="V772" s="205"/>
      <c r="W772" s="166"/>
      <c r="X772" s="166"/>
      <c r="Y772" s="205"/>
      <c r="Z772" s="265"/>
      <c r="AA772" s="166"/>
      <c r="AB772" s="166"/>
      <c r="AC772" s="205"/>
      <c r="AD772" s="205"/>
      <c r="AE772" s="166"/>
      <c r="AF772" s="166"/>
      <c r="AG772" s="205"/>
      <c r="AH772" s="205"/>
      <c r="AI772" s="185"/>
      <c r="AJ772" s="166"/>
      <c r="AK772" s="205"/>
      <c r="AL772" s="205"/>
      <c r="AM772" s="166"/>
      <c r="AN772" s="166"/>
      <c r="AO772" s="205"/>
      <c r="AP772" s="265"/>
      <c r="AQ772" s="185"/>
      <c r="AR772" s="166"/>
      <c r="AS772" s="205"/>
      <c r="AT772" s="205"/>
      <c r="AU772" s="166"/>
      <c r="AV772" s="166"/>
      <c r="AW772" s="205"/>
      <c r="AX772" s="265"/>
      <c r="AY772" s="185"/>
      <c r="AZ772" s="166"/>
      <c r="BA772" s="205"/>
      <c r="BB772" s="205"/>
      <c r="BC772" s="166"/>
      <c r="BD772" s="166"/>
      <c r="BE772" s="205"/>
      <c r="BF772" s="265"/>
      <c r="BG772" s="166"/>
    </row>
    <row r="773" spans="1:59" ht="12.75" x14ac:dyDescent="0.2">
      <c r="A773" s="205"/>
      <c r="B773" s="206"/>
      <c r="C773" s="185"/>
      <c r="D773" s="166"/>
      <c r="E773" s="205"/>
      <c r="F773" s="205"/>
      <c r="G773" s="166"/>
      <c r="H773" s="166"/>
      <c r="I773" s="205"/>
      <c r="J773" s="265"/>
      <c r="K773" s="185"/>
      <c r="L773" s="166"/>
      <c r="M773" s="205"/>
      <c r="N773" s="205"/>
      <c r="O773" s="166"/>
      <c r="P773" s="166"/>
      <c r="Q773" s="205"/>
      <c r="R773" s="265"/>
      <c r="S773" s="185"/>
      <c r="T773" s="166"/>
      <c r="U773" s="205"/>
      <c r="V773" s="205"/>
      <c r="W773" s="166"/>
      <c r="X773" s="166"/>
      <c r="Y773" s="205"/>
      <c r="Z773" s="265"/>
      <c r="AA773" s="166"/>
      <c r="AB773" s="166"/>
      <c r="AC773" s="205"/>
      <c r="AD773" s="205"/>
      <c r="AE773" s="166"/>
      <c r="AF773" s="166"/>
      <c r="AG773" s="205"/>
      <c r="AH773" s="205"/>
      <c r="AI773" s="185"/>
      <c r="AJ773" s="166"/>
      <c r="AK773" s="205"/>
      <c r="AL773" s="205"/>
      <c r="AM773" s="166"/>
      <c r="AN773" s="166"/>
      <c r="AO773" s="205"/>
      <c r="AP773" s="265"/>
      <c r="AQ773" s="185"/>
      <c r="AR773" s="166"/>
      <c r="AS773" s="205"/>
      <c r="AT773" s="205"/>
      <c r="AU773" s="166"/>
      <c r="AV773" s="166"/>
      <c r="AW773" s="205"/>
      <c r="AX773" s="265"/>
      <c r="AY773" s="185"/>
      <c r="AZ773" s="166"/>
      <c r="BA773" s="205"/>
      <c r="BB773" s="205"/>
      <c r="BC773" s="166"/>
      <c r="BD773" s="166"/>
      <c r="BE773" s="205"/>
      <c r="BF773" s="265"/>
      <c r="BG773" s="166"/>
    </row>
    <row r="774" spans="1:59" ht="12.75" x14ac:dyDescent="0.2">
      <c r="A774" s="205"/>
      <c r="B774" s="206"/>
      <c r="C774" s="185"/>
      <c r="D774" s="166"/>
      <c r="E774" s="205"/>
      <c r="F774" s="205"/>
      <c r="G774" s="166"/>
      <c r="H774" s="166"/>
      <c r="I774" s="205"/>
      <c r="J774" s="265"/>
      <c r="K774" s="185"/>
      <c r="L774" s="166"/>
      <c r="M774" s="205"/>
      <c r="N774" s="205"/>
      <c r="O774" s="166"/>
      <c r="P774" s="166"/>
      <c r="Q774" s="205"/>
      <c r="R774" s="265"/>
      <c r="S774" s="185"/>
      <c r="T774" s="166"/>
      <c r="U774" s="205"/>
      <c r="V774" s="205"/>
      <c r="W774" s="166"/>
      <c r="X774" s="166"/>
      <c r="Y774" s="205"/>
      <c r="Z774" s="265"/>
      <c r="AA774" s="166"/>
      <c r="AB774" s="166"/>
      <c r="AC774" s="205"/>
      <c r="AD774" s="205"/>
      <c r="AE774" s="166"/>
      <c r="AF774" s="166"/>
      <c r="AG774" s="205"/>
      <c r="AH774" s="205"/>
      <c r="AI774" s="185"/>
      <c r="AJ774" s="166"/>
      <c r="AK774" s="205"/>
      <c r="AL774" s="205"/>
      <c r="AM774" s="166"/>
      <c r="AN774" s="166"/>
      <c r="AO774" s="205"/>
      <c r="AP774" s="265"/>
      <c r="AQ774" s="185"/>
      <c r="AR774" s="166"/>
      <c r="AS774" s="205"/>
      <c r="AT774" s="205"/>
      <c r="AU774" s="166"/>
      <c r="AV774" s="166"/>
      <c r="AW774" s="205"/>
      <c r="AX774" s="265"/>
      <c r="AY774" s="185"/>
      <c r="AZ774" s="166"/>
      <c r="BA774" s="205"/>
      <c r="BB774" s="205"/>
      <c r="BC774" s="166"/>
      <c r="BD774" s="166"/>
      <c r="BE774" s="205"/>
      <c r="BF774" s="265"/>
      <c r="BG774" s="166"/>
    </row>
    <row r="775" spans="1:59" ht="12.75" x14ac:dyDescent="0.2">
      <c r="A775" s="205"/>
      <c r="B775" s="206"/>
      <c r="C775" s="185"/>
      <c r="D775" s="166"/>
      <c r="E775" s="205"/>
      <c r="F775" s="205"/>
      <c r="G775" s="166"/>
      <c r="H775" s="166"/>
      <c r="I775" s="205"/>
      <c r="J775" s="265"/>
      <c r="K775" s="185"/>
      <c r="L775" s="166"/>
      <c r="M775" s="205"/>
      <c r="N775" s="205"/>
      <c r="O775" s="166"/>
      <c r="P775" s="166"/>
      <c r="Q775" s="205"/>
      <c r="R775" s="265"/>
      <c r="S775" s="185"/>
      <c r="T775" s="166"/>
      <c r="U775" s="205"/>
      <c r="V775" s="205"/>
      <c r="W775" s="166"/>
      <c r="X775" s="166"/>
      <c r="Y775" s="205"/>
      <c r="Z775" s="265"/>
      <c r="AA775" s="166"/>
      <c r="AB775" s="166"/>
      <c r="AC775" s="205"/>
      <c r="AD775" s="205"/>
      <c r="AE775" s="166"/>
      <c r="AF775" s="166"/>
      <c r="AG775" s="205"/>
      <c r="AH775" s="205"/>
      <c r="AI775" s="185"/>
      <c r="AJ775" s="166"/>
      <c r="AK775" s="205"/>
      <c r="AL775" s="205"/>
      <c r="AM775" s="166"/>
      <c r="AN775" s="166"/>
      <c r="AO775" s="205"/>
      <c r="AP775" s="265"/>
      <c r="AQ775" s="185"/>
      <c r="AR775" s="166"/>
      <c r="AS775" s="205"/>
      <c r="AT775" s="205"/>
      <c r="AU775" s="166"/>
      <c r="AV775" s="166"/>
      <c r="AW775" s="205"/>
      <c r="AX775" s="265"/>
      <c r="AY775" s="185"/>
      <c r="AZ775" s="166"/>
      <c r="BA775" s="205"/>
      <c r="BB775" s="205"/>
      <c r="BC775" s="166"/>
      <c r="BD775" s="166"/>
      <c r="BE775" s="205"/>
      <c r="BF775" s="265"/>
      <c r="BG775" s="166"/>
    </row>
    <row r="776" spans="1:59" ht="12.75" x14ac:dyDescent="0.2">
      <c r="A776" s="205"/>
      <c r="B776" s="206"/>
      <c r="C776" s="185"/>
      <c r="D776" s="166"/>
      <c r="E776" s="205"/>
      <c r="F776" s="205"/>
      <c r="G776" s="166"/>
      <c r="H776" s="166"/>
      <c r="I776" s="205"/>
      <c r="J776" s="265"/>
      <c r="K776" s="185"/>
      <c r="L776" s="166"/>
      <c r="M776" s="205"/>
      <c r="N776" s="205"/>
      <c r="O776" s="166"/>
      <c r="P776" s="166"/>
      <c r="Q776" s="205"/>
      <c r="R776" s="265"/>
      <c r="S776" s="185"/>
      <c r="T776" s="166"/>
      <c r="U776" s="205"/>
      <c r="V776" s="205"/>
      <c r="W776" s="166"/>
      <c r="X776" s="166"/>
      <c r="Y776" s="205"/>
      <c r="Z776" s="265"/>
      <c r="AA776" s="166"/>
      <c r="AB776" s="166"/>
      <c r="AC776" s="205"/>
      <c r="AD776" s="205"/>
      <c r="AE776" s="166"/>
      <c r="AF776" s="166"/>
      <c r="AG776" s="205"/>
      <c r="AH776" s="205"/>
      <c r="AI776" s="185"/>
      <c r="AJ776" s="166"/>
      <c r="AK776" s="205"/>
      <c r="AL776" s="205"/>
      <c r="AM776" s="166"/>
      <c r="AN776" s="166"/>
      <c r="AO776" s="205"/>
      <c r="AP776" s="265"/>
      <c r="AQ776" s="185"/>
      <c r="AR776" s="166"/>
      <c r="AS776" s="205"/>
      <c r="AT776" s="205"/>
      <c r="AU776" s="166"/>
      <c r="AV776" s="166"/>
      <c r="AW776" s="205"/>
      <c r="AX776" s="265"/>
      <c r="AY776" s="185"/>
      <c r="AZ776" s="166"/>
      <c r="BA776" s="205"/>
      <c r="BB776" s="205"/>
      <c r="BC776" s="166"/>
      <c r="BD776" s="166"/>
      <c r="BE776" s="205"/>
      <c r="BF776" s="265"/>
      <c r="BG776" s="166"/>
    </row>
    <row r="777" spans="1:59" ht="12.75" x14ac:dyDescent="0.2">
      <c r="A777" s="205"/>
      <c r="B777" s="206"/>
      <c r="C777" s="185"/>
      <c r="D777" s="166"/>
      <c r="E777" s="205"/>
      <c r="F777" s="205"/>
      <c r="G777" s="166"/>
      <c r="H777" s="166"/>
      <c r="I777" s="205"/>
      <c r="J777" s="265"/>
      <c r="K777" s="185"/>
      <c r="L777" s="166"/>
      <c r="M777" s="205"/>
      <c r="N777" s="205"/>
      <c r="O777" s="166"/>
      <c r="P777" s="166"/>
      <c r="Q777" s="205"/>
      <c r="R777" s="265"/>
      <c r="S777" s="185"/>
      <c r="T777" s="166"/>
      <c r="U777" s="205"/>
      <c r="V777" s="205"/>
      <c r="W777" s="166"/>
      <c r="X777" s="166"/>
      <c r="Y777" s="205"/>
      <c r="Z777" s="265"/>
      <c r="AA777" s="166"/>
      <c r="AB777" s="166"/>
      <c r="AC777" s="205"/>
      <c r="AD777" s="205"/>
      <c r="AE777" s="166"/>
      <c r="AF777" s="166"/>
      <c r="AG777" s="205"/>
      <c r="AH777" s="205"/>
      <c r="AI777" s="185"/>
      <c r="AJ777" s="166"/>
      <c r="AK777" s="205"/>
      <c r="AL777" s="205"/>
      <c r="AM777" s="166"/>
      <c r="AN777" s="166"/>
      <c r="AO777" s="205"/>
      <c r="AP777" s="265"/>
      <c r="AQ777" s="185"/>
      <c r="AR777" s="166"/>
      <c r="AS777" s="205"/>
      <c r="AT777" s="205"/>
      <c r="AU777" s="166"/>
      <c r="AV777" s="166"/>
      <c r="AW777" s="205"/>
      <c r="AX777" s="265"/>
      <c r="AY777" s="185"/>
      <c r="AZ777" s="166"/>
      <c r="BA777" s="205"/>
      <c r="BB777" s="205"/>
      <c r="BC777" s="166"/>
      <c r="BD777" s="166"/>
      <c r="BE777" s="205"/>
      <c r="BF777" s="265"/>
      <c r="BG777" s="166"/>
    </row>
    <row r="778" spans="1:59" ht="12.75" x14ac:dyDescent="0.2">
      <c r="A778" s="205"/>
      <c r="B778" s="206"/>
      <c r="C778" s="185"/>
      <c r="D778" s="166"/>
      <c r="E778" s="205"/>
      <c r="F778" s="205"/>
      <c r="G778" s="166"/>
      <c r="H778" s="166"/>
      <c r="I778" s="205"/>
      <c r="J778" s="265"/>
      <c r="K778" s="185"/>
      <c r="L778" s="166"/>
      <c r="M778" s="205"/>
      <c r="N778" s="205"/>
      <c r="O778" s="166"/>
      <c r="P778" s="166"/>
      <c r="Q778" s="205"/>
      <c r="R778" s="265"/>
      <c r="S778" s="185"/>
      <c r="T778" s="166"/>
      <c r="U778" s="205"/>
      <c r="V778" s="205"/>
      <c r="W778" s="166"/>
      <c r="X778" s="166"/>
      <c r="Y778" s="205"/>
      <c r="Z778" s="265"/>
      <c r="AA778" s="166"/>
      <c r="AB778" s="166"/>
      <c r="AC778" s="205"/>
      <c r="AD778" s="205"/>
      <c r="AE778" s="166"/>
      <c r="AF778" s="166"/>
      <c r="AG778" s="205"/>
      <c r="AH778" s="205"/>
      <c r="AI778" s="185"/>
      <c r="AJ778" s="166"/>
      <c r="AK778" s="205"/>
      <c r="AL778" s="205"/>
      <c r="AM778" s="166"/>
      <c r="AN778" s="166"/>
      <c r="AO778" s="205"/>
      <c r="AP778" s="265"/>
      <c r="AQ778" s="185"/>
      <c r="AR778" s="166"/>
      <c r="AS778" s="205"/>
      <c r="AT778" s="205"/>
      <c r="AU778" s="166"/>
      <c r="AV778" s="166"/>
      <c r="AW778" s="205"/>
      <c r="AX778" s="265"/>
      <c r="AY778" s="185"/>
      <c r="AZ778" s="166"/>
      <c r="BA778" s="205"/>
      <c r="BB778" s="205"/>
      <c r="BC778" s="166"/>
      <c r="BD778" s="166"/>
      <c r="BE778" s="205"/>
      <c r="BF778" s="265"/>
      <c r="BG778" s="166"/>
    </row>
    <row r="779" spans="1:59" ht="12.75" x14ac:dyDescent="0.2">
      <c r="A779" s="205"/>
      <c r="B779" s="206"/>
      <c r="C779" s="185"/>
      <c r="D779" s="166"/>
      <c r="E779" s="205"/>
      <c r="F779" s="205"/>
      <c r="G779" s="166"/>
      <c r="H779" s="166"/>
      <c r="I779" s="205"/>
      <c r="J779" s="265"/>
      <c r="K779" s="185"/>
      <c r="L779" s="166"/>
      <c r="M779" s="205"/>
      <c r="N779" s="205"/>
      <c r="O779" s="166"/>
      <c r="P779" s="166"/>
      <c r="Q779" s="205"/>
      <c r="R779" s="265"/>
      <c r="S779" s="185"/>
      <c r="T779" s="166"/>
      <c r="U779" s="205"/>
      <c r="V779" s="205"/>
      <c r="W779" s="166"/>
      <c r="X779" s="166"/>
      <c r="Y779" s="205"/>
      <c r="Z779" s="265"/>
      <c r="AA779" s="166"/>
      <c r="AB779" s="166"/>
      <c r="AC779" s="205"/>
      <c r="AD779" s="205"/>
      <c r="AE779" s="166"/>
      <c r="AF779" s="166"/>
      <c r="AG779" s="205"/>
      <c r="AH779" s="205"/>
      <c r="AI779" s="185"/>
      <c r="AJ779" s="166"/>
      <c r="AK779" s="205"/>
      <c r="AL779" s="205"/>
      <c r="AM779" s="166"/>
      <c r="AN779" s="166"/>
      <c r="AO779" s="205"/>
      <c r="AP779" s="265"/>
      <c r="AQ779" s="185"/>
      <c r="AR779" s="166"/>
      <c r="AS779" s="205"/>
      <c r="AT779" s="205"/>
      <c r="AU779" s="166"/>
      <c r="AV779" s="166"/>
      <c r="AW779" s="205"/>
      <c r="AX779" s="265"/>
      <c r="AY779" s="185"/>
      <c r="AZ779" s="166"/>
      <c r="BA779" s="205"/>
      <c r="BB779" s="205"/>
      <c r="BC779" s="166"/>
      <c r="BD779" s="166"/>
      <c r="BE779" s="205"/>
      <c r="BF779" s="265"/>
      <c r="BG779" s="166"/>
    </row>
    <row r="780" spans="1:59" ht="12.75" x14ac:dyDescent="0.2">
      <c r="A780" s="205"/>
      <c r="B780" s="206"/>
      <c r="C780" s="185"/>
      <c r="D780" s="166"/>
      <c r="E780" s="205"/>
      <c r="F780" s="205"/>
      <c r="G780" s="166"/>
      <c r="H780" s="166"/>
      <c r="I780" s="205"/>
      <c r="J780" s="265"/>
      <c r="K780" s="185"/>
      <c r="L780" s="166"/>
      <c r="M780" s="205"/>
      <c r="N780" s="205"/>
      <c r="O780" s="166"/>
      <c r="P780" s="166"/>
      <c r="Q780" s="205"/>
      <c r="R780" s="265"/>
      <c r="S780" s="185"/>
      <c r="T780" s="166"/>
      <c r="U780" s="205"/>
      <c r="V780" s="205"/>
      <c r="W780" s="166"/>
      <c r="X780" s="166"/>
      <c r="Y780" s="205"/>
      <c r="Z780" s="265"/>
      <c r="AA780" s="166"/>
      <c r="AB780" s="166"/>
      <c r="AC780" s="205"/>
      <c r="AD780" s="205"/>
      <c r="AE780" s="166"/>
      <c r="AF780" s="166"/>
      <c r="AG780" s="205"/>
      <c r="AH780" s="205"/>
      <c r="AI780" s="185"/>
      <c r="AJ780" s="166"/>
      <c r="AK780" s="205"/>
      <c r="AL780" s="205"/>
      <c r="AM780" s="166"/>
      <c r="AN780" s="166"/>
      <c r="AO780" s="205"/>
      <c r="AP780" s="265"/>
      <c r="AQ780" s="185"/>
      <c r="AR780" s="166"/>
      <c r="AS780" s="205"/>
      <c r="AT780" s="205"/>
      <c r="AU780" s="166"/>
      <c r="AV780" s="166"/>
      <c r="AW780" s="205"/>
      <c r="AX780" s="265"/>
      <c r="AY780" s="185"/>
      <c r="AZ780" s="166"/>
      <c r="BA780" s="205"/>
      <c r="BB780" s="205"/>
      <c r="BC780" s="166"/>
      <c r="BD780" s="166"/>
      <c r="BE780" s="205"/>
      <c r="BF780" s="265"/>
      <c r="BG780" s="166"/>
    </row>
    <row r="781" spans="1:59" ht="12.75" x14ac:dyDescent="0.2">
      <c r="A781" s="205"/>
      <c r="B781" s="206"/>
      <c r="C781" s="185"/>
      <c r="D781" s="166"/>
      <c r="E781" s="205"/>
      <c r="F781" s="205"/>
      <c r="G781" s="166"/>
      <c r="H781" s="166"/>
      <c r="I781" s="205"/>
      <c r="J781" s="265"/>
      <c r="K781" s="185"/>
      <c r="L781" s="166"/>
      <c r="M781" s="205"/>
      <c r="N781" s="205"/>
      <c r="O781" s="166"/>
      <c r="P781" s="166"/>
      <c r="Q781" s="205"/>
      <c r="R781" s="265"/>
      <c r="S781" s="185"/>
      <c r="T781" s="166"/>
      <c r="U781" s="205"/>
      <c r="V781" s="205"/>
      <c r="W781" s="166"/>
      <c r="X781" s="166"/>
      <c r="Y781" s="205"/>
      <c r="Z781" s="265"/>
      <c r="AA781" s="166"/>
      <c r="AB781" s="166"/>
      <c r="AC781" s="205"/>
      <c r="AD781" s="205"/>
      <c r="AE781" s="166"/>
      <c r="AF781" s="166"/>
      <c r="AG781" s="205"/>
      <c r="AH781" s="205"/>
      <c r="AI781" s="185"/>
      <c r="AJ781" s="166"/>
      <c r="AK781" s="205"/>
      <c r="AL781" s="205"/>
      <c r="AM781" s="166"/>
      <c r="AN781" s="166"/>
      <c r="AO781" s="205"/>
      <c r="AP781" s="265"/>
      <c r="AQ781" s="185"/>
      <c r="AR781" s="166"/>
      <c r="AS781" s="205"/>
      <c r="AT781" s="205"/>
      <c r="AU781" s="166"/>
      <c r="AV781" s="166"/>
      <c r="AW781" s="205"/>
      <c r="AX781" s="265"/>
      <c r="AY781" s="185"/>
      <c r="AZ781" s="166"/>
      <c r="BA781" s="205"/>
      <c r="BB781" s="205"/>
      <c r="BC781" s="166"/>
      <c r="BD781" s="166"/>
      <c r="BE781" s="205"/>
      <c r="BF781" s="265"/>
      <c r="BG781" s="166"/>
    </row>
    <row r="782" spans="1:59" ht="12.75" x14ac:dyDescent="0.2">
      <c r="A782" s="205"/>
      <c r="B782" s="206"/>
      <c r="C782" s="185"/>
      <c r="D782" s="166"/>
      <c r="E782" s="205"/>
      <c r="F782" s="205"/>
      <c r="G782" s="166"/>
      <c r="H782" s="166"/>
      <c r="I782" s="205"/>
      <c r="J782" s="265"/>
      <c r="K782" s="185"/>
      <c r="L782" s="166"/>
      <c r="M782" s="205"/>
      <c r="N782" s="205"/>
      <c r="O782" s="166"/>
      <c r="P782" s="166"/>
      <c r="Q782" s="205"/>
      <c r="R782" s="265"/>
      <c r="S782" s="185"/>
      <c r="T782" s="166"/>
      <c r="U782" s="205"/>
      <c r="V782" s="205"/>
      <c r="W782" s="166"/>
      <c r="X782" s="166"/>
      <c r="Y782" s="205"/>
      <c r="Z782" s="265"/>
      <c r="AA782" s="166"/>
      <c r="AB782" s="166"/>
      <c r="AC782" s="205"/>
      <c r="AD782" s="205"/>
      <c r="AE782" s="166"/>
      <c r="AF782" s="166"/>
      <c r="AG782" s="205"/>
      <c r="AH782" s="205"/>
      <c r="AI782" s="185"/>
      <c r="AJ782" s="166"/>
      <c r="AK782" s="205"/>
      <c r="AL782" s="205"/>
      <c r="AM782" s="166"/>
      <c r="AN782" s="166"/>
      <c r="AO782" s="205"/>
      <c r="AP782" s="265"/>
      <c r="AQ782" s="185"/>
      <c r="AR782" s="166"/>
      <c r="AS782" s="205"/>
      <c r="AT782" s="205"/>
      <c r="AU782" s="166"/>
      <c r="AV782" s="166"/>
      <c r="AW782" s="205"/>
      <c r="AX782" s="265"/>
      <c r="AY782" s="185"/>
      <c r="AZ782" s="166"/>
      <c r="BA782" s="205"/>
      <c r="BB782" s="205"/>
      <c r="BC782" s="166"/>
      <c r="BD782" s="166"/>
      <c r="BE782" s="205"/>
      <c r="BF782" s="265"/>
      <c r="BG782" s="166"/>
    </row>
    <row r="783" spans="1:59" ht="12.75" x14ac:dyDescent="0.2">
      <c r="A783" s="205"/>
      <c r="B783" s="206"/>
      <c r="C783" s="185"/>
      <c r="D783" s="166"/>
      <c r="E783" s="205"/>
      <c r="F783" s="205"/>
      <c r="G783" s="166"/>
      <c r="H783" s="166"/>
      <c r="I783" s="205"/>
      <c r="J783" s="265"/>
      <c r="K783" s="185"/>
      <c r="L783" s="166"/>
      <c r="M783" s="205"/>
      <c r="N783" s="205"/>
      <c r="O783" s="166"/>
      <c r="P783" s="166"/>
      <c r="Q783" s="205"/>
      <c r="R783" s="265"/>
      <c r="S783" s="185"/>
      <c r="T783" s="166"/>
      <c r="U783" s="205"/>
      <c r="V783" s="205"/>
      <c r="W783" s="166"/>
      <c r="X783" s="166"/>
      <c r="Y783" s="205"/>
      <c r="Z783" s="265"/>
      <c r="AA783" s="166"/>
      <c r="AB783" s="166"/>
      <c r="AC783" s="205"/>
      <c r="AD783" s="205"/>
      <c r="AE783" s="166"/>
      <c r="AF783" s="166"/>
      <c r="AG783" s="205"/>
      <c r="AH783" s="205"/>
      <c r="AI783" s="185"/>
      <c r="AJ783" s="166"/>
      <c r="AK783" s="205"/>
      <c r="AL783" s="205"/>
      <c r="AM783" s="166"/>
      <c r="AN783" s="166"/>
      <c r="AO783" s="205"/>
      <c r="AP783" s="265"/>
      <c r="AQ783" s="185"/>
      <c r="AR783" s="166"/>
      <c r="AS783" s="205"/>
      <c r="AT783" s="205"/>
      <c r="AU783" s="166"/>
      <c r="AV783" s="166"/>
      <c r="AW783" s="205"/>
      <c r="AX783" s="265"/>
      <c r="AY783" s="185"/>
      <c r="AZ783" s="166"/>
      <c r="BA783" s="205"/>
      <c r="BB783" s="205"/>
      <c r="BC783" s="166"/>
      <c r="BD783" s="166"/>
      <c r="BE783" s="205"/>
      <c r="BF783" s="265"/>
      <c r="BG783" s="166"/>
    </row>
    <row r="784" spans="1:59" ht="12.75" x14ac:dyDescent="0.2">
      <c r="A784" s="205"/>
      <c r="B784" s="206"/>
      <c r="C784" s="185"/>
      <c r="D784" s="166"/>
      <c r="E784" s="205"/>
      <c r="F784" s="205"/>
      <c r="G784" s="166"/>
      <c r="H784" s="166"/>
      <c r="I784" s="205"/>
      <c r="J784" s="265"/>
      <c r="K784" s="185"/>
      <c r="L784" s="166"/>
      <c r="M784" s="205"/>
      <c r="N784" s="205"/>
      <c r="O784" s="166"/>
      <c r="P784" s="166"/>
      <c r="Q784" s="205"/>
      <c r="R784" s="265"/>
      <c r="S784" s="185"/>
      <c r="T784" s="166"/>
      <c r="U784" s="205"/>
      <c r="V784" s="205"/>
      <c r="W784" s="166"/>
      <c r="X784" s="166"/>
      <c r="Y784" s="205"/>
      <c r="Z784" s="265"/>
      <c r="AA784" s="166"/>
      <c r="AB784" s="166"/>
      <c r="AC784" s="205"/>
      <c r="AD784" s="205"/>
      <c r="AE784" s="166"/>
      <c r="AF784" s="166"/>
      <c r="AG784" s="205"/>
      <c r="AH784" s="205"/>
      <c r="AI784" s="185"/>
      <c r="AJ784" s="166"/>
      <c r="AK784" s="205"/>
      <c r="AL784" s="205"/>
      <c r="AM784" s="166"/>
      <c r="AN784" s="166"/>
      <c r="AO784" s="205"/>
      <c r="AP784" s="265"/>
      <c r="AQ784" s="185"/>
      <c r="AR784" s="166"/>
      <c r="AS784" s="205"/>
      <c r="AT784" s="205"/>
      <c r="AU784" s="166"/>
      <c r="AV784" s="166"/>
      <c r="AW784" s="205"/>
      <c r="AX784" s="265"/>
      <c r="AY784" s="185"/>
      <c r="AZ784" s="166"/>
      <c r="BA784" s="205"/>
      <c r="BB784" s="205"/>
      <c r="BC784" s="166"/>
      <c r="BD784" s="166"/>
      <c r="BE784" s="205"/>
      <c r="BF784" s="265"/>
      <c r="BG784" s="166"/>
    </row>
    <row r="785" spans="1:59" ht="12.75" x14ac:dyDescent="0.2">
      <c r="A785" s="205"/>
      <c r="B785" s="206"/>
      <c r="C785" s="185"/>
      <c r="D785" s="166"/>
      <c r="E785" s="205"/>
      <c r="F785" s="205"/>
      <c r="G785" s="166"/>
      <c r="H785" s="166"/>
      <c r="I785" s="205"/>
      <c r="J785" s="265"/>
      <c r="K785" s="185"/>
      <c r="L785" s="166"/>
      <c r="M785" s="205"/>
      <c r="N785" s="205"/>
      <c r="O785" s="166"/>
      <c r="P785" s="166"/>
      <c r="Q785" s="205"/>
      <c r="R785" s="265"/>
      <c r="S785" s="185"/>
      <c r="T785" s="166"/>
      <c r="U785" s="205"/>
      <c r="V785" s="205"/>
      <c r="W785" s="166"/>
      <c r="X785" s="166"/>
      <c r="Y785" s="205"/>
      <c r="Z785" s="265"/>
      <c r="AA785" s="166"/>
      <c r="AB785" s="166"/>
      <c r="AC785" s="205"/>
      <c r="AD785" s="205"/>
      <c r="AE785" s="166"/>
      <c r="AF785" s="166"/>
      <c r="AG785" s="205"/>
      <c r="AH785" s="205"/>
      <c r="AI785" s="185"/>
      <c r="AJ785" s="166"/>
      <c r="AK785" s="205"/>
      <c r="AL785" s="205"/>
      <c r="AM785" s="166"/>
      <c r="AN785" s="166"/>
      <c r="AO785" s="205"/>
      <c r="AP785" s="265"/>
      <c r="AQ785" s="185"/>
      <c r="AR785" s="166"/>
      <c r="AS785" s="205"/>
      <c r="AT785" s="205"/>
      <c r="AU785" s="166"/>
      <c r="AV785" s="166"/>
      <c r="AW785" s="205"/>
      <c r="AX785" s="265"/>
      <c r="AY785" s="185"/>
      <c r="AZ785" s="166"/>
      <c r="BA785" s="205"/>
      <c r="BB785" s="205"/>
      <c r="BC785" s="166"/>
      <c r="BD785" s="166"/>
      <c r="BE785" s="205"/>
      <c r="BF785" s="265"/>
      <c r="BG785" s="166"/>
    </row>
    <row r="786" spans="1:59" ht="12.75" x14ac:dyDescent="0.2">
      <c r="A786" s="205"/>
      <c r="B786" s="206"/>
      <c r="C786" s="185"/>
      <c r="D786" s="166"/>
      <c r="E786" s="205"/>
      <c r="F786" s="205"/>
      <c r="G786" s="166"/>
      <c r="H786" s="166"/>
      <c r="I786" s="205"/>
      <c r="J786" s="265"/>
      <c r="K786" s="185"/>
      <c r="L786" s="166"/>
      <c r="M786" s="205"/>
      <c r="N786" s="205"/>
      <c r="O786" s="166"/>
      <c r="P786" s="166"/>
      <c r="Q786" s="205"/>
      <c r="R786" s="265"/>
      <c r="S786" s="185"/>
      <c r="T786" s="166"/>
      <c r="U786" s="205"/>
      <c r="V786" s="205"/>
      <c r="W786" s="166"/>
      <c r="X786" s="166"/>
      <c r="Y786" s="205"/>
      <c r="Z786" s="265"/>
      <c r="AA786" s="166"/>
      <c r="AB786" s="166"/>
      <c r="AC786" s="205"/>
      <c r="AD786" s="205"/>
      <c r="AE786" s="166"/>
      <c r="AF786" s="166"/>
      <c r="AG786" s="205"/>
      <c r="AH786" s="205"/>
      <c r="AI786" s="185"/>
      <c r="AJ786" s="166"/>
      <c r="AK786" s="205"/>
      <c r="AL786" s="205"/>
      <c r="AM786" s="166"/>
      <c r="AN786" s="166"/>
      <c r="AO786" s="205"/>
      <c r="AP786" s="265"/>
      <c r="AQ786" s="185"/>
      <c r="AR786" s="166"/>
      <c r="AS786" s="205"/>
      <c r="AT786" s="205"/>
      <c r="AU786" s="166"/>
      <c r="AV786" s="166"/>
      <c r="AW786" s="205"/>
      <c r="AX786" s="265"/>
      <c r="AY786" s="185"/>
      <c r="AZ786" s="166"/>
      <c r="BA786" s="205"/>
      <c r="BB786" s="205"/>
      <c r="BC786" s="166"/>
      <c r="BD786" s="166"/>
      <c r="BE786" s="205"/>
      <c r="BF786" s="265"/>
      <c r="BG786" s="166"/>
    </row>
    <row r="787" spans="1:59" ht="12.75" x14ac:dyDescent="0.2">
      <c r="A787" s="205"/>
      <c r="B787" s="206"/>
      <c r="C787" s="185"/>
      <c r="D787" s="166"/>
      <c r="E787" s="205"/>
      <c r="F787" s="205"/>
      <c r="G787" s="166"/>
      <c r="H787" s="166"/>
      <c r="I787" s="205"/>
      <c r="J787" s="265"/>
      <c r="K787" s="185"/>
      <c r="L787" s="166"/>
      <c r="M787" s="205"/>
      <c r="N787" s="205"/>
      <c r="O787" s="166"/>
      <c r="P787" s="166"/>
      <c r="Q787" s="205"/>
      <c r="R787" s="265"/>
      <c r="S787" s="185"/>
      <c r="T787" s="166"/>
      <c r="U787" s="205"/>
      <c r="V787" s="205"/>
      <c r="W787" s="166"/>
      <c r="X787" s="166"/>
      <c r="Y787" s="205"/>
      <c r="Z787" s="265"/>
      <c r="AA787" s="166"/>
      <c r="AB787" s="166"/>
      <c r="AC787" s="205"/>
      <c r="AD787" s="205"/>
      <c r="AE787" s="166"/>
      <c r="AF787" s="166"/>
      <c r="AG787" s="205"/>
      <c r="AH787" s="205"/>
      <c r="AI787" s="185"/>
      <c r="AJ787" s="166"/>
      <c r="AK787" s="205"/>
      <c r="AL787" s="205"/>
      <c r="AM787" s="166"/>
      <c r="AN787" s="166"/>
      <c r="AO787" s="205"/>
      <c r="AP787" s="265"/>
      <c r="AQ787" s="185"/>
      <c r="AR787" s="166"/>
      <c r="AS787" s="205"/>
      <c r="AT787" s="205"/>
      <c r="AU787" s="166"/>
      <c r="AV787" s="166"/>
      <c r="AW787" s="205"/>
      <c r="AX787" s="265"/>
      <c r="AY787" s="185"/>
      <c r="AZ787" s="166"/>
      <c r="BA787" s="205"/>
      <c r="BB787" s="205"/>
      <c r="BC787" s="166"/>
      <c r="BD787" s="166"/>
      <c r="BE787" s="205"/>
      <c r="BF787" s="265"/>
      <c r="BG787" s="166"/>
    </row>
    <row r="788" spans="1:59" ht="12.75" x14ac:dyDescent="0.2">
      <c r="A788" s="205"/>
      <c r="B788" s="206"/>
      <c r="C788" s="185"/>
      <c r="D788" s="166"/>
      <c r="E788" s="205"/>
      <c r="F788" s="205"/>
      <c r="G788" s="166"/>
      <c r="H788" s="166"/>
      <c r="I788" s="205"/>
      <c r="J788" s="265"/>
      <c r="K788" s="185"/>
      <c r="L788" s="166"/>
      <c r="M788" s="205"/>
      <c r="N788" s="205"/>
      <c r="O788" s="166"/>
      <c r="P788" s="166"/>
      <c r="Q788" s="205"/>
      <c r="R788" s="265"/>
      <c r="S788" s="185"/>
      <c r="T788" s="166"/>
      <c r="U788" s="205"/>
      <c r="V788" s="205"/>
      <c r="W788" s="166"/>
      <c r="X788" s="166"/>
      <c r="Y788" s="205"/>
      <c r="Z788" s="265"/>
      <c r="AA788" s="166"/>
      <c r="AB788" s="166"/>
      <c r="AC788" s="205"/>
      <c r="AD788" s="205"/>
      <c r="AE788" s="166"/>
      <c r="AF788" s="166"/>
      <c r="AG788" s="205"/>
      <c r="AH788" s="205"/>
      <c r="AI788" s="185"/>
      <c r="AJ788" s="166"/>
      <c r="AK788" s="205"/>
      <c r="AL788" s="205"/>
      <c r="AM788" s="166"/>
      <c r="AN788" s="166"/>
      <c r="AO788" s="205"/>
      <c r="AP788" s="265"/>
      <c r="AQ788" s="185"/>
      <c r="AR788" s="166"/>
      <c r="AS788" s="205"/>
      <c r="AT788" s="205"/>
      <c r="AU788" s="166"/>
      <c r="AV788" s="166"/>
      <c r="AW788" s="205"/>
      <c r="AX788" s="265"/>
      <c r="AY788" s="185"/>
      <c r="AZ788" s="166"/>
      <c r="BA788" s="205"/>
      <c r="BB788" s="205"/>
      <c r="BC788" s="166"/>
      <c r="BD788" s="166"/>
      <c r="BE788" s="205"/>
      <c r="BF788" s="265"/>
      <c r="BG788" s="166"/>
    </row>
    <row r="789" spans="1:59" ht="12.75" x14ac:dyDescent="0.2">
      <c r="A789" s="205"/>
      <c r="B789" s="206"/>
      <c r="C789" s="185"/>
      <c r="D789" s="166"/>
      <c r="E789" s="205"/>
      <c r="F789" s="205"/>
      <c r="G789" s="166"/>
      <c r="H789" s="166"/>
      <c r="I789" s="205"/>
      <c r="J789" s="265"/>
      <c r="K789" s="185"/>
      <c r="L789" s="166"/>
      <c r="M789" s="205"/>
      <c r="N789" s="205"/>
      <c r="O789" s="166"/>
      <c r="P789" s="166"/>
      <c r="Q789" s="205"/>
      <c r="R789" s="265"/>
      <c r="S789" s="185"/>
      <c r="T789" s="166"/>
      <c r="U789" s="205"/>
      <c r="V789" s="205"/>
      <c r="W789" s="166"/>
      <c r="X789" s="166"/>
      <c r="Y789" s="205"/>
      <c r="Z789" s="265"/>
      <c r="AA789" s="166"/>
      <c r="AB789" s="166"/>
      <c r="AC789" s="205"/>
      <c r="AD789" s="205"/>
      <c r="AE789" s="166"/>
      <c r="AF789" s="166"/>
      <c r="AG789" s="205"/>
      <c r="AH789" s="205"/>
      <c r="AI789" s="185"/>
      <c r="AJ789" s="166"/>
      <c r="AK789" s="205"/>
      <c r="AL789" s="205"/>
      <c r="AM789" s="166"/>
      <c r="AN789" s="166"/>
      <c r="AO789" s="205"/>
      <c r="AP789" s="265"/>
      <c r="AQ789" s="185"/>
      <c r="AR789" s="166"/>
      <c r="AS789" s="205"/>
      <c r="AT789" s="205"/>
      <c r="AU789" s="166"/>
      <c r="AV789" s="166"/>
      <c r="AW789" s="205"/>
      <c r="AX789" s="265"/>
      <c r="AY789" s="185"/>
      <c r="AZ789" s="166"/>
      <c r="BA789" s="205"/>
      <c r="BB789" s="205"/>
      <c r="BC789" s="166"/>
      <c r="BD789" s="166"/>
      <c r="BE789" s="205"/>
      <c r="BF789" s="265"/>
      <c r="BG789" s="166"/>
    </row>
    <row r="790" spans="1:59" ht="12.75" x14ac:dyDescent="0.2">
      <c r="A790" s="205"/>
      <c r="B790" s="206"/>
      <c r="C790" s="185"/>
      <c r="D790" s="166"/>
      <c r="E790" s="205"/>
      <c r="F790" s="205"/>
      <c r="G790" s="166"/>
      <c r="H790" s="166"/>
      <c r="I790" s="205"/>
      <c r="J790" s="265"/>
      <c r="K790" s="185"/>
      <c r="L790" s="166"/>
      <c r="M790" s="205"/>
      <c r="N790" s="205"/>
      <c r="O790" s="166"/>
      <c r="P790" s="166"/>
      <c r="Q790" s="205"/>
      <c r="R790" s="265"/>
      <c r="S790" s="185"/>
      <c r="T790" s="166"/>
      <c r="U790" s="205"/>
      <c r="V790" s="205"/>
      <c r="W790" s="166"/>
      <c r="X790" s="166"/>
      <c r="Y790" s="205"/>
      <c r="Z790" s="265"/>
      <c r="AA790" s="166"/>
      <c r="AB790" s="166"/>
      <c r="AC790" s="205"/>
      <c r="AD790" s="205"/>
      <c r="AE790" s="166"/>
      <c r="AF790" s="166"/>
      <c r="AG790" s="205"/>
      <c r="AH790" s="205"/>
      <c r="AI790" s="185"/>
      <c r="AJ790" s="166"/>
      <c r="AK790" s="205"/>
      <c r="AL790" s="205"/>
      <c r="AM790" s="166"/>
      <c r="AN790" s="166"/>
      <c r="AO790" s="205"/>
      <c r="AP790" s="265"/>
      <c r="AQ790" s="185"/>
      <c r="AR790" s="166"/>
      <c r="AS790" s="205"/>
      <c r="AT790" s="205"/>
      <c r="AU790" s="166"/>
      <c r="AV790" s="166"/>
      <c r="AW790" s="205"/>
      <c r="AX790" s="265"/>
      <c r="AY790" s="185"/>
      <c r="AZ790" s="166"/>
      <c r="BA790" s="205"/>
      <c r="BB790" s="205"/>
      <c r="BC790" s="166"/>
      <c r="BD790" s="166"/>
      <c r="BE790" s="205"/>
      <c r="BF790" s="265"/>
      <c r="BG790" s="166"/>
    </row>
    <row r="791" spans="1:59" ht="12.75" x14ac:dyDescent="0.2">
      <c r="A791" s="205"/>
      <c r="B791" s="206"/>
      <c r="C791" s="185"/>
      <c r="D791" s="166"/>
      <c r="E791" s="205"/>
      <c r="F791" s="205"/>
      <c r="G791" s="166"/>
      <c r="H791" s="166"/>
      <c r="I791" s="205"/>
      <c r="J791" s="265"/>
      <c r="K791" s="185"/>
      <c r="L791" s="166"/>
      <c r="M791" s="205"/>
      <c r="N791" s="205"/>
      <c r="O791" s="166"/>
      <c r="P791" s="166"/>
      <c r="Q791" s="205"/>
      <c r="R791" s="265"/>
      <c r="S791" s="185"/>
      <c r="T791" s="166"/>
      <c r="U791" s="205"/>
      <c r="V791" s="205"/>
      <c r="W791" s="166"/>
      <c r="X791" s="166"/>
      <c r="Y791" s="205"/>
      <c r="Z791" s="265"/>
      <c r="AA791" s="166"/>
      <c r="AB791" s="166"/>
      <c r="AC791" s="205"/>
      <c r="AD791" s="205"/>
      <c r="AE791" s="166"/>
      <c r="AF791" s="166"/>
      <c r="AG791" s="205"/>
      <c r="AH791" s="205"/>
      <c r="AI791" s="185"/>
      <c r="AJ791" s="166"/>
      <c r="AK791" s="205"/>
      <c r="AL791" s="205"/>
      <c r="AM791" s="166"/>
      <c r="AN791" s="166"/>
      <c r="AO791" s="205"/>
      <c r="AP791" s="265"/>
      <c r="AQ791" s="185"/>
      <c r="AR791" s="166"/>
      <c r="AS791" s="205"/>
      <c r="AT791" s="205"/>
      <c r="AU791" s="166"/>
      <c r="AV791" s="166"/>
      <c r="AW791" s="205"/>
      <c r="AX791" s="265"/>
      <c r="AY791" s="185"/>
      <c r="AZ791" s="166"/>
      <c r="BA791" s="205"/>
      <c r="BB791" s="205"/>
      <c r="BC791" s="166"/>
      <c r="BD791" s="166"/>
      <c r="BE791" s="205"/>
      <c r="BF791" s="265"/>
      <c r="BG791" s="166"/>
    </row>
    <row r="792" spans="1:59" ht="12.75" x14ac:dyDescent="0.2">
      <c r="A792" s="205"/>
      <c r="B792" s="206"/>
      <c r="C792" s="185"/>
      <c r="D792" s="166"/>
      <c r="E792" s="205"/>
      <c r="F792" s="205"/>
      <c r="G792" s="166"/>
      <c r="H792" s="166"/>
      <c r="I792" s="205"/>
      <c r="J792" s="265"/>
      <c r="K792" s="185"/>
      <c r="L792" s="166"/>
      <c r="M792" s="205"/>
      <c r="N792" s="205"/>
      <c r="O792" s="166"/>
      <c r="P792" s="166"/>
      <c r="Q792" s="205"/>
      <c r="R792" s="265"/>
      <c r="S792" s="185"/>
      <c r="T792" s="166"/>
      <c r="U792" s="205"/>
      <c r="V792" s="205"/>
      <c r="W792" s="166"/>
      <c r="X792" s="166"/>
      <c r="Y792" s="205"/>
      <c r="Z792" s="265"/>
      <c r="AA792" s="166"/>
      <c r="AB792" s="166"/>
      <c r="AC792" s="205"/>
      <c r="AD792" s="205"/>
      <c r="AE792" s="166"/>
      <c r="AF792" s="166"/>
      <c r="AG792" s="205"/>
      <c r="AH792" s="205"/>
      <c r="AI792" s="185"/>
      <c r="AJ792" s="166"/>
      <c r="AK792" s="205"/>
      <c r="AL792" s="205"/>
      <c r="AM792" s="166"/>
      <c r="AN792" s="166"/>
      <c r="AO792" s="205"/>
      <c r="AP792" s="265"/>
      <c r="AQ792" s="185"/>
      <c r="AR792" s="166"/>
      <c r="AS792" s="205"/>
      <c r="AT792" s="205"/>
      <c r="AU792" s="166"/>
      <c r="AV792" s="166"/>
      <c r="AW792" s="205"/>
      <c r="AX792" s="265"/>
      <c r="AY792" s="185"/>
      <c r="AZ792" s="166"/>
      <c r="BA792" s="205"/>
      <c r="BB792" s="205"/>
      <c r="BC792" s="166"/>
      <c r="BD792" s="166"/>
      <c r="BE792" s="205"/>
      <c r="BF792" s="265"/>
      <c r="BG792" s="166"/>
    </row>
    <row r="793" spans="1:59" ht="12.75" x14ac:dyDescent="0.2">
      <c r="A793" s="205"/>
      <c r="B793" s="206"/>
      <c r="C793" s="185"/>
      <c r="D793" s="166"/>
      <c r="E793" s="205"/>
      <c r="F793" s="205"/>
      <c r="G793" s="166"/>
      <c r="H793" s="166"/>
      <c r="I793" s="205"/>
      <c r="J793" s="265"/>
      <c r="K793" s="185"/>
      <c r="L793" s="166"/>
      <c r="M793" s="205"/>
      <c r="N793" s="205"/>
      <c r="O793" s="166"/>
      <c r="P793" s="166"/>
      <c r="Q793" s="205"/>
      <c r="R793" s="265"/>
      <c r="S793" s="185"/>
      <c r="T793" s="166"/>
      <c r="U793" s="205"/>
      <c r="V793" s="205"/>
      <c r="W793" s="166"/>
      <c r="X793" s="166"/>
      <c r="Y793" s="205"/>
      <c r="Z793" s="265"/>
      <c r="AA793" s="166"/>
      <c r="AB793" s="166"/>
      <c r="AC793" s="205"/>
      <c r="AD793" s="205"/>
      <c r="AE793" s="166"/>
      <c r="AF793" s="166"/>
      <c r="AG793" s="205"/>
      <c r="AH793" s="205"/>
      <c r="AI793" s="185"/>
      <c r="AJ793" s="166"/>
      <c r="AK793" s="205"/>
      <c r="AL793" s="205"/>
      <c r="AM793" s="166"/>
      <c r="AN793" s="166"/>
      <c r="AO793" s="205"/>
      <c r="AP793" s="265"/>
      <c r="AQ793" s="185"/>
      <c r="AR793" s="166"/>
      <c r="AS793" s="205"/>
      <c r="AT793" s="205"/>
      <c r="AU793" s="166"/>
      <c r="AV793" s="166"/>
      <c r="AW793" s="205"/>
      <c r="AX793" s="265"/>
      <c r="AY793" s="185"/>
      <c r="AZ793" s="166"/>
      <c r="BA793" s="205"/>
      <c r="BB793" s="205"/>
      <c r="BC793" s="166"/>
      <c r="BD793" s="166"/>
      <c r="BE793" s="205"/>
      <c r="BF793" s="265"/>
      <c r="BG793" s="166"/>
    </row>
    <row r="794" spans="1:59" ht="12.75" x14ac:dyDescent="0.2">
      <c r="A794" s="205"/>
      <c r="B794" s="206"/>
      <c r="C794" s="185"/>
      <c r="D794" s="166"/>
      <c r="E794" s="205"/>
      <c r="F794" s="205"/>
      <c r="G794" s="166"/>
      <c r="H794" s="166"/>
      <c r="I794" s="205"/>
      <c r="J794" s="265"/>
      <c r="K794" s="185"/>
      <c r="L794" s="166"/>
      <c r="M794" s="205"/>
      <c r="N794" s="205"/>
      <c r="O794" s="166"/>
      <c r="P794" s="166"/>
      <c r="Q794" s="205"/>
      <c r="R794" s="265"/>
      <c r="S794" s="185"/>
      <c r="T794" s="166"/>
      <c r="U794" s="205"/>
      <c r="V794" s="205"/>
      <c r="W794" s="166"/>
      <c r="X794" s="166"/>
      <c r="Y794" s="205"/>
      <c r="Z794" s="265"/>
      <c r="AA794" s="166"/>
      <c r="AB794" s="166"/>
      <c r="AC794" s="205"/>
      <c r="AD794" s="205"/>
      <c r="AE794" s="166"/>
      <c r="AF794" s="166"/>
      <c r="AG794" s="205"/>
      <c r="AH794" s="205"/>
      <c r="AI794" s="185"/>
      <c r="AJ794" s="166"/>
      <c r="AK794" s="205"/>
      <c r="AL794" s="205"/>
      <c r="AM794" s="166"/>
      <c r="AN794" s="166"/>
      <c r="AO794" s="205"/>
      <c r="AP794" s="265"/>
      <c r="AQ794" s="185"/>
      <c r="AR794" s="166"/>
      <c r="AS794" s="205"/>
      <c r="AT794" s="205"/>
      <c r="AU794" s="166"/>
      <c r="AV794" s="166"/>
      <c r="AW794" s="205"/>
      <c r="AX794" s="265"/>
      <c r="AY794" s="185"/>
      <c r="AZ794" s="166"/>
      <c r="BA794" s="205"/>
      <c r="BB794" s="205"/>
      <c r="BC794" s="166"/>
      <c r="BD794" s="166"/>
      <c r="BE794" s="205"/>
      <c r="BF794" s="265"/>
      <c r="BG794" s="166"/>
    </row>
    <row r="795" spans="1:59" ht="12.75" x14ac:dyDescent="0.2">
      <c r="A795" s="205"/>
      <c r="B795" s="206"/>
      <c r="C795" s="185"/>
      <c r="D795" s="166"/>
      <c r="E795" s="205"/>
      <c r="F795" s="205"/>
      <c r="G795" s="166"/>
      <c r="H795" s="166"/>
      <c r="I795" s="205"/>
      <c r="J795" s="265"/>
      <c r="K795" s="185"/>
      <c r="L795" s="166"/>
      <c r="M795" s="205"/>
      <c r="N795" s="205"/>
      <c r="O795" s="166"/>
      <c r="P795" s="166"/>
      <c r="Q795" s="205"/>
      <c r="R795" s="265"/>
      <c r="S795" s="185"/>
      <c r="T795" s="166"/>
      <c r="U795" s="205"/>
      <c r="V795" s="205"/>
      <c r="W795" s="166"/>
      <c r="X795" s="166"/>
      <c r="Y795" s="205"/>
      <c r="Z795" s="265"/>
      <c r="AA795" s="166"/>
      <c r="AB795" s="166"/>
      <c r="AC795" s="205"/>
      <c r="AD795" s="205"/>
      <c r="AE795" s="166"/>
      <c r="AF795" s="166"/>
      <c r="AG795" s="205"/>
      <c r="AH795" s="205"/>
      <c r="AI795" s="185"/>
      <c r="AJ795" s="166"/>
      <c r="AK795" s="205"/>
      <c r="AL795" s="205"/>
      <c r="AM795" s="166"/>
      <c r="AN795" s="166"/>
      <c r="AO795" s="205"/>
      <c r="AP795" s="265"/>
      <c r="AQ795" s="185"/>
      <c r="AR795" s="166"/>
      <c r="AS795" s="205"/>
      <c r="AT795" s="205"/>
      <c r="AU795" s="166"/>
      <c r="AV795" s="166"/>
      <c r="AW795" s="205"/>
      <c r="AX795" s="265"/>
      <c r="AY795" s="185"/>
      <c r="AZ795" s="166"/>
      <c r="BA795" s="205"/>
      <c r="BB795" s="205"/>
      <c r="BC795" s="166"/>
      <c r="BD795" s="166"/>
      <c r="BE795" s="205"/>
      <c r="BF795" s="265"/>
      <c r="BG795" s="166"/>
    </row>
    <row r="796" spans="1:59" ht="12.75" x14ac:dyDescent="0.2">
      <c r="A796" s="205"/>
      <c r="B796" s="206"/>
      <c r="C796" s="185"/>
      <c r="D796" s="166"/>
      <c r="E796" s="205"/>
      <c r="F796" s="205"/>
      <c r="G796" s="166"/>
      <c r="H796" s="166"/>
      <c r="I796" s="205"/>
      <c r="J796" s="265"/>
      <c r="K796" s="185"/>
      <c r="L796" s="166"/>
      <c r="M796" s="205"/>
      <c r="N796" s="205"/>
      <c r="O796" s="166"/>
      <c r="P796" s="166"/>
      <c r="Q796" s="205"/>
      <c r="R796" s="265"/>
      <c r="S796" s="185"/>
      <c r="T796" s="166"/>
      <c r="U796" s="205"/>
      <c r="V796" s="205"/>
      <c r="W796" s="166"/>
      <c r="X796" s="166"/>
      <c r="Y796" s="205"/>
      <c r="Z796" s="265"/>
      <c r="AA796" s="166"/>
      <c r="AB796" s="166"/>
      <c r="AC796" s="205"/>
      <c r="AD796" s="205"/>
      <c r="AE796" s="166"/>
      <c r="AF796" s="166"/>
      <c r="AG796" s="205"/>
      <c r="AH796" s="205"/>
      <c r="AI796" s="185"/>
      <c r="AJ796" s="166"/>
      <c r="AK796" s="205"/>
      <c r="AL796" s="205"/>
      <c r="AM796" s="166"/>
      <c r="AN796" s="166"/>
      <c r="AO796" s="205"/>
      <c r="AP796" s="265"/>
      <c r="AQ796" s="185"/>
      <c r="AR796" s="166"/>
      <c r="AS796" s="205"/>
      <c r="AT796" s="205"/>
      <c r="AU796" s="166"/>
      <c r="AV796" s="166"/>
      <c r="AW796" s="205"/>
      <c r="AX796" s="265"/>
      <c r="AY796" s="185"/>
      <c r="AZ796" s="166"/>
      <c r="BA796" s="205"/>
      <c r="BB796" s="205"/>
      <c r="BC796" s="166"/>
      <c r="BD796" s="166"/>
      <c r="BE796" s="205"/>
      <c r="BF796" s="265"/>
      <c r="BG796" s="166"/>
    </row>
    <row r="797" spans="1:59" ht="12.75" x14ac:dyDescent="0.2">
      <c r="A797" s="205"/>
      <c r="B797" s="206"/>
      <c r="C797" s="185"/>
      <c r="D797" s="166"/>
      <c r="E797" s="205"/>
      <c r="F797" s="205"/>
      <c r="G797" s="166"/>
      <c r="H797" s="166"/>
      <c r="I797" s="205"/>
      <c r="J797" s="265"/>
      <c r="K797" s="185"/>
      <c r="L797" s="166"/>
      <c r="M797" s="205"/>
      <c r="N797" s="205"/>
      <c r="O797" s="166"/>
      <c r="P797" s="166"/>
      <c r="Q797" s="205"/>
      <c r="R797" s="265"/>
      <c r="S797" s="185"/>
      <c r="T797" s="166"/>
      <c r="U797" s="205"/>
      <c r="V797" s="205"/>
      <c r="W797" s="166"/>
      <c r="X797" s="166"/>
      <c r="Y797" s="205"/>
      <c r="Z797" s="265"/>
      <c r="AA797" s="166"/>
      <c r="AB797" s="166"/>
      <c r="AC797" s="205"/>
      <c r="AD797" s="205"/>
      <c r="AE797" s="166"/>
      <c r="AF797" s="166"/>
      <c r="AG797" s="205"/>
      <c r="AH797" s="205"/>
      <c r="AI797" s="185"/>
      <c r="AJ797" s="166"/>
      <c r="AK797" s="205"/>
      <c r="AL797" s="205"/>
      <c r="AM797" s="166"/>
      <c r="AN797" s="166"/>
      <c r="AO797" s="205"/>
      <c r="AP797" s="265"/>
      <c r="AQ797" s="185"/>
      <c r="AR797" s="166"/>
      <c r="AS797" s="205"/>
      <c r="AT797" s="205"/>
      <c r="AU797" s="166"/>
      <c r="AV797" s="166"/>
      <c r="AW797" s="205"/>
      <c r="AX797" s="265"/>
      <c r="AY797" s="185"/>
      <c r="AZ797" s="166"/>
      <c r="BA797" s="205"/>
      <c r="BB797" s="205"/>
      <c r="BC797" s="166"/>
      <c r="BD797" s="166"/>
      <c r="BE797" s="205"/>
      <c r="BF797" s="265"/>
      <c r="BG797" s="166"/>
    </row>
    <row r="798" spans="1:59" ht="12.75" x14ac:dyDescent="0.2">
      <c r="A798" s="205"/>
      <c r="B798" s="206"/>
      <c r="C798" s="185"/>
      <c r="D798" s="166"/>
      <c r="E798" s="205"/>
      <c r="F798" s="205"/>
      <c r="G798" s="166"/>
      <c r="H798" s="166"/>
      <c r="I798" s="205"/>
      <c r="J798" s="265"/>
      <c r="K798" s="185"/>
      <c r="L798" s="166"/>
      <c r="M798" s="205"/>
      <c r="N798" s="205"/>
      <c r="O798" s="166"/>
      <c r="P798" s="166"/>
      <c r="Q798" s="205"/>
      <c r="R798" s="265"/>
      <c r="S798" s="185"/>
      <c r="T798" s="166"/>
      <c r="U798" s="205"/>
      <c r="V798" s="205"/>
      <c r="W798" s="166"/>
      <c r="X798" s="166"/>
      <c r="Y798" s="205"/>
      <c r="Z798" s="265"/>
      <c r="AA798" s="166"/>
      <c r="AB798" s="166"/>
      <c r="AC798" s="205"/>
      <c r="AD798" s="205"/>
      <c r="AE798" s="166"/>
      <c r="AF798" s="166"/>
      <c r="AG798" s="205"/>
      <c r="AH798" s="205"/>
      <c r="AI798" s="185"/>
      <c r="AJ798" s="166"/>
      <c r="AK798" s="205"/>
      <c r="AL798" s="205"/>
      <c r="AM798" s="166"/>
      <c r="AN798" s="166"/>
      <c r="AO798" s="205"/>
      <c r="AP798" s="265"/>
      <c r="AQ798" s="185"/>
      <c r="AR798" s="166"/>
      <c r="AS798" s="205"/>
      <c r="AT798" s="205"/>
      <c r="AU798" s="166"/>
      <c r="AV798" s="166"/>
      <c r="AW798" s="205"/>
      <c r="AX798" s="265"/>
      <c r="AY798" s="185"/>
      <c r="AZ798" s="166"/>
      <c r="BA798" s="205"/>
      <c r="BB798" s="205"/>
      <c r="BC798" s="166"/>
      <c r="BD798" s="166"/>
      <c r="BE798" s="205"/>
      <c r="BF798" s="265"/>
      <c r="BG798" s="166"/>
    </row>
    <row r="799" spans="1:59" ht="12.75" x14ac:dyDescent="0.2">
      <c r="A799" s="205"/>
      <c r="B799" s="206"/>
      <c r="C799" s="185"/>
      <c r="D799" s="166"/>
      <c r="E799" s="205"/>
      <c r="F799" s="205"/>
      <c r="G799" s="166"/>
      <c r="H799" s="166"/>
      <c r="I799" s="205"/>
      <c r="J799" s="265"/>
      <c r="K799" s="185"/>
      <c r="L799" s="166"/>
      <c r="M799" s="205"/>
      <c r="N799" s="205"/>
      <c r="O799" s="166"/>
      <c r="P799" s="166"/>
      <c r="Q799" s="205"/>
      <c r="R799" s="265"/>
      <c r="S799" s="185"/>
      <c r="T799" s="166"/>
      <c r="U799" s="205"/>
      <c r="V799" s="205"/>
      <c r="W799" s="166"/>
      <c r="X799" s="166"/>
      <c r="Y799" s="205"/>
      <c r="Z799" s="265"/>
      <c r="AA799" s="166"/>
      <c r="AB799" s="166"/>
      <c r="AC799" s="205"/>
      <c r="AD799" s="205"/>
      <c r="AE799" s="166"/>
      <c r="AF799" s="166"/>
      <c r="AG799" s="205"/>
      <c r="AH799" s="205"/>
      <c r="AI799" s="185"/>
      <c r="AJ799" s="166"/>
      <c r="AK799" s="205"/>
      <c r="AL799" s="205"/>
      <c r="AM799" s="166"/>
      <c r="AN799" s="166"/>
      <c r="AO799" s="205"/>
      <c r="AP799" s="265"/>
      <c r="AQ799" s="185"/>
      <c r="AR799" s="166"/>
      <c r="AS799" s="205"/>
      <c r="AT799" s="205"/>
      <c r="AU799" s="166"/>
      <c r="AV799" s="166"/>
      <c r="AW799" s="205"/>
      <c r="AX799" s="265"/>
      <c r="AY799" s="185"/>
      <c r="AZ799" s="166"/>
      <c r="BA799" s="205"/>
      <c r="BB799" s="205"/>
      <c r="BC799" s="166"/>
      <c r="BD799" s="166"/>
      <c r="BE799" s="205"/>
      <c r="BF799" s="265"/>
      <c r="BG799" s="166"/>
    </row>
    <row r="800" spans="1:59" ht="12.75" x14ac:dyDescent="0.2">
      <c r="A800" s="205"/>
      <c r="B800" s="206"/>
      <c r="C800" s="185"/>
      <c r="D800" s="166"/>
      <c r="E800" s="205"/>
      <c r="F800" s="205"/>
      <c r="G800" s="166"/>
      <c r="H800" s="166"/>
      <c r="I800" s="205"/>
      <c r="J800" s="265"/>
      <c r="K800" s="185"/>
      <c r="L800" s="166"/>
      <c r="M800" s="205"/>
      <c r="N800" s="205"/>
      <c r="O800" s="166"/>
      <c r="P800" s="166"/>
      <c r="Q800" s="205"/>
      <c r="R800" s="265"/>
      <c r="S800" s="185"/>
      <c r="T800" s="166"/>
      <c r="U800" s="205"/>
      <c r="V800" s="205"/>
      <c r="W800" s="166"/>
      <c r="X800" s="166"/>
      <c r="Y800" s="205"/>
      <c r="Z800" s="265"/>
      <c r="AA800" s="166"/>
      <c r="AB800" s="166"/>
      <c r="AC800" s="205"/>
      <c r="AD800" s="205"/>
      <c r="AE800" s="166"/>
      <c r="AF800" s="166"/>
      <c r="AG800" s="205"/>
      <c r="AH800" s="205"/>
      <c r="AI800" s="185"/>
      <c r="AJ800" s="166"/>
      <c r="AK800" s="205"/>
      <c r="AL800" s="205"/>
      <c r="AM800" s="166"/>
      <c r="AN800" s="166"/>
      <c r="AO800" s="205"/>
      <c r="AP800" s="265"/>
      <c r="AQ800" s="185"/>
      <c r="AR800" s="166"/>
      <c r="AS800" s="205"/>
      <c r="AT800" s="205"/>
      <c r="AU800" s="166"/>
      <c r="AV800" s="166"/>
      <c r="AW800" s="205"/>
      <c r="AX800" s="265"/>
      <c r="AY800" s="185"/>
      <c r="AZ800" s="166"/>
      <c r="BA800" s="205"/>
      <c r="BB800" s="205"/>
      <c r="BC800" s="166"/>
      <c r="BD800" s="166"/>
      <c r="BE800" s="205"/>
      <c r="BF800" s="265"/>
      <c r="BG800" s="166"/>
    </row>
    <row r="801" spans="1:59" ht="12.75" x14ac:dyDescent="0.2">
      <c r="A801" s="205"/>
      <c r="B801" s="206"/>
      <c r="C801" s="185"/>
      <c r="D801" s="166"/>
      <c r="E801" s="205"/>
      <c r="F801" s="205"/>
      <c r="G801" s="166"/>
      <c r="H801" s="166"/>
      <c r="I801" s="205"/>
      <c r="J801" s="265"/>
      <c r="K801" s="185"/>
      <c r="L801" s="166"/>
      <c r="M801" s="205"/>
      <c r="N801" s="205"/>
      <c r="O801" s="166"/>
      <c r="P801" s="166"/>
      <c r="Q801" s="205"/>
      <c r="R801" s="265"/>
      <c r="S801" s="185"/>
      <c r="T801" s="166"/>
      <c r="U801" s="205"/>
      <c r="V801" s="205"/>
      <c r="W801" s="166"/>
      <c r="X801" s="166"/>
      <c r="Y801" s="205"/>
      <c r="Z801" s="265"/>
      <c r="AA801" s="166"/>
      <c r="AB801" s="166"/>
      <c r="AC801" s="205"/>
      <c r="AD801" s="205"/>
      <c r="AE801" s="166"/>
      <c r="AF801" s="166"/>
      <c r="AG801" s="205"/>
      <c r="AH801" s="205"/>
      <c r="AI801" s="185"/>
      <c r="AJ801" s="166"/>
      <c r="AK801" s="205"/>
      <c r="AL801" s="205"/>
      <c r="AM801" s="166"/>
      <c r="AN801" s="166"/>
      <c r="AO801" s="205"/>
      <c r="AP801" s="265"/>
      <c r="AQ801" s="185"/>
      <c r="AR801" s="166"/>
      <c r="AS801" s="205"/>
      <c r="AT801" s="205"/>
      <c r="AU801" s="166"/>
      <c r="AV801" s="166"/>
      <c r="AW801" s="205"/>
      <c r="AX801" s="265"/>
      <c r="AY801" s="185"/>
      <c r="AZ801" s="166"/>
      <c r="BA801" s="205"/>
      <c r="BB801" s="205"/>
      <c r="BC801" s="166"/>
      <c r="BD801" s="166"/>
      <c r="BE801" s="205"/>
      <c r="BF801" s="265"/>
      <c r="BG801" s="166"/>
    </row>
    <row r="802" spans="1:59" ht="12.75" x14ac:dyDescent="0.2">
      <c r="A802" s="205"/>
      <c r="B802" s="206"/>
      <c r="C802" s="185"/>
      <c r="D802" s="166"/>
      <c r="E802" s="205"/>
      <c r="F802" s="205"/>
      <c r="G802" s="166"/>
      <c r="H802" s="166"/>
      <c r="I802" s="205"/>
      <c r="J802" s="265"/>
      <c r="K802" s="185"/>
      <c r="L802" s="166"/>
      <c r="M802" s="205"/>
      <c r="N802" s="205"/>
      <c r="O802" s="166"/>
      <c r="P802" s="166"/>
      <c r="Q802" s="205"/>
      <c r="R802" s="265"/>
      <c r="S802" s="185"/>
      <c r="T802" s="166"/>
      <c r="U802" s="205"/>
      <c r="V802" s="205"/>
      <c r="W802" s="166"/>
      <c r="X802" s="166"/>
      <c r="Y802" s="205"/>
      <c r="Z802" s="265"/>
      <c r="AA802" s="166"/>
      <c r="AB802" s="166"/>
      <c r="AC802" s="205"/>
      <c r="AD802" s="205"/>
      <c r="AE802" s="166"/>
      <c r="AF802" s="166"/>
      <c r="AG802" s="205"/>
      <c r="AH802" s="205"/>
      <c r="AI802" s="185"/>
      <c r="AJ802" s="166"/>
      <c r="AK802" s="205"/>
      <c r="AL802" s="205"/>
      <c r="AM802" s="166"/>
      <c r="AN802" s="166"/>
      <c r="AO802" s="205"/>
      <c r="AP802" s="265"/>
      <c r="AQ802" s="185"/>
      <c r="AR802" s="166"/>
      <c r="AS802" s="205"/>
      <c r="AT802" s="205"/>
      <c r="AU802" s="166"/>
      <c r="AV802" s="166"/>
      <c r="AW802" s="205"/>
      <c r="AX802" s="265"/>
      <c r="AY802" s="185"/>
      <c r="AZ802" s="166"/>
      <c r="BA802" s="205"/>
      <c r="BB802" s="205"/>
      <c r="BC802" s="166"/>
      <c r="BD802" s="166"/>
      <c r="BE802" s="205"/>
      <c r="BF802" s="265"/>
      <c r="BG802" s="166"/>
    </row>
    <row r="803" spans="1:59" ht="12.75" x14ac:dyDescent="0.2">
      <c r="A803" s="205"/>
      <c r="B803" s="206"/>
      <c r="C803" s="185"/>
      <c r="D803" s="166"/>
      <c r="E803" s="205"/>
      <c r="F803" s="205"/>
      <c r="G803" s="166"/>
      <c r="H803" s="166"/>
      <c r="I803" s="205"/>
      <c r="J803" s="265"/>
      <c r="K803" s="185"/>
      <c r="L803" s="166"/>
      <c r="M803" s="205"/>
      <c r="N803" s="205"/>
      <c r="O803" s="166"/>
      <c r="P803" s="166"/>
      <c r="Q803" s="205"/>
      <c r="R803" s="265"/>
      <c r="S803" s="185"/>
      <c r="T803" s="166"/>
      <c r="U803" s="205"/>
      <c r="V803" s="205"/>
      <c r="W803" s="166"/>
      <c r="X803" s="166"/>
      <c r="Y803" s="205"/>
      <c r="Z803" s="265"/>
      <c r="AA803" s="166"/>
      <c r="AB803" s="166"/>
      <c r="AC803" s="205"/>
      <c r="AD803" s="205"/>
      <c r="AE803" s="166"/>
      <c r="AF803" s="166"/>
      <c r="AG803" s="205"/>
      <c r="AH803" s="205"/>
      <c r="AI803" s="185"/>
      <c r="AJ803" s="166"/>
      <c r="AK803" s="205"/>
      <c r="AL803" s="205"/>
      <c r="AM803" s="166"/>
      <c r="AN803" s="166"/>
      <c r="AO803" s="205"/>
      <c r="AP803" s="265"/>
      <c r="AQ803" s="185"/>
      <c r="AR803" s="166"/>
      <c r="AS803" s="205"/>
      <c r="AT803" s="205"/>
      <c r="AU803" s="166"/>
      <c r="AV803" s="166"/>
      <c r="AW803" s="205"/>
      <c r="AX803" s="265"/>
      <c r="AY803" s="185"/>
      <c r="AZ803" s="166"/>
      <c r="BA803" s="205"/>
      <c r="BB803" s="205"/>
      <c r="BC803" s="166"/>
      <c r="BD803" s="166"/>
      <c r="BE803" s="205"/>
      <c r="BF803" s="265"/>
      <c r="BG803" s="166"/>
    </row>
    <row r="804" spans="1:59" ht="12.75" x14ac:dyDescent="0.2">
      <c r="A804" s="205"/>
      <c r="B804" s="206"/>
      <c r="C804" s="185"/>
      <c r="D804" s="166"/>
      <c r="E804" s="205"/>
      <c r="F804" s="205"/>
      <c r="G804" s="166"/>
      <c r="H804" s="166"/>
      <c r="I804" s="205"/>
      <c r="J804" s="265"/>
      <c r="K804" s="185"/>
      <c r="L804" s="166"/>
      <c r="M804" s="205"/>
      <c r="N804" s="205"/>
      <c r="O804" s="166"/>
      <c r="P804" s="166"/>
      <c r="Q804" s="205"/>
      <c r="R804" s="265"/>
      <c r="S804" s="185"/>
      <c r="T804" s="166"/>
      <c r="U804" s="205"/>
      <c r="V804" s="205"/>
      <c r="W804" s="166"/>
      <c r="X804" s="166"/>
      <c r="Y804" s="205"/>
      <c r="Z804" s="265"/>
      <c r="AA804" s="166"/>
      <c r="AB804" s="166"/>
      <c r="AC804" s="205"/>
      <c r="AD804" s="205"/>
      <c r="AE804" s="166"/>
      <c r="AF804" s="166"/>
      <c r="AG804" s="205"/>
      <c r="AH804" s="205"/>
      <c r="AI804" s="185"/>
      <c r="AJ804" s="166"/>
      <c r="AK804" s="205"/>
      <c r="AL804" s="205"/>
      <c r="AM804" s="166"/>
      <c r="AN804" s="166"/>
      <c r="AO804" s="205"/>
      <c r="AP804" s="265"/>
      <c r="AQ804" s="185"/>
      <c r="AR804" s="166"/>
      <c r="AS804" s="205"/>
      <c r="AT804" s="205"/>
      <c r="AU804" s="166"/>
      <c r="AV804" s="166"/>
      <c r="AW804" s="205"/>
      <c r="AX804" s="265"/>
      <c r="AY804" s="185"/>
      <c r="AZ804" s="166"/>
      <c r="BA804" s="205"/>
      <c r="BB804" s="205"/>
      <c r="BC804" s="166"/>
      <c r="BD804" s="166"/>
      <c r="BE804" s="205"/>
      <c r="BF804" s="265"/>
      <c r="BG804" s="166"/>
    </row>
    <row r="805" spans="1:59" ht="12.75" x14ac:dyDescent="0.2">
      <c r="A805" s="205"/>
      <c r="B805" s="206"/>
      <c r="C805" s="185"/>
      <c r="D805" s="166"/>
      <c r="E805" s="205"/>
      <c r="F805" s="205"/>
      <c r="G805" s="166"/>
      <c r="H805" s="166"/>
      <c r="I805" s="205"/>
      <c r="J805" s="265"/>
      <c r="K805" s="185"/>
      <c r="L805" s="166"/>
      <c r="M805" s="205"/>
      <c r="N805" s="205"/>
      <c r="O805" s="166"/>
      <c r="P805" s="166"/>
      <c r="Q805" s="205"/>
      <c r="R805" s="265"/>
      <c r="S805" s="185"/>
      <c r="T805" s="166"/>
      <c r="U805" s="205"/>
      <c r="V805" s="205"/>
      <c r="W805" s="166"/>
      <c r="X805" s="166"/>
      <c r="Y805" s="205"/>
      <c r="Z805" s="265"/>
      <c r="AA805" s="166"/>
      <c r="AB805" s="166"/>
      <c r="AC805" s="205"/>
      <c r="AD805" s="205"/>
      <c r="AE805" s="166"/>
      <c r="AF805" s="166"/>
      <c r="AG805" s="205"/>
      <c r="AH805" s="205"/>
      <c r="AI805" s="185"/>
      <c r="AJ805" s="166"/>
      <c r="AK805" s="205"/>
      <c r="AL805" s="205"/>
      <c r="AM805" s="166"/>
      <c r="AN805" s="166"/>
      <c r="AO805" s="205"/>
      <c r="AP805" s="265"/>
      <c r="AQ805" s="185"/>
      <c r="AR805" s="166"/>
      <c r="AS805" s="205"/>
      <c r="AT805" s="205"/>
      <c r="AU805" s="166"/>
      <c r="AV805" s="166"/>
      <c r="AW805" s="205"/>
      <c r="AX805" s="265"/>
      <c r="AY805" s="185"/>
      <c r="AZ805" s="166"/>
      <c r="BA805" s="205"/>
      <c r="BB805" s="205"/>
      <c r="BC805" s="166"/>
      <c r="BD805" s="166"/>
      <c r="BE805" s="205"/>
      <c r="BF805" s="265"/>
      <c r="BG805" s="166"/>
    </row>
    <row r="806" spans="1:59" ht="12.75" x14ac:dyDescent="0.2">
      <c r="A806" s="205"/>
      <c r="B806" s="206"/>
      <c r="C806" s="185"/>
      <c r="D806" s="166"/>
      <c r="E806" s="205"/>
      <c r="F806" s="205"/>
      <c r="G806" s="166"/>
      <c r="H806" s="166"/>
      <c r="I806" s="205"/>
      <c r="J806" s="265"/>
      <c r="K806" s="185"/>
      <c r="L806" s="166"/>
      <c r="M806" s="205"/>
      <c r="N806" s="205"/>
      <c r="O806" s="166"/>
      <c r="P806" s="166"/>
      <c r="Q806" s="205"/>
      <c r="R806" s="265"/>
      <c r="S806" s="185"/>
      <c r="T806" s="166"/>
      <c r="U806" s="205"/>
      <c r="V806" s="205"/>
      <c r="W806" s="166"/>
      <c r="X806" s="166"/>
      <c r="Y806" s="205"/>
      <c r="Z806" s="265"/>
      <c r="AA806" s="166"/>
      <c r="AB806" s="166"/>
      <c r="AC806" s="205"/>
      <c r="AD806" s="205"/>
      <c r="AE806" s="166"/>
      <c r="AF806" s="166"/>
      <c r="AG806" s="205"/>
      <c r="AH806" s="205"/>
      <c r="AI806" s="185"/>
      <c r="AJ806" s="166"/>
      <c r="AK806" s="205"/>
      <c r="AL806" s="205"/>
      <c r="AM806" s="166"/>
      <c r="AN806" s="166"/>
      <c r="AO806" s="205"/>
      <c r="AP806" s="265"/>
      <c r="AQ806" s="185"/>
      <c r="AR806" s="166"/>
      <c r="AS806" s="205"/>
      <c r="AT806" s="205"/>
      <c r="AU806" s="166"/>
      <c r="AV806" s="166"/>
      <c r="AW806" s="205"/>
      <c r="AX806" s="265"/>
      <c r="AY806" s="185"/>
      <c r="AZ806" s="166"/>
      <c r="BA806" s="205"/>
      <c r="BB806" s="205"/>
      <c r="BC806" s="166"/>
      <c r="BD806" s="166"/>
      <c r="BE806" s="205"/>
      <c r="BF806" s="265"/>
      <c r="BG806" s="166"/>
    </row>
    <row r="807" spans="1:59" ht="12.75" x14ac:dyDescent="0.2">
      <c r="A807" s="205"/>
      <c r="B807" s="206"/>
      <c r="C807" s="185"/>
      <c r="D807" s="166"/>
      <c r="E807" s="205"/>
      <c r="F807" s="205"/>
      <c r="G807" s="166"/>
      <c r="H807" s="166"/>
      <c r="I807" s="205"/>
      <c r="J807" s="265"/>
      <c r="K807" s="185"/>
      <c r="L807" s="166"/>
      <c r="M807" s="205"/>
      <c r="N807" s="205"/>
      <c r="O807" s="166"/>
      <c r="P807" s="166"/>
      <c r="Q807" s="205"/>
      <c r="R807" s="265"/>
      <c r="S807" s="185"/>
      <c r="T807" s="166"/>
      <c r="U807" s="205"/>
      <c r="V807" s="205"/>
      <c r="W807" s="166"/>
      <c r="X807" s="166"/>
      <c r="Y807" s="205"/>
      <c r="Z807" s="265"/>
      <c r="AA807" s="166"/>
      <c r="AB807" s="166"/>
      <c r="AC807" s="205"/>
      <c r="AD807" s="205"/>
      <c r="AE807" s="166"/>
      <c r="AF807" s="166"/>
      <c r="AG807" s="205"/>
      <c r="AH807" s="205"/>
      <c r="AI807" s="185"/>
      <c r="AJ807" s="166"/>
      <c r="AK807" s="205"/>
      <c r="AL807" s="205"/>
      <c r="AM807" s="166"/>
      <c r="AN807" s="166"/>
      <c r="AO807" s="205"/>
      <c r="AP807" s="265"/>
      <c r="AQ807" s="185"/>
      <c r="AR807" s="166"/>
      <c r="AS807" s="205"/>
      <c r="AT807" s="205"/>
      <c r="AU807" s="166"/>
      <c r="AV807" s="166"/>
      <c r="AW807" s="205"/>
      <c r="AX807" s="265"/>
      <c r="AY807" s="185"/>
      <c r="AZ807" s="166"/>
      <c r="BA807" s="205"/>
      <c r="BB807" s="205"/>
      <c r="BC807" s="166"/>
      <c r="BD807" s="166"/>
      <c r="BE807" s="205"/>
      <c r="BF807" s="265"/>
      <c r="BG807" s="166"/>
    </row>
    <row r="808" spans="1:59" ht="12.75" x14ac:dyDescent="0.2">
      <c r="A808" s="205"/>
      <c r="B808" s="206"/>
      <c r="C808" s="185"/>
      <c r="D808" s="166"/>
      <c r="E808" s="205"/>
      <c r="F808" s="205"/>
      <c r="G808" s="166"/>
      <c r="H808" s="166"/>
      <c r="I808" s="205"/>
      <c r="J808" s="265"/>
      <c r="K808" s="185"/>
      <c r="L808" s="166"/>
      <c r="M808" s="205"/>
      <c r="N808" s="205"/>
      <c r="O808" s="166"/>
      <c r="P808" s="166"/>
      <c r="Q808" s="205"/>
      <c r="R808" s="265"/>
      <c r="S808" s="185"/>
      <c r="T808" s="166"/>
      <c r="U808" s="205"/>
      <c r="V808" s="205"/>
      <c r="W808" s="166"/>
      <c r="X808" s="166"/>
      <c r="Y808" s="205"/>
      <c r="Z808" s="265"/>
      <c r="AA808" s="166"/>
      <c r="AB808" s="166"/>
      <c r="AC808" s="205"/>
      <c r="AD808" s="205"/>
      <c r="AE808" s="166"/>
      <c r="AF808" s="166"/>
      <c r="AG808" s="205"/>
      <c r="AH808" s="205"/>
      <c r="AI808" s="185"/>
      <c r="AJ808" s="166"/>
      <c r="AK808" s="205"/>
      <c r="AL808" s="205"/>
      <c r="AM808" s="166"/>
      <c r="AN808" s="166"/>
      <c r="AO808" s="205"/>
      <c r="AP808" s="265"/>
      <c r="AQ808" s="185"/>
      <c r="AR808" s="166"/>
      <c r="AS808" s="205"/>
      <c r="AT808" s="205"/>
      <c r="AU808" s="166"/>
      <c r="AV808" s="166"/>
      <c r="AW808" s="205"/>
      <c r="AX808" s="265"/>
      <c r="AY808" s="185"/>
      <c r="AZ808" s="166"/>
      <c r="BA808" s="205"/>
      <c r="BB808" s="205"/>
      <c r="BC808" s="166"/>
      <c r="BD808" s="166"/>
      <c r="BE808" s="205"/>
      <c r="BF808" s="265"/>
      <c r="BG808" s="166"/>
    </row>
    <row r="809" spans="1:59" ht="12.75" x14ac:dyDescent="0.2">
      <c r="A809" s="205"/>
      <c r="B809" s="206"/>
      <c r="C809" s="185"/>
      <c r="D809" s="166"/>
      <c r="E809" s="205"/>
      <c r="F809" s="205"/>
      <c r="G809" s="166"/>
      <c r="H809" s="166"/>
      <c r="I809" s="205"/>
      <c r="J809" s="265"/>
      <c r="K809" s="185"/>
      <c r="L809" s="166"/>
      <c r="M809" s="205"/>
      <c r="N809" s="205"/>
      <c r="O809" s="166"/>
      <c r="P809" s="166"/>
      <c r="Q809" s="205"/>
      <c r="R809" s="265"/>
      <c r="S809" s="185"/>
      <c r="T809" s="166"/>
      <c r="U809" s="205"/>
      <c r="V809" s="205"/>
      <c r="W809" s="166"/>
      <c r="X809" s="166"/>
      <c r="Y809" s="205"/>
      <c r="Z809" s="265"/>
      <c r="AA809" s="166"/>
      <c r="AB809" s="166"/>
      <c r="AC809" s="205"/>
      <c r="AD809" s="205"/>
      <c r="AE809" s="166"/>
      <c r="AF809" s="166"/>
      <c r="AG809" s="205"/>
      <c r="AH809" s="205"/>
      <c r="AI809" s="185"/>
      <c r="AJ809" s="166"/>
      <c r="AK809" s="205"/>
      <c r="AL809" s="205"/>
      <c r="AM809" s="166"/>
      <c r="AN809" s="166"/>
      <c r="AO809" s="205"/>
      <c r="AP809" s="265"/>
      <c r="AQ809" s="185"/>
      <c r="AR809" s="166"/>
      <c r="AS809" s="205"/>
      <c r="AT809" s="205"/>
      <c r="AU809" s="166"/>
      <c r="AV809" s="166"/>
      <c r="AW809" s="205"/>
      <c r="AX809" s="265"/>
      <c r="AY809" s="185"/>
      <c r="AZ809" s="166"/>
      <c r="BA809" s="205"/>
      <c r="BB809" s="205"/>
      <c r="BC809" s="166"/>
      <c r="BD809" s="166"/>
      <c r="BE809" s="205"/>
      <c r="BF809" s="265"/>
      <c r="BG809" s="166"/>
    </row>
    <row r="810" spans="1:59" ht="12.75" x14ac:dyDescent="0.2">
      <c r="A810" s="205"/>
      <c r="B810" s="206"/>
      <c r="C810" s="185"/>
      <c r="D810" s="166"/>
      <c r="E810" s="205"/>
      <c r="F810" s="205"/>
      <c r="G810" s="166"/>
      <c r="H810" s="166"/>
      <c r="I810" s="205"/>
      <c r="J810" s="265"/>
      <c r="K810" s="185"/>
      <c r="L810" s="166"/>
      <c r="M810" s="205"/>
      <c r="N810" s="205"/>
      <c r="O810" s="166"/>
      <c r="P810" s="166"/>
      <c r="Q810" s="205"/>
      <c r="R810" s="265"/>
      <c r="S810" s="185"/>
      <c r="T810" s="166"/>
      <c r="U810" s="205"/>
      <c r="V810" s="205"/>
      <c r="W810" s="166"/>
      <c r="X810" s="166"/>
      <c r="Y810" s="205"/>
      <c r="Z810" s="265"/>
      <c r="AA810" s="166"/>
      <c r="AB810" s="166"/>
      <c r="AC810" s="205"/>
      <c r="AD810" s="205"/>
      <c r="AE810" s="166"/>
      <c r="AF810" s="166"/>
      <c r="AG810" s="205"/>
      <c r="AH810" s="205"/>
      <c r="AI810" s="185"/>
      <c r="AJ810" s="166"/>
      <c r="AK810" s="205"/>
      <c r="AL810" s="205"/>
      <c r="AM810" s="166"/>
      <c r="AN810" s="166"/>
      <c r="AO810" s="205"/>
      <c r="AP810" s="265"/>
      <c r="AQ810" s="185"/>
      <c r="AR810" s="166"/>
      <c r="AS810" s="205"/>
      <c r="AT810" s="205"/>
      <c r="AU810" s="166"/>
      <c r="AV810" s="166"/>
      <c r="AW810" s="205"/>
      <c r="AX810" s="265"/>
      <c r="AY810" s="185"/>
      <c r="AZ810" s="166"/>
      <c r="BA810" s="205"/>
      <c r="BB810" s="205"/>
      <c r="BC810" s="166"/>
      <c r="BD810" s="166"/>
      <c r="BE810" s="205"/>
      <c r="BF810" s="265"/>
      <c r="BG810" s="166"/>
    </row>
    <row r="811" spans="1:59" ht="12.75" x14ac:dyDescent="0.2">
      <c r="A811" s="205"/>
      <c r="B811" s="206"/>
      <c r="C811" s="185"/>
      <c r="D811" s="166"/>
      <c r="E811" s="205"/>
      <c r="F811" s="205"/>
      <c r="G811" s="166"/>
      <c r="H811" s="166"/>
      <c r="I811" s="205"/>
      <c r="J811" s="265"/>
      <c r="K811" s="185"/>
      <c r="L811" s="166"/>
      <c r="M811" s="205"/>
      <c r="N811" s="205"/>
      <c r="O811" s="166"/>
      <c r="P811" s="166"/>
      <c r="Q811" s="205"/>
      <c r="R811" s="265"/>
      <c r="S811" s="185"/>
      <c r="T811" s="166"/>
      <c r="U811" s="205"/>
      <c r="V811" s="205"/>
      <c r="W811" s="166"/>
      <c r="X811" s="166"/>
      <c r="Y811" s="205"/>
      <c r="Z811" s="265"/>
      <c r="AA811" s="166"/>
      <c r="AB811" s="166"/>
      <c r="AC811" s="205"/>
      <c r="AD811" s="205"/>
      <c r="AE811" s="166"/>
      <c r="AF811" s="166"/>
      <c r="AG811" s="205"/>
      <c r="AH811" s="205"/>
      <c r="AI811" s="185"/>
      <c r="AJ811" s="166"/>
      <c r="AK811" s="205"/>
      <c r="AL811" s="205"/>
      <c r="AM811" s="166"/>
      <c r="AN811" s="166"/>
      <c r="AO811" s="205"/>
      <c r="AP811" s="265"/>
      <c r="AQ811" s="185"/>
      <c r="AR811" s="166"/>
      <c r="AS811" s="205"/>
      <c r="AT811" s="205"/>
      <c r="AU811" s="166"/>
      <c r="AV811" s="166"/>
      <c r="AW811" s="205"/>
      <c r="AX811" s="265"/>
      <c r="AY811" s="185"/>
      <c r="AZ811" s="166"/>
      <c r="BA811" s="205"/>
      <c r="BB811" s="205"/>
      <c r="BC811" s="166"/>
      <c r="BD811" s="166"/>
      <c r="BE811" s="205"/>
      <c r="BF811" s="265"/>
      <c r="BG811" s="166"/>
    </row>
    <row r="812" spans="1:59" ht="12.75" x14ac:dyDescent="0.2">
      <c r="A812" s="205"/>
      <c r="B812" s="206"/>
      <c r="C812" s="185"/>
      <c r="D812" s="166"/>
      <c r="E812" s="205"/>
      <c r="F812" s="205"/>
      <c r="G812" s="166"/>
      <c r="H812" s="166"/>
      <c r="I812" s="205"/>
      <c r="J812" s="265"/>
      <c r="K812" s="185"/>
      <c r="L812" s="166"/>
      <c r="M812" s="205"/>
      <c r="N812" s="205"/>
      <c r="O812" s="166"/>
      <c r="P812" s="166"/>
      <c r="Q812" s="205"/>
      <c r="R812" s="265"/>
      <c r="S812" s="185"/>
      <c r="T812" s="166"/>
      <c r="U812" s="205"/>
      <c r="V812" s="205"/>
      <c r="W812" s="166"/>
      <c r="X812" s="166"/>
      <c r="Y812" s="205"/>
      <c r="Z812" s="265"/>
      <c r="AA812" s="166"/>
      <c r="AB812" s="166"/>
      <c r="AC812" s="205"/>
      <c r="AD812" s="205"/>
      <c r="AE812" s="166"/>
      <c r="AF812" s="166"/>
      <c r="AG812" s="205"/>
      <c r="AH812" s="205"/>
      <c r="AI812" s="185"/>
      <c r="AJ812" s="166"/>
      <c r="AK812" s="205"/>
      <c r="AL812" s="205"/>
      <c r="AM812" s="166"/>
      <c r="AN812" s="166"/>
      <c r="AO812" s="205"/>
      <c r="AP812" s="265"/>
      <c r="AQ812" s="185"/>
      <c r="AR812" s="166"/>
      <c r="AS812" s="205"/>
      <c r="AT812" s="205"/>
      <c r="AU812" s="166"/>
      <c r="AV812" s="166"/>
      <c r="AW812" s="205"/>
      <c r="AX812" s="265"/>
      <c r="AY812" s="185"/>
      <c r="AZ812" s="166"/>
      <c r="BA812" s="205"/>
      <c r="BB812" s="205"/>
      <c r="BC812" s="166"/>
      <c r="BD812" s="166"/>
      <c r="BE812" s="205"/>
      <c r="BF812" s="265"/>
      <c r="BG812" s="166"/>
    </row>
    <row r="813" spans="1:59" ht="12.75" x14ac:dyDescent="0.2">
      <c r="A813" s="205"/>
      <c r="B813" s="206"/>
      <c r="C813" s="185"/>
      <c r="D813" s="166"/>
      <c r="E813" s="205"/>
      <c r="F813" s="205"/>
      <c r="G813" s="166"/>
      <c r="H813" s="166"/>
      <c r="I813" s="205"/>
      <c r="J813" s="265"/>
      <c r="K813" s="185"/>
      <c r="L813" s="166"/>
      <c r="M813" s="205"/>
      <c r="N813" s="205"/>
      <c r="O813" s="166"/>
      <c r="P813" s="166"/>
      <c r="Q813" s="205"/>
      <c r="R813" s="265"/>
      <c r="S813" s="185"/>
      <c r="T813" s="166"/>
      <c r="U813" s="205"/>
      <c r="V813" s="205"/>
      <c r="W813" s="166"/>
      <c r="X813" s="166"/>
      <c r="Y813" s="205"/>
      <c r="Z813" s="265"/>
      <c r="AA813" s="166"/>
      <c r="AB813" s="166"/>
      <c r="AC813" s="205"/>
      <c r="AD813" s="205"/>
      <c r="AE813" s="166"/>
      <c r="AF813" s="166"/>
      <c r="AG813" s="205"/>
      <c r="AH813" s="205"/>
      <c r="AI813" s="185"/>
      <c r="AJ813" s="166"/>
      <c r="AK813" s="205"/>
      <c r="AL813" s="205"/>
      <c r="AM813" s="166"/>
      <c r="AN813" s="166"/>
      <c r="AO813" s="205"/>
      <c r="AP813" s="265"/>
      <c r="AQ813" s="185"/>
      <c r="AR813" s="166"/>
      <c r="AS813" s="205"/>
      <c r="AT813" s="205"/>
      <c r="AU813" s="166"/>
      <c r="AV813" s="166"/>
      <c r="AW813" s="205"/>
      <c r="AX813" s="265"/>
      <c r="AY813" s="185"/>
      <c r="AZ813" s="166"/>
      <c r="BA813" s="205"/>
      <c r="BB813" s="205"/>
      <c r="BC813" s="166"/>
      <c r="BD813" s="166"/>
      <c r="BE813" s="205"/>
      <c r="BF813" s="265"/>
      <c r="BG813" s="166"/>
    </row>
    <row r="814" spans="1:59" ht="12.75" x14ac:dyDescent="0.2">
      <c r="A814" s="205"/>
      <c r="B814" s="206"/>
      <c r="C814" s="185"/>
      <c r="D814" s="166"/>
      <c r="E814" s="205"/>
      <c r="F814" s="205"/>
      <c r="G814" s="166"/>
      <c r="H814" s="166"/>
      <c r="I814" s="205"/>
      <c r="J814" s="265"/>
      <c r="K814" s="185"/>
      <c r="L814" s="166"/>
      <c r="M814" s="205"/>
      <c r="N814" s="205"/>
      <c r="O814" s="166"/>
      <c r="P814" s="166"/>
      <c r="Q814" s="205"/>
      <c r="R814" s="265"/>
      <c r="S814" s="185"/>
      <c r="T814" s="166"/>
      <c r="U814" s="205"/>
      <c r="V814" s="205"/>
      <c r="W814" s="166"/>
      <c r="X814" s="166"/>
      <c r="Y814" s="205"/>
      <c r="Z814" s="265"/>
      <c r="AA814" s="166"/>
      <c r="AB814" s="166"/>
      <c r="AC814" s="205"/>
      <c r="AD814" s="205"/>
      <c r="AE814" s="166"/>
      <c r="AF814" s="166"/>
      <c r="AG814" s="205"/>
      <c r="AH814" s="205"/>
      <c r="AI814" s="185"/>
      <c r="AJ814" s="166"/>
      <c r="AK814" s="205"/>
      <c r="AL814" s="205"/>
      <c r="AM814" s="166"/>
      <c r="AN814" s="166"/>
      <c r="AO814" s="205"/>
      <c r="AP814" s="265"/>
      <c r="AQ814" s="185"/>
      <c r="AR814" s="166"/>
      <c r="AS814" s="205"/>
      <c r="AT814" s="205"/>
      <c r="AU814" s="166"/>
      <c r="AV814" s="166"/>
      <c r="AW814" s="205"/>
      <c r="AX814" s="265"/>
      <c r="AY814" s="185"/>
      <c r="AZ814" s="166"/>
      <c r="BA814" s="205"/>
      <c r="BB814" s="205"/>
      <c r="BC814" s="166"/>
      <c r="BD814" s="166"/>
      <c r="BE814" s="205"/>
      <c r="BF814" s="265"/>
      <c r="BG814" s="166"/>
    </row>
    <row r="815" spans="1:59" ht="12.75" x14ac:dyDescent="0.2">
      <c r="A815" s="205"/>
      <c r="B815" s="206"/>
      <c r="C815" s="185"/>
      <c r="D815" s="166"/>
      <c r="E815" s="205"/>
      <c r="F815" s="205"/>
      <c r="G815" s="166"/>
      <c r="H815" s="166"/>
      <c r="I815" s="205"/>
      <c r="J815" s="265"/>
      <c r="K815" s="185"/>
      <c r="L815" s="166"/>
      <c r="M815" s="205"/>
      <c r="N815" s="205"/>
      <c r="O815" s="166"/>
      <c r="P815" s="166"/>
      <c r="Q815" s="205"/>
      <c r="R815" s="265"/>
      <c r="S815" s="185"/>
      <c r="T815" s="166"/>
      <c r="U815" s="205"/>
      <c r="V815" s="205"/>
      <c r="W815" s="166"/>
      <c r="X815" s="166"/>
      <c r="Y815" s="205"/>
      <c r="Z815" s="265"/>
      <c r="AA815" s="166"/>
      <c r="AB815" s="166"/>
      <c r="AC815" s="205"/>
      <c r="AD815" s="205"/>
      <c r="AE815" s="166"/>
      <c r="AF815" s="166"/>
      <c r="AG815" s="205"/>
      <c r="AH815" s="205"/>
      <c r="AI815" s="185"/>
      <c r="AJ815" s="166"/>
      <c r="AK815" s="205"/>
      <c r="AL815" s="205"/>
      <c r="AM815" s="166"/>
      <c r="AN815" s="166"/>
      <c r="AO815" s="205"/>
      <c r="AP815" s="265"/>
      <c r="AQ815" s="185"/>
      <c r="AR815" s="166"/>
      <c r="AS815" s="205"/>
      <c r="AT815" s="205"/>
      <c r="AU815" s="166"/>
      <c r="AV815" s="166"/>
      <c r="AW815" s="205"/>
      <c r="AX815" s="265"/>
      <c r="AY815" s="185"/>
      <c r="AZ815" s="166"/>
      <c r="BA815" s="205"/>
      <c r="BB815" s="205"/>
      <c r="BC815" s="166"/>
      <c r="BD815" s="166"/>
      <c r="BE815" s="205"/>
      <c r="BF815" s="265"/>
      <c r="BG815" s="166"/>
    </row>
    <row r="816" spans="1:59" ht="12.75" x14ac:dyDescent="0.2">
      <c r="A816" s="205"/>
      <c r="B816" s="206"/>
      <c r="C816" s="185"/>
      <c r="D816" s="166"/>
      <c r="E816" s="205"/>
      <c r="F816" s="205"/>
      <c r="G816" s="166"/>
      <c r="H816" s="166"/>
      <c r="I816" s="205"/>
      <c r="J816" s="265"/>
      <c r="K816" s="185"/>
      <c r="L816" s="166"/>
      <c r="M816" s="205"/>
      <c r="N816" s="205"/>
      <c r="O816" s="166"/>
      <c r="P816" s="166"/>
      <c r="Q816" s="205"/>
      <c r="R816" s="265"/>
      <c r="S816" s="185"/>
      <c r="T816" s="166"/>
      <c r="U816" s="205"/>
      <c r="V816" s="205"/>
      <c r="W816" s="166"/>
      <c r="X816" s="166"/>
      <c r="Y816" s="205"/>
      <c r="Z816" s="265"/>
      <c r="AA816" s="166"/>
      <c r="AB816" s="166"/>
      <c r="AC816" s="205"/>
      <c r="AD816" s="205"/>
      <c r="AE816" s="166"/>
      <c r="AF816" s="166"/>
      <c r="AG816" s="205"/>
      <c r="AH816" s="205"/>
      <c r="AI816" s="185"/>
      <c r="AJ816" s="166"/>
      <c r="AK816" s="205"/>
      <c r="AL816" s="205"/>
      <c r="AM816" s="166"/>
      <c r="AN816" s="166"/>
      <c r="AO816" s="205"/>
      <c r="AP816" s="265"/>
      <c r="AQ816" s="185"/>
      <c r="AR816" s="166"/>
      <c r="AS816" s="205"/>
      <c r="AT816" s="205"/>
      <c r="AU816" s="166"/>
      <c r="AV816" s="166"/>
      <c r="AW816" s="205"/>
      <c r="AX816" s="265"/>
      <c r="AY816" s="185"/>
      <c r="AZ816" s="166"/>
      <c r="BA816" s="205"/>
      <c r="BB816" s="205"/>
      <c r="BC816" s="166"/>
      <c r="BD816" s="166"/>
      <c r="BE816" s="205"/>
      <c r="BF816" s="265"/>
      <c r="BG816" s="166"/>
    </row>
    <row r="817" spans="1:59" ht="12.75" x14ac:dyDescent="0.2">
      <c r="A817" s="205"/>
      <c r="B817" s="206"/>
      <c r="C817" s="185"/>
      <c r="D817" s="166"/>
      <c r="E817" s="205"/>
      <c r="F817" s="205"/>
      <c r="G817" s="166"/>
      <c r="H817" s="166"/>
      <c r="I817" s="205"/>
      <c r="J817" s="265"/>
      <c r="K817" s="185"/>
      <c r="L817" s="166"/>
      <c r="M817" s="205"/>
      <c r="N817" s="205"/>
      <c r="O817" s="166"/>
      <c r="P817" s="166"/>
      <c r="Q817" s="205"/>
      <c r="R817" s="265"/>
      <c r="S817" s="185"/>
      <c r="T817" s="166"/>
      <c r="U817" s="205"/>
      <c r="V817" s="205"/>
      <c r="W817" s="166"/>
      <c r="X817" s="166"/>
      <c r="Y817" s="205"/>
      <c r="Z817" s="265"/>
      <c r="AA817" s="166"/>
      <c r="AB817" s="166"/>
      <c r="AC817" s="205"/>
      <c r="AD817" s="205"/>
      <c r="AE817" s="166"/>
      <c r="AF817" s="166"/>
      <c r="AG817" s="205"/>
      <c r="AH817" s="205"/>
      <c r="AI817" s="185"/>
      <c r="AJ817" s="166"/>
      <c r="AK817" s="205"/>
      <c r="AL817" s="205"/>
      <c r="AM817" s="166"/>
      <c r="AN817" s="166"/>
      <c r="AO817" s="205"/>
      <c r="AP817" s="265"/>
      <c r="AQ817" s="185"/>
      <c r="AR817" s="166"/>
      <c r="AS817" s="205"/>
      <c r="AT817" s="205"/>
      <c r="AU817" s="166"/>
      <c r="AV817" s="166"/>
      <c r="AW817" s="205"/>
      <c r="AX817" s="265"/>
      <c r="AY817" s="185"/>
      <c r="AZ817" s="166"/>
      <c r="BA817" s="205"/>
      <c r="BB817" s="205"/>
      <c r="BC817" s="166"/>
      <c r="BD817" s="166"/>
      <c r="BE817" s="205"/>
      <c r="BF817" s="265"/>
      <c r="BG817" s="166"/>
    </row>
    <row r="818" spans="1:59" ht="12.75" x14ac:dyDescent="0.2">
      <c r="A818" s="205"/>
      <c r="B818" s="206"/>
      <c r="C818" s="185"/>
      <c r="D818" s="166"/>
      <c r="E818" s="205"/>
      <c r="F818" s="205"/>
      <c r="G818" s="166"/>
      <c r="H818" s="166"/>
      <c r="I818" s="205"/>
      <c r="J818" s="265"/>
      <c r="K818" s="185"/>
      <c r="L818" s="166"/>
      <c r="M818" s="205"/>
      <c r="N818" s="205"/>
      <c r="O818" s="166"/>
      <c r="P818" s="166"/>
      <c r="Q818" s="205"/>
      <c r="R818" s="265"/>
      <c r="S818" s="185"/>
      <c r="T818" s="166"/>
      <c r="U818" s="205"/>
      <c r="V818" s="205"/>
      <c r="W818" s="166"/>
      <c r="X818" s="166"/>
      <c r="Y818" s="205"/>
      <c r="Z818" s="265"/>
      <c r="AA818" s="166"/>
      <c r="AB818" s="166"/>
      <c r="AC818" s="205"/>
      <c r="AD818" s="205"/>
      <c r="AE818" s="166"/>
      <c r="AF818" s="166"/>
      <c r="AG818" s="205"/>
      <c r="AH818" s="205"/>
      <c r="AI818" s="185"/>
      <c r="AJ818" s="166"/>
      <c r="AK818" s="205"/>
      <c r="AL818" s="205"/>
      <c r="AM818" s="166"/>
      <c r="AN818" s="166"/>
      <c r="AO818" s="205"/>
      <c r="AP818" s="265"/>
      <c r="AQ818" s="185"/>
      <c r="AR818" s="166"/>
      <c r="AS818" s="205"/>
      <c r="AT818" s="205"/>
      <c r="AU818" s="166"/>
      <c r="AV818" s="166"/>
      <c r="AW818" s="205"/>
      <c r="AX818" s="265"/>
      <c r="AY818" s="185"/>
      <c r="AZ818" s="166"/>
      <c r="BA818" s="205"/>
      <c r="BB818" s="205"/>
      <c r="BC818" s="166"/>
      <c r="BD818" s="166"/>
      <c r="BE818" s="205"/>
      <c r="BF818" s="265"/>
      <c r="BG818" s="166"/>
    </row>
    <row r="819" spans="1:59" ht="12.75" x14ac:dyDescent="0.2">
      <c r="A819" s="205"/>
      <c r="B819" s="206"/>
      <c r="C819" s="185"/>
      <c r="D819" s="166"/>
      <c r="E819" s="205"/>
      <c r="F819" s="205"/>
      <c r="G819" s="166"/>
      <c r="H819" s="166"/>
      <c r="I819" s="205"/>
      <c r="J819" s="265"/>
      <c r="K819" s="185"/>
      <c r="L819" s="166"/>
      <c r="M819" s="205"/>
      <c r="N819" s="205"/>
      <c r="O819" s="166"/>
      <c r="P819" s="166"/>
      <c r="Q819" s="205"/>
      <c r="R819" s="265"/>
      <c r="S819" s="185"/>
      <c r="T819" s="166"/>
      <c r="U819" s="205"/>
      <c r="V819" s="205"/>
      <c r="W819" s="166"/>
      <c r="X819" s="166"/>
      <c r="Y819" s="205"/>
      <c r="Z819" s="265"/>
      <c r="AA819" s="166"/>
      <c r="AB819" s="166"/>
      <c r="AC819" s="205"/>
      <c r="AD819" s="205"/>
      <c r="AE819" s="166"/>
      <c r="AF819" s="166"/>
      <c r="AG819" s="205"/>
      <c r="AH819" s="205"/>
      <c r="AI819" s="185"/>
      <c r="AJ819" s="166"/>
      <c r="AK819" s="205"/>
      <c r="AL819" s="205"/>
      <c r="AM819" s="166"/>
      <c r="AN819" s="166"/>
      <c r="AO819" s="205"/>
      <c r="AP819" s="265"/>
      <c r="AQ819" s="185"/>
      <c r="AR819" s="166"/>
      <c r="AS819" s="205"/>
      <c r="AT819" s="205"/>
      <c r="AU819" s="166"/>
      <c r="AV819" s="166"/>
      <c r="AW819" s="205"/>
      <c r="AX819" s="265"/>
      <c r="AY819" s="185"/>
      <c r="AZ819" s="166"/>
      <c r="BA819" s="205"/>
      <c r="BB819" s="205"/>
      <c r="BC819" s="166"/>
      <c r="BD819" s="166"/>
      <c r="BE819" s="205"/>
      <c r="BF819" s="265"/>
      <c r="BG819" s="166"/>
    </row>
    <row r="820" spans="1:59" ht="12.75" x14ac:dyDescent="0.2">
      <c r="A820" s="205"/>
      <c r="B820" s="206"/>
      <c r="C820" s="185"/>
      <c r="D820" s="166"/>
      <c r="E820" s="205"/>
      <c r="F820" s="205"/>
      <c r="G820" s="166"/>
      <c r="H820" s="166"/>
      <c r="I820" s="205"/>
      <c r="J820" s="265"/>
      <c r="K820" s="185"/>
      <c r="L820" s="166"/>
      <c r="M820" s="205"/>
      <c r="N820" s="205"/>
      <c r="O820" s="166"/>
      <c r="P820" s="166"/>
      <c r="Q820" s="205"/>
      <c r="R820" s="265"/>
      <c r="S820" s="185"/>
      <c r="T820" s="166"/>
      <c r="U820" s="205"/>
      <c r="V820" s="205"/>
      <c r="W820" s="166"/>
      <c r="X820" s="166"/>
      <c r="Y820" s="205"/>
      <c r="Z820" s="265"/>
      <c r="AA820" s="166"/>
      <c r="AB820" s="166"/>
      <c r="AC820" s="205"/>
      <c r="AD820" s="205"/>
      <c r="AE820" s="166"/>
      <c r="AF820" s="166"/>
      <c r="AG820" s="205"/>
      <c r="AH820" s="205"/>
      <c r="AI820" s="185"/>
      <c r="AJ820" s="166"/>
      <c r="AK820" s="205"/>
      <c r="AL820" s="205"/>
      <c r="AM820" s="166"/>
      <c r="AN820" s="166"/>
      <c r="AO820" s="205"/>
      <c r="AP820" s="265"/>
      <c r="AQ820" s="185"/>
      <c r="AR820" s="166"/>
      <c r="AS820" s="205"/>
      <c r="AT820" s="205"/>
      <c r="AU820" s="166"/>
      <c r="AV820" s="166"/>
      <c r="AW820" s="205"/>
      <c r="AX820" s="265"/>
      <c r="AY820" s="185"/>
      <c r="AZ820" s="166"/>
      <c r="BA820" s="205"/>
      <c r="BB820" s="205"/>
      <c r="BC820" s="166"/>
      <c r="BD820" s="166"/>
      <c r="BE820" s="205"/>
      <c r="BF820" s="265"/>
      <c r="BG820" s="166"/>
    </row>
    <row r="821" spans="1:59" ht="12.75" x14ac:dyDescent="0.2">
      <c r="A821" s="205"/>
      <c r="B821" s="206"/>
      <c r="C821" s="185"/>
      <c r="D821" s="166"/>
      <c r="E821" s="205"/>
      <c r="F821" s="205"/>
      <c r="G821" s="166"/>
      <c r="H821" s="166"/>
      <c r="I821" s="205"/>
      <c r="J821" s="265"/>
      <c r="K821" s="185"/>
      <c r="L821" s="166"/>
      <c r="M821" s="205"/>
      <c r="N821" s="205"/>
      <c r="O821" s="166"/>
      <c r="P821" s="166"/>
      <c r="Q821" s="205"/>
      <c r="R821" s="265"/>
      <c r="S821" s="185"/>
      <c r="T821" s="166"/>
      <c r="U821" s="205"/>
      <c r="V821" s="205"/>
      <c r="W821" s="166"/>
      <c r="X821" s="166"/>
      <c r="Y821" s="205"/>
      <c r="Z821" s="265"/>
      <c r="AA821" s="166"/>
      <c r="AB821" s="166"/>
      <c r="AC821" s="205"/>
      <c r="AD821" s="205"/>
      <c r="AE821" s="166"/>
      <c r="AF821" s="166"/>
      <c r="AG821" s="205"/>
      <c r="AH821" s="205"/>
      <c r="AI821" s="185"/>
      <c r="AJ821" s="166"/>
      <c r="AK821" s="205"/>
      <c r="AL821" s="205"/>
      <c r="AM821" s="166"/>
      <c r="AN821" s="166"/>
      <c r="AO821" s="205"/>
      <c r="AP821" s="265"/>
      <c r="AQ821" s="185"/>
      <c r="AR821" s="166"/>
      <c r="AS821" s="205"/>
      <c r="AT821" s="205"/>
      <c r="AU821" s="166"/>
      <c r="AV821" s="166"/>
      <c r="AW821" s="205"/>
      <c r="AX821" s="265"/>
      <c r="AY821" s="185"/>
      <c r="AZ821" s="166"/>
      <c r="BA821" s="205"/>
      <c r="BB821" s="205"/>
      <c r="BC821" s="166"/>
      <c r="BD821" s="166"/>
      <c r="BE821" s="205"/>
      <c r="BF821" s="265"/>
      <c r="BG821" s="166"/>
    </row>
    <row r="822" spans="1:59" ht="12.75" x14ac:dyDescent="0.2">
      <c r="A822" s="205"/>
      <c r="B822" s="206"/>
      <c r="C822" s="185"/>
      <c r="D822" s="166"/>
      <c r="E822" s="205"/>
      <c r="F822" s="205"/>
      <c r="G822" s="166"/>
      <c r="H822" s="166"/>
      <c r="I822" s="205"/>
      <c r="J822" s="265"/>
      <c r="K822" s="185"/>
      <c r="L822" s="166"/>
      <c r="M822" s="205"/>
      <c r="N822" s="205"/>
      <c r="O822" s="166"/>
      <c r="P822" s="166"/>
      <c r="Q822" s="205"/>
      <c r="R822" s="265"/>
      <c r="S822" s="185"/>
      <c r="T822" s="166"/>
      <c r="U822" s="205"/>
      <c r="V822" s="205"/>
      <c r="W822" s="166"/>
      <c r="X822" s="166"/>
      <c r="Y822" s="205"/>
      <c r="Z822" s="265"/>
      <c r="AA822" s="166"/>
      <c r="AB822" s="166"/>
      <c r="AC822" s="205"/>
      <c r="AD822" s="205"/>
      <c r="AE822" s="166"/>
      <c r="AF822" s="166"/>
      <c r="AG822" s="205"/>
      <c r="AH822" s="205"/>
      <c r="AI822" s="185"/>
      <c r="AJ822" s="166"/>
      <c r="AK822" s="205"/>
      <c r="AL822" s="205"/>
      <c r="AM822" s="166"/>
      <c r="AN822" s="166"/>
      <c r="AO822" s="205"/>
      <c r="AP822" s="265"/>
      <c r="AQ822" s="185"/>
      <c r="AR822" s="166"/>
      <c r="AS822" s="205"/>
      <c r="AT822" s="205"/>
      <c r="AU822" s="166"/>
      <c r="AV822" s="166"/>
      <c r="AW822" s="205"/>
      <c r="AX822" s="265"/>
      <c r="AY822" s="185"/>
      <c r="AZ822" s="166"/>
      <c r="BA822" s="205"/>
      <c r="BB822" s="205"/>
      <c r="BC822" s="166"/>
      <c r="BD822" s="166"/>
      <c r="BE822" s="205"/>
      <c r="BF822" s="265"/>
      <c r="BG822" s="166"/>
    </row>
    <row r="823" spans="1:59" ht="12.75" x14ac:dyDescent="0.2">
      <c r="A823" s="205"/>
      <c r="B823" s="206"/>
      <c r="C823" s="185"/>
      <c r="D823" s="166"/>
      <c r="E823" s="205"/>
      <c r="F823" s="205"/>
      <c r="G823" s="166"/>
      <c r="H823" s="166"/>
      <c r="I823" s="205"/>
      <c r="J823" s="265"/>
      <c r="K823" s="185"/>
      <c r="L823" s="166"/>
      <c r="M823" s="205"/>
      <c r="N823" s="205"/>
      <c r="O823" s="166"/>
      <c r="P823" s="166"/>
      <c r="Q823" s="205"/>
      <c r="R823" s="265"/>
      <c r="S823" s="185"/>
      <c r="T823" s="166"/>
      <c r="U823" s="205"/>
      <c r="V823" s="205"/>
      <c r="W823" s="166"/>
      <c r="X823" s="166"/>
      <c r="Y823" s="205"/>
      <c r="Z823" s="265"/>
      <c r="AA823" s="166"/>
      <c r="AB823" s="166"/>
      <c r="AC823" s="205"/>
      <c r="AD823" s="205"/>
      <c r="AE823" s="166"/>
      <c r="AF823" s="166"/>
      <c r="AG823" s="205"/>
      <c r="AH823" s="205"/>
      <c r="AI823" s="185"/>
      <c r="AJ823" s="166"/>
      <c r="AK823" s="205"/>
      <c r="AL823" s="205"/>
      <c r="AM823" s="166"/>
      <c r="AN823" s="166"/>
      <c r="AO823" s="205"/>
      <c r="AP823" s="265"/>
      <c r="AQ823" s="185"/>
      <c r="AR823" s="166"/>
      <c r="AS823" s="205"/>
      <c r="AT823" s="205"/>
      <c r="AU823" s="166"/>
      <c r="AV823" s="166"/>
      <c r="AW823" s="205"/>
      <c r="AX823" s="265"/>
      <c r="AY823" s="185"/>
      <c r="AZ823" s="166"/>
      <c r="BA823" s="205"/>
      <c r="BB823" s="205"/>
      <c r="BC823" s="166"/>
      <c r="BD823" s="166"/>
      <c r="BE823" s="205"/>
      <c r="BF823" s="265"/>
      <c r="BG823" s="166"/>
    </row>
    <row r="824" spans="1:59" ht="12.75" x14ac:dyDescent="0.2">
      <c r="A824" s="205"/>
      <c r="B824" s="206"/>
      <c r="C824" s="185"/>
      <c r="D824" s="166"/>
      <c r="E824" s="205"/>
      <c r="F824" s="205"/>
      <c r="G824" s="166"/>
      <c r="H824" s="166"/>
      <c r="I824" s="205"/>
      <c r="J824" s="265"/>
      <c r="K824" s="185"/>
      <c r="L824" s="166"/>
      <c r="M824" s="205"/>
      <c r="N824" s="205"/>
      <c r="O824" s="166"/>
      <c r="P824" s="166"/>
      <c r="Q824" s="205"/>
      <c r="R824" s="265"/>
      <c r="S824" s="185"/>
      <c r="T824" s="166"/>
      <c r="U824" s="205"/>
      <c r="V824" s="205"/>
      <c r="W824" s="166"/>
      <c r="X824" s="166"/>
      <c r="Y824" s="205"/>
      <c r="Z824" s="265"/>
      <c r="AA824" s="166"/>
      <c r="AB824" s="166"/>
      <c r="AC824" s="205"/>
      <c r="AD824" s="205"/>
      <c r="AE824" s="166"/>
      <c r="AF824" s="166"/>
      <c r="AG824" s="205"/>
      <c r="AH824" s="205"/>
      <c r="AI824" s="185"/>
      <c r="AJ824" s="166"/>
      <c r="AK824" s="205"/>
      <c r="AL824" s="205"/>
      <c r="AM824" s="166"/>
      <c r="AN824" s="166"/>
      <c r="AO824" s="205"/>
      <c r="AP824" s="265"/>
      <c r="AQ824" s="185"/>
      <c r="AR824" s="166"/>
      <c r="AS824" s="205"/>
      <c r="AT824" s="205"/>
      <c r="AU824" s="166"/>
      <c r="AV824" s="166"/>
      <c r="AW824" s="205"/>
      <c r="AX824" s="265"/>
      <c r="AY824" s="185"/>
      <c r="AZ824" s="166"/>
      <c r="BA824" s="205"/>
      <c r="BB824" s="205"/>
      <c r="BC824" s="166"/>
      <c r="BD824" s="166"/>
      <c r="BE824" s="205"/>
      <c r="BF824" s="265"/>
      <c r="BG824" s="166"/>
    </row>
    <row r="825" spans="1:59" ht="12.75" x14ac:dyDescent="0.2">
      <c r="A825" s="205"/>
      <c r="B825" s="206"/>
      <c r="C825" s="185"/>
      <c r="D825" s="166"/>
      <c r="E825" s="205"/>
      <c r="F825" s="205"/>
      <c r="G825" s="166"/>
      <c r="H825" s="166"/>
      <c r="I825" s="205"/>
      <c r="J825" s="265"/>
      <c r="K825" s="185"/>
      <c r="L825" s="166"/>
      <c r="M825" s="205"/>
      <c r="N825" s="205"/>
      <c r="O825" s="166"/>
      <c r="P825" s="166"/>
      <c r="Q825" s="205"/>
      <c r="R825" s="265"/>
      <c r="S825" s="185"/>
      <c r="T825" s="166"/>
      <c r="U825" s="205"/>
      <c r="V825" s="205"/>
      <c r="W825" s="166"/>
      <c r="X825" s="166"/>
      <c r="Y825" s="205"/>
      <c r="Z825" s="265"/>
      <c r="AA825" s="166"/>
      <c r="AB825" s="166"/>
      <c r="AC825" s="205"/>
      <c r="AD825" s="205"/>
      <c r="AE825" s="166"/>
      <c r="AF825" s="166"/>
      <c r="AG825" s="205"/>
      <c r="AH825" s="205"/>
      <c r="AI825" s="185"/>
      <c r="AJ825" s="166"/>
      <c r="AK825" s="205"/>
      <c r="AL825" s="205"/>
      <c r="AM825" s="166"/>
      <c r="AN825" s="166"/>
      <c r="AO825" s="205"/>
      <c r="AP825" s="265"/>
      <c r="AQ825" s="185"/>
      <c r="AR825" s="166"/>
      <c r="AS825" s="205"/>
      <c r="AT825" s="205"/>
      <c r="AU825" s="166"/>
      <c r="AV825" s="166"/>
      <c r="AW825" s="205"/>
      <c r="AX825" s="265"/>
      <c r="AY825" s="185"/>
      <c r="AZ825" s="166"/>
      <c r="BA825" s="205"/>
      <c r="BB825" s="205"/>
      <c r="BC825" s="166"/>
      <c r="BD825" s="166"/>
      <c r="BE825" s="205"/>
      <c r="BF825" s="265"/>
      <c r="BG825" s="166"/>
    </row>
    <row r="826" spans="1:59" ht="12.75" x14ac:dyDescent="0.2">
      <c r="A826" s="205"/>
      <c r="B826" s="206"/>
      <c r="C826" s="185"/>
      <c r="D826" s="166"/>
      <c r="E826" s="205"/>
      <c r="F826" s="205"/>
      <c r="G826" s="166"/>
      <c r="H826" s="166"/>
      <c r="I826" s="205"/>
      <c r="J826" s="265"/>
      <c r="K826" s="185"/>
      <c r="L826" s="166"/>
      <c r="M826" s="205"/>
      <c r="N826" s="205"/>
      <c r="O826" s="166"/>
      <c r="P826" s="166"/>
      <c r="Q826" s="205"/>
      <c r="R826" s="265"/>
      <c r="S826" s="185"/>
      <c r="T826" s="166"/>
      <c r="U826" s="205"/>
      <c r="V826" s="205"/>
      <c r="W826" s="166"/>
      <c r="X826" s="166"/>
      <c r="Y826" s="205"/>
      <c r="Z826" s="265"/>
      <c r="AA826" s="166"/>
      <c r="AB826" s="166"/>
      <c r="AC826" s="205"/>
      <c r="AD826" s="205"/>
      <c r="AE826" s="166"/>
      <c r="AF826" s="166"/>
      <c r="AG826" s="205"/>
      <c r="AH826" s="205"/>
      <c r="AI826" s="185"/>
      <c r="AJ826" s="166"/>
      <c r="AK826" s="205"/>
      <c r="AL826" s="205"/>
      <c r="AM826" s="166"/>
      <c r="AN826" s="166"/>
      <c r="AO826" s="205"/>
      <c r="AP826" s="265"/>
      <c r="AQ826" s="185"/>
      <c r="AR826" s="166"/>
      <c r="AS826" s="205"/>
      <c r="AT826" s="205"/>
      <c r="AU826" s="166"/>
      <c r="AV826" s="166"/>
      <c r="AW826" s="205"/>
      <c r="AX826" s="265"/>
      <c r="AY826" s="185"/>
      <c r="AZ826" s="166"/>
      <c r="BA826" s="205"/>
      <c r="BB826" s="205"/>
      <c r="BC826" s="166"/>
      <c r="BD826" s="166"/>
      <c r="BE826" s="205"/>
      <c r="BF826" s="265"/>
      <c r="BG826" s="166"/>
    </row>
    <row r="827" spans="1:59" ht="12.75" x14ac:dyDescent="0.2">
      <c r="A827" s="205"/>
      <c r="B827" s="206"/>
      <c r="C827" s="185"/>
      <c r="D827" s="166"/>
      <c r="E827" s="205"/>
      <c r="F827" s="205"/>
      <c r="G827" s="166"/>
      <c r="H827" s="166"/>
      <c r="I827" s="205"/>
      <c r="J827" s="265"/>
      <c r="K827" s="185"/>
      <c r="L827" s="166"/>
      <c r="M827" s="205"/>
      <c r="N827" s="205"/>
      <c r="O827" s="166"/>
      <c r="P827" s="166"/>
      <c r="Q827" s="205"/>
      <c r="R827" s="265"/>
      <c r="S827" s="185"/>
      <c r="T827" s="166"/>
      <c r="U827" s="205"/>
      <c r="V827" s="205"/>
      <c r="W827" s="166"/>
      <c r="X827" s="166"/>
      <c r="Y827" s="205"/>
      <c r="Z827" s="265"/>
      <c r="AA827" s="166"/>
      <c r="AB827" s="166"/>
      <c r="AC827" s="205"/>
      <c r="AD827" s="205"/>
      <c r="AE827" s="166"/>
      <c r="AF827" s="166"/>
      <c r="AG827" s="205"/>
      <c r="AH827" s="205"/>
      <c r="AI827" s="185"/>
      <c r="AJ827" s="166"/>
      <c r="AK827" s="205"/>
      <c r="AL827" s="205"/>
      <c r="AM827" s="166"/>
      <c r="AN827" s="166"/>
      <c r="AO827" s="205"/>
      <c r="AP827" s="265"/>
      <c r="AQ827" s="185"/>
      <c r="AR827" s="166"/>
      <c r="AS827" s="205"/>
      <c r="AT827" s="205"/>
      <c r="AU827" s="166"/>
      <c r="AV827" s="166"/>
      <c r="AW827" s="205"/>
      <c r="AX827" s="265"/>
      <c r="AY827" s="185"/>
      <c r="AZ827" s="166"/>
      <c r="BA827" s="205"/>
      <c r="BB827" s="205"/>
      <c r="BC827" s="166"/>
      <c r="BD827" s="166"/>
      <c r="BE827" s="205"/>
      <c r="BF827" s="265"/>
      <c r="BG827" s="166"/>
    </row>
    <row r="828" spans="1:59" ht="12.75" x14ac:dyDescent="0.2">
      <c r="A828" s="205"/>
      <c r="B828" s="206"/>
      <c r="C828" s="185"/>
      <c r="D828" s="166"/>
      <c r="E828" s="205"/>
      <c r="F828" s="205"/>
      <c r="G828" s="166"/>
      <c r="H828" s="166"/>
      <c r="I828" s="205"/>
      <c r="J828" s="265"/>
      <c r="K828" s="185"/>
      <c r="L828" s="166"/>
      <c r="M828" s="205"/>
      <c r="N828" s="205"/>
      <c r="O828" s="166"/>
      <c r="P828" s="166"/>
      <c r="Q828" s="205"/>
      <c r="R828" s="265"/>
      <c r="S828" s="185"/>
      <c r="T828" s="166"/>
      <c r="U828" s="205"/>
      <c r="V828" s="205"/>
      <c r="W828" s="166"/>
      <c r="X828" s="166"/>
      <c r="Y828" s="205"/>
      <c r="Z828" s="265"/>
      <c r="AA828" s="166"/>
      <c r="AB828" s="166"/>
      <c r="AC828" s="205"/>
      <c r="AD828" s="205"/>
      <c r="AE828" s="166"/>
      <c r="AF828" s="166"/>
      <c r="AG828" s="205"/>
      <c r="AH828" s="205"/>
      <c r="AI828" s="185"/>
      <c r="AJ828" s="166"/>
      <c r="AK828" s="205"/>
      <c r="AL828" s="205"/>
      <c r="AM828" s="166"/>
      <c r="AN828" s="166"/>
      <c r="AO828" s="205"/>
      <c r="AP828" s="265"/>
      <c r="AQ828" s="185"/>
      <c r="AR828" s="166"/>
      <c r="AS828" s="205"/>
      <c r="AT828" s="205"/>
      <c r="AU828" s="166"/>
      <c r="AV828" s="166"/>
      <c r="AW828" s="205"/>
      <c r="AX828" s="265"/>
      <c r="AY828" s="185"/>
      <c r="AZ828" s="166"/>
      <c r="BA828" s="205"/>
      <c r="BB828" s="205"/>
      <c r="BC828" s="166"/>
      <c r="BD828" s="166"/>
      <c r="BE828" s="205"/>
      <c r="BF828" s="265"/>
      <c r="BG828" s="166"/>
    </row>
    <row r="829" spans="1:59" ht="12.75" x14ac:dyDescent="0.2">
      <c r="A829" s="205"/>
      <c r="B829" s="206"/>
      <c r="C829" s="185"/>
      <c r="D829" s="166"/>
      <c r="E829" s="205"/>
      <c r="F829" s="205"/>
      <c r="G829" s="166"/>
      <c r="H829" s="166"/>
      <c r="I829" s="205"/>
      <c r="J829" s="265"/>
      <c r="K829" s="185"/>
      <c r="L829" s="166"/>
      <c r="M829" s="205"/>
      <c r="N829" s="205"/>
      <c r="O829" s="166"/>
      <c r="P829" s="166"/>
      <c r="Q829" s="205"/>
      <c r="R829" s="265"/>
      <c r="S829" s="185"/>
      <c r="T829" s="166"/>
      <c r="U829" s="205"/>
      <c r="V829" s="205"/>
      <c r="W829" s="166"/>
      <c r="X829" s="166"/>
      <c r="Y829" s="205"/>
      <c r="Z829" s="265"/>
      <c r="AA829" s="166"/>
      <c r="AB829" s="166"/>
      <c r="AC829" s="205"/>
      <c r="AD829" s="205"/>
      <c r="AE829" s="166"/>
      <c r="AF829" s="166"/>
      <c r="AG829" s="205"/>
      <c r="AH829" s="205"/>
      <c r="AI829" s="185"/>
      <c r="AJ829" s="166"/>
      <c r="AK829" s="205"/>
      <c r="AL829" s="205"/>
      <c r="AM829" s="166"/>
      <c r="AN829" s="166"/>
      <c r="AO829" s="205"/>
      <c r="AP829" s="265"/>
      <c r="AQ829" s="185"/>
      <c r="AR829" s="166"/>
      <c r="AS829" s="205"/>
      <c r="AT829" s="205"/>
      <c r="AU829" s="166"/>
      <c r="AV829" s="166"/>
      <c r="AW829" s="205"/>
      <c r="AX829" s="265"/>
      <c r="AY829" s="185"/>
      <c r="AZ829" s="166"/>
      <c r="BA829" s="205"/>
      <c r="BB829" s="205"/>
      <c r="BC829" s="166"/>
      <c r="BD829" s="166"/>
      <c r="BE829" s="205"/>
      <c r="BF829" s="265"/>
      <c r="BG829" s="166"/>
    </row>
    <row r="830" spans="1:59" ht="12.75" x14ac:dyDescent="0.2">
      <c r="A830" s="205"/>
      <c r="B830" s="206"/>
      <c r="C830" s="185"/>
      <c r="D830" s="166"/>
      <c r="E830" s="205"/>
      <c r="F830" s="205"/>
      <c r="G830" s="166"/>
      <c r="H830" s="166"/>
      <c r="I830" s="205"/>
      <c r="J830" s="265"/>
      <c r="K830" s="185"/>
      <c r="L830" s="166"/>
      <c r="M830" s="205"/>
      <c r="N830" s="205"/>
      <c r="O830" s="166"/>
      <c r="P830" s="166"/>
      <c r="Q830" s="205"/>
      <c r="R830" s="265"/>
      <c r="S830" s="185"/>
      <c r="T830" s="166"/>
      <c r="U830" s="205"/>
      <c r="V830" s="205"/>
      <c r="W830" s="166"/>
      <c r="X830" s="166"/>
      <c r="Y830" s="205"/>
      <c r="Z830" s="265"/>
      <c r="AA830" s="166"/>
      <c r="AB830" s="166"/>
      <c r="AC830" s="205"/>
      <c r="AD830" s="205"/>
      <c r="AE830" s="166"/>
      <c r="AF830" s="166"/>
      <c r="AG830" s="205"/>
      <c r="AH830" s="205"/>
      <c r="AI830" s="185"/>
      <c r="AJ830" s="166"/>
      <c r="AK830" s="205"/>
      <c r="AL830" s="205"/>
      <c r="AM830" s="166"/>
      <c r="AN830" s="166"/>
      <c r="AO830" s="205"/>
      <c r="AP830" s="265"/>
      <c r="AQ830" s="185"/>
      <c r="AR830" s="166"/>
      <c r="AS830" s="205"/>
      <c r="AT830" s="205"/>
      <c r="AU830" s="166"/>
      <c r="AV830" s="166"/>
      <c r="AW830" s="205"/>
      <c r="AX830" s="265"/>
      <c r="AY830" s="185"/>
      <c r="AZ830" s="166"/>
      <c r="BA830" s="205"/>
      <c r="BB830" s="205"/>
      <c r="BC830" s="166"/>
      <c r="BD830" s="166"/>
      <c r="BE830" s="205"/>
      <c r="BF830" s="265"/>
      <c r="BG830" s="166"/>
    </row>
    <row r="831" spans="1:59" ht="12.75" x14ac:dyDescent="0.2">
      <c r="A831" s="205"/>
      <c r="B831" s="206"/>
      <c r="C831" s="185"/>
      <c r="D831" s="166"/>
      <c r="E831" s="205"/>
      <c r="F831" s="205"/>
      <c r="G831" s="166"/>
      <c r="H831" s="166"/>
      <c r="I831" s="205"/>
      <c r="J831" s="265"/>
      <c r="K831" s="185"/>
      <c r="L831" s="166"/>
      <c r="M831" s="205"/>
      <c r="N831" s="205"/>
      <c r="O831" s="166"/>
      <c r="P831" s="166"/>
      <c r="Q831" s="205"/>
      <c r="R831" s="265"/>
      <c r="S831" s="185"/>
      <c r="T831" s="166"/>
      <c r="U831" s="205"/>
      <c r="V831" s="205"/>
      <c r="W831" s="166"/>
      <c r="X831" s="166"/>
      <c r="Y831" s="205"/>
      <c r="Z831" s="265"/>
      <c r="AA831" s="166"/>
      <c r="AB831" s="166"/>
      <c r="AC831" s="205"/>
      <c r="AD831" s="205"/>
      <c r="AE831" s="166"/>
      <c r="AF831" s="166"/>
      <c r="AG831" s="205"/>
      <c r="AH831" s="205"/>
      <c r="AI831" s="185"/>
      <c r="AJ831" s="166"/>
      <c r="AK831" s="205"/>
      <c r="AL831" s="205"/>
      <c r="AM831" s="166"/>
      <c r="AN831" s="166"/>
      <c r="AO831" s="205"/>
      <c r="AP831" s="265"/>
      <c r="AQ831" s="185"/>
      <c r="AR831" s="166"/>
      <c r="AS831" s="205"/>
      <c r="AT831" s="205"/>
      <c r="AU831" s="166"/>
      <c r="AV831" s="166"/>
      <c r="AW831" s="205"/>
      <c r="AX831" s="265"/>
      <c r="AY831" s="185"/>
      <c r="AZ831" s="166"/>
      <c r="BA831" s="205"/>
      <c r="BB831" s="205"/>
      <c r="BC831" s="166"/>
      <c r="BD831" s="166"/>
      <c r="BE831" s="205"/>
      <c r="BF831" s="265"/>
      <c r="BG831" s="166"/>
    </row>
    <row r="832" spans="1:59" ht="12.75" x14ac:dyDescent="0.2">
      <c r="A832" s="205"/>
      <c r="B832" s="206"/>
      <c r="C832" s="185"/>
      <c r="D832" s="166"/>
      <c r="E832" s="205"/>
      <c r="F832" s="205"/>
      <c r="G832" s="166"/>
      <c r="H832" s="166"/>
      <c r="I832" s="205"/>
      <c r="J832" s="265"/>
      <c r="K832" s="185"/>
      <c r="L832" s="166"/>
      <c r="M832" s="205"/>
      <c r="N832" s="205"/>
      <c r="O832" s="166"/>
      <c r="P832" s="166"/>
      <c r="Q832" s="205"/>
      <c r="R832" s="265"/>
      <c r="S832" s="185"/>
      <c r="T832" s="166"/>
      <c r="U832" s="205"/>
      <c r="V832" s="205"/>
      <c r="W832" s="166"/>
      <c r="X832" s="166"/>
      <c r="Y832" s="205"/>
      <c r="Z832" s="265"/>
      <c r="AA832" s="166"/>
      <c r="AB832" s="166"/>
      <c r="AC832" s="205"/>
      <c r="AD832" s="205"/>
      <c r="AE832" s="166"/>
      <c r="AF832" s="166"/>
      <c r="AG832" s="205"/>
      <c r="AH832" s="205"/>
      <c r="AI832" s="185"/>
      <c r="AJ832" s="166"/>
      <c r="AK832" s="205"/>
      <c r="AL832" s="205"/>
      <c r="AM832" s="166"/>
      <c r="AN832" s="166"/>
      <c r="AO832" s="205"/>
      <c r="AP832" s="265"/>
      <c r="AQ832" s="185"/>
      <c r="AR832" s="166"/>
      <c r="AS832" s="205"/>
      <c r="AT832" s="205"/>
      <c r="AU832" s="166"/>
      <c r="AV832" s="166"/>
      <c r="AW832" s="205"/>
      <c r="AX832" s="265"/>
      <c r="AY832" s="185"/>
      <c r="AZ832" s="166"/>
      <c r="BA832" s="205"/>
      <c r="BB832" s="205"/>
      <c r="BC832" s="166"/>
      <c r="BD832" s="166"/>
      <c r="BE832" s="205"/>
      <c r="BF832" s="265"/>
      <c r="BG832" s="166"/>
    </row>
    <row r="833" spans="1:59" ht="12.75" x14ac:dyDescent="0.2">
      <c r="A833" s="205"/>
      <c r="B833" s="206"/>
      <c r="C833" s="185"/>
      <c r="D833" s="166"/>
      <c r="E833" s="205"/>
      <c r="F833" s="205"/>
      <c r="G833" s="166"/>
      <c r="H833" s="166"/>
      <c r="I833" s="205"/>
      <c r="J833" s="265"/>
      <c r="K833" s="185"/>
      <c r="L833" s="166"/>
      <c r="M833" s="205"/>
      <c r="N833" s="205"/>
      <c r="O833" s="166"/>
      <c r="P833" s="166"/>
      <c r="Q833" s="205"/>
      <c r="R833" s="265"/>
      <c r="S833" s="185"/>
      <c r="T833" s="166"/>
      <c r="U833" s="205"/>
      <c r="V833" s="205"/>
      <c r="W833" s="166"/>
      <c r="X833" s="166"/>
      <c r="Y833" s="205"/>
      <c r="Z833" s="265"/>
      <c r="AA833" s="166"/>
      <c r="AB833" s="166"/>
      <c r="AC833" s="205"/>
      <c r="AD833" s="205"/>
      <c r="AE833" s="166"/>
      <c r="AF833" s="166"/>
      <c r="AG833" s="205"/>
      <c r="AH833" s="205"/>
      <c r="AI833" s="185"/>
      <c r="AJ833" s="166"/>
      <c r="AK833" s="205"/>
      <c r="AL833" s="205"/>
      <c r="AM833" s="166"/>
      <c r="AN833" s="166"/>
      <c r="AO833" s="205"/>
      <c r="AP833" s="265"/>
      <c r="AQ833" s="185"/>
      <c r="AR833" s="166"/>
      <c r="AS833" s="205"/>
      <c r="AT833" s="205"/>
      <c r="AU833" s="166"/>
      <c r="AV833" s="166"/>
      <c r="AW833" s="205"/>
      <c r="AX833" s="265"/>
      <c r="AY833" s="185"/>
      <c r="AZ833" s="166"/>
      <c r="BA833" s="205"/>
      <c r="BB833" s="205"/>
      <c r="BC833" s="166"/>
      <c r="BD833" s="166"/>
      <c r="BE833" s="205"/>
      <c r="BF833" s="265"/>
      <c r="BG833" s="166"/>
    </row>
    <row r="834" spans="1:59" ht="12.75" x14ac:dyDescent="0.2">
      <c r="A834" s="205"/>
      <c r="B834" s="206"/>
      <c r="C834" s="185"/>
      <c r="D834" s="166"/>
      <c r="E834" s="205"/>
      <c r="F834" s="205"/>
      <c r="G834" s="166"/>
      <c r="H834" s="166"/>
      <c r="I834" s="205"/>
      <c r="J834" s="265"/>
      <c r="K834" s="185"/>
      <c r="L834" s="166"/>
      <c r="M834" s="205"/>
      <c r="N834" s="205"/>
      <c r="O834" s="166"/>
      <c r="P834" s="166"/>
      <c r="Q834" s="205"/>
      <c r="R834" s="265"/>
      <c r="S834" s="185"/>
      <c r="T834" s="166"/>
      <c r="U834" s="205"/>
      <c r="V834" s="205"/>
      <c r="W834" s="166"/>
      <c r="X834" s="166"/>
      <c r="Y834" s="205"/>
      <c r="Z834" s="265"/>
      <c r="AA834" s="166"/>
      <c r="AB834" s="166"/>
      <c r="AC834" s="205"/>
      <c r="AD834" s="205"/>
      <c r="AE834" s="166"/>
      <c r="AF834" s="166"/>
      <c r="AG834" s="205"/>
      <c r="AH834" s="205"/>
      <c r="AI834" s="185"/>
      <c r="AJ834" s="166"/>
      <c r="AK834" s="205"/>
      <c r="AL834" s="205"/>
      <c r="AM834" s="166"/>
      <c r="AN834" s="166"/>
      <c r="AO834" s="205"/>
      <c r="AP834" s="265"/>
      <c r="AQ834" s="185"/>
      <c r="AR834" s="166"/>
      <c r="AS834" s="205"/>
      <c r="AT834" s="205"/>
      <c r="AU834" s="166"/>
      <c r="AV834" s="166"/>
      <c r="AW834" s="205"/>
      <c r="AX834" s="265"/>
      <c r="AY834" s="185"/>
      <c r="AZ834" s="166"/>
      <c r="BA834" s="205"/>
      <c r="BB834" s="205"/>
      <c r="BC834" s="166"/>
      <c r="BD834" s="166"/>
      <c r="BE834" s="205"/>
      <c r="BF834" s="265"/>
      <c r="BG834" s="166"/>
    </row>
    <row r="835" spans="1:59" ht="12.75" x14ac:dyDescent="0.2">
      <c r="A835" s="205"/>
      <c r="B835" s="206"/>
      <c r="C835" s="185"/>
      <c r="D835" s="166"/>
      <c r="E835" s="205"/>
      <c r="F835" s="205"/>
      <c r="G835" s="166"/>
      <c r="H835" s="166"/>
      <c r="I835" s="205"/>
      <c r="J835" s="265"/>
      <c r="K835" s="185"/>
      <c r="L835" s="166"/>
      <c r="M835" s="205"/>
      <c r="N835" s="205"/>
      <c r="O835" s="166"/>
      <c r="P835" s="166"/>
      <c r="Q835" s="205"/>
      <c r="R835" s="265"/>
      <c r="S835" s="185"/>
      <c r="T835" s="166"/>
      <c r="U835" s="205"/>
      <c r="V835" s="205"/>
      <c r="W835" s="166"/>
      <c r="X835" s="166"/>
      <c r="Y835" s="205"/>
      <c r="Z835" s="265"/>
      <c r="AA835" s="166"/>
      <c r="AB835" s="166"/>
      <c r="AC835" s="205"/>
      <c r="AD835" s="205"/>
      <c r="AE835" s="166"/>
      <c r="AF835" s="166"/>
      <c r="AG835" s="205"/>
      <c r="AH835" s="205"/>
      <c r="AI835" s="185"/>
      <c r="AJ835" s="166"/>
      <c r="AK835" s="205"/>
      <c r="AL835" s="205"/>
      <c r="AM835" s="166"/>
      <c r="AN835" s="166"/>
      <c r="AO835" s="205"/>
      <c r="AP835" s="265"/>
      <c r="AQ835" s="185"/>
      <c r="AR835" s="166"/>
      <c r="AS835" s="205"/>
      <c r="AT835" s="205"/>
      <c r="AU835" s="166"/>
      <c r="AV835" s="166"/>
      <c r="AW835" s="205"/>
      <c r="AX835" s="265"/>
      <c r="AY835" s="185"/>
      <c r="AZ835" s="166"/>
      <c r="BA835" s="205"/>
      <c r="BB835" s="205"/>
      <c r="BC835" s="166"/>
      <c r="BD835" s="166"/>
      <c r="BE835" s="205"/>
      <c r="BF835" s="265"/>
      <c r="BG835" s="166"/>
    </row>
    <row r="836" spans="1:59" ht="12.75" x14ac:dyDescent="0.2">
      <c r="A836" s="205"/>
      <c r="B836" s="206"/>
      <c r="C836" s="185"/>
      <c r="D836" s="166"/>
      <c r="E836" s="205"/>
      <c r="F836" s="205"/>
      <c r="G836" s="166"/>
      <c r="H836" s="166"/>
      <c r="I836" s="205"/>
      <c r="J836" s="265"/>
      <c r="K836" s="185"/>
      <c r="L836" s="166"/>
      <c r="M836" s="205"/>
      <c r="N836" s="205"/>
      <c r="O836" s="166"/>
      <c r="P836" s="166"/>
      <c r="Q836" s="205"/>
      <c r="R836" s="265"/>
      <c r="S836" s="185"/>
      <c r="T836" s="166"/>
      <c r="U836" s="205"/>
      <c r="V836" s="205"/>
      <c r="W836" s="166"/>
      <c r="X836" s="166"/>
      <c r="Y836" s="205"/>
      <c r="Z836" s="265"/>
      <c r="AA836" s="166"/>
      <c r="AB836" s="166"/>
      <c r="AC836" s="205"/>
      <c r="AD836" s="205"/>
      <c r="AE836" s="166"/>
      <c r="AF836" s="166"/>
      <c r="AG836" s="205"/>
      <c r="AH836" s="205"/>
      <c r="AI836" s="185"/>
      <c r="AJ836" s="166"/>
      <c r="AK836" s="205"/>
      <c r="AL836" s="205"/>
      <c r="AM836" s="166"/>
      <c r="AN836" s="166"/>
      <c r="AO836" s="205"/>
      <c r="AP836" s="265"/>
      <c r="AQ836" s="185"/>
      <c r="AR836" s="166"/>
      <c r="AS836" s="205"/>
      <c r="AT836" s="205"/>
      <c r="AU836" s="166"/>
      <c r="AV836" s="166"/>
      <c r="AW836" s="205"/>
      <c r="AX836" s="265"/>
      <c r="AY836" s="185"/>
      <c r="AZ836" s="166"/>
      <c r="BA836" s="205"/>
      <c r="BB836" s="205"/>
      <c r="BC836" s="166"/>
      <c r="BD836" s="166"/>
      <c r="BE836" s="205"/>
      <c r="BF836" s="265"/>
      <c r="BG836" s="166"/>
    </row>
    <row r="837" spans="1:59" ht="12.75" x14ac:dyDescent="0.2">
      <c r="A837" s="205"/>
      <c r="B837" s="206"/>
      <c r="C837" s="185"/>
      <c r="D837" s="166"/>
      <c r="E837" s="205"/>
      <c r="F837" s="205"/>
      <c r="G837" s="166"/>
      <c r="H837" s="166"/>
      <c r="I837" s="205"/>
      <c r="J837" s="265"/>
      <c r="K837" s="185"/>
      <c r="L837" s="166"/>
      <c r="M837" s="205"/>
      <c r="N837" s="205"/>
      <c r="O837" s="166"/>
      <c r="P837" s="166"/>
      <c r="Q837" s="205"/>
      <c r="R837" s="265"/>
      <c r="S837" s="185"/>
      <c r="T837" s="166"/>
      <c r="U837" s="205"/>
      <c r="V837" s="205"/>
      <c r="W837" s="166"/>
      <c r="X837" s="166"/>
      <c r="Y837" s="205"/>
      <c r="Z837" s="265"/>
      <c r="AA837" s="166"/>
      <c r="AB837" s="166"/>
      <c r="AC837" s="205"/>
      <c r="AD837" s="205"/>
      <c r="AE837" s="166"/>
      <c r="AF837" s="166"/>
      <c r="AG837" s="205"/>
      <c r="AH837" s="205"/>
      <c r="AI837" s="185"/>
      <c r="AJ837" s="166"/>
      <c r="AK837" s="205"/>
      <c r="AL837" s="205"/>
      <c r="AM837" s="166"/>
      <c r="AN837" s="166"/>
      <c r="AO837" s="205"/>
      <c r="AP837" s="265"/>
      <c r="AQ837" s="185"/>
      <c r="AR837" s="166"/>
      <c r="AS837" s="205"/>
      <c r="AT837" s="205"/>
      <c r="AU837" s="166"/>
      <c r="AV837" s="166"/>
      <c r="AW837" s="205"/>
      <c r="AX837" s="265"/>
      <c r="AY837" s="185"/>
      <c r="AZ837" s="166"/>
      <c r="BA837" s="205"/>
      <c r="BB837" s="205"/>
      <c r="BC837" s="166"/>
      <c r="BD837" s="166"/>
      <c r="BE837" s="205"/>
      <c r="BF837" s="265"/>
      <c r="BG837" s="166"/>
    </row>
    <row r="838" spans="1:59" ht="12.75" x14ac:dyDescent="0.2">
      <c r="A838" s="205"/>
      <c r="B838" s="206"/>
      <c r="C838" s="185"/>
      <c r="D838" s="166"/>
      <c r="E838" s="205"/>
      <c r="F838" s="205"/>
      <c r="G838" s="166"/>
      <c r="H838" s="166"/>
      <c r="I838" s="205"/>
      <c r="J838" s="265"/>
      <c r="K838" s="185"/>
      <c r="L838" s="166"/>
      <c r="M838" s="205"/>
      <c r="N838" s="205"/>
      <c r="O838" s="166"/>
      <c r="P838" s="166"/>
      <c r="Q838" s="205"/>
      <c r="R838" s="265"/>
      <c r="S838" s="185"/>
      <c r="T838" s="166"/>
      <c r="U838" s="205"/>
      <c r="V838" s="205"/>
      <c r="W838" s="166"/>
      <c r="X838" s="166"/>
      <c r="Y838" s="205"/>
      <c r="Z838" s="265"/>
      <c r="AA838" s="166"/>
      <c r="AB838" s="166"/>
      <c r="AC838" s="205"/>
      <c r="AD838" s="205"/>
      <c r="AE838" s="166"/>
      <c r="AF838" s="166"/>
      <c r="AG838" s="205"/>
      <c r="AH838" s="205"/>
      <c r="AI838" s="185"/>
      <c r="AJ838" s="166"/>
      <c r="AK838" s="205"/>
      <c r="AL838" s="205"/>
      <c r="AM838" s="166"/>
      <c r="AN838" s="166"/>
      <c r="AO838" s="205"/>
      <c r="AP838" s="265"/>
      <c r="AQ838" s="185"/>
      <c r="AR838" s="166"/>
      <c r="AS838" s="205"/>
      <c r="AT838" s="205"/>
      <c r="AU838" s="166"/>
      <c r="AV838" s="166"/>
      <c r="AW838" s="205"/>
      <c r="AX838" s="265"/>
      <c r="AY838" s="185"/>
      <c r="AZ838" s="166"/>
      <c r="BA838" s="205"/>
      <c r="BB838" s="205"/>
      <c r="BC838" s="166"/>
      <c r="BD838" s="166"/>
      <c r="BE838" s="205"/>
      <c r="BF838" s="265"/>
      <c r="BG838" s="166"/>
    </row>
    <row r="839" spans="1:59" ht="12.75" x14ac:dyDescent="0.2">
      <c r="A839" s="205"/>
      <c r="B839" s="206"/>
      <c r="C839" s="185"/>
      <c r="D839" s="166"/>
      <c r="E839" s="205"/>
      <c r="F839" s="205"/>
      <c r="G839" s="166"/>
      <c r="H839" s="166"/>
      <c r="I839" s="205"/>
      <c r="J839" s="265"/>
      <c r="K839" s="185"/>
      <c r="L839" s="166"/>
      <c r="M839" s="205"/>
      <c r="N839" s="205"/>
      <c r="O839" s="166"/>
      <c r="P839" s="166"/>
      <c r="Q839" s="205"/>
      <c r="R839" s="265"/>
      <c r="S839" s="185"/>
      <c r="T839" s="166"/>
      <c r="U839" s="205"/>
      <c r="V839" s="205"/>
      <c r="W839" s="166"/>
      <c r="X839" s="166"/>
      <c r="Y839" s="205"/>
      <c r="Z839" s="265"/>
      <c r="AA839" s="166"/>
      <c r="AB839" s="166"/>
      <c r="AC839" s="205"/>
      <c r="AD839" s="205"/>
      <c r="AE839" s="166"/>
      <c r="AF839" s="166"/>
      <c r="AG839" s="205"/>
      <c r="AH839" s="205"/>
      <c r="AI839" s="185"/>
      <c r="AJ839" s="166"/>
      <c r="AK839" s="205"/>
      <c r="AL839" s="205"/>
      <c r="AM839" s="166"/>
      <c r="AN839" s="166"/>
      <c r="AO839" s="205"/>
      <c r="AP839" s="265"/>
      <c r="AQ839" s="185"/>
      <c r="AR839" s="166"/>
      <c r="AS839" s="205"/>
      <c r="AT839" s="205"/>
      <c r="AU839" s="166"/>
      <c r="AV839" s="166"/>
      <c r="AW839" s="205"/>
      <c r="AX839" s="265"/>
      <c r="AY839" s="185"/>
      <c r="AZ839" s="166"/>
      <c r="BA839" s="205"/>
      <c r="BB839" s="205"/>
      <c r="BC839" s="166"/>
      <c r="BD839" s="166"/>
      <c r="BE839" s="205"/>
      <c r="BF839" s="265"/>
      <c r="BG839" s="166"/>
    </row>
    <row r="840" spans="1:59" ht="12.75" x14ac:dyDescent="0.2">
      <c r="A840" s="205"/>
      <c r="B840" s="206"/>
      <c r="C840" s="185"/>
      <c r="D840" s="166"/>
      <c r="E840" s="205"/>
      <c r="F840" s="205"/>
      <c r="G840" s="166"/>
      <c r="H840" s="166"/>
      <c r="I840" s="205"/>
      <c r="J840" s="265"/>
      <c r="K840" s="185"/>
      <c r="L840" s="166"/>
      <c r="M840" s="205"/>
      <c r="N840" s="205"/>
      <c r="O840" s="166"/>
      <c r="P840" s="166"/>
      <c r="Q840" s="205"/>
      <c r="R840" s="265"/>
      <c r="S840" s="185"/>
      <c r="T840" s="166"/>
      <c r="U840" s="205"/>
      <c r="V840" s="205"/>
      <c r="W840" s="166"/>
      <c r="X840" s="166"/>
      <c r="Y840" s="205"/>
      <c r="Z840" s="265"/>
      <c r="AA840" s="166"/>
      <c r="AB840" s="166"/>
      <c r="AC840" s="205"/>
      <c r="AD840" s="205"/>
      <c r="AE840" s="166"/>
      <c r="AF840" s="166"/>
      <c r="AG840" s="205"/>
      <c r="AH840" s="205"/>
      <c r="AI840" s="185"/>
      <c r="AJ840" s="166"/>
      <c r="AK840" s="205"/>
      <c r="AL840" s="205"/>
      <c r="AM840" s="166"/>
      <c r="AN840" s="166"/>
      <c r="AO840" s="205"/>
      <c r="AP840" s="265"/>
      <c r="AQ840" s="185"/>
      <c r="AR840" s="166"/>
      <c r="AS840" s="205"/>
      <c r="AT840" s="205"/>
      <c r="AU840" s="166"/>
      <c r="AV840" s="166"/>
      <c r="AW840" s="205"/>
      <c r="AX840" s="265"/>
      <c r="AY840" s="185"/>
      <c r="AZ840" s="166"/>
      <c r="BA840" s="205"/>
      <c r="BB840" s="205"/>
      <c r="BC840" s="166"/>
      <c r="BD840" s="166"/>
      <c r="BE840" s="205"/>
      <c r="BF840" s="265"/>
      <c r="BG840" s="166"/>
    </row>
    <row r="841" spans="1:59" ht="12.75" x14ac:dyDescent="0.2">
      <c r="A841" s="205"/>
      <c r="B841" s="206"/>
      <c r="C841" s="185"/>
      <c r="D841" s="166"/>
      <c r="E841" s="205"/>
      <c r="F841" s="205"/>
      <c r="G841" s="166"/>
      <c r="H841" s="166"/>
      <c r="I841" s="205"/>
      <c r="J841" s="265"/>
      <c r="K841" s="185"/>
      <c r="L841" s="166"/>
      <c r="M841" s="205"/>
      <c r="N841" s="205"/>
      <c r="O841" s="166"/>
      <c r="P841" s="166"/>
      <c r="Q841" s="205"/>
      <c r="R841" s="265"/>
      <c r="S841" s="185"/>
      <c r="T841" s="166"/>
      <c r="U841" s="205"/>
      <c r="V841" s="205"/>
      <c r="W841" s="166"/>
      <c r="X841" s="166"/>
      <c r="Y841" s="205"/>
      <c r="Z841" s="265"/>
      <c r="AA841" s="166"/>
      <c r="AB841" s="166"/>
      <c r="AC841" s="205"/>
      <c r="AD841" s="205"/>
      <c r="AE841" s="166"/>
      <c r="AF841" s="166"/>
      <c r="AG841" s="205"/>
      <c r="AH841" s="205"/>
      <c r="AI841" s="185"/>
      <c r="AJ841" s="166"/>
      <c r="AK841" s="205"/>
      <c r="AL841" s="205"/>
      <c r="AM841" s="166"/>
      <c r="AN841" s="166"/>
      <c r="AO841" s="205"/>
      <c r="AP841" s="265"/>
      <c r="AQ841" s="185"/>
      <c r="AR841" s="166"/>
      <c r="AS841" s="205"/>
      <c r="AT841" s="205"/>
      <c r="AU841" s="166"/>
      <c r="AV841" s="166"/>
      <c r="AW841" s="205"/>
      <c r="AX841" s="265"/>
      <c r="AY841" s="185"/>
      <c r="AZ841" s="166"/>
      <c r="BA841" s="205"/>
      <c r="BB841" s="205"/>
      <c r="BC841" s="166"/>
      <c r="BD841" s="166"/>
      <c r="BE841" s="205"/>
      <c r="BF841" s="265"/>
      <c r="BG841" s="166"/>
    </row>
    <row r="842" spans="1:59" ht="12.75" x14ac:dyDescent="0.2">
      <c r="A842" s="205"/>
      <c r="B842" s="206"/>
      <c r="C842" s="185"/>
      <c r="D842" s="166"/>
      <c r="E842" s="205"/>
      <c r="F842" s="205"/>
      <c r="G842" s="166"/>
      <c r="H842" s="166"/>
      <c r="I842" s="205"/>
      <c r="J842" s="265"/>
      <c r="K842" s="185"/>
      <c r="L842" s="166"/>
      <c r="M842" s="205"/>
      <c r="N842" s="205"/>
      <c r="O842" s="166"/>
      <c r="P842" s="166"/>
      <c r="Q842" s="205"/>
      <c r="R842" s="265"/>
      <c r="S842" s="185"/>
      <c r="T842" s="166"/>
      <c r="U842" s="205"/>
      <c r="V842" s="205"/>
      <c r="W842" s="166"/>
      <c r="X842" s="166"/>
      <c r="Y842" s="205"/>
      <c r="Z842" s="265"/>
      <c r="AA842" s="166"/>
      <c r="AB842" s="166"/>
      <c r="AC842" s="205"/>
      <c r="AD842" s="205"/>
      <c r="AE842" s="166"/>
      <c r="AF842" s="166"/>
      <c r="AG842" s="205"/>
      <c r="AH842" s="205"/>
      <c r="AI842" s="185"/>
      <c r="AJ842" s="166"/>
      <c r="AK842" s="205"/>
      <c r="AL842" s="205"/>
      <c r="AM842" s="166"/>
      <c r="AN842" s="166"/>
      <c r="AO842" s="205"/>
      <c r="AP842" s="265"/>
      <c r="AQ842" s="185"/>
      <c r="AR842" s="166"/>
      <c r="AS842" s="205"/>
      <c r="AT842" s="205"/>
      <c r="AU842" s="166"/>
      <c r="AV842" s="166"/>
      <c r="AW842" s="205"/>
      <c r="AX842" s="265"/>
      <c r="AY842" s="185"/>
      <c r="AZ842" s="166"/>
      <c r="BA842" s="205"/>
      <c r="BB842" s="205"/>
      <c r="BC842" s="166"/>
      <c r="BD842" s="166"/>
      <c r="BE842" s="205"/>
      <c r="BF842" s="265"/>
      <c r="BG842" s="166"/>
    </row>
    <row r="843" spans="1:59" ht="12.75" x14ac:dyDescent="0.2">
      <c r="A843" s="205"/>
      <c r="B843" s="206"/>
      <c r="C843" s="185"/>
      <c r="D843" s="166"/>
      <c r="E843" s="205"/>
      <c r="F843" s="205"/>
      <c r="G843" s="166"/>
      <c r="H843" s="166"/>
      <c r="I843" s="205"/>
      <c r="J843" s="265"/>
      <c r="K843" s="185"/>
      <c r="L843" s="166"/>
      <c r="M843" s="205"/>
      <c r="N843" s="205"/>
      <c r="O843" s="166"/>
      <c r="P843" s="166"/>
      <c r="Q843" s="205"/>
      <c r="R843" s="265"/>
      <c r="S843" s="185"/>
      <c r="T843" s="166"/>
      <c r="U843" s="205"/>
      <c r="V843" s="205"/>
      <c r="W843" s="166"/>
      <c r="X843" s="166"/>
      <c r="Y843" s="205"/>
      <c r="Z843" s="265"/>
      <c r="AA843" s="166"/>
      <c r="AB843" s="166"/>
      <c r="AC843" s="205"/>
      <c r="AD843" s="205"/>
      <c r="AE843" s="166"/>
      <c r="AF843" s="166"/>
      <c r="AG843" s="205"/>
      <c r="AH843" s="205"/>
      <c r="AI843" s="185"/>
      <c r="AJ843" s="166"/>
      <c r="AK843" s="205"/>
      <c r="AL843" s="205"/>
      <c r="AM843" s="166"/>
      <c r="AN843" s="166"/>
      <c r="AO843" s="205"/>
      <c r="AP843" s="265"/>
      <c r="AQ843" s="185"/>
      <c r="AR843" s="166"/>
      <c r="AS843" s="205"/>
      <c r="AT843" s="205"/>
      <c r="AU843" s="166"/>
      <c r="AV843" s="166"/>
      <c r="AW843" s="205"/>
      <c r="AX843" s="265"/>
      <c r="AY843" s="185"/>
      <c r="AZ843" s="166"/>
      <c r="BA843" s="205"/>
      <c r="BB843" s="205"/>
      <c r="BC843" s="166"/>
      <c r="BD843" s="166"/>
      <c r="BE843" s="205"/>
      <c r="BF843" s="265"/>
      <c r="BG843" s="166"/>
    </row>
    <row r="844" spans="1:59" ht="12.75" x14ac:dyDescent="0.2">
      <c r="A844" s="205"/>
      <c r="B844" s="206"/>
      <c r="C844" s="185"/>
      <c r="D844" s="166"/>
      <c r="E844" s="205"/>
      <c r="F844" s="205"/>
      <c r="G844" s="166"/>
      <c r="H844" s="166"/>
      <c r="I844" s="205"/>
      <c r="J844" s="265"/>
      <c r="K844" s="185"/>
      <c r="L844" s="166"/>
      <c r="M844" s="205"/>
      <c r="N844" s="205"/>
      <c r="O844" s="166"/>
      <c r="P844" s="166"/>
      <c r="Q844" s="205"/>
      <c r="R844" s="265"/>
      <c r="S844" s="185"/>
      <c r="T844" s="166"/>
      <c r="U844" s="205"/>
      <c r="V844" s="205"/>
      <c r="W844" s="166"/>
      <c r="X844" s="166"/>
      <c r="Y844" s="205"/>
      <c r="Z844" s="265"/>
      <c r="AA844" s="166"/>
      <c r="AB844" s="166"/>
      <c r="AC844" s="205"/>
      <c r="AD844" s="205"/>
      <c r="AE844" s="166"/>
      <c r="AF844" s="166"/>
      <c r="AG844" s="205"/>
      <c r="AH844" s="205"/>
      <c r="AI844" s="185"/>
      <c r="AJ844" s="166"/>
      <c r="AK844" s="205"/>
      <c r="AL844" s="205"/>
      <c r="AM844" s="166"/>
      <c r="AN844" s="166"/>
      <c r="AO844" s="205"/>
      <c r="AP844" s="265"/>
      <c r="AQ844" s="185"/>
      <c r="AR844" s="166"/>
      <c r="AS844" s="205"/>
      <c r="AT844" s="205"/>
      <c r="AU844" s="166"/>
      <c r="AV844" s="166"/>
      <c r="AW844" s="205"/>
      <c r="AX844" s="265"/>
      <c r="AY844" s="185"/>
      <c r="AZ844" s="166"/>
      <c r="BA844" s="205"/>
      <c r="BB844" s="205"/>
      <c r="BC844" s="166"/>
      <c r="BD844" s="166"/>
      <c r="BE844" s="205"/>
      <c r="BF844" s="265"/>
      <c r="BG844" s="166"/>
    </row>
    <row r="845" spans="1:59" ht="12.75" x14ac:dyDescent="0.2">
      <c r="A845" s="205"/>
      <c r="B845" s="206"/>
      <c r="C845" s="185"/>
      <c r="D845" s="166"/>
      <c r="E845" s="205"/>
      <c r="F845" s="205"/>
      <c r="G845" s="166"/>
      <c r="H845" s="166"/>
      <c r="I845" s="205"/>
      <c r="J845" s="265"/>
      <c r="K845" s="185"/>
      <c r="L845" s="166"/>
      <c r="M845" s="205"/>
      <c r="N845" s="205"/>
      <c r="O845" s="166"/>
      <c r="P845" s="166"/>
      <c r="Q845" s="205"/>
      <c r="R845" s="265"/>
      <c r="S845" s="185"/>
      <c r="T845" s="166"/>
      <c r="U845" s="205"/>
      <c r="V845" s="205"/>
      <c r="W845" s="166"/>
      <c r="X845" s="166"/>
      <c r="Y845" s="205"/>
      <c r="Z845" s="265"/>
      <c r="AA845" s="166"/>
      <c r="AB845" s="166"/>
      <c r="AC845" s="205"/>
      <c r="AD845" s="205"/>
      <c r="AE845" s="166"/>
      <c r="AF845" s="166"/>
      <c r="AG845" s="205"/>
      <c r="AH845" s="205"/>
      <c r="AI845" s="185"/>
      <c r="AJ845" s="166"/>
      <c r="AK845" s="205"/>
      <c r="AL845" s="205"/>
      <c r="AM845" s="166"/>
      <c r="AN845" s="166"/>
      <c r="AO845" s="205"/>
      <c r="AP845" s="265"/>
      <c r="AQ845" s="185"/>
      <c r="AR845" s="166"/>
      <c r="AS845" s="205"/>
      <c r="AT845" s="205"/>
      <c r="AU845" s="166"/>
      <c r="AV845" s="166"/>
      <c r="AW845" s="205"/>
      <c r="AX845" s="265"/>
      <c r="AY845" s="185"/>
      <c r="AZ845" s="166"/>
      <c r="BA845" s="205"/>
      <c r="BB845" s="205"/>
      <c r="BC845" s="166"/>
      <c r="BD845" s="166"/>
      <c r="BE845" s="205"/>
      <c r="BF845" s="265"/>
      <c r="BG845" s="166"/>
    </row>
    <row r="846" spans="1:59" ht="12.75" x14ac:dyDescent="0.2">
      <c r="A846" s="205"/>
      <c r="B846" s="206"/>
      <c r="C846" s="185"/>
      <c r="D846" s="166"/>
      <c r="E846" s="205"/>
      <c r="F846" s="205"/>
      <c r="G846" s="166"/>
      <c r="H846" s="166"/>
      <c r="I846" s="205"/>
      <c r="J846" s="265"/>
      <c r="K846" s="185"/>
      <c r="L846" s="166"/>
      <c r="M846" s="205"/>
      <c r="N846" s="205"/>
      <c r="O846" s="166"/>
      <c r="P846" s="166"/>
      <c r="Q846" s="205"/>
      <c r="R846" s="265"/>
      <c r="S846" s="185"/>
      <c r="T846" s="166"/>
      <c r="U846" s="205"/>
      <c r="V846" s="205"/>
      <c r="W846" s="166"/>
      <c r="X846" s="166"/>
      <c r="Y846" s="205"/>
      <c r="Z846" s="265"/>
      <c r="AA846" s="166"/>
      <c r="AB846" s="166"/>
      <c r="AC846" s="205"/>
      <c r="AD846" s="205"/>
      <c r="AE846" s="166"/>
      <c r="AF846" s="166"/>
      <c r="AG846" s="205"/>
      <c r="AH846" s="205"/>
      <c r="AI846" s="185"/>
      <c r="AJ846" s="166"/>
      <c r="AK846" s="205"/>
      <c r="AL846" s="205"/>
      <c r="AM846" s="166"/>
      <c r="AN846" s="166"/>
      <c r="AO846" s="205"/>
      <c r="AP846" s="265"/>
      <c r="AQ846" s="185"/>
      <c r="AR846" s="166"/>
      <c r="AS846" s="205"/>
      <c r="AT846" s="205"/>
      <c r="AU846" s="166"/>
      <c r="AV846" s="166"/>
      <c r="AW846" s="205"/>
      <c r="AX846" s="265"/>
      <c r="AY846" s="185"/>
      <c r="AZ846" s="166"/>
      <c r="BA846" s="205"/>
      <c r="BB846" s="205"/>
      <c r="BC846" s="166"/>
      <c r="BD846" s="166"/>
      <c r="BE846" s="205"/>
      <c r="BF846" s="265"/>
      <c r="BG846" s="166"/>
    </row>
    <row r="847" spans="1:59" ht="12.75" x14ac:dyDescent="0.2">
      <c r="A847" s="205"/>
      <c r="B847" s="206"/>
      <c r="C847" s="185"/>
      <c r="D847" s="166"/>
      <c r="E847" s="205"/>
      <c r="F847" s="205"/>
      <c r="G847" s="166"/>
      <c r="H847" s="166"/>
      <c r="I847" s="205"/>
      <c r="J847" s="265"/>
      <c r="K847" s="185"/>
      <c r="L847" s="166"/>
      <c r="M847" s="205"/>
      <c r="N847" s="205"/>
      <c r="O847" s="166"/>
      <c r="P847" s="166"/>
      <c r="Q847" s="205"/>
      <c r="R847" s="265"/>
      <c r="S847" s="185"/>
      <c r="T847" s="166"/>
      <c r="U847" s="205"/>
      <c r="V847" s="205"/>
      <c r="W847" s="166"/>
      <c r="X847" s="166"/>
      <c r="Y847" s="205"/>
      <c r="Z847" s="265"/>
      <c r="AA847" s="166"/>
      <c r="AB847" s="166"/>
      <c r="AC847" s="205"/>
      <c r="AD847" s="205"/>
      <c r="AE847" s="166"/>
      <c r="AF847" s="166"/>
      <c r="AG847" s="205"/>
      <c r="AH847" s="205"/>
      <c r="AI847" s="185"/>
      <c r="AJ847" s="166"/>
      <c r="AK847" s="205"/>
      <c r="AL847" s="205"/>
      <c r="AM847" s="166"/>
      <c r="AN847" s="166"/>
      <c r="AO847" s="205"/>
      <c r="AP847" s="265"/>
      <c r="AQ847" s="185"/>
      <c r="AR847" s="166"/>
      <c r="AS847" s="205"/>
      <c r="AT847" s="205"/>
      <c r="AU847" s="166"/>
      <c r="AV847" s="166"/>
      <c r="AW847" s="205"/>
      <c r="AX847" s="265"/>
      <c r="AY847" s="185"/>
      <c r="AZ847" s="166"/>
      <c r="BA847" s="205"/>
      <c r="BB847" s="205"/>
      <c r="BC847" s="166"/>
      <c r="BD847" s="166"/>
      <c r="BE847" s="205"/>
      <c r="BF847" s="265"/>
      <c r="BG847" s="166"/>
    </row>
    <row r="848" spans="1:59" ht="12.75" x14ac:dyDescent="0.2">
      <c r="A848" s="205"/>
      <c r="B848" s="206"/>
      <c r="C848" s="185"/>
      <c r="D848" s="166"/>
      <c r="E848" s="205"/>
      <c r="F848" s="205"/>
      <c r="G848" s="166"/>
      <c r="H848" s="166"/>
      <c r="I848" s="205"/>
      <c r="J848" s="265"/>
      <c r="K848" s="185"/>
      <c r="L848" s="166"/>
      <c r="M848" s="205"/>
      <c r="N848" s="205"/>
      <c r="O848" s="166"/>
      <c r="P848" s="166"/>
      <c r="Q848" s="205"/>
      <c r="R848" s="265"/>
      <c r="S848" s="185"/>
      <c r="T848" s="166"/>
      <c r="U848" s="205"/>
      <c r="V848" s="205"/>
      <c r="W848" s="166"/>
      <c r="X848" s="166"/>
      <c r="Y848" s="205"/>
      <c r="Z848" s="265"/>
      <c r="AA848" s="166"/>
      <c r="AB848" s="166"/>
      <c r="AC848" s="205"/>
      <c r="AD848" s="205"/>
      <c r="AE848" s="166"/>
      <c r="AF848" s="166"/>
      <c r="AG848" s="205"/>
      <c r="AH848" s="205"/>
      <c r="AI848" s="185"/>
      <c r="AJ848" s="166"/>
      <c r="AK848" s="205"/>
      <c r="AL848" s="205"/>
      <c r="AM848" s="166"/>
      <c r="AN848" s="166"/>
      <c r="AO848" s="205"/>
      <c r="AP848" s="265"/>
      <c r="AQ848" s="185"/>
      <c r="AR848" s="166"/>
      <c r="AS848" s="205"/>
      <c r="AT848" s="205"/>
      <c r="AU848" s="166"/>
      <c r="AV848" s="166"/>
      <c r="AW848" s="205"/>
      <c r="AX848" s="265"/>
      <c r="AY848" s="185"/>
      <c r="AZ848" s="166"/>
      <c r="BA848" s="205"/>
      <c r="BB848" s="205"/>
      <c r="BC848" s="166"/>
      <c r="BD848" s="166"/>
      <c r="BE848" s="205"/>
      <c r="BF848" s="265"/>
      <c r="BG848" s="166"/>
    </row>
    <row r="849" spans="1:59" ht="12.75" x14ac:dyDescent="0.2">
      <c r="A849" s="205"/>
      <c r="B849" s="206"/>
      <c r="C849" s="185"/>
      <c r="D849" s="166"/>
      <c r="E849" s="205"/>
      <c r="F849" s="205"/>
      <c r="G849" s="166"/>
      <c r="H849" s="166"/>
      <c r="I849" s="205"/>
      <c r="J849" s="265"/>
      <c r="K849" s="185"/>
      <c r="L849" s="166"/>
      <c r="M849" s="205"/>
      <c r="N849" s="205"/>
      <c r="O849" s="166"/>
      <c r="P849" s="166"/>
      <c r="Q849" s="205"/>
      <c r="R849" s="265"/>
      <c r="S849" s="185"/>
      <c r="T849" s="166"/>
      <c r="U849" s="205"/>
      <c r="V849" s="205"/>
      <c r="W849" s="166"/>
      <c r="X849" s="166"/>
      <c r="Y849" s="205"/>
      <c r="Z849" s="265"/>
      <c r="AA849" s="166"/>
      <c r="AB849" s="166"/>
      <c r="AC849" s="205"/>
      <c r="AD849" s="205"/>
      <c r="AE849" s="166"/>
      <c r="AF849" s="166"/>
      <c r="AG849" s="205"/>
      <c r="AH849" s="205"/>
      <c r="AI849" s="185"/>
      <c r="AJ849" s="166"/>
      <c r="AK849" s="205"/>
      <c r="AL849" s="205"/>
      <c r="AM849" s="166"/>
      <c r="AN849" s="166"/>
      <c r="AO849" s="205"/>
      <c r="AP849" s="265"/>
      <c r="AQ849" s="185"/>
      <c r="AR849" s="166"/>
      <c r="AS849" s="205"/>
      <c r="AT849" s="205"/>
      <c r="AU849" s="166"/>
      <c r="AV849" s="166"/>
      <c r="AW849" s="205"/>
      <c r="AX849" s="265"/>
      <c r="AY849" s="185"/>
      <c r="AZ849" s="166"/>
      <c r="BA849" s="205"/>
      <c r="BB849" s="205"/>
      <c r="BC849" s="166"/>
      <c r="BD849" s="166"/>
      <c r="BE849" s="205"/>
      <c r="BF849" s="265"/>
      <c r="BG849" s="166"/>
    </row>
    <row r="850" spans="1:59" ht="12.75" x14ac:dyDescent="0.2">
      <c r="A850" s="205"/>
      <c r="B850" s="206"/>
      <c r="C850" s="185"/>
      <c r="D850" s="166"/>
      <c r="E850" s="205"/>
      <c r="F850" s="205"/>
      <c r="G850" s="166"/>
      <c r="H850" s="166"/>
      <c r="I850" s="205"/>
      <c r="J850" s="265"/>
      <c r="K850" s="185"/>
      <c r="L850" s="166"/>
      <c r="M850" s="205"/>
      <c r="N850" s="205"/>
      <c r="O850" s="166"/>
      <c r="P850" s="166"/>
      <c r="Q850" s="205"/>
      <c r="R850" s="265"/>
      <c r="S850" s="185"/>
      <c r="T850" s="166"/>
      <c r="U850" s="205"/>
      <c r="V850" s="205"/>
      <c r="W850" s="166"/>
      <c r="X850" s="166"/>
      <c r="Y850" s="205"/>
      <c r="Z850" s="265"/>
      <c r="AA850" s="166"/>
      <c r="AB850" s="166"/>
      <c r="AC850" s="205"/>
      <c r="AD850" s="205"/>
      <c r="AE850" s="166"/>
      <c r="AF850" s="166"/>
      <c r="AG850" s="205"/>
      <c r="AH850" s="205"/>
      <c r="AI850" s="185"/>
      <c r="AJ850" s="166"/>
      <c r="AK850" s="205"/>
      <c r="AL850" s="205"/>
      <c r="AM850" s="166"/>
      <c r="AN850" s="166"/>
      <c r="AO850" s="205"/>
      <c r="AP850" s="265"/>
      <c r="AQ850" s="185"/>
      <c r="AR850" s="166"/>
      <c r="AS850" s="205"/>
      <c r="AT850" s="205"/>
      <c r="AU850" s="166"/>
      <c r="AV850" s="166"/>
      <c r="AW850" s="205"/>
      <c r="AX850" s="265"/>
      <c r="AY850" s="185"/>
      <c r="AZ850" s="166"/>
      <c r="BA850" s="205"/>
      <c r="BB850" s="205"/>
      <c r="BC850" s="166"/>
      <c r="BD850" s="166"/>
      <c r="BE850" s="205"/>
      <c r="BF850" s="265"/>
      <c r="BG850" s="166"/>
    </row>
    <row r="851" spans="1:59" ht="12.75" x14ac:dyDescent="0.2">
      <c r="A851" s="205"/>
      <c r="B851" s="206"/>
      <c r="C851" s="185"/>
      <c r="D851" s="166"/>
      <c r="E851" s="205"/>
      <c r="F851" s="205"/>
      <c r="G851" s="166"/>
      <c r="H851" s="166"/>
      <c r="I851" s="205"/>
      <c r="J851" s="265"/>
      <c r="K851" s="185"/>
      <c r="L851" s="166"/>
      <c r="M851" s="205"/>
      <c r="N851" s="205"/>
      <c r="O851" s="166"/>
      <c r="P851" s="166"/>
      <c r="Q851" s="205"/>
      <c r="R851" s="265"/>
      <c r="S851" s="185"/>
      <c r="T851" s="166"/>
      <c r="U851" s="205"/>
      <c r="V851" s="205"/>
      <c r="W851" s="166"/>
      <c r="X851" s="166"/>
      <c r="Y851" s="205"/>
      <c r="Z851" s="265"/>
      <c r="AA851" s="166"/>
      <c r="AB851" s="166"/>
      <c r="AC851" s="205"/>
      <c r="AD851" s="205"/>
      <c r="AE851" s="166"/>
      <c r="AF851" s="166"/>
      <c r="AG851" s="205"/>
      <c r="AH851" s="205"/>
      <c r="AI851" s="185"/>
      <c r="AJ851" s="166"/>
      <c r="AK851" s="205"/>
      <c r="AL851" s="205"/>
      <c r="AM851" s="166"/>
      <c r="AN851" s="166"/>
      <c r="AO851" s="205"/>
      <c r="AP851" s="265"/>
      <c r="AQ851" s="185"/>
      <c r="AR851" s="166"/>
      <c r="AS851" s="205"/>
      <c r="AT851" s="205"/>
      <c r="AU851" s="166"/>
      <c r="AV851" s="166"/>
      <c r="AW851" s="205"/>
      <c r="AX851" s="265"/>
      <c r="AY851" s="185"/>
      <c r="AZ851" s="166"/>
      <c r="BA851" s="205"/>
      <c r="BB851" s="205"/>
      <c r="BC851" s="166"/>
      <c r="BD851" s="166"/>
      <c r="BE851" s="205"/>
      <c r="BF851" s="265"/>
      <c r="BG851" s="166"/>
    </row>
    <row r="852" spans="1:59" ht="12.75" x14ac:dyDescent="0.2">
      <c r="A852" s="205"/>
      <c r="B852" s="206"/>
      <c r="C852" s="185"/>
      <c r="D852" s="166"/>
      <c r="E852" s="205"/>
      <c r="F852" s="205"/>
      <c r="G852" s="166"/>
      <c r="H852" s="166"/>
      <c r="I852" s="205"/>
      <c r="J852" s="265"/>
      <c r="K852" s="185"/>
      <c r="L852" s="166"/>
      <c r="M852" s="205"/>
      <c r="N852" s="205"/>
      <c r="O852" s="166"/>
      <c r="P852" s="166"/>
      <c r="Q852" s="205"/>
      <c r="R852" s="265"/>
      <c r="S852" s="185"/>
      <c r="T852" s="166"/>
      <c r="U852" s="205"/>
      <c r="V852" s="205"/>
      <c r="W852" s="166"/>
      <c r="X852" s="166"/>
      <c r="Y852" s="205"/>
      <c r="Z852" s="265"/>
      <c r="AA852" s="166"/>
      <c r="AB852" s="166"/>
      <c r="AC852" s="205"/>
      <c r="AD852" s="205"/>
      <c r="AE852" s="166"/>
      <c r="AF852" s="166"/>
      <c r="AG852" s="205"/>
      <c r="AH852" s="205"/>
      <c r="AI852" s="185"/>
      <c r="AJ852" s="166"/>
      <c r="AK852" s="205"/>
      <c r="AL852" s="205"/>
      <c r="AM852" s="166"/>
      <c r="AN852" s="166"/>
      <c r="AO852" s="205"/>
      <c r="AP852" s="265"/>
      <c r="AQ852" s="185"/>
      <c r="AR852" s="166"/>
      <c r="AS852" s="205"/>
      <c r="AT852" s="205"/>
      <c r="AU852" s="166"/>
      <c r="AV852" s="166"/>
      <c r="AW852" s="205"/>
      <c r="AX852" s="265"/>
      <c r="AY852" s="185"/>
      <c r="AZ852" s="166"/>
      <c r="BA852" s="205"/>
      <c r="BB852" s="205"/>
      <c r="BC852" s="166"/>
      <c r="BD852" s="166"/>
      <c r="BE852" s="205"/>
      <c r="BF852" s="265"/>
      <c r="BG852" s="166"/>
    </row>
    <row r="853" spans="1:59" ht="12.75" x14ac:dyDescent="0.2">
      <c r="A853" s="205"/>
      <c r="B853" s="206"/>
      <c r="C853" s="185"/>
      <c r="D853" s="166"/>
      <c r="E853" s="205"/>
      <c r="F853" s="205"/>
      <c r="G853" s="166"/>
      <c r="H853" s="166"/>
      <c r="I853" s="205"/>
      <c r="J853" s="265"/>
      <c r="K853" s="185"/>
      <c r="L853" s="166"/>
      <c r="M853" s="205"/>
      <c r="N853" s="205"/>
      <c r="O853" s="166"/>
      <c r="P853" s="166"/>
      <c r="Q853" s="205"/>
      <c r="R853" s="265"/>
      <c r="S853" s="185"/>
      <c r="T853" s="166"/>
      <c r="U853" s="205"/>
      <c r="V853" s="205"/>
      <c r="W853" s="166"/>
      <c r="X853" s="166"/>
      <c r="Y853" s="205"/>
      <c r="Z853" s="265"/>
      <c r="AA853" s="166"/>
      <c r="AB853" s="166"/>
      <c r="AC853" s="205"/>
      <c r="AD853" s="205"/>
      <c r="AE853" s="166"/>
      <c r="AF853" s="166"/>
      <c r="AG853" s="205"/>
      <c r="AH853" s="205"/>
      <c r="AI853" s="185"/>
      <c r="AJ853" s="166"/>
      <c r="AK853" s="205"/>
      <c r="AL853" s="205"/>
      <c r="AM853" s="166"/>
      <c r="AN853" s="166"/>
      <c r="AO853" s="205"/>
      <c r="AP853" s="265"/>
      <c r="AQ853" s="185"/>
      <c r="AR853" s="166"/>
      <c r="AS853" s="205"/>
      <c r="AT853" s="205"/>
      <c r="AU853" s="166"/>
      <c r="AV853" s="166"/>
      <c r="AW853" s="205"/>
      <c r="AX853" s="265"/>
      <c r="AY853" s="185"/>
      <c r="AZ853" s="166"/>
      <c r="BA853" s="205"/>
      <c r="BB853" s="205"/>
      <c r="BC853" s="166"/>
      <c r="BD853" s="166"/>
      <c r="BE853" s="205"/>
      <c r="BF853" s="265"/>
      <c r="BG853" s="166"/>
    </row>
    <row r="854" spans="1:59" ht="12.75" x14ac:dyDescent="0.2">
      <c r="A854" s="205"/>
      <c r="B854" s="206"/>
      <c r="C854" s="185"/>
      <c r="D854" s="166"/>
      <c r="E854" s="205"/>
      <c r="F854" s="205"/>
      <c r="G854" s="166"/>
      <c r="H854" s="166"/>
      <c r="I854" s="205"/>
      <c r="J854" s="265"/>
      <c r="K854" s="185"/>
      <c r="L854" s="166"/>
      <c r="M854" s="205"/>
      <c r="N854" s="205"/>
      <c r="O854" s="166"/>
      <c r="P854" s="166"/>
      <c r="Q854" s="205"/>
      <c r="R854" s="265"/>
      <c r="S854" s="185"/>
      <c r="T854" s="166"/>
      <c r="U854" s="205"/>
      <c r="V854" s="205"/>
      <c r="W854" s="166"/>
      <c r="X854" s="166"/>
      <c r="Y854" s="205"/>
      <c r="Z854" s="265"/>
      <c r="AA854" s="166"/>
      <c r="AB854" s="166"/>
      <c r="AC854" s="205"/>
      <c r="AD854" s="205"/>
      <c r="AE854" s="166"/>
      <c r="AF854" s="166"/>
      <c r="AG854" s="205"/>
      <c r="AH854" s="205"/>
      <c r="AI854" s="185"/>
      <c r="AJ854" s="166"/>
      <c r="AK854" s="205"/>
      <c r="AL854" s="205"/>
      <c r="AM854" s="166"/>
      <c r="AN854" s="166"/>
      <c r="AO854" s="205"/>
      <c r="AP854" s="265"/>
      <c r="AQ854" s="185"/>
      <c r="AR854" s="166"/>
      <c r="AS854" s="205"/>
      <c r="AT854" s="205"/>
      <c r="AU854" s="166"/>
      <c r="AV854" s="166"/>
      <c r="AW854" s="205"/>
      <c r="AX854" s="265"/>
      <c r="AY854" s="185"/>
      <c r="AZ854" s="166"/>
      <c r="BA854" s="205"/>
      <c r="BB854" s="205"/>
      <c r="BC854" s="166"/>
      <c r="BD854" s="166"/>
      <c r="BE854" s="205"/>
      <c r="BF854" s="265"/>
      <c r="BG854" s="166"/>
    </row>
    <row r="855" spans="1:59" ht="12.75" x14ac:dyDescent="0.2">
      <c r="A855" s="205"/>
      <c r="B855" s="206"/>
      <c r="C855" s="185"/>
      <c r="D855" s="166"/>
      <c r="E855" s="205"/>
      <c r="F855" s="205"/>
      <c r="G855" s="166"/>
      <c r="H855" s="166"/>
      <c r="I855" s="205"/>
      <c r="J855" s="265"/>
      <c r="K855" s="185"/>
      <c r="L855" s="166"/>
      <c r="M855" s="205"/>
      <c r="N855" s="205"/>
      <c r="O855" s="166"/>
      <c r="P855" s="166"/>
      <c r="Q855" s="205"/>
      <c r="R855" s="265"/>
      <c r="S855" s="185"/>
      <c r="T855" s="166"/>
      <c r="U855" s="205"/>
      <c r="V855" s="205"/>
      <c r="W855" s="166"/>
      <c r="X855" s="166"/>
      <c r="Y855" s="205"/>
      <c r="Z855" s="265"/>
      <c r="AA855" s="166"/>
      <c r="AB855" s="166"/>
      <c r="AC855" s="205"/>
      <c r="AD855" s="205"/>
      <c r="AE855" s="166"/>
      <c r="AF855" s="166"/>
      <c r="AG855" s="205"/>
      <c r="AH855" s="205"/>
      <c r="AI855" s="185"/>
      <c r="AJ855" s="166"/>
      <c r="AK855" s="205"/>
      <c r="AL855" s="205"/>
      <c r="AM855" s="166"/>
      <c r="AN855" s="166"/>
      <c r="AO855" s="205"/>
      <c r="AP855" s="265"/>
      <c r="AQ855" s="185"/>
      <c r="AR855" s="166"/>
      <c r="AS855" s="205"/>
      <c r="AT855" s="205"/>
      <c r="AU855" s="166"/>
      <c r="AV855" s="166"/>
      <c r="AW855" s="205"/>
      <c r="AX855" s="265"/>
      <c r="AY855" s="185"/>
      <c r="AZ855" s="166"/>
      <c r="BA855" s="205"/>
      <c r="BB855" s="205"/>
      <c r="BC855" s="166"/>
      <c r="BD855" s="166"/>
      <c r="BE855" s="205"/>
      <c r="BF855" s="265"/>
      <c r="BG855" s="166"/>
    </row>
    <row r="856" spans="1:59" ht="12.75" x14ac:dyDescent="0.2">
      <c r="A856" s="205"/>
      <c r="B856" s="206"/>
      <c r="C856" s="185"/>
      <c r="D856" s="166"/>
      <c r="E856" s="205"/>
      <c r="F856" s="205"/>
      <c r="G856" s="166"/>
      <c r="H856" s="166"/>
      <c r="I856" s="205"/>
      <c r="J856" s="265"/>
      <c r="K856" s="185"/>
      <c r="L856" s="166"/>
      <c r="M856" s="205"/>
      <c r="N856" s="205"/>
      <c r="O856" s="166"/>
      <c r="P856" s="166"/>
      <c r="Q856" s="205"/>
      <c r="R856" s="265"/>
      <c r="S856" s="185"/>
      <c r="T856" s="166"/>
      <c r="U856" s="205"/>
      <c r="V856" s="205"/>
      <c r="W856" s="166"/>
      <c r="X856" s="166"/>
      <c r="Y856" s="205"/>
      <c r="Z856" s="265"/>
      <c r="AA856" s="166"/>
      <c r="AB856" s="166"/>
      <c r="AC856" s="205"/>
      <c r="AD856" s="205"/>
      <c r="AE856" s="166"/>
      <c r="AF856" s="166"/>
      <c r="AG856" s="205"/>
      <c r="AH856" s="205"/>
      <c r="AI856" s="185"/>
      <c r="AJ856" s="166"/>
      <c r="AK856" s="205"/>
      <c r="AL856" s="205"/>
      <c r="AM856" s="166"/>
      <c r="AN856" s="166"/>
      <c r="AO856" s="205"/>
      <c r="AP856" s="265"/>
      <c r="AQ856" s="185"/>
      <c r="AR856" s="166"/>
      <c r="AS856" s="205"/>
      <c r="AT856" s="205"/>
      <c r="AU856" s="166"/>
      <c r="AV856" s="166"/>
      <c r="AW856" s="205"/>
      <c r="AX856" s="265"/>
      <c r="AY856" s="185"/>
      <c r="AZ856" s="166"/>
      <c r="BA856" s="205"/>
      <c r="BB856" s="205"/>
      <c r="BC856" s="166"/>
      <c r="BD856" s="166"/>
      <c r="BE856" s="205"/>
      <c r="BF856" s="265"/>
      <c r="BG856" s="166"/>
    </row>
    <row r="857" spans="1:59" ht="12.75" x14ac:dyDescent="0.2">
      <c r="A857" s="205"/>
      <c r="B857" s="206"/>
      <c r="C857" s="185"/>
      <c r="D857" s="166"/>
      <c r="E857" s="205"/>
      <c r="F857" s="205"/>
      <c r="G857" s="166"/>
      <c r="H857" s="166"/>
      <c r="I857" s="205"/>
      <c r="J857" s="265"/>
      <c r="K857" s="185"/>
      <c r="L857" s="166"/>
      <c r="M857" s="205"/>
      <c r="N857" s="205"/>
      <c r="O857" s="166"/>
      <c r="P857" s="166"/>
      <c r="Q857" s="205"/>
      <c r="R857" s="265"/>
      <c r="S857" s="185"/>
      <c r="T857" s="166"/>
      <c r="U857" s="205"/>
      <c r="V857" s="205"/>
      <c r="W857" s="166"/>
      <c r="X857" s="166"/>
      <c r="Y857" s="205"/>
      <c r="Z857" s="265"/>
      <c r="AA857" s="166"/>
      <c r="AB857" s="166"/>
      <c r="AC857" s="205"/>
      <c r="AD857" s="205"/>
      <c r="AE857" s="166"/>
      <c r="AF857" s="166"/>
      <c r="AG857" s="205"/>
      <c r="AH857" s="205"/>
      <c r="AI857" s="185"/>
      <c r="AJ857" s="166"/>
      <c r="AK857" s="205"/>
      <c r="AL857" s="205"/>
      <c r="AM857" s="166"/>
      <c r="AN857" s="166"/>
      <c r="AO857" s="205"/>
      <c r="AP857" s="265"/>
      <c r="AQ857" s="185"/>
      <c r="AR857" s="166"/>
      <c r="AS857" s="205"/>
      <c r="AT857" s="205"/>
      <c r="AU857" s="166"/>
      <c r="AV857" s="166"/>
      <c r="AW857" s="205"/>
      <c r="AX857" s="265"/>
      <c r="AY857" s="185"/>
      <c r="AZ857" s="166"/>
      <c r="BA857" s="205"/>
      <c r="BB857" s="205"/>
      <c r="BC857" s="166"/>
      <c r="BD857" s="166"/>
      <c r="BE857" s="205"/>
      <c r="BF857" s="265"/>
      <c r="BG857" s="166"/>
    </row>
    <row r="858" spans="1:59" ht="12.75" x14ac:dyDescent="0.2">
      <c r="A858" s="205"/>
      <c r="B858" s="206"/>
      <c r="C858" s="185"/>
      <c r="D858" s="166"/>
      <c r="E858" s="205"/>
      <c r="F858" s="205"/>
      <c r="G858" s="166"/>
      <c r="H858" s="166"/>
      <c r="I858" s="205"/>
      <c r="J858" s="265"/>
      <c r="K858" s="185"/>
      <c r="L858" s="166"/>
      <c r="M858" s="205"/>
      <c r="N858" s="205"/>
      <c r="O858" s="166"/>
      <c r="P858" s="166"/>
      <c r="Q858" s="205"/>
      <c r="R858" s="265"/>
      <c r="S858" s="185"/>
      <c r="T858" s="166"/>
      <c r="U858" s="205"/>
      <c r="V858" s="205"/>
      <c r="W858" s="166"/>
      <c r="X858" s="166"/>
      <c r="Y858" s="205"/>
      <c r="Z858" s="265"/>
      <c r="AA858" s="166"/>
      <c r="AB858" s="166"/>
      <c r="AC858" s="205"/>
      <c r="AD858" s="205"/>
      <c r="AE858" s="166"/>
      <c r="AF858" s="166"/>
      <c r="AG858" s="205"/>
      <c r="AH858" s="205"/>
      <c r="AI858" s="185"/>
      <c r="AJ858" s="166"/>
      <c r="AK858" s="205"/>
      <c r="AL858" s="205"/>
      <c r="AM858" s="166"/>
      <c r="AN858" s="166"/>
      <c r="AO858" s="205"/>
      <c r="AP858" s="265"/>
      <c r="AQ858" s="185"/>
      <c r="AR858" s="166"/>
      <c r="AS858" s="205"/>
      <c r="AT858" s="205"/>
      <c r="AU858" s="166"/>
      <c r="AV858" s="166"/>
      <c r="AW858" s="205"/>
      <c r="AX858" s="265"/>
      <c r="AY858" s="185"/>
      <c r="AZ858" s="166"/>
      <c r="BA858" s="205"/>
      <c r="BB858" s="205"/>
      <c r="BC858" s="166"/>
      <c r="BD858" s="166"/>
      <c r="BE858" s="205"/>
      <c r="BF858" s="265"/>
      <c r="BG858" s="166"/>
    </row>
    <row r="859" spans="1:59" ht="12.75" x14ac:dyDescent="0.2">
      <c r="A859" s="205"/>
      <c r="B859" s="206"/>
      <c r="C859" s="185"/>
      <c r="D859" s="166"/>
      <c r="E859" s="205"/>
      <c r="F859" s="205"/>
      <c r="G859" s="166"/>
      <c r="H859" s="166"/>
      <c r="I859" s="205"/>
      <c r="J859" s="265"/>
      <c r="K859" s="185"/>
      <c r="L859" s="166"/>
      <c r="M859" s="205"/>
      <c r="N859" s="205"/>
      <c r="O859" s="166"/>
      <c r="P859" s="166"/>
      <c r="Q859" s="205"/>
      <c r="R859" s="265"/>
      <c r="S859" s="185"/>
      <c r="T859" s="166"/>
      <c r="U859" s="205"/>
      <c r="V859" s="205"/>
      <c r="W859" s="166"/>
      <c r="X859" s="166"/>
      <c r="Y859" s="205"/>
      <c r="Z859" s="265"/>
      <c r="AA859" s="166"/>
      <c r="AB859" s="166"/>
      <c r="AC859" s="205"/>
      <c r="AD859" s="205"/>
      <c r="AE859" s="166"/>
      <c r="AF859" s="166"/>
      <c r="AG859" s="205"/>
      <c r="AH859" s="205"/>
      <c r="AI859" s="185"/>
      <c r="AJ859" s="166"/>
      <c r="AK859" s="205"/>
      <c r="AL859" s="205"/>
      <c r="AM859" s="166"/>
      <c r="AN859" s="166"/>
      <c r="AO859" s="205"/>
      <c r="AP859" s="265"/>
      <c r="AQ859" s="185"/>
      <c r="AR859" s="166"/>
      <c r="AS859" s="205"/>
      <c r="AT859" s="205"/>
      <c r="AU859" s="166"/>
      <c r="AV859" s="166"/>
      <c r="AW859" s="205"/>
      <c r="AX859" s="265"/>
      <c r="AY859" s="185"/>
      <c r="AZ859" s="166"/>
      <c r="BA859" s="205"/>
      <c r="BB859" s="205"/>
      <c r="BC859" s="166"/>
      <c r="BD859" s="166"/>
      <c r="BE859" s="205"/>
      <c r="BF859" s="265"/>
      <c r="BG859" s="166"/>
    </row>
    <row r="860" spans="1:59" ht="12.75" x14ac:dyDescent="0.2">
      <c r="A860" s="205"/>
      <c r="B860" s="206"/>
      <c r="C860" s="185"/>
      <c r="D860" s="166"/>
      <c r="E860" s="205"/>
      <c r="F860" s="205"/>
      <c r="G860" s="166"/>
      <c r="H860" s="166"/>
      <c r="I860" s="205"/>
      <c r="J860" s="265"/>
      <c r="K860" s="185"/>
      <c r="L860" s="166"/>
      <c r="M860" s="205"/>
      <c r="N860" s="205"/>
      <c r="O860" s="166"/>
      <c r="P860" s="166"/>
      <c r="Q860" s="205"/>
      <c r="R860" s="265"/>
      <c r="S860" s="185"/>
      <c r="T860" s="166"/>
      <c r="U860" s="205"/>
      <c r="V860" s="205"/>
      <c r="W860" s="166"/>
      <c r="X860" s="166"/>
      <c r="Y860" s="205"/>
      <c r="Z860" s="265"/>
      <c r="AA860" s="166"/>
      <c r="AB860" s="166"/>
      <c r="AC860" s="205"/>
      <c r="AD860" s="205"/>
      <c r="AE860" s="166"/>
      <c r="AF860" s="166"/>
      <c r="AG860" s="205"/>
      <c r="AH860" s="205"/>
      <c r="AI860" s="185"/>
      <c r="AJ860" s="166"/>
      <c r="AK860" s="205"/>
      <c r="AL860" s="205"/>
      <c r="AM860" s="166"/>
      <c r="AN860" s="166"/>
      <c r="AO860" s="205"/>
      <c r="AP860" s="265"/>
      <c r="AQ860" s="185"/>
      <c r="AR860" s="166"/>
      <c r="AS860" s="205"/>
      <c r="AT860" s="205"/>
      <c r="AU860" s="166"/>
      <c r="AV860" s="166"/>
      <c r="AW860" s="205"/>
      <c r="AX860" s="265"/>
      <c r="AY860" s="185"/>
      <c r="AZ860" s="166"/>
      <c r="BA860" s="205"/>
      <c r="BB860" s="205"/>
      <c r="BC860" s="166"/>
      <c r="BD860" s="166"/>
      <c r="BE860" s="205"/>
      <c r="BF860" s="265"/>
      <c r="BG860" s="166"/>
    </row>
    <row r="861" spans="1:59" ht="12.75" x14ac:dyDescent="0.2">
      <c r="A861" s="205"/>
      <c r="B861" s="206"/>
      <c r="C861" s="185"/>
      <c r="D861" s="166"/>
      <c r="E861" s="205"/>
      <c r="F861" s="205"/>
      <c r="G861" s="166"/>
      <c r="H861" s="166"/>
      <c r="I861" s="205"/>
      <c r="J861" s="265"/>
      <c r="K861" s="185"/>
      <c r="L861" s="166"/>
      <c r="M861" s="205"/>
      <c r="N861" s="205"/>
      <c r="O861" s="166"/>
      <c r="P861" s="166"/>
      <c r="Q861" s="205"/>
      <c r="R861" s="265"/>
      <c r="S861" s="185"/>
      <c r="T861" s="166"/>
      <c r="U861" s="205"/>
      <c r="V861" s="205"/>
      <c r="W861" s="166"/>
      <c r="X861" s="166"/>
      <c r="Y861" s="205"/>
      <c r="Z861" s="265"/>
      <c r="AA861" s="166"/>
      <c r="AB861" s="166"/>
      <c r="AC861" s="205"/>
      <c r="AD861" s="205"/>
      <c r="AE861" s="166"/>
      <c r="AF861" s="166"/>
      <c r="AG861" s="205"/>
      <c r="AH861" s="205"/>
      <c r="AI861" s="185"/>
      <c r="AJ861" s="166"/>
      <c r="AK861" s="205"/>
      <c r="AL861" s="205"/>
      <c r="AM861" s="166"/>
      <c r="AN861" s="166"/>
      <c r="AO861" s="205"/>
      <c r="AP861" s="265"/>
      <c r="AQ861" s="185"/>
      <c r="AR861" s="166"/>
      <c r="AS861" s="205"/>
      <c r="AT861" s="205"/>
      <c r="AU861" s="166"/>
      <c r="AV861" s="166"/>
      <c r="AW861" s="205"/>
      <c r="AX861" s="265"/>
      <c r="AY861" s="185"/>
      <c r="AZ861" s="166"/>
      <c r="BA861" s="205"/>
      <c r="BB861" s="205"/>
      <c r="BC861" s="166"/>
      <c r="BD861" s="166"/>
      <c r="BE861" s="205"/>
      <c r="BF861" s="265"/>
      <c r="BG861" s="166"/>
    </row>
    <row r="862" spans="1:59" ht="12.75" x14ac:dyDescent="0.2">
      <c r="A862" s="205"/>
      <c r="B862" s="206"/>
      <c r="C862" s="185"/>
      <c r="D862" s="166"/>
      <c r="E862" s="205"/>
      <c r="F862" s="205"/>
      <c r="G862" s="166"/>
      <c r="H862" s="166"/>
      <c r="I862" s="205"/>
      <c r="J862" s="265"/>
      <c r="K862" s="185"/>
      <c r="L862" s="166"/>
      <c r="M862" s="205"/>
      <c r="N862" s="205"/>
      <c r="O862" s="166"/>
      <c r="P862" s="166"/>
      <c r="Q862" s="205"/>
      <c r="R862" s="265"/>
      <c r="S862" s="185"/>
      <c r="T862" s="166"/>
      <c r="U862" s="205"/>
      <c r="V862" s="205"/>
      <c r="W862" s="166"/>
      <c r="X862" s="166"/>
      <c r="Y862" s="205"/>
      <c r="Z862" s="265"/>
      <c r="AA862" s="166"/>
      <c r="AB862" s="166"/>
      <c r="AC862" s="205"/>
      <c r="AD862" s="205"/>
      <c r="AE862" s="166"/>
      <c r="AF862" s="166"/>
      <c r="AG862" s="205"/>
      <c r="AH862" s="205"/>
      <c r="AI862" s="185"/>
      <c r="AJ862" s="166"/>
      <c r="AK862" s="205"/>
      <c r="AL862" s="205"/>
      <c r="AM862" s="166"/>
      <c r="AN862" s="166"/>
      <c r="AO862" s="205"/>
      <c r="AP862" s="265"/>
      <c r="AQ862" s="185"/>
      <c r="AR862" s="166"/>
      <c r="AS862" s="205"/>
      <c r="AT862" s="205"/>
      <c r="AU862" s="166"/>
      <c r="AV862" s="166"/>
      <c r="AW862" s="205"/>
      <c r="AX862" s="265"/>
      <c r="AY862" s="185"/>
      <c r="AZ862" s="166"/>
      <c r="BA862" s="205"/>
      <c r="BB862" s="205"/>
      <c r="BC862" s="166"/>
      <c r="BD862" s="166"/>
      <c r="BE862" s="205"/>
      <c r="BF862" s="265"/>
      <c r="BG862" s="166"/>
    </row>
    <row r="863" spans="1:59" ht="12.75" x14ac:dyDescent="0.2">
      <c r="A863" s="205"/>
      <c r="B863" s="206"/>
      <c r="C863" s="185"/>
      <c r="D863" s="166"/>
      <c r="E863" s="205"/>
      <c r="F863" s="205"/>
      <c r="G863" s="166"/>
      <c r="H863" s="166"/>
      <c r="I863" s="205"/>
      <c r="J863" s="265"/>
      <c r="K863" s="185"/>
      <c r="L863" s="166"/>
      <c r="M863" s="205"/>
      <c r="N863" s="205"/>
      <c r="O863" s="166"/>
      <c r="P863" s="166"/>
      <c r="Q863" s="205"/>
      <c r="R863" s="265"/>
      <c r="S863" s="185"/>
      <c r="T863" s="166"/>
      <c r="U863" s="205"/>
      <c r="V863" s="205"/>
      <c r="W863" s="166"/>
      <c r="X863" s="166"/>
      <c r="Y863" s="205"/>
      <c r="Z863" s="265"/>
      <c r="AA863" s="166"/>
      <c r="AB863" s="166"/>
      <c r="AC863" s="205"/>
      <c r="AD863" s="205"/>
      <c r="AE863" s="166"/>
      <c r="AF863" s="166"/>
      <c r="AG863" s="205"/>
      <c r="AH863" s="205"/>
      <c r="AI863" s="185"/>
      <c r="AJ863" s="166"/>
      <c r="AK863" s="205"/>
      <c r="AL863" s="205"/>
      <c r="AM863" s="166"/>
      <c r="AN863" s="166"/>
      <c r="AO863" s="205"/>
      <c r="AP863" s="265"/>
      <c r="AQ863" s="185"/>
      <c r="AR863" s="166"/>
      <c r="AS863" s="205"/>
      <c r="AT863" s="205"/>
      <c r="AU863" s="166"/>
      <c r="AV863" s="166"/>
      <c r="AW863" s="205"/>
      <c r="AX863" s="265"/>
      <c r="AY863" s="185"/>
      <c r="AZ863" s="166"/>
      <c r="BA863" s="205"/>
      <c r="BB863" s="205"/>
      <c r="BC863" s="166"/>
      <c r="BD863" s="166"/>
      <c r="BE863" s="205"/>
      <c r="BF863" s="265"/>
      <c r="BG863" s="166"/>
    </row>
    <row r="864" spans="1:59" ht="12.75" x14ac:dyDescent="0.2">
      <c r="A864" s="205"/>
      <c r="B864" s="206"/>
      <c r="C864" s="185"/>
      <c r="D864" s="166"/>
      <c r="E864" s="205"/>
      <c r="F864" s="205"/>
      <c r="G864" s="166"/>
      <c r="H864" s="166"/>
      <c r="I864" s="205"/>
      <c r="J864" s="265"/>
      <c r="K864" s="185"/>
      <c r="L864" s="166"/>
      <c r="M864" s="205"/>
      <c r="N864" s="205"/>
      <c r="O864" s="166"/>
      <c r="P864" s="166"/>
      <c r="Q864" s="205"/>
      <c r="R864" s="265"/>
      <c r="S864" s="185"/>
      <c r="T864" s="166"/>
      <c r="U864" s="205"/>
      <c r="V864" s="205"/>
      <c r="W864" s="166"/>
      <c r="X864" s="166"/>
      <c r="Y864" s="205"/>
      <c r="Z864" s="265"/>
      <c r="AA864" s="166"/>
      <c r="AB864" s="166"/>
      <c r="AC864" s="205"/>
      <c r="AD864" s="205"/>
      <c r="AE864" s="166"/>
      <c r="AF864" s="166"/>
      <c r="AG864" s="205"/>
      <c r="AH864" s="205"/>
      <c r="AI864" s="185"/>
      <c r="AJ864" s="166"/>
      <c r="AK864" s="205"/>
      <c r="AL864" s="205"/>
      <c r="AM864" s="166"/>
      <c r="AN864" s="166"/>
      <c r="AO864" s="205"/>
      <c r="AP864" s="265"/>
      <c r="AQ864" s="185"/>
      <c r="AR864" s="166"/>
      <c r="AS864" s="205"/>
      <c r="AT864" s="205"/>
      <c r="AU864" s="166"/>
      <c r="AV864" s="166"/>
      <c r="AW864" s="205"/>
      <c r="AX864" s="265"/>
      <c r="AY864" s="185"/>
      <c r="AZ864" s="166"/>
      <c r="BA864" s="205"/>
      <c r="BB864" s="205"/>
      <c r="BC864" s="166"/>
      <c r="BD864" s="166"/>
      <c r="BE864" s="205"/>
      <c r="BF864" s="265"/>
      <c r="BG864" s="166"/>
    </row>
    <row r="865" spans="1:59" ht="12.75" x14ac:dyDescent="0.2">
      <c r="A865" s="205"/>
      <c r="B865" s="206"/>
      <c r="C865" s="185"/>
      <c r="D865" s="166"/>
      <c r="E865" s="205"/>
      <c r="F865" s="205"/>
      <c r="G865" s="166"/>
      <c r="H865" s="166"/>
      <c r="I865" s="205"/>
      <c r="J865" s="265"/>
      <c r="K865" s="185"/>
      <c r="L865" s="166"/>
      <c r="M865" s="205"/>
      <c r="N865" s="205"/>
      <c r="O865" s="166"/>
      <c r="P865" s="166"/>
      <c r="Q865" s="205"/>
      <c r="R865" s="265"/>
      <c r="S865" s="185"/>
      <c r="T865" s="166"/>
      <c r="U865" s="205"/>
      <c r="V865" s="205"/>
      <c r="W865" s="166"/>
      <c r="X865" s="166"/>
      <c r="Y865" s="205"/>
      <c r="Z865" s="265"/>
      <c r="AA865" s="166"/>
      <c r="AB865" s="166"/>
      <c r="AC865" s="205"/>
      <c r="AD865" s="205"/>
      <c r="AE865" s="166"/>
      <c r="AF865" s="166"/>
      <c r="AG865" s="205"/>
      <c r="AH865" s="205"/>
      <c r="AI865" s="185"/>
      <c r="AJ865" s="166"/>
      <c r="AK865" s="205"/>
      <c r="AL865" s="205"/>
      <c r="AM865" s="166"/>
      <c r="AN865" s="166"/>
      <c r="AO865" s="205"/>
      <c r="AP865" s="265"/>
      <c r="AQ865" s="185"/>
      <c r="AR865" s="166"/>
      <c r="AS865" s="205"/>
      <c r="AT865" s="205"/>
      <c r="AU865" s="166"/>
      <c r="AV865" s="166"/>
      <c r="AW865" s="205"/>
      <c r="AX865" s="265"/>
      <c r="AY865" s="185"/>
      <c r="AZ865" s="166"/>
      <c r="BA865" s="205"/>
      <c r="BB865" s="205"/>
      <c r="BC865" s="166"/>
      <c r="BD865" s="166"/>
      <c r="BE865" s="205"/>
      <c r="BF865" s="265"/>
      <c r="BG865" s="166"/>
    </row>
    <row r="866" spans="1:59" ht="12.75" x14ac:dyDescent="0.2">
      <c r="A866" s="205"/>
      <c r="B866" s="206"/>
      <c r="C866" s="185"/>
      <c r="D866" s="166"/>
      <c r="E866" s="205"/>
      <c r="F866" s="205"/>
      <c r="G866" s="166"/>
      <c r="H866" s="166"/>
      <c r="I866" s="205"/>
      <c r="J866" s="265"/>
      <c r="K866" s="185"/>
      <c r="L866" s="166"/>
      <c r="M866" s="205"/>
      <c r="N866" s="205"/>
      <c r="O866" s="166"/>
      <c r="P866" s="166"/>
      <c r="Q866" s="205"/>
      <c r="R866" s="265"/>
      <c r="S866" s="185"/>
      <c r="T866" s="166"/>
      <c r="U866" s="205"/>
      <c r="V866" s="205"/>
      <c r="W866" s="166"/>
      <c r="X866" s="166"/>
      <c r="Y866" s="205"/>
      <c r="Z866" s="265"/>
      <c r="AA866" s="166"/>
      <c r="AB866" s="166"/>
      <c r="AC866" s="205"/>
      <c r="AD866" s="205"/>
      <c r="AE866" s="166"/>
      <c r="AF866" s="166"/>
      <c r="AG866" s="205"/>
      <c r="AH866" s="205"/>
      <c r="AI866" s="185"/>
      <c r="AJ866" s="166"/>
      <c r="AK866" s="205"/>
      <c r="AL866" s="205"/>
      <c r="AM866" s="166"/>
      <c r="AN866" s="166"/>
      <c r="AO866" s="205"/>
      <c r="AP866" s="265"/>
      <c r="AQ866" s="185"/>
      <c r="AR866" s="166"/>
      <c r="AS866" s="205"/>
      <c r="AT866" s="205"/>
      <c r="AU866" s="166"/>
      <c r="AV866" s="166"/>
      <c r="AW866" s="205"/>
      <c r="AX866" s="265"/>
      <c r="AY866" s="185"/>
      <c r="AZ866" s="166"/>
      <c r="BA866" s="205"/>
      <c r="BB866" s="205"/>
      <c r="BC866" s="166"/>
      <c r="BD866" s="166"/>
      <c r="BE866" s="205"/>
      <c r="BF866" s="265"/>
      <c r="BG866" s="166"/>
    </row>
    <row r="867" spans="1:59" ht="12.75" x14ac:dyDescent="0.2">
      <c r="A867" s="205"/>
      <c r="B867" s="206"/>
      <c r="C867" s="185"/>
      <c r="D867" s="166"/>
      <c r="E867" s="205"/>
      <c r="F867" s="205"/>
      <c r="G867" s="166"/>
      <c r="H867" s="166"/>
      <c r="I867" s="205"/>
      <c r="J867" s="265"/>
      <c r="K867" s="185"/>
      <c r="L867" s="166"/>
      <c r="M867" s="205"/>
      <c r="N867" s="205"/>
      <c r="O867" s="166"/>
      <c r="P867" s="166"/>
      <c r="Q867" s="205"/>
      <c r="R867" s="265"/>
      <c r="S867" s="185"/>
      <c r="T867" s="166"/>
      <c r="U867" s="205"/>
      <c r="V867" s="205"/>
      <c r="W867" s="166"/>
      <c r="X867" s="166"/>
      <c r="Y867" s="205"/>
      <c r="Z867" s="265"/>
      <c r="AA867" s="166"/>
      <c r="AB867" s="166"/>
      <c r="AC867" s="205"/>
      <c r="AD867" s="205"/>
      <c r="AE867" s="166"/>
      <c r="AF867" s="166"/>
      <c r="AG867" s="205"/>
      <c r="AH867" s="205"/>
      <c r="AI867" s="185"/>
      <c r="AJ867" s="166"/>
      <c r="AK867" s="205"/>
      <c r="AL867" s="205"/>
      <c r="AM867" s="166"/>
      <c r="AN867" s="166"/>
      <c r="AO867" s="205"/>
      <c r="AP867" s="265"/>
      <c r="AQ867" s="185"/>
      <c r="AR867" s="166"/>
      <c r="AS867" s="205"/>
      <c r="AT867" s="205"/>
      <c r="AU867" s="166"/>
      <c r="AV867" s="166"/>
      <c r="AW867" s="205"/>
      <c r="AX867" s="265"/>
      <c r="AY867" s="185"/>
      <c r="AZ867" s="166"/>
      <c r="BA867" s="205"/>
      <c r="BB867" s="205"/>
      <c r="BC867" s="166"/>
      <c r="BD867" s="166"/>
      <c r="BE867" s="205"/>
      <c r="BF867" s="265"/>
      <c r="BG867" s="166"/>
    </row>
    <row r="868" spans="1:59" ht="12.75" x14ac:dyDescent="0.2">
      <c r="A868" s="205"/>
      <c r="B868" s="206"/>
      <c r="C868" s="185"/>
      <c r="D868" s="166"/>
      <c r="E868" s="205"/>
      <c r="F868" s="205"/>
      <c r="G868" s="166"/>
      <c r="H868" s="166"/>
      <c r="I868" s="205"/>
      <c r="J868" s="265"/>
      <c r="K868" s="185"/>
      <c r="L868" s="166"/>
      <c r="M868" s="205"/>
      <c r="N868" s="205"/>
      <c r="O868" s="166"/>
      <c r="P868" s="166"/>
      <c r="Q868" s="205"/>
      <c r="R868" s="265"/>
      <c r="S868" s="185"/>
      <c r="T868" s="166"/>
      <c r="U868" s="205"/>
      <c r="V868" s="205"/>
      <c r="W868" s="166"/>
      <c r="X868" s="166"/>
      <c r="Y868" s="205"/>
      <c r="Z868" s="265"/>
      <c r="AA868" s="166"/>
      <c r="AB868" s="166"/>
      <c r="AC868" s="205"/>
      <c r="AD868" s="205"/>
      <c r="AE868" s="166"/>
      <c r="AF868" s="166"/>
      <c r="AG868" s="205"/>
      <c r="AH868" s="205"/>
      <c r="AI868" s="185"/>
      <c r="AJ868" s="166"/>
      <c r="AK868" s="205"/>
      <c r="AL868" s="205"/>
      <c r="AM868" s="166"/>
      <c r="AN868" s="166"/>
      <c r="AO868" s="205"/>
      <c r="AP868" s="265"/>
      <c r="AQ868" s="185"/>
      <c r="AR868" s="166"/>
      <c r="AS868" s="205"/>
      <c r="AT868" s="205"/>
      <c r="AU868" s="166"/>
      <c r="AV868" s="166"/>
      <c r="AW868" s="205"/>
      <c r="AX868" s="265"/>
      <c r="AY868" s="185"/>
      <c r="AZ868" s="166"/>
      <c r="BA868" s="205"/>
      <c r="BB868" s="205"/>
      <c r="BC868" s="166"/>
      <c r="BD868" s="166"/>
      <c r="BE868" s="205"/>
      <c r="BF868" s="265"/>
      <c r="BG868" s="166"/>
    </row>
    <row r="869" spans="1:59" ht="12.75" x14ac:dyDescent="0.2">
      <c r="A869" s="205"/>
      <c r="B869" s="206"/>
      <c r="C869" s="185"/>
      <c r="D869" s="166"/>
      <c r="E869" s="205"/>
      <c r="F869" s="205"/>
      <c r="G869" s="166"/>
      <c r="H869" s="166"/>
      <c r="I869" s="205"/>
      <c r="J869" s="265"/>
      <c r="K869" s="185"/>
      <c r="L869" s="166"/>
      <c r="M869" s="205"/>
      <c r="N869" s="205"/>
      <c r="O869" s="166"/>
      <c r="P869" s="166"/>
      <c r="Q869" s="205"/>
      <c r="R869" s="265"/>
      <c r="S869" s="185"/>
      <c r="T869" s="166"/>
      <c r="U869" s="205"/>
      <c r="V869" s="205"/>
      <c r="W869" s="166"/>
      <c r="X869" s="166"/>
      <c r="Y869" s="205"/>
      <c r="Z869" s="265"/>
      <c r="AA869" s="166"/>
      <c r="AB869" s="166"/>
      <c r="AC869" s="205"/>
      <c r="AD869" s="205"/>
      <c r="AE869" s="166"/>
      <c r="AF869" s="166"/>
      <c r="AG869" s="205"/>
      <c r="AH869" s="205"/>
      <c r="AI869" s="185"/>
      <c r="AJ869" s="166"/>
      <c r="AK869" s="205"/>
      <c r="AL869" s="205"/>
      <c r="AM869" s="166"/>
      <c r="AN869" s="166"/>
      <c r="AO869" s="205"/>
      <c r="AP869" s="265"/>
      <c r="AQ869" s="185"/>
      <c r="AR869" s="166"/>
      <c r="AS869" s="205"/>
      <c r="AT869" s="205"/>
      <c r="AU869" s="166"/>
      <c r="AV869" s="166"/>
      <c r="AW869" s="205"/>
      <c r="AX869" s="265"/>
      <c r="AY869" s="185"/>
      <c r="AZ869" s="166"/>
      <c r="BA869" s="205"/>
      <c r="BB869" s="205"/>
      <c r="BC869" s="166"/>
      <c r="BD869" s="166"/>
      <c r="BE869" s="205"/>
      <c r="BF869" s="265"/>
      <c r="BG869" s="166"/>
    </row>
    <row r="870" spans="1:59" ht="12.75" x14ac:dyDescent="0.2">
      <c r="A870" s="205"/>
      <c r="B870" s="206"/>
      <c r="C870" s="185"/>
      <c r="D870" s="166"/>
      <c r="E870" s="205"/>
      <c r="F870" s="205"/>
      <c r="G870" s="166"/>
      <c r="H870" s="166"/>
      <c r="I870" s="205"/>
      <c r="J870" s="265"/>
      <c r="K870" s="185"/>
      <c r="L870" s="166"/>
      <c r="M870" s="205"/>
      <c r="N870" s="205"/>
      <c r="O870" s="166"/>
      <c r="P870" s="166"/>
      <c r="Q870" s="205"/>
      <c r="R870" s="265"/>
      <c r="S870" s="185"/>
      <c r="T870" s="166"/>
      <c r="U870" s="205"/>
      <c r="V870" s="205"/>
      <c r="W870" s="166"/>
      <c r="X870" s="166"/>
      <c r="Y870" s="205"/>
      <c r="Z870" s="265"/>
      <c r="AA870" s="166"/>
      <c r="AB870" s="166"/>
      <c r="AC870" s="205"/>
      <c r="AD870" s="205"/>
      <c r="AE870" s="166"/>
      <c r="AF870" s="166"/>
      <c r="AG870" s="205"/>
      <c r="AH870" s="205"/>
      <c r="AI870" s="185"/>
      <c r="AJ870" s="166"/>
      <c r="AK870" s="205"/>
      <c r="AL870" s="205"/>
      <c r="AM870" s="166"/>
      <c r="AN870" s="166"/>
      <c r="AO870" s="205"/>
      <c r="AP870" s="265"/>
      <c r="AQ870" s="185"/>
      <c r="AR870" s="166"/>
      <c r="AS870" s="205"/>
      <c r="AT870" s="205"/>
      <c r="AU870" s="166"/>
      <c r="AV870" s="166"/>
      <c r="AW870" s="205"/>
      <c r="AX870" s="265"/>
      <c r="AY870" s="185"/>
      <c r="AZ870" s="166"/>
      <c r="BA870" s="205"/>
      <c r="BB870" s="205"/>
      <c r="BC870" s="166"/>
      <c r="BD870" s="166"/>
      <c r="BE870" s="205"/>
      <c r="BF870" s="265"/>
      <c r="BG870" s="166"/>
    </row>
    <row r="871" spans="1:59" ht="12.75" x14ac:dyDescent="0.2">
      <c r="A871" s="205"/>
      <c r="B871" s="206"/>
      <c r="C871" s="185"/>
      <c r="D871" s="166"/>
      <c r="E871" s="205"/>
      <c r="F871" s="205"/>
      <c r="G871" s="166"/>
      <c r="H871" s="166"/>
      <c r="I871" s="205"/>
      <c r="J871" s="265"/>
      <c r="K871" s="185"/>
      <c r="L871" s="166"/>
      <c r="M871" s="205"/>
      <c r="N871" s="205"/>
      <c r="O871" s="166"/>
      <c r="P871" s="166"/>
      <c r="Q871" s="205"/>
      <c r="R871" s="265"/>
      <c r="S871" s="185"/>
      <c r="T871" s="166"/>
      <c r="U871" s="205"/>
      <c r="V871" s="205"/>
      <c r="W871" s="166"/>
      <c r="X871" s="166"/>
      <c r="Y871" s="205"/>
      <c r="Z871" s="265"/>
      <c r="AA871" s="166"/>
      <c r="AB871" s="166"/>
      <c r="AC871" s="205"/>
      <c r="AD871" s="205"/>
      <c r="AE871" s="166"/>
      <c r="AF871" s="166"/>
      <c r="AG871" s="205"/>
      <c r="AH871" s="205"/>
      <c r="AI871" s="185"/>
      <c r="AJ871" s="166"/>
      <c r="AK871" s="205"/>
      <c r="AL871" s="205"/>
      <c r="AM871" s="166"/>
      <c r="AN871" s="166"/>
      <c r="AO871" s="205"/>
      <c r="AP871" s="265"/>
      <c r="AQ871" s="185"/>
      <c r="AR871" s="166"/>
      <c r="AS871" s="205"/>
      <c r="AT871" s="205"/>
      <c r="AU871" s="166"/>
      <c r="AV871" s="166"/>
      <c r="AW871" s="205"/>
      <c r="AX871" s="265"/>
      <c r="AY871" s="185"/>
      <c r="AZ871" s="166"/>
      <c r="BA871" s="205"/>
      <c r="BB871" s="205"/>
      <c r="BC871" s="166"/>
      <c r="BD871" s="166"/>
      <c r="BE871" s="205"/>
      <c r="BF871" s="265"/>
      <c r="BG871" s="166"/>
    </row>
    <row r="872" spans="1:59" ht="12.75" x14ac:dyDescent="0.2">
      <c r="A872" s="205"/>
      <c r="B872" s="206"/>
      <c r="C872" s="185"/>
      <c r="D872" s="166"/>
      <c r="E872" s="205"/>
      <c r="F872" s="205"/>
      <c r="G872" s="166"/>
      <c r="H872" s="166"/>
      <c r="I872" s="205"/>
      <c r="J872" s="265"/>
      <c r="K872" s="185"/>
      <c r="L872" s="166"/>
      <c r="M872" s="205"/>
      <c r="N872" s="205"/>
      <c r="O872" s="166"/>
      <c r="P872" s="166"/>
      <c r="Q872" s="205"/>
      <c r="R872" s="265"/>
      <c r="S872" s="185"/>
      <c r="T872" s="166"/>
      <c r="U872" s="205"/>
      <c r="V872" s="205"/>
      <c r="W872" s="166"/>
      <c r="X872" s="166"/>
      <c r="Y872" s="205"/>
      <c r="Z872" s="265"/>
      <c r="AA872" s="166"/>
      <c r="AB872" s="166"/>
      <c r="AC872" s="205"/>
      <c r="AD872" s="205"/>
      <c r="AE872" s="166"/>
      <c r="AF872" s="166"/>
      <c r="AG872" s="205"/>
      <c r="AH872" s="205"/>
      <c r="AI872" s="185"/>
      <c r="AJ872" s="166"/>
      <c r="AK872" s="205"/>
      <c r="AL872" s="205"/>
      <c r="AM872" s="166"/>
      <c r="AN872" s="166"/>
      <c r="AO872" s="205"/>
      <c r="AP872" s="265"/>
      <c r="AQ872" s="185"/>
      <c r="AR872" s="166"/>
      <c r="AS872" s="205"/>
      <c r="AT872" s="205"/>
      <c r="AU872" s="166"/>
      <c r="AV872" s="166"/>
      <c r="AW872" s="205"/>
      <c r="AX872" s="265"/>
      <c r="AY872" s="185"/>
      <c r="AZ872" s="166"/>
      <c r="BA872" s="205"/>
      <c r="BB872" s="205"/>
      <c r="BC872" s="166"/>
      <c r="BD872" s="166"/>
      <c r="BE872" s="205"/>
      <c r="BF872" s="265"/>
      <c r="BG872" s="166"/>
    </row>
    <row r="873" spans="1:59" ht="12.75" x14ac:dyDescent="0.2">
      <c r="A873" s="205"/>
      <c r="B873" s="206"/>
      <c r="C873" s="185"/>
      <c r="D873" s="166"/>
      <c r="E873" s="205"/>
      <c r="F873" s="205"/>
      <c r="G873" s="166"/>
      <c r="H873" s="166"/>
      <c r="I873" s="205"/>
      <c r="J873" s="265"/>
      <c r="K873" s="185"/>
      <c r="L873" s="166"/>
      <c r="M873" s="205"/>
      <c r="N873" s="205"/>
      <c r="O873" s="166"/>
      <c r="P873" s="166"/>
      <c r="Q873" s="205"/>
      <c r="R873" s="265"/>
      <c r="S873" s="185"/>
      <c r="T873" s="166"/>
      <c r="U873" s="205"/>
      <c r="V873" s="205"/>
      <c r="W873" s="166"/>
      <c r="X873" s="166"/>
      <c r="Y873" s="205"/>
      <c r="Z873" s="265"/>
      <c r="AA873" s="166"/>
      <c r="AB873" s="166"/>
      <c r="AC873" s="205"/>
      <c r="AD873" s="205"/>
      <c r="AE873" s="166"/>
      <c r="AF873" s="166"/>
      <c r="AG873" s="205"/>
      <c r="AH873" s="205"/>
      <c r="AI873" s="185"/>
      <c r="AJ873" s="166"/>
      <c r="AK873" s="205"/>
      <c r="AL873" s="205"/>
      <c r="AM873" s="166"/>
      <c r="AN873" s="166"/>
      <c r="AO873" s="205"/>
      <c r="AP873" s="265"/>
      <c r="AQ873" s="185"/>
      <c r="AR873" s="166"/>
      <c r="AS873" s="205"/>
      <c r="AT873" s="205"/>
      <c r="AU873" s="166"/>
      <c r="AV873" s="166"/>
      <c r="AW873" s="205"/>
      <c r="AX873" s="265"/>
      <c r="AY873" s="185"/>
      <c r="AZ873" s="166"/>
      <c r="BA873" s="205"/>
      <c r="BB873" s="205"/>
      <c r="BC873" s="166"/>
      <c r="BD873" s="166"/>
      <c r="BE873" s="205"/>
      <c r="BF873" s="265"/>
      <c r="BG873" s="166"/>
    </row>
    <row r="874" spans="1:59" ht="12.75" x14ac:dyDescent="0.2">
      <c r="A874" s="205"/>
      <c r="B874" s="206"/>
      <c r="C874" s="185"/>
      <c r="D874" s="166"/>
      <c r="E874" s="205"/>
      <c r="F874" s="205"/>
      <c r="G874" s="166"/>
      <c r="H874" s="166"/>
      <c r="I874" s="205"/>
      <c r="J874" s="265"/>
      <c r="K874" s="185"/>
      <c r="L874" s="166"/>
      <c r="M874" s="205"/>
      <c r="N874" s="205"/>
      <c r="O874" s="166"/>
      <c r="P874" s="166"/>
      <c r="Q874" s="205"/>
      <c r="R874" s="265"/>
      <c r="S874" s="185"/>
      <c r="T874" s="166"/>
      <c r="U874" s="205"/>
      <c r="V874" s="205"/>
      <c r="W874" s="166"/>
      <c r="X874" s="166"/>
      <c r="Y874" s="205"/>
      <c r="Z874" s="265"/>
      <c r="AA874" s="166"/>
      <c r="AB874" s="166"/>
      <c r="AC874" s="205"/>
      <c r="AD874" s="205"/>
      <c r="AE874" s="166"/>
      <c r="AF874" s="166"/>
      <c r="AG874" s="205"/>
      <c r="AH874" s="205"/>
      <c r="AI874" s="185"/>
      <c r="AJ874" s="166"/>
      <c r="AK874" s="205"/>
      <c r="AL874" s="205"/>
      <c r="AM874" s="166"/>
      <c r="AN874" s="166"/>
      <c r="AO874" s="205"/>
      <c r="AP874" s="265"/>
      <c r="AQ874" s="185"/>
      <c r="AR874" s="166"/>
      <c r="AS874" s="205"/>
      <c r="AT874" s="205"/>
      <c r="AU874" s="166"/>
      <c r="AV874" s="166"/>
      <c r="AW874" s="205"/>
      <c r="AX874" s="265"/>
      <c r="AY874" s="185"/>
      <c r="AZ874" s="166"/>
      <c r="BA874" s="205"/>
      <c r="BB874" s="205"/>
      <c r="BC874" s="166"/>
      <c r="BD874" s="166"/>
      <c r="BE874" s="205"/>
      <c r="BF874" s="265"/>
      <c r="BG874" s="166"/>
    </row>
    <row r="875" spans="1:59" ht="12.75" x14ac:dyDescent="0.2">
      <c r="A875" s="205"/>
      <c r="B875" s="206"/>
      <c r="C875" s="185"/>
      <c r="D875" s="166"/>
      <c r="E875" s="205"/>
      <c r="F875" s="205"/>
      <c r="G875" s="166"/>
      <c r="H875" s="166"/>
      <c r="I875" s="205"/>
      <c r="J875" s="265"/>
      <c r="K875" s="185"/>
      <c r="L875" s="166"/>
      <c r="M875" s="205"/>
      <c r="N875" s="205"/>
      <c r="O875" s="166"/>
      <c r="P875" s="166"/>
      <c r="Q875" s="205"/>
      <c r="R875" s="265"/>
      <c r="S875" s="185"/>
      <c r="T875" s="166"/>
      <c r="U875" s="205"/>
      <c r="V875" s="205"/>
      <c r="W875" s="166"/>
      <c r="X875" s="166"/>
      <c r="Y875" s="205"/>
      <c r="Z875" s="265"/>
      <c r="AA875" s="166"/>
      <c r="AB875" s="166"/>
      <c r="AC875" s="205"/>
      <c r="AD875" s="205"/>
      <c r="AE875" s="166"/>
      <c r="AF875" s="166"/>
      <c r="AG875" s="205"/>
      <c r="AH875" s="205"/>
      <c r="AI875" s="185"/>
      <c r="AJ875" s="166"/>
      <c r="AK875" s="205"/>
      <c r="AL875" s="205"/>
      <c r="AM875" s="166"/>
      <c r="AN875" s="166"/>
      <c r="AO875" s="205"/>
      <c r="AP875" s="265"/>
      <c r="AQ875" s="185"/>
      <c r="AR875" s="166"/>
      <c r="AS875" s="205"/>
      <c r="AT875" s="205"/>
      <c r="AU875" s="166"/>
      <c r="AV875" s="166"/>
      <c r="AW875" s="205"/>
      <c r="AX875" s="265"/>
      <c r="AY875" s="185"/>
      <c r="AZ875" s="166"/>
      <c r="BA875" s="205"/>
      <c r="BB875" s="205"/>
      <c r="BC875" s="166"/>
      <c r="BD875" s="166"/>
      <c r="BE875" s="205"/>
      <c r="BF875" s="265"/>
      <c r="BG875" s="166"/>
    </row>
    <row r="876" spans="1:59" ht="12.75" x14ac:dyDescent="0.2">
      <c r="A876" s="205"/>
      <c r="B876" s="206"/>
      <c r="C876" s="185"/>
      <c r="D876" s="166"/>
      <c r="E876" s="205"/>
      <c r="F876" s="205"/>
      <c r="G876" s="166"/>
      <c r="H876" s="166"/>
      <c r="I876" s="205"/>
      <c r="J876" s="265"/>
      <c r="K876" s="185"/>
      <c r="L876" s="166"/>
      <c r="M876" s="205"/>
      <c r="N876" s="205"/>
      <c r="O876" s="166"/>
      <c r="P876" s="166"/>
      <c r="Q876" s="205"/>
      <c r="R876" s="265"/>
      <c r="S876" s="185"/>
      <c r="T876" s="166"/>
      <c r="U876" s="205"/>
      <c r="V876" s="205"/>
      <c r="W876" s="166"/>
      <c r="X876" s="166"/>
      <c r="Y876" s="205"/>
      <c r="Z876" s="265"/>
      <c r="AA876" s="166"/>
      <c r="AB876" s="166"/>
      <c r="AC876" s="205"/>
      <c r="AD876" s="205"/>
      <c r="AE876" s="166"/>
      <c r="AF876" s="166"/>
      <c r="AG876" s="205"/>
      <c r="AH876" s="205"/>
      <c r="AI876" s="185"/>
      <c r="AJ876" s="166"/>
      <c r="AK876" s="205"/>
      <c r="AL876" s="205"/>
      <c r="AM876" s="166"/>
      <c r="AN876" s="166"/>
      <c r="AO876" s="205"/>
      <c r="AP876" s="265"/>
      <c r="AQ876" s="185"/>
      <c r="AR876" s="166"/>
      <c r="AS876" s="205"/>
      <c r="AT876" s="205"/>
      <c r="AU876" s="166"/>
      <c r="AV876" s="166"/>
      <c r="AW876" s="205"/>
      <c r="AX876" s="265"/>
      <c r="AY876" s="185"/>
      <c r="AZ876" s="166"/>
      <c r="BA876" s="205"/>
      <c r="BB876" s="205"/>
      <c r="BC876" s="166"/>
      <c r="BD876" s="166"/>
      <c r="BE876" s="205"/>
      <c r="BF876" s="265"/>
      <c r="BG876" s="166"/>
    </row>
    <row r="877" spans="1:59" ht="12.75" x14ac:dyDescent="0.2">
      <c r="A877" s="205"/>
      <c r="B877" s="206"/>
      <c r="C877" s="185"/>
      <c r="D877" s="166"/>
      <c r="E877" s="205"/>
      <c r="F877" s="205"/>
      <c r="G877" s="166"/>
      <c r="H877" s="166"/>
      <c r="I877" s="205"/>
      <c r="J877" s="265"/>
      <c r="K877" s="185"/>
      <c r="L877" s="166"/>
      <c r="M877" s="205"/>
      <c r="N877" s="205"/>
      <c r="O877" s="166"/>
      <c r="P877" s="166"/>
      <c r="Q877" s="205"/>
      <c r="R877" s="265"/>
      <c r="S877" s="185"/>
      <c r="T877" s="166"/>
      <c r="U877" s="205"/>
      <c r="V877" s="205"/>
      <c r="W877" s="166"/>
      <c r="X877" s="166"/>
      <c r="Y877" s="205"/>
      <c r="Z877" s="265"/>
      <c r="AA877" s="166"/>
      <c r="AB877" s="166"/>
      <c r="AC877" s="205"/>
      <c r="AD877" s="205"/>
      <c r="AE877" s="166"/>
      <c r="AF877" s="166"/>
      <c r="AG877" s="205"/>
      <c r="AH877" s="205"/>
      <c r="AI877" s="185"/>
      <c r="AJ877" s="166"/>
      <c r="AK877" s="205"/>
      <c r="AL877" s="205"/>
      <c r="AM877" s="166"/>
      <c r="AN877" s="166"/>
      <c r="AO877" s="205"/>
      <c r="AP877" s="265"/>
      <c r="AQ877" s="185"/>
      <c r="AR877" s="166"/>
      <c r="AS877" s="205"/>
      <c r="AT877" s="205"/>
      <c r="AU877" s="166"/>
      <c r="AV877" s="166"/>
      <c r="AW877" s="205"/>
      <c r="AX877" s="265"/>
      <c r="AY877" s="185"/>
      <c r="AZ877" s="166"/>
      <c r="BA877" s="205"/>
      <c r="BB877" s="205"/>
      <c r="BC877" s="166"/>
      <c r="BD877" s="166"/>
      <c r="BE877" s="205"/>
      <c r="BF877" s="265"/>
      <c r="BG877" s="166"/>
    </row>
    <row r="878" spans="1:59" ht="12.75" x14ac:dyDescent="0.2">
      <c r="A878" s="205"/>
      <c r="B878" s="206"/>
      <c r="C878" s="185"/>
      <c r="D878" s="166"/>
      <c r="E878" s="205"/>
      <c r="F878" s="205"/>
      <c r="G878" s="166"/>
      <c r="H878" s="166"/>
      <c r="I878" s="205"/>
      <c r="J878" s="265"/>
      <c r="K878" s="185"/>
      <c r="L878" s="166"/>
      <c r="M878" s="205"/>
      <c r="N878" s="205"/>
      <c r="O878" s="166"/>
      <c r="P878" s="166"/>
      <c r="Q878" s="205"/>
      <c r="R878" s="265"/>
      <c r="S878" s="185"/>
      <c r="T878" s="166"/>
      <c r="U878" s="205"/>
      <c r="V878" s="205"/>
      <c r="W878" s="166"/>
      <c r="X878" s="166"/>
      <c r="Y878" s="205"/>
      <c r="Z878" s="265"/>
      <c r="AA878" s="166"/>
      <c r="AB878" s="166"/>
      <c r="AC878" s="205"/>
      <c r="AD878" s="205"/>
      <c r="AE878" s="166"/>
      <c r="AF878" s="166"/>
      <c r="AG878" s="205"/>
      <c r="AH878" s="205"/>
      <c r="AI878" s="185"/>
      <c r="AJ878" s="166"/>
      <c r="AK878" s="205"/>
      <c r="AL878" s="205"/>
      <c r="AM878" s="166"/>
      <c r="AN878" s="166"/>
      <c r="AO878" s="205"/>
      <c r="AP878" s="265"/>
      <c r="AQ878" s="185"/>
      <c r="AR878" s="166"/>
      <c r="AS878" s="205"/>
      <c r="AT878" s="205"/>
      <c r="AU878" s="166"/>
      <c r="AV878" s="166"/>
      <c r="AW878" s="205"/>
      <c r="AX878" s="265"/>
      <c r="AY878" s="185"/>
      <c r="AZ878" s="166"/>
      <c r="BA878" s="205"/>
      <c r="BB878" s="205"/>
      <c r="BC878" s="166"/>
      <c r="BD878" s="166"/>
      <c r="BE878" s="205"/>
      <c r="BF878" s="265"/>
      <c r="BG878" s="166"/>
    </row>
    <row r="879" spans="1:59" ht="12.75" x14ac:dyDescent="0.2">
      <c r="A879" s="205"/>
      <c r="B879" s="206"/>
      <c r="C879" s="185"/>
      <c r="D879" s="166"/>
      <c r="E879" s="205"/>
      <c r="F879" s="205"/>
      <c r="G879" s="166"/>
      <c r="H879" s="166"/>
      <c r="I879" s="205"/>
      <c r="J879" s="265"/>
      <c r="K879" s="185"/>
      <c r="L879" s="166"/>
      <c r="M879" s="205"/>
      <c r="N879" s="205"/>
      <c r="O879" s="166"/>
      <c r="P879" s="166"/>
      <c r="Q879" s="205"/>
      <c r="R879" s="265"/>
      <c r="S879" s="185"/>
      <c r="T879" s="166"/>
      <c r="U879" s="205"/>
      <c r="V879" s="205"/>
      <c r="W879" s="166"/>
      <c r="X879" s="166"/>
      <c r="Y879" s="205"/>
      <c r="Z879" s="265"/>
      <c r="AA879" s="166"/>
      <c r="AB879" s="166"/>
      <c r="AC879" s="205"/>
      <c r="AD879" s="205"/>
      <c r="AE879" s="166"/>
      <c r="AF879" s="166"/>
      <c r="AG879" s="205"/>
      <c r="AH879" s="205"/>
      <c r="AI879" s="185"/>
      <c r="AJ879" s="166"/>
      <c r="AK879" s="205"/>
      <c r="AL879" s="205"/>
      <c r="AM879" s="166"/>
      <c r="AN879" s="166"/>
      <c r="AO879" s="205"/>
      <c r="AP879" s="265"/>
      <c r="AQ879" s="185"/>
      <c r="AR879" s="166"/>
      <c r="AS879" s="205"/>
      <c r="AT879" s="205"/>
      <c r="AU879" s="166"/>
      <c r="AV879" s="166"/>
      <c r="AW879" s="205"/>
      <c r="AX879" s="265"/>
      <c r="AY879" s="185"/>
      <c r="AZ879" s="166"/>
      <c r="BA879" s="205"/>
      <c r="BB879" s="205"/>
      <c r="BC879" s="166"/>
      <c r="BD879" s="166"/>
      <c r="BE879" s="205"/>
      <c r="BF879" s="265"/>
      <c r="BG879" s="166"/>
    </row>
    <row r="880" spans="1:59" ht="12.75" x14ac:dyDescent="0.2">
      <c r="A880" s="205"/>
      <c r="B880" s="206"/>
      <c r="C880" s="185"/>
      <c r="D880" s="166"/>
      <c r="E880" s="205"/>
      <c r="F880" s="205"/>
      <c r="G880" s="166"/>
      <c r="H880" s="166"/>
      <c r="I880" s="205"/>
      <c r="J880" s="265"/>
      <c r="K880" s="185"/>
      <c r="L880" s="166"/>
      <c r="M880" s="205"/>
      <c r="N880" s="205"/>
      <c r="O880" s="166"/>
      <c r="P880" s="166"/>
      <c r="Q880" s="205"/>
      <c r="R880" s="265"/>
      <c r="S880" s="185"/>
      <c r="T880" s="166"/>
      <c r="U880" s="205"/>
      <c r="V880" s="205"/>
      <c r="W880" s="166"/>
      <c r="X880" s="166"/>
      <c r="Y880" s="205"/>
      <c r="Z880" s="265"/>
      <c r="AA880" s="166"/>
      <c r="AB880" s="166"/>
      <c r="AC880" s="205"/>
      <c r="AD880" s="205"/>
      <c r="AE880" s="166"/>
      <c r="AF880" s="166"/>
      <c r="AG880" s="205"/>
      <c r="AH880" s="205"/>
      <c r="AI880" s="185"/>
      <c r="AJ880" s="166"/>
      <c r="AK880" s="205"/>
      <c r="AL880" s="205"/>
      <c r="AM880" s="166"/>
      <c r="AN880" s="166"/>
      <c r="AO880" s="205"/>
      <c r="AP880" s="265"/>
      <c r="AQ880" s="185"/>
      <c r="AR880" s="166"/>
      <c r="AS880" s="205"/>
      <c r="AT880" s="205"/>
      <c r="AU880" s="166"/>
      <c r="AV880" s="166"/>
      <c r="AW880" s="205"/>
      <c r="AX880" s="265"/>
      <c r="AY880" s="185"/>
      <c r="AZ880" s="166"/>
      <c r="BA880" s="205"/>
      <c r="BB880" s="205"/>
      <c r="BC880" s="166"/>
      <c r="BD880" s="166"/>
      <c r="BE880" s="205"/>
      <c r="BF880" s="265"/>
      <c r="BG880" s="166"/>
    </row>
    <row r="881" spans="1:59" ht="12.75" x14ac:dyDescent="0.2">
      <c r="A881" s="205"/>
      <c r="B881" s="206"/>
      <c r="C881" s="185"/>
      <c r="D881" s="166"/>
      <c r="E881" s="205"/>
      <c r="F881" s="205"/>
      <c r="G881" s="166"/>
      <c r="H881" s="166"/>
      <c r="I881" s="205"/>
      <c r="J881" s="265"/>
      <c r="K881" s="185"/>
      <c r="L881" s="166"/>
      <c r="M881" s="205"/>
      <c r="N881" s="205"/>
      <c r="O881" s="166"/>
      <c r="P881" s="166"/>
      <c r="Q881" s="205"/>
      <c r="R881" s="265"/>
      <c r="S881" s="185"/>
      <c r="T881" s="166"/>
      <c r="U881" s="205"/>
      <c r="V881" s="205"/>
      <c r="W881" s="166"/>
      <c r="X881" s="166"/>
      <c r="Y881" s="205"/>
      <c r="Z881" s="265"/>
      <c r="AA881" s="166"/>
      <c r="AB881" s="166"/>
      <c r="AC881" s="205"/>
      <c r="AD881" s="205"/>
      <c r="AE881" s="166"/>
      <c r="AF881" s="166"/>
      <c r="AG881" s="205"/>
      <c r="AH881" s="205"/>
      <c r="AI881" s="185"/>
      <c r="AJ881" s="166"/>
      <c r="AK881" s="205"/>
      <c r="AL881" s="205"/>
      <c r="AM881" s="166"/>
      <c r="AN881" s="166"/>
      <c r="AO881" s="205"/>
      <c r="AP881" s="265"/>
      <c r="AQ881" s="185"/>
      <c r="AR881" s="166"/>
      <c r="AS881" s="205"/>
      <c r="AT881" s="205"/>
      <c r="AU881" s="166"/>
      <c r="AV881" s="166"/>
      <c r="AW881" s="205"/>
      <c r="AX881" s="265"/>
      <c r="AY881" s="185"/>
      <c r="AZ881" s="166"/>
      <c r="BA881" s="205"/>
      <c r="BB881" s="205"/>
      <c r="BC881" s="166"/>
      <c r="BD881" s="166"/>
      <c r="BE881" s="205"/>
      <c r="BF881" s="265"/>
      <c r="BG881" s="166"/>
    </row>
    <row r="882" spans="1:59" ht="12.75" x14ac:dyDescent="0.2">
      <c r="A882" s="205"/>
      <c r="B882" s="206"/>
      <c r="C882" s="185"/>
      <c r="D882" s="166"/>
      <c r="E882" s="205"/>
      <c r="F882" s="205"/>
      <c r="G882" s="166"/>
      <c r="H882" s="166"/>
      <c r="I882" s="205"/>
      <c r="J882" s="265"/>
      <c r="K882" s="185"/>
      <c r="L882" s="166"/>
      <c r="M882" s="205"/>
      <c r="N882" s="205"/>
      <c r="O882" s="166"/>
      <c r="P882" s="166"/>
      <c r="Q882" s="205"/>
      <c r="R882" s="265"/>
      <c r="S882" s="185"/>
      <c r="T882" s="166"/>
      <c r="U882" s="205"/>
      <c r="V882" s="205"/>
      <c r="W882" s="166"/>
      <c r="X882" s="166"/>
      <c r="Y882" s="205"/>
      <c r="Z882" s="265"/>
      <c r="AA882" s="166"/>
      <c r="AB882" s="166"/>
      <c r="AC882" s="205"/>
      <c r="AD882" s="205"/>
      <c r="AE882" s="166"/>
      <c r="AF882" s="166"/>
      <c r="AG882" s="205"/>
      <c r="AH882" s="205"/>
      <c r="AI882" s="185"/>
      <c r="AJ882" s="166"/>
      <c r="AK882" s="205"/>
      <c r="AL882" s="205"/>
      <c r="AM882" s="166"/>
      <c r="AN882" s="166"/>
      <c r="AO882" s="205"/>
      <c r="AP882" s="265"/>
      <c r="AQ882" s="185"/>
      <c r="AR882" s="166"/>
      <c r="AS882" s="205"/>
      <c r="AT882" s="205"/>
      <c r="AU882" s="166"/>
      <c r="AV882" s="166"/>
      <c r="AW882" s="205"/>
      <c r="AX882" s="265"/>
      <c r="AY882" s="185"/>
      <c r="AZ882" s="166"/>
      <c r="BA882" s="205"/>
      <c r="BB882" s="205"/>
      <c r="BC882" s="166"/>
      <c r="BD882" s="166"/>
      <c r="BE882" s="205"/>
      <c r="BF882" s="265"/>
      <c r="BG882" s="166"/>
    </row>
    <row r="883" spans="1:59" ht="12.75" x14ac:dyDescent="0.2">
      <c r="A883" s="205"/>
      <c r="B883" s="206"/>
      <c r="C883" s="185"/>
      <c r="D883" s="166"/>
      <c r="E883" s="205"/>
      <c r="F883" s="205"/>
      <c r="G883" s="166"/>
      <c r="H883" s="166"/>
      <c r="I883" s="205"/>
      <c r="J883" s="265"/>
      <c r="K883" s="185"/>
      <c r="L883" s="166"/>
      <c r="M883" s="205"/>
      <c r="N883" s="205"/>
      <c r="O883" s="166"/>
      <c r="P883" s="166"/>
      <c r="Q883" s="205"/>
      <c r="R883" s="265"/>
      <c r="S883" s="185"/>
      <c r="T883" s="166"/>
      <c r="U883" s="205"/>
      <c r="V883" s="205"/>
      <c r="W883" s="166"/>
      <c r="X883" s="166"/>
      <c r="Y883" s="205"/>
      <c r="Z883" s="265"/>
      <c r="AA883" s="166"/>
      <c r="AB883" s="166"/>
      <c r="AC883" s="205"/>
      <c r="AD883" s="205"/>
      <c r="AE883" s="166"/>
      <c r="AF883" s="166"/>
      <c r="AG883" s="205"/>
      <c r="AH883" s="205"/>
      <c r="AI883" s="185"/>
      <c r="AJ883" s="166"/>
      <c r="AK883" s="205"/>
      <c r="AL883" s="205"/>
      <c r="AM883" s="166"/>
      <c r="AN883" s="166"/>
      <c r="AO883" s="205"/>
      <c r="AP883" s="265"/>
      <c r="AQ883" s="185"/>
      <c r="AR883" s="166"/>
      <c r="AS883" s="205"/>
      <c r="AT883" s="205"/>
      <c r="AU883" s="166"/>
      <c r="AV883" s="166"/>
      <c r="AW883" s="205"/>
      <c r="AX883" s="265"/>
      <c r="AY883" s="185"/>
      <c r="AZ883" s="166"/>
      <c r="BA883" s="205"/>
      <c r="BB883" s="205"/>
      <c r="BC883" s="166"/>
      <c r="BD883" s="166"/>
      <c r="BE883" s="205"/>
      <c r="BF883" s="265"/>
      <c r="BG883" s="166"/>
    </row>
    <row r="884" spans="1:59" ht="12.75" x14ac:dyDescent="0.2">
      <c r="A884" s="205"/>
      <c r="B884" s="206"/>
      <c r="C884" s="185"/>
      <c r="D884" s="166"/>
      <c r="E884" s="205"/>
      <c r="F884" s="205"/>
      <c r="G884" s="166"/>
      <c r="H884" s="166"/>
      <c r="I884" s="205"/>
      <c r="J884" s="265"/>
      <c r="K884" s="185"/>
      <c r="L884" s="166"/>
      <c r="M884" s="205"/>
      <c r="N884" s="205"/>
      <c r="O884" s="166"/>
      <c r="P884" s="166"/>
      <c r="Q884" s="205"/>
      <c r="R884" s="265"/>
      <c r="S884" s="185"/>
      <c r="T884" s="166"/>
      <c r="U884" s="205"/>
      <c r="V884" s="205"/>
      <c r="W884" s="166"/>
      <c r="X884" s="166"/>
      <c r="Y884" s="205"/>
      <c r="Z884" s="265"/>
      <c r="AA884" s="166"/>
      <c r="AB884" s="166"/>
      <c r="AC884" s="205"/>
      <c r="AD884" s="205"/>
      <c r="AE884" s="166"/>
      <c r="AF884" s="166"/>
      <c r="AG884" s="205"/>
      <c r="AH884" s="205"/>
      <c r="AI884" s="185"/>
      <c r="AJ884" s="166"/>
      <c r="AK884" s="205"/>
      <c r="AL884" s="205"/>
      <c r="AM884" s="166"/>
      <c r="AN884" s="166"/>
      <c r="AO884" s="205"/>
      <c r="AP884" s="265"/>
      <c r="AQ884" s="185"/>
      <c r="AR884" s="166"/>
      <c r="AS884" s="205"/>
      <c r="AT884" s="205"/>
      <c r="AU884" s="166"/>
      <c r="AV884" s="166"/>
      <c r="AW884" s="205"/>
      <c r="AX884" s="265"/>
      <c r="AY884" s="185"/>
      <c r="AZ884" s="166"/>
      <c r="BA884" s="205"/>
      <c r="BB884" s="205"/>
      <c r="BC884" s="166"/>
      <c r="BD884" s="166"/>
      <c r="BE884" s="205"/>
      <c r="BF884" s="265"/>
      <c r="BG884" s="166"/>
    </row>
    <row r="885" spans="1:59" ht="12.75" x14ac:dyDescent="0.2">
      <c r="A885" s="205"/>
      <c r="B885" s="206"/>
      <c r="C885" s="185"/>
      <c r="D885" s="166"/>
      <c r="E885" s="205"/>
      <c r="F885" s="205"/>
      <c r="G885" s="166"/>
      <c r="H885" s="166"/>
      <c r="I885" s="205"/>
      <c r="J885" s="265"/>
      <c r="K885" s="185"/>
      <c r="L885" s="166"/>
      <c r="M885" s="205"/>
      <c r="N885" s="205"/>
      <c r="O885" s="166"/>
      <c r="P885" s="166"/>
      <c r="Q885" s="205"/>
      <c r="R885" s="265"/>
      <c r="S885" s="185"/>
      <c r="T885" s="166"/>
      <c r="U885" s="205"/>
      <c r="V885" s="205"/>
      <c r="W885" s="166"/>
      <c r="X885" s="166"/>
      <c r="Y885" s="205"/>
      <c r="Z885" s="265"/>
      <c r="AA885" s="166"/>
      <c r="AB885" s="166"/>
      <c r="AC885" s="205"/>
      <c r="AD885" s="205"/>
      <c r="AE885" s="166"/>
      <c r="AF885" s="166"/>
      <c r="AG885" s="205"/>
      <c r="AH885" s="205"/>
      <c r="AI885" s="185"/>
      <c r="AJ885" s="166"/>
      <c r="AK885" s="205"/>
      <c r="AL885" s="205"/>
      <c r="AM885" s="166"/>
      <c r="AN885" s="166"/>
      <c r="AO885" s="205"/>
      <c r="AP885" s="265"/>
      <c r="AQ885" s="185"/>
      <c r="AR885" s="166"/>
      <c r="AS885" s="205"/>
      <c r="AT885" s="205"/>
      <c r="AU885" s="166"/>
      <c r="AV885" s="166"/>
      <c r="AW885" s="205"/>
      <c r="AX885" s="265"/>
      <c r="AY885" s="185"/>
      <c r="AZ885" s="166"/>
      <c r="BA885" s="205"/>
      <c r="BB885" s="205"/>
      <c r="BC885" s="166"/>
      <c r="BD885" s="166"/>
      <c r="BE885" s="205"/>
      <c r="BF885" s="265"/>
      <c r="BG885" s="166"/>
    </row>
    <row r="886" spans="1:59" ht="12.75" x14ac:dyDescent="0.2">
      <c r="A886" s="205"/>
      <c r="B886" s="206"/>
      <c r="C886" s="185"/>
      <c r="D886" s="166"/>
      <c r="E886" s="205"/>
      <c r="F886" s="205"/>
      <c r="G886" s="166"/>
      <c r="H886" s="166"/>
      <c r="I886" s="205"/>
      <c r="J886" s="265"/>
      <c r="K886" s="185"/>
      <c r="L886" s="166"/>
      <c r="M886" s="205"/>
      <c r="N886" s="205"/>
      <c r="O886" s="166"/>
      <c r="P886" s="166"/>
      <c r="Q886" s="205"/>
      <c r="R886" s="265"/>
      <c r="S886" s="185"/>
      <c r="T886" s="166"/>
      <c r="U886" s="205"/>
      <c r="V886" s="205"/>
      <c r="W886" s="166"/>
      <c r="X886" s="166"/>
      <c r="Y886" s="205"/>
      <c r="Z886" s="265"/>
      <c r="AA886" s="166"/>
      <c r="AB886" s="166"/>
      <c r="AC886" s="205"/>
      <c r="AD886" s="205"/>
      <c r="AE886" s="166"/>
      <c r="AF886" s="166"/>
      <c r="AG886" s="205"/>
      <c r="AH886" s="205"/>
      <c r="AI886" s="185"/>
      <c r="AJ886" s="166"/>
      <c r="AK886" s="205"/>
      <c r="AL886" s="205"/>
      <c r="AM886" s="166"/>
      <c r="AN886" s="166"/>
      <c r="AO886" s="205"/>
      <c r="AP886" s="265"/>
      <c r="AQ886" s="185"/>
      <c r="AR886" s="166"/>
      <c r="AS886" s="205"/>
      <c r="AT886" s="205"/>
      <c r="AU886" s="166"/>
      <c r="AV886" s="166"/>
      <c r="AW886" s="205"/>
      <c r="AX886" s="265"/>
      <c r="AY886" s="185"/>
      <c r="AZ886" s="166"/>
      <c r="BA886" s="205"/>
      <c r="BB886" s="205"/>
      <c r="BC886" s="166"/>
      <c r="BD886" s="166"/>
      <c r="BE886" s="205"/>
      <c r="BF886" s="265"/>
      <c r="BG886" s="166"/>
    </row>
    <row r="887" spans="1:59" ht="12.75" x14ac:dyDescent="0.2">
      <c r="A887" s="205"/>
      <c r="B887" s="206"/>
      <c r="C887" s="185"/>
      <c r="D887" s="166"/>
      <c r="E887" s="205"/>
      <c r="F887" s="205"/>
      <c r="G887" s="166"/>
      <c r="H887" s="166"/>
      <c r="I887" s="205"/>
      <c r="J887" s="265"/>
      <c r="K887" s="185"/>
      <c r="L887" s="166"/>
      <c r="M887" s="205"/>
      <c r="N887" s="205"/>
      <c r="O887" s="166"/>
      <c r="P887" s="166"/>
      <c r="Q887" s="205"/>
      <c r="R887" s="265"/>
      <c r="S887" s="185"/>
      <c r="T887" s="166"/>
      <c r="U887" s="205"/>
      <c r="V887" s="205"/>
      <c r="W887" s="166"/>
      <c r="X887" s="166"/>
      <c r="Y887" s="205"/>
      <c r="Z887" s="265"/>
      <c r="AA887" s="166"/>
      <c r="AB887" s="166"/>
      <c r="AC887" s="205"/>
      <c r="AD887" s="205"/>
      <c r="AE887" s="166"/>
      <c r="AF887" s="166"/>
      <c r="AG887" s="205"/>
      <c r="AH887" s="205"/>
      <c r="AI887" s="185"/>
      <c r="AJ887" s="166"/>
      <c r="AK887" s="205"/>
      <c r="AL887" s="205"/>
      <c r="AM887" s="166"/>
      <c r="AN887" s="166"/>
      <c r="AO887" s="205"/>
      <c r="AP887" s="265"/>
      <c r="AQ887" s="185"/>
      <c r="AR887" s="166"/>
      <c r="AS887" s="205"/>
      <c r="AT887" s="205"/>
      <c r="AU887" s="166"/>
      <c r="AV887" s="166"/>
      <c r="AW887" s="205"/>
      <c r="AX887" s="265"/>
      <c r="AY887" s="185"/>
      <c r="AZ887" s="166"/>
      <c r="BA887" s="205"/>
      <c r="BB887" s="205"/>
      <c r="BC887" s="166"/>
      <c r="BD887" s="166"/>
      <c r="BE887" s="205"/>
      <c r="BF887" s="265"/>
      <c r="BG887" s="166"/>
    </row>
    <row r="888" spans="1:59" ht="12.75" x14ac:dyDescent="0.2">
      <c r="A888" s="205"/>
      <c r="B888" s="206"/>
      <c r="C888" s="185"/>
      <c r="D888" s="166"/>
      <c r="E888" s="205"/>
      <c r="F888" s="205"/>
      <c r="G888" s="166"/>
      <c r="H888" s="166"/>
      <c r="I888" s="205"/>
      <c r="J888" s="265"/>
      <c r="K888" s="185"/>
      <c r="L888" s="166"/>
      <c r="M888" s="205"/>
      <c r="N888" s="205"/>
      <c r="O888" s="166"/>
      <c r="P888" s="166"/>
      <c r="Q888" s="205"/>
      <c r="R888" s="265"/>
      <c r="S888" s="185"/>
      <c r="T888" s="166"/>
      <c r="U888" s="205"/>
      <c r="V888" s="205"/>
      <c r="W888" s="166"/>
      <c r="X888" s="166"/>
      <c r="Y888" s="205"/>
      <c r="Z888" s="265"/>
      <c r="AA888" s="166"/>
      <c r="AB888" s="166"/>
      <c r="AC888" s="205"/>
      <c r="AD888" s="205"/>
      <c r="AE888" s="166"/>
      <c r="AF888" s="166"/>
      <c r="AG888" s="205"/>
      <c r="AH888" s="205"/>
      <c r="AI888" s="185"/>
      <c r="AJ888" s="166"/>
      <c r="AK888" s="205"/>
      <c r="AL888" s="205"/>
      <c r="AM888" s="166"/>
      <c r="AN888" s="166"/>
      <c r="AO888" s="205"/>
      <c r="AP888" s="265"/>
      <c r="AQ888" s="185"/>
      <c r="AR888" s="166"/>
      <c r="AS888" s="205"/>
      <c r="AT888" s="205"/>
      <c r="AU888" s="166"/>
      <c r="AV888" s="166"/>
      <c r="AW888" s="205"/>
      <c r="AX888" s="265"/>
      <c r="AY888" s="185"/>
      <c r="AZ888" s="166"/>
      <c r="BA888" s="205"/>
      <c r="BB888" s="205"/>
      <c r="BC888" s="166"/>
      <c r="BD888" s="166"/>
      <c r="BE888" s="205"/>
      <c r="BF888" s="265"/>
      <c r="BG888" s="166"/>
    </row>
    <row r="889" spans="1:59" ht="12.75" x14ac:dyDescent="0.2">
      <c r="A889" s="205"/>
      <c r="B889" s="206"/>
      <c r="C889" s="185"/>
      <c r="D889" s="166"/>
      <c r="E889" s="205"/>
      <c r="F889" s="205"/>
      <c r="G889" s="166"/>
      <c r="H889" s="166"/>
      <c r="I889" s="205"/>
      <c r="J889" s="265"/>
      <c r="K889" s="185"/>
      <c r="L889" s="166"/>
      <c r="M889" s="205"/>
      <c r="N889" s="205"/>
      <c r="O889" s="166"/>
      <c r="P889" s="166"/>
      <c r="Q889" s="205"/>
      <c r="R889" s="265"/>
      <c r="S889" s="185"/>
      <c r="T889" s="166"/>
      <c r="U889" s="205"/>
      <c r="V889" s="205"/>
      <c r="W889" s="166"/>
      <c r="X889" s="166"/>
      <c r="Y889" s="205"/>
      <c r="Z889" s="265"/>
      <c r="AA889" s="166"/>
      <c r="AB889" s="166"/>
      <c r="AC889" s="205"/>
      <c r="AD889" s="205"/>
      <c r="AE889" s="166"/>
      <c r="AF889" s="166"/>
      <c r="AG889" s="205"/>
      <c r="AH889" s="205"/>
      <c r="AI889" s="185"/>
      <c r="AJ889" s="166"/>
      <c r="AK889" s="205"/>
      <c r="AL889" s="205"/>
      <c r="AM889" s="166"/>
      <c r="AN889" s="166"/>
      <c r="AO889" s="205"/>
      <c r="AP889" s="265"/>
      <c r="AQ889" s="185"/>
      <c r="AR889" s="166"/>
      <c r="AS889" s="205"/>
      <c r="AT889" s="205"/>
      <c r="AU889" s="166"/>
      <c r="AV889" s="166"/>
      <c r="AW889" s="205"/>
      <c r="AX889" s="265"/>
      <c r="AY889" s="185"/>
      <c r="AZ889" s="166"/>
      <c r="BA889" s="205"/>
      <c r="BB889" s="205"/>
      <c r="BC889" s="166"/>
      <c r="BD889" s="166"/>
      <c r="BE889" s="205"/>
      <c r="BF889" s="265"/>
      <c r="BG889" s="166"/>
    </row>
    <row r="890" spans="1:59" ht="12.75" x14ac:dyDescent="0.2">
      <c r="A890" s="205"/>
      <c r="B890" s="206"/>
      <c r="C890" s="185"/>
      <c r="D890" s="166"/>
      <c r="E890" s="205"/>
      <c r="F890" s="205"/>
      <c r="G890" s="166"/>
      <c r="H890" s="166"/>
      <c r="I890" s="205"/>
      <c r="J890" s="265"/>
      <c r="K890" s="185"/>
      <c r="L890" s="166"/>
      <c r="M890" s="205"/>
      <c r="N890" s="205"/>
      <c r="O890" s="166"/>
      <c r="P890" s="166"/>
      <c r="Q890" s="205"/>
      <c r="R890" s="265"/>
      <c r="S890" s="185"/>
      <c r="T890" s="166"/>
      <c r="U890" s="205"/>
      <c r="V890" s="205"/>
      <c r="W890" s="166"/>
      <c r="X890" s="166"/>
      <c r="Y890" s="205"/>
      <c r="Z890" s="265"/>
      <c r="AA890" s="166"/>
      <c r="AB890" s="166"/>
      <c r="AC890" s="205"/>
      <c r="AD890" s="205"/>
      <c r="AE890" s="166"/>
      <c r="AF890" s="166"/>
      <c r="AG890" s="205"/>
      <c r="AH890" s="205"/>
      <c r="AI890" s="185"/>
      <c r="AJ890" s="166"/>
      <c r="AK890" s="205"/>
      <c r="AL890" s="205"/>
      <c r="AM890" s="166"/>
      <c r="AN890" s="166"/>
      <c r="AO890" s="205"/>
      <c r="AP890" s="265"/>
      <c r="AQ890" s="185"/>
      <c r="AR890" s="166"/>
      <c r="AS890" s="205"/>
      <c r="AT890" s="205"/>
      <c r="AU890" s="166"/>
      <c r="AV890" s="166"/>
      <c r="AW890" s="205"/>
      <c r="AX890" s="265"/>
      <c r="AY890" s="185"/>
      <c r="AZ890" s="166"/>
      <c r="BA890" s="205"/>
      <c r="BB890" s="205"/>
      <c r="BC890" s="166"/>
      <c r="BD890" s="166"/>
      <c r="BE890" s="205"/>
      <c r="BF890" s="265"/>
      <c r="BG890" s="166"/>
    </row>
    <row r="891" spans="1:59" ht="12.75" x14ac:dyDescent="0.2">
      <c r="A891" s="205"/>
      <c r="B891" s="206"/>
      <c r="C891" s="185"/>
      <c r="D891" s="166"/>
      <c r="E891" s="205"/>
      <c r="F891" s="205"/>
      <c r="G891" s="166"/>
      <c r="H891" s="166"/>
      <c r="I891" s="205"/>
      <c r="J891" s="265"/>
      <c r="K891" s="185"/>
      <c r="L891" s="166"/>
      <c r="M891" s="205"/>
      <c r="N891" s="205"/>
      <c r="O891" s="166"/>
      <c r="P891" s="166"/>
      <c r="Q891" s="205"/>
      <c r="R891" s="265"/>
      <c r="S891" s="185"/>
      <c r="T891" s="166"/>
      <c r="U891" s="205"/>
      <c r="V891" s="205"/>
      <c r="W891" s="166"/>
      <c r="X891" s="166"/>
      <c r="Y891" s="205"/>
      <c r="Z891" s="265"/>
      <c r="AA891" s="166"/>
      <c r="AB891" s="166"/>
      <c r="AC891" s="205"/>
      <c r="AD891" s="205"/>
      <c r="AE891" s="166"/>
      <c r="AF891" s="166"/>
      <c r="AG891" s="205"/>
      <c r="AH891" s="205"/>
      <c r="AI891" s="185"/>
      <c r="AJ891" s="166"/>
      <c r="AK891" s="205"/>
      <c r="AL891" s="205"/>
      <c r="AM891" s="166"/>
      <c r="AN891" s="166"/>
      <c r="AO891" s="205"/>
      <c r="AP891" s="265"/>
      <c r="AQ891" s="185"/>
      <c r="AR891" s="166"/>
      <c r="AS891" s="205"/>
      <c r="AT891" s="205"/>
      <c r="AU891" s="166"/>
      <c r="AV891" s="166"/>
      <c r="AW891" s="205"/>
      <c r="AX891" s="265"/>
      <c r="AY891" s="185"/>
      <c r="AZ891" s="166"/>
      <c r="BA891" s="205"/>
      <c r="BB891" s="205"/>
      <c r="BC891" s="166"/>
      <c r="BD891" s="166"/>
      <c r="BE891" s="205"/>
      <c r="BF891" s="265"/>
      <c r="BG891" s="166"/>
    </row>
    <row r="892" spans="1:59" ht="12.75" x14ac:dyDescent="0.2">
      <c r="A892" s="205"/>
      <c r="B892" s="206"/>
      <c r="C892" s="185"/>
      <c r="D892" s="166"/>
      <c r="E892" s="205"/>
      <c r="F892" s="205"/>
      <c r="G892" s="166"/>
      <c r="H892" s="166"/>
      <c r="I892" s="205"/>
      <c r="J892" s="265"/>
      <c r="K892" s="185"/>
      <c r="L892" s="166"/>
      <c r="M892" s="205"/>
      <c r="N892" s="205"/>
      <c r="O892" s="166"/>
      <c r="P892" s="166"/>
      <c r="Q892" s="205"/>
      <c r="R892" s="265"/>
      <c r="S892" s="185"/>
      <c r="T892" s="166"/>
      <c r="U892" s="205"/>
      <c r="V892" s="205"/>
      <c r="W892" s="166"/>
      <c r="X892" s="166"/>
      <c r="Y892" s="205"/>
      <c r="Z892" s="265"/>
      <c r="AA892" s="166"/>
      <c r="AB892" s="166"/>
      <c r="AC892" s="205"/>
      <c r="AD892" s="205"/>
      <c r="AE892" s="166"/>
      <c r="AF892" s="166"/>
      <c r="AG892" s="205"/>
      <c r="AH892" s="205"/>
      <c r="AI892" s="185"/>
      <c r="AJ892" s="166"/>
      <c r="AK892" s="205"/>
      <c r="AL892" s="205"/>
      <c r="AM892" s="166"/>
      <c r="AN892" s="166"/>
      <c r="AO892" s="205"/>
      <c r="AP892" s="265"/>
      <c r="AQ892" s="185"/>
      <c r="AR892" s="166"/>
      <c r="AS892" s="205"/>
      <c r="AT892" s="205"/>
      <c r="AU892" s="166"/>
      <c r="AV892" s="166"/>
      <c r="AW892" s="205"/>
      <c r="AX892" s="265"/>
      <c r="AY892" s="185"/>
      <c r="AZ892" s="166"/>
      <c r="BA892" s="205"/>
      <c r="BB892" s="205"/>
      <c r="BC892" s="166"/>
      <c r="BD892" s="166"/>
      <c r="BE892" s="205"/>
      <c r="BF892" s="265"/>
      <c r="BG892" s="166"/>
    </row>
    <row r="893" spans="1:59" ht="12.75" x14ac:dyDescent="0.2">
      <c r="A893" s="205"/>
      <c r="B893" s="206"/>
      <c r="C893" s="185"/>
      <c r="D893" s="166"/>
      <c r="E893" s="205"/>
      <c r="F893" s="205"/>
      <c r="G893" s="166"/>
      <c r="H893" s="166"/>
      <c r="I893" s="205"/>
      <c r="J893" s="265"/>
      <c r="K893" s="185"/>
      <c r="L893" s="166"/>
      <c r="M893" s="205"/>
      <c r="N893" s="205"/>
      <c r="O893" s="166"/>
      <c r="P893" s="166"/>
      <c r="Q893" s="205"/>
      <c r="R893" s="265"/>
      <c r="S893" s="185"/>
      <c r="T893" s="166"/>
      <c r="U893" s="205"/>
      <c r="V893" s="205"/>
      <c r="W893" s="166"/>
      <c r="X893" s="166"/>
      <c r="Y893" s="205"/>
      <c r="Z893" s="265"/>
      <c r="AA893" s="166"/>
      <c r="AB893" s="166"/>
      <c r="AC893" s="205"/>
      <c r="AD893" s="205"/>
      <c r="AE893" s="166"/>
      <c r="AF893" s="166"/>
      <c r="AG893" s="205"/>
      <c r="AH893" s="205"/>
      <c r="AI893" s="185"/>
      <c r="AJ893" s="166"/>
      <c r="AK893" s="205"/>
      <c r="AL893" s="205"/>
      <c r="AM893" s="166"/>
      <c r="AN893" s="166"/>
      <c r="AO893" s="205"/>
      <c r="AP893" s="265"/>
      <c r="AQ893" s="185"/>
      <c r="AR893" s="166"/>
      <c r="AS893" s="205"/>
      <c r="AT893" s="205"/>
      <c r="AU893" s="166"/>
      <c r="AV893" s="166"/>
      <c r="AW893" s="205"/>
      <c r="AX893" s="265"/>
      <c r="AY893" s="185"/>
      <c r="AZ893" s="166"/>
      <c r="BA893" s="205"/>
      <c r="BB893" s="205"/>
      <c r="BC893" s="166"/>
      <c r="BD893" s="166"/>
      <c r="BE893" s="205"/>
      <c r="BF893" s="265"/>
      <c r="BG893" s="166"/>
    </row>
    <row r="894" spans="1:59" ht="12.75" x14ac:dyDescent="0.2">
      <c r="A894" s="205"/>
      <c r="B894" s="206"/>
      <c r="C894" s="185"/>
      <c r="D894" s="166"/>
      <c r="E894" s="205"/>
      <c r="F894" s="205"/>
      <c r="G894" s="166"/>
      <c r="H894" s="166"/>
      <c r="I894" s="205"/>
      <c r="J894" s="265"/>
      <c r="K894" s="185"/>
      <c r="L894" s="166"/>
      <c r="M894" s="205"/>
      <c r="N894" s="205"/>
      <c r="O894" s="166"/>
      <c r="P894" s="166"/>
      <c r="Q894" s="205"/>
      <c r="R894" s="265"/>
      <c r="S894" s="185"/>
      <c r="T894" s="166"/>
      <c r="U894" s="205"/>
      <c r="V894" s="205"/>
      <c r="W894" s="166"/>
      <c r="X894" s="166"/>
      <c r="Y894" s="205"/>
      <c r="Z894" s="265"/>
      <c r="AA894" s="166"/>
      <c r="AB894" s="166"/>
      <c r="AC894" s="205"/>
      <c r="AD894" s="205"/>
      <c r="AE894" s="166"/>
      <c r="AF894" s="166"/>
      <c r="AG894" s="205"/>
      <c r="AH894" s="205"/>
      <c r="AI894" s="185"/>
      <c r="AJ894" s="166"/>
      <c r="AK894" s="205"/>
      <c r="AL894" s="205"/>
      <c r="AM894" s="166"/>
      <c r="AN894" s="166"/>
      <c r="AO894" s="205"/>
      <c r="AP894" s="265"/>
      <c r="AQ894" s="185"/>
      <c r="AR894" s="166"/>
      <c r="AS894" s="205"/>
      <c r="AT894" s="205"/>
      <c r="AU894" s="166"/>
      <c r="AV894" s="166"/>
      <c r="AW894" s="205"/>
      <c r="AX894" s="265"/>
      <c r="AY894" s="185"/>
      <c r="AZ894" s="166"/>
      <c r="BA894" s="205"/>
      <c r="BB894" s="205"/>
      <c r="BC894" s="166"/>
      <c r="BD894" s="166"/>
      <c r="BE894" s="205"/>
      <c r="BF894" s="265"/>
      <c r="BG894" s="166"/>
    </row>
    <row r="895" spans="1:59" ht="12.75" x14ac:dyDescent="0.2">
      <c r="A895" s="205"/>
      <c r="B895" s="206"/>
      <c r="C895" s="185"/>
      <c r="D895" s="166"/>
      <c r="E895" s="205"/>
      <c r="F895" s="205"/>
      <c r="G895" s="166"/>
      <c r="H895" s="166"/>
      <c r="I895" s="205"/>
      <c r="J895" s="265"/>
      <c r="K895" s="185"/>
      <c r="L895" s="166"/>
      <c r="M895" s="205"/>
      <c r="N895" s="205"/>
      <c r="O895" s="166"/>
      <c r="P895" s="166"/>
      <c r="Q895" s="205"/>
      <c r="R895" s="265"/>
      <c r="S895" s="185"/>
      <c r="T895" s="166"/>
      <c r="U895" s="205"/>
      <c r="V895" s="205"/>
      <c r="W895" s="166"/>
      <c r="X895" s="166"/>
      <c r="Y895" s="205"/>
      <c r="Z895" s="265"/>
      <c r="AA895" s="166"/>
      <c r="AB895" s="166"/>
      <c r="AC895" s="205"/>
      <c r="AD895" s="205"/>
      <c r="AE895" s="166"/>
      <c r="AF895" s="166"/>
      <c r="AG895" s="205"/>
      <c r="AH895" s="205"/>
      <c r="AI895" s="185"/>
      <c r="AJ895" s="166"/>
      <c r="AK895" s="205"/>
      <c r="AL895" s="205"/>
      <c r="AM895" s="166"/>
      <c r="AN895" s="166"/>
      <c r="AO895" s="205"/>
      <c r="AP895" s="265"/>
      <c r="AQ895" s="185"/>
      <c r="AR895" s="166"/>
      <c r="AS895" s="205"/>
      <c r="AT895" s="205"/>
      <c r="AU895" s="166"/>
      <c r="AV895" s="166"/>
      <c r="AW895" s="205"/>
      <c r="AX895" s="265"/>
      <c r="AY895" s="185"/>
      <c r="AZ895" s="166"/>
      <c r="BA895" s="205"/>
      <c r="BB895" s="205"/>
      <c r="BC895" s="166"/>
      <c r="BD895" s="166"/>
      <c r="BE895" s="205"/>
      <c r="BF895" s="265"/>
      <c r="BG895" s="166"/>
    </row>
    <row r="896" spans="1:59" ht="12.75" x14ac:dyDescent="0.2">
      <c r="A896" s="205"/>
      <c r="B896" s="206"/>
      <c r="C896" s="185"/>
      <c r="D896" s="166"/>
      <c r="E896" s="205"/>
      <c r="F896" s="205"/>
      <c r="G896" s="166"/>
      <c r="H896" s="166"/>
      <c r="I896" s="205"/>
      <c r="J896" s="265"/>
      <c r="K896" s="185"/>
      <c r="L896" s="166"/>
      <c r="M896" s="205"/>
      <c r="N896" s="205"/>
      <c r="O896" s="166"/>
      <c r="P896" s="166"/>
      <c r="Q896" s="205"/>
      <c r="R896" s="265"/>
      <c r="S896" s="185"/>
      <c r="T896" s="166"/>
      <c r="U896" s="205"/>
      <c r="V896" s="205"/>
      <c r="W896" s="166"/>
      <c r="X896" s="166"/>
      <c r="Y896" s="205"/>
      <c r="Z896" s="265"/>
      <c r="AA896" s="166"/>
      <c r="AB896" s="166"/>
      <c r="AC896" s="205"/>
      <c r="AD896" s="205"/>
      <c r="AE896" s="166"/>
      <c r="AF896" s="166"/>
      <c r="AG896" s="205"/>
      <c r="AH896" s="205"/>
      <c r="AI896" s="185"/>
      <c r="AJ896" s="166"/>
      <c r="AK896" s="205"/>
      <c r="AL896" s="205"/>
      <c r="AM896" s="166"/>
      <c r="AN896" s="166"/>
      <c r="AO896" s="205"/>
      <c r="AP896" s="265"/>
      <c r="AQ896" s="185"/>
      <c r="AR896" s="166"/>
      <c r="AS896" s="205"/>
      <c r="AT896" s="205"/>
      <c r="AU896" s="166"/>
      <c r="AV896" s="166"/>
      <c r="AW896" s="205"/>
      <c r="AX896" s="265"/>
      <c r="AY896" s="185"/>
      <c r="AZ896" s="166"/>
      <c r="BA896" s="205"/>
      <c r="BB896" s="205"/>
      <c r="BC896" s="166"/>
      <c r="BD896" s="166"/>
      <c r="BE896" s="205"/>
      <c r="BF896" s="265"/>
      <c r="BG896" s="166"/>
    </row>
    <row r="897" spans="1:59" ht="12.75" x14ac:dyDescent="0.2">
      <c r="A897" s="205"/>
      <c r="B897" s="206"/>
      <c r="C897" s="185"/>
      <c r="D897" s="166"/>
      <c r="E897" s="205"/>
      <c r="F897" s="205"/>
      <c r="G897" s="166"/>
      <c r="H897" s="166"/>
      <c r="I897" s="205"/>
      <c r="J897" s="265"/>
      <c r="K897" s="185"/>
      <c r="L897" s="166"/>
      <c r="M897" s="205"/>
      <c r="N897" s="205"/>
      <c r="O897" s="166"/>
      <c r="P897" s="166"/>
      <c r="Q897" s="205"/>
      <c r="R897" s="265"/>
      <c r="S897" s="185"/>
      <c r="T897" s="166"/>
      <c r="U897" s="205"/>
      <c r="V897" s="205"/>
      <c r="W897" s="166"/>
      <c r="X897" s="166"/>
      <c r="Y897" s="205"/>
      <c r="Z897" s="265"/>
      <c r="AA897" s="166"/>
      <c r="AB897" s="166"/>
      <c r="AC897" s="205"/>
      <c r="AD897" s="205"/>
      <c r="AE897" s="166"/>
      <c r="AF897" s="166"/>
      <c r="AG897" s="205"/>
      <c r="AH897" s="205"/>
      <c r="AI897" s="185"/>
      <c r="AJ897" s="166"/>
      <c r="AK897" s="205"/>
      <c r="AL897" s="205"/>
      <c r="AM897" s="166"/>
      <c r="AN897" s="166"/>
      <c r="AO897" s="205"/>
      <c r="AP897" s="265"/>
      <c r="AQ897" s="185"/>
      <c r="AR897" s="166"/>
      <c r="AS897" s="205"/>
      <c r="AT897" s="205"/>
      <c r="AU897" s="166"/>
      <c r="AV897" s="166"/>
      <c r="AW897" s="205"/>
      <c r="AX897" s="265"/>
      <c r="AY897" s="185"/>
      <c r="AZ897" s="166"/>
      <c r="BA897" s="205"/>
      <c r="BB897" s="205"/>
      <c r="BC897" s="166"/>
      <c r="BD897" s="166"/>
      <c r="BE897" s="205"/>
      <c r="BF897" s="265"/>
      <c r="BG897" s="166"/>
    </row>
    <row r="898" spans="1:59" ht="12.75" x14ac:dyDescent="0.2">
      <c r="A898" s="205"/>
      <c r="B898" s="206"/>
      <c r="C898" s="185"/>
      <c r="D898" s="166"/>
      <c r="E898" s="205"/>
      <c r="F898" s="205"/>
      <c r="G898" s="166"/>
      <c r="H898" s="166"/>
      <c r="I898" s="205"/>
      <c r="J898" s="265"/>
      <c r="K898" s="185"/>
      <c r="L898" s="166"/>
      <c r="M898" s="205"/>
      <c r="N898" s="205"/>
      <c r="O898" s="166"/>
      <c r="P898" s="166"/>
      <c r="Q898" s="205"/>
      <c r="R898" s="265"/>
      <c r="S898" s="185"/>
      <c r="T898" s="166"/>
      <c r="U898" s="205"/>
      <c r="V898" s="205"/>
      <c r="W898" s="166"/>
      <c r="X898" s="166"/>
      <c r="Y898" s="205"/>
      <c r="Z898" s="265"/>
      <c r="AA898" s="166"/>
      <c r="AB898" s="166"/>
      <c r="AC898" s="205"/>
      <c r="AD898" s="205"/>
      <c r="AE898" s="166"/>
      <c r="AF898" s="166"/>
      <c r="AG898" s="205"/>
      <c r="AH898" s="205"/>
      <c r="AI898" s="185"/>
      <c r="AJ898" s="166"/>
      <c r="AK898" s="205"/>
      <c r="AL898" s="205"/>
      <c r="AM898" s="166"/>
      <c r="AN898" s="166"/>
      <c r="AO898" s="205"/>
      <c r="AP898" s="265"/>
      <c r="AQ898" s="185"/>
      <c r="AR898" s="166"/>
      <c r="AS898" s="205"/>
      <c r="AT898" s="205"/>
      <c r="AU898" s="166"/>
      <c r="AV898" s="166"/>
      <c r="AW898" s="205"/>
      <c r="AX898" s="265"/>
      <c r="AY898" s="185"/>
      <c r="AZ898" s="166"/>
      <c r="BA898" s="205"/>
      <c r="BB898" s="205"/>
      <c r="BC898" s="166"/>
      <c r="BD898" s="166"/>
      <c r="BE898" s="205"/>
      <c r="BF898" s="265"/>
      <c r="BG898" s="166"/>
    </row>
    <row r="899" spans="1:59" ht="12.75" x14ac:dyDescent="0.2">
      <c r="A899" s="205"/>
      <c r="B899" s="206"/>
      <c r="C899" s="185"/>
      <c r="D899" s="166"/>
      <c r="E899" s="205"/>
      <c r="F899" s="205"/>
      <c r="G899" s="166"/>
      <c r="H899" s="166"/>
      <c r="I899" s="205"/>
      <c r="J899" s="265"/>
      <c r="K899" s="185"/>
      <c r="L899" s="166"/>
      <c r="M899" s="205"/>
      <c r="N899" s="205"/>
      <c r="O899" s="166"/>
      <c r="P899" s="166"/>
      <c r="Q899" s="205"/>
      <c r="R899" s="265"/>
      <c r="S899" s="185"/>
      <c r="T899" s="166"/>
      <c r="U899" s="205"/>
      <c r="V899" s="205"/>
      <c r="W899" s="166"/>
      <c r="X899" s="166"/>
      <c r="Y899" s="205"/>
      <c r="Z899" s="265"/>
      <c r="AA899" s="166"/>
      <c r="AB899" s="166"/>
      <c r="AC899" s="205"/>
      <c r="AD899" s="205"/>
      <c r="AE899" s="166"/>
      <c r="AF899" s="166"/>
      <c r="AG899" s="205"/>
      <c r="AH899" s="205"/>
      <c r="AI899" s="185"/>
      <c r="AJ899" s="166"/>
      <c r="AK899" s="205"/>
      <c r="AL899" s="205"/>
      <c r="AM899" s="166"/>
      <c r="AN899" s="166"/>
      <c r="AO899" s="205"/>
      <c r="AP899" s="265"/>
      <c r="AQ899" s="185"/>
      <c r="AR899" s="166"/>
      <c r="AS899" s="205"/>
      <c r="AT899" s="205"/>
      <c r="AU899" s="166"/>
      <c r="AV899" s="166"/>
      <c r="AW899" s="205"/>
      <c r="AX899" s="265"/>
      <c r="AY899" s="185"/>
      <c r="AZ899" s="166"/>
      <c r="BA899" s="205"/>
      <c r="BB899" s="205"/>
      <c r="BC899" s="166"/>
      <c r="BD899" s="166"/>
      <c r="BE899" s="205"/>
      <c r="BF899" s="265"/>
      <c r="BG899" s="166"/>
    </row>
    <row r="900" spans="1:59" ht="12.75" x14ac:dyDescent="0.2">
      <c r="A900" s="205"/>
      <c r="B900" s="206"/>
      <c r="C900" s="185"/>
      <c r="D900" s="166"/>
      <c r="E900" s="205"/>
      <c r="F900" s="205"/>
      <c r="G900" s="166"/>
      <c r="H900" s="166"/>
      <c r="I900" s="205"/>
      <c r="J900" s="265"/>
      <c r="K900" s="185"/>
      <c r="L900" s="166"/>
      <c r="M900" s="205"/>
      <c r="N900" s="205"/>
      <c r="O900" s="166"/>
      <c r="P900" s="166"/>
      <c r="Q900" s="205"/>
      <c r="R900" s="265"/>
      <c r="S900" s="185"/>
      <c r="T900" s="166"/>
      <c r="U900" s="205"/>
      <c r="V900" s="205"/>
      <c r="W900" s="166"/>
      <c r="X900" s="166"/>
      <c r="Y900" s="205"/>
      <c r="Z900" s="265"/>
      <c r="AA900" s="166"/>
      <c r="AB900" s="166"/>
      <c r="AC900" s="205"/>
      <c r="AD900" s="205"/>
      <c r="AE900" s="166"/>
      <c r="AF900" s="166"/>
      <c r="AG900" s="205"/>
      <c r="AH900" s="205"/>
      <c r="AI900" s="185"/>
      <c r="AJ900" s="166"/>
      <c r="AK900" s="205"/>
      <c r="AL900" s="205"/>
      <c r="AM900" s="166"/>
      <c r="AN900" s="166"/>
      <c r="AO900" s="205"/>
      <c r="AP900" s="265"/>
      <c r="AQ900" s="185"/>
      <c r="AR900" s="166"/>
      <c r="AS900" s="205"/>
      <c r="AT900" s="205"/>
      <c r="AU900" s="166"/>
      <c r="AV900" s="166"/>
      <c r="AW900" s="205"/>
      <c r="AX900" s="265"/>
      <c r="AY900" s="185"/>
      <c r="AZ900" s="166"/>
      <c r="BA900" s="205"/>
      <c r="BB900" s="205"/>
      <c r="BC900" s="166"/>
      <c r="BD900" s="166"/>
      <c r="BE900" s="205"/>
      <c r="BF900" s="265"/>
      <c r="BG900" s="166"/>
    </row>
    <row r="901" spans="1:59" ht="12.75" x14ac:dyDescent="0.2">
      <c r="A901" s="205"/>
      <c r="B901" s="206"/>
      <c r="C901" s="185"/>
      <c r="D901" s="166"/>
      <c r="E901" s="205"/>
      <c r="F901" s="205"/>
      <c r="G901" s="166"/>
      <c r="H901" s="166"/>
      <c r="I901" s="205"/>
      <c r="J901" s="265"/>
      <c r="K901" s="185"/>
      <c r="L901" s="166"/>
      <c r="M901" s="205"/>
      <c r="N901" s="205"/>
      <c r="O901" s="166"/>
      <c r="P901" s="166"/>
      <c r="Q901" s="205"/>
      <c r="R901" s="265"/>
      <c r="S901" s="185"/>
      <c r="T901" s="166"/>
      <c r="U901" s="205"/>
      <c r="V901" s="205"/>
      <c r="W901" s="166"/>
      <c r="X901" s="166"/>
      <c r="Y901" s="205"/>
      <c r="Z901" s="265"/>
      <c r="AA901" s="166"/>
      <c r="AB901" s="166"/>
      <c r="AC901" s="205"/>
      <c r="AD901" s="205"/>
      <c r="AE901" s="166"/>
      <c r="AF901" s="166"/>
      <c r="AG901" s="205"/>
      <c r="AH901" s="205"/>
      <c r="AI901" s="185"/>
      <c r="AJ901" s="166"/>
      <c r="AK901" s="205"/>
      <c r="AL901" s="205"/>
      <c r="AM901" s="166"/>
      <c r="AN901" s="166"/>
      <c r="AO901" s="205"/>
      <c r="AP901" s="265"/>
      <c r="AQ901" s="185"/>
      <c r="AR901" s="166"/>
      <c r="AS901" s="205"/>
      <c r="AT901" s="205"/>
      <c r="AU901" s="166"/>
      <c r="AV901" s="166"/>
      <c r="AW901" s="205"/>
      <c r="AX901" s="265"/>
      <c r="AY901" s="185"/>
      <c r="AZ901" s="166"/>
      <c r="BA901" s="205"/>
      <c r="BB901" s="205"/>
      <c r="BC901" s="166"/>
      <c r="BD901" s="166"/>
      <c r="BE901" s="205"/>
      <c r="BF901" s="265"/>
      <c r="BG901" s="166"/>
    </row>
    <row r="902" spans="1:59" ht="12.75" x14ac:dyDescent="0.2">
      <c r="A902" s="205"/>
      <c r="B902" s="206"/>
      <c r="C902" s="185"/>
      <c r="D902" s="166"/>
      <c r="E902" s="205"/>
      <c r="F902" s="205"/>
      <c r="G902" s="166"/>
      <c r="H902" s="166"/>
      <c r="I902" s="205"/>
      <c r="J902" s="265"/>
      <c r="K902" s="185"/>
      <c r="L902" s="166"/>
      <c r="M902" s="205"/>
      <c r="N902" s="205"/>
      <c r="O902" s="166"/>
      <c r="P902" s="166"/>
      <c r="Q902" s="205"/>
      <c r="R902" s="265"/>
      <c r="S902" s="185"/>
      <c r="T902" s="166"/>
      <c r="U902" s="205"/>
      <c r="V902" s="205"/>
      <c r="W902" s="166"/>
      <c r="X902" s="166"/>
      <c r="Y902" s="205"/>
      <c r="Z902" s="265"/>
      <c r="AA902" s="166"/>
      <c r="AB902" s="166"/>
      <c r="AC902" s="205"/>
      <c r="AD902" s="205"/>
      <c r="AE902" s="166"/>
      <c r="AF902" s="166"/>
      <c r="AG902" s="205"/>
      <c r="AH902" s="205"/>
      <c r="AI902" s="185"/>
      <c r="AJ902" s="166"/>
      <c r="AK902" s="205"/>
      <c r="AL902" s="205"/>
      <c r="AM902" s="166"/>
      <c r="AN902" s="166"/>
      <c r="AO902" s="205"/>
      <c r="AP902" s="265"/>
      <c r="AQ902" s="185"/>
      <c r="AR902" s="166"/>
      <c r="AS902" s="205"/>
      <c r="AT902" s="205"/>
      <c r="AU902" s="166"/>
      <c r="AV902" s="166"/>
      <c r="AW902" s="205"/>
      <c r="AX902" s="265"/>
      <c r="AY902" s="185"/>
      <c r="AZ902" s="166"/>
      <c r="BA902" s="205"/>
      <c r="BB902" s="205"/>
      <c r="BC902" s="166"/>
      <c r="BD902" s="166"/>
      <c r="BE902" s="205"/>
      <c r="BF902" s="265"/>
      <c r="BG902" s="166"/>
    </row>
    <row r="903" spans="1:59" ht="12.75" x14ac:dyDescent="0.2">
      <c r="A903" s="205"/>
      <c r="B903" s="206"/>
      <c r="C903" s="185"/>
      <c r="D903" s="166"/>
      <c r="E903" s="205"/>
      <c r="F903" s="205"/>
      <c r="G903" s="166"/>
      <c r="H903" s="166"/>
      <c r="I903" s="205"/>
      <c r="J903" s="265"/>
      <c r="K903" s="185"/>
      <c r="L903" s="166"/>
      <c r="M903" s="205"/>
      <c r="N903" s="205"/>
      <c r="O903" s="166"/>
      <c r="P903" s="166"/>
      <c r="Q903" s="205"/>
      <c r="R903" s="265"/>
      <c r="S903" s="185"/>
      <c r="T903" s="166"/>
      <c r="U903" s="205"/>
      <c r="V903" s="205"/>
      <c r="W903" s="166"/>
      <c r="X903" s="166"/>
      <c r="Y903" s="205"/>
      <c r="Z903" s="265"/>
      <c r="AA903" s="166"/>
      <c r="AB903" s="166"/>
      <c r="AC903" s="205"/>
      <c r="AD903" s="205"/>
      <c r="AE903" s="166"/>
      <c r="AF903" s="166"/>
      <c r="AG903" s="205"/>
      <c r="AH903" s="205"/>
      <c r="AI903" s="185"/>
      <c r="AJ903" s="166"/>
      <c r="AK903" s="205"/>
      <c r="AL903" s="205"/>
      <c r="AM903" s="166"/>
      <c r="AN903" s="166"/>
      <c r="AO903" s="205"/>
      <c r="AP903" s="265"/>
      <c r="AQ903" s="185"/>
      <c r="AR903" s="166"/>
      <c r="AS903" s="205"/>
      <c r="AT903" s="205"/>
      <c r="AU903" s="166"/>
      <c r="AV903" s="166"/>
      <c r="AW903" s="205"/>
      <c r="AX903" s="265"/>
      <c r="AY903" s="185"/>
      <c r="AZ903" s="166"/>
      <c r="BA903" s="205"/>
      <c r="BB903" s="205"/>
      <c r="BC903" s="166"/>
      <c r="BD903" s="166"/>
      <c r="BE903" s="205"/>
      <c r="BF903" s="265"/>
      <c r="BG903" s="166"/>
    </row>
    <row r="904" spans="1:59" ht="12.75" x14ac:dyDescent="0.2">
      <c r="A904" s="205"/>
      <c r="B904" s="206"/>
      <c r="C904" s="185"/>
      <c r="D904" s="166"/>
      <c r="E904" s="205"/>
      <c r="F904" s="205"/>
      <c r="G904" s="166"/>
      <c r="H904" s="166"/>
      <c r="I904" s="205"/>
      <c r="J904" s="265"/>
      <c r="K904" s="185"/>
      <c r="L904" s="166"/>
      <c r="M904" s="205"/>
      <c r="N904" s="205"/>
      <c r="O904" s="166"/>
      <c r="P904" s="166"/>
      <c r="Q904" s="205"/>
      <c r="R904" s="265"/>
      <c r="S904" s="185"/>
      <c r="T904" s="166"/>
      <c r="U904" s="205"/>
      <c r="V904" s="205"/>
      <c r="W904" s="166"/>
      <c r="X904" s="166"/>
      <c r="Y904" s="205"/>
      <c r="Z904" s="265"/>
      <c r="AA904" s="166"/>
      <c r="AB904" s="166"/>
      <c r="AC904" s="205"/>
      <c r="AD904" s="205"/>
      <c r="AE904" s="166"/>
      <c r="AF904" s="166"/>
      <c r="AG904" s="205"/>
      <c r="AH904" s="205"/>
      <c r="AI904" s="185"/>
      <c r="AJ904" s="166"/>
      <c r="AK904" s="205"/>
      <c r="AL904" s="205"/>
      <c r="AM904" s="166"/>
      <c r="AN904" s="166"/>
      <c r="AO904" s="205"/>
      <c r="AP904" s="265"/>
      <c r="AQ904" s="185"/>
      <c r="AR904" s="166"/>
      <c r="AS904" s="205"/>
      <c r="AT904" s="205"/>
      <c r="AU904" s="166"/>
      <c r="AV904" s="166"/>
      <c r="AW904" s="205"/>
      <c r="AX904" s="265"/>
      <c r="AY904" s="185"/>
      <c r="AZ904" s="166"/>
      <c r="BA904" s="205"/>
      <c r="BB904" s="205"/>
      <c r="BC904" s="166"/>
      <c r="BD904" s="166"/>
      <c r="BE904" s="205"/>
      <c r="BF904" s="265"/>
      <c r="BG904" s="166"/>
    </row>
    <row r="905" spans="1:59" ht="12.75" x14ac:dyDescent="0.2">
      <c r="A905" s="205"/>
      <c r="B905" s="206"/>
      <c r="C905" s="185"/>
      <c r="D905" s="166"/>
      <c r="E905" s="205"/>
      <c r="F905" s="205"/>
      <c r="G905" s="166"/>
      <c r="H905" s="166"/>
      <c r="I905" s="205"/>
      <c r="J905" s="265"/>
      <c r="K905" s="185"/>
      <c r="L905" s="166"/>
      <c r="M905" s="205"/>
      <c r="N905" s="205"/>
      <c r="O905" s="166"/>
      <c r="P905" s="166"/>
      <c r="Q905" s="205"/>
      <c r="R905" s="265"/>
      <c r="S905" s="185"/>
      <c r="T905" s="166"/>
      <c r="U905" s="205"/>
      <c r="V905" s="205"/>
      <c r="W905" s="166"/>
      <c r="X905" s="166"/>
      <c r="Y905" s="205"/>
      <c r="Z905" s="265"/>
      <c r="AA905" s="166"/>
      <c r="AB905" s="166"/>
      <c r="AC905" s="205"/>
      <c r="AD905" s="205"/>
      <c r="AE905" s="166"/>
      <c r="AF905" s="166"/>
      <c r="AG905" s="205"/>
      <c r="AH905" s="205"/>
      <c r="AI905" s="185"/>
      <c r="AJ905" s="166"/>
      <c r="AK905" s="205"/>
      <c r="AL905" s="205"/>
      <c r="AM905" s="166"/>
      <c r="AN905" s="166"/>
      <c r="AO905" s="205"/>
      <c r="AP905" s="265"/>
      <c r="AQ905" s="185"/>
      <c r="AR905" s="166"/>
      <c r="AS905" s="205"/>
      <c r="AT905" s="205"/>
      <c r="AU905" s="166"/>
      <c r="AV905" s="166"/>
      <c r="AW905" s="205"/>
      <c r="AX905" s="265"/>
      <c r="AY905" s="185"/>
      <c r="AZ905" s="166"/>
      <c r="BA905" s="205"/>
      <c r="BB905" s="205"/>
      <c r="BC905" s="166"/>
      <c r="BD905" s="166"/>
      <c r="BE905" s="205"/>
      <c r="BF905" s="265"/>
      <c r="BG905" s="166"/>
    </row>
    <row r="906" spans="1:59" ht="12.75" x14ac:dyDescent="0.2">
      <c r="A906" s="205"/>
      <c r="B906" s="206"/>
      <c r="C906" s="185"/>
      <c r="D906" s="166"/>
      <c r="E906" s="205"/>
      <c r="F906" s="205"/>
      <c r="G906" s="166"/>
      <c r="H906" s="166"/>
      <c r="I906" s="205"/>
      <c r="J906" s="265"/>
      <c r="K906" s="185"/>
      <c r="L906" s="166"/>
      <c r="M906" s="205"/>
      <c r="N906" s="205"/>
      <c r="O906" s="166"/>
      <c r="P906" s="166"/>
      <c r="Q906" s="205"/>
      <c r="R906" s="265"/>
      <c r="S906" s="185"/>
      <c r="T906" s="166"/>
      <c r="U906" s="205"/>
      <c r="V906" s="205"/>
      <c r="W906" s="166"/>
      <c r="X906" s="166"/>
      <c r="Y906" s="205"/>
      <c r="Z906" s="265"/>
      <c r="AA906" s="166"/>
      <c r="AB906" s="166"/>
      <c r="AC906" s="205"/>
      <c r="AD906" s="205"/>
      <c r="AE906" s="166"/>
      <c r="AF906" s="166"/>
      <c r="AG906" s="205"/>
      <c r="AH906" s="205"/>
      <c r="AI906" s="185"/>
      <c r="AJ906" s="166"/>
      <c r="AK906" s="205"/>
      <c r="AL906" s="205"/>
      <c r="AM906" s="166"/>
      <c r="AN906" s="166"/>
      <c r="AO906" s="205"/>
      <c r="AP906" s="265"/>
      <c r="AQ906" s="185"/>
      <c r="AR906" s="166"/>
      <c r="AS906" s="205"/>
      <c r="AT906" s="205"/>
      <c r="AU906" s="166"/>
      <c r="AV906" s="166"/>
      <c r="AW906" s="205"/>
      <c r="AX906" s="265"/>
      <c r="AY906" s="185"/>
      <c r="AZ906" s="166"/>
      <c r="BA906" s="205"/>
      <c r="BB906" s="205"/>
      <c r="BC906" s="166"/>
      <c r="BD906" s="166"/>
      <c r="BE906" s="205"/>
      <c r="BF906" s="265"/>
      <c r="BG906" s="166"/>
    </row>
    <row r="907" spans="1:59" ht="12.75" x14ac:dyDescent="0.2">
      <c r="A907" s="205"/>
      <c r="B907" s="206"/>
      <c r="C907" s="185"/>
      <c r="D907" s="166"/>
      <c r="E907" s="205"/>
      <c r="F907" s="205"/>
      <c r="G907" s="166"/>
      <c r="H907" s="166"/>
      <c r="I907" s="205"/>
      <c r="J907" s="265"/>
      <c r="K907" s="185"/>
      <c r="L907" s="166"/>
      <c r="M907" s="205"/>
      <c r="N907" s="205"/>
      <c r="O907" s="166"/>
      <c r="P907" s="166"/>
      <c r="Q907" s="205"/>
      <c r="R907" s="265"/>
      <c r="S907" s="185"/>
      <c r="T907" s="166"/>
      <c r="U907" s="205"/>
      <c r="V907" s="205"/>
      <c r="W907" s="166"/>
      <c r="X907" s="166"/>
      <c r="Y907" s="205"/>
      <c r="Z907" s="265"/>
      <c r="AA907" s="166"/>
      <c r="AB907" s="166"/>
      <c r="AC907" s="205"/>
      <c r="AD907" s="205"/>
      <c r="AE907" s="166"/>
      <c r="AF907" s="166"/>
      <c r="AG907" s="205"/>
      <c r="AH907" s="205"/>
      <c r="AI907" s="185"/>
      <c r="AJ907" s="166"/>
      <c r="AK907" s="205"/>
      <c r="AL907" s="205"/>
      <c r="AM907" s="166"/>
      <c r="AN907" s="166"/>
      <c r="AO907" s="205"/>
      <c r="AP907" s="265"/>
      <c r="AQ907" s="185"/>
      <c r="AR907" s="166"/>
      <c r="AS907" s="205"/>
      <c r="AT907" s="205"/>
      <c r="AU907" s="166"/>
      <c r="AV907" s="166"/>
      <c r="AW907" s="205"/>
      <c r="AX907" s="265"/>
      <c r="AY907" s="185"/>
      <c r="AZ907" s="166"/>
      <c r="BA907" s="205"/>
      <c r="BB907" s="205"/>
      <c r="BC907" s="166"/>
      <c r="BD907" s="166"/>
      <c r="BE907" s="205"/>
      <c r="BF907" s="265"/>
      <c r="BG907" s="166"/>
    </row>
    <row r="908" spans="1:59" ht="12.75" x14ac:dyDescent="0.2">
      <c r="A908" s="205"/>
      <c r="B908" s="206"/>
      <c r="C908" s="185"/>
      <c r="D908" s="166"/>
      <c r="E908" s="205"/>
      <c r="F908" s="205"/>
      <c r="G908" s="166"/>
      <c r="H908" s="166"/>
      <c r="I908" s="205"/>
      <c r="J908" s="265"/>
      <c r="K908" s="185"/>
      <c r="L908" s="166"/>
      <c r="M908" s="205"/>
      <c r="N908" s="205"/>
      <c r="O908" s="166"/>
      <c r="P908" s="166"/>
      <c r="Q908" s="205"/>
      <c r="R908" s="265"/>
      <c r="S908" s="185"/>
      <c r="T908" s="166"/>
      <c r="U908" s="205"/>
      <c r="V908" s="205"/>
      <c r="W908" s="166"/>
      <c r="X908" s="166"/>
      <c r="Y908" s="205"/>
      <c r="Z908" s="265"/>
      <c r="AA908" s="166"/>
      <c r="AB908" s="166"/>
      <c r="AC908" s="205"/>
      <c r="AD908" s="205"/>
      <c r="AE908" s="166"/>
      <c r="AF908" s="166"/>
      <c r="AG908" s="205"/>
      <c r="AH908" s="205"/>
      <c r="AI908" s="185"/>
      <c r="AJ908" s="166"/>
      <c r="AK908" s="205"/>
      <c r="AL908" s="205"/>
      <c r="AM908" s="166"/>
      <c r="AN908" s="166"/>
      <c r="AO908" s="205"/>
      <c r="AP908" s="265"/>
      <c r="AQ908" s="185"/>
      <c r="AR908" s="166"/>
      <c r="AS908" s="205"/>
      <c r="AT908" s="205"/>
      <c r="AU908" s="166"/>
      <c r="AV908" s="166"/>
      <c r="AW908" s="205"/>
      <c r="AX908" s="265"/>
      <c r="AY908" s="185"/>
      <c r="AZ908" s="166"/>
      <c r="BA908" s="205"/>
      <c r="BB908" s="205"/>
      <c r="BC908" s="166"/>
      <c r="BD908" s="166"/>
      <c r="BE908" s="205"/>
      <c r="BF908" s="265"/>
      <c r="BG908" s="166"/>
    </row>
    <row r="909" spans="1:59" ht="12.75" x14ac:dyDescent="0.2">
      <c r="A909" s="205"/>
      <c r="B909" s="206"/>
      <c r="C909" s="185"/>
      <c r="D909" s="166"/>
      <c r="E909" s="205"/>
      <c r="F909" s="205"/>
      <c r="G909" s="166"/>
      <c r="H909" s="166"/>
      <c r="I909" s="205"/>
      <c r="J909" s="265"/>
      <c r="K909" s="185"/>
      <c r="L909" s="166"/>
      <c r="M909" s="205"/>
      <c r="N909" s="205"/>
      <c r="O909" s="166"/>
      <c r="P909" s="166"/>
      <c r="Q909" s="205"/>
      <c r="R909" s="265"/>
      <c r="S909" s="185"/>
      <c r="T909" s="166"/>
      <c r="U909" s="205"/>
      <c r="V909" s="205"/>
      <c r="W909" s="166"/>
      <c r="X909" s="166"/>
      <c r="Y909" s="205"/>
      <c r="Z909" s="265"/>
      <c r="AA909" s="166"/>
      <c r="AB909" s="166"/>
      <c r="AC909" s="205"/>
      <c r="AD909" s="205"/>
      <c r="AE909" s="166"/>
      <c r="AF909" s="166"/>
      <c r="AG909" s="205"/>
      <c r="AH909" s="205"/>
      <c r="AI909" s="185"/>
      <c r="AJ909" s="166"/>
      <c r="AK909" s="205"/>
      <c r="AL909" s="205"/>
      <c r="AM909" s="166"/>
      <c r="AN909" s="166"/>
      <c r="AO909" s="205"/>
      <c r="AP909" s="265"/>
      <c r="AQ909" s="185"/>
      <c r="AR909" s="166"/>
      <c r="AS909" s="205"/>
      <c r="AT909" s="205"/>
      <c r="AU909" s="166"/>
      <c r="AV909" s="166"/>
      <c r="AW909" s="205"/>
      <c r="AX909" s="265"/>
      <c r="AY909" s="185"/>
      <c r="AZ909" s="166"/>
      <c r="BA909" s="205"/>
      <c r="BB909" s="205"/>
      <c r="BC909" s="166"/>
      <c r="BD909" s="166"/>
      <c r="BE909" s="205"/>
      <c r="BF909" s="265"/>
      <c r="BG909" s="166"/>
    </row>
    <row r="910" spans="1:59" ht="12.75" x14ac:dyDescent="0.2">
      <c r="A910" s="205"/>
      <c r="B910" s="206"/>
      <c r="C910" s="185"/>
      <c r="D910" s="166"/>
      <c r="E910" s="205"/>
      <c r="F910" s="205"/>
      <c r="G910" s="166"/>
      <c r="H910" s="166"/>
      <c r="I910" s="205"/>
      <c r="J910" s="265"/>
      <c r="K910" s="185"/>
      <c r="L910" s="166"/>
      <c r="M910" s="205"/>
      <c r="N910" s="205"/>
      <c r="O910" s="166"/>
      <c r="P910" s="166"/>
      <c r="Q910" s="205"/>
      <c r="R910" s="265"/>
      <c r="S910" s="185"/>
      <c r="T910" s="166"/>
      <c r="U910" s="205"/>
      <c r="V910" s="205"/>
      <c r="W910" s="166"/>
      <c r="X910" s="166"/>
      <c r="Y910" s="205"/>
      <c r="Z910" s="265"/>
      <c r="AA910" s="166"/>
      <c r="AB910" s="166"/>
      <c r="AC910" s="205"/>
      <c r="AD910" s="205"/>
      <c r="AE910" s="166"/>
      <c r="AF910" s="166"/>
      <c r="AG910" s="205"/>
      <c r="AH910" s="205"/>
      <c r="AI910" s="185"/>
      <c r="AJ910" s="166"/>
      <c r="AK910" s="205"/>
      <c r="AL910" s="205"/>
      <c r="AM910" s="166"/>
      <c r="AN910" s="166"/>
      <c r="AO910" s="205"/>
      <c r="AP910" s="265"/>
      <c r="AQ910" s="185"/>
      <c r="AR910" s="166"/>
      <c r="AS910" s="205"/>
      <c r="AT910" s="205"/>
      <c r="AU910" s="166"/>
      <c r="AV910" s="166"/>
      <c r="AW910" s="205"/>
      <c r="AX910" s="265"/>
      <c r="AY910" s="185"/>
      <c r="AZ910" s="166"/>
      <c r="BA910" s="205"/>
      <c r="BB910" s="205"/>
      <c r="BC910" s="166"/>
      <c r="BD910" s="166"/>
      <c r="BE910" s="205"/>
      <c r="BF910" s="265"/>
      <c r="BG910" s="166"/>
    </row>
    <row r="911" spans="1:59" ht="12.75" x14ac:dyDescent="0.2">
      <c r="A911" s="205"/>
      <c r="B911" s="206"/>
      <c r="C911" s="185"/>
      <c r="D911" s="166"/>
      <c r="E911" s="205"/>
      <c r="F911" s="205"/>
      <c r="G911" s="166"/>
      <c r="H911" s="166"/>
      <c r="I911" s="205"/>
      <c r="J911" s="265"/>
      <c r="K911" s="185"/>
      <c r="L911" s="166"/>
      <c r="M911" s="205"/>
      <c r="N911" s="205"/>
      <c r="O911" s="166"/>
      <c r="P911" s="166"/>
      <c r="Q911" s="205"/>
      <c r="R911" s="265"/>
      <c r="S911" s="185"/>
      <c r="T911" s="166"/>
      <c r="U911" s="205"/>
      <c r="V911" s="205"/>
      <c r="W911" s="166"/>
      <c r="X911" s="166"/>
      <c r="Y911" s="205"/>
      <c r="Z911" s="265"/>
      <c r="AA911" s="166"/>
      <c r="AB911" s="166"/>
      <c r="AC911" s="205"/>
      <c r="AD911" s="205"/>
      <c r="AE911" s="166"/>
      <c r="AF911" s="166"/>
      <c r="AG911" s="205"/>
      <c r="AH911" s="205"/>
      <c r="AI911" s="185"/>
      <c r="AJ911" s="166"/>
      <c r="AK911" s="205"/>
      <c r="AL911" s="205"/>
      <c r="AM911" s="166"/>
      <c r="AN911" s="166"/>
      <c r="AO911" s="205"/>
      <c r="AP911" s="265"/>
      <c r="AQ911" s="185"/>
      <c r="AR911" s="166"/>
      <c r="AS911" s="205"/>
      <c r="AT911" s="205"/>
      <c r="AU911" s="166"/>
      <c r="AV911" s="166"/>
      <c r="AW911" s="205"/>
      <c r="AX911" s="265"/>
      <c r="AY911" s="185"/>
      <c r="AZ911" s="166"/>
      <c r="BA911" s="205"/>
      <c r="BB911" s="205"/>
      <c r="BC911" s="166"/>
      <c r="BD911" s="166"/>
      <c r="BE911" s="205"/>
      <c r="BF911" s="265"/>
      <c r="BG911" s="166"/>
    </row>
    <row r="912" spans="1:59" ht="12.75" x14ac:dyDescent="0.2">
      <c r="A912" s="205"/>
      <c r="B912" s="206"/>
      <c r="C912" s="185"/>
      <c r="D912" s="166"/>
      <c r="E912" s="205"/>
      <c r="F912" s="205"/>
      <c r="G912" s="166"/>
      <c r="H912" s="166"/>
      <c r="I912" s="205"/>
      <c r="J912" s="265"/>
      <c r="K912" s="185"/>
      <c r="L912" s="166"/>
      <c r="M912" s="205"/>
      <c r="N912" s="205"/>
      <c r="O912" s="166"/>
      <c r="P912" s="166"/>
      <c r="Q912" s="205"/>
      <c r="R912" s="265"/>
      <c r="S912" s="185"/>
      <c r="T912" s="166"/>
      <c r="U912" s="205"/>
      <c r="V912" s="205"/>
      <c r="W912" s="166"/>
      <c r="X912" s="166"/>
      <c r="Y912" s="205"/>
      <c r="Z912" s="265"/>
      <c r="AA912" s="166"/>
      <c r="AB912" s="166"/>
      <c r="AC912" s="205"/>
      <c r="AD912" s="205"/>
      <c r="AE912" s="166"/>
      <c r="AF912" s="166"/>
      <c r="AG912" s="205"/>
      <c r="AH912" s="205"/>
      <c r="AI912" s="185"/>
      <c r="AJ912" s="166"/>
      <c r="AK912" s="205"/>
      <c r="AL912" s="205"/>
      <c r="AM912" s="166"/>
      <c r="AN912" s="166"/>
      <c r="AO912" s="205"/>
      <c r="AP912" s="265"/>
      <c r="AQ912" s="185"/>
      <c r="AR912" s="166"/>
      <c r="AS912" s="205"/>
      <c r="AT912" s="205"/>
      <c r="AU912" s="166"/>
      <c r="AV912" s="166"/>
      <c r="AW912" s="205"/>
      <c r="AX912" s="265"/>
      <c r="AY912" s="185"/>
      <c r="AZ912" s="166"/>
      <c r="BA912" s="205"/>
      <c r="BB912" s="205"/>
      <c r="BC912" s="166"/>
      <c r="BD912" s="166"/>
      <c r="BE912" s="205"/>
      <c r="BF912" s="265"/>
      <c r="BG912" s="166"/>
    </row>
    <row r="913" spans="1:59" ht="12.75" x14ac:dyDescent="0.2">
      <c r="A913" s="205"/>
      <c r="B913" s="206"/>
      <c r="C913" s="185"/>
      <c r="D913" s="166"/>
      <c r="E913" s="205"/>
      <c r="F913" s="205"/>
      <c r="G913" s="166"/>
      <c r="H913" s="166"/>
      <c r="I913" s="205"/>
      <c r="J913" s="265"/>
      <c r="K913" s="185"/>
      <c r="L913" s="166"/>
      <c r="M913" s="205"/>
      <c r="N913" s="205"/>
      <c r="O913" s="166"/>
      <c r="P913" s="166"/>
      <c r="Q913" s="205"/>
      <c r="R913" s="265"/>
      <c r="S913" s="185"/>
      <c r="T913" s="166"/>
      <c r="U913" s="205"/>
      <c r="V913" s="205"/>
      <c r="W913" s="166"/>
      <c r="X913" s="166"/>
      <c r="Y913" s="205"/>
      <c r="Z913" s="265"/>
      <c r="AA913" s="166"/>
      <c r="AB913" s="166"/>
      <c r="AC913" s="205"/>
      <c r="AD913" s="205"/>
      <c r="AE913" s="166"/>
      <c r="AF913" s="166"/>
      <c r="AG913" s="205"/>
      <c r="AH913" s="205"/>
      <c r="AI913" s="185"/>
      <c r="AJ913" s="166"/>
      <c r="AK913" s="205"/>
      <c r="AL913" s="205"/>
      <c r="AM913" s="166"/>
      <c r="AN913" s="166"/>
      <c r="AO913" s="205"/>
      <c r="AP913" s="265"/>
      <c r="AQ913" s="185"/>
      <c r="AR913" s="166"/>
      <c r="AS913" s="205"/>
      <c r="AT913" s="205"/>
      <c r="AU913" s="166"/>
      <c r="AV913" s="166"/>
      <c r="AW913" s="205"/>
      <c r="AX913" s="265"/>
      <c r="AY913" s="185"/>
      <c r="AZ913" s="166"/>
      <c r="BA913" s="205"/>
      <c r="BB913" s="205"/>
      <c r="BC913" s="166"/>
      <c r="BD913" s="166"/>
      <c r="BE913" s="205"/>
      <c r="BF913" s="265"/>
      <c r="BG913" s="166"/>
    </row>
    <row r="914" spans="1:59" ht="12.75" x14ac:dyDescent="0.2">
      <c r="A914" s="205"/>
      <c r="B914" s="206"/>
      <c r="C914" s="185"/>
      <c r="D914" s="166"/>
      <c r="E914" s="205"/>
      <c r="F914" s="205"/>
      <c r="G914" s="166"/>
      <c r="H914" s="166"/>
      <c r="I914" s="205"/>
      <c r="J914" s="265"/>
      <c r="K914" s="185"/>
      <c r="L914" s="166"/>
      <c r="M914" s="205"/>
      <c r="N914" s="205"/>
      <c r="O914" s="166"/>
      <c r="P914" s="166"/>
      <c r="Q914" s="205"/>
      <c r="R914" s="265"/>
      <c r="S914" s="185"/>
      <c r="T914" s="166"/>
      <c r="U914" s="205"/>
      <c r="V914" s="205"/>
      <c r="W914" s="166"/>
      <c r="X914" s="166"/>
      <c r="Y914" s="205"/>
      <c r="Z914" s="265"/>
      <c r="AA914" s="166"/>
      <c r="AB914" s="166"/>
      <c r="AC914" s="205"/>
      <c r="AD914" s="205"/>
      <c r="AE914" s="166"/>
      <c r="AF914" s="166"/>
      <c r="AG914" s="205"/>
      <c r="AH914" s="205"/>
      <c r="AI914" s="185"/>
      <c r="AJ914" s="166"/>
      <c r="AK914" s="205"/>
      <c r="AL914" s="205"/>
      <c r="AM914" s="166"/>
      <c r="AN914" s="166"/>
      <c r="AO914" s="205"/>
      <c r="AP914" s="265"/>
      <c r="AQ914" s="185"/>
      <c r="AR914" s="166"/>
      <c r="AS914" s="205"/>
      <c r="AT914" s="205"/>
      <c r="AU914" s="166"/>
      <c r="AV914" s="166"/>
      <c r="AW914" s="205"/>
      <c r="AX914" s="265"/>
      <c r="AY914" s="185"/>
      <c r="AZ914" s="166"/>
      <c r="BA914" s="205"/>
      <c r="BB914" s="205"/>
      <c r="BC914" s="166"/>
      <c r="BD914" s="166"/>
      <c r="BE914" s="205"/>
      <c r="BF914" s="265"/>
      <c r="BG914" s="166"/>
    </row>
    <row r="915" spans="1:59" ht="12.75" x14ac:dyDescent="0.2">
      <c r="A915" s="205"/>
      <c r="B915" s="206"/>
      <c r="C915" s="185"/>
      <c r="D915" s="166"/>
      <c r="E915" s="205"/>
      <c r="F915" s="205"/>
      <c r="G915" s="166"/>
      <c r="H915" s="166"/>
      <c r="I915" s="205"/>
      <c r="J915" s="265"/>
      <c r="K915" s="185"/>
      <c r="L915" s="166"/>
      <c r="M915" s="205"/>
      <c r="N915" s="205"/>
      <c r="O915" s="166"/>
      <c r="P915" s="166"/>
      <c r="Q915" s="205"/>
      <c r="R915" s="265"/>
      <c r="S915" s="185"/>
      <c r="T915" s="166"/>
      <c r="U915" s="205"/>
      <c r="V915" s="205"/>
      <c r="W915" s="166"/>
      <c r="X915" s="166"/>
      <c r="Y915" s="205"/>
      <c r="Z915" s="265"/>
      <c r="AA915" s="166"/>
      <c r="AB915" s="166"/>
      <c r="AC915" s="205"/>
      <c r="AD915" s="205"/>
      <c r="AE915" s="166"/>
      <c r="AF915" s="166"/>
      <c r="AG915" s="205"/>
      <c r="AH915" s="205"/>
      <c r="AI915" s="185"/>
      <c r="AJ915" s="166"/>
      <c r="AK915" s="205"/>
      <c r="AL915" s="205"/>
      <c r="AM915" s="166"/>
      <c r="AN915" s="166"/>
      <c r="AO915" s="205"/>
      <c r="AP915" s="265"/>
      <c r="AQ915" s="185"/>
      <c r="AR915" s="166"/>
      <c r="AS915" s="205"/>
      <c r="AT915" s="205"/>
      <c r="AU915" s="166"/>
      <c r="AV915" s="166"/>
      <c r="AW915" s="205"/>
      <c r="AX915" s="265"/>
      <c r="AY915" s="185"/>
      <c r="AZ915" s="166"/>
      <c r="BA915" s="205"/>
      <c r="BB915" s="205"/>
      <c r="BC915" s="166"/>
      <c r="BD915" s="166"/>
      <c r="BE915" s="205"/>
      <c r="BF915" s="265"/>
      <c r="BG915" s="166"/>
    </row>
    <row r="916" spans="1:59" ht="12.75" x14ac:dyDescent="0.2">
      <c r="A916" s="205"/>
      <c r="B916" s="206"/>
      <c r="C916" s="185"/>
      <c r="D916" s="166"/>
      <c r="E916" s="205"/>
      <c r="F916" s="205"/>
      <c r="G916" s="166"/>
      <c r="H916" s="166"/>
      <c r="I916" s="205"/>
      <c r="J916" s="265"/>
      <c r="K916" s="185"/>
      <c r="L916" s="166"/>
      <c r="M916" s="205"/>
      <c r="N916" s="205"/>
      <c r="O916" s="166"/>
      <c r="P916" s="166"/>
      <c r="Q916" s="205"/>
      <c r="R916" s="265"/>
      <c r="S916" s="185"/>
      <c r="T916" s="166"/>
      <c r="U916" s="205"/>
      <c r="V916" s="205"/>
      <c r="W916" s="166"/>
      <c r="X916" s="166"/>
      <c r="Y916" s="205"/>
      <c r="Z916" s="265"/>
      <c r="AA916" s="166"/>
      <c r="AB916" s="166"/>
      <c r="AC916" s="205"/>
      <c r="AD916" s="205"/>
      <c r="AE916" s="166"/>
      <c r="AF916" s="166"/>
      <c r="AG916" s="205"/>
      <c r="AH916" s="205"/>
      <c r="AI916" s="185"/>
      <c r="AJ916" s="166"/>
      <c r="AK916" s="205"/>
      <c r="AL916" s="205"/>
      <c r="AM916" s="166"/>
      <c r="AN916" s="166"/>
      <c r="AO916" s="205"/>
      <c r="AP916" s="265"/>
      <c r="AQ916" s="185"/>
      <c r="AR916" s="166"/>
      <c r="AS916" s="205"/>
      <c r="AT916" s="205"/>
      <c r="AU916" s="166"/>
      <c r="AV916" s="166"/>
      <c r="AW916" s="205"/>
      <c r="AX916" s="265"/>
      <c r="AY916" s="185"/>
      <c r="AZ916" s="166"/>
      <c r="BA916" s="205"/>
      <c r="BB916" s="205"/>
      <c r="BC916" s="166"/>
      <c r="BD916" s="166"/>
      <c r="BE916" s="205"/>
      <c r="BF916" s="265"/>
      <c r="BG916" s="166"/>
    </row>
    <row r="917" spans="1:59" ht="12.75" x14ac:dyDescent="0.2">
      <c r="A917" s="205"/>
      <c r="B917" s="206"/>
      <c r="C917" s="185"/>
      <c r="D917" s="166"/>
      <c r="E917" s="205"/>
      <c r="F917" s="205"/>
      <c r="G917" s="166"/>
      <c r="H917" s="166"/>
      <c r="I917" s="205"/>
      <c r="J917" s="265"/>
      <c r="K917" s="185"/>
      <c r="L917" s="166"/>
      <c r="M917" s="205"/>
      <c r="N917" s="205"/>
      <c r="O917" s="166"/>
      <c r="P917" s="166"/>
      <c r="Q917" s="205"/>
      <c r="R917" s="265"/>
      <c r="S917" s="185"/>
      <c r="T917" s="166"/>
      <c r="U917" s="205"/>
      <c r="V917" s="205"/>
      <c r="W917" s="166"/>
      <c r="X917" s="166"/>
      <c r="Y917" s="205"/>
      <c r="Z917" s="265"/>
      <c r="AA917" s="166"/>
      <c r="AB917" s="166"/>
      <c r="AC917" s="205"/>
      <c r="AD917" s="205"/>
      <c r="AE917" s="166"/>
      <c r="AF917" s="166"/>
      <c r="AG917" s="205"/>
      <c r="AH917" s="205"/>
      <c r="AI917" s="185"/>
      <c r="AJ917" s="166"/>
      <c r="AK917" s="205"/>
      <c r="AL917" s="205"/>
      <c r="AM917" s="166"/>
      <c r="AN917" s="166"/>
      <c r="AO917" s="205"/>
      <c r="AP917" s="265"/>
      <c r="AQ917" s="185"/>
      <c r="AR917" s="166"/>
      <c r="AS917" s="205"/>
      <c r="AT917" s="205"/>
      <c r="AU917" s="166"/>
      <c r="AV917" s="166"/>
      <c r="AW917" s="205"/>
      <c r="AX917" s="265"/>
      <c r="AY917" s="185"/>
      <c r="AZ917" s="166"/>
      <c r="BA917" s="205"/>
      <c r="BB917" s="205"/>
      <c r="BC917" s="166"/>
      <c r="BD917" s="166"/>
      <c r="BE917" s="205"/>
      <c r="BF917" s="265"/>
      <c r="BG917" s="166"/>
    </row>
    <row r="918" spans="1:59" ht="12.75" x14ac:dyDescent="0.2">
      <c r="A918" s="205"/>
      <c r="B918" s="206"/>
      <c r="C918" s="185"/>
      <c r="D918" s="166"/>
      <c r="E918" s="205"/>
      <c r="F918" s="205"/>
      <c r="G918" s="166"/>
      <c r="H918" s="166"/>
      <c r="I918" s="205"/>
      <c r="J918" s="265"/>
      <c r="K918" s="185"/>
      <c r="L918" s="166"/>
      <c r="M918" s="205"/>
      <c r="N918" s="205"/>
      <c r="O918" s="166"/>
      <c r="P918" s="166"/>
      <c r="Q918" s="205"/>
      <c r="R918" s="265"/>
      <c r="S918" s="185"/>
      <c r="T918" s="166"/>
      <c r="U918" s="205"/>
      <c r="V918" s="205"/>
      <c r="W918" s="166"/>
      <c r="X918" s="166"/>
      <c r="Y918" s="205"/>
      <c r="Z918" s="265"/>
      <c r="AA918" s="166"/>
      <c r="AB918" s="166"/>
      <c r="AC918" s="205"/>
      <c r="AD918" s="205"/>
      <c r="AE918" s="166"/>
      <c r="AF918" s="166"/>
      <c r="AG918" s="205"/>
      <c r="AH918" s="205"/>
      <c r="AI918" s="185"/>
      <c r="AJ918" s="166"/>
      <c r="AK918" s="205"/>
      <c r="AL918" s="205"/>
      <c r="AM918" s="166"/>
      <c r="AN918" s="166"/>
      <c r="AO918" s="205"/>
      <c r="AP918" s="265"/>
      <c r="AQ918" s="185"/>
      <c r="AR918" s="166"/>
      <c r="AS918" s="205"/>
      <c r="AT918" s="205"/>
      <c r="AU918" s="166"/>
      <c r="AV918" s="166"/>
      <c r="AW918" s="205"/>
      <c r="AX918" s="265"/>
      <c r="AY918" s="185"/>
      <c r="AZ918" s="166"/>
      <c r="BA918" s="205"/>
      <c r="BB918" s="205"/>
      <c r="BC918" s="166"/>
      <c r="BD918" s="166"/>
      <c r="BE918" s="205"/>
      <c r="BF918" s="265"/>
      <c r="BG918" s="166"/>
    </row>
    <row r="919" spans="1:59" ht="12.75" x14ac:dyDescent="0.2">
      <c r="A919" s="205"/>
      <c r="B919" s="206"/>
      <c r="C919" s="185"/>
      <c r="D919" s="166"/>
      <c r="E919" s="205"/>
      <c r="F919" s="205"/>
      <c r="G919" s="166"/>
      <c r="H919" s="166"/>
      <c r="I919" s="205"/>
      <c r="J919" s="265"/>
      <c r="K919" s="185"/>
      <c r="L919" s="166"/>
      <c r="M919" s="205"/>
      <c r="N919" s="205"/>
      <c r="O919" s="166"/>
      <c r="P919" s="166"/>
      <c r="Q919" s="205"/>
      <c r="R919" s="265"/>
      <c r="S919" s="185"/>
      <c r="T919" s="166"/>
      <c r="U919" s="205"/>
      <c r="V919" s="205"/>
      <c r="W919" s="166"/>
      <c r="X919" s="166"/>
      <c r="Y919" s="205"/>
      <c r="Z919" s="265"/>
      <c r="AA919" s="166"/>
      <c r="AB919" s="166"/>
      <c r="AC919" s="205"/>
      <c r="AD919" s="205"/>
      <c r="AE919" s="166"/>
      <c r="AF919" s="166"/>
      <c r="AG919" s="205"/>
      <c r="AH919" s="205"/>
      <c r="AI919" s="185"/>
      <c r="AJ919" s="166"/>
      <c r="AK919" s="205"/>
      <c r="AL919" s="205"/>
      <c r="AM919" s="166"/>
      <c r="AN919" s="166"/>
      <c r="AO919" s="205"/>
      <c r="AP919" s="265"/>
      <c r="AQ919" s="185"/>
      <c r="AR919" s="166"/>
      <c r="AS919" s="205"/>
      <c r="AT919" s="205"/>
      <c r="AU919" s="166"/>
      <c r="AV919" s="166"/>
      <c r="AW919" s="205"/>
      <c r="AX919" s="265"/>
      <c r="AY919" s="185"/>
      <c r="AZ919" s="166"/>
      <c r="BA919" s="205"/>
      <c r="BB919" s="205"/>
      <c r="BC919" s="166"/>
      <c r="BD919" s="166"/>
      <c r="BE919" s="205"/>
      <c r="BF919" s="265"/>
      <c r="BG919" s="166"/>
    </row>
    <row r="920" spans="1:59" ht="12.75" x14ac:dyDescent="0.2">
      <c r="A920" s="205"/>
      <c r="B920" s="206"/>
      <c r="C920" s="185"/>
      <c r="D920" s="166"/>
      <c r="E920" s="205"/>
      <c r="F920" s="205"/>
      <c r="G920" s="166"/>
      <c r="H920" s="166"/>
      <c r="I920" s="205"/>
      <c r="J920" s="265"/>
      <c r="K920" s="185"/>
      <c r="L920" s="166"/>
      <c r="M920" s="205"/>
      <c r="N920" s="205"/>
      <c r="O920" s="166"/>
      <c r="P920" s="166"/>
      <c r="Q920" s="205"/>
      <c r="R920" s="265"/>
      <c r="S920" s="185"/>
      <c r="T920" s="166"/>
      <c r="U920" s="205"/>
      <c r="V920" s="205"/>
      <c r="W920" s="166"/>
      <c r="X920" s="166"/>
      <c r="Y920" s="205"/>
      <c r="Z920" s="265"/>
      <c r="AA920" s="166"/>
      <c r="AB920" s="166"/>
      <c r="AC920" s="205"/>
      <c r="AD920" s="205"/>
      <c r="AE920" s="166"/>
      <c r="AF920" s="166"/>
      <c r="AG920" s="205"/>
      <c r="AH920" s="205"/>
      <c r="AI920" s="185"/>
      <c r="AJ920" s="166"/>
      <c r="AK920" s="205"/>
      <c r="AL920" s="205"/>
      <c r="AM920" s="166"/>
      <c r="AN920" s="166"/>
      <c r="AO920" s="205"/>
      <c r="AP920" s="265"/>
      <c r="AQ920" s="185"/>
      <c r="AR920" s="166"/>
      <c r="AS920" s="205"/>
      <c r="AT920" s="205"/>
      <c r="AU920" s="166"/>
      <c r="AV920" s="166"/>
      <c r="AW920" s="205"/>
      <c r="AX920" s="265"/>
      <c r="AY920" s="185"/>
      <c r="AZ920" s="166"/>
      <c r="BA920" s="205"/>
      <c r="BB920" s="205"/>
      <c r="BC920" s="166"/>
      <c r="BD920" s="166"/>
      <c r="BE920" s="205"/>
      <c r="BF920" s="265"/>
      <c r="BG920" s="166"/>
    </row>
    <row r="921" spans="1:59" ht="12.75" x14ac:dyDescent="0.2">
      <c r="A921" s="205"/>
      <c r="B921" s="206"/>
      <c r="C921" s="185"/>
      <c r="D921" s="166"/>
      <c r="E921" s="205"/>
      <c r="F921" s="205"/>
      <c r="G921" s="166"/>
      <c r="H921" s="166"/>
      <c r="I921" s="205"/>
      <c r="J921" s="265"/>
      <c r="K921" s="185"/>
      <c r="L921" s="166"/>
      <c r="M921" s="205"/>
      <c r="N921" s="205"/>
      <c r="O921" s="166"/>
      <c r="P921" s="166"/>
      <c r="Q921" s="205"/>
      <c r="R921" s="265"/>
      <c r="S921" s="185"/>
      <c r="T921" s="166"/>
      <c r="U921" s="205"/>
      <c r="V921" s="205"/>
      <c r="W921" s="166"/>
      <c r="X921" s="166"/>
      <c r="Y921" s="205"/>
      <c r="Z921" s="265"/>
      <c r="AA921" s="166"/>
      <c r="AB921" s="166"/>
      <c r="AC921" s="205"/>
      <c r="AD921" s="205"/>
      <c r="AE921" s="166"/>
      <c r="AF921" s="166"/>
      <c r="AG921" s="205"/>
      <c r="AH921" s="205"/>
      <c r="AI921" s="185"/>
      <c r="AJ921" s="166"/>
      <c r="AK921" s="205"/>
      <c r="AL921" s="205"/>
      <c r="AM921" s="166"/>
      <c r="AN921" s="166"/>
      <c r="AO921" s="205"/>
      <c r="AP921" s="265"/>
      <c r="AQ921" s="185"/>
      <c r="AR921" s="166"/>
      <c r="AS921" s="205"/>
      <c r="AT921" s="205"/>
      <c r="AU921" s="166"/>
      <c r="AV921" s="166"/>
      <c r="AW921" s="205"/>
      <c r="AX921" s="265"/>
      <c r="AY921" s="185"/>
      <c r="AZ921" s="166"/>
      <c r="BA921" s="205"/>
      <c r="BB921" s="205"/>
      <c r="BC921" s="166"/>
      <c r="BD921" s="166"/>
      <c r="BE921" s="205"/>
      <c r="BF921" s="265"/>
      <c r="BG921" s="166"/>
    </row>
    <row r="922" spans="1:59" ht="12.75" x14ac:dyDescent="0.2">
      <c r="A922" s="205"/>
      <c r="B922" s="206"/>
      <c r="C922" s="185"/>
      <c r="D922" s="166"/>
      <c r="E922" s="205"/>
      <c r="F922" s="205"/>
      <c r="G922" s="166"/>
      <c r="H922" s="166"/>
      <c r="I922" s="205"/>
      <c r="J922" s="265"/>
      <c r="K922" s="185"/>
      <c r="L922" s="166"/>
      <c r="M922" s="205"/>
      <c r="N922" s="205"/>
      <c r="O922" s="166"/>
      <c r="P922" s="166"/>
      <c r="Q922" s="205"/>
      <c r="R922" s="265"/>
      <c r="S922" s="185"/>
      <c r="T922" s="166"/>
      <c r="U922" s="205"/>
      <c r="V922" s="205"/>
      <c r="W922" s="166"/>
      <c r="X922" s="166"/>
      <c r="Y922" s="205"/>
      <c r="Z922" s="265"/>
      <c r="AA922" s="166"/>
      <c r="AB922" s="166"/>
      <c r="AC922" s="205"/>
      <c r="AD922" s="205"/>
      <c r="AE922" s="166"/>
      <c r="AF922" s="166"/>
      <c r="AG922" s="205"/>
      <c r="AH922" s="205"/>
      <c r="AI922" s="185"/>
      <c r="AJ922" s="166"/>
      <c r="AK922" s="205"/>
      <c r="AL922" s="205"/>
      <c r="AM922" s="166"/>
      <c r="AN922" s="166"/>
      <c r="AO922" s="205"/>
      <c r="AP922" s="265"/>
      <c r="AQ922" s="185"/>
      <c r="AR922" s="166"/>
      <c r="AS922" s="205"/>
      <c r="AT922" s="205"/>
      <c r="AU922" s="166"/>
      <c r="AV922" s="166"/>
      <c r="AW922" s="205"/>
      <c r="AX922" s="265"/>
      <c r="AY922" s="185"/>
      <c r="AZ922" s="166"/>
      <c r="BA922" s="205"/>
      <c r="BB922" s="205"/>
      <c r="BC922" s="166"/>
      <c r="BD922" s="166"/>
      <c r="BE922" s="205"/>
      <c r="BF922" s="265"/>
      <c r="BG922" s="166"/>
    </row>
    <row r="923" spans="1:59" ht="12.75" x14ac:dyDescent="0.2">
      <c r="A923" s="205"/>
      <c r="B923" s="206"/>
      <c r="C923" s="185"/>
      <c r="D923" s="166"/>
      <c r="E923" s="205"/>
      <c r="F923" s="205"/>
      <c r="G923" s="166"/>
      <c r="H923" s="166"/>
      <c r="I923" s="205"/>
      <c r="J923" s="265"/>
      <c r="K923" s="185"/>
      <c r="L923" s="166"/>
      <c r="M923" s="205"/>
      <c r="N923" s="205"/>
      <c r="O923" s="166"/>
      <c r="P923" s="166"/>
      <c r="Q923" s="205"/>
      <c r="R923" s="265"/>
      <c r="S923" s="185"/>
      <c r="T923" s="166"/>
      <c r="U923" s="205"/>
      <c r="V923" s="205"/>
      <c r="W923" s="166"/>
      <c r="X923" s="166"/>
      <c r="Y923" s="205"/>
      <c r="Z923" s="265"/>
      <c r="AA923" s="166"/>
      <c r="AB923" s="166"/>
      <c r="AC923" s="205"/>
      <c r="AD923" s="205"/>
      <c r="AE923" s="166"/>
      <c r="AF923" s="166"/>
      <c r="AG923" s="205"/>
      <c r="AH923" s="205"/>
      <c r="AI923" s="185"/>
      <c r="AJ923" s="166"/>
      <c r="AK923" s="205"/>
      <c r="AL923" s="205"/>
      <c r="AM923" s="166"/>
      <c r="AN923" s="166"/>
      <c r="AO923" s="205"/>
      <c r="AP923" s="265"/>
      <c r="AQ923" s="185"/>
      <c r="AR923" s="166"/>
      <c r="AS923" s="205"/>
      <c r="AT923" s="205"/>
      <c r="AU923" s="166"/>
      <c r="AV923" s="166"/>
      <c r="AW923" s="205"/>
      <c r="AX923" s="265"/>
      <c r="AY923" s="185"/>
      <c r="AZ923" s="166"/>
      <c r="BA923" s="205"/>
      <c r="BB923" s="205"/>
      <c r="BC923" s="166"/>
      <c r="BD923" s="166"/>
      <c r="BE923" s="205"/>
      <c r="BF923" s="265"/>
      <c r="BG923" s="166"/>
    </row>
    <row r="924" spans="1:59" ht="12.75" x14ac:dyDescent="0.2">
      <c r="A924" s="205"/>
      <c r="B924" s="206"/>
      <c r="C924" s="185"/>
      <c r="D924" s="166"/>
      <c r="E924" s="205"/>
      <c r="F924" s="205"/>
      <c r="G924" s="166"/>
      <c r="H924" s="166"/>
      <c r="I924" s="205"/>
      <c r="J924" s="265"/>
      <c r="K924" s="185"/>
      <c r="L924" s="166"/>
      <c r="M924" s="205"/>
      <c r="N924" s="205"/>
      <c r="O924" s="166"/>
      <c r="P924" s="166"/>
      <c r="Q924" s="205"/>
      <c r="R924" s="265"/>
      <c r="S924" s="185"/>
      <c r="T924" s="166"/>
      <c r="U924" s="205"/>
      <c r="V924" s="205"/>
      <c r="W924" s="166"/>
      <c r="X924" s="166"/>
      <c r="Y924" s="205"/>
      <c r="Z924" s="265"/>
      <c r="AA924" s="166"/>
      <c r="AB924" s="166"/>
      <c r="AC924" s="205"/>
      <c r="AD924" s="205"/>
      <c r="AE924" s="166"/>
      <c r="AF924" s="166"/>
      <c r="AG924" s="205"/>
      <c r="AH924" s="205"/>
      <c r="AI924" s="185"/>
      <c r="AJ924" s="166"/>
      <c r="AK924" s="205"/>
      <c r="AL924" s="205"/>
      <c r="AM924" s="166"/>
      <c r="AN924" s="166"/>
      <c r="AO924" s="205"/>
      <c r="AP924" s="265"/>
      <c r="AQ924" s="185"/>
      <c r="AR924" s="166"/>
      <c r="AS924" s="205"/>
      <c r="AT924" s="205"/>
      <c r="AU924" s="166"/>
      <c r="AV924" s="166"/>
      <c r="AW924" s="205"/>
      <c r="AX924" s="265"/>
      <c r="AY924" s="185"/>
      <c r="AZ924" s="166"/>
      <c r="BA924" s="205"/>
      <c r="BB924" s="205"/>
      <c r="BC924" s="166"/>
      <c r="BD924" s="166"/>
      <c r="BE924" s="205"/>
      <c r="BF924" s="265"/>
      <c r="BG924" s="166"/>
    </row>
    <row r="925" spans="1:59" ht="12.75" x14ac:dyDescent="0.2">
      <c r="A925" s="205"/>
      <c r="B925" s="206"/>
      <c r="C925" s="185"/>
      <c r="D925" s="166"/>
      <c r="E925" s="205"/>
      <c r="F925" s="205"/>
      <c r="G925" s="166"/>
      <c r="H925" s="166"/>
      <c r="I925" s="205"/>
      <c r="J925" s="265"/>
      <c r="K925" s="185"/>
      <c r="L925" s="166"/>
      <c r="M925" s="205"/>
      <c r="N925" s="205"/>
      <c r="O925" s="166"/>
      <c r="P925" s="166"/>
      <c r="Q925" s="205"/>
      <c r="R925" s="265"/>
      <c r="S925" s="185"/>
      <c r="T925" s="166"/>
      <c r="U925" s="205"/>
      <c r="V925" s="205"/>
      <c r="W925" s="166"/>
      <c r="X925" s="166"/>
      <c r="Y925" s="205"/>
      <c r="Z925" s="265"/>
      <c r="AA925" s="166"/>
      <c r="AB925" s="166"/>
      <c r="AC925" s="205"/>
      <c r="AD925" s="205"/>
      <c r="AE925" s="166"/>
      <c r="AF925" s="166"/>
      <c r="AG925" s="205"/>
      <c r="AH925" s="205"/>
      <c r="AI925" s="185"/>
      <c r="AJ925" s="166"/>
      <c r="AK925" s="205"/>
      <c r="AL925" s="205"/>
      <c r="AM925" s="166"/>
      <c r="AN925" s="166"/>
      <c r="AO925" s="205"/>
      <c r="AP925" s="265"/>
      <c r="AQ925" s="185"/>
      <c r="AR925" s="166"/>
      <c r="AS925" s="205"/>
      <c r="AT925" s="205"/>
      <c r="AU925" s="166"/>
      <c r="AV925" s="166"/>
      <c r="AW925" s="205"/>
      <c r="AX925" s="265"/>
      <c r="AY925" s="185"/>
      <c r="AZ925" s="166"/>
      <c r="BA925" s="205"/>
      <c r="BB925" s="205"/>
      <c r="BC925" s="166"/>
      <c r="BD925" s="166"/>
      <c r="BE925" s="205"/>
      <c r="BF925" s="265"/>
      <c r="BG925" s="166"/>
    </row>
    <row r="926" spans="1:59" ht="12.75" x14ac:dyDescent="0.2">
      <c r="A926" s="205"/>
      <c r="B926" s="206"/>
      <c r="C926" s="185"/>
      <c r="D926" s="166"/>
      <c r="E926" s="205"/>
      <c r="F926" s="205"/>
      <c r="G926" s="166"/>
      <c r="H926" s="166"/>
      <c r="I926" s="205"/>
      <c r="J926" s="265"/>
      <c r="K926" s="185"/>
      <c r="L926" s="166"/>
      <c r="M926" s="205"/>
      <c r="N926" s="205"/>
      <c r="O926" s="166"/>
      <c r="P926" s="166"/>
      <c r="Q926" s="205"/>
      <c r="R926" s="265"/>
      <c r="S926" s="185"/>
      <c r="T926" s="166"/>
      <c r="U926" s="205"/>
      <c r="V926" s="205"/>
      <c r="W926" s="166"/>
      <c r="X926" s="166"/>
      <c r="Y926" s="205"/>
      <c r="Z926" s="265"/>
      <c r="AA926" s="166"/>
      <c r="AB926" s="166"/>
      <c r="AC926" s="205"/>
      <c r="AD926" s="205"/>
      <c r="AE926" s="166"/>
      <c r="AF926" s="166"/>
      <c r="AG926" s="205"/>
      <c r="AH926" s="205"/>
      <c r="AI926" s="185"/>
      <c r="AJ926" s="166"/>
      <c r="AK926" s="205"/>
      <c r="AL926" s="205"/>
      <c r="AM926" s="166"/>
      <c r="AN926" s="166"/>
      <c r="AO926" s="205"/>
      <c r="AP926" s="265"/>
      <c r="AQ926" s="185"/>
      <c r="AR926" s="166"/>
      <c r="AS926" s="205"/>
      <c r="AT926" s="205"/>
      <c r="AU926" s="166"/>
      <c r="AV926" s="166"/>
      <c r="AW926" s="205"/>
      <c r="AX926" s="265"/>
      <c r="AY926" s="185"/>
      <c r="AZ926" s="166"/>
      <c r="BA926" s="205"/>
      <c r="BB926" s="205"/>
      <c r="BC926" s="166"/>
      <c r="BD926" s="166"/>
      <c r="BE926" s="205"/>
      <c r="BF926" s="265"/>
      <c r="BG926" s="166"/>
    </row>
    <row r="927" spans="1:59" ht="12.75" x14ac:dyDescent="0.2">
      <c r="A927" s="205"/>
      <c r="B927" s="206"/>
      <c r="C927" s="185"/>
      <c r="D927" s="166"/>
      <c r="E927" s="205"/>
      <c r="F927" s="205"/>
      <c r="G927" s="166"/>
      <c r="H927" s="166"/>
      <c r="I927" s="205"/>
      <c r="J927" s="265"/>
      <c r="K927" s="185"/>
      <c r="L927" s="166"/>
      <c r="M927" s="205"/>
      <c r="N927" s="205"/>
      <c r="O927" s="166"/>
      <c r="P927" s="166"/>
      <c r="Q927" s="205"/>
      <c r="R927" s="265"/>
      <c r="S927" s="185"/>
      <c r="T927" s="166"/>
      <c r="U927" s="205"/>
      <c r="V927" s="205"/>
      <c r="W927" s="166"/>
      <c r="X927" s="166"/>
      <c r="Y927" s="205"/>
      <c r="Z927" s="265"/>
      <c r="AA927" s="166"/>
      <c r="AB927" s="166"/>
      <c r="AC927" s="205"/>
      <c r="AD927" s="205"/>
      <c r="AE927" s="166"/>
      <c r="AF927" s="166"/>
      <c r="AG927" s="205"/>
      <c r="AH927" s="205"/>
      <c r="AI927" s="185"/>
      <c r="AJ927" s="166"/>
      <c r="AK927" s="205"/>
      <c r="AL927" s="205"/>
      <c r="AM927" s="166"/>
      <c r="AN927" s="166"/>
      <c r="AO927" s="205"/>
      <c r="AP927" s="265"/>
      <c r="AQ927" s="185"/>
      <c r="AR927" s="166"/>
      <c r="AS927" s="205"/>
      <c r="AT927" s="205"/>
      <c r="AU927" s="166"/>
      <c r="AV927" s="166"/>
      <c r="AW927" s="205"/>
      <c r="AX927" s="265"/>
      <c r="AY927" s="185"/>
      <c r="AZ927" s="166"/>
      <c r="BA927" s="205"/>
      <c r="BB927" s="205"/>
      <c r="BC927" s="166"/>
      <c r="BD927" s="166"/>
      <c r="BE927" s="205"/>
      <c r="BF927" s="265"/>
      <c r="BG927" s="166"/>
    </row>
    <row r="928" spans="1:59" ht="12.75" x14ac:dyDescent="0.2">
      <c r="A928" s="205"/>
      <c r="B928" s="206"/>
      <c r="C928" s="185"/>
      <c r="D928" s="166"/>
      <c r="E928" s="205"/>
      <c r="F928" s="205"/>
      <c r="G928" s="166"/>
      <c r="H928" s="166"/>
      <c r="I928" s="205"/>
      <c r="J928" s="265"/>
      <c r="K928" s="185"/>
      <c r="L928" s="166"/>
      <c r="M928" s="205"/>
      <c r="N928" s="205"/>
      <c r="O928" s="166"/>
      <c r="P928" s="166"/>
      <c r="Q928" s="205"/>
      <c r="R928" s="265"/>
      <c r="S928" s="185"/>
      <c r="T928" s="166"/>
      <c r="U928" s="205"/>
      <c r="V928" s="205"/>
      <c r="W928" s="166"/>
      <c r="X928" s="166"/>
      <c r="Y928" s="205"/>
      <c r="Z928" s="265"/>
      <c r="AA928" s="166"/>
      <c r="AB928" s="166"/>
      <c r="AC928" s="205"/>
      <c r="AD928" s="205"/>
      <c r="AE928" s="166"/>
      <c r="AF928" s="166"/>
      <c r="AG928" s="205"/>
      <c r="AH928" s="205"/>
      <c r="AI928" s="185"/>
      <c r="AJ928" s="166"/>
      <c r="AK928" s="205"/>
      <c r="AL928" s="205"/>
      <c r="AM928" s="166"/>
      <c r="AN928" s="166"/>
      <c r="AO928" s="205"/>
      <c r="AP928" s="265"/>
      <c r="AQ928" s="185"/>
      <c r="AR928" s="166"/>
      <c r="AS928" s="205"/>
      <c r="AT928" s="205"/>
      <c r="AU928" s="166"/>
      <c r="AV928" s="166"/>
      <c r="AW928" s="205"/>
      <c r="AX928" s="265"/>
      <c r="AY928" s="185"/>
      <c r="AZ928" s="166"/>
      <c r="BA928" s="205"/>
      <c r="BB928" s="205"/>
      <c r="BC928" s="166"/>
      <c r="BD928" s="166"/>
      <c r="BE928" s="205"/>
      <c r="BF928" s="265"/>
      <c r="BG928" s="166"/>
    </row>
    <row r="929" spans="1:59" ht="12.75" x14ac:dyDescent="0.2">
      <c r="A929" s="205"/>
      <c r="B929" s="206"/>
      <c r="C929" s="185"/>
      <c r="D929" s="166"/>
      <c r="E929" s="205"/>
      <c r="F929" s="205"/>
      <c r="G929" s="166"/>
      <c r="H929" s="166"/>
      <c r="I929" s="205"/>
      <c r="J929" s="265"/>
      <c r="K929" s="185"/>
      <c r="L929" s="166"/>
      <c r="M929" s="205"/>
      <c r="N929" s="205"/>
      <c r="O929" s="166"/>
      <c r="P929" s="166"/>
      <c r="Q929" s="205"/>
      <c r="R929" s="265"/>
      <c r="S929" s="185"/>
      <c r="T929" s="166"/>
      <c r="U929" s="205"/>
      <c r="V929" s="205"/>
      <c r="W929" s="166"/>
      <c r="X929" s="166"/>
      <c r="Y929" s="205"/>
      <c r="Z929" s="265"/>
      <c r="AA929" s="166"/>
      <c r="AB929" s="166"/>
      <c r="AC929" s="205"/>
      <c r="AD929" s="205"/>
      <c r="AE929" s="166"/>
      <c r="AF929" s="166"/>
      <c r="AG929" s="205"/>
      <c r="AH929" s="205"/>
      <c r="AI929" s="185"/>
      <c r="AJ929" s="166"/>
      <c r="AK929" s="205"/>
      <c r="AL929" s="205"/>
      <c r="AM929" s="166"/>
      <c r="AN929" s="166"/>
      <c r="AO929" s="205"/>
      <c r="AP929" s="265"/>
      <c r="AQ929" s="185"/>
      <c r="AR929" s="166"/>
      <c r="AS929" s="205"/>
      <c r="AT929" s="205"/>
      <c r="AU929" s="166"/>
      <c r="AV929" s="166"/>
      <c r="AW929" s="205"/>
      <c r="AX929" s="265"/>
      <c r="AY929" s="185"/>
      <c r="AZ929" s="166"/>
      <c r="BA929" s="205"/>
      <c r="BB929" s="205"/>
      <c r="BC929" s="166"/>
      <c r="BD929" s="166"/>
      <c r="BE929" s="205"/>
      <c r="BF929" s="265"/>
      <c r="BG929" s="166"/>
    </row>
    <row r="930" spans="1:59" ht="12.75" x14ac:dyDescent="0.2">
      <c r="A930" s="205"/>
      <c r="B930" s="206"/>
      <c r="C930" s="185"/>
      <c r="D930" s="166"/>
      <c r="E930" s="205"/>
      <c r="F930" s="205"/>
      <c r="G930" s="166"/>
      <c r="H930" s="166"/>
      <c r="I930" s="205"/>
      <c r="J930" s="265"/>
      <c r="K930" s="185"/>
      <c r="L930" s="166"/>
      <c r="M930" s="205"/>
      <c r="N930" s="205"/>
      <c r="O930" s="166"/>
      <c r="P930" s="166"/>
      <c r="Q930" s="205"/>
      <c r="R930" s="265"/>
      <c r="S930" s="185"/>
      <c r="T930" s="166"/>
      <c r="U930" s="205"/>
      <c r="V930" s="205"/>
      <c r="W930" s="166"/>
      <c r="X930" s="166"/>
      <c r="Y930" s="205"/>
      <c r="Z930" s="265"/>
      <c r="AA930" s="166"/>
      <c r="AB930" s="166"/>
      <c r="AC930" s="205"/>
      <c r="AD930" s="205"/>
      <c r="AE930" s="166"/>
      <c r="AF930" s="166"/>
      <c r="AG930" s="205"/>
      <c r="AH930" s="205"/>
      <c r="AI930" s="185"/>
      <c r="AJ930" s="166"/>
      <c r="AK930" s="205"/>
      <c r="AL930" s="205"/>
      <c r="AM930" s="166"/>
      <c r="AN930" s="166"/>
      <c r="AO930" s="205"/>
      <c r="AP930" s="265"/>
      <c r="AQ930" s="185"/>
      <c r="AR930" s="166"/>
      <c r="AS930" s="205"/>
      <c r="AT930" s="205"/>
      <c r="AU930" s="166"/>
      <c r="AV930" s="166"/>
      <c r="AW930" s="205"/>
      <c r="AX930" s="265"/>
      <c r="AY930" s="185"/>
      <c r="AZ930" s="166"/>
      <c r="BA930" s="205"/>
      <c r="BB930" s="205"/>
      <c r="BC930" s="166"/>
      <c r="BD930" s="166"/>
      <c r="BE930" s="205"/>
      <c r="BF930" s="265"/>
      <c r="BG930" s="166"/>
    </row>
    <row r="931" spans="1:59" ht="12.75" x14ac:dyDescent="0.2">
      <c r="A931" s="205"/>
      <c r="B931" s="206"/>
      <c r="C931" s="185"/>
      <c r="D931" s="166"/>
      <c r="E931" s="205"/>
      <c r="F931" s="205"/>
      <c r="G931" s="166"/>
      <c r="H931" s="166"/>
      <c r="I931" s="205"/>
      <c r="J931" s="265"/>
      <c r="K931" s="185"/>
      <c r="L931" s="166"/>
      <c r="M931" s="205"/>
      <c r="N931" s="205"/>
      <c r="O931" s="166"/>
      <c r="P931" s="166"/>
      <c r="Q931" s="205"/>
      <c r="R931" s="265"/>
      <c r="S931" s="185"/>
      <c r="T931" s="166"/>
      <c r="U931" s="205"/>
      <c r="V931" s="205"/>
      <c r="W931" s="166"/>
      <c r="X931" s="166"/>
      <c r="Y931" s="205"/>
      <c r="Z931" s="265"/>
      <c r="AA931" s="166"/>
      <c r="AB931" s="166"/>
      <c r="AC931" s="205"/>
      <c r="AD931" s="205"/>
      <c r="AE931" s="166"/>
      <c r="AF931" s="166"/>
      <c r="AG931" s="205"/>
      <c r="AH931" s="205"/>
      <c r="AI931" s="185"/>
      <c r="AJ931" s="166"/>
      <c r="AK931" s="205"/>
      <c r="AL931" s="205"/>
      <c r="AM931" s="166"/>
      <c r="AN931" s="166"/>
      <c r="AO931" s="205"/>
      <c r="AP931" s="265"/>
      <c r="AQ931" s="185"/>
      <c r="AR931" s="166"/>
      <c r="AS931" s="205"/>
      <c r="AT931" s="205"/>
      <c r="AU931" s="166"/>
      <c r="AV931" s="166"/>
      <c r="AW931" s="205"/>
      <c r="AX931" s="265"/>
      <c r="AY931" s="185"/>
      <c r="AZ931" s="166"/>
      <c r="BA931" s="205"/>
      <c r="BB931" s="205"/>
      <c r="BC931" s="166"/>
      <c r="BD931" s="166"/>
      <c r="BE931" s="205"/>
      <c r="BF931" s="265"/>
      <c r="BG931" s="166"/>
    </row>
    <row r="932" spans="1:59" ht="12.75" x14ac:dyDescent="0.2">
      <c r="A932" s="205"/>
      <c r="B932" s="206"/>
      <c r="C932" s="185"/>
      <c r="D932" s="166"/>
      <c r="E932" s="205"/>
      <c r="F932" s="205"/>
      <c r="G932" s="166"/>
      <c r="H932" s="166"/>
      <c r="I932" s="205"/>
      <c r="J932" s="265"/>
      <c r="K932" s="185"/>
      <c r="L932" s="166"/>
      <c r="M932" s="205"/>
      <c r="N932" s="205"/>
      <c r="O932" s="166"/>
      <c r="P932" s="166"/>
      <c r="Q932" s="205"/>
      <c r="R932" s="265"/>
      <c r="S932" s="185"/>
      <c r="T932" s="166"/>
      <c r="U932" s="205"/>
      <c r="V932" s="205"/>
      <c r="W932" s="166"/>
      <c r="X932" s="166"/>
      <c r="Y932" s="205"/>
      <c r="Z932" s="265"/>
      <c r="AA932" s="166"/>
      <c r="AB932" s="166"/>
      <c r="AC932" s="205"/>
      <c r="AD932" s="205"/>
      <c r="AE932" s="166"/>
      <c r="AF932" s="166"/>
      <c r="AG932" s="205"/>
      <c r="AH932" s="205"/>
      <c r="AI932" s="185"/>
      <c r="AJ932" s="166"/>
      <c r="AK932" s="205"/>
      <c r="AL932" s="205"/>
      <c r="AM932" s="166"/>
      <c r="AN932" s="166"/>
      <c r="AO932" s="205"/>
      <c r="AP932" s="265"/>
      <c r="AQ932" s="185"/>
      <c r="AR932" s="166"/>
      <c r="AS932" s="205"/>
      <c r="AT932" s="205"/>
      <c r="AU932" s="166"/>
      <c r="AV932" s="166"/>
      <c r="AW932" s="205"/>
      <c r="AX932" s="265"/>
      <c r="AY932" s="185"/>
      <c r="AZ932" s="166"/>
      <c r="BA932" s="205"/>
      <c r="BB932" s="205"/>
      <c r="BC932" s="166"/>
      <c r="BD932" s="166"/>
      <c r="BE932" s="205"/>
      <c r="BF932" s="265"/>
      <c r="BG932" s="166"/>
    </row>
    <row r="933" spans="1:59" ht="12.75" x14ac:dyDescent="0.2">
      <c r="A933" s="205"/>
      <c r="B933" s="206"/>
      <c r="C933" s="185"/>
      <c r="D933" s="166"/>
      <c r="E933" s="205"/>
      <c r="F933" s="205"/>
      <c r="G933" s="166"/>
      <c r="H933" s="166"/>
      <c r="I933" s="205"/>
      <c r="J933" s="265"/>
      <c r="K933" s="185"/>
      <c r="L933" s="166"/>
      <c r="M933" s="205"/>
      <c r="N933" s="205"/>
      <c r="O933" s="166"/>
      <c r="P933" s="166"/>
      <c r="Q933" s="205"/>
      <c r="R933" s="265"/>
      <c r="S933" s="185"/>
      <c r="T933" s="166"/>
      <c r="U933" s="205"/>
      <c r="V933" s="205"/>
      <c r="W933" s="166"/>
      <c r="X933" s="166"/>
      <c r="Y933" s="205"/>
      <c r="Z933" s="265"/>
      <c r="AA933" s="166"/>
      <c r="AB933" s="166"/>
      <c r="AC933" s="205"/>
      <c r="AD933" s="205"/>
      <c r="AE933" s="166"/>
      <c r="AF933" s="166"/>
      <c r="AG933" s="205"/>
      <c r="AH933" s="205"/>
      <c r="AI933" s="185"/>
      <c r="AJ933" s="166"/>
      <c r="AK933" s="205"/>
      <c r="AL933" s="205"/>
      <c r="AM933" s="166"/>
      <c r="AN933" s="166"/>
      <c r="AO933" s="205"/>
      <c r="AP933" s="265"/>
      <c r="AQ933" s="185"/>
      <c r="AR933" s="166"/>
      <c r="AS933" s="205"/>
      <c r="AT933" s="205"/>
      <c r="AU933" s="166"/>
      <c r="AV933" s="166"/>
      <c r="AW933" s="205"/>
      <c r="AX933" s="265"/>
      <c r="AY933" s="185"/>
      <c r="AZ933" s="166"/>
      <c r="BA933" s="205"/>
      <c r="BB933" s="205"/>
      <c r="BC933" s="166"/>
      <c r="BD933" s="166"/>
      <c r="BE933" s="205"/>
      <c r="BF933" s="265"/>
      <c r="BG933" s="166"/>
    </row>
    <row r="934" spans="1:59" ht="12.75" x14ac:dyDescent="0.2">
      <c r="A934" s="205"/>
      <c r="B934" s="206"/>
      <c r="C934" s="185"/>
      <c r="D934" s="166"/>
      <c r="E934" s="205"/>
      <c r="F934" s="205"/>
      <c r="G934" s="166"/>
      <c r="H934" s="166"/>
      <c r="I934" s="205"/>
      <c r="J934" s="265"/>
      <c r="K934" s="185"/>
      <c r="L934" s="166"/>
      <c r="M934" s="205"/>
      <c r="N934" s="205"/>
      <c r="O934" s="166"/>
      <c r="P934" s="166"/>
      <c r="Q934" s="205"/>
      <c r="R934" s="265"/>
      <c r="S934" s="185"/>
      <c r="T934" s="166"/>
      <c r="U934" s="205"/>
      <c r="V934" s="205"/>
      <c r="W934" s="166"/>
      <c r="X934" s="166"/>
      <c r="Y934" s="205"/>
      <c r="Z934" s="265"/>
      <c r="AA934" s="166"/>
      <c r="AB934" s="166"/>
      <c r="AC934" s="205"/>
      <c r="AD934" s="205"/>
      <c r="AE934" s="166"/>
      <c r="AF934" s="166"/>
      <c r="AG934" s="205"/>
      <c r="AH934" s="205"/>
      <c r="AI934" s="185"/>
      <c r="AJ934" s="166"/>
      <c r="AK934" s="205"/>
      <c r="AL934" s="205"/>
      <c r="AM934" s="166"/>
      <c r="AN934" s="166"/>
      <c r="AO934" s="205"/>
      <c r="AP934" s="265"/>
      <c r="AQ934" s="185"/>
      <c r="AR934" s="166"/>
      <c r="AS934" s="205"/>
      <c r="AT934" s="205"/>
      <c r="AU934" s="166"/>
      <c r="AV934" s="166"/>
      <c r="AW934" s="205"/>
      <c r="AX934" s="265"/>
      <c r="AY934" s="185"/>
      <c r="AZ934" s="166"/>
      <c r="BA934" s="205"/>
      <c r="BB934" s="205"/>
      <c r="BC934" s="166"/>
      <c r="BD934" s="166"/>
      <c r="BE934" s="205"/>
      <c r="BF934" s="265"/>
      <c r="BG934" s="166"/>
    </row>
    <row r="935" spans="1:59" ht="12.75" x14ac:dyDescent="0.2">
      <c r="A935" s="205"/>
      <c r="B935" s="206"/>
      <c r="C935" s="185"/>
      <c r="D935" s="166"/>
      <c r="E935" s="205"/>
      <c r="F935" s="205"/>
      <c r="G935" s="166"/>
      <c r="H935" s="166"/>
      <c r="I935" s="205"/>
      <c r="J935" s="265"/>
      <c r="K935" s="185"/>
      <c r="L935" s="166"/>
      <c r="M935" s="205"/>
      <c r="N935" s="205"/>
      <c r="O935" s="166"/>
      <c r="P935" s="166"/>
      <c r="Q935" s="205"/>
      <c r="R935" s="265"/>
      <c r="S935" s="185"/>
      <c r="T935" s="166"/>
      <c r="U935" s="205"/>
      <c r="V935" s="205"/>
      <c r="W935" s="166"/>
      <c r="X935" s="166"/>
      <c r="Y935" s="205"/>
      <c r="Z935" s="265"/>
      <c r="AA935" s="166"/>
      <c r="AB935" s="166"/>
      <c r="AC935" s="205"/>
      <c r="AD935" s="205"/>
      <c r="AE935" s="166"/>
      <c r="AF935" s="166"/>
      <c r="AG935" s="205"/>
      <c r="AH935" s="205"/>
      <c r="AI935" s="185"/>
      <c r="AJ935" s="166"/>
      <c r="AK935" s="205"/>
      <c r="AL935" s="205"/>
      <c r="AM935" s="166"/>
      <c r="AN935" s="166"/>
      <c r="AO935" s="205"/>
      <c r="AP935" s="265"/>
      <c r="AQ935" s="185"/>
      <c r="AR935" s="166"/>
      <c r="AS935" s="205"/>
      <c r="AT935" s="205"/>
      <c r="AU935" s="166"/>
      <c r="AV935" s="166"/>
      <c r="AW935" s="205"/>
      <c r="AX935" s="265"/>
      <c r="AY935" s="185"/>
      <c r="AZ935" s="166"/>
      <c r="BA935" s="205"/>
      <c r="BB935" s="205"/>
      <c r="BC935" s="166"/>
      <c r="BD935" s="166"/>
      <c r="BE935" s="205"/>
      <c r="BF935" s="265"/>
      <c r="BG935" s="166"/>
    </row>
    <row r="936" spans="1:59" ht="12.75" x14ac:dyDescent="0.2">
      <c r="A936" s="205"/>
      <c r="B936" s="206"/>
      <c r="C936" s="185"/>
      <c r="D936" s="166"/>
      <c r="E936" s="205"/>
      <c r="F936" s="205"/>
      <c r="G936" s="166"/>
      <c r="H936" s="166"/>
      <c r="I936" s="205"/>
      <c r="J936" s="265"/>
      <c r="K936" s="185"/>
      <c r="L936" s="166"/>
      <c r="M936" s="205"/>
      <c r="N936" s="205"/>
      <c r="O936" s="166"/>
      <c r="P936" s="166"/>
      <c r="Q936" s="205"/>
      <c r="R936" s="265"/>
      <c r="S936" s="185"/>
      <c r="T936" s="166"/>
      <c r="U936" s="205"/>
      <c r="V936" s="205"/>
      <c r="W936" s="166"/>
      <c r="X936" s="166"/>
      <c r="Y936" s="205"/>
      <c r="Z936" s="265"/>
      <c r="AA936" s="166"/>
      <c r="AB936" s="166"/>
      <c r="AC936" s="205"/>
      <c r="AD936" s="205"/>
      <c r="AE936" s="166"/>
      <c r="AF936" s="166"/>
      <c r="AG936" s="205"/>
      <c r="AH936" s="205"/>
      <c r="AI936" s="185"/>
      <c r="AJ936" s="166"/>
      <c r="AK936" s="205"/>
      <c r="AL936" s="205"/>
      <c r="AM936" s="166"/>
      <c r="AN936" s="166"/>
      <c r="AO936" s="205"/>
      <c r="AP936" s="265"/>
      <c r="AQ936" s="185"/>
      <c r="AR936" s="166"/>
      <c r="AS936" s="205"/>
      <c r="AT936" s="205"/>
      <c r="AU936" s="166"/>
      <c r="AV936" s="166"/>
      <c r="AW936" s="205"/>
      <c r="AX936" s="265"/>
      <c r="AY936" s="185"/>
      <c r="AZ936" s="166"/>
      <c r="BA936" s="205"/>
      <c r="BB936" s="205"/>
      <c r="BC936" s="166"/>
      <c r="BD936" s="166"/>
      <c r="BE936" s="205"/>
      <c r="BF936" s="265"/>
      <c r="BG936" s="166"/>
    </row>
    <row r="937" spans="1:59" ht="12.75" x14ac:dyDescent="0.2">
      <c r="A937" s="205"/>
      <c r="B937" s="206"/>
      <c r="C937" s="185"/>
      <c r="D937" s="166"/>
      <c r="E937" s="205"/>
      <c r="F937" s="205"/>
      <c r="G937" s="166"/>
      <c r="H937" s="166"/>
      <c r="I937" s="205"/>
      <c r="J937" s="265"/>
      <c r="K937" s="185"/>
      <c r="L937" s="166"/>
      <c r="M937" s="205"/>
      <c r="N937" s="205"/>
      <c r="O937" s="166"/>
      <c r="P937" s="166"/>
      <c r="Q937" s="205"/>
      <c r="R937" s="265"/>
      <c r="S937" s="185"/>
      <c r="T937" s="166"/>
      <c r="U937" s="205"/>
      <c r="V937" s="205"/>
      <c r="W937" s="166"/>
      <c r="X937" s="166"/>
      <c r="Y937" s="205"/>
      <c r="Z937" s="265"/>
      <c r="AA937" s="166"/>
      <c r="AB937" s="166"/>
      <c r="AC937" s="205"/>
      <c r="AD937" s="205"/>
      <c r="AE937" s="166"/>
      <c r="AF937" s="166"/>
      <c r="AG937" s="205"/>
      <c r="AH937" s="205"/>
      <c r="AI937" s="185"/>
      <c r="AJ937" s="166"/>
      <c r="AK937" s="205"/>
      <c r="AL937" s="205"/>
      <c r="AM937" s="166"/>
      <c r="AN937" s="166"/>
      <c r="AO937" s="205"/>
      <c r="AP937" s="265"/>
      <c r="AQ937" s="185"/>
      <c r="AR937" s="166"/>
      <c r="AS937" s="205"/>
      <c r="AT937" s="205"/>
      <c r="AU937" s="166"/>
      <c r="AV937" s="166"/>
      <c r="AW937" s="205"/>
      <c r="AX937" s="265"/>
      <c r="AY937" s="185"/>
      <c r="AZ937" s="166"/>
      <c r="BA937" s="205"/>
      <c r="BB937" s="205"/>
      <c r="BC937" s="166"/>
      <c r="BD937" s="166"/>
      <c r="BE937" s="205"/>
      <c r="BF937" s="265"/>
      <c r="BG937" s="166"/>
    </row>
    <row r="938" spans="1:59" ht="12.75" x14ac:dyDescent="0.2">
      <c r="A938" s="205"/>
      <c r="B938" s="206"/>
      <c r="C938" s="185"/>
      <c r="D938" s="166"/>
      <c r="E938" s="205"/>
      <c r="F938" s="205"/>
      <c r="G938" s="166"/>
      <c r="H938" s="166"/>
      <c r="I938" s="205"/>
      <c r="J938" s="265"/>
      <c r="K938" s="185"/>
      <c r="L938" s="166"/>
      <c r="M938" s="205"/>
      <c r="N938" s="205"/>
      <c r="O938" s="166"/>
      <c r="P938" s="166"/>
      <c r="Q938" s="205"/>
      <c r="R938" s="265"/>
      <c r="S938" s="185"/>
      <c r="T938" s="166"/>
      <c r="U938" s="205"/>
      <c r="V938" s="205"/>
      <c r="W938" s="166"/>
      <c r="X938" s="166"/>
      <c r="Y938" s="205"/>
      <c r="Z938" s="265"/>
      <c r="AA938" s="166"/>
      <c r="AB938" s="166"/>
      <c r="AC938" s="205"/>
      <c r="AD938" s="205"/>
      <c r="AE938" s="166"/>
      <c r="AF938" s="166"/>
      <c r="AG938" s="205"/>
      <c r="AH938" s="205"/>
      <c r="AI938" s="185"/>
      <c r="AJ938" s="166"/>
      <c r="AK938" s="205"/>
      <c r="AL938" s="205"/>
      <c r="AM938" s="166"/>
      <c r="AN938" s="166"/>
      <c r="AO938" s="205"/>
      <c r="AP938" s="265"/>
      <c r="AQ938" s="185"/>
      <c r="AR938" s="166"/>
      <c r="AS938" s="205"/>
      <c r="AT938" s="205"/>
      <c r="AU938" s="166"/>
      <c r="AV938" s="166"/>
      <c r="AW938" s="205"/>
      <c r="AX938" s="265"/>
      <c r="AY938" s="185"/>
      <c r="AZ938" s="166"/>
      <c r="BA938" s="205"/>
      <c r="BB938" s="205"/>
      <c r="BC938" s="166"/>
      <c r="BD938" s="166"/>
      <c r="BE938" s="205"/>
      <c r="BF938" s="265"/>
      <c r="BG938" s="166"/>
    </row>
    <row r="939" spans="1:59" ht="12.75" x14ac:dyDescent="0.2">
      <c r="A939" s="205"/>
      <c r="B939" s="206"/>
      <c r="C939" s="185"/>
      <c r="D939" s="166"/>
      <c r="E939" s="205"/>
      <c r="F939" s="205"/>
      <c r="G939" s="166"/>
      <c r="H939" s="166"/>
      <c r="I939" s="205"/>
      <c r="J939" s="265"/>
      <c r="K939" s="185"/>
      <c r="L939" s="166"/>
      <c r="M939" s="205"/>
      <c r="N939" s="205"/>
      <c r="O939" s="166"/>
      <c r="P939" s="166"/>
      <c r="Q939" s="205"/>
      <c r="R939" s="265"/>
      <c r="S939" s="185"/>
      <c r="T939" s="166"/>
      <c r="U939" s="205"/>
      <c r="V939" s="205"/>
      <c r="W939" s="166"/>
      <c r="X939" s="166"/>
      <c r="Y939" s="205"/>
      <c r="Z939" s="265"/>
      <c r="AA939" s="166"/>
      <c r="AB939" s="166"/>
      <c r="AC939" s="205"/>
      <c r="AD939" s="205"/>
      <c r="AE939" s="166"/>
      <c r="AF939" s="166"/>
      <c r="AG939" s="205"/>
      <c r="AH939" s="205"/>
      <c r="AI939" s="185"/>
      <c r="AJ939" s="166"/>
      <c r="AK939" s="205"/>
      <c r="AL939" s="205"/>
      <c r="AM939" s="166"/>
      <c r="AN939" s="166"/>
      <c r="AO939" s="205"/>
      <c r="AP939" s="265"/>
      <c r="AQ939" s="185"/>
      <c r="AR939" s="166"/>
      <c r="AS939" s="205"/>
      <c r="AT939" s="205"/>
      <c r="AU939" s="166"/>
      <c r="AV939" s="166"/>
      <c r="AW939" s="205"/>
      <c r="AX939" s="265"/>
      <c r="AY939" s="185"/>
      <c r="AZ939" s="166"/>
      <c r="BA939" s="205"/>
      <c r="BB939" s="205"/>
      <c r="BC939" s="166"/>
      <c r="BD939" s="166"/>
      <c r="BE939" s="205"/>
      <c r="BF939" s="265"/>
      <c r="BG939" s="166"/>
    </row>
    <row r="940" spans="1:59" ht="12.75" x14ac:dyDescent="0.2">
      <c r="A940" s="205"/>
      <c r="B940" s="206"/>
      <c r="C940" s="185"/>
      <c r="D940" s="166"/>
      <c r="E940" s="205"/>
      <c r="F940" s="205"/>
      <c r="G940" s="166"/>
      <c r="H940" s="166"/>
      <c r="I940" s="205"/>
      <c r="J940" s="265"/>
      <c r="K940" s="185"/>
      <c r="L940" s="166"/>
      <c r="M940" s="205"/>
      <c r="N940" s="205"/>
      <c r="O940" s="166"/>
      <c r="P940" s="166"/>
      <c r="Q940" s="205"/>
      <c r="R940" s="265"/>
      <c r="S940" s="185"/>
      <c r="T940" s="166"/>
      <c r="U940" s="205"/>
      <c r="V940" s="205"/>
      <c r="W940" s="166"/>
      <c r="X940" s="166"/>
      <c r="Y940" s="205"/>
      <c r="Z940" s="265"/>
      <c r="AA940" s="166"/>
      <c r="AB940" s="166"/>
      <c r="AC940" s="205"/>
      <c r="AD940" s="205"/>
      <c r="AE940" s="166"/>
      <c r="AF940" s="166"/>
      <c r="AG940" s="205"/>
      <c r="AH940" s="205"/>
      <c r="AI940" s="185"/>
      <c r="AJ940" s="166"/>
      <c r="AK940" s="205"/>
      <c r="AL940" s="205"/>
      <c r="AM940" s="166"/>
      <c r="AN940" s="166"/>
      <c r="AO940" s="205"/>
      <c r="AP940" s="265"/>
      <c r="AQ940" s="185"/>
      <c r="AR940" s="166"/>
      <c r="AS940" s="205"/>
      <c r="AT940" s="205"/>
      <c r="AU940" s="166"/>
      <c r="AV940" s="166"/>
      <c r="AW940" s="205"/>
      <c r="AX940" s="265"/>
      <c r="AY940" s="185"/>
      <c r="AZ940" s="166"/>
      <c r="BA940" s="205"/>
      <c r="BB940" s="205"/>
      <c r="BC940" s="166"/>
      <c r="BD940" s="166"/>
      <c r="BE940" s="205"/>
      <c r="BF940" s="265"/>
      <c r="BG940" s="166"/>
    </row>
    <row r="941" spans="1:59" ht="12.75" x14ac:dyDescent="0.2">
      <c r="A941" s="205"/>
      <c r="B941" s="206"/>
      <c r="C941" s="185"/>
      <c r="D941" s="166"/>
      <c r="E941" s="205"/>
      <c r="F941" s="205"/>
      <c r="G941" s="166"/>
      <c r="H941" s="166"/>
      <c r="I941" s="205"/>
      <c r="J941" s="265"/>
      <c r="K941" s="185"/>
      <c r="L941" s="166"/>
      <c r="M941" s="205"/>
      <c r="N941" s="205"/>
      <c r="O941" s="166"/>
      <c r="P941" s="166"/>
      <c r="Q941" s="205"/>
      <c r="R941" s="265"/>
      <c r="S941" s="185"/>
      <c r="T941" s="166"/>
      <c r="U941" s="205"/>
      <c r="V941" s="205"/>
      <c r="W941" s="166"/>
      <c r="X941" s="166"/>
      <c r="Y941" s="205"/>
      <c r="Z941" s="265"/>
      <c r="AA941" s="166"/>
      <c r="AB941" s="166"/>
      <c r="AC941" s="205"/>
      <c r="AD941" s="205"/>
      <c r="AE941" s="166"/>
      <c r="AF941" s="166"/>
      <c r="AG941" s="205"/>
      <c r="AH941" s="205"/>
      <c r="AI941" s="185"/>
      <c r="AJ941" s="166"/>
      <c r="AK941" s="205"/>
      <c r="AL941" s="205"/>
      <c r="AM941" s="166"/>
      <c r="AN941" s="166"/>
      <c r="AO941" s="205"/>
      <c r="AP941" s="265"/>
      <c r="AQ941" s="185"/>
      <c r="AR941" s="166"/>
      <c r="AS941" s="205"/>
      <c r="AT941" s="205"/>
      <c r="AU941" s="166"/>
      <c r="AV941" s="166"/>
      <c r="AW941" s="205"/>
      <c r="AX941" s="265"/>
      <c r="AY941" s="185"/>
      <c r="AZ941" s="166"/>
      <c r="BA941" s="205"/>
      <c r="BB941" s="205"/>
      <c r="BC941" s="166"/>
      <c r="BD941" s="166"/>
      <c r="BE941" s="205"/>
      <c r="BF941" s="265"/>
      <c r="BG941" s="166"/>
    </row>
    <row r="942" spans="1:59" ht="12.75" x14ac:dyDescent="0.2">
      <c r="A942" s="205"/>
      <c r="B942" s="206"/>
      <c r="C942" s="185"/>
      <c r="D942" s="166"/>
      <c r="E942" s="205"/>
      <c r="F942" s="205"/>
      <c r="G942" s="166"/>
      <c r="H942" s="166"/>
      <c r="I942" s="205"/>
      <c r="J942" s="265"/>
      <c r="K942" s="185"/>
      <c r="L942" s="166"/>
      <c r="M942" s="205"/>
      <c r="N942" s="205"/>
      <c r="O942" s="166"/>
      <c r="P942" s="166"/>
      <c r="Q942" s="205"/>
      <c r="R942" s="265"/>
      <c r="S942" s="185"/>
      <c r="T942" s="166"/>
      <c r="U942" s="205"/>
      <c r="V942" s="205"/>
      <c r="W942" s="166"/>
      <c r="X942" s="166"/>
      <c r="Y942" s="205"/>
      <c r="Z942" s="265"/>
      <c r="AA942" s="166"/>
      <c r="AB942" s="166"/>
      <c r="AC942" s="205"/>
      <c r="AD942" s="205"/>
      <c r="AE942" s="166"/>
      <c r="AF942" s="166"/>
      <c r="AG942" s="205"/>
      <c r="AH942" s="205"/>
      <c r="AI942" s="185"/>
      <c r="AJ942" s="166"/>
      <c r="AK942" s="205"/>
      <c r="AL942" s="205"/>
      <c r="AM942" s="166"/>
      <c r="AN942" s="166"/>
      <c r="AO942" s="205"/>
      <c r="AP942" s="265"/>
      <c r="AQ942" s="185"/>
      <c r="AR942" s="166"/>
      <c r="AS942" s="205"/>
      <c r="AT942" s="205"/>
      <c r="AU942" s="166"/>
      <c r="AV942" s="166"/>
      <c r="AW942" s="205"/>
      <c r="AX942" s="265"/>
      <c r="AY942" s="185"/>
      <c r="AZ942" s="166"/>
      <c r="BA942" s="205"/>
      <c r="BB942" s="205"/>
      <c r="BC942" s="166"/>
      <c r="BD942" s="166"/>
      <c r="BE942" s="205"/>
      <c r="BF942" s="265"/>
      <c r="BG942" s="166"/>
    </row>
    <row r="943" spans="1:59" ht="12.75" x14ac:dyDescent="0.2">
      <c r="A943" s="205"/>
      <c r="B943" s="206"/>
      <c r="C943" s="185"/>
      <c r="D943" s="166"/>
      <c r="E943" s="205"/>
      <c r="F943" s="205"/>
      <c r="G943" s="166"/>
      <c r="H943" s="166"/>
      <c r="I943" s="205"/>
      <c r="J943" s="265"/>
      <c r="K943" s="185"/>
      <c r="L943" s="166"/>
      <c r="M943" s="205"/>
      <c r="N943" s="205"/>
      <c r="O943" s="166"/>
      <c r="P943" s="166"/>
      <c r="Q943" s="205"/>
      <c r="R943" s="265"/>
      <c r="S943" s="185"/>
      <c r="T943" s="166"/>
      <c r="U943" s="205"/>
      <c r="V943" s="205"/>
      <c r="W943" s="166"/>
      <c r="X943" s="166"/>
      <c r="Y943" s="205"/>
      <c r="Z943" s="265"/>
      <c r="AA943" s="166"/>
      <c r="AB943" s="166"/>
      <c r="AC943" s="205"/>
      <c r="AD943" s="205"/>
      <c r="AE943" s="166"/>
      <c r="AF943" s="166"/>
      <c r="AG943" s="205"/>
      <c r="AH943" s="205"/>
      <c r="AI943" s="185"/>
      <c r="AJ943" s="166"/>
      <c r="AK943" s="205"/>
      <c r="AL943" s="205"/>
      <c r="AM943" s="166"/>
      <c r="AN943" s="166"/>
      <c r="AO943" s="205"/>
      <c r="AP943" s="265"/>
      <c r="AQ943" s="185"/>
      <c r="AR943" s="166"/>
      <c r="AS943" s="205"/>
      <c r="AT943" s="205"/>
      <c r="AU943" s="166"/>
      <c r="AV943" s="166"/>
      <c r="AW943" s="205"/>
      <c r="AX943" s="265"/>
      <c r="AY943" s="185"/>
      <c r="AZ943" s="166"/>
      <c r="BA943" s="205"/>
      <c r="BB943" s="205"/>
      <c r="BC943" s="166"/>
      <c r="BD943" s="166"/>
      <c r="BE943" s="205"/>
      <c r="BF943" s="265"/>
      <c r="BG943" s="166"/>
    </row>
    <row r="944" spans="1:59" ht="12.75" x14ac:dyDescent="0.2">
      <c r="A944" s="205"/>
      <c r="B944" s="206"/>
      <c r="C944" s="185"/>
      <c r="D944" s="166"/>
      <c r="E944" s="205"/>
      <c r="F944" s="205"/>
      <c r="G944" s="166"/>
      <c r="H944" s="166"/>
      <c r="I944" s="205"/>
      <c r="J944" s="265"/>
      <c r="K944" s="185"/>
      <c r="L944" s="166"/>
      <c r="M944" s="205"/>
      <c r="N944" s="205"/>
      <c r="O944" s="166"/>
      <c r="P944" s="166"/>
      <c r="Q944" s="205"/>
      <c r="R944" s="265"/>
      <c r="S944" s="185"/>
      <c r="T944" s="166"/>
      <c r="U944" s="205"/>
      <c r="V944" s="205"/>
      <c r="W944" s="166"/>
      <c r="X944" s="166"/>
      <c r="Y944" s="205"/>
      <c r="Z944" s="265"/>
      <c r="AA944" s="166"/>
      <c r="AB944" s="166"/>
      <c r="AC944" s="205"/>
      <c r="AD944" s="205"/>
      <c r="AE944" s="166"/>
      <c r="AF944" s="166"/>
      <c r="AG944" s="205"/>
      <c r="AH944" s="205"/>
      <c r="AI944" s="185"/>
      <c r="AJ944" s="166"/>
      <c r="AK944" s="205"/>
      <c r="AL944" s="205"/>
      <c r="AM944" s="166"/>
      <c r="AN944" s="166"/>
      <c r="AO944" s="205"/>
      <c r="AP944" s="265"/>
      <c r="AQ944" s="185"/>
      <c r="AR944" s="166"/>
      <c r="AS944" s="205"/>
      <c r="AT944" s="205"/>
      <c r="AU944" s="166"/>
      <c r="AV944" s="166"/>
      <c r="AW944" s="205"/>
      <c r="AX944" s="265"/>
      <c r="AY944" s="185"/>
      <c r="AZ944" s="166"/>
      <c r="BA944" s="205"/>
      <c r="BB944" s="205"/>
      <c r="BC944" s="166"/>
      <c r="BD944" s="166"/>
      <c r="BE944" s="205"/>
      <c r="BF944" s="265"/>
      <c r="BG944" s="166"/>
    </row>
    <row r="945" spans="1:59" ht="12.75" x14ac:dyDescent="0.2">
      <c r="A945" s="205"/>
      <c r="B945" s="206"/>
      <c r="C945" s="185"/>
      <c r="D945" s="166"/>
      <c r="E945" s="205"/>
      <c r="F945" s="205"/>
      <c r="G945" s="166"/>
      <c r="H945" s="166"/>
      <c r="I945" s="205"/>
      <c r="J945" s="265"/>
      <c r="K945" s="185"/>
      <c r="L945" s="166"/>
      <c r="M945" s="205"/>
      <c r="N945" s="205"/>
      <c r="O945" s="166"/>
      <c r="P945" s="166"/>
      <c r="Q945" s="205"/>
      <c r="R945" s="265"/>
      <c r="S945" s="185"/>
      <c r="T945" s="166"/>
      <c r="U945" s="205"/>
      <c r="V945" s="205"/>
      <c r="W945" s="166"/>
      <c r="X945" s="166"/>
      <c r="Y945" s="205"/>
      <c r="Z945" s="265"/>
      <c r="AA945" s="166"/>
      <c r="AB945" s="166"/>
      <c r="AC945" s="205"/>
      <c r="AD945" s="205"/>
      <c r="AE945" s="166"/>
      <c r="AF945" s="166"/>
      <c r="AG945" s="205"/>
      <c r="AH945" s="205"/>
      <c r="AI945" s="185"/>
      <c r="AJ945" s="166"/>
      <c r="AK945" s="205"/>
      <c r="AL945" s="205"/>
      <c r="AM945" s="166"/>
      <c r="AN945" s="166"/>
      <c r="AO945" s="205"/>
      <c r="AP945" s="265"/>
      <c r="AQ945" s="185"/>
      <c r="AR945" s="166"/>
      <c r="AS945" s="205"/>
      <c r="AT945" s="205"/>
      <c r="AU945" s="166"/>
      <c r="AV945" s="166"/>
      <c r="AW945" s="205"/>
      <c r="AX945" s="265"/>
      <c r="AY945" s="185"/>
      <c r="AZ945" s="166"/>
      <c r="BA945" s="205"/>
      <c r="BB945" s="205"/>
      <c r="BC945" s="166"/>
      <c r="BD945" s="166"/>
      <c r="BE945" s="205"/>
      <c r="BF945" s="265"/>
      <c r="BG945" s="166"/>
    </row>
    <row r="946" spans="1:59" ht="12.75" x14ac:dyDescent="0.2">
      <c r="A946" s="205"/>
      <c r="B946" s="206"/>
      <c r="C946" s="185"/>
      <c r="D946" s="166"/>
      <c r="E946" s="205"/>
      <c r="F946" s="205"/>
      <c r="G946" s="166"/>
      <c r="H946" s="166"/>
      <c r="I946" s="205"/>
      <c r="J946" s="265"/>
      <c r="K946" s="185"/>
      <c r="L946" s="166"/>
      <c r="M946" s="205"/>
      <c r="N946" s="205"/>
      <c r="O946" s="166"/>
      <c r="P946" s="166"/>
      <c r="Q946" s="205"/>
      <c r="R946" s="265"/>
      <c r="S946" s="185"/>
      <c r="T946" s="166"/>
      <c r="U946" s="205"/>
      <c r="V946" s="205"/>
      <c r="W946" s="166"/>
      <c r="X946" s="166"/>
      <c r="Y946" s="205"/>
      <c r="Z946" s="265"/>
      <c r="AA946" s="166"/>
      <c r="AB946" s="166"/>
      <c r="AC946" s="205"/>
      <c r="AD946" s="205"/>
      <c r="AE946" s="166"/>
      <c r="AF946" s="166"/>
      <c r="AG946" s="205"/>
      <c r="AH946" s="205"/>
      <c r="AI946" s="185"/>
      <c r="AJ946" s="166"/>
      <c r="AK946" s="205"/>
      <c r="AL946" s="205"/>
      <c r="AM946" s="166"/>
      <c r="AN946" s="166"/>
      <c r="AO946" s="205"/>
      <c r="AP946" s="265"/>
      <c r="AQ946" s="185"/>
      <c r="AR946" s="166"/>
      <c r="AS946" s="205"/>
      <c r="AT946" s="205"/>
      <c r="AU946" s="166"/>
      <c r="AV946" s="166"/>
      <c r="AW946" s="205"/>
      <c r="AX946" s="265"/>
      <c r="AY946" s="185"/>
      <c r="AZ946" s="166"/>
      <c r="BA946" s="205"/>
      <c r="BB946" s="205"/>
      <c r="BC946" s="166"/>
      <c r="BD946" s="166"/>
      <c r="BE946" s="205"/>
      <c r="BF946" s="265"/>
      <c r="BG946" s="166"/>
    </row>
    <row r="947" spans="1:59" ht="12.75" x14ac:dyDescent="0.2">
      <c r="A947" s="205"/>
      <c r="B947" s="206"/>
      <c r="C947" s="185"/>
      <c r="D947" s="166"/>
      <c r="E947" s="205"/>
      <c r="F947" s="205"/>
      <c r="G947" s="166"/>
      <c r="H947" s="166"/>
      <c r="I947" s="205"/>
      <c r="J947" s="265"/>
      <c r="K947" s="185"/>
      <c r="L947" s="166"/>
      <c r="M947" s="205"/>
      <c r="N947" s="205"/>
      <c r="O947" s="166"/>
      <c r="P947" s="166"/>
      <c r="Q947" s="205"/>
      <c r="R947" s="265"/>
      <c r="S947" s="185"/>
      <c r="T947" s="166"/>
      <c r="U947" s="205"/>
      <c r="V947" s="205"/>
      <c r="W947" s="166"/>
      <c r="X947" s="166"/>
      <c r="Y947" s="205"/>
      <c r="Z947" s="265"/>
      <c r="AA947" s="166"/>
      <c r="AB947" s="166"/>
      <c r="AC947" s="205"/>
      <c r="AD947" s="205"/>
      <c r="AE947" s="166"/>
      <c r="AF947" s="166"/>
      <c r="AG947" s="205"/>
      <c r="AH947" s="205"/>
      <c r="AI947" s="185"/>
      <c r="AJ947" s="166"/>
      <c r="AK947" s="205"/>
      <c r="AL947" s="205"/>
      <c r="AM947" s="166"/>
      <c r="AN947" s="166"/>
      <c r="AO947" s="205"/>
      <c r="AP947" s="265"/>
      <c r="AQ947" s="185"/>
      <c r="AR947" s="166"/>
      <c r="AS947" s="205"/>
      <c r="AT947" s="205"/>
      <c r="AU947" s="166"/>
      <c r="AV947" s="166"/>
      <c r="AW947" s="205"/>
      <c r="AX947" s="265"/>
      <c r="AY947" s="185"/>
      <c r="AZ947" s="166"/>
      <c r="BA947" s="205"/>
      <c r="BB947" s="205"/>
      <c r="BC947" s="166"/>
      <c r="BD947" s="166"/>
      <c r="BE947" s="205"/>
      <c r="BF947" s="265"/>
      <c r="BG947" s="166"/>
    </row>
    <row r="948" spans="1:59" ht="12.75" x14ac:dyDescent="0.2">
      <c r="A948" s="205"/>
      <c r="B948" s="206"/>
      <c r="C948" s="185"/>
      <c r="D948" s="166"/>
      <c r="E948" s="205"/>
      <c r="F948" s="205"/>
      <c r="G948" s="166"/>
      <c r="H948" s="166"/>
      <c r="I948" s="205"/>
      <c r="J948" s="265"/>
      <c r="K948" s="185"/>
      <c r="L948" s="166"/>
      <c r="M948" s="205"/>
      <c r="N948" s="205"/>
      <c r="O948" s="166"/>
      <c r="P948" s="166"/>
      <c r="Q948" s="205"/>
      <c r="R948" s="265"/>
      <c r="S948" s="185"/>
      <c r="T948" s="166"/>
      <c r="U948" s="205"/>
      <c r="V948" s="205"/>
      <c r="W948" s="166"/>
      <c r="X948" s="166"/>
      <c r="Y948" s="205"/>
      <c r="Z948" s="265"/>
      <c r="AA948" s="166"/>
      <c r="AB948" s="166"/>
      <c r="AC948" s="205"/>
      <c r="AD948" s="205"/>
      <c r="AE948" s="166"/>
      <c r="AF948" s="166"/>
      <c r="AG948" s="205"/>
      <c r="AH948" s="205"/>
      <c r="AI948" s="185"/>
      <c r="AJ948" s="166"/>
      <c r="AK948" s="205"/>
      <c r="AL948" s="205"/>
      <c r="AM948" s="166"/>
      <c r="AN948" s="166"/>
      <c r="AO948" s="205"/>
      <c r="AP948" s="265"/>
      <c r="AQ948" s="185"/>
      <c r="AR948" s="166"/>
      <c r="AS948" s="205"/>
      <c r="AT948" s="205"/>
      <c r="AU948" s="166"/>
      <c r="AV948" s="166"/>
      <c r="AW948" s="205"/>
      <c r="AX948" s="265"/>
      <c r="AY948" s="185"/>
      <c r="AZ948" s="166"/>
      <c r="BA948" s="205"/>
      <c r="BB948" s="205"/>
      <c r="BC948" s="166"/>
      <c r="BD948" s="166"/>
      <c r="BE948" s="205"/>
      <c r="BF948" s="265"/>
      <c r="BG948" s="166"/>
    </row>
    <row r="949" spans="1:59" ht="12.75" x14ac:dyDescent="0.2">
      <c r="A949" s="205"/>
      <c r="B949" s="206"/>
      <c r="C949" s="185"/>
      <c r="D949" s="166"/>
      <c r="E949" s="205"/>
      <c r="F949" s="205"/>
      <c r="G949" s="166"/>
      <c r="H949" s="166"/>
      <c r="I949" s="205"/>
      <c r="J949" s="265"/>
      <c r="K949" s="185"/>
      <c r="L949" s="166"/>
      <c r="M949" s="205"/>
      <c r="N949" s="205"/>
      <c r="O949" s="166"/>
      <c r="P949" s="166"/>
      <c r="Q949" s="205"/>
      <c r="R949" s="265"/>
      <c r="S949" s="185"/>
      <c r="T949" s="166"/>
      <c r="U949" s="205"/>
      <c r="V949" s="205"/>
      <c r="W949" s="166"/>
      <c r="X949" s="166"/>
      <c r="Y949" s="205"/>
      <c r="Z949" s="265"/>
      <c r="AA949" s="166"/>
      <c r="AB949" s="166"/>
      <c r="AC949" s="205"/>
      <c r="AD949" s="205"/>
      <c r="AE949" s="166"/>
      <c r="AF949" s="166"/>
      <c r="AG949" s="205"/>
      <c r="AH949" s="205"/>
      <c r="AI949" s="185"/>
      <c r="AJ949" s="166"/>
      <c r="AK949" s="205"/>
      <c r="AL949" s="205"/>
      <c r="AM949" s="166"/>
      <c r="AN949" s="166"/>
      <c r="AO949" s="205"/>
      <c r="AP949" s="265"/>
      <c r="AQ949" s="185"/>
      <c r="AR949" s="166"/>
      <c r="AS949" s="205"/>
      <c r="AT949" s="205"/>
      <c r="AU949" s="166"/>
      <c r="AV949" s="166"/>
      <c r="AW949" s="205"/>
      <c r="AX949" s="265"/>
      <c r="AY949" s="185"/>
      <c r="AZ949" s="166"/>
      <c r="BA949" s="205"/>
      <c r="BB949" s="205"/>
      <c r="BC949" s="166"/>
      <c r="BD949" s="166"/>
      <c r="BE949" s="205"/>
      <c r="BF949" s="265"/>
      <c r="BG949" s="166"/>
    </row>
    <row r="950" spans="1:59" ht="12.75" x14ac:dyDescent="0.2">
      <c r="A950" s="205"/>
      <c r="B950" s="206"/>
      <c r="C950" s="185"/>
      <c r="D950" s="166"/>
      <c r="E950" s="205"/>
      <c r="F950" s="205"/>
      <c r="G950" s="166"/>
      <c r="H950" s="166"/>
      <c r="I950" s="205"/>
      <c r="J950" s="265"/>
      <c r="K950" s="185"/>
      <c r="L950" s="166"/>
      <c r="M950" s="205"/>
      <c r="N950" s="205"/>
      <c r="O950" s="166"/>
      <c r="P950" s="166"/>
      <c r="Q950" s="205"/>
      <c r="R950" s="265"/>
      <c r="S950" s="185"/>
      <c r="T950" s="166"/>
      <c r="U950" s="205"/>
      <c r="V950" s="205"/>
      <c r="W950" s="166"/>
      <c r="X950" s="166"/>
      <c r="Y950" s="205"/>
      <c r="Z950" s="265"/>
      <c r="AA950" s="166"/>
      <c r="AB950" s="166"/>
      <c r="AC950" s="205"/>
      <c r="AD950" s="205"/>
      <c r="AE950" s="166"/>
      <c r="AF950" s="166"/>
      <c r="AG950" s="205"/>
      <c r="AH950" s="205"/>
      <c r="AI950" s="185"/>
      <c r="AJ950" s="166"/>
      <c r="AK950" s="205"/>
      <c r="AL950" s="205"/>
      <c r="AM950" s="166"/>
      <c r="AN950" s="166"/>
      <c r="AO950" s="205"/>
      <c r="AP950" s="265"/>
      <c r="AQ950" s="185"/>
      <c r="AR950" s="166"/>
      <c r="AS950" s="205"/>
      <c r="AT950" s="205"/>
      <c r="AU950" s="166"/>
      <c r="AV950" s="166"/>
      <c r="AW950" s="205"/>
      <c r="AX950" s="265"/>
      <c r="AY950" s="185"/>
      <c r="AZ950" s="166"/>
      <c r="BA950" s="205"/>
      <c r="BB950" s="205"/>
      <c r="BC950" s="166"/>
      <c r="BD950" s="166"/>
      <c r="BE950" s="205"/>
      <c r="BF950" s="265"/>
      <c r="BG950" s="166"/>
    </row>
    <row r="951" spans="1:59" ht="12.75" x14ac:dyDescent="0.2">
      <c r="A951" s="205"/>
      <c r="B951" s="206"/>
      <c r="C951" s="185"/>
      <c r="D951" s="166"/>
      <c r="E951" s="205"/>
      <c r="F951" s="205"/>
      <c r="G951" s="166"/>
      <c r="H951" s="166"/>
      <c r="I951" s="205"/>
      <c r="J951" s="265"/>
      <c r="K951" s="185"/>
      <c r="L951" s="166"/>
      <c r="M951" s="205"/>
      <c r="N951" s="205"/>
      <c r="O951" s="166"/>
      <c r="P951" s="166"/>
      <c r="Q951" s="205"/>
      <c r="R951" s="265"/>
      <c r="S951" s="185"/>
      <c r="T951" s="166"/>
      <c r="U951" s="205"/>
      <c r="V951" s="205"/>
      <c r="W951" s="166"/>
      <c r="X951" s="166"/>
      <c r="Y951" s="205"/>
      <c r="Z951" s="265"/>
      <c r="AA951" s="166"/>
      <c r="AB951" s="166"/>
      <c r="AC951" s="205"/>
      <c r="AD951" s="205"/>
      <c r="AE951" s="166"/>
      <c r="AF951" s="166"/>
      <c r="AG951" s="205"/>
      <c r="AH951" s="205"/>
      <c r="AI951" s="185"/>
      <c r="AJ951" s="166"/>
      <c r="AK951" s="205"/>
      <c r="AL951" s="205"/>
      <c r="AM951" s="166"/>
      <c r="AN951" s="166"/>
      <c r="AO951" s="205"/>
      <c r="AP951" s="265"/>
      <c r="AQ951" s="185"/>
      <c r="AR951" s="166"/>
      <c r="AS951" s="205"/>
      <c r="AT951" s="205"/>
      <c r="AU951" s="166"/>
      <c r="AV951" s="166"/>
      <c r="AW951" s="205"/>
      <c r="AX951" s="265"/>
      <c r="AY951" s="185"/>
      <c r="AZ951" s="166"/>
      <c r="BA951" s="205"/>
      <c r="BB951" s="205"/>
      <c r="BC951" s="166"/>
      <c r="BD951" s="166"/>
      <c r="BE951" s="205"/>
      <c r="BF951" s="265"/>
      <c r="BG951" s="166"/>
    </row>
    <row r="952" spans="1:59" ht="12.75" x14ac:dyDescent="0.2">
      <c r="A952" s="205"/>
      <c r="B952" s="206"/>
      <c r="C952" s="185"/>
      <c r="D952" s="166"/>
      <c r="E952" s="205"/>
      <c r="F952" s="205"/>
      <c r="G952" s="166"/>
      <c r="H952" s="166"/>
      <c r="I952" s="205"/>
      <c r="J952" s="265"/>
      <c r="K952" s="185"/>
      <c r="L952" s="166"/>
      <c r="M952" s="205"/>
      <c r="N952" s="205"/>
      <c r="O952" s="166"/>
      <c r="P952" s="166"/>
      <c r="Q952" s="205"/>
      <c r="R952" s="265"/>
      <c r="S952" s="185"/>
      <c r="T952" s="166"/>
      <c r="U952" s="205"/>
      <c r="V952" s="205"/>
      <c r="W952" s="166"/>
      <c r="X952" s="166"/>
      <c r="Y952" s="205"/>
      <c r="Z952" s="265"/>
      <c r="AA952" s="166"/>
      <c r="AB952" s="166"/>
      <c r="AC952" s="205"/>
      <c r="AD952" s="205"/>
      <c r="AE952" s="166"/>
      <c r="AF952" s="166"/>
      <c r="AG952" s="205"/>
      <c r="AH952" s="205"/>
      <c r="AI952" s="185"/>
      <c r="AJ952" s="166"/>
      <c r="AK952" s="205"/>
      <c r="AL952" s="205"/>
      <c r="AM952" s="166"/>
      <c r="AN952" s="166"/>
      <c r="AO952" s="205"/>
      <c r="AP952" s="265"/>
      <c r="AQ952" s="185"/>
      <c r="AR952" s="166"/>
      <c r="AS952" s="205"/>
      <c r="AT952" s="205"/>
      <c r="AU952" s="166"/>
      <c r="AV952" s="166"/>
      <c r="AW952" s="205"/>
      <c r="AX952" s="265"/>
      <c r="AY952" s="185"/>
      <c r="AZ952" s="166"/>
      <c r="BA952" s="205"/>
      <c r="BB952" s="205"/>
      <c r="BC952" s="166"/>
      <c r="BD952" s="166"/>
      <c r="BE952" s="205"/>
      <c r="BF952" s="265"/>
      <c r="BG952" s="166"/>
    </row>
    <row r="953" spans="1:59" ht="12.75" x14ac:dyDescent="0.2">
      <c r="A953" s="205"/>
      <c r="B953" s="206"/>
      <c r="C953" s="185"/>
      <c r="D953" s="166"/>
      <c r="E953" s="205"/>
      <c r="F953" s="205"/>
      <c r="G953" s="166"/>
      <c r="H953" s="166"/>
      <c r="I953" s="205"/>
      <c r="J953" s="265"/>
      <c r="K953" s="185"/>
      <c r="L953" s="166"/>
      <c r="M953" s="205"/>
      <c r="N953" s="205"/>
      <c r="O953" s="166"/>
      <c r="P953" s="166"/>
      <c r="Q953" s="205"/>
      <c r="R953" s="265"/>
      <c r="S953" s="185"/>
      <c r="T953" s="166"/>
      <c r="U953" s="205"/>
      <c r="V953" s="205"/>
      <c r="W953" s="166"/>
      <c r="X953" s="166"/>
      <c r="Y953" s="205"/>
      <c r="Z953" s="265"/>
      <c r="AA953" s="166"/>
      <c r="AB953" s="166"/>
      <c r="AC953" s="205"/>
      <c r="AD953" s="205"/>
      <c r="AE953" s="166"/>
      <c r="AF953" s="166"/>
      <c r="AG953" s="205"/>
      <c r="AH953" s="205"/>
      <c r="AI953" s="185"/>
      <c r="AJ953" s="166"/>
      <c r="AK953" s="205"/>
      <c r="AL953" s="205"/>
      <c r="AM953" s="166"/>
      <c r="AN953" s="166"/>
      <c r="AO953" s="205"/>
      <c r="AP953" s="265"/>
      <c r="AQ953" s="185"/>
      <c r="AR953" s="166"/>
      <c r="AS953" s="205"/>
      <c r="AT953" s="205"/>
      <c r="AU953" s="166"/>
      <c r="AV953" s="166"/>
      <c r="AW953" s="205"/>
      <c r="AX953" s="265"/>
      <c r="AY953" s="185"/>
      <c r="AZ953" s="166"/>
      <c r="BA953" s="205"/>
      <c r="BB953" s="205"/>
      <c r="BC953" s="166"/>
      <c r="BD953" s="166"/>
      <c r="BE953" s="205"/>
      <c r="BF953" s="265"/>
      <c r="BG953" s="166"/>
    </row>
    <row r="954" spans="1:59" ht="12.75" x14ac:dyDescent="0.2">
      <c r="A954" s="205"/>
      <c r="B954" s="206"/>
      <c r="C954" s="185"/>
      <c r="D954" s="166"/>
      <c r="E954" s="205"/>
      <c r="F954" s="205"/>
      <c r="G954" s="166"/>
      <c r="H954" s="166"/>
      <c r="I954" s="205"/>
      <c r="J954" s="265"/>
      <c r="K954" s="185"/>
      <c r="L954" s="166"/>
      <c r="M954" s="205"/>
      <c r="N954" s="205"/>
      <c r="O954" s="166"/>
      <c r="P954" s="166"/>
      <c r="Q954" s="205"/>
      <c r="R954" s="265"/>
      <c r="S954" s="185"/>
      <c r="T954" s="166"/>
      <c r="U954" s="205"/>
      <c r="V954" s="205"/>
      <c r="W954" s="166"/>
      <c r="X954" s="166"/>
      <c r="Y954" s="205"/>
      <c r="Z954" s="265"/>
      <c r="AA954" s="166"/>
      <c r="AB954" s="166"/>
      <c r="AC954" s="205"/>
      <c r="AD954" s="205"/>
      <c r="AE954" s="166"/>
      <c r="AF954" s="166"/>
      <c r="AG954" s="205"/>
      <c r="AH954" s="205"/>
      <c r="AI954" s="185"/>
      <c r="AJ954" s="166"/>
      <c r="AK954" s="205"/>
      <c r="AL954" s="205"/>
      <c r="AM954" s="166"/>
      <c r="AN954" s="166"/>
      <c r="AO954" s="205"/>
      <c r="AP954" s="265"/>
      <c r="AQ954" s="185"/>
      <c r="AR954" s="166"/>
      <c r="AS954" s="205"/>
      <c r="AT954" s="205"/>
      <c r="AU954" s="166"/>
      <c r="AV954" s="166"/>
      <c r="AW954" s="205"/>
      <c r="AX954" s="265"/>
      <c r="AY954" s="185"/>
      <c r="AZ954" s="166"/>
      <c r="BA954" s="205"/>
      <c r="BB954" s="205"/>
      <c r="BC954" s="166"/>
      <c r="BD954" s="166"/>
      <c r="BE954" s="205"/>
      <c r="BF954" s="265"/>
      <c r="BG954" s="166"/>
    </row>
    <row r="955" spans="1:59" ht="12.75" x14ac:dyDescent="0.2">
      <c r="A955" s="205"/>
      <c r="B955" s="206"/>
      <c r="C955" s="185"/>
      <c r="D955" s="166"/>
      <c r="E955" s="205"/>
      <c r="F955" s="205"/>
      <c r="G955" s="166"/>
      <c r="H955" s="166"/>
      <c r="I955" s="205"/>
      <c r="J955" s="265"/>
      <c r="K955" s="185"/>
      <c r="L955" s="166"/>
      <c r="M955" s="205"/>
      <c r="N955" s="205"/>
      <c r="O955" s="166"/>
      <c r="P955" s="166"/>
      <c r="Q955" s="205"/>
      <c r="R955" s="265"/>
      <c r="S955" s="185"/>
      <c r="T955" s="166"/>
      <c r="U955" s="205"/>
      <c r="V955" s="205"/>
      <c r="W955" s="166"/>
      <c r="X955" s="166"/>
      <c r="Y955" s="205"/>
      <c r="Z955" s="265"/>
      <c r="AA955" s="166"/>
      <c r="AB955" s="166"/>
      <c r="AC955" s="205"/>
      <c r="AD955" s="205"/>
      <c r="AE955" s="166"/>
      <c r="AF955" s="166"/>
      <c r="AG955" s="205"/>
      <c r="AH955" s="205"/>
      <c r="AI955" s="185"/>
      <c r="AJ955" s="166"/>
      <c r="AK955" s="205"/>
      <c r="AL955" s="205"/>
      <c r="AM955" s="166"/>
      <c r="AN955" s="166"/>
      <c r="AO955" s="205"/>
      <c r="AP955" s="265"/>
      <c r="AQ955" s="185"/>
      <c r="AR955" s="166"/>
      <c r="AS955" s="205"/>
      <c r="AT955" s="205"/>
      <c r="AU955" s="166"/>
      <c r="AV955" s="166"/>
      <c r="AW955" s="205"/>
      <c r="AX955" s="265"/>
      <c r="AY955" s="185"/>
      <c r="AZ955" s="166"/>
      <c r="BA955" s="205"/>
      <c r="BB955" s="205"/>
      <c r="BC955" s="166"/>
      <c r="BD955" s="166"/>
      <c r="BE955" s="205"/>
      <c r="BF955" s="265"/>
      <c r="BG955" s="166"/>
    </row>
    <row r="956" spans="1:59" ht="12.75" x14ac:dyDescent="0.2">
      <c r="A956" s="205"/>
      <c r="B956" s="206"/>
      <c r="C956" s="185"/>
      <c r="D956" s="166"/>
      <c r="E956" s="205"/>
      <c r="F956" s="205"/>
      <c r="G956" s="166"/>
      <c r="H956" s="166"/>
      <c r="I956" s="205"/>
      <c r="J956" s="265"/>
      <c r="K956" s="185"/>
      <c r="L956" s="166"/>
      <c r="M956" s="205"/>
      <c r="N956" s="205"/>
      <c r="O956" s="166"/>
      <c r="P956" s="166"/>
      <c r="Q956" s="205"/>
      <c r="R956" s="265"/>
      <c r="S956" s="185"/>
      <c r="T956" s="166"/>
      <c r="U956" s="205"/>
      <c r="V956" s="205"/>
      <c r="W956" s="166"/>
      <c r="X956" s="166"/>
      <c r="Y956" s="205"/>
      <c r="Z956" s="265"/>
      <c r="AA956" s="166"/>
      <c r="AB956" s="166"/>
      <c r="AC956" s="205"/>
      <c r="AD956" s="205"/>
      <c r="AE956" s="166"/>
      <c r="AF956" s="166"/>
      <c r="AG956" s="205"/>
      <c r="AH956" s="205"/>
      <c r="AI956" s="185"/>
      <c r="AJ956" s="166"/>
      <c r="AK956" s="205"/>
      <c r="AL956" s="205"/>
      <c r="AM956" s="166"/>
      <c r="AN956" s="166"/>
      <c r="AO956" s="205"/>
      <c r="AP956" s="265"/>
      <c r="AQ956" s="185"/>
      <c r="AR956" s="166"/>
      <c r="AS956" s="205"/>
      <c r="AT956" s="205"/>
      <c r="AU956" s="166"/>
      <c r="AV956" s="166"/>
      <c r="AW956" s="205"/>
      <c r="AX956" s="265"/>
      <c r="AY956" s="185"/>
      <c r="AZ956" s="166"/>
      <c r="BA956" s="205"/>
      <c r="BB956" s="205"/>
      <c r="BC956" s="166"/>
      <c r="BD956" s="166"/>
      <c r="BE956" s="205"/>
      <c r="BF956" s="265"/>
      <c r="BG956" s="166"/>
    </row>
    <row r="957" spans="1:59" ht="12.75" x14ac:dyDescent="0.2">
      <c r="A957" s="205"/>
      <c r="B957" s="206"/>
      <c r="C957" s="185"/>
      <c r="D957" s="166"/>
      <c r="E957" s="205"/>
      <c r="F957" s="205"/>
      <c r="G957" s="166"/>
      <c r="H957" s="166"/>
      <c r="I957" s="205"/>
      <c r="J957" s="265"/>
      <c r="K957" s="185"/>
      <c r="L957" s="166"/>
      <c r="M957" s="205"/>
      <c r="N957" s="205"/>
      <c r="O957" s="166"/>
      <c r="P957" s="166"/>
      <c r="Q957" s="205"/>
      <c r="R957" s="265"/>
      <c r="S957" s="185"/>
      <c r="T957" s="166"/>
      <c r="U957" s="205"/>
      <c r="V957" s="205"/>
      <c r="W957" s="166"/>
      <c r="X957" s="166"/>
      <c r="Y957" s="205"/>
      <c r="Z957" s="265"/>
      <c r="AA957" s="166"/>
      <c r="AB957" s="166"/>
      <c r="AC957" s="205"/>
      <c r="AD957" s="205"/>
      <c r="AE957" s="166"/>
      <c r="AF957" s="166"/>
      <c r="AG957" s="205"/>
      <c r="AH957" s="205"/>
      <c r="AI957" s="185"/>
      <c r="AJ957" s="166"/>
      <c r="AK957" s="205"/>
      <c r="AL957" s="205"/>
      <c r="AM957" s="166"/>
      <c r="AN957" s="166"/>
      <c r="AO957" s="205"/>
      <c r="AP957" s="265"/>
      <c r="AQ957" s="185"/>
      <c r="AR957" s="166"/>
      <c r="AS957" s="205"/>
      <c r="AT957" s="205"/>
      <c r="AU957" s="166"/>
      <c r="AV957" s="166"/>
      <c r="AW957" s="205"/>
      <c r="AX957" s="265"/>
      <c r="AY957" s="185"/>
      <c r="AZ957" s="166"/>
      <c r="BA957" s="205"/>
      <c r="BB957" s="205"/>
      <c r="BC957" s="166"/>
      <c r="BD957" s="166"/>
      <c r="BE957" s="205"/>
      <c r="BF957" s="265"/>
      <c r="BG957" s="166"/>
    </row>
    <row r="958" spans="1:59" ht="12.75" x14ac:dyDescent="0.2">
      <c r="A958" s="205"/>
      <c r="B958" s="206"/>
      <c r="C958" s="185"/>
      <c r="D958" s="166"/>
      <c r="E958" s="205"/>
      <c r="F958" s="205"/>
      <c r="G958" s="166"/>
      <c r="H958" s="166"/>
      <c r="I958" s="205"/>
      <c r="J958" s="265"/>
      <c r="K958" s="185"/>
      <c r="L958" s="166"/>
      <c r="M958" s="205"/>
      <c r="N958" s="205"/>
      <c r="O958" s="166"/>
      <c r="P958" s="166"/>
      <c r="Q958" s="205"/>
      <c r="R958" s="265"/>
      <c r="S958" s="185"/>
      <c r="T958" s="166"/>
      <c r="U958" s="205"/>
      <c r="V958" s="205"/>
      <c r="W958" s="166"/>
      <c r="X958" s="166"/>
      <c r="Y958" s="205"/>
      <c r="Z958" s="265"/>
      <c r="AA958" s="166"/>
      <c r="AB958" s="166"/>
      <c r="AC958" s="205"/>
      <c r="AD958" s="205"/>
      <c r="AE958" s="166"/>
      <c r="AF958" s="166"/>
      <c r="AG958" s="205"/>
      <c r="AH958" s="205"/>
      <c r="AI958" s="185"/>
      <c r="AJ958" s="166"/>
      <c r="AK958" s="205"/>
      <c r="AL958" s="205"/>
      <c r="AM958" s="166"/>
      <c r="AN958" s="166"/>
      <c r="AO958" s="205"/>
      <c r="AP958" s="265"/>
      <c r="AQ958" s="185"/>
      <c r="AR958" s="166"/>
      <c r="AS958" s="205"/>
      <c r="AT958" s="205"/>
      <c r="AU958" s="166"/>
      <c r="AV958" s="166"/>
      <c r="AW958" s="205"/>
      <c r="AX958" s="265"/>
      <c r="AY958" s="185"/>
      <c r="AZ958" s="166"/>
      <c r="BA958" s="205"/>
      <c r="BB958" s="205"/>
      <c r="BC958" s="166"/>
      <c r="BD958" s="166"/>
      <c r="BE958" s="205"/>
      <c r="BF958" s="265"/>
      <c r="BG958" s="166"/>
    </row>
    <row r="959" spans="1:59" ht="12.75" x14ac:dyDescent="0.2">
      <c r="A959" s="205"/>
      <c r="B959" s="206"/>
      <c r="C959" s="185"/>
      <c r="D959" s="166"/>
      <c r="E959" s="205"/>
      <c r="F959" s="205"/>
      <c r="G959" s="166"/>
      <c r="H959" s="166"/>
      <c r="I959" s="205"/>
      <c r="J959" s="265"/>
      <c r="K959" s="185"/>
      <c r="L959" s="166"/>
      <c r="M959" s="205"/>
      <c r="N959" s="205"/>
      <c r="O959" s="166"/>
      <c r="P959" s="166"/>
      <c r="Q959" s="205"/>
      <c r="R959" s="265"/>
      <c r="S959" s="185"/>
      <c r="T959" s="166"/>
      <c r="U959" s="205"/>
      <c r="V959" s="205"/>
      <c r="W959" s="166"/>
      <c r="X959" s="166"/>
      <c r="Y959" s="205"/>
      <c r="Z959" s="265"/>
      <c r="AA959" s="166"/>
      <c r="AB959" s="166"/>
      <c r="AC959" s="205"/>
      <c r="AD959" s="205"/>
      <c r="AE959" s="166"/>
      <c r="AF959" s="166"/>
      <c r="AG959" s="205"/>
      <c r="AH959" s="205"/>
      <c r="AI959" s="185"/>
      <c r="AJ959" s="166"/>
      <c r="AK959" s="205"/>
      <c r="AL959" s="205"/>
      <c r="AM959" s="166"/>
      <c r="AN959" s="166"/>
      <c r="AO959" s="205"/>
      <c r="AP959" s="265"/>
      <c r="AQ959" s="185"/>
      <c r="AR959" s="166"/>
      <c r="AS959" s="205"/>
      <c r="AT959" s="205"/>
      <c r="AU959" s="166"/>
      <c r="AV959" s="166"/>
      <c r="AW959" s="205"/>
      <c r="AX959" s="265"/>
      <c r="AY959" s="185"/>
      <c r="AZ959" s="166"/>
      <c r="BA959" s="205"/>
      <c r="BB959" s="205"/>
      <c r="BC959" s="166"/>
      <c r="BD959" s="166"/>
      <c r="BE959" s="205"/>
      <c r="BF959" s="265"/>
      <c r="BG959" s="166"/>
    </row>
    <row r="960" spans="1:59" ht="12.75" x14ac:dyDescent="0.2">
      <c r="A960" s="205"/>
      <c r="B960" s="206"/>
      <c r="C960" s="185"/>
      <c r="D960" s="166"/>
      <c r="E960" s="205"/>
      <c r="F960" s="205"/>
      <c r="G960" s="166"/>
      <c r="H960" s="166"/>
      <c r="I960" s="205"/>
      <c r="J960" s="265"/>
      <c r="K960" s="185"/>
      <c r="L960" s="166"/>
      <c r="M960" s="205"/>
      <c r="N960" s="205"/>
      <c r="O960" s="166"/>
      <c r="P960" s="166"/>
      <c r="Q960" s="205"/>
      <c r="R960" s="265"/>
      <c r="S960" s="185"/>
      <c r="T960" s="166"/>
      <c r="U960" s="205"/>
      <c r="V960" s="205"/>
      <c r="W960" s="166"/>
      <c r="X960" s="166"/>
      <c r="Y960" s="205"/>
      <c r="Z960" s="265"/>
      <c r="AA960" s="166"/>
      <c r="AB960" s="166"/>
      <c r="AC960" s="205"/>
      <c r="AD960" s="205"/>
      <c r="AE960" s="166"/>
      <c r="AF960" s="166"/>
      <c r="AG960" s="205"/>
      <c r="AH960" s="205"/>
      <c r="AI960" s="185"/>
      <c r="AJ960" s="166"/>
      <c r="AK960" s="205"/>
      <c r="AL960" s="205"/>
      <c r="AM960" s="166"/>
      <c r="AN960" s="166"/>
      <c r="AO960" s="205"/>
      <c r="AP960" s="265"/>
      <c r="AQ960" s="185"/>
      <c r="AR960" s="166"/>
      <c r="AS960" s="205"/>
      <c r="AT960" s="205"/>
      <c r="AU960" s="166"/>
      <c r="AV960" s="166"/>
      <c r="AW960" s="205"/>
      <c r="AX960" s="265"/>
      <c r="AY960" s="185"/>
      <c r="AZ960" s="166"/>
      <c r="BA960" s="205"/>
      <c r="BB960" s="205"/>
      <c r="BC960" s="166"/>
      <c r="BD960" s="166"/>
      <c r="BE960" s="205"/>
      <c r="BF960" s="265"/>
      <c r="BG960" s="166"/>
    </row>
    <row r="961" spans="1:59" ht="12.75" x14ac:dyDescent="0.2">
      <c r="A961" s="205"/>
      <c r="B961" s="206"/>
      <c r="C961" s="185"/>
      <c r="D961" s="166"/>
      <c r="E961" s="205"/>
      <c r="F961" s="205"/>
      <c r="G961" s="166"/>
      <c r="H961" s="166"/>
      <c r="I961" s="205"/>
      <c r="J961" s="265"/>
      <c r="K961" s="185"/>
      <c r="L961" s="166"/>
      <c r="M961" s="205"/>
      <c r="N961" s="205"/>
      <c r="O961" s="166"/>
      <c r="P961" s="166"/>
      <c r="Q961" s="205"/>
      <c r="R961" s="265"/>
      <c r="S961" s="185"/>
      <c r="T961" s="166"/>
      <c r="U961" s="205"/>
      <c r="V961" s="205"/>
      <c r="W961" s="166"/>
      <c r="X961" s="166"/>
      <c r="Y961" s="205"/>
      <c r="Z961" s="265"/>
      <c r="AA961" s="166"/>
      <c r="AB961" s="166"/>
      <c r="AC961" s="205"/>
      <c r="AD961" s="205"/>
      <c r="AE961" s="166"/>
      <c r="AF961" s="166"/>
      <c r="AG961" s="205"/>
      <c r="AH961" s="205"/>
      <c r="AI961" s="185"/>
      <c r="AJ961" s="166"/>
      <c r="AK961" s="205"/>
      <c r="AL961" s="205"/>
      <c r="AM961" s="166"/>
      <c r="AN961" s="166"/>
      <c r="AO961" s="205"/>
      <c r="AP961" s="265"/>
      <c r="AQ961" s="185"/>
      <c r="AR961" s="166"/>
      <c r="AS961" s="205"/>
      <c r="AT961" s="205"/>
      <c r="AU961" s="166"/>
      <c r="AV961" s="166"/>
      <c r="AW961" s="205"/>
      <c r="AX961" s="265"/>
      <c r="AY961" s="185"/>
      <c r="AZ961" s="166"/>
      <c r="BA961" s="205"/>
      <c r="BB961" s="205"/>
      <c r="BC961" s="166"/>
      <c r="BD961" s="166"/>
      <c r="BE961" s="205"/>
      <c r="BF961" s="265"/>
      <c r="BG961" s="166"/>
    </row>
    <row r="962" spans="1:59" ht="12.75" x14ac:dyDescent="0.2">
      <c r="A962" s="205"/>
      <c r="B962" s="206"/>
      <c r="C962" s="185"/>
      <c r="D962" s="166"/>
      <c r="E962" s="205"/>
      <c r="F962" s="205"/>
      <c r="G962" s="166"/>
      <c r="H962" s="166"/>
      <c r="I962" s="205"/>
      <c r="J962" s="265"/>
      <c r="K962" s="185"/>
      <c r="L962" s="166"/>
      <c r="M962" s="205"/>
      <c r="N962" s="205"/>
      <c r="O962" s="166"/>
      <c r="P962" s="166"/>
      <c r="Q962" s="205"/>
      <c r="R962" s="265"/>
      <c r="S962" s="185"/>
      <c r="T962" s="166"/>
      <c r="U962" s="205"/>
      <c r="V962" s="205"/>
      <c r="W962" s="166"/>
      <c r="X962" s="166"/>
      <c r="Y962" s="205"/>
      <c r="Z962" s="265"/>
      <c r="AA962" s="166"/>
      <c r="AB962" s="166"/>
      <c r="AC962" s="205"/>
      <c r="AD962" s="205"/>
      <c r="AE962" s="166"/>
      <c r="AF962" s="166"/>
      <c r="AG962" s="205"/>
      <c r="AH962" s="205"/>
      <c r="AI962" s="185"/>
      <c r="AJ962" s="166"/>
      <c r="AK962" s="205"/>
      <c r="AL962" s="205"/>
      <c r="AM962" s="166"/>
      <c r="AN962" s="166"/>
      <c r="AO962" s="205"/>
      <c r="AP962" s="265"/>
      <c r="AQ962" s="185"/>
      <c r="AR962" s="166"/>
      <c r="AS962" s="205"/>
      <c r="AT962" s="205"/>
      <c r="AU962" s="166"/>
      <c r="AV962" s="166"/>
      <c r="AW962" s="205"/>
      <c r="AX962" s="265"/>
      <c r="AY962" s="185"/>
      <c r="AZ962" s="166"/>
      <c r="BA962" s="205"/>
      <c r="BB962" s="205"/>
      <c r="BC962" s="166"/>
      <c r="BD962" s="166"/>
      <c r="BE962" s="205"/>
      <c r="BF962" s="265"/>
      <c r="BG962" s="166"/>
    </row>
    <row r="963" spans="1:59" ht="12.75" x14ac:dyDescent="0.2">
      <c r="A963" s="205"/>
      <c r="B963" s="206"/>
      <c r="C963" s="185"/>
      <c r="D963" s="166"/>
      <c r="E963" s="205"/>
      <c r="F963" s="205"/>
      <c r="G963" s="166"/>
      <c r="H963" s="166"/>
      <c r="I963" s="205"/>
      <c r="J963" s="265"/>
      <c r="K963" s="185"/>
      <c r="L963" s="166"/>
      <c r="M963" s="205"/>
      <c r="N963" s="205"/>
      <c r="O963" s="166"/>
      <c r="P963" s="166"/>
      <c r="Q963" s="205"/>
      <c r="R963" s="265"/>
      <c r="S963" s="185"/>
      <c r="T963" s="166"/>
      <c r="U963" s="205"/>
      <c r="V963" s="205"/>
      <c r="W963" s="166"/>
      <c r="X963" s="166"/>
      <c r="Y963" s="205"/>
      <c r="Z963" s="265"/>
      <c r="AA963" s="166"/>
      <c r="AB963" s="166"/>
      <c r="AC963" s="205"/>
      <c r="AD963" s="205"/>
      <c r="AE963" s="166"/>
      <c r="AF963" s="166"/>
      <c r="AG963" s="205"/>
      <c r="AH963" s="205"/>
      <c r="AI963" s="185"/>
      <c r="AJ963" s="166"/>
      <c r="AK963" s="205"/>
      <c r="AL963" s="205"/>
      <c r="AM963" s="166"/>
      <c r="AN963" s="166"/>
      <c r="AO963" s="205"/>
      <c r="AP963" s="265"/>
      <c r="AQ963" s="185"/>
      <c r="AR963" s="166"/>
      <c r="AS963" s="205"/>
      <c r="AT963" s="205"/>
      <c r="AU963" s="166"/>
      <c r="AV963" s="166"/>
      <c r="AW963" s="205"/>
      <c r="AX963" s="265"/>
      <c r="AY963" s="185"/>
      <c r="AZ963" s="166"/>
      <c r="BA963" s="205"/>
      <c r="BB963" s="205"/>
      <c r="BC963" s="166"/>
      <c r="BD963" s="166"/>
      <c r="BE963" s="205"/>
      <c r="BF963" s="265"/>
      <c r="BG963" s="166"/>
    </row>
    <row r="964" spans="1:59" ht="12.75" x14ac:dyDescent="0.2">
      <c r="A964" s="205"/>
      <c r="B964" s="206"/>
      <c r="C964" s="185"/>
      <c r="D964" s="166"/>
      <c r="E964" s="205"/>
      <c r="F964" s="205"/>
      <c r="G964" s="166"/>
      <c r="H964" s="166"/>
      <c r="I964" s="205"/>
      <c r="J964" s="265"/>
      <c r="K964" s="185"/>
      <c r="L964" s="166"/>
      <c r="M964" s="205"/>
      <c r="N964" s="205"/>
      <c r="O964" s="166"/>
      <c r="P964" s="166"/>
      <c r="Q964" s="205"/>
      <c r="R964" s="265"/>
      <c r="S964" s="185"/>
      <c r="T964" s="166"/>
      <c r="U964" s="205"/>
      <c r="V964" s="205"/>
      <c r="W964" s="166"/>
      <c r="X964" s="166"/>
      <c r="Y964" s="205"/>
      <c r="Z964" s="265"/>
      <c r="AA964" s="166"/>
      <c r="AB964" s="166"/>
      <c r="AC964" s="205"/>
      <c r="AD964" s="205"/>
      <c r="AE964" s="166"/>
      <c r="AF964" s="166"/>
      <c r="AG964" s="205"/>
      <c r="AH964" s="205"/>
      <c r="AI964" s="185"/>
      <c r="AJ964" s="166"/>
      <c r="AK964" s="205"/>
      <c r="AL964" s="205"/>
      <c r="AM964" s="166"/>
      <c r="AN964" s="166"/>
      <c r="AO964" s="205"/>
      <c r="AP964" s="265"/>
      <c r="AQ964" s="185"/>
      <c r="AR964" s="166"/>
      <c r="AS964" s="205"/>
      <c r="AT964" s="205"/>
      <c r="AU964" s="166"/>
      <c r="AV964" s="166"/>
      <c r="AW964" s="205"/>
      <c r="AX964" s="265"/>
      <c r="AY964" s="185"/>
      <c r="AZ964" s="166"/>
      <c r="BA964" s="205"/>
      <c r="BB964" s="205"/>
      <c r="BC964" s="166"/>
      <c r="BD964" s="166"/>
      <c r="BE964" s="205"/>
      <c r="BF964" s="265"/>
      <c r="BG964" s="166"/>
    </row>
    <row r="965" spans="1:59" ht="12.75" x14ac:dyDescent="0.2">
      <c r="A965" s="205"/>
      <c r="B965" s="206"/>
      <c r="C965" s="185"/>
      <c r="D965" s="166"/>
      <c r="E965" s="205"/>
      <c r="F965" s="205"/>
      <c r="G965" s="166"/>
      <c r="H965" s="166"/>
      <c r="I965" s="205"/>
      <c r="J965" s="265"/>
      <c r="K965" s="185"/>
      <c r="L965" s="166"/>
      <c r="M965" s="205"/>
      <c r="N965" s="205"/>
      <c r="O965" s="166"/>
      <c r="P965" s="166"/>
      <c r="Q965" s="205"/>
      <c r="R965" s="265"/>
      <c r="S965" s="185"/>
      <c r="T965" s="166"/>
      <c r="U965" s="205"/>
      <c r="V965" s="205"/>
      <c r="W965" s="166"/>
      <c r="X965" s="166"/>
      <c r="Y965" s="205"/>
      <c r="Z965" s="265"/>
      <c r="AA965" s="166"/>
      <c r="AB965" s="166"/>
      <c r="AC965" s="205"/>
      <c r="AD965" s="205"/>
      <c r="AE965" s="166"/>
      <c r="AF965" s="166"/>
      <c r="AG965" s="205"/>
      <c r="AH965" s="205"/>
      <c r="AI965" s="185"/>
      <c r="AJ965" s="166"/>
      <c r="AK965" s="205"/>
      <c r="AL965" s="205"/>
      <c r="AM965" s="166"/>
      <c r="AN965" s="166"/>
      <c r="AO965" s="205"/>
      <c r="AP965" s="265"/>
      <c r="AQ965" s="185"/>
      <c r="AR965" s="166"/>
      <c r="AS965" s="205"/>
      <c r="AT965" s="205"/>
      <c r="AU965" s="166"/>
      <c r="AV965" s="166"/>
      <c r="AW965" s="205"/>
      <c r="AX965" s="265"/>
      <c r="AY965" s="185"/>
      <c r="AZ965" s="166"/>
      <c r="BA965" s="205"/>
      <c r="BB965" s="205"/>
      <c r="BC965" s="166"/>
      <c r="BD965" s="166"/>
      <c r="BE965" s="205"/>
      <c r="BF965" s="265"/>
      <c r="BG965" s="166"/>
    </row>
    <row r="966" spans="1:59" ht="12.75" x14ac:dyDescent="0.2">
      <c r="A966" s="205"/>
      <c r="B966" s="206"/>
      <c r="C966" s="185"/>
      <c r="D966" s="166"/>
      <c r="E966" s="205"/>
      <c r="F966" s="205"/>
      <c r="G966" s="166"/>
      <c r="H966" s="166"/>
      <c r="I966" s="205"/>
      <c r="J966" s="265"/>
      <c r="K966" s="185"/>
      <c r="L966" s="166"/>
      <c r="M966" s="205"/>
      <c r="N966" s="205"/>
      <c r="O966" s="166"/>
      <c r="P966" s="166"/>
      <c r="Q966" s="205"/>
      <c r="R966" s="265"/>
      <c r="S966" s="185"/>
      <c r="T966" s="166"/>
      <c r="U966" s="205"/>
      <c r="V966" s="205"/>
      <c r="W966" s="166"/>
      <c r="X966" s="166"/>
      <c r="Y966" s="205"/>
      <c r="Z966" s="265"/>
      <c r="AA966" s="166"/>
      <c r="AB966" s="166"/>
      <c r="AC966" s="205"/>
      <c r="AD966" s="205"/>
      <c r="AE966" s="166"/>
      <c r="AF966" s="166"/>
      <c r="AG966" s="205"/>
      <c r="AH966" s="205"/>
      <c r="AI966" s="185"/>
      <c r="AJ966" s="166"/>
      <c r="AK966" s="205"/>
      <c r="AL966" s="205"/>
      <c r="AM966" s="166"/>
      <c r="AN966" s="166"/>
      <c r="AO966" s="205"/>
      <c r="AP966" s="265"/>
      <c r="AQ966" s="185"/>
      <c r="AR966" s="166"/>
      <c r="AS966" s="205"/>
      <c r="AT966" s="205"/>
      <c r="AU966" s="166"/>
      <c r="AV966" s="166"/>
      <c r="AW966" s="205"/>
      <c r="AX966" s="265"/>
      <c r="AY966" s="185"/>
      <c r="AZ966" s="166"/>
      <c r="BA966" s="205"/>
      <c r="BB966" s="205"/>
      <c r="BC966" s="166"/>
      <c r="BD966" s="166"/>
      <c r="BE966" s="205"/>
      <c r="BF966" s="265"/>
      <c r="BG966" s="166"/>
    </row>
    <row r="967" spans="1:59" ht="12.75" x14ac:dyDescent="0.2">
      <c r="A967" s="205"/>
      <c r="B967" s="206"/>
      <c r="C967" s="185"/>
      <c r="D967" s="166"/>
      <c r="E967" s="205"/>
      <c r="F967" s="205"/>
      <c r="G967" s="166"/>
      <c r="H967" s="166"/>
      <c r="I967" s="205"/>
      <c r="J967" s="265"/>
      <c r="K967" s="185"/>
      <c r="L967" s="166"/>
      <c r="M967" s="205"/>
      <c r="N967" s="205"/>
      <c r="O967" s="166"/>
      <c r="P967" s="166"/>
      <c r="Q967" s="205"/>
      <c r="R967" s="265"/>
      <c r="S967" s="185"/>
      <c r="T967" s="166"/>
      <c r="U967" s="205"/>
      <c r="V967" s="205"/>
      <c r="W967" s="166"/>
      <c r="X967" s="166"/>
      <c r="Y967" s="205"/>
      <c r="Z967" s="265"/>
      <c r="AA967" s="166"/>
      <c r="AB967" s="166"/>
      <c r="AC967" s="205"/>
      <c r="AD967" s="205"/>
      <c r="AE967" s="166"/>
      <c r="AF967" s="166"/>
      <c r="AG967" s="205"/>
      <c r="AH967" s="205"/>
      <c r="AI967" s="185"/>
      <c r="AJ967" s="166"/>
      <c r="AK967" s="205"/>
      <c r="AL967" s="205"/>
      <c r="AM967" s="166"/>
      <c r="AN967" s="166"/>
      <c r="AO967" s="205"/>
      <c r="AP967" s="265"/>
      <c r="AQ967" s="185"/>
      <c r="AR967" s="166"/>
      <c r="AS967" s="205"/>
      <c r="AT967" s="205"/>
      <c r="AU967" s="166"/>
      <c r="AV967" s="166"/>
      <c r="AW967" s="205"/>
      <c r="AX967" s="265"/>
      <c r="AY967" s="185"/>
      <c r="AZ967" s="166"/>
      <c r="BA967" s="205"/>
      <c r="BB967" s="205"/>
      <c r="BC967" s="166"/>
      <c r="BD967" s="166"/>
      <c r="BE967" s="205"/>
      <c r="BF967" s="265"/>
      <c r="BG967" s="166"/>
    </row>
    <row r="968" spans="1:59" ht="12.75" x14ac:dyDescent="0.2">
      <c r="A968" s="205"/>
      <c r="B968" s="206"/>
      <c r="C968" s="185"/>
      <c r="D968" s="166"/>
      <c r="E968" s="205"/>
      <c r="F968" s="205"/>
      <c r="G968" s="166"/>
      <c r="H968" s="166"/>
      <c r="I968" s="205"/>
      <c r="J968" s="265"/>
      <c r="K968" s="185"/>
      <c r="L968" s="166"/>
      <c r="M968" s="205"/>
      <c r="N968" s="205"/>
      <c r="O968" s="166"/>
      <c r="P968" s="166"/>
      <c r="Q968" s="205"/>
      <c r="R968" s="265"/>
      <c r="S968" s="185"/>
      <c r="T968" s="166"/>
      <c r="U968" s="205"/>
      <c r="V968" s="205"/>
      <c r="W968" s="166"/>
      <c r="X968" s="166"/>
      <c r="Y968" s="205"/>
      <c r="Z968" s="265"/>
      <c r="AA968" s="166"/>
      <c r="AB968" s="166"/>
      <c r="AC968" s="205"/>
      <c r="AD968" s="205"/>
      <c r="AE968" s="166"/>
      <c r="AF968" s="166"/>
      <c r="AG968" s="205"/>
      <c r="AH968" s="205"/>
      <c r="AI968" s="185"/>
      <c r="AJ968" s="166"/>
      <c r="AK968" s="205"/>
      <c r="AL968" s="205"/>
      <c r="AM968" s="166"/>
      <c r="AN968" s="166"/>
      <c r="AO968" s="205"/>
      <c r="AP968" s="265"/>
      <c r="AQ968" s="185"/>
      <c r="AR968" s="166"/>
      <c r="AS968" s="205"/>
      <c r="AT968" s="205"/>
      <c r="AU968" s="166"/>
      <c r="AV968" s="166"/>
      <c r="AW968" s="205"/>
      <c r="AX968" s="265"/>
      <c r="AY968" s="185"/>
      <c r="AZ968" s="166"/>
      <c r="BA968" s="205"/>
      <c r="BB968" s="205"/>
      <c r="BC968" s="166"/>
      <c r="BD968" s="166"/>
      <c r="BE968" s="205"/>
      <c r="BF968" s="265"/>
      <c r="BG968" s="166"/>
    </row>
    <row r="969" spans="1:59" ht="12.75" x14ac:dyDescent="0.2">
      <c r="A969" s="205"/>
      <c r="B969" s="206"/>
      <c r="C969" s="185"/>
      <c r="D969" s="166"/>
      <c r="E969" s="205"/>
      <c r="F969" s="205"/>
      <c r="G969" s="166"/>
      <c r="H969" s="166"/>
      <c r="I969" s="205"/>
      <c r="J969" s="265"/>
      <c r="K969" s="185"/>
      <c r="L969" s="166"/>
      <c r="M969" s="205"/>
      <c r="N969" s="205"/>
      <c r="O969" s="166"/>
      <c r="P969" s="166"/>
      <c r="Q969" s="205"/>
      <c r="R969" s="265"/>
      <c r="S969" s="185"/>
      <c r="T969" s="166"/>
      <c r="U969" s="205"/>
      <c r="V969" s="205"/>
      <c r="W969" s="166"/>
      <c r="X969" s="166"/>
      <c r="Y969" s="205"/>
      <c r="Z969" s="265"/>
      <c r="AA969" s="166"/>
      <c r="AB969" s="166"/>
      <c r="AC969" s="205"/>
      <c r="AD969" s="205"/>
      <c r="AE969" s="166"/>
      <c r="AF969" s="166"/>
      <c r="AG969" s="205"/>
      <c r="AH969" s="205"/>
      <c r="AI969" s="185"/>
      <c r="AJ969" s="166"/>
      <c r="AK969" s="205"/>
      <c r="AL969" s="205"/>
      <c r="AM969" s="166"/>
      <c r="AN969" s="166"/>
      <c r="AO969" s="205"/>
      <c r="AP969" s="265"/>
      <c r="AQ969" s="185"/>
      <c r="AR969" s="166"/>
      <c r="AS969" s="205"/>
      <c r="AT969" s="205"/>
      <c r="AU969" s="166"/>
      <c r="AV969" s="166"/>
      <c r="AW969" s="205"/>
      <c r="AX969" s="265"/>
      <c r="AY969" s="185"/>
      <c r="AZ969" s="166"/>
      <c r="BA969" s="205"/>
      <c r="BB969" s="205"/>
      <c r="BC969" s="166"/>
      <c r="BD969" s="166"/>
      <c r="BE969" s="205"/>
      <c r="BF969" s="265"/>
      <c r="BG969" s="166"/>
    </row>
    <row r="970" spans="1:59" ht="12.75" x14ac:dyDescent="0.2">
      <c r="A970" s="205"/>
      <c r="B970" s="206"/>
      <c r="C970" s="185"/>
      <c r="D970" s="166"/>
      <c r="E970" s="205"/>
      <c r="F970" s="205"/>
      <c r="G970" s="166"/>
      <c r="H970" s="166"/>
      <c r="I970" s="205"/>
      <c r="J970" s="265"/>
      <c r="K970" s="185"/>
      <c r="L970" s="166"/>
      <c r="M970" s="205"/>
      <c r="N970" s="205"/>
      <c r="O970" s="166"/>
      <c r="P970" s="166"/>
      <c r="Q970" s="205"/>
      <c r="R970" s="265"/>
      <c r="S970" s="185"/>
      <c r="T970" s="166"/>
      <c r="U970" s="205"/>
      <c r="V970" s="205"/>
      <c r="W970" s="166"/>
      <c r="X970" s="166"/>
      <c r="Y970" s="205"/>
      <c r="Z970" s="265"/>
      <c r="AA970" s="166"/>
      <c r="AB970" s="166"/>
      <c r="AC970" s="205"/>
      <c r="AD970" s="205"/>
      <c r="AE970" s="166"/>
      <c r="AF970" s="166"/>
      <c r="AG970" s="205"/>
      <c r="AH970" s="205"/>
      <c r="AI970" s="185"/>
      <c r="AJ970" s="166"/>
      <c r="AK970" s="205"/>
      <c r="AL970" s="205"/>
      <c r="AM970" s="166"/>
      <c r="AN970" s="166"/>
      <c r="AO970" s="205"/>
      <c r="AP970" s="265"/>
      <c r="AQ970" s="185"/>
      <c r="AR970" s="166"/>
      <c r="AS970" s="205"/>
      <c r="AT970" s="205"/>
      <c r="AU970" s="166"/>
      <c r="AV970" s="166"/>
      <c r="AW970" s="205"/>
      <c r="AX970" s="265"/>
      <c r="AY970" s="185"/>
      <c r="AZ970" s="166"/>
      <c r="BA970" s="205"/>
      <c r="BB970" s="205"/>
      <c r="BC970" s="166"/>
      <c r="BD970" s="166"/>
      <c r="BE970" s="205"/>
      <c r="BF970" s="265"/>
      <c r="BG970" s="166"/>
    </row>
    <row r="971" spans="1:59" ht="12.75" x14ac:dyDescent="0.2">
      <c r="A971" s="205"/>
      <c r="B971" s="206"/>
      <c r="C971" s="185"/>
      <c r="D971" s="166"/>
      <c r="E971" s="205"/>
      <c r="F971" s="205"/>
      <c r="G971" s="166"/>
      <c r="H971" s="166"/>
      <c r="I971" s="205"/>
      <c r="J971" s="265"/>
      <c r="K971" s="185"/>
      <c r="L971" s="166"/>
      <c r="M971" s="205"/>
      <c r="N971" s="205"/>
      <c r="O971" s="166"/>
      <c r="P971" s="166"/>
      <c r="Q971" s="205"/>
      <c r="R971" s="265"/>
      <c r="S971" s="185"/>
      <c r="T971" s="166"/>
      <c r="U971" s="205"/>
      <c r="V971" s="205"/>
      <c r="W971" s="166"/>
      <c r="X971" s="166"/>
      <c r="Y971" s="205"/>
      <c r="Z971" s="265"/>
      <c r="AA971" s="166"/>
      <c r="AB971" s="166"/>
      <c r="AC971" s="205"/>
      <c r="AD971" s="205"/>
      <c r="AE971" s="166"/>
      <c r="AF971" s="166"/>
      <c r="AG971" s="205"/>
      <c r="AH971" s="205"/>
      <c r="AI971" s="185"/>
      <c r="AJ971" s="166"/>
      <c r="AK971" s="205"/>
      <c r="AL971" s="205"/>
      <c r="AM971" s="166"/>
      <c r="AN971" s="166"/>
      <c r="AO971" s="205"/>
      <c r="AP971" s="265"/>
      <c r="AQ971" s="185"/>
      <c r="AR971" s="166"/>
      <c r="AS971" s="205"/>
      <c r="AT971" s="205"/>
      <c r="AU971" s="166"/>
      <c r="AV971" s="166"/>
      <c r="AW971" s="205"/>
      <c r="AX971" s="265"/>
      <c r="AY971" s="185"/>
      <c r="AZ971" s="166"/>
      <c r="BA971" s="205"/>
      <c r="BB971" s="205"/>
      <c r="BC971" s="166"/>
      <c r="BD971" s="166"/>
      <c r="BE971" s="205"/>
      <c r="BF971" s="265"/>
      <c r="BG971" s="166"/>
    </row>
    <row r="972" spans="1:59" ht="12.75" x14ac:dyDescent="0.2">
      <c r="A972" s="205"/>
      <c r="B972" s="206"/>
      <c r="C972" s="185"/>
      <c r="D972" s="166"/>
      <c r="E972" s="205"/>
      <c r="F972" s="205"/>
      <c r="G972" s="166"/>
      <c r="H972" s="166"/>
      <c r="I972" s="205"/>
      <c r="J972" s="265"/>
      <c r="K972" s="185"/>
      <c r="L972" s="166"/>
      <c r="M972" s="205"/>
      <c r="N972" s="205"/>
      <c r="O972" s="166"/>
      <c r="P972" s="166"/>
      <c r="Q972" s="205"/>
      <c r="R972" s="265"/>
      <c r="S972" s="185"/>
      <c r="T972" s="166"/>
      <c r="U972" s="205"/>
      <c r="V972" s="205"/>
      <c r="W972" s="166"/>
      <c r="X972" s="166"/>
      <c r="Y972" s="205"/>
      <c r="Z972" s="265"/>
      <c r="AA972" s="166"/>
      <c r="AB972" s="166"/>
      <c r="AC972" s="205"/>
      <c r="AD972" s="205"/>
      <c r="AE972" s="166"/>
      <c r="AF972" s="166"/>
      <c r="AG972" s="205"/>
      <c r="AH972" s="205"/>
      <c r="AI972" s="185"/>
      <c r="AJ972" s="166"/>
      <c r="AK972" s="205"/>
      <c r="AL972" s="205"/>
      <c r="AM972" s="166"/>
      <c r="AN972" s="166"/>
      <c r="AO972" s="205"/>
      <c r="AP972" s="265"/>
      <c r="AQ972" s="185"/>
      <c r="AR972" s="166"/>
      <c r="AS972" s="205"/>
      <c r="AT972" s="205"/>
      <c r="AU972" s="166"/>
      <c r="AV972" s="166"/>
      <c r="AW972" s="205"/>
      <c r="AX972" s="265"/>
      <c r="AY972" s="185"/>
      <c r="AZ972" s="166"/>
      <c r="BA972" s="205"/>
      <c r="BB972" s="205"/>
      <c r="BC972" s="166"/>
      <c r="BD972" s="166"/>
      <c r="BE972" s="205"/>
      <c r="BF972" s="265"/>
      <c r="BG972" s="166"/>
    </row>
    <row r="973" spans="1:59" ht="12.75" x14ac:dyDescent="0.2">
      <c r="A973" s="205"/>
      <c r="B973" s="206"/>
      <c r="C973" s="185"/>
      <c r="D973" s="166"/>
      <c r="E973" s="205"/>
      <c r="F973" s="205"/>
      <c r="G973" s="166"/>
      <c r="H973" s="166"/>
      <c r="I973" s="205"/>
      <c r="J973" s="265"/>
      <c r="K973" s="185"/>
      <c r="L973" s="166"/>
      <c r="M973" s="205"/>
      <c r="N973" s="205"/>
      <c r="O973" s="166"/>
      <c r="P973" s="166"/>
      <c r="Q973" s="205"/>
      <c r="R973" s="265"/>
      <c r="S973" s="185"/>
      <c r="T973" s="166"/>
      <c r="U973" s="205"/>
      <c r="V973" s="205"/>
      <c r="W973" s="166"/>
      <c r="X973" s="166"/>
      <c r="Y973" s="205"/>
      <c r="Z973" s="265"/>
      <c r="AA973" s="166"/>
      <c r="AB973" s="166"/>
      <c r="AC973" s="205"/>
      <c r="AD973" s="205"/>
      <c r="AE973" s="166"/>
      <c r="AF973" s="166"/>
      <c r="AG973" s="205"/>
      <c r="AH973" s="205"/>
      <c r="AI973" s="185"/>
      <c r="AJ973" s="166"/>
      <c r="AK973" s="205"/>
      <c r="AL973" s="205"/>
      <c r="AM973" s="166"/>
      <c r="AN973" s="166"/>
      <c r="AO973" s="205"/>
      <c r="AP973" s="265"/>
      <c r="AQ973" s="185"/>
      <c r="AR973" s="166"/>
      <c r="AS973" s="205"/>
      <c r="AT973" s="205"/>
      <c r="AU973" s="166"/>
      <c r="AV973" s="166"/>
      <c r="AW973" s="205"/>
      <c r="AX973" s="265"/>
      <c r="AY973" s="185"/>
      <c r="AZ973" s="166"/>
      <c r="BA973" s="205"/>
      <c r="BB973" s="205"/>
      <c r="BC973" s="166"/>
      <c r="BD973" s="166"/>
      <c r="BE973" s="205"/>
      <c r="BF973" s="265"/>
      <c r="BG973" s="166"/>
    </row>
    <row r="974" spans="1:59" ht="12.75" x14ac:dyDescent="0.2">
      <c r="A974" s="205"/>
      <c r="B974" s="206"/>
      <c r="C974" s="185"/>
      <c r="D974" s="166"/>
      <c r="E974" s="205"/>
      <c r="F974" s="205"/>
      <c r="G974" s="166"/>
      <c r="H974" s="166"/>
      <c r="I974" s="205"/>
      <c r="J974" s="265"/>
      <c r="K974" s="185"/>
      <c r="L974" s="166"/>
      <c r="M974" s="205"/>
      <c r="N974" s="205"/>
      <c r="O974" s="166"/>
      <c r="P974" s="166"/>
      <c r="Q974" s="205"/>
      <c r="R974" s="265"/>
      <c r="S974" s="185"/>
      <c r="T974" s="166"/>
      <c r="U974" s="205"/>
      <c r="V974" s="205"/>
      <c r="W974" s="166"/>
      <c r="X974" s="166"/>
      <c r="Y974" s="205"/>
      <c r="Z974" s="265"/>
      <c r="AA974" s="166"/>
      <c r="AB974" s="166"/>
      <c r="AC974" s="205"/>
      <c r="AD974" s="205"/>
      <c r="AE974" s="166"/>
      <c r="AF974" s="166"/>
      <c r="AG974" s="205"/>
      <c r="AH974" s="205"/>
      <c r="AI974" s="185"/>
      <c r="AJ974" s="166"/>
      <c r="AK974" s="205"/>
      <c r="AL974" s="205"/>
      <c r="AM974" s="166"/>
      <c r="AN974" s="166"/>
      <c r="AO974" s="205"/>
      <c r="AP974" s="265"/>
      <c r="AQ974" s="185"/>
      <c r="AR974" s="166"/>
      <c r="AS974" s="205"/>
      <c r="AT974" s="205"/>
      <c r="AU974" s="166"/>
      <c r="AV974" s="166"/>
      <c r="AW974" s="205"/>
      <c r="AX974" s="265"/>
      <c r="AY974" s="185"/>
      <c r="AZ974" s="166"/>
      <c r="BA974" s="205"/>
      <c r="BB974" s="205"/>
      <c r="BC974" s="166"/>
      <c r="BD974" s="166"/>
      <c r="BE974" s="205"/>
      <c r="BF974" s="265"/>
      <c r="BG974" s="166"/>
    </row>
    <row r="975" spans="1:59" ht="12.75" x14ac:dyDescent="0.2">
      <c r="A975" s="205"/>
      <c r="B975" s="206"/>
      <c r="C975" s="185"/>
      <c r="D975" s="166"/>
      <c r="E975" s="205"/>
      <c r="F975" s="205"/>
      <c r="G975" s="166"/>
      <c r="H975" s="166"/>
      <c r="I975" s="205"/>
      <c r="J975" s="265"/>
      <c r="K975" s="185"/>
      <c r="L975" s="166"/>
      <c r="M975" s="205"/>
      <c r="N975" s="205"/>
      <c r="O975" s="166"/>
      <c r="P975" s="166"/>
      <c r="Q975" s="205"/>
      <c r="R975" s="265"/>
      <c r="S975" s="185"/>
      <c r="T975" s="166"/>
      <c r="U975" s="205"/>
      <c r="V975" s="205"/>
      <c r="W975" s="166"/>
      <c r="X975" s="166"/>
      <c r="Y975" s="205"/>
      <c r="Z975" s="265"/>
      <c r="AA975" s="166"/>
      <c r="AB975" s="166"/>
      <c r="AC975" s="205"/>
      <c r="AD975" s="205"/>
      <c r="AE975" s="166"/>
      <c r="AF975" s="166"/>
      <c r="AG975" s="205"/>
      <c r="AH975" s="205"/>
      <c r="AI975" s="185"/>
      <c r="AJ975" s="166"/>
      <c r="AK975" s="205"/>
      <c r="AL975" s="205"/>
      <c r="AM975" s="166"/>
      <c r="AN975" s="166"/>
      <c r="AO975" s="205"/>
      <c r="AP975" s="265"/>
      <c r="AQ975" s="185"/>
      <c r="AR975" s="166"/>
      <c r="AS975" s="205"/>
      <c r="AT975" s="205"/>
      <c r="AU975" s="166"/>
      <c r="AV975" s="166"/>
      <c r="AW975" s="205"/>
      <c r="AX975" s="265"/>
      <c r="AY975" s="185"/>
      <c r="AZ975" s="166"/>
      <c r="BA975" s="205"/>
      <c r="BB975" s="205"/>
      <c r="BC975" s="166"/>
      <c r="BD975" s="166"/>
      <c r="BE975" s="205"/>
      <c r="BF975" s="265"/>
      <c r="BG975" s="166"/>
    </row>
    <row r="976" spans="1:59" ht="12.75" x14ac:dyDescent="0.2">
      <c r="A976" s="205"/>
      <c r="B976" s="206"/>
      <c r="C976" s="185"/>
      <c r="D976" s="166"/>
      <c r="E976" s="205"/>
      <c r="F976" s="205"/>
      <c r="G976" s="166"/>
      <c r="H976" s="166"/>
      <c r="I976" s="205"/>
      <c r="J976" s="265"/>
      <c r="K976" s="185"/>
      <c r="L976" s="166"/>
      <c r="M976" s="205"/>
      <c r="N976" s="205"/>
      <c r="O976" s="166"/>
      <c r="P976" s="166"/>
      <c r="Q976" s="205"/>
      <c r="R976" s="265"/>
      <c r="S976" s="185"/>
      <c r="T976" s="166"/>
      <c r="U976" s="205"/>
      <c r="V976" s="205"/>
      <c r="W976" s="166"/>
      <c r="X976" s="166"/>
      <c r="Y976" s="205"/>
      <c r="Z976" s="265"/>
      <c r="AA976" s="166"/>
      <c r="AB976" s="166"/>
      <c r="AC976" s="205"/>
      <c r="AD976" s="205"/>
      <c r="AE976" s="166"/>
      <c r="AF976" s="166"/>
      <c r="AG976" s="205"/>
      <c r="AH976" s="205"/>
      <c r="AI976" s="185"/>
      <c r="AJ976" s="166"/>
      <c r="AK976" s="205"/>
      <c r="AL976" s="205"/>
      <c r="AM976" s="166"/>
      <c r="AN976" s="166"/>
      <c r="AO976" s="205"/>
      <c r="AP976" s="265"/>
      <c r="AQ976" s="185"/>
      <c r="AR976" s="166"/>
      <c r="AS976" s="205"/>
      <c r="AT976" s="205"/>
      <c r="AU976" s="166"/>
      <c r="AV976" s="166"/>
      <c r="AW976" s="205"/>
      <c r="AX976" s="265"/>
      <c r="AY976" s="185"/>
      <c r="AZ976" s="166"/>
      <c r="BA976" s="205"/>
      <c r="BB976" s="205"/>
      <c r="BC976" s="166"/>
      <c r="BD976" s="166"/>
      <c r="BE976" s="205"/>
      <c r="BF976" s="265"/>
      <c r="BG976" s="166"/>
    </row>
    <row r="977" spans="1:59" ht="12.75" x14ac:dyDescent="0.2">
      <c r="A977" s="205"/>
      <c r="B977" s="206"/>
      <c r="C977" s="185"/>
      <c r="D977" s="166"/>
      <c r="E977" s="205"/>
      <c r="F977" s="205"/>
      <c r="G977" s="166"/>
      <c r="H977" s="166"/>
      <c r="I977" s="205"/>
      <c r="J977" s="265"/>
      <c r="K977" s="185"/>
      <c r="L977" s="166"/>
      <c r="M977" s="205"/>
      <c r="N977" s="205"/>
      <c r="O977" s="166"/>
      <c r="P977" s="166"/>
      <c r="Q977" s="205"/>
      <c r="R977" s="265"/>
      <c r="S977" s="185"/>
      <c r="T977" s="166"/>
      <c r="U977" s="205"/>
      <c r="V977" s="205"/>
      <c r="W977" s="166"/>
      <c r="X977" s="166"/>
      <c r="Y977" s="205"/>
      <c r="Z977" s="265"/>
      <c r="AA977" s="166"/>
      <c r="AB977" s="166"/>
      <c r="AC977" s="205"/>
      <c r="AD977" s="205"/>
      <c r="AE977" s="166"/>
      <c r="AF977" s="166"/>
      <c r="AG977" s="205"/>
      <c r="AH977" s="205"/>
      <c r="AI977" s="185"/>
      <c r="AJ977" s="166"/>
      <c r="AK977" s="205"/>
      <c r="AL977" s="205"/>
      <c r="AM977" s="166"/>
      <c r="AN977" s="166"/>
      <c r="AO977" s="205"/>
      <c r="AP977" s="265"/>
      <c r="AQ977" s="185"/>
      <c r="AR977" s="166"/>
      <c r="AS977" s="205"/>
      <c r="AT977" s="205"/>
      <c r="AU977" s="166"/>
      <c r="AV977" s="166"/>
      <c r="AW977" s="205"/>
      <c r="AX977" s="265"/>
      <c r="AY977" s="185"/>
      <c r="AZ977" s="166"/>
      <c r="BA977" s="205"/>
      <c r="BB977" s="205"/>
      <c r="BC977" s="166"/>
      <c r="BD977" s="166"/>
      <c r="BE977" s="205"/>
      <c r="BF977" s="265"/>
      <c r="BG977" s="166"/>
    </row>
    <row r="978" spans="1:59" ht="12.75" x14ac:dyDescent="0.2">
      <c r="A978" s="205"/>
      <c r="B978" s="206"/>
      <c r="C978" s="185"/>
      <c r="D978" s="166"/>
      <c r="E978" s="205"/>
      <c r="F978" s="205"/>
      <c r="G978" s="166"/>
      <c r="H978" s="166"/>
      <c r="I978" s="205"/>
      <c r="J978" s="265"/>
      <c r="K978" s="185"/>
      <c r="L978" s="166"/>
      <c r="M978" s="205"/>
      <c r="N978" s="205"/>
      <c r="O978" s="166"/>
      <c r="P978" s="166"/>
      <c r="Q978" s="205"/>
      <c r="R978" s="265"/>
      <c r="S978" s="185"/>
      <c r="T978" s="166"/>
      <c r="U978" s="205"/>
      <c r="V978" s="205"/>
      <c r="W978" s="166"/>
      <c r="X978" s="166"/>
      <c r="Y978" s="205"/>
      <c r="Z978" s="265"/>
      <c r="AA978" s="166"/>
      <c r="AB978" s="166"/>
      <c r="AC978" s="205"/>
      <c r="AD978" s="205"/>
      <c r="AE978" s="166"/>
      <c r="AF978" s="166"/>
      <c r="AG978" s="205"/>
      <c r="AH978" s="205"/>
      <c r="AI978" s="185"/>
      <c r="AJ978" s="166"/>
      <c r="AK978" s="205"/>
      <c r="AL978" s="205"/>
      <c r="AM978" s="166"/>
      <c r="AN978" s="166"/>
      <c r="AO978" s="205"/>
      <c r="AP978" s="265"/>
      <c r="AQ978" s="185"/>
      <c r="AR978" s="166"/>
      <c r="AS978" s="205"/>
      <c r="AT978" s="205"/>
      <c r="AU978" s="166"/>
      <c r="AV978" s="166"/>
      <c r="AW978" s="205"/>
      <c r="AX978" s="265"/>
      <c r="AY978" s="185"/>
      <c r="AZ978" s="166"/>
      <c r="BA978" s="205"/>
      <c r="BB978" s="205"/>
      <c r="BC978" s="166"/>
      <c r="BD978" s="166"/>
      <c r="BE978" s="205"/>
      <c r="BF978" s="265"/>
      <c r="BG978" s="166"/>
    </row>
    <row r="979" spans="1:59" ht="12.75" x14ac:dyDescent="0.2">
      <c r="A979" s="205"/>
      <c r="B979" s="206"/>
      <c r="C979" s="185"/>
      <c r="D979" s="166"/>
      <c r="E979" s="205"/>
      <c r="F979" s="205"/>
      <c r="G979" s="166"/>
      <c r="H979" s="166"/>
      <c r="I979" s="205"/>
      <c r="J979" s="265"/>
      <c r="K979" s="185"/>
      <c r="L979" s="166"/>
      <c r="M979" s="205"/>
      <c r="N979" s="205"/>
      <c r="O979" s="166"/>
      <c r="P979" s="166"/>
      <c r="Q979" s="205"/>
      <c r="R979" s="265"/>
      <c r="S979" s="185"/>
      <c r="T979" s="166"/>
      <c r="U979" s="205"/>
      <c r="V979" s="205"/>
      <c r="W979" s="166"/>
      <c r="X979" s="166"/>
      <c r="Y979" s="205"/>
      <c r="Z979" s="265"/>
      <c r="AA979" s="166"/>
      <c r="AB979" s="166"/>
      <c r="AC979" s="205"/>
      <c r="AD979" s="205"/>
      <c r="AE979" s="166"/>
      <c r="AF979" s="166"/>
      <c r="AG979" s="205"/>
      <c r="AH979" s="205"/>
      <c r="AI979" s="185"/>
      <c r="AJ979" s="166"/>
      <c r="AK979" s="205"/>
      <c r="AL979" s="205"/>
      <c r="AM979" s="166"/>
      <c r="AN979" s="166"/>
      <c r="AO979" s="205"/>
      <c r="AP979" s="265"/>
      <c r="AQ979" s="185"/>
      <c r="AR979" s="166"/>
      <c r="AS979" s="205"/>
      <c r="AT979" s="205"/>
      <c r="AU979" s="166"/>
      <c r="AV979" s="166"/>
      <c r="AW979" s="205"/>
      <c r="AX979" s="265"/>
      <c r="AY979" s="185"/>
      <c r="AZ979" s="166"/>
      <c r="BA979" s="205"/>
      <c r="BB979" s="205"/>
      <c r="BC979" s="166"/>
      <c r="BD979" s="166"/>
      <c r="BE979" s="205"/>
      <c r="BF979" s="265"/>
      <c r="BG979" s="166"/>
    </row>
    <row r="980" spans="1:59" ht="12.75" x14ac:dyDescent="0.2">
      <c r="A980" s="205"/>
      <c r="B980" s="206"/>
      <c r="C980" s="185"/>
      <c r="D980" s="166"/>
      <c r="E980" s="205"/>
      <c r="F980" s="205"/>
      <c r="G980" s="166"/>
      <c r="H980" s="166"/>
      <c r="I980" s="205"/>
      <c r="J980" s="265"/>
      <c r="K980" s="185"/>
      <c r="L980" s="166"/>
      <c r="M980" s="205"/>
      <c r="N980" s="205"/>
      <c r="O980" s="166"/>
      <c r="P980" s="166"/>
      <c r="Q980" s="205"/>
      <c r="R980" s="265"/>
      <c r="S980" s="185"/>
      <c r="T980" s="166"/>
      <c r="U980" s="205"/>
      <c r="V980" s="205"/>
      <c r="W980" s="166"/>
      <c r="X980" s="166"/>
      <c r="Y980" s="205"/>
      <c r="Z980" s="265"/>
      <c r="AA980" s="166"/>
      <c r="AB980" s="166"/>
      <c r="AC980" s="205"/>
      <c r="AD980" s="205"/>
      <c r="AE980" s="166"/>
      <c r="AF980" s="166"/>
      <c r="AG980" s="205"/>
      <c r="AH980" s="205"/>
      <c r="AI980" s="185"/>
      <c r="AJ980" s="166"/>
      <c r="AK980" s="205"/>
      <c r="AL980" s="205"/>
      <c r="AM980" s="166"/>
      <c r="AN980" s="166"/>
      <c r="AO980" s="205"/>
      <c r="AP980" s="265"/>
      <c r="AQ980" s="185"/>
      <c r="AR980" s="166"/>
      <c r="AS980" s="205"/>
      <c r="AT980" s="205"/>
      <c r="AU980" s="166"/>
      <c r="AV980" s="166"/>
      <c r="AW980" s="205"/>
      <c r="AX980" s="265"/>
      <c r="AY980" s="185"/>
      <c r="AZ980" s="166"/>
      <c r="BA980" s="205"/>
      <c r="BB980" s="205"/>
      <c r="BC980" s="166"/>
      <c r="BD980" s="166"/>
      <c r="BE980" s="205"/>
      <c r="BF980" s="265"/>
      <c r="BG980" s="166"/>
    </row>
    <row r="981" spans="1:59" ht="12.75" x14ac:dyDescent="0.2">
      <c r="A981" s="205"/>
      <c r="B981" s="206"/>
      <c r="C981" s="185"/>
      <c r="D981" s="166"/>
      <c r="E981" s="205"/>
      <c r="F981" s="205"/>
      <c r="G981" s="166"/>
      <c r="H981" s="166"/>
      <c r="I981" s="205"/>
      <c r="J981" s="265"/>
      <c r="K981" s="185"/>
      <c r="L981" s="166"/>
      <c r="M981" s="205"/>
      <c r="N981" s="205"/>
      <c r="O981" s="166"/>
      <c r="P981" s="166"/>
      <c r="Q981" s="205"/>
      <c r="R981" s="265"/>
      <c r="S981" s="185"/>
      <c r="T981" s="166"/>
      <c r="U981" s="205"/>
      <c r="V981" s="205"/>
      <c r="W981" s="166"/>
      <c r="X981" s="166"/>
      <c r="Y981" s="205"/>
      <c r="Z981" s="265"/>
      <c r="AA981" s="166"/>
      <c r="AB981" s="166"/>
      <c r="AC981" s="205"/>
      <c r="AD981" s="205"/>
      <c r="AE981" s="166"/>
      <c r="AF981" s="166"/>
      <c r="AG981" s="205"/>
      <c r="AH981" s="205"/>
      <c r="AI981" s="185"/>
      <c r="AJ981" s="166"/>
      <c r="AK981" s="205"/>
      <c r="AL981" s="205"/>
      <c r="AM981" s="166"/>
      <c r="AN981" s="166"/>
      <c r="AO981" s="205"/>
      <c r="AP981" s="265"/>
      <c r="AQ981" s="185"/>
      <c r="AR981" s="166"/>
      <c r="AS981" s="205"/>
      <c r="AT981" s="205"/>
      <c r="AU981" s="166"/>
      <c r="AV981" s="166"/>
      <c r="AW981" s="205"/>
      <c r="AX981" s="265"/>
      <c r="AY981" s="185"/>
      <c r="AZ981" s="166"/>
      <c r="BA981" s="205"/>
      <c r="BB981" s="205"/>
      <c r="BC981" s="166"/>
      <c r="BD981" s="166"/>
      <c r="BE981" s="205"/>
      <c r="BF981" s="265"/>
      <c r="BG981" s="166"/>
    </row>
    <row r="982" spans="1:59" ht="12.75" x14ac:dyDescent="0.2">
      <c r="A982" s="205"/>
      <c r="B982" s="206"/>
      <c r="C982" s="185"/>
      <c r="D982" s="166"/>
      <c r="E982" s="205"/>
      <c r="F982" s="205"/>
      <c r="G982" s="166"/>
      <c r="H982" s="166"/>
      <c r="I982" s="205"/>
      <c r="J982" s="265"/>
      <c r="K982" s="185"/>
      <c r="L982" s="166"/>
      <c r="M982" s="205"/>
      <c r="N982" s="205"/>
      <c r="O982" s="166"/>
      <c r="P982" s="166"/>
      <c r="Q982" s="205"/>
      <c r="R982" s="265"/>
      <c r="S982" s="185"/>
      <c r="T982" s="166"/>
      <c r="U982" s="205"/>
      <c r="V982" s="205"/>
      <c r="W982" s="166"/>
      <c r="X982" s="166"/>
      <c r="Y982" s="205"/>
      <c r="Z982" s="265"/>
      <c r="AA982" s="166"/>
      <c r="AB982" s="166"/>
      <c r="AC982" s="205"/>
      <c r="AD982" s="205"/>
      <c r="AE982" s="166"/>
      <c r="AF982" s="166"/>
      <c r="AG982" s="205"/>
      <c r="AH982" s="205"/>
      <c r="AI982" s="185"/>
      <c r="AJ982" s="166"/>
      <c r="AK982" s="205"/>
      <c r="AL982" s="205"/>
      <c r="AM982" s="166"/>
      <c r="AN982" s="166"/>
      <c r="AO982" s="205"/>
      <c r="AP982" s="265"/>
      <c r="AQ982" s="185"/>
      <c r="AR982" s="166"/>
      <c r="AS982" s="205"/>
      <c r="AT982" s="205"/>
      <c r="AU982" s="166"/>
      <c r="AV982" s="166"/>
      <c r="AW982" s="205"/>
      <c r="AX982" s="265"/>
      <c r="AY982" s="185"/>
      <c r="AZ982" s="166"/>
      <c r="BA982" s="205"/>
      <c r="BB982" s="205"/>
      <c r="BC982" s="166"/>
      <c r="BD982" s="166"/>
      <c r="BE982" s="205"/>
      <c r="BF982" s="265"/>
      <c r="BG982" s="166"/>
    </row>
    <row r="983" spans="1:59" ht="12.75" x14ac:dyDescent="0.2">
      <c r="A983" s="205"/>
      <c r="B983" s="206"/>
      <c r="C983" s="185"/>
      <c r="D983" s="166"/>
      <c r="E983" s="205"/>
      <c r="F983" s="205"/>
      <c r="G983" s="166"/>
      <c r="H983" s="166"/>
      <c r="I983" s="205"/>
      <c r="J983" s="265"/>
      <c r="K983" s="185"/>
      <c r="L983" s="166"/>
      <c r="M983" s="205"/>
      <c r="N983" s="205"/>
      <c r="O983" s="166"/>
      <c r="P983" s="166"/>
      <c r="Q983" s="205"/>
      <c r="R983" s="265"/>
      <c r="S983" s="185"/>
      <c r="T983" s="166"/>
      <c r="U983" s="205"/>
      <c r="V983" s="205"/>
      <c r="W983" s="166"/>
      <c r="X983" s="166"/>
      <c r="Y983" s="205"/>
      <c r="Z983" s="265"/>
      <c r="AA983" s="166"/>
      <c r="AB983" s="166"/>
      <c r="AC983" s="205"/>
      <c r="AD983" s="205"/>
      <c r="AE983" s="166"/>
      <c r="AF983" s="166"/>
      <c r="AG983" s="205"/>
      <c r="AH983" s="205"/>
      <c r="AI983" s="185"/>
      <c r="AJ983" s="166"/>
      <c r="AK983" s="205"/>
      <c r="AL983" s="205"/>
      <c r="AM983" s="166"/>
      <c r="AN983" s="166"/>
      <c r="AO983" s="205"/>
      <c r="AP983" s="265"/>
      <c r="AQ983" s="185"/>
      <c r="AR983" s="166"/>
      <c r="AS983" s="205"/>
      <c r="AT983" s="205"/>
      <c r="AU983" s="166"/>
      <c r="AV983" s="166"/>
      <c r="AW983" s="205"/>
      <c r="AX983" s="265"/>
      <c r="AY983" s="185"/>
      <c r="AZ983" s="166"/>
      <c r="BA983" s="205"/>
      <c r="BB983" s="205"/>
      <c r="BC983" s="166"/>
      <c r="BD983" s="166"/>
      <c r="BE983" s="205"/>
      <c r="BF983" s="265"/>
      <c r="BG983" s="166"/>
    </row>
    <row r="984" spans="1:59" ht="12.75" x14ac:dyDescent="0.2">
      <c r="A984" s="205"/>
      <c r="B984" s="206"/>
      <c r="C984" s="185"/>
      <c r="D984" s="166"/>
      <c r="E984" s="205"/>
      <c r="F984" s="205"/>
      <c r="G984" s="166"/>
      <c r="H984" s="166"/>
      <c r="I984" s="205"/>
      <c r="J984" s="265"/>
      <c r="K984" s="185"/>
      <c r="L984" s="166"/>
      <c r="M984" s="205"/>
      <c r="N984" s="205"/>
      <c r="O984" s="166"/>
      <c r="P984" s="166"/>
      <c r="Q984" s="205"/>
      <c r="R984" s="265"/>
      <c r="S984" s="185"/>
      <c r="T984" s="166"/>
      <c r="U984" s="205"/>
      <c r="V984" s="205"/>
      <c r="W984" s="166"/>
      <c r="X984" s="166"/>
      <c r="Y984" s="205"/>
      <c r="Z984" s="265"/>
      <c r="AA984" s="166"/>
      <c r="AB984" s="166"/>
      <c r="AC984" s="205"/>
      <c r="AD984" s="205"/>
      <c r="AE984" s="166"/>
      <c r="AF984" s="166"/>
      <c r="AG984" s="205"/>
      <c r="AH984" s="205"/>
      <c r="AI984" s="185"/>
      <c r="AJ984" s="166"/>
      <c r="AK984" s="205"/>
      <c r="AL984" s="205"/>
      <c r="AM984" s="166"/>
      <c r="AN984" s="166"/>
      <c r="AO984" s="205"/>
      <c r="AP984" s="265"/>
      <c r="AQ984" s="185"/>
      <c r="AR984" s="166"/>
      <c r="AS984" s="205"/>
      <c r="AT984" s="205"/>
      <c r="AU984" s="166"/>
      <c r="AV984" s="166"/>
      <c r="AW984" s="205"/>
      <c r="AX984" s="265"/>
      <c r="AY984" s="185"/>
      <c r="AZ984" s="166"/>
      <c r="BA984" s="205"/>
      <c r="BB984" s="205"/>
      <c r="BC984" s="166"/>
      <c r="BD984" s="166"/>
      <c r="BE984" s="205"/>
      <c r="BF984" s="265"/>
      <c r="BG984" s="166"/>
    </row>
    <row r="985" spans="1:59" ht="12.75" x14ac:dyDescent="0.2">
      <c r="A985" s="205"/>
      <c r="B985" s="206"/>
      <c r="C985" s="185"/>
      <c r="D985" s="166"/>
      <c r="E985" s="205"/>
      <c r="F985" s="205"/>
      <c r="G985" s="166"/>
      <c r="H985" s="166"/>
      <c r="I985" s="205"/>
      <c r="J985" s="265"/>
      <c r="K985" s="185"/>
      <c r="L985" s="166"/>
      <c r="M985" s="205"/>
      <c r="N985" s="205"/>
      <c r="O985" s="166"/>
      <c r="P985" s="166"/>
      <c r="Q985" s="205"/>
      <c r="R985" s="265"/>
      <c r="S985" s="185"/>
      <c r="T985" s="166"/>
      <c r="U985" s="205"/>
      <c r="V985" s="205"/>
      <c r="W985" s="166"/>
      <c r="X985" s="166"/>
      <c r="Y985" s="205"/>
      <c r="Z985" s="265"/>
      <c r="AA985" s="166"/>
      <c r="AB985" s="166"/>
      <c r="AC985" s="205"/>
      <c r="AD985" s="205"/>
      <c r="AE985" s="166"/>
      <c r="AF985" s="166"/>
      <c r="AG985" s="205"/>
      <c r="AH985" s="205"/>
      <c r="AI985" s="185"/>
      <c r="AJ985" s="166"/>
      <c r="AK985" s="205"/>
      <c r="AL985" s="205"/>
      <c r="AM985" s="166"/>
      <c r="AN985" s="166"/>
      <c r="AO985" s="205"/>
      <c r="AP985" s="265"/>
      <c r="AQ985" s="185"/>
      <c r="AR985" s="166"/>
      <c r="AS985" s="205"/>
      <c r="AT985" s="205"/>
      <c r="AU985" s="166"/>
      <c r="AV985" s="166"/>
      <c r="AW985" s="205"/>
      <c r="AX985" s="265"/>
      <c r="AY985" s="185"/>
      <c r="AZ985" s="166"/>
      <c r="BA985" s="205"/>
      <c r="BB985" s="205"/>
      <c r="BC985" s="166"/>
      <c r="BD985" s="166"/>
      <c r="BE985" s="205"/>
      <c r="BF985" s="265"/>
      <c r="BG985" s="166"/>
    </row>
    <row r="986" spans="1:59" ht="12.75" x14ac:dyDescent="0.2">
      <c r="A986" s="205"/>
      <c r="B986" s="206"/>
      <c r="C986" s="185"/>
      <c r="D986" s="166"/>
      <c r="E986" s="205"/>
      <c r="F986" s="205"/>
      <c r="G986" s="166"/>
      <c r="H986" s="166"/>
      <c r="I986" s="205"/>
      <c r="J986" s="265"/>
      <c r="K986" s="185"/>
      <c r="L986" s="166"/>
      <c r="M986" s="205"/>
      <c r="N986" s="205"/>
      <c r="O986" s="166"/>
      <c r="P986" s="166"/>
      <c r="Q986" s="205"/>
      <c r="R986" s="265"/>
      <c r="S986" s="185"/>
      <c r="T986" s="166"/>
      <c r="U986" s="205"/>
      <c r="V986" s="205"/>
      <c r="W986" s="166"/>
      <c r="X986" s="166"/>
      <c r="Y986" s="205"/>
      <c r="Z986" s="265"/>
      <c r="AA986" s="166"/>
      <c r="AB986" s="166"/>
      <c r="AC986" s="205"/>
      <c r="AD986" s="205"/>
      <c r="AE986" s="166"/>
      <c r="AF986" s="166"/>
      <c r="AG986" s="205"/>
      <c r="AH986" s="205"/>
      <c r="AI986" s="185"/>
      <c r="AJ986" s="166"/>
      <c r="AK986" s="205"/>
      <c r="AL986" s="205"/>
      <c r="AM986" s="166"/>
      <c r="AN986" s="166"/>
      <c r="AO986" s="205"/>
      <c r="AP986" s="265"/>
      <c r="AQ986" s="185"/>
      <c r="AR986" s="166"/>
      <c r="AS986" s="205"/>
      <c r="AT986" s="205"/>
      <c r="AU986" s="166"/>
      <c r="AV986" s="166"/>
      <c r="AW986" s="205"/>
      <c r="AX986" s="265"/>
      <c r="AY986" s="185"/>
      <c r="AZ986" s="166"/>
      <c r="BA986" s="205"/>
      <c r="BB986" s="205"/>
      <c r="BC986" s="166"/>
      <c r="BD986" s="166"/>
      <c r="BE986" s="205"/>
      <c r="BF986" s="265"/>
      <c r="BG986" s="166"/>
    </row>
    <row r="987" spans="1:59" ht="12.75" x14ac:dyDescent="0.2">
      <c r="A987" s="205"/>
      <c r="B987" s="206"/>
      <c r="C987" s="185"/>
      <c r="D987" s="166"/>
      <c r="E987" s="205"/>
      <c r="F987" s="205"/>
      <c r="G987" s="166"/>
      <c r="H987" s="166"/>
      <c r="I987" s="205"/>
      <c r="J987" s="265"/>
      <c r="K987" s="185"/>
      <c r="L987" s="166"/>
      <c r="M987" s="205"/>
      <c r="N987" s="205"/>
      <c r="O987" s="166"/>
      <c r="P987" s="166"/>
      <c r="Q987" s="205"/>
      <c r="R987" s="265"/>
      <c r="S987" s="185"/>
      <c r="T987" s="166"/>
      <c r="U987" s="205"/>
      <c r="V987" s="205"/>
      <c r="W987" s="166"/>
      <c r="X987" s="166"/>
      <c r="Y987" s="205"/>
      <c r="Z987" s="265"/>
      <c r="AA987" s="166"/>
      <c r="AB987" s="166"/>
      <c r="AC987" s="205"/>
      <c r="AD987" s="205"/>
      <c r="AE987" s="166"/>
      <c r="AF987" s="166"/>
      <c r="AG987" s="205"/>
      <c r="AH987" s="205"/>
      <c r="AI987" s="185"/>
      <c r="AJ987" s="166"/>
      <c r="AK987" s="205"/>
      <c r="AL987" s="205"/>
      <c r="AM987" s="166"/>
      <c r="AN987" s="166"/>
      <c r="AO987" s="205"/>
      <c r="AP987" s="265"/>
      <c r="AQ987" s="185"/>
      <c r="AR987" s="166"/>
      <c r="AS987" s="205"/>
      <c r="AT987" s="205"/>
      <c r="AU987" s="166"/>
      <c r="AV987" s="166"/>
      <c r="AW987" s="205"/>
      <c r="AX987" s="265"/>
      <c r="AY987" s="185"/>
      <c r="AZ987" s="166"/>
      <c r="BA987" s="205"/>
      <c r="BB987" s="205"/>
      <c r="BC987" s="166"/>
      <c r="BD987" s="166"/>
      <c r="BE987" s="205"/>
      <c r="BF987" s="265"/>
      <c r="BG987" s="166"/>
    </row>
    <row r="988" spans="1:59" ht="12.75" x14ac:dyDescent="0.2">
      <c r="A988" s="205"/>
      <c r="B988" s="206"/>
      <c r="C988" s="185"/>
      <c r="D988" s="166"/>
      <c r="E988" s="205"/>
      <c r="F988" s="205"/>
      <c r="G988" s="166"/>
      <c r="H988" s="166"/>
      <c r="I988" s="205"/>
      <c r="J988" s="265"/>
      <c r="K988" s="185"/>
      <c r="L988" s="166"/>
      <c r="M988" s="205"/>
      <c r="N988" s="205"/>
      <c r="O988" s="166"/>
      <c r="P988" s="166"/>
      <c r="Q988" s="205"/>
      <c r="R988" s="265"/>
      <c r="S988" s="185"/>
      <c r="T988" s="166"/>
      <c r="U988" s="205"/>
      <c r="V988" s="205"/>
      <c r="W988" s="166"/>
      <c r="X988" s="166"/>
      <c r="Y988" s="205"/>
      <c r="Z988" s="265"/>
      <c r="AA988" s="166"/>
      <c r="AB988" s="166"/>
      <c r="AC988" s="205"/>
      <c r="AD988" s="205"/>
      <c r="AE988" s="166"/>
      <c r="AF988" s="166"/>
      <c r="AG988" s="205"/>
      <c r="AH988" s="205"/>
      <c r="AI988" s="185"/>
      <c r="AJ988" s="166"/>
      <c r="AK988" s="205"/>
      <c r="AL988" s="205"/>
      <c r="AM988" s="166"/>
      <c r="AN988" s="166"/>
      <c r="AO988" s="205"/>
      <c r="AP988" s="265"/>
      <c r="AQ988" s="185"/>
      <c r="AR988" s="166"/>
      <c r="AS988" s="205"/>
      <c r="AT988" s="205"/>
      <c r="AU988" s="166"/>
      <c r="AV988" s="166"/>
      <c r="AW988" s="205"/>
      <c r="AX988" s="265"/>
      <c r="AY988" s="185"/>
      <c r="AZ988" s="166"/>
      <c r="BA988" s="205"/>
      <c r="BB988" s="205"/>
      <c r="BC988" s="166"/>
      <c r="BD988" s="166"/>
      <c r="BE988" s="205"/>
      <c r="BF988" s="265"/>
      <c r="BG988" s="166"/>
    </row>
    <row r="989" spans="1:59" ht="12.75" x14ac:dyDescent="0.2">
      <c r="A989" s="205"/>
      <c r="B989" s="206"/>
      <c r="C989" s="185"/>
      <c r="D989" s="166"/>
      <c r="E989" s="205"/>
      <c r="F989" s="205"/>
      <c r="G989" s="166"/>
      <c r="H989" s="166"/>
      <c r="I989" s="205"/>
      <c r="J989" s="265"/>
      <c r="K989" s="185"/>
      <c r="L989" s="166"/>
      <c r="M989" s="205"/>
      <c r="N989" s="205"/>
      <c r="O989" s="166"/>
      <c r="P989" s="166"/>
      <c r="Q989" s="205"/>
      <c r="R989" s="265"/>
      <c r="S989" s="185"/>
      <c r="T989" s="166"/>
      <c r="U989" s="205"/>
      <c r="V989" s="205"/>
      <c r="W989" s="166"/>
      <c r="X989" s="166"/>
      <c r="Y989" s="205"/>
      <c r="Z989" s="265"/>
      <c r="AA989" s="166"/>
      <c r="AB989" s="166"/>
      <c r="AC989" s="205"/>
      <c r="AD989" s="205"/>
      <c r="AE989" s="166"/>
      <c r="AF989" s="166"/>
      <c r="AG989" s="205"/>
      <c r="AH989" s="205"/>
      <c r="AI989" s="185"/>
      <c r="AJ989" s="166"/>
      <c r="AK989" s="205"/>
      <c r="AL989" s="205"/>
      <c r="AM989" s="166"/>
      <c r="AN989" s="166"/>
      <c r="AO989" s="205"/>
      <c r="AP989" s="265"/>
      <c r="AQ989" s="185"/>
      <c r="AR989" s="166"/>
      <c r="AS989" s="205"/>
      <c r="AT989" s="205"/>
      <c r="AU989" s="166"/>
      <c r="AV989" s="166"/>
      <c r="AW989" s="205"/>
      <c r="AX989" s="265"/>
      <c r="AY989" s="185"/>
      <c r="AZ989" s="166"/>
      <c r="BA989" s="205"/>
      <c r="BB989" s="205"/>
      <c r="BC989" s="166"/>
      <c r="BD989" s="166"/>
      <c r="BE989" s="205"/>
      <c r="BF989" s="265"/>
      <c r="BG989" s="166"/>
    </row>
    <row r="990" spans="1:59" ht="12.75" x14ac:dyDescent="0.2">
      <c r="A990" s="205"/>
      <c r="B990" s="206"/>
      <c r="C990" s="185"/>
      <c r="D990" s="166"/>
      <c r="E990" s="205"/>
      <c r="F990" s="205"/>
      <c r="G990" s="166"/>
      <c r="H990" s="166"/>
      <c r="I990" s="205"/>
      <c r="J990" s="265"/>
      <c r="K990" s="185"/>
      <c r="L990" s="166"/>
      <c r="M990" s="205"/>
      <c r="N990" s="205"/>
      <c r="O990" s="166"/>
      <c r="P990" s="166"/>
      <c r="Q990" s="205"/>
      <c r="R990" s="265"/>
      <c r="S990" s="185"/>
      <c r="T990" s="166"/>
      <c r="U990" s="205"/>
      <c r="V990" s="205"/>
      <c r="W990" s="166"/>
      <c r="X990" s="166"/>
      <c r="Y990" s="205"/>
      <c r="Z990" s="265"/>
      <c r="AA990" s="166"/>
      <c r="AB990" s="166"/>
      <c r="AC990" s="205"/>
      <c r="AD990" s="205"/>
      <c r="AE990" s="166"/>
      <c r="AF990" s="166"/>
      <c r="AG990" s="205"/>
      <c r="AH990" s="205"/>
      <c r="AI990" s="185"/>
      <c r="AJ990" s="166"/>
      <c r="AK990" s="205"/>
      <c r="AL990" s="205"/>
      <c r="AM990" s="166"/>
      <c r="AN990" s="166"/>
      <c r="AO990" s="205"/>
      <c r="AP990" s="265"/>
      <c r="AQ990" s="185"/>
      <c r="AR990" s="166"/>
      <c r="AS990" s="205"/>
      <c r="AT990" s="205"/>
      <c r="AU990" s="166"/>
      <c r="AV990" s="166"/>
      <c r="AW990" s="205"/>
      <c r="AX990" s="265"/>
      <c r="AY990" s="185"/>
      <c r="AZ990" s="166"/>
      <c r="BA990" s="205"/>
      <c r="BB990" s="205"/>
      <c r="BC990" s="166"/>
      <c r="BD990" s="166"/>
      <c r="BE990" s="205"/>
      <c r="BF990" s="265"/>
      <c r="BG990" s="166"/>
    </row>
    <row r="991" spans="1:59" ht="12.75" x14ac:dyDescent="0.2">
      <c r="A991" s="205"/>
      <c r="B991" s="206"/>
      <c r="C991" s="185"/>
      <c r="D991" s="166"/>
      <c r="E991" s="205"/>
      <c r="F991" s="205"/>
      <c r="G991" s="166"/>
      <c r="H991" s="166"/>
      <c r="I991" s="205"/>
      <c r="J991" s="265"/>
      <c r="K991" s="185"/>
      <c r="L991" s="166"/>
      <c r="M991" s="205"/>
      <c r="N991" s="205"/>
      <c r="O991" s="166"/>
      <c r="P991" s="166"/>
      <c r="Q991" s="205"/>
      <c r="R991" s="265"/>
      <c r="S991" s="185"/>
      <c r="T991" s="166"/>
      <c r="U991" s="205"/>
      <c r="V991" s="205"/>
      <c r="W991" s="166"/>
      <c r="X991" s="166"/>
      <c r="Y991" s="205"/>
      <c r="Z991" s="265"/>
      <c r="AA991" s="166"/>
      <c r="AB991" s="166"/>
      <c r="AC991" s="205"/>
      <c r="AD991" s="205"/>
      <c r="AE991" s="166"/>
      <c r="AF991" s="166"/>
      <c r="AG991" s="205"/>
      <c r="AH991" s="205"/>
      <c r="AI991" s="185"/>
      <c r="AJ991" s="166"/>
      <c r="AK991" s="205"/>
      <c r="AL991" s="205"/>
      <c r="AM991" s="166"/>
      <c r="AN991" s="166"/>
      <c r="AO991" s="205"/>
      <c r="AP991" s="265"/>
      <c r="AQ991" s="185"/>
      <c r="AR991" s="166"/>
      <c r="AS991" s="205"/>
      <c r="AT991" s="205"/>
      <c r="AU991" s="166"/>
      <c r="AV991" s="166"/>
      <c r="AW991" s="205"/>
      <c r="AX991" s="265"/>
      <c r="AY991" s="185"/>
      <c r="AZ991" s="166"/>
      <c r="BA991" s="205"/>
      <c r="BB991" s="205"/>
      <c r="BC991" s="166"/>
      <c r="BD991" s="166"/>
      <c r="BE991" s="205"/>
      <c r="BF991" s="265"/>
      <c r="BG991" s="166"/>
    </row>
    <row r="992" spans="1:59" ht="12.75" x14ac:dyDescent="0.2">
      <c r="A992" s="205"/>
      <c r="B992" s="206"/>
      <c r="C992" s="185"/>
      <c r="D992" s="166"/>
      <c r="E992" s="205"/>
      <c r="F992" s="205"/>
      <c r="G992" s="166"/>
      <c r="H992" s="166"/>
      <c r="I992" s="205"/>
      <c r="J992" s="265"/>
      <c r="K992" s="185"/>
      <c r="L992" s="166"/>
      <c r="M992" s="205"/>
      <c r="N992" s="205"/>
      <c r="O992" s="166"/>
      <c r="P992" s="166"/>
      <c r="Q992" s="205"/>
      <c r="R992" s="265"/>
      <c r="S992" s="185"/>
      <c r="T992" s="166"/>
      <c r="U992" s="205"/>
      <c r="V992" s="205"/>
      <c r="W992" s="166"/>
      <c r="X992" s="166"/>
      <c r="Y992" s="205"/>
      <c r="Z992" s="265"/>
      <c r="AA992" s="166"/>
      <c r="AB992" s="166"/>
      <c r="AC992" s="205"/>
      <c r="AD992" s="205"/>
      <c r="AE992" s="166"/>
      <c r="AF992" s="166"/>
      <c r="AG992" s="205"/>
      <c r="AH992" s="205"/>
      <c r="AI992" s="185"/>
      <c r="AJ992" s="166"/>
      <c r="AK992" s="205"/>
      <c r="AL992" s="205"/>
      <c r="AM992" s="166"/>
      <c r="AN992" s="166"/>
      <c r="AO992" s="205"/>
      <c r="AP992" s="265"/>
      <c r="AQ992" s="185"/>
      <c r="AR992" s="166"/>
      <c r="AS992" s="205"/>
      <c r="AT992" s="205"/>
      <c r="AU992" s="166"/>
      <c r="AV992" s="166"/>
      <c r="AW992" s="205"/>
      <c r="AX992" s="265"/>
      <c r="AY992" s="185"/>
      <c r="AZ992" s="166"/>
      <c r="BA992" s="205"/>
      <c r="BB992" s="205"/>
      <c r="BC992" s="166"/>
      <c r="BD992" s="166"/>
      <c r="BE992" s="205"/>
      <c r="BF992" s="265"/>
      <c r="BG992" s="166"/>
    </row>
    <row r="993" spans="1:59" ht="12.75" x14ac:dyDescent="0.2">
      <c r="A993" s="205"/>
      <c r="B993" s="206"/>
      <c r="C993" s="185"/>
      <c r="D993" s="166"/>
      <c r="E993" s="205"/>
      <c r="F993" s="205"/>
      <c r="G993" s="166"/>
      <c r="H993" s="166"/>
      <c r="I993" s="205"/>
      <c r="J993" s="265"/>
      <c r="K993" s="185"/>
      <c r="L993" s="166"/>
      <c r="M993" s="205"/>
      <c r="N993" s="205"/>
      <c r="O993" s="166"/>
      <c r="P993" s="166"/>
      <c r="Q993" s="205"/>
      <c r="R993" s="265"/>
      <c r="S993" s="185"/>
      <c r="T993" s="166"/>
      <c r="U993" s="205"/>
      <c r="V993" s="205"/>
      <c r="W993" s="166"/>
      <c r="X993" s="166"/>
      <c r="Y993" s="205"/>
      <c r="Z993" s="265"/>
      <c r="AA993" s="166"/>
      <c r="AB993" s="166"/>
      <c r="AC993" s="205"/>
      <c r="AD993" s="205"/>
      <c r="AE993" s="166"/>
      <c r="AF993" s="166"/>
      <c r="AG993" s="205"/>
      <c r="AH993" s="205"/>
      <c r="AI993" s="185"/>
      <c r="AJ993" s="166"/>
      <c r="AK993" s="205"/>
      <c r="AL993" s="205"/>
      <c r="AM993" s="166"/>
      <c r="AN993" s="166"/>
      <c r="AO993" s="205"/>
      <c r="AP993" s="265"/>
      <c r="AQ993" s="185"/>
      <c r="AR993" s="166"/>
      <c r="AS993" s="205"/>
      <c r="AT993" s="205"/>
      <c r="AU993" s="166"/>
      <c r="AV993" s="166"/>
      <c r="AW993" s="205"/>
      <c r="AX993" s="265"/>
      <c r="AY993" s="185"/>
      <c r="AZ993" s="166"/>
      <c r="BA993" s="205"/>
      <c r="BB993" s="205"/>
      <c r="BC993" s="166"/>
      <c r="BD993" s="166"/>
      <c r="BE993" s="205"/>
      <c r="BF993" s="265"/>
      <c r="BG993" s="166"/>
    </row>
    <row r="994" spans="1:59" ht="12.75" x14ac:dyDescent="0.2">
      <c r="A994" s="205"/>
      <c r="B994" s="206"/>
      <c r="C994" s="185"/>
      <c r="D994" s="166"/>
      <c r="E994" s="205"/>
      <c r="F994" s="205"/>
      <c r="G994" s="166"/>
      <c r="H994" s="166"/>
      <c r="I994" s="205"/>
      <c r="J994" s="265"/>
      <c r="K994" s="185"/>
      <c r="L994" s="166"/>
      <c r="M994" s="205"/>
      <c r="N994" s="205"/>
      <c r="O994" s="166"/>
      <c r="P994" s="166"/>
      <c r="Q994" s="205"/>
      <c r="R994" s="265"/>
      <c r="S994" s="185"/>
      <c r="T994" s="166"/>
      <c r="U994" s="205"/>
      <c r="V994" s="205"/>
      <c r="W994" s="166"/>
      <c r="X994" s="166"/>
      <c r="Y994" s="205"/>
      <c r="Z994" s="265"/>
      <c r="AA994" s="166"/>
      <c r="AB994" s="166"/>
      <c r="AC994" s="205"/>
      <c r="AD994" s="205"/>
      <c r="AE994" s="166"/>
      <c r="AF994" s="166"/>
      <c r="AG994" s="205"/>
      <c r="AH994" s="205"/>
      <c r="AI994" s="185"/>
      <c r="AJ994" s="166"/>
      <c r="AK994" s="205"/>
      <c r="AL994" s="205"/>
      <c r="AM994" s="166"/>
      <c r="AN994" s="166"/>
      <c r="AO994" s="205"/>
      <c r="AP994" s="265"/>
      <c r="AQ994" s="185"/>
      <c r="AR994" s="166"/>
      <c r="AS994" s="205"/>
      <c r="AT994" s="205"/>
      <c r="AU994" s="166"/>
      <c r="AV994" s="166"/>
      <c r="AW994" s="205"/>
      <c r="AX994" s="265"/>
      <c r="AY994" s="185"/>
      <c r="AZ994" s="166"/>
      <c r="BA994" s="205"/>
      <c r="BB994" s="205"/>
      <c r="BC994" s="166"/>
      <c r="BD994" s="166"/>
      <c r="BE994" s="205"/>
      <c r="BF994" s="265"/>
      <c r="BG994" s="166"/>
    </row>
    <row r="995" spans="1:59" ht="12.75" x14ac:dyDescent="0.2">
      <c r="A995" s="205"/>
      <c r="B995" s="206"/>
      <c r="C995" s="185"/>
      <c r="D995" s="166"/>
      <c r="E995" s="205"/>
      <c r="F995" s="205"/>
      <c r="G995" s="166"/>
      <c r="H995" s="166"/>
      <c r="I995" s="205"/>
      <c r="J995" s="265"/>
      <c r="K995" s="185"/>
      <c r="L995" s="166"/>
      <c r="M995" s="205"/>
      <c r="N995" s="205"/>
      <c r="O995" s="166"/>
      <c r="P995" s="166"/>
      <c r="Q995" s="205"/>
      <c r="R995" s="265"/>
      <c r="S995" s="185"/>
      <c r="T995" s="166"/>
      <c r="U995" s="205"/>
      <c r="V995" s="205"/>
      <c r="W995" s="166"/>
      <c r="X995" s="166"/>
      <c r="Y995" s="205"/>
      <c r="Z995" s="265"/>
      <c r="AA995" s="166"/>
      <c r="AB995" s="166"/>
      <c r="AC995" s="205"/>
      <c r="AD995" s="205"/>
      <c r="AE995" s="166"/>
      <c r="AF995" s="166"/>
      <c r="AG995" s="205"/>
      <c r="AH995" s="205"/>
      <c r="AI995" s="185"/>
      <c r="AJ995" s="166"/>
      <c r="AK995" s="205"/>
      <c r="AL995" s="205"/>
      <c r="AM995" s="166"/>
      <c r="AN995" s="166"/>
      <c r="AO995" s="205"/>
      <c r="AP995" s="265"/>
      <c r="AQ995" s="185"/>
      <c r="AR995" s="166"/>
      <c r="AS995" s="205"/>
      <c r="AT995" s="205"/>
      <c r="AU995" s="166"/>
      <c r="AV995" s="166"/>
      <c r="AW995" s="205"/>
      <c r="AX995" s="265"/>
      <c r="AY995" s="185"/>
      <c r="AZ995" s="166"/>
      <c r="BA995" s="205"/>
      <c r="BB995" s="205"/>
      <c r="BC995" s="166"/>
      <c r="BD995" s="166"/>
      <c r="BE995" s="205"/>
      <c r="BF995" s="265"/>
      <c r="BG995" s="166"/>
    </row>
    <row r="996" spans="1:59" ht="12.75" x14ac:dyDescent="0.2">
      <c r="A996" s="205"/>
      <c r="B996" s="206"/>
      <c r="C996" s="185"/>
      <c r="D996" s="166"/>
      <c r="E996" s="205"/>
      <c r="F996" s="205"/>
      <c r="G996" s="166"/>
      <c r="H996" s="166"/>
      <c r="I996" s="205"/>
      <c r="J996" s="265"/>
      <c r="K996" s="185"/>
      <c r="L996" s="166"/>
      <c r="M996" s="205"/>
      <c r="N996" s="205"/>
      <c r="O996" s="166"/>
      <c r="P996" s="166"/>
      <c r="Q996" s="205"/>
      <c r="R996" s="265"/>
      <c r="S996" s="185"/>
      <c r="T996" s="166"/>
      <c r="U996" s="205"/>
      <c r="V996" s="205"/>
      <c r="W996" s="166"/>
      <c r="X996" s="166"/>
      <c r="Y996" s="205"/>
      <c r="Z996" s="265"/>
      <c r="AA996" s="166"/>
      <c r="AB996" s="166"/>
      <c r="AC996" s="205"/>
      <c r="AD996" s="205"/>
      <c r="AE996" s="166"/>
      <c r="AF996" s="166"/>
      <c r="AG996" s="205"/>
      <c r="AH996" s="205"/>
      <c r="AI996" s="185"/>
      <c r="AJ996" s="166"/>
      <c r="AK996" s="205"/>
      <c r="AL996" s="205"/>
      <c r="AM996" s="166"/>
      <c r="AN996" s="166"/>
      <c r="AO996" s="205"/>
      <c r="AP996" s="265"/>
      <c r="AQ996" s="185"/>
      <c r="AR996" s="166"/>
      <c r="AS996" s="205"/>
      <c r="AT996" s="205"/>
      <c r="AU996" s="166"/>
      <c r="AV996" s="166"/>
      <c r="AW996" s="205"/>
      <c r="AX996" s="265"/>
      <c r="AY996" s="185"/>
      <c r="AZ996" s="166"/>
      <c r="BA996" s="205"/>
      <c r="BB996" s="205"/>
      <c r="BC996" s="166"/>
      <c r="BD996" s="166"/>
      <c r="BE996" s="205"/>
      <c r="BF996" s="265"/>
      <c r="BG996" s="166"/>
    </row>
    <row r="997" spans="1:59" ht="12.75" x14ac:dyDescent="0.2">
      <c r="A997" s="205"/>
      <c r="B997" s="206"/>
      <c r="C997" s="185"/>
      <c r="D997" s="166"/>
      <c r="E997" s="205"/>
      <c r="F997" s="205"/>
      <c r="G997" s="166"/>
      <c r="H997" s="166"/>
      <c r="I997" s="205"/>
      <c r="J997" s="265"/>
      <c r="K997" s="185"/>
      <c r="L997" s="166"/>
      <c r="M997" s="205"/>
      <c r="N997" s="205"/>
      <c r="O997" s="166"/>
      <c r="P997" s="166"/>
      <c r="Q997" s="205"/>
      <c r="R997" s="265"/>
      <c r="S997" s="185"/>
      <c r="T997" s="166"/>
      <c r="U997" s="205"/>
      <c r="V997" s="205"/>
      <c r="W997" s="166"/>
      <c r="X997" s="166"/>
      <c r="Y997" s="205"/>
      <c r="Z997" s="265"/>
      <c r="AA997" s="166"/>
      <c r="AB997" s="166"/>
      <c r="AC997" s="205"/>
      <c r="AD997" s="205"/>
      <c r="AE997" s="166"/>
      <c r="AF997" s="166"/>
      <c r="AG997" s="205"/>
      <c r="AH997" s="205"/>
      <c r="AI997" s="185"/>
      <c r="AJ997" s="166"/>
      <c r="AK997" s="205"/>
      <c r="AL997" s="205"/>
      <c r="AM997" s="166"/>
      <c r="AN997" s="166"/>
      <c r="AO997" s="205"/>
      <c r="AP997" s="265"/>
      <c r="AQ997" s="185"/>
      <c r="AR997" s="166"/>
      <c r="AS997" s="205"/>
      <c r="AT997" s="205"/>
      <c r="AU997" s="166"/>
      <c r="AV997" s="166"/>
      <c r="AW997" s="205"/>
      <c r="AX997" s="265"/>
      <c r="AY997" s="185"/>
      <c r="AZ997" s="166"/>
      <c r="BA997" s="205"/>
      <c r="BB997" s="205"/>
      <c r="BC997" s="166"/>
      <c r="BD997" s="166"/>
      <c r="BE997" s="205"/>
      <c r="BF997" s="265"/>
      <c r="BG997" s="166"/>
    </row>
    <row r="998" spans="1:59" ht="12.75" x14ac:dyDescent="0.2">
      <c r="A998" s="205"/>
      <c r="B998" s="206"/>
      <c r="C998" s="185"/>
      <c r="D998" s="166"/>
      <c r="E998" s="205"/>
      <c r="F998" s="205"/>
      <c r="G998" s="166"/>
      <c r="H998" s="166"/>
      <c r="I998" s="205"/>
      <c r="J998" s="265"/>
      <c r="K998" s="185"/>
      <c r="L998" s="166"/>
      <c r="M998" s="205"/>
      <c r="N998" s="205"/>
      <c r="O998" s="166"/>
      <c r="P998" s="166"/>
      <c r="Q998" s="205"/>
      <c r="R998" s="265"/>
      <c r="S998" s="185"/>
      <c r="T998" s="166"/>
      <c r="U998" s="205"/>
      <c r="V998" s="205"/>
      <c r="W998" s="166"/>
      <c r="X998" s="166"/>
      <c r="Y998" s="205"/>
      <c r="Z998" s="265"/>
      <c r="AA998" s="166"/>
      <c r="AB998" s="166"/>
      <c r="AC998" s="205"/>
      <c r="AD998" s="205"/>
      <c r="AE998" s="166"/>
      <c r="AF998" s="166"/>
      <c r="AG998" s="205"/>
      <c r="AH998" s="205"/>
      <c r="AI998" s="185"/>
      <c r="AJ998" s="166"/>
      <c r="AK998" s="205"/>
      <c r="AL998" s="205"/>
      <c r="AM998" s="166"/>
      <c r="AN998" s="166"/>
      <c r="AO998" s="205"/>
      <c r="AP998" s="265"/>
      <c r="AQ998" s="185"/>
      <c r="AR998" s="166"/>
      <c r="AS998" s="205"/>
      <c r="AT998" s="205"/>
      <c r="AU998" s="166"/>
      <c r="AV998" s="166"/>
      <c r="AW998" s="205"/>
      <c r="AX998" s="265"/>
      <c r="AY998" s="185"/>
      <c r="AZ998" s="166"/>
      <c r="BA998" s="205"/>
      <c r="BB998" s="205"/>
      <c r="BC998" s="166"/>
      <c r="BD998" s="166"/>
      <c r="BE998" s="205"/>
      <c r="BF998" s="265"/>
      <c r="BG998" s="166"/>
    </row>
    <row r="999" spans="1:59" ht="12.75" x14ac:dyDescent="0.2">
      <c r="A999" s="205"/>
      <c r="B999" s="206"/>
      <c r="C999" s="175"/>
      <c r="D999" s="172"/>
      <c r="E999" s="259"/>
      <c r="F999" s="259"/>
      <c r="G999" s="172"/>
      <c r="H999" s="172"/>
      <c r="I999" s="259"/>
      <c r="J999" s="262"/>
      <c r="K999" s="175"/>
      <c r="L999" s="172"/>
      <c r="M999" s="259"/>
      <c r="N999" s="259"/>
      <c r="O999" s="172"/>
      <c r="P999" s="172"/>
      <c r="Q999" s="259"/>
      <c r="R999" s="262"/>
      <c r="S999" s="175"/>
      <c r="T999" s="172"/>
      <c r="U999" s="259"/>
      <c r="V999" s="259"/>
      <c r="W999" s="172"/>
      <c r="X999" s="172"/>
      <c r="Y999" s="259"/>
      <c r="Z999" s="262"/>
      <c r="AA999" s="166"/>
      <c r="AB999" s="166"/>
      <c r="AC999" s="205"/>
      <c r="AD999" s="205"/>
      <c r="AE999" s="166"/>
      <c r="AF999" s="166"/>
      <c r="AG999" s="205"/>
      <c r="AH999" s="205"/>
      <c r="AI999" s="175"/>
      <c r="AJ999" s="172"/>
      <c r="AK999" s="259"/>
      <c r="AL999" s="259"/>
      <c r="AM999" s="172"/>
      <c r="AN999" s="172"/>
      <c r="AO999" s="259"/>
      <c r="AP999" s="262"/>
      <c r="AQ999" s="175"/>
      <c r="AR999" s="172"/>
      <c r="AS999" s="259"/>
      <c r="AT999" s="259"/>
      <c r="AU999" s="172"/>
      <c r="AV999" s="172"/>
      <c r="AW999" s="259"/>
      <c r="AX999" s="262"/>
      <c r="AY999" s="175"/>
      <c r="AZ999" s="172"/>
      <c r="BA999" s="259"/>
      <c r="BB999" s="259"/>
      <c r="BC999" s="172"/>
      <c r="BD999" s="172"/>
      <c r="BE999" s="259"/>
      <c r="BF999" s="262"/>
      <c r="BG999" s="166"/>
    </row>
  </sheetData>
  <mergeCells count="12">
    <mergeCell ref="A1:B1"/>
    <mergeCell ref="A46:B46"/>
    <mergeCell ref="A37:B37"/>
    <mergeCell ref="AQ2:AX2"/>
    <mergeCell ref="AY2:BF2"/>
    <mergeCell ref="A47:A48"/>
    <mergeCell ref="A52:B52"/>
    <mergeCell ref="S2:Z2"/>
    <mergeCell ref="AA2:AH2"/>
    <mergeCell ref="AI2:AP2"/>
    <mergeCell ref="C2:J2"/>
    <mergeCell ref="K2:R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999"/>
  <sheetViews>
    <sheetView workbookViewId="0">
      <selection activeCell="B14" sqref="B14"/>
    </sheetView>
  </sheetViews>
  <sheetFormatPr defaultColWidth="14.42578125" defaultRowHeight="15.75" customHeight="1" x14ac:dyDescent="0.2"/>
  <sheetData>
    <row r="1" spans="1:12" ht="15.75" customHeight="1" x14ac:dyDescent="0.2">
      <c r="A1" s="859" t="s">
        <v>0</v>
      </c>
      <c r="B1" s="856"/>
      <c r="C1" s="7"/>
      <c r="D1" s="7"/>
      <c r="E1" s="7"/>
      <c r="F1" s="7"/>
      <c r="G1" s="7"/>
      <c r="H1" s="7"/>
      <c r="I1" s="7"/>
      <c r="J1" s="245"/>
      <c r="K1" s="6"/>
      <c r="L1" s="7"/>
    </row>
    <row r="2" spans="1:12" ht="15.75" customHeight="1" x14ac:dyDescent="0.2">
      <c r="A2" s="276"/>
      <c r="B2" s="276"/>
      <c r="C2" s="895" t="s">
        <v>19</v>
      </c>
      <c r="D2" s="892"/>
      <c r="E2" s="143"/>
      <c r="F2" s="143"/>
      <c r="G2" s="143"/>
      <c r="H2" s="143"/>
      <c r="I2" s="143"/>
      <c r="J2" s="143"/>
      <c r="K2" s="143"/>
      <c r="L2" s="143"/>
    </row>
    <row r="3" spans="1:12" ht="15.75" customHeight="1" x14ac:dyDescent="0.2">
      <c r="A3" s="277" t="s">
        <v>4</v>
      </c>
      <c r="B3" s="278" t="s">
        <v>5</v>
      </c>
      <c r="C3" s="279" t="s">
        <v>109</v>
      </c>
      <c r="D3" s="280" t="s">
        <v>106</v>
      </c>
      <c r="E3" s="143"/>
      <c r="F3" s="143"/>
      <c r="G3" s="143"/>
      <c r="H3" s="143"/>
      <c r="I3" s="143"/>
      <c r="J3" s="143"/>
      <c r="K3" s="143"/>
      <c r="L3" s="143"/>
    </row>
    <row r="4" spans="1:12" ht="15.75" customHeight="1" x14ac:dyDescent="0.2">
      <c r="A4" s="276" t="s">
        <v>110</v>
      </c>
      <c r="B4" s="281">
        <v>2.0500000000000001E-2</v>
      </c>
      <c r="C4" s="39">
        <v>0.14019999999999999</v>
      </c>
      <c r="D4" s="41" t="s">
        <v>12</v>
      </c>
    </row>
    <row r="5" spans="1:12" ht="15.75" customHeight="1" x14ac:dyDescent="0.2">
      <c r="A5" s="276" t="s">
        <v>111</v>
      </c>
      <c r="B5" s="281">
        <v>4.7000000000000002E-3</v>
      </c>
      <c r="C5" s="39">
        <v>1.2800000000000001E-2</v>
      </c>
      <c r="D5" s="41">
        <v>7.1000000000000004E-3</v>
      </c>
    </row>
    <row r="6" spans="1:12" ht="15.75" customHeight="1" x14ac:dyDescent="0.2">
      <c r="A6" s="276" t="s">
        <v>112</v>
      </c>
      <c r="B6" s="281">
        <v>4.5900000000000003E-2</v>
      </c>
      <c r="C6" s="39" t="s">
        <v>12</v>
      </c>
      <c r="D6" s="41" t="s">
        <v>12</v>
      </c>
    </row>
    <row r="7" spans="1:12" ht="15.75" customHeight="1" x14ac:dyDescent="0.2">
      <c r="A7" s="276" t="s">
        <v>113</v>
      </c>
      <c r="B7" s="281">
        <v>1E-4</v>
      </c>
      <c r="C7" s="39">
        <v>2.07E-2</v>
      </c>
      <c r="D7" s="41">
        <v>1.95E-2</v>
      </c>
    </row>
    <row r="8" spans="1:12" ht="15.75" customHeight="1" x14ac:dyDescent="0.2">
      <c r="A8" s="276" t="s">
        <v>114</v>
      </c>
      <c r="B8" s="281">
        <v>2.0000000000000001E-4</v>
      </c>
      <c r="C8" s="39" t="s">
        <v>12</v>
      </c>
      <c r="D8" s="41" t="s">
        <v>12</v>
      </c>
    </row>
    <row r="9" spans="1:12" ht="15.75" customHeight="1" x14ac:dyDescent="0.2">
      <c r="A9" s="276" t="s">
        <v>115</v>
      </c>
      <c r="B9" s="281">
        <v>6.4000000000000003E-3</v>
      </c>
      <c r="C9" s="39">
        <v>20.254000000000001</v>
      </c>
      <c r="D9" s="41">
        <v>19.889399999999998</v>
      </c>
    </row>
    <row r="10" spans="1:12" ht="15.75" customHeight="1" x14ac:dyDescent="0.2">
      <c r="A10" s="276" t="s">
        <v>116</v>
      </c>
      <c r="B10" s="281">
        <v>1E-4</v>
      </c>
      <c r="C10" s="39">
        <v>1.5E-3</v>
      </c>
      <c r="D10" s="41">
        <v>1.1000000000000001E-3</v>
      </c>
    </row>
    <row r="11" spans="1:12" ht="15.75" customHeight="1" x14ac:dyDescent="0.2">
      <c r="A11" s="276" t="s">
        <v>117</v>
      </c>
      <c r="B11" s="281">
        <v>2.0000000000000001E-4</v>
      </c>
      <c r="C11" s="39">
        <v>4.8999999999999998E-3</v>
      </c>
      <c r="D11" s="41">
        <v>4.4999999999999997E-3</v>
      </c>
    </row>
    <row r="12" spans="1:12" ht="15.75" customHeight="1" x14ac:dyDescent="0.2">
      <c r="A12" s="276" t="s">
        <v>118</v>
      </c>
      <c r="B12" s="281">
        <v>2.9999999999999997E-4</v>
      </c>
      <c r="C12" s="39">
        <v>5.0000000000000001E-4</v>
      </c>
      <c r="D12" s="41">
        <v>8.9999999999999998E-4</v>
      </c>
    </row>
    <row r="13" spans="1:12" ht="15.75" customHeight="1" x14ac:dyDescent="0.2">
      <c r="A13" s="276" t="s">
        <v>119</v>
      </c>
      <c r="B13" s="281">
        <v>1.1000000000000001E-3</v>
      </c>
      <c r="C13" s="39">
        <v>2.1100000000000001E-2</v>
      </c>
      <c r="D13" s="41">
        <v>2.0899999999999998E-2</v>
      </c>
    </row>
    <row r="14" spans="1:12" ht="15.75" customHeight="1" x14ac:dyDescent="0.2">
      <c r="A14" s="276" t="s">
        <v>120</v>
      </c>
      <c r="B14" s="281">
        <v>2.9999999999999997E-4</v>
      </c>
      <c r="C14" s="39">
        <v>4.2845000000000004</v>
      </c>
      <c r="D14" s="41">
        <v>0.6835</v>
      </c>
    </row>
    <row r="15" spans="1:12" ht="15.75" customHeight="1" x14ac:dyDescent="0.2">
      <c r="A15" s="276" t="s">
        <v>121</v>
      </c>
      <c r="B15" s="281">
        <v>3.2300000000000002E-2</v>
      </c>
      <c r="C15" s="39">
        <v>1.6472</v>
      </c>
      <c r="D15" s="41">
        <v>2.1659000000000002</v>
      </c>
    </row>
    <row r="16" spans="1:12" ht="15.75" customHeight="1" x14ac:dyDescent="0.2">
      <c r="A16" s="276" t="s">
        <v>122</v>
      </c>
      <c r="B16" s="281">
        <v>1.4E-3</v>
      </c>
      <c r="C16" s="39">
        <v>3.3E-3</v>
      </c>
      <c r="D16" s="41">
        <v>3.8E-3</v>
      </c>
    </row>
    <row r="17" spans="1:4" ht="15.75" customHeight="1" x14ac:dyDescent="0.2">
      <c r="A17" s="276" t="s">
        <v>123</v>
      </c>
      <c r="B17" s="281">
        <v>1E-4</v>
      </c>
      <c r="C17" s="39">
        <v>5.8068999999999997</v>
      </c>
      <c r="D17" s="41">
        <v>5.7558999999999996</v>
      </c>
    </row>
    <row r="18" spans="1:4" ht="15.75" customHeight="1" x14ac:dyDescent="0.2">
      <c r="A18" s="276" t="s">
        <v>124</v>
      </c>
      <c r="B18" s="281">
        <v>1.4E-3</v>
      </c>
      <c r="C18" s="39">
        <v>5.6401000000000003</v>
      </c>
      <c r="D18" s="41">
        <v>5.7789999999999999</v>
      </c>
    </row>
    <row r="19" spans="1:4" ht="15.75" customHeight="1" x14ac:dyDescent="0.2">
      <c r="A19" s="276" t="s">
        <v>125</v>
      </c>
      <c r="B19" s="281">
        <v>0</v>
      </c>
      <c r="C19" s="39">
        <v>1.0165999999999999</v>
      </c>
      <c r="D19" s="41">
        <v>0.99709999999999999</v>
      </c>
    </row>
    <row r="20" spans="1:4" ht="15.75" customHeight="1" x14ac:dyDescent="0.2">
      <c r="A20" s="276" t="s">
        <v>126</v>
      </c>
      <c r="B20" s="281">
        <v>0.13450000000000001</v>
      </c>
      <c r="C20" s="39" t="s">
        <v>12</v>
      </c>
      <c r="D20" s="41" t="s">
        <v>12</v>
      </c>
    </row>
    <row r="21" spans="1:4" ht="15.75" customHeight="1" x14ac:dyDescent="0.2">
      <c r="A21" s="276" t="s">
        <v>127</v>
      </c>
      <c r="B21" s="281">
        <v>5.0000000000000001E-4</v>
      </c>
      <c r="C21" s="39">
        <v>8.7106999999999992</v>
      </c>
      <c r="D21" s="41">
        <v>8.9194999999999993</v>
      </c>
    </row>
    <row r="22" spans="1:4" ht="15.75" customHeight="1" x14ac:dyDescent="0.2">
      <c r="A22" s="276" t="s">
        <v>128</v>
      </c>
      <c r="B22" s="281">
        <v>1.06E-2</v>
      </c>
      <c r="C22" s="39" t="s">
        <v>12</v>
      </c>
      <c r="D22" s="41" t="s">
        <v>12</v>
      </c>
    </row>
    <row r="23" spans="1:4" ht="15.75" customHeight="1" x14ac:dyDescent="0.2">
      <c r="A23" s="276" t="s">
        <v>129</v>
      </c>
      <c r="B23" s="281">
        <v>2E-3</v>
      </c>
      <c r="C23" s="39">
        <v>3.3E-3</v>
      </c>
      <c r="D23" s="41">
        <v>3.3999999999999998E-3</v>
      </c>
    </row>
    <row r="24" spans="1:4" ht="15.75" customHeight="1" x14ac:dyDescent="0.2">
      <c r="A24" s="276" t="s">
        <v>130</v>
      </c>
      <c r="B24" s="281">
        <v>2.76E-2</v>
      </c>
      <c r="C24" s="39" t="s">
        <v>12</v>
      </c>
      <c r="D24" s="41" t="s">
        <v>12</v>
      </c>
    </row>
    <row r="25" spans="1:4" ht="15.75" customHeight="1" x14ac:dyDescent="0.2">
      <c r="A25" s="276" t="s">
        <v>131</v>
      </c>
      <c r="B25" s="281">
        <v>0.01</v>
      </c>
      <c r="C25" s="39" t="s">
        <v>12</v>
      </c>
      <c r="D25" s="41" t="s">
        <v>12</v>
      </c>
    </row>
    <row r="26" spans="1:4" ht="15.75" customHeight="1" x14ac:dyDescent="0.2">
      <c r="A26" s="276" t="s">
        <v>132</v>
      </c>
      <c r="B26" s="281">
        <v>1.14E-2</v>
      </c>
      <c r="C26" s="39">
        <v>15.204499999999999</v>
      </c>
      <c r="D26" s="41">
        <v>15.313599999999999</v>
      </c>
    </row>
    <row r="27" spans="1:4" ht="15.75" customHeight="1" x14ac:dyDescent="0.2">
      <c r="A27" s="276" t="s">
        <v>133</v>
      </c>
      <c r="B27" s="281">
        <v>1E-4</v>
      </c>
      <c r="C27" s="39">
        <v>15.7629</v>
      </c>
      <c r="D27" s="41">
        <v>15.8576</v>
      </c>
    </row>
    <row r="28" spans="1:4" ht="15.75" customHeight="1" x14ac:dyDescent="0.2">
      <c r="A28" s="276" t="s">
        <v>134</v>
      </c>
      <c r="B28" s="281">
        <v>1.8E-3</v>
      </c>
      <c r="C28" s="39" t="s">
        <v>12</v>
      </c>
      <c r="D28" s="41" t="s">
        <v>12</v>
      </c>
    </row>
    <row r="29" spans="1:4" ht="12.75" x14ac:dyDescent="0.2">
      <c r="A29" s="276" t="s">
        <v>135</v>
      </c>
      <c r="B29" s="281">
        <v>8.0000000000000004E-4</v>
      </c>
      <c r="C29" s="39" t="s">
        <v>12</v>
      </c>
      <c r="D29" s="41">
        <v>4.1000000000000003E-3</v>
      </c>
    </row>
    <row r="30" spans="1:4" ht="12.75" x14ac:dyDescent="0.2">
      <c r="A30" s="276" t="s">
        <v>136</v>
      </c>
      <c r="B30" s="281">
        <v>2.9999999999999997E-4</v>
      </c>
      <c r="C30" s="39">
        <v>5.3712</v>
      </c>
      <c r="D30" s="41">
        <v>5.1449999999999996</v>
      </c>
    </row>
    <row r="31" spans="1:4" ht="12.75" x14ac:dyDescent="0.2">
      <c r="A31" s="276" t="s">
        <v>137</v>
      </c>
      <c r="B31" s="281">
        <v>1.6999999999999999E-3</v>
      </c>
      <c r="C31" s="39" t="s">
        <v>12</v>
      </c>
      <c r="D31" s="41" t="s">
        <v>12</v>
      </c>
    </row>
    <row r="32" spans="1:4" ht="12.75" x14ac:dyDescent="0.2">
      <c r="A32" s="276" t="s">
        <v>138</v>
      </c>
      <c r="B32" s="281">
        <v>1E-3</v>
      </c>
      <c r="C32" s="39">
        <v>0.11310000000000001</v>
      </c>
      <c r="D32" s="41">
        <v>0.1182</v>
      </c>
    </row>
    <row r="33" spans="1:4" ht="12.75" x14ac:dyDescent="0.2">
      <c r="A33" s="276" t="s">
        <v>139</v>
      </c>
      <c r="B33" s="281">
        <v>5.1000000000000004E-3</v>
      </c>
      <c r="C33" s="39" t="s">
        <v>12</v>
      </c>
      <c r="D33" s="41" t="s">
        <v>12</v>
      </c>
    </row>
    <row r="34" spans="1:4" ht="12.75" x14ac:dyDescent="0.2">
      <c r="A34" s="276" t="s">
        <v>140</v>
      </c>
      <c r="B34" s="281">
        <v>2.0000000000000001E-4</v>
      </c>
      <c r="C34" s="39" t="s">
        <v>12</v>
      </c>
      <c r="D34" s="41">
        <v>5.4999999999999997E-3</v>
      </c>
    </row>
    <row r="35" spans="1:4" ht="12.75" x14ac:dyDescent="0.2">
      <c r="A35" s="276" t="s">
        <v>141</v>
      </c>
      <c r="B35" s="281">
        <v>2.2000000000000001E-3</v>
      </c>
      <c r="C35" s="39" t="s">
        <v>12</v>
      </c>
      <c r="D35" s="41" t="s">
        <v>12</v>
      </c>
    </row>
    <row r="36" spans="1:4" ht="12.75" x14ac:dyDescent="0.2">
      <c r="A36" s="276" t="s">
        <v>142</v>
      </c>
      <c r="B36" s="281">
        <v>1E-4</v>
      </c>
      <c r="C36" s="39">
        <v>0.32269999999999999</v>
      </c>
      <c r="D36" s="41">
        <v>0.26579999999999998</v>
      </c>
    </row>
    <row r="37" spans="1:4" ht="12.75" x14ac:dyDescent="0.2">
      <c r="A37" s="282" t="s">
        <v>143</v>
      </c>
      <c r="B37" s="283">
        <v>1E-4</v>
      </c>
      <c r="C37" s="115">
        <v>2.0000000000000001E-4</v>
      </c>
      <c r="D37" s="284">
        <v>2.0000000000000001E-4</v>
      </c>
    </row>
    <row r="38" spans="1:4" ht="12.75" x14ac:dyDescent="0.2">
      <c r="A38" s="143"/>
    </row>
    <row r="39" spans="1:4" ht="12.75" x14ac:dyDescent="0.2">
      <c r="A39" s="143"/>
    </row>
    <row r="40" spans="1:4" ht="12.75" x14ac:dyDescent="0.2">
      <c r="A40" s="143"/>
    </row>
    <row r="41" spans="1:4" ht="12.75" x14ac:dyDescent="0.2">
      <c r="A41" s="143"/>
    </row>
    <row r="42" spans="1:4" ht="12.75" x14ac:dyDescent="0.2">
      <c r="A42" s="143"/>
    </row>
    <row r="43" spans="1:4" ht="12.75" x14ac:dyDescent="0.2">
      <c r="A43" s="143"/>
    </row>
    <row r="44" spans="1:4" ht="12.75" x14ac:dyDescent="0.2">
      <c r="A44" s="143"/>
    </row>
    <row r="45" spans="1:4" ht="12.75" x14ac:dyDescent="0.2">
      <c r="A45" s="143"/>
    </row>
    <row r="46" spans="1:4" ht="12.75" x14ac:dyDescent="0.2">
      <c r="A46" s="143"/>
    </row>
    <row r="47" spans="1:4" ht="12.75" x14ac:dyDescent="0.2">
      <c r="A47" s="143"/>
    </row>
    <row r="48" spans="1:4" ht="12.75" x14ac:dyDescent="0.2">
      <c r="A48" s="143"/>
    </row>
    <row r="49" spans="1:1" ht="12.75" x14ac:dyDescent="0.2">
      <c r="A49" s="143"/>
    </row>
    <row r="50" spans="1:1" ht="12.75" x14ac:dyDescent="0.2">
      <c r="A50" s="143"/>
    </row>
    <row r="51" spans="1:1" ht="12.75" x14ac:dyDescent="0.2">
      <c r="A51" s="143"/>
    </row>
    <row r="52" spans="1:1" ht="12.75" x14ac:dyDescent="0.2">
      <c r="A52" s="143"/>
    </row>
    <row r="53" spans="1:1" ht="12.75" x14ac:dyDescent="0.2">
      <c r="A53" s="143"/>
    </row>
    <row r="54" spans="1:1" ht="12.75" x14ac:dyDescent="0.2">
      <c r="A54" s="143"/>
    </row>
    <row r="55" spans="1:1" ht="12.75" x14ac:dyDescent="0.2">
      <c r="A55" s="143"/>
    </row>
    <row r="56" spans="1:1" ht="12.75" x14ac:dyDescent="0.2">
      <c r="A56" s="143"/>
    </row>
    <row r="57" spans="1:1" ht="12.75" x14ac:dyDescent="0.2">
      <c r="A57" s="143"/>
    </row>
    <row r="58" spans="1:1" ht="12.75" x14ac:dyDescent="0.2">
      <c r="A58" s="143"/>
    </row>
    <row r="59" spans="1:1" ht="12.75" x14ac:dyDescent="0.2">
      <c r="A59" s="143"/>
    </row>
    <row r="60" spans="1:1" ht="12.75" x14ac:dyDescent="0.2">
      <c r="A60" s="143"/>
    </row>
    <row r="61" spans="1:1" ht="12.75" x14ac:dyDescent="0.2">
      <c r="A61" s="143"/>
    </row>
    <row r="62" spans="1:1" ht="12.75" x14ac:dyDescent="0.2">
      <c r="A62" s="143"/>
    </row>
    <row r="63" spans="1:1" ht="12.75" x14ac:dyDescent="0.2">
      <c r="A63" s="143"/>
    </row>
    <row r="64" spans="1:1" ht="12.75" x14ac:dyDescent="0.2">
      <c r="A64" s="143"/>
    </row>
    <row r="65" spans="1:1" ht="12.75" x14ac:dyDescent="0.2">
      <c r="A65" s="143"/>
    </row>
    <row r="66" spans="1:1" ht="12.75" x14ac:dyDescent="0.2">
      <c r="A66" s="143"/>
    </row>
    <row r="67" spans="1:1" ht="12.75" x14ac:dyDescent="0.2">
      <c r="A67" s="143"/>
    </row>
    <row r="68" spans="1:1" ht="12.75" x14ac:dyDescent="0.2">
      <c r="A68" s="143"/>
    </row>
    <row r="69" spans="1:1" ht="12.75" x14ac:dyDescent="0.2">
      <c r="A69" s="143"/>
    </row>
    <row r="70" spans="1:1" ht="12.75" x14ac:dyDescent="0.2">
      <c r="A70" s="143"/>
    </row>
    <row r="71" spans="1:1" ht="12.75" x14ac:dyDescent="0.2">
      <c r="A71" s="143"/>
    </row>
    <row r="72" spans="1:1" ht="12.75" x14ac:dyDescent="0.2">
      <c r="A72" s="143"/>
    </row>
    <row r="73" spans="1:1" ht="12.75" x14ac:dyDescent="0.2">
      <c r="A73" s="143"/>
    </row>
    <row r="74" spans="1:1" ht="12.75" x14ac:dyDescent="0.2">
      <c r="A74" s="143"/>
    </row>
    <row r="75" spans="1:1" ht="12.75" x14ac:dyDescent="0.2">
      <c r="A75" s="143"/>
    </row>
    <row r="76" spans="1:1" ht="12.75" x14ac:dyDescent="0.2">
      <c r="A76" s="143"/>
    </row>
    <row r="77" spans="1:1" ht="12.75" x14ac:dyDescent="0.2">
      <c r="A77" s="143"/>
    </row>
    <row r="78" spans="1:1" ht="12.75" x14ac:dyDescent="0.2">
      <c r="A78" s="143"/>
    </row>
    <row r="79" spans="1:1" ht="12.75" x14ac:dyDescent="0.2">
      <c r="A79" s="143"/>
    </row>
    <row r="80" spans="1:1" ht="12.75" x14ac:dyDescent="0.2">
      <c r="A80" s="143"/>
    </row>
    <row r="81" spans="1:1" ht="12.75" x14ac:dyDescent="0.2">
      <c r="A81" s="143"/>
    </row>
    <row r="82" spans="1:1" ht="12.75" x14ac:dyDescent="0.2">
      <c r="A82" s="143"/>
    </row>
    <row r="83" spans="1:1" ht="12.75" x14ac:dyDescent="0.2">
      <c r="A83" s="143"/>
    </row>
    <row r="84" spans="1:1" ht="12.75" x14ac:dyDescent="0.2">
      <c r="A84" s="143"/>
    </row>
    <row r="85" spans="1:1" ht="12.75" x14ac:dyDescent="0.2">
      <c r="A85" s="143"/>
    </row>
    <row r="86" spans="1:1" ht="12.75" x14ac:dyDescent="0.2">
      <c r="A86" s="143"/>
    </row>
    <row r="87" spans="1:1" ht="12.75" x14ac:dyDescent="0.2">
      <c r="A87" s="143"/>
    </row>
    <row r="88" spans="1:1" ht="12.75" x14ac:dyDescent="0.2">
      <c r="A88" s="143"/>
    </row>
    <row r="89" spans="1:1" ht="12.75" x14ac:dyDescent="0.2">
      <c r="A89" s="143"/>
    </row>
    <row r="90" spans="1:1" ht="12.75" x14ac:dyDescent="0.2">
      <c r="A90" s="143"/>
    </row>
    <row r="91" spans="1:1" ht="12.75" x14ac:dyDescent="0.2">
      <c r="A91" s="143"/>
    </row>
    <row r="92" spans="1:1" ht="12.75" x14ac:dyDescent="0.2">
      <c r="A92" s="143"/>
    </row>
    <row r="93" spans="1:1" ht="12.75" x14ac:dyDescent="0.2">
      <c r="A93" s="143"/>
    </row>
    <row r="94" spans="1:1" ht="12.75" x14ac:dyDescent="0.2">
      <c r="A94" s="143"/>
    </row>
    <row r="95" spans="1:1" ht="12.75" x14ac:dyDescent="0.2">
      <c r="A95" s="143"/>
    </row>
    <row r="96" spans="1:1" ht="12.75" x14ac:dyDescent="0.2">
      <c r="A96" s="143"/>
    </row>
    <row r="97" spans="1:1" ht="12.75" x14ac:dyDescent="0.2">
      <c r="A97" s="143"/>
    </row>
    <row r="98" spans="1:1" ht="12.75" x14ac:dyDescent="0.2">
      <c r="A98" s="143"/>
    </row>
    <row r="99" spans="1:1" ht="12.75" x14ac:dyDescent="0.2">
      <c r="A99" s="143"/>
    </row>
    <row r="100" spans="1:1" ht="12.75" x14ac:dyDescent="0.2">
      <c r="A100" s="143"/>
    </row>
    <row r="101" spans="1:1" ht="12.75" x14ac:dyDescent="0.2">
      <c r="A101" s="143"/>
    </row>
    <row r="102" spans="1:1" ht="12.75" x14ac:dyDescent="0.2">
      <c r="A102" s="143"/>
    </row>
    <row r="103" spans="1:1" ht="12.75" x14ac:dyDescent="0.2">
      <c r="A103" s="143"/>
    </row>
    <row r="104" spans="1:1" ht="12.75" x14ac:dyDescent="0.2">
      <c r="A104" s="143"/>
    </row>
    <row r="105" spans="1:1" ht="12.75" x14ac:dyDescent="0.2">
      <c r="A105" s="143"/>
    </row>
    <row r="106" spans="1:1" ht="12.75" x14ac:dyDescent="0.2">
      <c r="A106" s="143"/>
    </row>
    <row r="107" spans="1:1" ht="12.75" x14ac:dyDescent="0.2">
      <c r="A107" s="143"/>
    </row>
    <row r="108" spans="1:1" ht="12.75" x14ac:dyDescent="0.2">
      <c r="A108" s="143"/>
    </row>
    <row r="109" spans="1:1" ht="12.75" x14ac:dyDescent="0.2">
      <c r="A109" s="143"/>
    </row>
    <row r="110" spans="1:1" ht="12.75" x14ac:dyDescent="0.2">
      <c r="A110" s="143"/>
    </row>
    <row r="111" spans="1:1" ht="12.75" x14ac:dyDescent="0.2">
      <c r="A111" s="143"/>
    </row>
    <row r="112" spans="1:1" ht="12.75" x14ac:dyDescent="0.2">
      <c r="A112" s="143"/>
    </row>
    <row r="113" spans="1:1" ht="12.75" x14ac:dyDescent="0.2">
      <c r="A113" s="143"/>
    </row>
    <row r="114" spans="1:1" ht="12.75" x14ac:dyDescent="0.2">
      <c r="A114" s="143"/>
    </row>
    <row r="115" spans="1:1" ht="12.75" x14ac:dyDescent="0.2">
      <c r="A115" s="143"/>
    </row>
    <row r="116" spans="1:1" ht="12.75" x14ac:dyDescent="0.2">
      <c r="A116" s="143"/>
    </row>
    <row r="117" spans="1:1" ht="12.75" x14ac:dyDescent="0.2">
      <c r="A117" s="143"/>
    </row>
    <row r="118" spans="1:1" ht="12.75" x14ac:dyDescent="0.2">
      <c r="A118" s="143"/>
    </row>
    <row r="119" spans="1:1" ht="12.75" x14ac:dyDescent="0.2">
      <c r="A119" s="143"/>
    </row>
    <row r="120" spans="1:1" ht="12.75" x14ac:dyDescent="0.2">
      <c r="A120" s="143"/>
    </row>
    <row r="121" spans="1:1" ht="12.75" x14ac:dyDescent="0.2">
      <c r="A121" s="143"/>
    </row>
    <row r="122" spans="1:1" ht="12.75" x14ac:dyDescent="0.2">
      <c r="A122" s="143"/>
    </row>
    <row r="123" spans="1:1" ht="12.75" x14ac:dyDescent="0.2">
      <c r="A123" s="143"/>
    </row>
    <row r="124" spans="1:1" ht="12.75" x14ac:dyDescent="0.2">
      <c r="A124" s="143"/>
    </row>
    <row r="125" spans="1:1" ht="12.75" x14ac:dyDescent="0.2">
      <c r="A125" s="143"/>
    </row>
    <row r="126" spans="1:1" ht="12.75" x14ac:dyDescent="0.2">
      <c r="A126" s="143"/>
    </row>
    <row r="127" spans="1:1" ht="12.75" x14ac:dyDescent="0.2">
      <c r="A127" s="143"/>
    </row>
    <row r="128" spans="1:1" ht="12.75" x14ac:dyDescent="0.2">
      <c r="A128" s="143"/>
    </row>
    <row r="129" spans="1:1" ht="12.75" x14ac:dyDescent="0.2">
      <c r="A129" s="143"/>
    </row>
    <row r="130" spans="1:1" ht="12.75" x14ac:dyDescent="0.2">
      <c r="A130" s="143"/>
    </row>
    <row r="131" spans="1:1" ht="12.75" x14ac:dyDescent="0.2">
      <c r="A131" s="143"/>
    </row>
    <row r="132" spans="1:1" ht="12.75" x14ac:dyDescent="0.2">
      <c r="A132" s="143"/>
    </row>
    <row r="133" spans="1:1" ht="12.75" x14ac:dyDescent="0.2">
      <c r="A133" s="143"/>
    </row>
    <row r="134" spans="1:1" ht="12.75" x14ac:dyDescent="0.2">
      <c r="A134" s="143"/>
    </row>
    <row r="135" spans="1:1" ht="12.75" x14ac:dyDescent="0.2">
      <c r="A135" s="143"/>
    </row>
    <row r="136" spans="1:1" ht="12.75" x14ac:dyDescent="0.2">
      <c r="A136" s="143"/>
    </row>
    <row r="137" spans="1:1" ht="12.75" x14ac:dyDescent="0.2">
      <c r="A137" s="143"/>
    </row>
    <row r="138" spans="1:1" ht="12.75" x14ac:dyDescent="0.2">
      <c r="A138" s="143"/>
    </row>
    <row r="139" spans="1:1" ht="12.75" x14ac:dyDescent="0.2">
      <c r="A139" s="143"/>
    </row>
    <row r="140" spans="1:1" ht="12.75" x14ac:dyDescent="0.2">
      <c r="A140" s="143"/>
    </row>
    <row r="141" spans="1:1" ht="12.75" x14ac:dyDescent="0.2">
      <c r="A141" s="143"/>
    </row>
    <row r="142" spans="1:1" ht="12.75" x14ac:dyDescent="0.2">
      <c r="A142" s="143"/>
    </row>
    <row r="143" spans="1:1" ht="12.75" x14ac:dyDescent="0.2">
      <c r="A143" s="143"/>
    </row>
    <row r="144" spans="1:1" ht="12.75" x14ac:dyDescent="0.2">
      <c r="A144" s="143"/>
    </row>
    <row r="145" spans="1:1" ht="12.75" x14ac:dyDescent="0.2">
      <c r="A145" s="143"/>
    </row>
    <row r="146" spans="1:1" ht="12.75" x14ac:dyDescent="0.2">
      <c r="A146" s="143"/>
    </row>
    <row r="147" spans="1:1" ht="12.75" x14ac:dyDescent="0.2">
      <c r="A147" s="143"/>
    </row>
    <row r="148" spans="1:1" ht="12.75" x14ac:dyDescent="0.2">
      <c r="A148" s="143"/>
    </row>
    <row r="149" spans="1:1" ht="12.75" x14ac:dyDescent="0.2">
      <c r="A149" s="143"/>
    </row>
    <row r="150" spans="1:1" ht="12.75" x14ac:dyDescent="0.2">
      <c r="A150" s="143"/>
    </row>
    <row r="151" spans="1:1" ht="12.75" x14ac:dyDescent="0.2">
      <c r="A151" s="143"/>
    </row>
    <row r="152" spans="1:1" ht="12.75" x14ac:dyDescent="0.2">
      <c r="A152" s="143"/>
    </row>
    <row r="153" spans="1:1" ht="12.75" x14ac:dyDescent="0.2">
      <c r="A153" s="143"/>
    </row>
    <row r="154" spans="1:1" ht="12.75" x14ac:dyDescent="0.2">
      <c r="A154" s="143"/>
    </row>
    <row r="155" spans="1:1" ht="12.75" x14ac:dyDescent="0.2">
      <c r="A155" s="143"/>
    </row>
    <row r="156" spans="1:1" ht="12.75" x14ac:dyDescent="0.2">
      <c r="A156" s="143"/>
    </row>
    <row r="157" spans="1:1" ht="12.75" x14ac:dyDescent="0.2">
      <c r="A157" s="143"/>
    </row>
    <row r="158" spans="1:1" ht="12.75" x14ac:dyDescent="0.2">
      <c r="A158" s="143"/>
    </row>
    <row r="159" spans="1:1" ht="12.75" x14ac:dyDescent="0.2">
      <c r="A159" s="143"/>
    </row>
    <row r="160" spans="1:1" ht="12.75" x14ac:dyDescent="0.2">
      <c r="A160" s="143"/>
    </row>
    <row r="161" spans="1:1" ht="12.75" x14ac:dyDescent="0.2">
      <c r="A161" s="143"/>
    </row>
    <row r="162" spans="1:1" ht="12.75" x14ac:dyDescent="0.2">
      <c r="A162" s="143"/>
    </row>
    <row r="163" spans="1:1" ht="12.75" x14ac:dyDescent="0.2">
      <c r="A163" s="143"/>
    </row>
    <row r="164" spans="1:1" ht="12.75" x14ac:dyDescent="0.2">
      <c r="A164" s="143"/>
    </row>
    <row r="165" spans="1:1" ht="12.75" x14ac:dyDescent="0.2">
      <c r="A165" s="143"/>
    </row>
    <row r="166" spans="1:1" ht="12.75" x14ac:dyDescent="0.2">
      <c r="A166" s="143"/>
    </row>
    <row r="167" spans="1:1" ht="12.75" x14ac:dyDescent="0.2">
      <c r="A167" s="143"/>
    </row>
    <row r="168" spans="1:1" ht="12.75" x14ac:dyDescent="0.2">
      <c r="A168" s="143"/>
    </row>
    <row r="169" spans="1:1" ht="12.75" x14ac:dyDescent="0.2">
      <c r="A169" s="143"/>
    </row>
    <row r="170" spans="1:1" ht="12.75" x14ac:dyDescent="0.2">
      <c r="A170" s="143"/>
    </row>
    <row r="171" spans="1:1" ht="12.75" x14ac:dyDescent="0.2">
      <c r="A171" s="143"/>
    </row>
    <row r="172" spans="1:1" ht="12.75" x14ac:dyDescent="0.2">
      <c r="A172" s="143"/>
    </row>
    <row r="173" spans="1:1" ht="12.75" x14ac:dyDescent="0.2">
      <c r="A173" s="143"/>
    </row>
    <row r="174" spans="1:1" ht="12.75" x14ac:dyDescent="0.2">
      <c r="A174" s="143"/>
    </row>
    <row r="175" spans="1:1" ht="12.75" x14ac:dyDescent="0.2">
      <c r="A175" s="143"/>
    </row>
    <row r="176" spans="1:1" ht="12.75" x14ac:dyDescent="0.2">
      <c r="A176" s="143"/>
    </row>
    <row r="177" spans="1:1" ht="12.75" x14ac:dyDescent="0.2">
      <c r="A177" s="143"/>
    </row>
    <row r="178" spans="1:1" ht="12.75" x14ac:dyDescent="0.2">
      <c r="A178" s="143"/>
    </row>
    <row r="179" spans="1:1" ht="12.75" x14ac:dyDescent="0.2">
      <c r="A179" s="143"/>
    </row>
    <row r="180" spans="1:1" ht="12.75" x14ac:dyDescent="0.2">
      <c r="A180" s="143"/>
    </row>
    <row r="181" spans="1:1" ht="12.75" x14ac:dyDescent="0.2">
      <c r="A181" s="143"/>
    </row>
    <row r="182" spans="1:1" ht="12.75" x14ac:dyDescent="0.2">
      <c r="A182" s="143"/>
    </row>
    <row r="183" spans="1:1" ht="12.75" x14ac:dyDescent="0.2">
      <c r="A183" s="143"/>
    </row>
    <row r="184" spans="1:1" ht="12.75" x14ac:dyDescent="0.2">
      <c r="A184" s="143"/>
    </row>
    <row r="185" spans="1:1" ht="12.75" x14ac:dyDescent="0.2">
      <c r="A185" s="143"/>
    </row>
    <row r="186" spans="1:1" ht="12.75" x14ac:dyDescent="0.2">
      <c r="A186" s="143"/>
    </row>
    <row r="187" spans="1:1" ht="12.75" x14ac:dyDescent="0.2">
      <c r="A187" s="143"/>
    </row>
    <row r="188" spans="1:1" ht="12.75" x14ac:dyDescent="0.2">
      <c r="A188" s="143"/>
    </row>
    <row r="189" spans="1:1" ht="12.75" x14ac:dyDescent="0.2">
      <c r="A189" s="143"/>
    </row>
    <row r="190" spans="1:1" ht="12.75" x14ac:dyDescent="0.2">
      <c r="A190" s="143"/>
    </row>
    <row r="191" spans="1:1" ht="12.75" x14ac:dyDescent="0.2">
      <c r="A191" s="143"/>
    </row>
    <row r="192" spans="1:1" ht="12.75" x14ac:dyDescent="0.2">
      <c r="A192" s="143"/>
    </row>
    <row r="193" spans="1:1" ht="12.75" x14ac:dyDescent="0.2">
      <c r="A193" s="143"/>
    </row>
    <row r="194" spans="1:1" ht="12.75" x14ac:dyDescent="0.2">
      <c r="A194" s="143"/>
    </row>
    <row r="195" spans="1:1" ht="12.75" x14ac:dyDescent="0.2">
      <c r="A195" s="143"/>
    </row>
    <row r="196" spans="1:1" ht="12.75" x14ac:dyDescent="0.2">
      <c r="A196" s="143"/>
    </row>
    <row r="197" spans="1:1" ht="12.75" x14ac:dyDescent="0.2">
      <c r="A197" s="143"/>
    </row>
    <row r="198" spans="1:1" ht="12.75" x14ac:dyDescent="0.2">
      <c r="A198" s="143"/>
    </row>
    <row r="199" spans="1:1" ht="12.75" x14ac:dyDescent="0.2">
      <c r="A199" s="143"/>
    </row>
    <row r="200" spans="1:1" ht="12.75" x14ac:dyDescent="0.2">
      <c r="A200" s="143"/>
    </row>
    <row r="201" spans="1:1" ht="12.75" x14ac:dyDescent="0.2">
      <c r="A201" s="143"/>
    </row>
    <row r="202" spans="1:1" ht="12.75" x14ac:dyDescent="0.2">
      <c r="A202" s="143"/>
    </row>
    <row r="203" spans="1:1" ht="12.75" x14ac:dyDescent="0.2">
      <c r="A203" s="143"/>
    </row>
    <row r="204" spans="1:1" ht="12.75" x14ac:dyDescent="0.2">
      <c r="A204" s="143"/>
    </row>
    <row r="205" spans="1:1" ht="12.75" x14ac:dyDescent="0.2">
      <c r="A205" s="143"/>
    </row>
    <row r="206" spans="1:1" ht="12.75" x14ac:dyDescent="0.2">
      <c r="A206" s="143"/>
    </row>
    <row r="207" spans="1:1" ht="12.75" x14ac:dyDescent="0.2">
      <c r="A207" s="143"/>
    </row>
    <row r="208" spans="1:1" ht="12.75" x14ac:dyDescent="0.2">
      <c r="A208" s="143"/>
    </row>
    <row r="209" spans="1:1" ht="12.75" x14ac:dyDescent="0.2">
      <c r="A209" s="143"/>
    </row>
    <row r="210" spans="1:1" ht="12.75" x14ac:dyDescent="0.2">
      <c r="A210" s="143"/>
    </row>
    <row r="211" spans="1:1" ht="12.75" x14ac:dyDescent="0.2">
      <c r="A211" s="143"/>
    </row>
    <row r="212" spans="1:1" ht="12.75" x14ac:dyDescent="0.2">
      <c r="A212" s="143"/>
    </row>
    <row r="213" spans="1:1" ht="12.75" x14ac:dyDescent="0.2">
      <c r="A213" s="143"/>
    </row>
    <row r="214" spans="1:1" ht="12.75" x14ac:dyDescent="0.2">
      <c r="A214" s="143"/>
    </row>
    <row r="215" spans="1:1" ht="12.75" x14ac:dyDescent="0.2">
      <c r="A215" s="143"/>
    </row>
    <row r="216" spans="1:1" ht="12.75" x14ac:dyDescent="0.2">
      <c r="A216" s="143"/>
    </row>
    <row r="217" spans="1:1" ht="12.75" x14ac:dyDescent="0.2">
      <c r="A217" s="143"/>
    </row>
    <row r="218" spans="1:1" ht="12.75" x14ac:dyDescent="0.2">
      <c r="A218" s="143"/>
    </row>
    <row r="219" spans="1:1" ht="12.75" x14ac:dyDescent="0.2">
      <c r="A219" s="143"/>
    </row>
    <row r="220" spans="1:1" ht="12.75" x14ac:dyDescent="0.2">
      <c r="A220" s="143"/>
    </row>
    <row r="221" spans="1:1" ht="12.75" x14ac:dyDescent="0.2">
      <c r="A221" s="143"/>
    </row>
    <row r="222" spans="1:1" ht="12.75" x14ac:dyDescent="0.2">
      <c r="A222" s="143"/>
    </row>
    <row r="223" spans="1:1" ht="12.75" x14ac:dyDescent="0.2">
      <c r="A223" s="143"/>
    </row>
    <row r="224" spans="1:1" ht="12.75" x14ac:dyDescent="0.2">
      <c r="A224" s="143"/>
    </row>
    <row r="225" spans="1:1" ht="12.75" x14ac:dyDescent="0.2">
      <c r="A225" s="143"/>
    </row>
    <row r="226" spans="1:1" ht="12.75" x14ac:dyDescent="0.2">
      <c r="A226" s="143"/>
    </row>
    <row r="227" spans="1:1" ht="12.75" x14ac:dyDescent="0.2">
      <c r="A227" s="143"/>
    </row>
    <row r="228" spans="1:1" ht="12.75" x14ac:dyDescent="0.2">
      <c r="A228" s="143"/>
    </row>
    <row r="229" spans="1:1" ht="12.75" x14ac:dyDescent="0.2">
      <c r="A229" s="143"/>
    </row>
    <row r="230" spans="1:1" ht="12.75" x14ac:dyDescent="0.2">
      <c r="A230" s="143"/>
    </row>
    <row r="231" spans="1:1" ht="12.75" x14ac:dyDescent="0.2">
      <c r="A231" s="143"/>
    </row>
    <row r="232" spans="1:1" ht="12.75" x14ac:dyDescent="0.2">
      <c r="A232" s="143"/>
    </row>
    <row r="233" spans="1:1" ht="12.75" x14ac:dyDescent="0.2">
      <c r="A233" s="143"/>
    </row>
    <row r="234" spans="1:1" ht="12.75" x14ac:dyDescent="0.2">
      <c r="A234" s="143"/>
    </row>
    <row r="235" spans="1:1" ht="12.75" x14ac:dyDescent="0.2">
      <c r="A235" s="143"/>
    </row>
    <row r="236" spans="1:1" ht="12.75" x14ac:dyDescent="0.2">
      <c r="A236" s="143"/>
    </row>
    <row r="237" spans="1:1" ht="12.75" x14ac:dyDescent="0.2">
      <c r="A237" s="143"/>
    </row>
    <row r="238" spans="1:1" ht="12.75" x14ac:dyDescent="0.2">
      <c r="A238" s="143"/>
    </row>
    <row r="239" spans="1:1" ht="12.75" x14ac:dyDescent="0.2">
      <c r="A239" s="143"/>
    </row>
    <row r="240" spans="1:1" ht="12.75" x14ac:dyDescent="0.2">
      <c r="A240" s="143"/>
    </row>
    <row r="241" spans="1:1" ht="12.75" x14ac:dyDescent="0.2">
      <c r="A241" s="143"/>
    </row>
    <row r="242" spans="1:1" ht="12.75" x14ac:dyDescent="0.2">
      <c r="A242" s="143"/>
    </row>
    <row r="243" spans="1:1" ht="12.75" x14ac:dyDescent="0.2">
      <c r="A243" s="143"/>
    </row>
    <row r="244" spans="1:1" ht="12.75" x14ac:dyDescent="0.2">
      <c r="A244" s="143"/>
    </row>
    <row r="245" spans="1:1" ht="12.75" x14ac:dyDescent="0.2">
      <c r="A245" s="143"/>
    </row>
    <row r="246" spans="1:1" ht="12.75" x14ac:dyDescent="0.2">
      <c r="A246" s="143"/>
    </row>
    <row r="247" spans="1:1" ht="12.75" x14ac:dyDescent="0.2">
      <c r="A247" s="143"/>
    </row>
    <row r="248" spans="1:1" ht="12.75" x14ac:dyDescent="0.2">
      <c r="A248" s="143"/>
    </row>
    <row r="249" spans="1:1" ht="12.75" x14ac:dyDescent="0.2">
      <c r="A249" s="143"/>
    </row>
    <row r="250" spans="1:1" ht="12.75" x14ac:dyDescent="0.2">
      <c r="A250" s="143"/>
    </row>
    <row r="251" spans="1:1" ht="12.75" x14ac:dyDescent="0.2">
      <c r="A251" s="143"/>
    </row>
    <row r="252" spans="1:1" ht="12.75" x14ac:dyDescent="0.2">
      <c r="A252" s="143"/>
    </row>
    <row r="253" spans="1:1" ht="12.75" x14ac:dyDescent="0.2">
      <c r="A253" s="143"/>
    </row>
    <row r="254" spans="1:1" ht="12.75" x14ac:dyDescent="0.2">
      <c r="A254" s="143"/>
    </row>
    <row r="255" spans="1:1" ht="12.75" x14ac:dyDescent="0.2">
      <c r="A255" s="143"/>
    </row>
    <row r="256" spans="1:1" ht="12.75" x14ac:dyDescent="0.2">
      <c r="A256" s="143"/>
    </row>
    <row r="257" spans="1:1" ht="12.75" x14ac:dyDescent="0.2">
      <c r="A257" s="143"/>
    </row>
    <row r="258" spans="1:1" ht="12.75" x14ac:dyDescent="0.2">
      <c r="A258" s="143"/>
    </row>
    <row r="259" spans="1:1" ht="12.75" x14ac:dyDescent="0.2">
      <c r="A259" s="143"/>
    </row>
    <row r="260" spans="1:1" ht="12.75" x14ac:dyDescent="0.2">
      <c r="A260" s="143"/>
    </row>
    <row r="261" spans="1:1" ht="12.75" x14ac:dyDescent="0.2">
      <c r="A261" s="143"/>
    </row>
    <row r="262" spans="1:1" ht="12.75" x14ac:dyDescent="0.2">
      <c r="A262" s="143"/>
    </row>
    <row r="263" spans="1:1" ht="12.75" x14ac:dyDescent="0.2">
      <c r="A263" s="143"/>
    </row>
    <row r="264" spans="1:1" ht="12.75" x14ac:dyDescent="0.2">
      <c r="A264" s="143"/>
    </row>
    <row r="265" spans="1:1" ht="12.75" x14ac:dyDescent="0.2">
      <c r="A265" s="143"/>
    </row>
    <row r="266" spans="1:1" ht="12.75" x14ac:dyDescent="0.2">
      <c r="A266" s="143"/>
    </row>
    <row r="267" spans="1:1" ht="12.75" x14ac:dyDescent="0.2">
      <c r="A267" s="143"/>
    </row>
    <row r="268" spans="1:1" ht="12.75" x14ac:dyDescent="0.2">
      <c r="A268" s="143"/>
    </row>
    <row r="269" spans="1:1" ht="12.75" x14ac:dyDescent="0.2">
      <c r="A269" s="143"/>
    </row>
    <row r="270" spans="1:1" ht="12.75" x14ac:dyDescent="0.2">
      <c r="A270" s="143"/>
    </row>
    <row r="271" spans="1:1" ht="12.75" x14ac:dyDescent="0.2">
      <c r="A271" s="143"/>
    </row>
    <row r="272" spans="1:1" ht="12.75" x14ac:dyDescent="0.2">
      <c r="A272" s="143"/>
    </row>
    <row r="273" spans="1:1" ht="12.75" x14ac:dyDescent="0.2">
      <c r="A273" s="143"/>
    </row>
    <row r="274" spans="1:1" ht="12.75" x14ac:dyDescent="0.2">
      <c r="A274" s="143"/>
    </row>
    <row r="275" spans="1:1" ht="12.75" x14ac:dyDescent="0.2">
      <c r="A275" s="143"/>
    </row>
    <row r="276" spans="1:1" ht="12.75" x14ac:dyDescent="0.2">
      <c r="A276" s="143"/>
    </row>
    <row r="277" spans="1:1" ht="12.75" x14ac:dyDescent="0.2">
      <c r="A277" s="143"/>
    </row>
    <row r="278" spans="1:1" ht="12.75" x14ac:dyDescent="0.2">
      <c r="A278" s="143"/>
    </row>
    <row r="279" spans="1:1" ht="12.75" x14ac:dyDescent="0.2">
      <c r="A279" s="143"/>
    </row>
    <row r="280" spans="1:1" ht="12.75" x14ac:dyDescent="0.2">
      <c r="A280" s="143"/>
    </row>
    <row r="281" spans="1:1" ht="12.75" x14ac:dyDescent="0.2">
      <c r="A281" s="143"/>
    </row>
    <row r="282" spans="1:1" ht="12.75" x14ac:dyDescent="0.2">
      <c r="A282" s="143"/>
    </row>
    <row r="283" spans="1:1" ht="12.75" x14ac:dyDescent="0.2">
      <c r="A283" s="143"/>
    </row>
    <row r="284" spans="1:1" ht="12.75" x14ac:dyDescent="0.2">
      <c r="A284" s="143"/>
    </row>
    <row r="285" spans="1:1" ht="12.75" x14ac:dyDescent="0.2">
      <c r="A285" s="143"/>
    </row>
    <row r="286" spans="1:1" ht="12.75" x14ac:dyDescent="0.2">
      <c r="A286" s="143"/>
    </row>
    <row r="287" spans="1:1" ht="12.75" x14ac:dyDescent="0.2">
      <c r="A287" s="143"/>
    </row>
    <row r="288" spans="1:1" ht="12.75" x14ac:dyDescent="0.2">
      <c r="A288" s="143"/>
    </row>
    <row r="289" spans="1:1" ht="12.75" x14ac:dyDescent="0.2">
      <c r="A289" s="143"/>
    </row>
    <row r="290" spans="1:1" ht="12.75" x14ac:dyDescent="0.2">
      <c r="A290" s="143"/>
    </row>
    <row r="291" spans="1:1" ht="12.75" x14ac:dyDescent="0.2">
      <c r="A291" s="143"/>
    </row>
    <row r="292" spans="1:1" ht="12.75" x14ac:dyDescent="0.2">
      <c r="A292" s="143"/>
    </row>
    <row r="293" spans="1:1" ht="12.75" x14ac:dyDescent="0.2">
      <c r="A293" s="143"/>
    </row>
    <row r="294" spans="1:1" ht="12.75" x14ac:dyDescent="0.2">
      <c r="A294" s="143"/>
    </row>
    <row r="295" spans="1:1" ht="12.75" x14ac:dyDescent="0.2">
      <c r="A295" s="143"/>
    </row>
    <row r="296" spans="1:1" ht="12.75" x14ac:dyDescent="0.2">
      <c r="A296" s="143"/>
    </row>
    <row r="297" spans="1:1" ht="12.75" x14ac:dyDescent="0.2">
      <c r="A297" s="143"/>
    </row>
    <row r="298" spans="1:1" ht="12.75" x14ac:dyDescent="0.2">
      <c r="A298" s="143"/>
    </row>
    <row r="299" spans="1:1" ht="12.75" x14ac:dyDescent="0.2">
      <c r="A299" s="143"/>
    </row>
    <row r="300" spans="1:1" ht="12.75" x14ac:dyDescent="0.2">
      <c r="A300" s="143"/>
    </row>
    <row r="301" spans="1:1" ht="12.75" x14ac:dyDescent="0.2">
      <c r="A301" s="143"/>
    </row>
    <row r="302" spans="1:1" ht="12.75" x14ac:dyDescent="0.2">
      <c r="A302" s="143"/>
    </row>
    <row r="303" spans="1:1" ht="12.75" x14ac:dyDescent="0.2">
      <c r="A303" s="143"/>
    </row>
    <row r="304" spans="1:1" ht="12.75" x14ac:dyDescent="0.2">
      <c r="A304" s="143"/>
    </row>
    <row r="305" spans="1:1" ht="12.75" x14ac:dyDescent="0.2">
      <c r="A305" s="143"/>
    </row>
    <row r="306" spans="1:1" ht="12.75" x14ac:dyDescent="0.2">
      <c r="A306" s="143"/>
    </row>
    <row r="307" spans="1:1" ht="12.75" x14ac:dyDescent="0.2">
      <c r="A307" s="143"/>
    </row>
    <row r="308" spans="1:1" ht="12.75" x14ac:dyDescent="0.2">
      <c r="A308" s="143"/>
    </row>
    <row r="309" spans="1:1" ht="12.75" x14ac:dyDescent="0.2">
      <c r="A309" s="143"/>
    </row>
    <row r="310" spans="1:1" ht="12.75" x14ac:dyDescent="0.2">
      <c r="A310" s="143"/>
    </row>
    <row r="311" spans="1:1" ht="12.75" x14ac:dyDescent="0.2">
      <c r="A311" s="143"/>
    </row>
    <row r="312" spans="1:1" ht="12.75" x14ac:dyDescent="0.2">
      <c r="A312" s="143"/>
    </row>
    <row r="313" spans="1:1" ht="12.75" x14ac:dyDescent="0.2">
      <c r="A313" s="143"/>
    </row>
    <row r="314" spans="1:1" ht="12.75" x14ac:dyDescent="0.2">
      <c r="A314" s="143"/>
    </row>
    <row r="315" spans="1:1" ht="12.75" x14ac:dyDescent="0.2">
      <c r="A315" s="143"/>
    </row>
    <row r="316" spans="1:1" ht="12.75" x14ac:dyDescent="0.2">
      <c r="A316" s="143"/>
    </row>
    <row r="317" spans="1:1" ht="12.75" x14ac:dyDescent="0.2">
      <c r="A317" s="143"/>
    </row>
    <row r="318" spans="1:1" ht="12.75" x14ac:dyDescent="0.2">
      <c r="A318" s="143"/>
    </row>
    <row r="319" spans="1:1" ht="12.75" x14ac:dyDescent="0.2">
      <c r="A319" s="143"/>
    </row>
    <row r="320" spans="1:1" ht="12.75" x14ac:dyDescent="0.2">
      <c r="A320" s="143"/>
    </row>
    <row r="321" spans="1:1" ht="12.75" x14ac:dyDescent="0.2">
      <c r="A321" s="143"/>
    </row>
    <row r="322" spans="1:1" ht="12.75" x14ac:dyDescent="0.2">
      <c r="A322" s="143"/>
    </row>
    <row r="323" spans="1:1" ht="12.75" x14ac:dyDescent="0.2">
      <c r="A323" s="143"/>
    </row>
    <row r="324" spans="1:1" ht="12.75" x14ac:dyDescent="0.2">
      <c r="A324" s="143"/>
    </row>
    <row r="325" spans="1:1" ht="12.75" x14ac:dyDescent="0.2">
      <c r="A325" s="143"/>
    </row>
    <row r="326" spans="1:1" ht="12.75" x14ac:dyDescent="0.2">
      <c r="A326" s="143"/>
    </row>
    <row r="327" spans="1:1" ht="12.75" x14ac:dyDescent="0.2">
      <c r="A327" s="143"/>
    </row>
    <row r="328" spans="1:1" ht="12.75" x14ac:dyDescent="0.2">
      <c r="A328" s="143"/>
    </row>
    <row r="329" spans="1:1" ht="12.75" x14ac:dyDescent="0.2">
      <c r="A329" s="143"/>
    </row>
    <row r="330" spans="1:1" ht="12.75" x14ac:dyDescent="0.2">
      <c r="A330" s="143"/>
    </row>
    <row r="331" spans="1:1" ht="12.75" x14ac:dyDescent="0.2">
      <c r="A331" s="143"/>
    </row>
    <row r="332" spans="1:1" ht="12.75" x14ac:dyDescent="0.2">
      <c r="A332" s="143"/>
    </row>
    <row r="333" spans="1:1" ht="12.75" x14ac:dyDescent="0.2">
      <c r="A333" s="143"/>
    </row>
    <row r="334" spans="1:1" ht="12.75" x14ac:dyDescent="0.2">
      <c r="A334" s="143"/>
    </row>
    <row r="335" spans="1:1" ht="12.75" x14ac:dyDescent="0.2">
      <c r="A335" s="143"/>
    </row>
    <row r="336" spans="1:1" ht="12.75" x14ac:dyDescent="0.2">
      <c r="A336" s="143"/>
    </row>
    <row r="337" spans="1:1" ht="12.75" x14ac:dyDescent="0.2">
      <c r="A337" s="143"/>
    </row>
    <row r="338" spans="1:1" ht="12.75" x14ac:dyDescent="0.2">
      <c r="A338" s="143"/>
    </row>
    <row r="339" spans="1:1" ht="12.75" x14ac:dyDescent="0.2">
      <c r="A339" s="143"/>
    </row>
    <row r="340" spans="1:1" ht="12.75" x14ac:dyDescent="0.2">
      <c r="A340" s="143"/>
    </row>
    <row r="341" spans="1:1" ht="12.75" x14ac:dyDescent="0.2">
      <c r="A341" s="143"/>
    </row>
    <row r="342" spans="1:1" ht="12.75" x14ac:dyDescent="0.2">
      <c r="A342" s="143"/>
    </row>
    <row r="343" spans="1:1" ht="12.75" x14ac:dyDescent="0.2">
      <c r="A343" s="143"/>
    </row>
    <row r="344" spans="1:1" ht="12.75" x14ac:dyDescent="0.2">
      <c r="A344" s="143"/>
    </row>
    <row r="345" spans="1:1" ht="12.75" x14ac:dyDescent="0.2">
      <c r="A345" s="143"/>
    </row>
    <row r="346" spans="1:1" ht="12.75" x14ac:dyDescent="0.2">
      <c r="A346" s="143"/>
    </row>
    <row r="347" spans="1:1" ht="12.75" x14ac:dyDescent="0.2">
      <c r="A347" s="143"/>
    </row>
    <row r="348" spans="1:1" ht="12.75" x14ac:dyDescent="0.2">
      <c r="A348" s="143"/>
    </row>
    <row r="349" spans="1:1" ht="12.75" x14ac:dyDescent="0.2">
      <c r="A349" s="143"/>
    </row>
    <row r="350" spans="1:1" ht="12.75" x14ac:dyDescent="0.2">
      <c r="A350" s="143"/>
    </row>
    <row r="351" spans="1:1" ht="12.75" x14ac:dyDescent="0.2">
      <c r="A351" s="143"/>
    </row>
    <row r="352" spans="1:1" ht="12.75" x14ac:dyDescent="0.2">
      <c r="A352" s="143"/>
    </row>
    <row r="353" spans="1:1" ht="12.75" x14ac:dyDescent="0.2">
      <c r="A353" s="143"/>
    </row>
    <row r="354" spans="1:1" ht="12.75" x14ac:dyDescent="0.2">
      <c r="A354" s="143"/>
    </row>
    <row r="355" spans="1:1" ht="12.75" x14ac:dyDescent="0.2">
      <c r="A355" s="143"/>
    </row>
    <row r="356" spans="1:1" ht="12.75" x14ac:dyDescent="0.2">
      <c r="A356" s="143"/>
    </row>
    <row r="357" spans="1:1" ht="12.75" x14ac:dyDescent="0.2">
      <c r="A357" s="143"/>
    </row>
    <row r="358" spans="1:1" ht="12.75" x14ac:dyDescent="0.2">
      <c r="A358" s="143"/>
    </row>
    <row r="359" spans="1:1" ht="12.75" x14ac:dyDescent="0.2">
      <c r="A359" s="143"/>
    </row>
    <row r="360" spans="1:1" ht="12.75" x14ac:dyDescent="0.2">
      <c r="A360" s="143"/>
    </row>
    <row r="361" spans="1:1" ht="12.75" x14ac:dyDescent="0.2">
      <c r="A361" s="143"/>
    </row>
    <row r="362" spans="1:1" ht="12.75" x14ac:dyDescent="0.2">
      <c r="A362" s="143"/>
    </row>
    <row r="363" spans="1:1" ht="12.75" x14ac:dyDescent="0.2">
      <c r="A363" s="143"/>
    </row>
    <row r="364" spans="1:1" ht="12.75" x14ac:dyDescent="0.2">
      <c r="A364" s="143"/>
    </row>
    <row r="365" spans="1:1" ht="12.75" x14ac:dyDescent="0.2">
      <c r="A365" s="143"/>
    </row>
    <row r="366" spans="1:1" ht="12.75" x14ac:dyDescent="0.2">
      <c r="A366" s="143"/>
    </row>
    <row r="367" spans="1:1" ht="12.75" x14ac:dyDescent="0.2">
      <c r="A367" s="143"/>
    </row>
    <row r="368" spans="1:1" ht="12.75" x14ac:dyDescent="0.2">
      <c r="A368" s="143"/>
    </row>
    <row r="369" spans="1:1" ht="12.75" x14ac:dyDescent="0.2">
      <c r="A369" s="143"/>
    </row>
    <row r="370" spans="1:1" ht="12.75" x14ac:dyDescent="0.2">
      <c r="A370" s="143"/>
    </row>
    <row r="371" spans="1:1" ht="12.75" x14ac:dyDescent="0.2">
      <c r="A371" s="143"/>
    </row>
    <row r="372" spans="1:1" ht="12.75" x14ac:dyDescent="0.2">
      <c r="A372" s="143"/>
    </row>
    <row r="373" spans="1:1" ht="12.75" x14ac:dyDescent="0.2">
      <c r="A373" s="143"/>
    </row>
    <row r="374" spans="1:1" ht="12.75" x14ac:dyDescent="0.2">
      <c r="A374" s="143"/>
    </row>
    <row r="375" spans="1:1" ht="12.75" x14ac:dyDescent="0.2">
      <c r="A375" s="143"/>
    </row>
    <row r="376" spans="1:1" ht="12.75" x14ac:dyDescent="0.2">
      <c r="A376" s="143"/>
    </row>
    <row r="377" spans="1:1" ht="12.75" x14ac:dyDescent="0.2">
      <c r="A377" s="143"/>
    </row>
    <row r="378" spans="1:1" ht="12.75" x14ac:dyDescent="0.2">
      <c r="A378" s="143"/>
    </row>
    <row r="379" spans="1:1" ht="12.75" x14ac:dyDescent="0.2">
      <c r="A379" s="143"/>
    </row>
    <row r="380" spans="1:1" ht="12.75" x14ac:dyDescent="0.2">
      <c r="A380" s="143"/>
    </row>
    <row r="381" spans="1:1" ht="12.75" x14ac:dyDescent="0.2">
      <c r="A381" s="143"/>
    </row>
    <row r="382" spans="1:1" ht="12.75" x14ac:dyDescent="0.2">
      <c r="A382" s="143"/>
    </row>
    <row r="383" spans="1:1" ht="12.75" x14ac:dyDescent="0.2">
      <c r="A383" s="143"/>
    </row>
    <row r="384" spans="1:1" ht="12.75" x14ac:dyDescent="0.2">
      <c r="A384" s="143"/>
    </row>
    <row r="385" spans="1:1" ht="12.75" x14ac:dyDescent="0.2">
      <c r="A385" s="143"/>
    </row>
    <row r="386" spans="1:1" ht="12.75" x14ac:dyDescent="0.2">
      <c r="A386" s="143"/>
    </row>
    <row r="387" spans="1:1" ht="12.75" x14ac:dyDescent="0.2">
      <c r="A387" s="143"/>
    </row>
    <row r="388" spans="1:1" ht="12.75" x14ac:dyDescent="0.2">
      <c r="A388" s="143"/>
    </row>
    <row r="389" spans="1:1" ht="12.75" x14ac:dyDescent="0.2">
      <c r="A389" s="143"/>
    </row>
    <row r="390" spans="1:1" ht="12.75" x14ac:dyDescent="0.2">
      <c r="A390" s="143"/>
    </row>
    <row r="391" spans="1:1" ht="12.75" x14ac:dyDescent="0.2">
      <c r="A391" s="143"/>
    </row>
    <row r="392" spans="1:1" ht="12.75" x14ac:dyDescent="0.2">
      <c r="A392" s="143"/>
    </row>
    <row r="393" spans="1:1" ht="12.75" x14ac:dyDescent="0.2">
      <c r="A393" s="143"/>
    </row>
    <row r="394" spans="1:1" ht="12.75" x14ac:dyDescent="0.2">
      <c r="A394" s="143"/>
    </row>
    <row r="395" spans="1:1" ht="12.75" x14ac:dyDescent="0.2">
      <c r="A395" s="143"/>
    </row>
    <row r="396" spans="1:1" ht="12.75" x14ac:dyDescent="0.2">
      <c r="A396" s="143"/>
    </row>
    <row r="397" spans="1:1" ht="12.75" x14ac:dyDescent="0.2">
      <c r="A397" s="143"/>
    </row>
    <row r="398" spans="1:1" ht="12.75" x14ac:dyDescent="0.2">
      <c r="A398" s="143"/>
    </row>
    <row r="399" spans="1:1" ht="12.75" x14ac:dyDescent="0.2">
      <c r="A399" s="143"/>
    </row>
    <row r="400" spans="1:1" ht="12.75" x14ac:dyDescent="0.2">
      <c r="A400" s="143"/>
    </row>
    <row r="401" spans="1:1" ht="12.75" x14ac:dyDescent="0.2">
      <c r="A401" s="143"/>
    </row>
    <row r="402" spans="1:1" ht="12.75" x14ac:dyDescent="0.2">
      <c r="A402" s="143"/>
    </row>
    <row r="403" spans="1:1" ht="12.75" x14ac:dyDescent="0.2">
      <c r="A403" s="143"/>
    </row>
    <row r="404" spans="1:1" ht="12.75" x14ac:dyDescent="0.2">
      <c r="A404" s="143"/>
    </row>
    <row r="405" spans="1:1" ht="12.75" x14ac:dyDescent="0.2">
      <c r="A405" s="143"/>
    </row>
    <row r="406" spans="1:1" ht="12.75" x14ac:dyDescent="0.2">
      <c r="A406" s="143"/>
    </row>
    <row r="407" spans="1:1" ht="12.75" x14ac:dyDescent="0.2">
      <c r="A407" s="143"/>
    </row>
    <row r="408" spans="1:1" ht="12.75" x14ac:dyDescent="0.2">
      <c r="A408" s="143"/>
    </row>
    <row r="409" spans="1:1" ht="12.75" x14ac:dyDescent="0.2">
      <c r="A409" s="143"/>
    </row>
    <row r="410" spans="1:1" ht="12.75" x14ac:dyDescent="0.2">
      <c r="A410" s="143"/>
    </row>
    <row r="411" spans="1:1" ht="12.75" x14ac:dyDescent="0.2">
      <c r="A411" s="143"/>
    </row>
    <row r="412" spans="1:1" ht="12.75" x14ac:dyDescent="0.2">
      <c r="A412" s="143"/>
    </row>
    <row r="413" spans="1:1" ht="12.75" x14ac:dyDescent="0.2">
      <c r="A413" s="143"/>
    </row>
    <row r="414" spans="1:1" ht="12.75" x14ac:dyDescent="0.2">
      <c r="A414" s="143"/>
    </row>
    <row r="415" spans="1:1" ht="12.75" x14ac:dyDescent="0.2">
      <c r="A415" s="143"/>
    </row>
    <row r="416" spans="1:1" ht="12.75" x14ac:dyDescent="0.2">
      <c r="A416" s="143"/>
    </row>
    <row r="417" spans="1:1" ht="12.75" x14ac:dyDescent="0.2">
      <c r="A417" s="143"/>
    </row>
    <row r="418" spans="1:1" ht="12.75" x14ac:dyDescent="0.2">
      <c r="A418" s="143"/>
    </row>
    <row r="419" spans="1:1" ht="12.75" x14ac:dyDescent="0.2">
      <c r="A419" s="143"/>
    </row>
    <row r="420" spans="1:1" ht="12.75" x14ac:dyDescent="0.2">
      <c r="A420" s="143"/>
    </row>
    <row r="421" spans="1:1" ht="12.75" x14ac:dyDescent="0.2">
      <c r="A421" s="143"/>
    </row>
    <row r="422" spans="1:1" ht="12.75" x14ac:dyDescent="0.2">
      <c r="A422" s="143"/>
    </row>
    <row r="423" spans="1:1" ht="12.75" x14ac:dyDescent="0.2">
      <c r="A423" s="143"/>
    </row>
    <row r="424" spans="1:1" ht="12.75" x14ac:dyDescent="0.2">
      <c r="A424" s="143"/>
    </row>
    <row r="425" spans="1:1" ht="12.75" x14ac:dyDescent="0.2">
      <c r="A425" s="143"/>
    </row>
    <row r="426" spans="1:1" ht="12.75" x14ac:dyDescent="0.2">
      <c r="A426" s="143"/>
    </row>
    <row r="427" spans="1:1" ht="12.75" x14ac:dyDescent="0.2">
      <c r="A427" s="143"/>
    </row>
    <row r="428" spans="1:1" ht="12.75" x14ac:dyDescent="0.2">
      <c r="A428" s="143"/>
    </row>
    <row r="429" spans="1:1" ht="12.75" x14ac:dyDescent="0.2">
      <c r="A429" s="143"/>
    </row>
    <row r="430" spans="1:1" ht="12.75" x14ac:dyDescent="0.2">
      <c r="A430" s="143"/>
    </row>
    <row r="431" spans="1:1" ht="12.75" x14ac:dyDescent="0.2">
      <c r="A431" s="143"/>
    </row>
    <row r="432" spans="1:1" ht="12.75" x14ac:dyDescent="0.2">
      <c r="A432" s="143"/>
    </row>
    <row r="433" spans="1:1" ht="12.75" x14ac:dyDescent="0.2">
      <c r="A433" s="143"/>
    </row>
    <row r="434" spans="1:1" ht="12.75" x14ac:dyDescent="0.2">
      <c r="A434" s="143"/>
    </row>
    <row r="435" spans="1:1" ht="12.75" x14ac:dyDescent="0.2">
      <c r="A435" s="143"/>
    </row>
    <row r="436" spans="1:1" ht="12.75" x14ac:dyDescent="0.2">
      <c r="A436" s="143"/>
    </row>
    <row r="437" spans="1:1" ht="12.75" x14ac:dyDescent="0.2">
      <c r="A437" s="143"/>
    </row>
    <row r="438" spans="1:1" ht="12.75" x14ac:dyDescent="0.2">
      <c r="A438" s="143"/>
    </row>
    <row r="439" spans="1:1" ht="12.75" x14ac:dyDescent="0.2">
      <c r="A439" s="143"/>
    </row>
    <row r="440" spans="1:1" ht="12.75" x14ac:dyDescent="0.2">
      <c r="A440" s="143"/>
    </row>
    <row r="441" spans="1:1" ht="12.75" x14ac:dyDescent="0.2">
      <c r="A441" s="143"/>
    </row>
    <row r="442" spans="1:1" ht="12.75" x14ac:dyDescent="0.2">
      <c r="A442" s="143"/>
    </row>
    <row r="443" spans="1:1" ht="12.75" x14ac:dyDescent="0.2">
      <c r="A443" s="143"/>
    </row>
    <row r="444" spans="1:1" ht="12.75" x14ac:dyDescent="0.2">
      <c r="A444" s="143"/>
    </row>
    <row r="445" spans="1:1" ht="12.75" x14ac:dyDescent="0.2">
      <c r="A445" s="143"/>
    </row>
    <row r="446" spans="1:1" ht="12.75" x14ac:dyDescent="0.2">
      <c r="A446" s="143"/>
    </row>
    <row r="447" spans="1:1" ht="12.75" x14ac:dyDescent="0.2">
      <c r="A447" s="143"/>
    </row>
    <row r="448" spans="1:1" ht="12.75" x14ac:dyDescent="0.2">
      <c r="A448" s="143"/>
    </row>
    <row r="449" spans="1:1" ht="12.75" x14ac:dyDescent="0.2">
      <c r="A449" s="143"/>
    </row>
    <row r="450" spans="1:1" ht="12.75" x14ac:dyDescent="0.2">
      <c r="A450" s="143"/>
    </row>
    <row r="451" spans="1:1" ht="12.75" x14ac:dyDescent="0.2">
      <c r="A451" s="143"/>
    </row>
    <row r="452" spans="1:1" ht="12.75" x14ac:dyDescent="0.2">
      <c r="A452" s="143"/>
    </row>
    <row r="453" spans="1:1" ht="12.75" x14ac:dyDescent="0.2">
      <c r="A453" s="143"/>
    </row>
    <row r="454" spans="1:1" ht="12.75" x14ac:dyDescent="0.2">
      <c r="A454" s="143"/>
    </row>
    <row r="455" spans="1:1" ht="12.75" x14ac:dyDescent="0.2">
      <c r="A455" s="143"/>
    </row>
    <row r="456" spans="1:1" ht="12.75" x14ac:dyDescent="0.2">
      <c r="A456" s="143"/>
    </row>
    <row r="457" spans="1:1" ht="12.75" x14ac:dyDescent="0.2">
      <c r="A457" s="143"/>
    </row>
    <row r="458" spans="1:1" ht="12.75" x14ac:dyDescent="0.2">
      <c r="A458" s="143"/>
    </row>
    <row r="459" spans="1:1" ht="12.75" x14ac:dyDescent="0.2">
      <c r="A459" s="143"/>
    </row>
    <row r="460" spans="1:1" ht="12.75" x14ac:dyDescent="0.2">
      <c r="A460" s="143"/>
    </row>
    <row r="461" spans="1:1" ht="12.75" x14ac:dyDescent="0.2">
      <c r="A461" s="143"/>
    </row>
    <row r="462" spans="1:1" ht="12.75" x14ac:dyDescent="0.2">
      <c r="A462" s="143"/>
    </row>
    <row r="463" spans="1:1" ht="12.75" x14ac:dyDescent="0.2">
      <c r="A463" s="143"/>
    </row>
    <row r="464" spans="1:1" ht="12.75" x14ac:dyDescent="0.2">
      <c r="A464" s="143"/>
    </row>
    <row r="465" spans="1:1" ht="12.75" x14ac:dyDescent="0.2">
      <c r="A465" s="143"/>
    </row>
    <row r="466" spans="1:1" ht="12.75" x14ac:dyDescent="0.2">
      <c r="A466" s="143"/>
    </row>
    <row r="467" spans="1:1" ht="12.75" x14ac:dyDescent="0.2">
      <c r="A467" s="143"/>
    </row>
    <row r="468" spans="1:1" ht="12.75" x14ac:dyDescent="0.2">
      <c r="A468" s="143"/>
    </row>
    <row r="469" spans="1:1" ht="12.75" x14ac:dyDescent="0.2">
      <c r="A469" s="143"/>
    </row>
    <row r="470" spans="1:1" ht="12.75" x14ac:dyDescent="0.2">
      <c r="A470" s="143"/>
    </row>
    <row r="471" spans="1:1" ht="12.75" x14ac:dyDescent="0.2">
      <c r="A471" s="143"/>
    </row>
    <row r="472" spans="1:1" ht="12.75" x14ac:dyDescent="0.2">
      <c r="A472" s="143"/>
    </row>
    <row r="473" spans="1:1" ht="12.75" x14ac:dyDescent="0.2">
      <c r="A473" s="143"/>
    </row>
    <row r="474" spans="1:1" ht="12.75" x14ac:dyDescent="0.2">
      <c r="A474" s="143"/>
    </row>
    <row r="475" spans="1:1" ht="12.75" x14ac:dyDescent="0.2">
      <c r="A475" s="143"/>
    </row>
    <row r="476" spans="1:1" ht="12.75" x14ac:dyDescent="0.2">
      <c r="A476" s="143"/>
    </row>
    <row r="477" spans="1:1" ht="12.75" x14ac:dyDescent="0.2">
      <c r="A477" s="143"/>
    </row>
    <row r="478" spans="1:1" ht="12.75" x14ac:dyDescent="0.2">
      <c r="A478" s="143"/>
    </row>
    <row r="479" spans="1:1" ht="12.75" x14ac:dyDescent="0.2">
      <c r="A479" s="143"/>
    </row>
    <row r="480" spans="1:1" ht="12.75" x14ac:dyDescent="0.2">
      <c r="A480" s="143"/>
    </row>
    <row r="481" spans="1:1" ht="12.75" x14ac:dyDescent="0.2">
      <c r="A481" s="143"/>
    </row>
    <row r="482" spans="1:1" ht="12.75" x14ac:dyDescent="0.2">
      <c r="A482" s="143"/>
    </row>
    <row r="483" spans="1:1" ht="12.75" x14ac:dyDescent="0.2">
      <c r="A483" s="143"/>
    </row>
    <row r="484" spans="1:1" ht="12.75" x14ac:dyDescent="0.2">
      <c r="A484" s="143"/>
    </row>
    <row r="485" spans="1:1" ht="12.75" x14ac:dyDescent="0.2">
      <c r="A485" s="143"/>
    </row>
    <row r="486" spans="1:1" ht="12.75" x14ac:dyDescent="0.2">
      <c r="A486" s="143"/>
    </row>
    <row r="487" spans="1:1" ht="12.75" x14ac:dyDescent="0.2">
      <c r="A487" s="143"/>
    </row>
    <row r="488" spans="1:1" ht="12.75" x14ac:dyDescent="0.2">
      <c r="A488" s="143"/>
    </row>
    <row r="489" spans="1:1" ht="12.75" x14ac:dyDescent="0.2">
      <c r="A489" s="143"/>
    </row>
    <row r="490" spans="1:1" ht="12.75" x14ac:dyDescent="0.2">
      <c r="A490" s="143"/>
    </row>
    <row r="491" spans="1:1" ht="12.75" x14ac:dyDescent="0.2">
      <c r="A491" s="143"/>
    </row>
    <row r="492" spans="1:1" ht="12.75" x14ac:dyDescent="0.2">
      <c r="A492" s="143"/>
    </row>
    <row r="493" spans="1:1" ht="12.75" x14ac:dyDescent="0.2">
      <c r="A493" s="143"/>
    </row>
    <row r="494" spans="1:1" ht="12.75" x14ac:dyDescent="0.2">
      <c r="A494" s="143"/>
    </row>
    <row r="495" spans="1:1" ht="12.75" x14ac:dyDescent="0.2">
      <c r="A495" s="143"/>
    </row>
    <row r="496" spans="1:1" ht="12.75" x14ac:dyDescent="0.2">
      <c r="A496" s="143"/>
    </row>
    <row r="497" spans="1:1" ht="12.75" x14ac:dyDescent="0.2">
      <c r="A497" s="143"/>
    </row>
    <row r="498" spans="1:1" ht="12.75" x14ac:dyDescent="0.2">
      <c r="A498" s="143"/>
    </row>
    <row r="499" spans="1:1" ht="12.75" x14ac:dyDescent="0.2">
      <c r="A499" s="143"/>
    </row>
    <row r="500" spans="1:1" ht="12.75" x14ac:dyDescent="0.2">
      <c r="A500" s="143"/>
    </row>
    <row r="501" spans="1:1" ht="12.75" x14ac:dyDescent="0.2">
      <c r="A501" s="143"/>
    </row>
    <row r="502" spans="1:1" ht="12.75" x14ac:dyDescent="0.2">
      <c r="A502" s="143"/>
    </row>
    <row r="503" spans="1:1" ht="12.75" x14ac:dyDescent="0.2">
      <c r="A503" s="143"/>
    </row>
    <row r="504" spans="1:1" ht="12.75" x14ac:dyDescent="0.2">
      <c r="A504" s="143"/>
    </row>
    <row r="505" spans="1:1" ht="12.75" x14ac:dyDescent="0.2">
      <c r="A505" s="143"/>
    </row>
    <row r="506" spans="1:1" ht="12.75" x14ac:dyDescent="0.2">
      <c r="A506" s="143"/>
    </row>
    <row r="507" spans="1:1" ht="12.75" x14ac:dyDescent="0.2">
      <c r="A507" s="143"/>
    </row>
    <row r="508" spans="1:1" ht="12.75" x14ac:dyDescent="0.2">
      <c r="A508" s="143"/>
    </row>
    <row r="509" spans="1:1" ht="12.75" x14ac:dyDescent="0.2">
      <c r="A509" s="143"/>
    </row>
    <row r="510" spans="1:1" ht="12.75" x14ac:dyDescent="0.2">
      <c r="A510" s="143"/>
    </row>
    <row r="511" spans="1:1" ht="12.75" x14ac:dyDescent="0.2">
      <c r="A511" s="143"/>
    </row>
    <row r="512" spans="1:1" ht="12.75" x14ac:dyDescent="0.2">
      <c r="A512" s="143"/>
    </row>
    <row r="513" spans="1:1" ht="12.75" x14ac:dyDescent="0.2">
      <c r="A513" s="143"/>
    </row>
    <row r="514" spans="1:1" ht="12.75" x14ac:dyDescent="0.2">
      <c r="A514" s="143"/>
    </row>
    <row r="515" spans="1:1" ht="12.75" x14ac:dyDescent="0.2">
      <c r="A515" s="143"/>
    </row>
    <row r="516" spans="1:1" ht="12.75" x14ac:dyDescent="0.2">
      <c r="A516" s="143"/>
    </row>
    <row r="517" spans="1:1" ht="12.75" x14ac:dyDescent="0.2">
      <c r="A517" s="143"/>
    </row>
    <row r="518" spans="1:1" ht="12.75" x14ac:dyDescent="0.2">
      <c r="A518" s="143"/>
    </row>
    <row r="519" spans="1:1" ht="12.75" x14ac:dyDescent="0.2">
      <c r="A519" s="143"/>
    </row>
    <row r="520" spans="1:1" ht="12.75" x14ac:dyDescent="0.2">
      <c r="A520" s="143"/>
    </row>
    <row r="521" spans="1:1" ht="12.75" x14ac:dyDescent="0.2">
      <c r="A521" s="143"/>
    </row>
    <row r="522" spans="1:1" ht="12.75" x14ac:dyDescent="0.2">
      <c r="A522" s="143"/>
    </row>
    <row r="523" spans="1:1" ht="12.75" x14ac:dyDescent="0.2">
      <c r="A523" s="143"/>
    </row>
    <row r="524" spans="1:1" ht="12.75" x14ac:dyDescent="0.2">
      <c r="A524" s="143"/>
    </row>
    <row r="525" spans="1:1" ht="12.75" x14ac:dyDescent="0.2">
      <c r="A525" s="143"/>
    </row>
    <row r="526" spans="1:1" ht="12.75" x14ac:dyDescent="0.2">
      <c r="A526" s="143"/>
    </row>
    <row r="527" spans="1:1" ht="12.75" x14ac:dyDescent="0.2">
      <c r="A527" s="143"/>
    </row>
    <row r="528" spans="1:1" ht="12.75" x14ac:dyDescent="0.2">
      <c r="A528" s="143"/>
    </row>
    <row r="529" spans="1:1" ht="12.75" x14ac:dyDescent="0.2">
      <c r="A529" s="143"/>
    </row>
    <row r="530" spans="1:1" ht="12.75" x14ac:dyDescent="0.2">
      <c r="A530" s="143"/>
    </row>
    <row r="531" spans="1:1" ht="12.75" x14ac:dyDescent="0.2">
      <c r="A531" s="143"/>
    </row>
    <row r="532" spans="1:1" ht="12.75" x14ac:dyDescent="0.2">
      <c r="A532" s="143"/>
    </row>
    <row r="533" spans="1:1" ht="12.75" x14ac:dyDescent="0.2">
      <c r="A533" s="143"/>
    </row>
    <row r="534" spans="1:1" ht="12.75" x14ac:dyDescent="0.2">
      <c r="A534" s="143"/>
    </row>
    <row r="535" spans="1:1" ht="12.75" x14ac:dyDescent="0.2">
      <c r="A535" s="143"/>
    </row>
    <row r="536" spans="1:1" ht="12.75" x14ac:dyDescent="0.2">
      <c r="A536" s="143"/>
    </row>
    <row r="537" spans="1:1" ht="12.75" x14ac:dyDescent="0.2">
      <c r="A537" s="143"/>
    </row>
    <row r="538" spans="1:1" ht="12.75" x14ac:dyDescent="0.2">
      <c r="A538" s="143"/>
    </row>
    <row r="539" spans="1:1" ht="12.75" x14ac:dyDescent="0.2">
      <c r="A539" s="143"/>
    </row>
    <row r="540" spans="1:1" ht="12.75" x14ac:dyDescent="0.2">
      <c r="A540" s="143"/>
    </row>
    <row r="541" spans="1:1" ht="12.75" x14ac:dyDescent="0.2">
      <c r="A541" s="143"/>
    </row>
    <row r="542" spans="1:1" ht="12.75" x14ac:dyDescent="0.2">
      <c r="A542" s="143"/>
    </row>
    <row r="543" spans="1:1" ht="12.75" x14ac:dyDescent="0.2">
      <c r="A543" s="143"/>
    </row>
    <row r="544" spans="1:1" ht="12.75" x14ac:dyDescent="0.2">
      <c r="A544" s="143"/>
    </row>
    <row r="545" spans="1:1" ht="12.75" x14ac:dyDescent="0.2">
      <c r="A545" s="143"/>
    </row>
    <row r="546" spans="1:1" ht="12.75" x14ac:dyDescent="0.2">
      <c r="A546" s="143"/>
    </row>
    <row r="547" spans="1:1" ht="12.75" x14ac:dyDescent="0.2">
      <c r="A547" s="143"/>
    </row>
    <row r="548" spans="1:1" ht="12.75" x14ac:dyDescent="0.2">
      <c r="A548" s="143"/>
    </row>
    <row r="549" spans="1:1" ht="12.75" x14ac:dyDescent="0.2">
      <c r="A549" s="143"/>
    </row>
    <row r="550" spans="1:1" ht="12.75" x14ac:dyDescent="0.2">
      <c r="A550" s="143"/>
    </row>
    <row r="551" spans="1:1" ht="12.75" x14ac:dyDescent="0.2">
      <c r="A551" s="143"/>
    </row>
    <row r="552" spans="1:1" ht="12.75" x14ac:dyDescent="0.2">
      <c r="A552" s="143"/>
    </row>
    <row r="553" spans="1:1" ht="12.75" x14ac:dyDescent="0.2">
      <c r="A553" s="143"/>
    </row>
    <row r="554" spans="1:1" ht="12.75" x14ac:dyDescent="0.2">
      <c r="A554" s="143"/>
    </row>
    <row r="555" spans="1:1" ht="12.75" x14ac:dyDescent="0.2">
      <c r="A555" s="143"/>
    </row>
    <row r="556" spans="1:1" ht="12.75" x14ac:dyDescent="0.2">
      <c r="A556" s="143"/>
    </row>
    <row r="557" spans="1:1" ht="12.75" x14ac:dyDescent="0.2">
      <c r="A557" s="143"/>
    </row>
    <row r="558" spans="1:1" ht="12.75" x14ac:dyDescent="0.2">
      <c r="A558" s="143"/>
    </row>
    <row r="559" spans="1:1" ht="12.75" x14ac:dyDescent="0.2">
      <c r="A559" s="143"/>
    </row>
    <row r="560" spans="1:1" ht="12.75" x14ac:dyDescent="0.2">
      <c r="A560" s="143"/>
    </row>
    <row r="561" spans="1:1" ht="12.75" x14ac:dyDescent="0.2">
      <c r="A561" s="143"/>
    </row>
    <row r="562" spans="1:1" ht="12.75" x14ac:dyDescent="0.2">
      <c r="A562" s="143"/>
    </row>
    <row r="563" spans="1:1" ht="12.75" x14ac:dyDescent="0.2">
      <c r="A563" s="143"/>
    </row>
    <row r="564" spans="1:1" ht="12.75" x14ac:dyDescent="0.2">
      <c r="A564" s="143"/>
    </row>
    <row r="565" spans="1:1" ht="12.75" x14ac:dyDescent="0.2">
      <c r="A565" s="143"/>
    </row>
    <row r="566" spans="1:1" ht="12.75" x14ac:dyDescent="0.2">
      <c r="A566" s="143"/>
    </row>
    <row r="567" spans="1:1" ht="12.75" x14ac:dyDescent="0.2">
      <c r="A567" s="143"/>
    </row>
    <row r="568" spans="1:1" ht="12.75" x14ac:dyDescent="0.2">
      <c r="A568" s="143"/>
    </row>
    <row r="569" spans="1:1" ht="12.75" x14ac:dyDescent="0.2">
      <c r="A569" s="143"/>
    </row>
    <row r="570" spans="1:1" ht="12.75" x14ac:dyDescent="0.2">
      <c r="A570" s="143"/>
    </row>
    <row r="571" spans="1:1" ht="12.75" x14ac:dyDescent="0.2">
      <c r="A571" s="143"/>
    </row>
    <row r="572" spans="1:1" ht="12.75" x14ac:dyDescent="0.2">
      <c r="A572" s="143"/>
    </row>
    <row r="573" spans="1:1" ht="12.75" x14ac:dyDescent="0.2">
      <c r="A573" s="143"/>
    </row>
    <row r="574" spans="1:1" ht="12.75" x14ac:dyDescent="0.2">
      <c r="A574" s="143"/>
    </row>
    <row r="575" spans="1:1" ht="12.75" x14ac:dyDescent="0.2">
      <c r="A575" s="143"/>
    </row>
    <row r="576" spans="1:1" ht="12.75" x14ac:dyDescent="0.2">
      <c r="A576" s="143"/>
    </row>
    <row r="577" spans="1:1" ht="12.75" x14ac:dyDescent="0.2">
      <c r="A577" s="143"/>
    </row>
    <row r="578" spans="1:1" ht="12.75" x14ac:dyDescent="0.2">
      <c r="A578" s="143"/>
    </row>
    <row r="579" spans="1:1" ht="12.75" x14ac:dyDescent="0.2">
      <c r="A579" s="143"/>
    </row>
    <row r="580" spans="1:1" ht="12.75" x14ac:dyDescent="0.2">
      <c r="A580" s="143"/>
    </row>
    <row r="581" spans="1:1" ht="12.75" x14ac:dyDescent="0.2">
      <c r="A581" s="143"/>
    </row>
    <row r="582" spans="1:1" ht="12.75" x14ac:dyDescent="0.2">
      <c r="A582" s="143"/>
    </row>
    <row r="583" spans="1:1" ht="12.75" x14ac:dyDescent="0.2">
      <c r="A583" s="143"/>
    </row>
    <row r="584" spans="1:1" ht="12.75" x14ac:dyDescent="0.2">
      <c r="A584" s="143"/>
    </row>
    <row r="585" spans="1:1" ht="12.75" x14ac:dyDescent="0.2">
      <c r="A585" s="143"/>
    </row>
    <row r="586" spans="1:1" ht="12.75" x14ac:dyDescent="0.2">
      <c r="A586" s="143"/>
    </row>
    <row r="587" spans="1:1" ht="12.75" x14ac:dyDescent="0.2">
      <c r="A587" s="143"/>
    </row>
    <row r="588" spans="1:1" ht="12.75" x14ac:dyDescent="0.2">
      <c r="A588" s="143"/>
    </row>
    <row r="589" spans="1:1" ht="12.75" x14ac:dyDescent="0.2">
      <c r="A589" s="143"/>
    </row>
    <row r="590" spans="1:1" ht="12.75" x14ac:dyDescent="0.2">
      <c r="A590" s="143"/>
    </row>
    <row r="591" spans="1:1" ht="12.75" x14ac:dyDescent="0.2">
      <c r="A591" s="143"/>
    </row>
    <row r="592" spans="1:1" ht="12.75" x14ac:dyDescent="0.2">
      <c r="A592" s="143"/>
    </row>
    <row r="593" spans="1:1" ht="12.75" x14ac:dyDescent="0.2">
      <c r="A593" s="143"/>
    </row>
    <row r="594" spans="1:1" ht="12.75" x14ac:dyDescent="0.2">
      <c r="A594" s="143"/>
    </row>
    <row r="595" spans="1:1" ht="12.75" x14ac:dyDescent="0.2">
      <c r="A595" s="143"/>
    </row>
    <row r="596" spans="1:1" ht="12.75" x14ac:dyDescent="0.2">
      <c r="A596" s="143"/>
    </row>
    <row r="597" spans="1:1" ht="12.75" x14ac:dyDescent="0.2">
      <c r="A597" s="143"/>
    </row>
    <row r="598" spans="1:1" ht="12.75" x14ac:dyDescent="0.2">
      <c r="A598" s="143"/>
    </row>
    <row r="599" spans="1:1" ht="12.75" x14ac:dyDescent="0.2">
      <c r="A599" s="143"/>
    </row>
    <row r="600" spans="1:1" ht="12.75" x14ac:dyDescent="0.2">
      <c r="A600" s="143"/>
    </row>
    <row r="601" spans="1:1" ht="12.75" x14ac:dyDescent="0.2">
      <c r="A601" s="143"/>
    </row>
    <row r="602" spans="1:1" ht="12.75" x14ac:dyDescent="0.2">
      <c r="A602" s="143"/>
    </row>
    <row r="603" spans="1:1" ht="12.75" x14ac:dyDescent="0.2">
      <c r="A603" s="143"/>
    </row>
    <row r="604" spans="1:1" ht="12.75" x14ac:dyDescent="0.2">
      <c r="A604" s="143"/>
    </row>
    <row r="605" spans="1:1" ht="12.75" x14ac:dyDescent="0.2">
      <c r="A605" s="143"/>
    </row>
    <row r="606" spans="1:1" ht="12.75" x14ac:dyDescent="0.2">
      <c r="A606" s="143"/>
    </row>
    <row r="607" spans="1:1" ht="12.75" x14ac:dyDescent="0.2">
      <c r="A607" s="143"/>
    </row>
    <row r="608" spans="1:1" ht="12.75" x14ac:dyDescent="0.2">
      <c r="A608" s="143"/>
    </row>
    <row r="609" spans="1:1" ht="12.75" x14ac:dyDescent="0.2">
      <c r="A609" s="143"/>
    </row>
    <row r="610" spans="1:1" ht="12.75" x14ac:dyDescent="0.2">
      <c r="A610" s="143"/>
    </row>
    <row r="611" spans="1:1" ht="12.75" x14ac:dyDescent="0.2">
      <c r="A611" s="143"/>
    </row>
    <row r="612" spans="1:1" ht="12.75" x14ac:dyDescent="0.2">
      <c r="A612" s="143"/>
    </row>
    <row r="613" spans="1:1" ht="12.75" x14ac:dyDescent="0.2">
      <c r="A613" s="143"/>
    </row>
    <row r="614" spans="1:1" ht="12.75" x14ac:dyDescent="0.2">
      <c r="A614" s="143"/>
    </row>
    <row r="615" spans="1:1" ht="12.75" x14ac:dyDescent="0.2">
      <c r="A615" s="143"/>
    </row>
    <row r="616" spans="1:1" ht="12.75" x14ac:dyDescent="0.2">
      <c r="A616" s="143"/>
    </row>
    <row r="617" spans="1:1" ht="12.75" x14ac:dyDescent="0.2">
      <c r="A617" s="143"/>
    </row>
    <row r="618" spans="1:1" ht="12.75" x14ac:dyDescent="0.2">
      <c r="A618" s="143"/>
    </row>
    <row r="619" spans="1:1" ht="12.75" x14ac:dyDescent="0.2">
      <c r="A619" s="143"/>
    </row>
    <row r="620" spans="1:1" ht="12.75" x14ac:dyDescent="0.2">
      <c r="A620" s="143"/>
    </row>
    <row r="621" spans="1:1" ht="12.75" x14ac:dyDescent="0.2">
      <c r="A621" s="143"/>
    </row>
    <row r="622" spans="1:1" ht="12.75" x14ac:dyDescent="0.2">
      <c r="A622" s="143"/>
    </row>
    <row r="623" spans="1:1" ht="12.75" x14ac:dyDescent="0.2">
      <c r="A623" s="143"/>
    </row>
    <row r="624" spans="1:1" ht="12.75" x14ac:dyDescent="0.2">
      <c r="A624" s="143"/>
    </row>
    <row r="625" spans="1:1" ht="12.75" x14ac:dyDescent="0.2">
      <c r="A625" s="143"/>
    </row>
    <row r="626" spans="1:1" ht="12.75" x14ac:dyDescent="0.2">
      <c r="A626" s="143"/>
    </row>
    <row r="627" spans="1:1" ht="12.75" x14ac:dyDescent="0.2">
      <c r="A627" s="143"/>
    </row>
    <row r="628" spans="1:1" ht="12.75" x14ac:dyDescent="0.2">
      <c r="A628" s="143"/>
    </row>
    <row r="629" spans="1:1" ht="12.75" x14ac:dyDescent="0.2">
      <c r="A629" s="143"/>
    </row>
    <row r="630" spans="1:1" ht="12.75" x14ac:dyDescent="0.2">
      <c r="A630" s="143"/>
    </row>
    <row r="631" spans="1:1" ht="12.75" x14ac:dyDescent="0.2">
      <c r="A631" s="143"/>
    </row>
    <row r="632" spans="1:1" ht="12.75" x14ac:dyDescent="0.2">
      <c r="A632" s="143"/>
    </row>
    <row r="633" spans="1:1" ht="12.75" x14ac:dyDescent="0.2">
      <c r="A633" s="143"/>
    </row>
    <row r="634" spans="1:1" ht="12.75" x14ac:dyDescent="0.2">
      <c r="A634" s="143"/>
    </row>
    <row r="635" spans="1:1" ht="12.75" x14ac:dyDescent="0.2">
      <c r="A635" s="143"/>
    </row>
    <row r="636" spans="1:1" ht="12.75" x14ac:dyDescent="0.2">
      <c r="A636" s="143"/>
    </row>
    <row r="637" spans="1:1" ht="12.75" x14ac:dyDescent="0.2">
      <c r="A637" s="143"/>
    </row>
    <row r="638" spans="1:1" ht="12.75" x14ac:dyDescent="0.2">
      <c r="A638" s="143"/>
    </row>
    <row r="639" spans="1:1" ht="12.75" x14ac:dyDescent="0.2">
      <c r="A639" s="143"/>
    </row>
    <row r="640" spans="1:1" ht="12.75" x14ac:dyDescent="0.2">
      <c r="A640" s="143"/>
    </row>
    <row r="641" spans="1:1" ht="12.75" x14ac:dyDescent="0.2">
      <c r="A641" s="143"/>
    </row>
    <row r="642" spans="1:1" ht="12.75" x14ac:dyDescent="0.2">
      <c r="A642" s="143"/>
    </row>
    <row r="643" spans="1:1" ht="12.75" x14ac:dyDescent="0.2">
      <c r="A643" s="143"/>
    </row>
    <row r="644" spans="1:1" ht="12.75" x14ac:dyDescent="0.2">
      <c r="A644" s="143"/>
    </row>
    <row r="645" spans="1:1" ht="12.75" x14ac:dyDescent="0.2">
      <c r="A645" s="143"/>
    </row>
    <row r="646" spans="1:1" ht="12.75" x14ac:dyDescent="0.2">
      <c r="A646" s="143"/>
    </row>
    <row r="647" spans="1:1" ht="12.75" x14ac:dyDescent="0.2">
      <c r="A647" s="143"/>
    </row>
    <row r="648" spans="1:1" ht="12.75" x14ac:dyDescent="0.2">
      <c r="A648" s="143"/>
    </row>
    <row r="649" spans="1:1" ht="12.75" x14ac:dyDescent="0.2">
      <c r="A649" s="143"/>
    </row>
    <row r="650" spans="1:1" ht="12.75" x14ac:dyDescent="0.2">
      <c r="A650" s="143"/>
    </row>
    <row r="651" spans="1:1" ht="12.75" x14ac:dyDescent="0.2">
      <c r="A651" s="143"/>
    </row>
    <row r="652" spans="1:1" ht="12.75" x14ac:dyDescent="0.2">
      <c r="A652" s="143"/>
    </row>
    <row r="653" spans="1:1" ht="12.75" x14ac:dyDescent="0.2">
      <c r="A653" s="143"/>
    </row>
    <row r="654" spans="1:1" ht="12.75" x14ac:dyDescent="0.2">
      <c r="A654" s="143"/>
    </row>
    <row r="655" spans="1:1" ht="12.75" x14ac:dyDescent="0.2">
      <c r="A655" s="143"/>
    </row>
    <row r="656" spans="1:1" ht="12.75" x14ac:dyDescent="0.2">
      <c r="A656" s="143"/>
    </row>
    <row r="657" spans="1:1" ht="12.75" x14ac:dyDescent="0.2">
      <c r="A657" s="143"/>
    </row>
    <row r="658" spans="1:1" ht="12.75" x14ac:dyDescent="0.2">
      <c r="A658" s="143"/>
    </row>
    <row r="659" spans="1:1" ht="12.75" x14ac:dyDescent="0.2">
      <c r="A659" s="143"/>
    </row>
    <row r="660" spans="1:1" ht="12.75" x14ac:dyDescent="0.2">
      <c r="A660" s="143"/>
    </row>
    <row r="661" spans="1:1" ht="12.75" x14ac:dyDescent="0.2">
      <c r="A661" s="143"/>
    </row>
    <row r="662" spans="1:1" ht="12.75" x14ac:dyDescent="0.2">
      <c r="A662" s="143"/>
    </row>
    <row r="663" spans="1:1" ht="12.75" x14ac:dyDescent="0.2">
      <c r="A663" s="143"/>
    </row>
    <row r="664" spans="1:1" ht="12.75" x14ac:dyDescent="0.2">
      <c r="A664" s="143"/>
    </row>
    <row r="665" spans="1:1" ht="12.75" x14ac:dyDescent="0.2">
      <c r="A665" s="143"/>
    </row>
    <row r="666" spans="1:1" ht="12.75" x14ac:dyDescent="0.2">
      <c r="A666" s="143"/>
    </row>
    <row r="667" spans="1:1" ht="12.75" x14ac:dyDescent="0.2">
      <c r="A667" s="143"/>
    </row>
    <row r="668" spans="1:1" ht="12.75" x14ac:dyDescent="0.2">
      <c r="A668" s="143"/>
    </row>
    <row r="669" spans="1:1" ht="12.75" x14ac:dyDescent="0.2">
      <c r="A669" s="143"/>
    </row>
    <row r="670" spans="1:1" ht="12.75" x14ac:dyDescent="0.2">
      <c r="A670" s="143"/>
    </row>
    <row r="671" spans="1:1" ht="12.75" x14ac:dyDescent="0.2">
      <c r="A671" s="143"/>
    </row>
    <row r="672" spans="1:1" ht="12.75" x14ac:dyDescent="0.2">
      <c r="A672" s="143"/>
    </row>
    <row r="673" spans="1:1" ht="12.75" x14ac:dyDescent="0.2">
      <c r="A673" s="143"/>
    </row>
    <row r="674" spans="1:1" ht="12.75" x14ac:dyDescent="0.2">
      <c r="A674" s="143"/>
    </row>
    <row r="675" spans="1:1" ht="12.75" x14ac:dyDescent="0.2">
      <c r="A675" s="143"/>
    </row>
    <row r="676" spans="1:1" ht="12.75" x14ac:dyDescent="0.2">
      <c r="A676" s="143"/>
    </row>
    <row r="677" spans="1:1" ht="12.75" x14ac:dyDescent="0.2">
      <c r="A677" s="143"/>
    </row>
    <row r="678" spans="1:1" ht="12.75" x14ac:dyDescent="0.2">
      <c r="A678" s="143"/>
    </row>
    <row r="679" spans="1:1" ht="12.75" x14ac:dyDescent="0.2">
      <c r="A679" s="143"/>
    </row>
    <row r="680" spans="1:1" ht="12.75" x14ac:dyDescent="0.2">
      <c r="A680" s="143"/>
    </row>
    <row r="681" spans="1:1" ht="12.75" x14ac:dyDescent="0.2">
      <c r="A681" s="143"/>
    </row>
    <row r="682" spans="1:1" ht="12.75" x14ac:dyDescent="0.2">
      <c r="A682" s="143"/>
    </row>
    <row r="683" spans="1:1" ht="12.75" x14ac:dyDescent="0.2">
      <c r="A683" s="143"/>
    </row>
    <row r="684" spans="1:1" ht="12.75" x14ac:dyDescent="0.2">
      <c r="A684" s="143"/>
    </row>
    <row r="685" spans="1:1" ht="12.75" x14ac:dyDescent="0.2">
      <c r="A685" s="143"/>
    </row>
    <row r="686" spans="1:1" ht="12.75" x14ac:dyDescent="0.2">
      <c r="A686" s="143"/>
    </row>
    <row r="687" spans="1:1" ht="12.75" x14ac:dyDescent="0.2">
      <c r="A687" s="143"/>
    </row>
    <row r="688" spans="1:1" ht="12.75" x14ac:dyDescent="0.2">
      <c r="A688" s="143"/>
    </row>
    <row r="689" spans="1:1" ht="12.75" x14ac:dyDescent="0.2">
      <c r="A689" s="143"/>
    </row>
    <row r="690" spans="1:1" ht="12.75" x14ac:dyDescent="0.2">
      <c r="A690" s="143"/>
    </row>
    <row r="691" spans="1:1" ht="12.75" x14ac:dyDescent="0.2">
      <c r="A691" s="143"/>
    </row>
    <row r="692" spans="1:1" ht="12.75" x14ac:dyDescent="0.2">
      <c r="A692" s="143"/>
    </row>
    <row r="693" spans="1:1" ht="12.75" x14ac:dyDescent="0.2">
      <c r="A693" s="143"/>
    </row>
    <row r="694" spans="1:1" ht="12.75" x14ac:dyDescent="0.2">
      <c r="A694" s="143"/>
    </row>
    <row r="695" spans="1:1" ht="12.75" x14ac:dyDescent="0.2">
      <c r="A695" s="143"/>
    </row>
    <row r="696" spans="1:1" ht="12.75" x14ac:dyDescent="0.2">
      <c r="A696" s="143"/>
    </row>
    <row r="697" spans="1:1" ht="12.75" x14ac:dyDescent="0.2">
      <c r="A697" s="143"/>
    </row>
    <row r="698" spans="1:1" ht="12.75" x14ac:dyDescent="0.2">
      <c r="A698" s="143"/>
    </row>
    <row r="699" spans="1:1" ht="12.75" x14ac:dyDescent="0.2">
      <c r="A699" s="143"/>
    </row>
    <row r="700" spans="1:1" ht="12.75" x14ac:dyDescent="0.2">
      <c r="A700" s="143"/>
    </row>
    <row r="701" spans="1:1" ht="12.75" x14ac:dyDescent="0.2">
      <c r="A701" s="143"/>
    </row>
    <row r="702" spans="1:1" ht="12.75" x14ac:dyDescent="0.2">
      <c r="A702" s="143"/>
    </row>
    <row r="703" spans="1:1" ht="12.75" x14ac:dyDescent="0.2">
      <c r="A703" s="143"/>
    </row>
    <row r="704" spans="1:1" ht="12.75" x14ac:dyDescent="0.2">
      <c r="A704" s="143"/>
    </row>
    <row r="705" spans="1:1" ht="12.75" x14ac:dyDescent="0.2">
      <c r="A705" s="143"/>
    </row>
    <row r="706" spans="1:1" ht="12.75" x14ac:dyDescent="0.2">
      <c r="A706" s="143"/>
    </row>
    <row r="707" spans="1:1" ht="12.75" x14ac:dyDescent="0.2">
      <c r="A707" s="143"/>
    </row>
    <row r="708" spans="1:1" ht="12.75" x14ac:dyDescent="0.2">
      <c r="A708" s="143"/>
    </row>
    <row r="709" spans="1:1" ht="12.75" x14ac:dyDescent="0.2">
      <c r="A709" s="143"/>
    </row>
    <row r="710" spans="1:1" ht="12.75" x14ac:dyDescent="0.2">
      <c r="A710" s="143"/>
    </row>
    <row r="711" spans="1:1" ht="12.75" x14ac:dyDescent="0.2">
      <c r="A711" s="143"/>
    </row>
    <row r="712" spans="1:1" ht="12.75" x14ac:dyDescent="0.2">
      <c r="A712" s="143"/>
    </row>
    <row r="713" spans="1:1" ht="12.75" x14ac:dyDescent="0.2">
      <c r="A713" s="143"/>
    </row>
    <row r="714" spans="1:1" ht="12.75" x14ac:dyDescent="0.2">
      <c r="A714" s="143"/>
    </row>
    <row r="715" spans="1:1" ht="12.75" x14ac:dyDescent="0.2">
      <c r="A715" s="143"/>
    </row>
    <row r="716" spans="1:1" ht="12.75" x14ac:dyDescent="0.2">
      <c r="A716" s="143"/>
    </row>
    <row r="717" spans="1:1" ht="12.75" x14ac:dyDescent="0.2">
      <c r="A717" s="143"/>
    </row>
    <row r="718" spans="1:1" ht="12.75" x14ac:dyDescent="0.2">
      <c r="A718" s="143"/>
    </row>
    <row r="719" spans="1:1" ht="12.75" x14ac:dyDescent="0.2">
      <c r="A719" s="143"/>
    </row>
    <row r="720" spans="1:1" ht="12.75" x14ac:dyDescent="0.2">
      <c r="A720" s="143"/>
    </row>
    <row r="721" spans="1:1" ht="12.75" x14ac:dyDescent="0.2">
      <c r="A721" s="143"/>
    </row>
    <row r="722" spans="1:1" ht="12.75" x14ac:dyDescent="0.2">
      <c r="A722" s="143"/>
    </row>
    <row r="723" spans="1:1" ht="12.75" x14ac:dyDescent="0.2">
      <c r="A723" s="143"/>
    </row>
    <row r="724" spans="1:1" ht="12.75" x14ac:dyDescent="0.2">
      <c r="A724" s="143"/>
    </row>
    <row r="725" spans="1:1" ht="12.75" x14ac:dyDescent="0.2">
      <c r="A725" s="143"/>
    </row>
    <row r="726" spans="1:1" ht="12.75" x14ac:dyDescent="0.2">
      <c r="A726" s="143"/>
    </row>
    <row r="727" spans="1:1" ht="12.75" x14ac:dyDescent="0.2">
      <c r="A727" s="143"/>
    </row>
    <row r="728" spans="1:1" ht="12.75" x14ac:dyDescent="0.2">
      <c r="A728" s="143"/>
    </row>
    <row r="729" spans="1:1" ht="12.75" x14ac:dyDescent="0.2">
      <c r="A729" s="143"/>
    </row>
    <row r="730" spans="1:1" ht="12.75" x14ac:dyDescent="0.2">
      <c r="A730" s="143"/>
    </row>
    <row r="731" spans="1:1" ht="12.75" x14ac:dyDescent="0.2">
      <c r="A731" s="143"/>
    </row>
    <row r="732" spans="1:1" ht="12.75" x14ac:dyDescent="0.2">
      <c r="A732" s="143"/>
    </row>
    <row r="733" spans="1:1" ht="12.75" x14ac:dyDescent="0.2">
      <c r="A733" s="143"/>
    </row>
    <row r="734" spans="1:1" ht="12.75" x14ac:dyDescent="0.2">
      <c r="A734" s="143"/>
    </row>
    <row r="735" spans="1:1" ht="12.75" x14ac:dyDescent="0.2">
      <c r="A735" s="143"/>
    </row>
    <row r="736" spans="1:1" ht="12.75" x14ac:dyDescent="0.2">
      <c r="A736" s="143"/>
    </row>
    <row r="737" spans="1:1" ht="12.75" x14ac:dyDescent="0.2">
      <c r="A737" s="143"/>
    </row>
    <row r="738" spans="1:1" ht="12.75" x14ac:dyDescent="0.2">
      <c r="A738" s="143"/>
    </row>
    <row r="739" spans="1:1" ht="12.75" x14ac:dyDescent="0.2">
      <c r="A739" s="143"/>
    </row>
    <row r="740" spans="1:1" ht="12.75" x14ac:dyDescent="0.2">
      <c r="A740" s="143"/>
    </row>
    <row r="741" spans="1:1" ht="12.75" x14ac:dyDescent="0.2">
      <c r="A741" s="143"/>
    </row>
    <row r="742" spans="1:1" ht="12.75" x14ac:dyDescent="0.2">
      <c r="A742" s="143"/>
    </row>
    <row r="743" spans="1:1" ht="12.75" x14ac:dyDescent="0.2">
      <c r="A743" s="143"/>
    </row>
    <row r="744" spans="1:1" ht="12.75" x14ac:dyDescent="0.2">
      <c r="A744" s="143"/>
    </row>
    <row r="745" spans="1:1" ht="12.75" x14ac:dyDescent="0.2">
      <c r="A745" s="143"/>
    </row>
    <row r="746" spans="1:1" ht="12.75" x14ac:dyDescent="0.2">
      <c r="A746" s="143"/>
    </row>
    <row r="747" spans="1:1" ht="12.75" x14ac:dyDescent="0.2">
      <c r="A747" s="143"/>
    </row>
    <row r="748" spans="1:1" ht="12.75" x14ac:dyDescent="0.2">
      <c r="A748" s="143"/>
    </row>
    <row r="749" spans="1:1" ht="12.75" x14ac:dyDescent="0.2">
      <c r="A749" s="143"/>
    </row>
    <row r="750" spans="1:1" ht="12.75" x14ac:dyDescent="0.2">
      <c r="A750" s="143"/>
    </row>
    <row r="751" spans="1:1" ht="12.75" x14ac:dyDescent="0.2">
      <c r="A751" s="143"/>
    </row>
    <row r="752" spans="1:1" ht="12.75" x14ac:dyDescent="0.2">
      <c r="A752" s="143"/>
    </row>
    <row r="753" spans="1:1" ht="12.75" x14ac:dyDescent="0.2">
      <c r="A753" s="143"/>
    </row>
    <row r="754" spans="1:1" ht="12.75" x14ac:dyDescent="0.2">
      <c r="A754" s="143"/>
    </row>
    <row r="755" spans="1:1" ht="12.75" x14ac:dyDescent="0.2">
      <c r="A755" s="143"/>
    </row>
    <row r="756" spans="1:1" ht="12.75" x14ac:dyDescent="0.2">
      <c r="A756" s="143"/>
    </row>
    <row r="757" spans="1:1" ht="12.75" x14ac:dyDescent="0.2">
      <c r="A757" s="143"/>
    </row>
    <row r="758" spans="1:1" ht="12.75" x14ac:dyDescent="0.2">
      <c r="A758" s="143"/>
    </row>
    <row r="759" spans="1:1" ht="12.75" x14ac:dyDescent="0.2">
      <c r="A759" s="143"/>
    </row>
    <row r="760" spans="1:1" ht="12.75" x14ac:dyDescent="0.2">
      <c r="A760" s="143"/>
    </row>
    <row r="761" spans="1:1" ht="12.75" x14ac:dyDescent="0.2">
      <c r="A761" s="143"/>
    </row>
    <row r="762" spans="1:1" ht="12.75" x14ac:dyDescent="0.2">
      <c r="A762" s="143"/>
    </row>
    <row r="763" spans="1:1" ht="12.75" x14ac:dyDescent="0.2">
      <c r="A763" s="143"/>
    </row>
    <row r="764" spans="1:1" ht="12.75" x14ac:dyDescent="0.2">
      <c r="A764" s="143"/>
    </row>
    <row r="765" spans="1:1" ht="12.75" x14ac:dyDescent="0.2">
      <c r="A765" s="143"/>
    </row>
    <row r="766" spans="1:1" ht="12.75" x14ac:dyDescent="0.2">
      <c r="A766" s="143"/>
    </row>
    <row r="767" spans="1:1" ht="12.75" x14ac:dyDescent="0.2">
      <c r="A767" s="143"/>
    </row>
    <row r="768" spans="1:1" ht="12.75" x14ac:dyDescent="0.2">
      <c r="A768" s="143"/>
    </row>
    <row r="769" spans="1:1" ht="12.75" x14ac:dyDescent="0.2">
      <c r="A769" s="143"/>
    </row>
    <row r="770" spans="1:1" ht="12.75" x14ac:dyDescent="0.2">
      <c r="A770" s="143"/>
    </row>
    <row r="771" spans="1:1" ht="12.75" x14ac:dyDescent="0.2">
      <c r="A771" s="143"/>
    </row>
    <row r="772" spans="1:1" ht="12.75" x14ac:dyDescent="0.2">
      <c r="A772" s="143"/>
    </row>
    <row r="773" spans="1:1" ht="12.75" x14ac:dyDescent="0.2">
      <c r="A773" s="143"/>
    </row>
    <row r="774" spans="1:1" ht="12.75" x14ac:dyDescent="0.2">
      <c r="A774" s="143"/>
    </row>
    <row r="775" spans="1:1" ht="12.75" x14ac:dyDescent="0.2">
      <c r="A775" s="143"/>
    </row>
    <row r="776" spans="1:1" ht="12.75" x14ac:dyDescent="0.2">
      <c r="A776" s="143"/>
    </row>
    <row r="777" spans="1:1" ht="12.75" x14ac:dyDescent="0.2">
      <c r="A777" s="143"/>
    </row>
    <row r="778" spans="1:1" ht="12.75" x14ac:dyDescent="0.2">
      <c r="A778" s="143"/>
    </row>
    <row r="779" spans="1:1" ht="12.75" x14ac:dyDescent="0.2">
      <c r="A779" s="143"/>
    </row>
    <row r="780" spans="1:1" ht="12.75" x14ac:dyDescent="0.2">
      <c r="A780" s="143"/>
    </row>
    <row r="781" spans="1:1" ht="12.75" x14ac:dyDescent="0.2">
      <c r="A781" s="143"/>
    </row>
    <row r="782" spans="1:1" ht="12.75" x14ac:dyDescent="0.2">
      <c r="A782" s="143"/>
    </row>
    <row r="783" spans="1:1" ht="12.75" x14ac:dyDescent="0.2">
      <c r="A783" s="143"/>
    </row>
    <row r="784" spans="1:1" ht="12.75" x14ac:dyDescent="0.2">
      <c r="A784" s="143"/>
    </row>
    <row r="785" spans="1:1" ht="12.75" x14ac:dyDescent="0.2">
      <c r="A785" s="143"/>
    </row>
    <row r="786" spans="1:1" ht="12.75" x14ac:dyDescent="0.2">
      <c r="A786" s="143"/>
    </row>
    <row r="787" spans="1:1" ht="12.75" x14ac:dyDescent="0.2">
      <c r="A787" s="143"/>
    </row>
    <row r="788" spans="1:1" ht="12.75" x14ac:dyDescent="0.2">
      <c r="A788" s="143"/>
    </row>
    <row r="789" spans="1:1" ht="12.75" x14ac:dyDescent="0.2">
      <c r="A789" s="143"/>
    </row>
    <row r="790" spans="1:1" ht="12.75" x14ac:dyDescent="0.2">
      <c r="A790" s="143"/>
    </row>
    <row r="791" spans="1:1" ht="12.75" x14ac:dyDescent="0.2">
      <c r="A791" s="143"/>
    </row>
    <row r="792" spans="1:1" ht="12.75" x14ac:dyDescent="0.2">
      <c r="A792" s="143"/>
    </row>
    <row r="793" spans="1:1" ht="12.75" x14ac:dyDescent="0.2">
      <c r="A793" s="143"/>
    </row>
    <row r="794" spans="1:1" ht="12.75" x14ac:dyDescent="0.2">
      <c r="A794" s="143"/>
    </row>
    <row r="795" spans="1:1" ht="12.75" x14ac:dyDescent="0.2">
      <c r="A795" s="143"/>
    </row>
    <row r="796" spans="1:1" ht="12.75" x14ac:dyDescent="0.2">
      <c r="A796" s="143"/>
    </row>
    <row r="797" spans="1:1" ht="12.75" x14ac:dyDescent="0.2">
      <c r="A797" s="143"/>
    </row>
    <row r="798" spans="1:1" ht="12.75" x14ac:dyDescent="0.2">
      <c r="A798" s="143"/>
    </row>
    <row r="799" spans="1:1" ht="12.75" x14ac:dyDescent="0.2">
      <c r="A799" s="143"/>
    </row>
    <row r="800" spans="1:1" ht="12.75" x14ac:dyDescent="0.2">
      <c r="A800" s="143"/>
    </row>
    <row r="801" spans="1:1" ht="12.75" x14ac:dyDescent="0.2">
      <c r="A801" s="143"/>
    </row>
    <row r="802" spans="1:1" ht="12.75" x14ac:dyDescent="0.2">
      <c r="A802" s="143"/>
    </row>
    <row r="803" spans="1:1" ht="12.75" x14ac:dyDescent="0.2">
      <c r="A803" s="143"/>
    </row>
    <row r="804" spans="1:1" ht="12.75" x14ac:dyDescent="0.2">
      <c r="A804" s="143"/>
    </row>
    <row r="805" spans="1:1" ht="12.75" x14ac:dyDescent="0.2">
      <c r="A805" s="143"/>
    </row>
    <row r="806" spans="1:1" ht="12.75" x14ac:dyDescent="0.2">
      <c r="A806" s="143"/>
    </row>
    <row r="807" spans="1:1" ht="12.75" x14ac:dyDescent="0.2">
      <c r="A807" s="143"/>
    </row>
    <row r="808" spans="1:1" ht="12.75" x14ac:dyDescent="0.2">
      <c r="A808" s="143"/>
    </row>
    <row r="809" spans="1:1" ht="12.75" x14ac:dyDescent="0.2">
      <c r="A809" s="143"/>
    </row>
    <row r="810" spans="1:1" ht="12.75" x14ac:dyDescent="0.2">
      <c r="A810" s="143"/>
    </row>
    <row r="811" spans="1:1" ht="12.75" x14ac:dyDescent="0.2">
      <c r="A811" s="143"/>
    </row>
    <row r="812" spans="1:1" ht="12.75" x14ac:dyDescent="0.2">
      <c r="A812" s="143"/>
    </row>
    <row r="813" spans="1:1" ht="12.75" x14ac:dyDescent="0.2">
      <c r="A813" s="143"/>
    </row>
    <row r="814" spans="1:1" ht="12.75" x14ac:dyDescent="0.2">
      <c r="A814" s="143"/>
    </row>
    <row r="815" spans="1:1" ht="12.75" x14ac:dyDescent="0.2">
      <c r="A815" s="143"/>
    </row>
    <row r="816" spans="1:1" ht="12.75" x14ac:dyDescent="0.2">
      <c r="A816" s="143"/>
    </row>
    <row r="817" spans="1:1" ht="12.75" x14ac:dyDescent="0.2">
      <c r="A817" s="143"/>
    </row>
    <row r="818" spans="1:1" ht="12.75" x14ac:dyDescent="0.2">
      <c r="A818" s="143"/>
    </row>
    <row r="819" spans="1:1" ht="12.75" x14ac:dyDescent="0.2">
      <c r="A819" s="143"/>
    </row>
    <row r="820" spans="1:1" ht="12.75" x14ac:dyDescent="0.2">
      <c r="A820" s="143"/>
    </row>
    <row r="821" spans="1:1" ht="12.75" x14ac:dyDescent="0.2">
      <c r="A821" s="143"/>
    </row>
    <row r="822" spans="1:1" ht="12.75" x14ac:dyDescent="0.2">
      <c r="A822" s="143"/>
    </row>
    <row r="823" spans="1:1" ht="12.75" x14ac:dyDescent="0.2">
      <c r="A823" s="143"/>
    </row>
    <row r="824" spans="1:1" ht="12.75" x14ac:dyDescent="0.2">
      <c r="A824" s="143"/>
    </row>
    <row r="825" spans="1:1" ht="12.75" x14ac:dyDescent="0.2">
      <c r="A825" s="143"/>
    </row>
    <row r="826" spans="1:1" ht="12.75" x14ac:dyDescent="0.2">
      <c r="A826" s="143"/>
    </row>
    <row r="827" spans="1:1" ht="12.75" x14ac:dyDescent="0.2">
      <c r="A827" s="143"/>
    </row>
    <row r="828" spans="1:1" ht="12.75" x14ac:dyDescent="0.2">
      <c r="A828" s="143"/>
    </row>
    <row r="829" spans="1:1" ht="12.75" x14ac:dyDescent="0.2">
      <c r="A829" s="143"/>
    </row>
    <row r="830" spans="1:1" ht="12.75" x14ac:dyDescent="0.2">
      <c r="A830" s="143"/>
    </row>
    <row r="831" spans="1:1" ht="12.75" x14ac:dyDescent="0.2">
      <c r="A831" s="143"/>
    </row>
    <row r="832" spans="1:1" ht="12.75" x14ac:dyDescent="0.2">
      <c r="A832" s="143"/>
    </row>
    <row r="833" spans="1:1" ht="12.75" x14ac:dyDescent="0.2">
      <c r="A833" s="143"/>
    </row>
    <row r="834" spans="1:1" ht="12.75" x14ac:dyDescent="0.2">
      <c r="A834" s="143"/>
    </row>
    <row r="835" spans="1:1" ht="12.75" x14ac:dyDescent="0.2">
      <c r="A835" s="143"/>
    </row>
    <row r="836" spans="1:1" ht="12.75" x14ac:dyDescent="0.2">
      <c r="A836" s="143"/>
    </row>
    <row r="837" spans="1:1" ht="12.75" x14ac:dyDescent="0.2">
      <c r="A837" s="143"/>
    </row>
    <row r="838" spans="1:1" ht="12.75" x14ac:dyDescent="0.2">
      <c r="A838" s="143"/>
    </row>
    <row r="839" spans="1:1" ht="12.75" x14ac:dyDescent="0.2">
      <c r="A839" s="143"/>
    </row>
    <row r="840" spans="1:1" ht="12.75" x14ac:dyDescent="0.2">
      <c r="A840" s="143"/>
    </row>
    <row r="841" spans="1:1" ht="12.75" x14ac:dyDescent="0.2">
      <c r="A841" s="143"/>
    </row>
    <row r="842" spans="1:1" ht="12.75" x14ac:dyDescent="0.2">
      <c r="A842" s="143"/>
    </row>
    <row r="843" spans="1:1" ht="12.75" x14ac:dyDescent="0.2">
      <c r="A843" s="143"/>
    </row>
    <row r="844" spans="1:1" ht="12.75" x14ac:dyDescent="0.2">
      <c r="A844" s="143"/>
    </row>
    <row r="845" spans="1:1" ht="12.75" x14ac:dyDescent="0.2">
      <c r="A845" s="143"/>
    </row>
    <row r="846" spans="1:1" ht="12.75" x14ac:dyDescent="0.2">
      <c r="A846" s="143"/>
    </row>
    <row r="847" spans="1:1" ht="12.75" x14ac:dyDescent="0.2">
      <c r="A847" s="143"/>
    </row>
    <row r="848" spans="1:1" ht="12.75" x14ac:dyDescent="0.2">
      <c r="A848" s="143"/>
    </row>
    <row r="849" spans="1:1" ht="12.75" x14ac:dyDescent="0.2">
      <c r="A849" s="143"/>
    </row>
    <row r="850" spans="1:1" ht="12.75" x14ac:dyDescent="0.2">
      <c r="A850" s="143"/>
    </row>
    <row r="851" spans="1:1" ht="12.75" x14ac:dyDescent="0.2">
      <c r="A851" s="143"/>
    </row>
    <row r="852" spans="1:1" ht="12.75" x14ac:dyDescent="0.2">
      <c r="A852" s="143"/>
    </row>
    <row r="853" spans="1:1" ht="12.75" x14ac:dyDescent="0.2">
      <c r="A853" s="143"/>
    </row>
    <row r="854" spans="1:1" ht="12.75" x14ac:dyDescent="0.2">
      <c r="A854" s="143"/>
    </row>
    <row r="855" spans="1:1" ht="12.75" x14ac:dyDescent="0.2">
      <c r="A855" s="143"/>
    </row>
    <row r="856" spans="1:1" ht="12.75" x14ac:dyDescent="0.2">
      <c r="A856" s="143"/>
    </row>
    <row r="857" spans="1:1" ht="12.75" x14ac:dyDescent="0.2">
      <c r="A857" s="143"/>
    </row>
    <row r="858" spans="1:1" ht="12.75" x14ac:dyDescent="0.2">
      <c r="A858" s="143"/>
    </row>
    <row r="859" spans="1:1" ht="12.75" x14ac:dyDescent="0.2">
      <c r="A859" s="143"/>
    </row>
    <row r="860" spans="1:1" ht="12.75" x14ac:dyDescent="0.2">
      <c r="A860" s="143"/>
    </row>
    <row r="861" spans="1:1" ht="12.75" x14ac:dyDescent="0.2">
      <c r="A861" s="143"/>
    </row>
    <row r="862" spans="1:1" ht="12.75" x14ac:dyDescent="0.2">
      <c r="A862" s="143"/>
    </row>
    <row r="863" spans="1:1" ht="12.75" x14ac:dyDescent="0.2">
      <c r="A863" s="143"/>
    </row>
    <row r="864" spans="1:1" ht="12.75" x14ac:dyDescent="0.2">
      <c r="A864" s="143"/>
    </row>
    <row r="865" spans="1:1" ht="12.75" x14ac:dyDescent="0.2">
      <c r="A865" s="143"/>
    </row>
    <row r="866" spans="1:1" ht="12.75" x14ac:dyDescent="0.2">
      <c r="A866" s="143"/>
    </row>
    <row r="867" spans="1:1" ht="12.75" x14ac:dyDescent="0.2">
      <c r="A867" s="143"/>
    </row>
    <row r="868" spans="1:1" ht="12.75" x14ac:dyDescent="0.2">
      <c r="A868" s="143"/>
    </row>
    <row r="869" spans="1:1" ht="12.75" x14ac:dyDescent="0.2">
      <c r="A869" s="143"/>
    </row>
    <row r="870" spans="1:1" ht="12.75" x14ac:dyDescent="0.2">
      <c r="A870" s="143"/>
    </row>
    <row r="871" spans="1:1" ht="12.75" x14ac:dyDescent="0.2">
      <c r="A871" s="143"/>
    </row>
    <row r="872" spans="1:1" ht="12.75" x14ac:dyDescent="0.2">
      <c r="A872" s="143"/>
    </row>
    <row r="873" spans="1:1" ht="12.75" x14ac:dyDescent="0.2">
      <c r="A873" s="143"/>
    </row>
    <row r="874" spans="1:1" ht="12.75" x14ac:dyDescent="0.2">
      <c r="A874" s="143"/>
    </row>
    <row r="875" spans="1:1" ht="12.75" x14ac:dyDescent="0.2">
      <c r="A875" s="143"/>
    </row>
    <row r="876" spans="1:1" ht="12.75" x14ac:dyDescent="0.2">
      <c r="A876" s="143"/>
    </row>
    <row r="877" spans="1:1" ht="12.75" x14ac:dyDescent="0.2">
      <c r="A877" s="143"/>
    </row>
    <row r="878" spans="1:1" ht="12.75" x14ac:dyDescent="0.2">
      <c r="A878" s="143"/>
    </row>
    <row r="879" spans="1:1" ht="12.75" x14ac:dyDescent="0.2">
      <c r="A879" s="143"/>
    </row>
    <row r="880" spans="1:1" ht="12.75" x14ac:dyDescent="0.2">
      <c r="A880" s="143"/>
    </row>
    <row r="881" spans="1:1" ht="12.75" x14ac:dyDescent="0.2">
      <c r="A881" s="143"/>
    </row>
    <row r="882" spans="1:1" ht="12.75" x14ac:dyDescent="0.2">
      <c r="A882" s="143"/>
    </row>
    <row r="883" spans="1:1" ht="12.75" x14ac:dyDescent="0.2">
      <c r="A883" s="143"/>
    </row>
    <row r="884" spans="1:1" ht="12.75" x14ac:dyDescent="0.2">
      <c r="A884" s="143"/>
    </row>
    <row r="885" spans="1:1" ht="12.75" x14ac:dyDescent="0.2">
      <c r="A885" s="143"/>
    </row>
    <row r="886" spans="1:1" ht="12.75" x14ac:dyDescent="0.2">
      <c r="A886" s="143"/>
    </row>
    <row r="887" spans="1:1" ht="12.75" x14ac:dyDescent="0.2">
      <c r="A887" s="143"/>
    </row>
    <row r="888" spans="1:1" ht="12.75" x14ac:dyDescent="0.2">
      <c r="A888" s="143"/>
    </row>
    <row r="889" spans="1:1" ht="12.75" x14ac:dyDescent="0.2">
      <c r="A889" s="143"/>
    </row>
    <row r="890" spans="1:1" ht="12.75" x14ac:dyDescent="0.2">
      <c r="A890" s="143"/>
    </row>
    <row r="891" spans="1:1" ht="12.75" x14ac:dyDescent="0.2">
      <c r="A891" s="143"/>
    </row>
    <row r="892" spans="1:1" ht="12.75" x14ac:dyDescent="0.2">
      <c r="A892" s="143"/>
    </row>
    <row r="893" spans="1:1" ht="12.75" x14ac:dyDescent="0.2">
      <c r="A893" s="143"/>
    </row>
    <row r="894" spans="1:1" ht="12.75" x14ac:dyDescent="0.2">
      <c r="A894" s="143"/>
    </row>
    <row r="895" spans="1:1" ht="12.75" x14ac:dyDescent="0.2">
      <c r="A895" s="143"/>
    </row>
    <row r="896" spans="1:1" ht="12.75" x14ac:dyDescent="0.2">
      <c r="A896" s="143"/>
    </row>
    <row r="897" spans="1:1" ht="12.75" x14ac:dyDescent="0.2">
      <c r="A897" s="143"/>
    </row>
    <row r="898" spans="1:1" ht="12.75" x14ac:dyDescent="0.2">
      <c r="A898" s="143"/>
    </row>
    <row r="899" spans="1:1" ht="12.75" x14ac:dyDescent="0.2">
      <c r="A899" s="143"/>
    </row>
    <row r="900" spans="1:1" ht="12.75" x14ac:dyDescent="0.2">
      <c r="A900" s="143"/>
    </row>
    <row r="901" spans="1:1" ht="12.75" x14ac:dyDescent="0.2">
      <c r="A901" s="143"/>
    </row>
    <row r="902" spans="1:1" ht="12.75" x14ac:dyDescent="0.2">
      <c r="A902" s="143"/>
    </row>
    <row r="903" spans="1:1" ht="12.75" x14ac:dyDescent="0.2">
      <c r="A903" s="143"/>
    </row>
    <row r="904" spans="1:1" ht="12.75" x14ac:dyDescent="0.2">
      <c r="A904" s="143"/>
    </row>
    <row r="905" spans="1:1" ht="12.75" x14ac:dyDescent="0.2">
      <c r="A905" s="143"/>
    </row>
    <row r="906" spans="1:1" ht="12.75" x14ac:dyDescent="0.2">
      <c r="A906" s="143"/>
    </row>
    <row r="907" spans="1:1" ht="12.75" x14ac:dyDescent="0.2">
      <c r="A907" s="143"/>
    </row>
    <row r="908" spans="1:1" ht="12.75" x14ac:dyDescent="0.2">
      <c r="A908" s="143"/>
    </row>
    <row r="909" spans="1:1" ht="12.75" x14ac:dyDescent="0.2">
      <c r="A909" s="143"/>
    </row>
    <row r="910" spans="1:1" ht="12.75" x14ac:dyDescent="0.2">
      <c r="A910" s="143"/>
    </row>
    <row r="911" spans="1:1" ht="12.75" x14ac:dyDescent="0.2">
      <c r="A911" s="143"/>
    </row>
    <row r="912" spans="1:1" ht="12.75" x14ac:dyDescent="0.2">
      <c r="A912" s="143"/>
    </row>
    <row r="913" spans="1:1" ht="12.75" x14ac:dyDescent="0.2">
      <c r="A913" s="143"/>
    </row>
    <row r="914" spans="1:1" ht="12.75" x14ac:dyDescent="0.2">
      <c r="A914" s="143"/>
    </row>
    <row r="915" spans="1:1" ht="12.75" x14ac:dyDescent="0.2">
      <c r="A915" s="143"/>
    </row>
    <row r="916" spans="1:1" ht="12.75" x14ac:dyDescent="0.2">
      <c r="A916" s="143"/>
    </row>
    <row r="917" spans="1:1" ht="12.75" x14ac:dyDescent="0.2">
      <c r="A917" s="143"/>
    </row>
    <row r="918" spans="1:1" ht="12.75" x14ac:dyDescent="0.2">
      <c r="A918" s="143"/>
    </row>
    <row r="919" spans="1:1" ht="12.75" x14ac:dyDescent="0.2">
      <c r="A919" s="143"/>
    </row>
    <row r="920" spans="1:1" ht="12.75" x14ac:dyDescent="0.2">
      <c r="A920" s="143"/>
    </row>
    <row r="921" spans="1:1" ht="12.75" x14ac:dyDescent="0.2">
      <c r="A921" s="143"/>
    </row>
    <row r="922" spans="1:1" ht="12.75" x14ac:dyDescent="0.2">
      <c r="A922" s="143"/>
    </row>
    <row r="923" spans="1:1" ht="12.75" x14ac:dyDescent="0.2">
      <c r="A923" s="143"/>
    </row>
    <row r="924" spans="1:1" ht="12.75" x14ac:dyDescent="0.2">
      <c r="A924" s="143"/>
    </row>
    <row r="925" spans="1:1" ht="12.75" x14ac:dyDescent="0.2">
      <c r="A925" s="143"/>
    </row>
    <row r="926" spans="1:1" ht="12.75" x14ac:dyDescent="0.2">
      <c r="A926" s="143"/>
    </row>
    <row r="927" spans="1:1" ht="12.75" x14ac:dyDescent="0.2">
      <c r="A927" s="143"/>
    </row>
    <row r="928" spans="1:1" ht="12.75" x14ac:dyDescent="0.2">
      <c r="A928" s="143"/>
    </row>
    <row r="929" spans="1:1" ht="12.75" x14ac:dyDescent="0.2">
      <c r="A929" s="143"/>
    </row>
    <row r="930" spans="1:1" ht="12.75" x14ac:dyDescent="0.2">
      <c r="A930" s="143"/>
    </row>
    <row r="931" spans="1:1" ht="12.75" x14ac:dyDescent="0.2">
      <c r="A931" s="143"/>
    </row>
    <row r="932" spans="1:1" ht="12.75" x14ac:dyDescent="0.2">
      <c r="A932" s="143"/>
    </row>
    <row r="933" spans="1:1" ht="12.75" x14ac:dyDescent="0.2">
      <c r="A933" s="143"/>
    </row>
    <row r="934" spans="1:1" ht="12.75" x14ac:dyDescent="0.2">
      <c r="A934" s="143"/>
    </row>
    <row r="935" spans="1:1" ht="12.75" x14ac:dyDescent="0.2">
      <c r="A935" s="143"/>
    </row>
    <row r="936" spans="1:1" ht="12.75" x14ac:dyDescent="0.2">
      <c r="A936" s="143"/>
    </row>
    <row r="937" spans="1:1" ht="12.75" x14ac:dyDescent="0.2">
      <c r="A937" s="143"/>
    </row>
    <row r="938" spans="1:1" ht="12.75" x14ac:dyDescent="0.2">
      <c r="A938" s="143"/>
    </row>
    <row r="939" spans="1:1" ht="12.75" x14ac:dyDescent="0.2">
      <c r="A939" s="143"/>
    </row>
    <row r="940" spans="1:1" ht="12.75" x14ac:dyDescent="0.2">
      <c r="A940" s="143"/>
    </row>
    <row r="941" spans="1:1" ht="12.75" x14ac:dyDescent="0.2">
      <c r="A941" s="143"/>
    </row>
    <row r="942" spans="1:1" ht="12.75" x14ac:dyDescent="0.2">
      <c r="A942" s="143"/>
    </row>
    <row r="943" spans="1:1" ht="12.75" x14ac:dyDescent="0.2">
      <c r="A943" s="143"/>
    </row>
    <row r="944" spans="1:1" ht="12.75" x14ac:dyDescent="0.2">
      <c r="A944" s="143"/>
    </row>
    <row r="945" spans="1:1" ht="12.75" x14ac:dyDescent="0.2">
      <c r="A945" s="143"/>
    </row>
    <row r="946" spans="1:1" ht="12.75" x14ac:dyDescent="0.2">
      <c r="A946" s="143"/>
    </row>
    <row r="947" spans="1:1" ht="12.75" x14ac:dyDescent="0.2">
      <c r="A947" s="143"/>
    </row>
    <row r="948" spans="1:1" ht="12.75" x14ac:dyDescent="0.2">
      <c r="A948" s="143"/>
    </row>
    <row r="949" spans="1:1" ht="12.75" x14ac:dyDescent="0.2">
      <c r="A949" s="143"/>
    </row>
    <row r="950" spans="1:1" ht="12.75" x14ac:dyDescent="0.2">
      <c r="A950" s="143"/>
    </row>
    <row r="951" spans="1:1" ht="12.75" x14ac:dyDescent="0.2">
      <c r="A951" s="143"/>
    </row>
    <row r="952" spans="1:1" ht="12.75" x14ac:dyDescent="0.2">
      <c r="A952" s="143"/>
    </row>
    <row r="953" spans="1:1" ht="12.75" x14ac:dyDescent="0.2">
      <c r="A953" s="143"/>
    </row>
    <row r="954" spans="1:1" ht="12.75" x14ac:dyDescent="0.2">
      <c r="A954" s="143"/>
    </row>
    <row r="955" spans="1:1" ht="12.75" x14ac:dyDescent="0.2">
      <c r="A955" s="143"/>
    </row>
    <row r="956" spans="1:1" ht="12.75" x14ac:dyDescent="0.2">
      <c r="A956" s="143"/>
    </row>
    <row r="957" spans="1:1" ht="12.75" x14ac:dyDescent="0.2">
      <c r="A957" s="143"/>
    </row>
    <row r="958" spans="1:1" ht="12.75" x14ac:dyDescent="0.2">
      <c r="A958" s="143"/>
    </row>
    <row r="959" spans="1:1" ht="12.75" x14ac:dyDescent="0.2">
      <c r="A959" s="143"/>
    </row>
    <row r="960" spans="1:1" ht="12.75" x14ac:dyDescent="0.2">
      <c r="A960" s="143"/>
    </row>
    <row r="961" spans="1:1" ht="12.75" x14ac:dyDescent="0.2">
      <c r="A961" s="143"/>
    </row>
    <row r="962" spans="1:1" ht="12.75" x14ac:dyDescent="0.2">
      <c r="A962" s="143"/>
    </row>
    <row r="963" spans="1:1" ht="12.75" x14ac:dyDescent="0.2">
      <c r="A963" s="143"/>
    </row>
    <row r="964" spans="1:1" ht="12.75" x14ac:dyDescent="0.2">
      <c r="A964" s="143"/>
    </row>
    <row r="965" spans="1:1" ht="12.75" x14ac:dyDescent="0.2">
      <c r="A965" s="143"/>
    </row>
    <row r="966" spans="1:1" ht="12.75" x14ac:dyDescent="0.2">
      <c r="A966" s="143"/>
    </row>
    <row r="967" spans="1:1" ht="12.75" x14ac:dyDescent="0.2">
      <c r="A967" s="143"/>
    </row>
    <row r="968" spans="1:1" ht="12.75" x14ac:dyDescent="0.2">
      <c r="A968" s="143"/>
    </row>
    <row r="969" spans="1:1" ht="12.75" x14ac:dyDescent="0.2">
      <c r="A969" s="143"/>
    </row>
    <row r="970" spans="1:1" ht="12.75" x14ac:dyDescent="0.2">
      <c r="A970" s="143"/>
    </row>
    <row r="971" spans="1:1" ht="12.75" x14ac:dyDescent="0.2">
      <c r="A971" s="143"/>
    </row>
    <row r="972" spans="1:1" ht="12.75" x14ac:dyDescent="0.2">
      <c r="A972" s="143"/>
    </row>
    <row r="973" spans="1:1" ht="12.75" x14ac:dyDescent="0.2">
      <c r="A973" s="143"/>
    </row>
    <row r="974" spans="1:1" ht="12.75" x14ac:dyDescent="0.2">
      <c r="A974" s="143"/>
    </row>
    <row r="975" spans="1:1" ht="12.75" x14ac:dyDescent="0.2">
      <c r="A975" s="143"/>
    </row>
    <row r="976" spans="1:1" ht="12.75" x14ac:dyDescent="0.2">
      <c r="A976" s="143"/>
    </row>
    <row r="977" spans="1:1" ht="12.75" x14ac:dyDescent="0.2">
      <c r="A977" s="143"/>
    </row>
    <row r="978" spans="1:1" ht="12.75" x14ac:dyDescent="0.2">
      <c r="A978" s="143"/>
    </row>
    <row r="979" spans="1:1" ht="12.75" x14ac:dyDescent="0.2">
      <c r="A979" s="143"/>
    </row>
    <row r="980" spans="1:1" ht="12.75" x14ac:dyDescent="0.2">
      <c r="A980" s="143"/>
    </row>
    <row r="981" spans="1:1" ht="12.75" x14ac:dyDescent="0.2">
      <c r="A981" s="143"/>
    </row>
    <row r="982" spans="1:1" ht="12.75" x14ac:dyDescent="0.2">
      <c r="A982" s="143"/>
    </row>
    <row r="983" spans="1:1" ht="12.75" x14ac:dyDescent="0.2">
      <c r="A983" s="143"/>
    </row>
    <row r="984" spans="1:1" ht="12.75" x14ac:dyDescent="0.2">
      <c r="A984" s="143"/>
    </row>
    <row r="985" spans="1:1" ht="12.75" x14ac:dyDescent="0.2">
      <c r="A985" s="143"/>
    </row>
    <row r="986" spans="1:1" ht="12.75" x14ac:dyDescent="0.2">
      <c r="A986" s="143"/>
    </row>
    <row r="987" spans="1:1" ht="12.75" x14ac:dyDescent="0.2">
      <c r="A987" s="143"/>
    </row>
    <row r="988" spans="1:1" ht="12.75" x14ac:dyDescent="0.2">
      <c r="A988" s="143"/>
    </row>
    <row r="989" spans="1:1" ht="12.75" x14ac:dyDescent="0.2">
      <c r="A989" s="143"/>
    </row>
    <row r="990" spans="1:1" ht="12.75" x14ac:dyDescent="0.2">
      <c r="A990" s="143"/>
    </row>
    <row r="991" spans="1:1" ht="12.75" x14ac:dyDescent="0.2">
      <c r="A991" s="143"/>
    </row>
    <row r="992" spans="1:1" ht="12.75" x14ac:dyDescent="0.2">
      <c r="A992" s="143"/>
    </row>
    <row r="993" spans="1:1" ht="12.75" x14ac:dyDescent="0.2">
      <c r="A993" s="143"/>
    </row>
    <row r="994" spans="1:1" ht="12.75" x14ac:dyDescent="0.2">
      <c r="A994" s="143"/>
    </row>
    <row r="995" spans="1:1" ht="12.75" x14ac:dyDescent="0.2">
      <c r="A995" s="143"/>
    </row>
    <row r="996" spans="1:1" ht="12.75" x14ac:dyDescent="0.2">
      <c r="A996" s="143"/>
    </row>
    <row r="997" spans="1:1" ht="12.75" x14ac:dyDescent="0.2">
      <c r="A997" s="143"/>
    </row>
    <row r="998" spans="1:1" ht="12.75" x14ac:dyDescent="0.2">
      <c r="A998" s="143"/>
    </row>
    <row r="999" spans="1:1" ht="12.75" x14ac:dyDescent="0.2">
      <c r="A999" s="143"/>
    </row>
  </sheetData>
  <mergeCells count="2">
    <mergeCell ref="C2:D2"/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O99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.75" customHeight="1" x14ac:dyDescent="0.2"/>
  <cols>
    <col min="2" max="2" width="9.140625" customWidth="1"/>
    <col min="3" max="3" width="6.85546875" customWidth="1"/>
    <col min="4" max="5" width="8.85546875" customWidth="1"/>
    <col min="6" max="93" width="7.85546875" customWidth="1"/>
  </cols>
  <sheetData>
    <row r="1" spans="1:93" ht="15.75" customHeight="1" x14ac:dyDescent="0.2">
      <c r="A1" s="859" t="s">
        <v>0</v>
      </c>
      <c r="B1" s="856"/>
      <c r="C1" s="285"/>
      <c r="D1" s="6"/>
      <c r="E1" s="245"/>
      <c r="F1" s="6"/>
      <c r="G1" s="245"/>
      <c r="H1" s="6"/>
      <c r="I1" s="245"/>
      <c r="J1" s="285"/>
      <c r="K1" s="285"/>
      <c r="L1" s="7"/>
      <c r="M1" s="7"/>
      <c r="N1" s="7"/>
      <c r="O1" s="7"/>
      <c r="P1" s="2"/>
      <c r="Q1" s="2"/>
      <c r="R1" s="245"/>
      <c r="S1" s="246"/>
      <c r="T1" s="247"/>
      <c r="U1" s="247"/>
      <c r="V1" s="247"/>
      <c r="W1" s="247"/>
      <c r="X1" s="247"/>
      <c r="Y1" s="247"/>
      <c r="Z1" s="248"/>
      <c r="AA1" s="247"/>
      <c r="AB1" s="247"/>
      <c r="AC1" s="247"/>
      <c r="AD1" s="247"/>
      <c r="AE1" s="247"/>
      <c r="AF1" s="248"/>
      <c r="AG1" s="247"/>
      <c r="AH1" s="247"/>
      <c r="AI1" s="246"/>
      <c r="AJ1" s="247"/>
      <c r="AK1" s="247"/>
      <c r="AL1" s="247"/>
      <c r="AM1" s="247"/>
      <c r="AN1" s="247"/>
      <c r="AO1" s="247"/>
      <c r="AP1" s="248"/>
      <c r="AQ1" s="246"/>
      <c r="AR1" s="247"/>
      <c r="AS1" s="247"/>
      <c r="AT1" s="247"/>
      <c r="AU1" s="247"/>
      <c r="AV1" s="248"/>
      <c r="AW1" s="247"/>
      <c r="AX1" s="248"/>
      <c r="AY1" s="246"/>
      <c r="AZ1" s="247"/>
      <c r="BA1" s="247"/>
      <c r="BB1" s="247"/>
      <c r="BC1" s="247"/>
      <c r="BD1" s="247"/>
      <c r="BE1" s="247"/>
      <c r="BF1" s="248"/>
      <c r="BG1" s="247"/>
      <c r="BH1" s="248"/>
      <c r="BI1" s="246"/>
      <c r="BJ1" s="247"/>
      <c r="BK1" s="247"/>
      <c r="BL1" s="247"/>
      <c r="BM1" s="247"/>
      <c r="BN1" s="247"/>
      <c r="BO1" s="247"/>
      <c r="BP1" s="248"/>
      <c r="BQ1" s="246"/>
      <c r="BR1" s="247"/>
      <c r="BS1" s="247"/>
      <c r="BT1" s="247"/>
      <c r="BU1" s="247"/>
      <c r="BV1" s="247"/>
      <c r="BW1" s="247"/>
      <c r="BX1" s="248"/>
      <c r="BY1" s="246"/>
      <c r="BZ1" s="247"/>
      <c r="CA1" s="247"/>
      <c r="CB1" s="247"/>
      <c r="CC1" s="247"/>
      <c r="CD1" s="247"/>
      <c r="CE1" s="247"/>
      <c r="CF1" s="248"/>
      <c r="CG1" s="286"/>
      <c r="CH1" s="75"/>
      <c r="CI1" s="75"/>
      <c r="CJ1" s="75"/>
      <c r="CK1" s="75"/>
      <c r="CL1" s="75"/>
      <c r="CM1" s="75"/>
      <c r="CN1" s="75"/>
      <c r="CO1" s="75"/>
    </row>
    <row r="2" spans="1:93" ht="15.75" customHeight="1" x14ac:dyDescent="0.2">
      <c r="A2" s="43"/>
      <c r="B2" s="287"/>
      <c r="C2" s="215" t="s">
        <v>105</v>
      </c>
      <c r="D2" s="896" t="s">
        <v>67</v>
      </c>
      <c r="E2" s="880"/>
      <c r="F2" s="896" t="s">
        <v>144</v>
      </c>
      <c r="G2" s="880"/>
      <c r="H2" s="896" t="s">
        <v>13</v>
      </c>
      <c r="I2" s="880"/>
      <c r="J2" s="896" t="s">
        <v>3</v>
      </c>
      <c r="K2" s="880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</row>
    <row r="3" spans="1:93" ht="15.75" customHeight="1" x14ac:dyDescent="0.2">
      <c r="A3" s="43" t="s">
        <v>4</v>
      </c>
      <c r="B3" s="288" t="s">
        <v>5</v>
      </c>
      <c r="C3" s="215"/>
      <c r="D3" s="134" t="s">
        <v>109</v>
      </c>
      <c r="E3" s="44" t="s">
        <v>106</v>
      </c>
      <c r="F3" s="134" t="s">
        <v>109</v>
      </c>
      <c r="G3" s="44" t="s">
        <v>106</v>
      </c>
      <c r="H3" s="134" t="s">
        <v>109</v>
      </c>
      <c r="I3" s="44" t="s">
        <v>106</v>
      </c>
      <c r="J3" s="134" t="s">
        <v>109</v>
      </c>
      <c r="K3" s="44" t="s">
        <v>106</v>
      </c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</row>
    <row r="4" spans="1:93" ht="15.75" customHeight="1" x14ac:dyDescent="0.2">
      <c r="A4" s="46" t="s">
        <v>110</v>
      </c>
      <c r="B4" s="289">
        <v>2.0500000000000001E-2</v>
      </c>
      <c r="C4" s="219" t="s">
        <v>12</v>
      </c>
      <c r="D4" s="39">
        <v>0.1993</v>
      </c>
      <c r="E4" s="41">
        <v>3.8600000000000002E-2</v>
      </c>
      <c r="F4" s="39">
        <v>0.26369999999999999</v>
      </c>
      <c r="G4" s="41" t="s">
        <v>12</v>
      </c>
      <c r="H4" s="39">
        <v>0.19500000000000001</v>
      </c>
      <c r="I4" s="41">
        <v>3.1800000000000002E-2</v>
      </c>
      <c r="J4" s="39">
        <v>0.31879999999999997</v>
      </c>
      <c r="K4" s="41" t="s">
        <v>12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</row>
    <row r="5" spans="1:93" ht="15.75" customHeight="1" x14ac:dyDescent="0.2">
      <c r="A5" s="46" t="s">
        <v>111</v>
      </c>
      <c r="B5" s="289">
        <v>4.7000000000000002E-3</v>
      </c>
      <c r="C5" s="219" t="s">
        <v>12</v>
      </c>
      <c r="D5" s="39">
        <v>5.2900000000000003E-2</v>
      </c>
      <c r="E5" s="41">
        <v>4.7300000000000002E-2</v>
      </c>
      <c r="F5" s="39">
        <v>7.4999999999999997E-3</v>
      </c>
      <c r="G5" s="41">
        <v>5.5999999999999999E-3</v>
      </c>
      <c r="H5" s="39">
        <v>7.9000000000000008E-3</v>
      </c>
      <c r="I5" s="41">
        <v>1.1299999999999999E-2</v>
      </c>
      <c r="J5" s="39">
        <v>1.14E-2</v>
      </c>
      <c r="K5" s="41" t="s">
        <v>12</v>
      </c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</row>
    <row r="6" spans="1:93" ht="15.75" customHeight="1" x14ac:dyDescent="0.2">
      <c r="A6" s="46" t="s">
        <v>112</v>
      </c>
      <c r="B6" s="289">
        <v>4.5900000000000003E-2</v>
      </c>
      <c r="C6" s="219" t="s">
        <v>12</v>
      </c>
      <c r="D6" s="39" t="s">
        <v>12</v>
      </c>
      <c r="E6" s="41" t="s">
        <v>12</v>
      </c>
      <c r="F6" s="39" t="s">
        <v>12</v>
      </c>
      <c r="G6" s="41" t="s">
        <v>12</v>
      </c>
      <c r="H6" s="39" t="s">
        <v>12</v>
      </c>
      <c r="I6" s="41" t="s">
        <v>12</v>
      </c>
      <c r="J6" s="39" t="s">
        <v>12</v>
      </c>
      <c r="K6" s="41" t="s">
        <v>12</v>
      </c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</row>
    <row r="7" spans="1:93" ht="15.75" customHeight="1" x14ac:dyDescent="0.2">
      <c r="A7" s="46" t="s">
        <v>113</v>
      </c>
      <c r="B7" s="289">
        <v>1E-4</v>
      </c>
      <c r="C7" s="219">
        <v>2.0000000000000001E-4</v>
      </c>
      <c r="D7" s="39">
        <v>8.0999999999999996E-3</v>
      </c>
      <c r="E7" s="41">
        <v>8.2000000000000007E-3</v>
      </c>
      <c r="F7" s="39">
        <v>2.6800000000000001E-2</v>
      </c>
      <c r="G7" s="41">
        <v>2.1000000000000001E-2</v>
      </c>
      <c r="H7" s="39">
        <v>2.5899999999999999E-2</v>
      </c>
      <c r="I7" s="41">
        <v>2.1700000000000001E-2</v>
      </c>
      <c r="J7" s="39">
        <v>2.87E-2</v>
      </c>
      <c r="K7" s="41">
        <v>2.3800000000000002E-2</v>
      </c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</row>
    <row r="8" spans="1:93" ht="15.75" customHeight="1" x14ac:dyDescent="0.2">
      <c r="A8" s="46" t="s">
        <v>114</v>
      </c>
      <c r="B8" s="289">
        <v>2.0000000000000001E-4</v>
      </c>
      <c r="C8" s="219" t="s">
        <v>12</v>
      </c>
      <c r="D8" s="39">
        <v>1.8E-3</v>
      </c>
      <c r="E8" s="41">
        <v>1.5E-3</v>
      </c>
      <c r="F8" s="39" t="s">
        <v>12</v>
      </c>
      <c r="G8" s="41" t="s">
        <v>12</v>
      </c>
      <c r="H8" s="39" t="s">
        <v>12</v>
      </c>
      <c r="I8" s="41" t="s">
        <v>12</v>
      </c>
      <c r="J8" s="39" t="s">
        <v>12</v>
      </c>
      <c r="K8" s="41" t="s">
        <v>12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</row>
    <row r="9" spans="1:93" ht="15.75" customHeight="1" x14ac:dyDescent="0.2">
      <c r="A9" s="46" t="s">
        <v>115</v>
      </c>
      <c r="B9" s="289">
        <v>6.4000000000000003E-3</v>
      </c>
      <c r="C9" s="219" t="s">
        <v>12</v>
      </c>
      <c r="D9" s="39">
        <v>226.18180000000001</v>
      </c>
      <c r="E9" s="41">
        <v>222.5847</v>
      </c>
      <c r="F9" s="39">
        <v>12.5854</v>
      </c>
      <c r="G9" s="41">
        <v>12.1518</v>
      </c>
      <c r="H9" s="39">
        <v>15.697699999999999</v>
      </c>
      <c r="I9" s="41">
        <v>15.616099999999999</v>
      </c>
      <c r="J9" s="39">
        <v>24.971399999999999</v>
      </c>
      <c r="K9" s="41">
        <v>24.8748</v>
      </c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</row>
    <row r="10" spans="1:93" ht="15.75" customHeight="1" x14ac:dyDescent="0.2">
      <c r="A10" s="46" t="s">
        <v>116</v>
      </c>
      <c r="B10" s="289">
        <v>1E-4</v>
      </c>
      <c r="C10" s="219" t="s">
        <v>12</v>
      </c>
      <c r="D10" s="39">
        <v>1.01E-2</v>
      </c>
      <c r="E10" s="41">
        <v>9.7000000000000003E-3</v>
      </c>
      <c r="F10" s="39">
        <v>1.6000000000000001E-3</v>
      </c>
      <c r="G10" s="41">
        <v>4.0000000000000002E-4</v>
      </c>
      <c r="H10" s="39">
        <v>8.9999999999999998E-4</v>
      </c>
      <c r="I10" s="41">
        <v>8.0000000000000004E-4</v>
      </c>
      <c r="J10" s="39">
        <v>1.2999999999999999E-3</v>
      </c>
      <c r="K10" s="41">
        <v>5.0000000000000001E-4</v>
      </c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</row>
    <row r="11" spans="1:93" ht="15.75" customHeight="1" x14ac:dyDescent="0.2">
      <c r="A11" s="46" t="s">
        <v>117</v>
      </c>
      <c r="B11" s="289">
        <v>2.0000000000000001E-4</v>
      </c>
      <c r="C11" s="219" t="s">
        <v>12</v>
      </c>
      <c r="D11" s="39">
        <v>0.1089</v>
      </c>
      <c r="E11" s="41">
        <v>0.1086</v>
      </c>
      <c r="F11" s="39">
        <v>2.7000000000000001E-3</v>
      </c>
      <c r="G11" s="41">
        <v>2.3999999999999998E-3</v>
      </c>
      <c r="H11" s="39">
        <v>1.6000000000000001E-3</v>
      </c>
      <c r="I11" s="41">
        <v>1.1999999999999999E-3</v>
      </c>
      <c r="J11" s="39">
        <v>5.1999999999999998E-3</v>
      </c>
      <c r="K11" s="41">
        <v>4.7999999999999996E-3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</row>
    <row r="12" spans="1:93" ht="15.75" customHeight="1" x14ac:dyDescent="0.2">
      <c r="A12" s="46" t="s">
        <v>118</v>
      </c>
      <c r="B12" s="289">
        <v>2.9999999999999997E-4</v>
      </c>
      <c r="C12" s="219" t="s">
        <v>12</v>
      </c>
      <c r="D12" s="39" t="s">
        <v>12</v>
      </c>
      <c r="E12" s="41" t="s">
        <v>12</v>
      </c>
      <c r="F12" s="39">
        <v>8.9999999999999998E-4</v>
      </c>
      <c r="G12" s="41" t="s">
        <v>12</v>
      </c>
      <c r="H12" s="39">
        <v>5.9999999999999995E-4</v>
      </c>
      <c r="I12" s="41">
        <v>8.0000000000000004E-4</v>
      </c>
      <c r="J12" s="39">
        <v>1.8E-3</v>
      </c>
      <c r="K12" s="41" t="s">
        <v>12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</row>
    <row r="13" spans="1:93" ht="15.75" customHeight="1" x14ac:dyDescent="0.2">
      <c r="A13" s="46" t="s">
        <v>119</v>
      </c>
      <c r="B13" s="289">
        <v>1.1000000000000001E-3</v>
      </c>
      <c r="C13" s="219">
        <v>1.5800000000000002E-2</v>
      </c>
      <c r="D13" s="39">
        <v>4.8000000000000001E-2</v>
      </c>
      <c r="E13" s="41">
        <v>4.0800000000000003E-2</v>
      </c>
      <c r="F13" s="39">
        <v>1.9300000000000001E-2</v>
      </c>
      <c r="G13" s="41">
        <v>1.5599999999999999E-2</v>
      </c>
      <c r="H13" s="39">
        <v>1.72E-2</v>
      </c>
      <c r="I13" s="41">
        <v>1.0999999999999999E-2</v>
      </c>
      <c r="J13" s="39">
        <v>3.1300000000000001E-2</v>
      </c>
      <c r="K13" s="41">
        <v>2.06E-2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</row>
    <row r="14" spans="1:93" ht="15.75" customHeight="1" x14ac:dyDescent="0.2">
      <c r="A14" s="46" t="s">
        <v>120</v>
      </c>
      <c r="B14" s="289">
        <v>2.9999999999999997E-4</v>
      </c>
      <c r="C14" s="219">
        <v>3.5000000000000001E-3</v>
      </c>
      <c r="D14" s="39">
        <v>59.8446</v>
      </c>
      <c r="E14" s="41">
        <v>56.482199999999999</v>
      </c>
      <c r="F14" s="39">
        <v>2.0937999999999999</v>
      </c>
      <c r="G14" s="41">
        <v>0.49909999999999999</v>
      </c>
      <c r="H14" s="39">
        <v>1.2121999999999999</v>
      </c>
      <c r="I14" s="41">
        <v>0.46760000000000002</v>
      </c>
      <c r="J14" s="39">
        <v>5.1875999999999998</v>
      </c>
      <c r="K14" s="41">
        <v>3.5900000000000001E-2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</row>
    <row r="15" spans="1:93" ht="15.75" customHeight="1" x14ac:dyDescent="0.2">
      <c r="A15" s="46" t="s">
        <v>121</v>
      </c>
      <c r="B15" s="289">
        <v>3.2300000000000002E-2</v>
      </c>
      <c r="C15" s="219" t="s">
        <v>12</v>
      </c>
      <c r="D15" s="39">
        <v>8.2987000000000002</v>
      </c>
      <c r="E15" s="41">
        <v>10.4772</v>
      </c>
      <c r="F15" s="39">
        <v>1.3120000000000001</v>
      </c>
      <c r="G15" s="41">
        <v>1.2895000000000001</v>
      </c>
      <c r="H15" s="39">
        <v>1.6904999999999999</v>
      </c>
      <c r="I15" s="41">
        <v>1.7061999999999999</v>
      </c>
      <c r="J15" s="39">
        <v>1.8742000000000001</v>
      </c>
      <c r="K15" s="41">
        <v>6.7474999999999996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</row>
    <row r="16" spans="1:93" ht="15.75" customHeight="1" x14ac:dyDescent="0.2">
      <c r="A16" s="46" t="s">
        <v>122</v>
      </c>
      <c r="B16" s="289">
        <v>1.4E-3</v>
      </c>
      <c r="C16" s="219" t="s">
        <v>12</v>
      </c>
      <c r="D16" s="39">
        <v>3.0099999999999998E-2</v>
      </c>
      <c r="E16" s="41">
        <v>3.0099999999999998E-2</v>
      </c>
      <c r="F16" s="39">
        <v>2.2000000000000001E-3</v>
      </c>
      <c r="G16" s="41">
        <v>3.0999999999999999E-3</v>
      </c>
      <c r="H16" s="39">
        <v>3.8E-3</v>
      </c>
      <c r="I16" s="41">
        <v>3.7000000000000002E-3</v>
      </c>
      <c r="J16" s="39">
        <v>5.7999999999999996E-3</v>
      </c>
      <c r="K16" s="41">
        <v>4.5999999999999999E-3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</row>
    <row r="17" spans="1:93" ht="15.75" customHeight="1" x14ac:dyDescent="0.2">
      <c r="A17" s="46" t="s">
        <v>123</v>
      </c>
      <c r="B17" s="289">
        <v>1E-4</v>
      </c>
      <c r="C17" s="219" t="s">
        <v>12</v>
      </c>
      <c r="D17" s="39">
        <v>67.632000000000005</v>
      </c>
      <c r="E17" s="41">
        <v>66.991500000000002</v>
      </c>
      <c r="F17" s="39">
        <v>3.5514999999999999</v>
      </c>
      <c r="G17" s="41">
        <v>3.5175000000000001</v>
      </c>
      <c r="H17" s="39">
        <v>4.6364999999999998</v>
      </c>
      <c r="I17" s="41">
        <v>4.5045000000000002</v>
      </c>
      <c r="J17" s="39">
        <v>7.2968000000000002</v>
      </c>
      <c r="K17" s="41">
        <v>7.2754000000000003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</row>
    <row r="18" spans="1:93" ht="15.75" customHeight="1" x14ac:dyDescent="0.2">
      <c r="A18" s="46" t="s">
        <v>124</v>
      </c>
      <c r="B18" s="289">
        <v>1.4E-3</v>
      </c>
      <c r="C18" s="219">
        <v>2.0999999999999999E-3</v>
      </c>
      <c r="D18" s="39">
        <v>68.636499999999998</v>
      </c>
      <c r="E18" s="41">
        <v>68.351100000000002</v>
      </c>
      <c r="F18" s="39">
        <v>3.6775000000000002</v>
      </c>
      <c r="G18" s="41">
        <v>3.4660000000000002</v>
      </c>
      <c r="H18" s="39">
        <v>4.5972</v>
      </c>
      <c r="I18" s="41">
        <v>4.5792000000000002</v>
      </c>
      <c r="J18" s="39">
        <v>7.1323999999999996</v>
      </c>
      <c r="K18" s="41">
        <v>7.6204000000000001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</row>
    <row r="19" spans="1:93" ht="15.75" customHeight="1" x14ac:dyDescent="0.2">
      <c r="A19" s="46" t="s">
        <v>125</v>
      </c>
      <c r="B19" s="289">
        <v>0</v>
      </c>
      <c r="C19" s="219" t="s">
        <v>12</v>
      </c>
      <c r="D19" s="39">
        <v>19.4345</v>
      </c>
      <c r="E19" s="41">
        <v>19.184899999999999</v>
      </c>
      <c r="F19" s="39">
        <v>0.46729999999999999</v>
      </c>
      <c r="G19" s="41">
        <v>0.4778</v>
      </c>
      <c r="H19" s="39">
        <v>0.42380000000000001</v>
      </c>
      <c r="I19" s="41">
        <v>0.38719999999999999</v>
      </c>
      <c r="J19" s="39">
        <v>1.1812</v>
      </c>
      <c r="K19" s="41">
        <v>1.1145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</row>
    <row r="20" spans="1:93" ht="15.75" customHeight="1" x14ac:dyDescent="0.2">
      <c r="A20" s="46" t="s">
        <v>126</v>
      </c>
      <c r="B20" s="289">
        <v>0.13450000000000001</v>
      </c>
      <c r="C20" s="219" t="s">
        <v>12</v>
      </c>
      <c r="D20" s="39" t="s">
        <v>12</v>
      </c>
      <c r="E20" s="41" t="s">
        <v>12</v>
      </c>
      <c r="F20" s="39" t="s">
        <v>12</v>
      </c>
      <c r="G20" s="41" t="s">
        <v>12</v>
      </c>
      <c r="H20" s="39" t="s">
        <v>12</v>
      </c>
      <c r="I20" s="41" t="s">
        <v>12</v>
      </c>
      <c r="J20" s="39" t="s">
        <v>12</v>
      </c>
      <c r="K20" s="41" t="s">
        <v>12</v>
      </c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</row>
    <row r="21" spans="1:93" ht="15.75" customHeight="1" x14ac:dyDescent="0.2">
      <c r="A21" s="46" t="s">
        <v>127</v>
      </c>
      <c r="B21" s="289">
        <v>5.0000000000000001E-4</v>
      </c>
      <c r="C21" s="219" t="s">
        <v>12</v>
      </c>
      <c r="D21" s="39">
        <v>24.354800000000001</v>
      </c>
      <c r="E21" s="41">
        <v>27.676100000000002</v>
      </c>
      <c r="F21" s="39">
        <v>4.7209000000000003</v>
      </c>
      <c r="G21" s="41">
        <v>4.9225000000000003</v>
      </c>
      <c r="H21" s="39">
        <v>10.4177</v>
      </c>
      <c r="I21" s="41">
        <v>10.383900000000001</v>
      </c>
      <c r="J21" s="39">
        <v>11.0985</v>
      </c>
      <c r="K21" s="41">
        <v>12.0495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</row>
    <row r="22" spans="1:93" ht="15.75" customHeight="1" x14ac:dyDescent="0.2">
      <c r="A22" s="46" t="s">
        <v>128</v>
      </c>
      <c r="B22" s="289">
        <v>1.06E-2</v>
      </c>
      <c r="C22" s="219" t="s">
        <v>12</v>
      </c>
      <c r="D22" s="39">
        <v>0.26519999999999999</v>
      </c>
      <c r="E22" s="41">
        <v>0.26540000000000002</v>
      </c>
      <c r="F22" s="39" t="s">
        <v>12</v>
      </c>
      <c r="G22" s="41" t="s">
        <v>12</v>
      </c>
      <c r="H22" s="39" t="s">
        <v>12</v>
      </c>
      <c r="I22" s="41" t="s">
        <v>12</v>
      </c>
      <c r="J22" s="39">
        <v>1.12E-2</v>
      </c>
      <c r="K22" s="41" t="s">
        <v>12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</row>
    <row r="23" spans="1:93" ht="15.75" customHeight="1" x14ac:dyDescent="0.2">
      <c r="A23" s="46" t="s">
        <v>129</v>
      </c>
      <c r="B23" s="289">
        <v>2E-3</v>
      </c>
      <c r="C23" s="219">
        <v>2E-3</v>
      </c>
      <c r="D23" s="39" t="s">
        <v>12</v>
      </c>
      <c r="E23" s="41" t="s">
        <v>12</v>
      </c>
      <c r="F23" s="39">
        <v>1.5800000000000002E-2</v>
      </c>
      <c r="G23" s="41" t="s">
        <v>12</v>
      </c>
      <c r="H23" s="39">
        <v>3.1399999999999997E-2</v>
      </c>
      <c r="I23" s="41">
        <v>1.95E-2</v>
      </c>
      <c r="J23" s="39" t="s">
        <v>12</v>
      </c>
      <c r="K23" s="41">
        <v>3.0999999999999999E-3</v>
      </c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</row>
    <row r="24" spans="1:93" ht="15.75" customHeight="1" x14ac:dyDescent="0.2">
      <c r="A24" s="46" t="s">
        <v>130</v>
      </c>
      <c r="B24" s="289">
        <v>2.76E-2</v>
      </c>
      <c r="C24" s="219" t="s">
        <v>12</v>
      </c>
      <c r="D24" s="39" t="s">
        <v>12</v>
      </c>
      <c r="E24" s="41" t="s">
        <v>12</v>
      </c>
      <c r="F24" s="39" t="s">
        <v>12</v>
      </c>
      <c r="G24" s="41" t="s">
        <v>12</v>
      </c>
      <c r="H24" s="39" t="s">
        <v>12</v>
      </c>
      <c r="I24" s="41" t="s">
        <v>12</v>
      </c>
      <c r="J24" s="39" t="s">
        <v>12</v>
      </c>
      <c r="K24" s="41" t="s">
        <v>12</v>
      </c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</row>
    <row r="25" spans="1:93" ht="15.75" customHeight="1" x14ac:dyDescent="0.2">
      <c r="A25" s="46" t="s">
        <v>131</v>
      </c>
      <c r="B25" s="289">
        <v>0.01</v>
      </c>
      <c r="C25" s="219" t="s">
        <v>12</v>
      </c>
      <c r="D25" s="39">
        <v>2.1899999999999999E-2</v>
      </c>
      <c r="E25" s="41">
        <v>1.6199999999999999E-2</v>
      </c>
      <c r="F25" s="39" t="s">
        <v>12</v>
      </c>
      <c r="G25" s="41" t="s">
        <v>12</v>
      </c>
      <c r="H25" s="39" t="s">
        <v>12</v>
      </c>
      <c r="I25" s="41" t="s">
        <v>12</v>
      </c>
      <c r="J25" s="39">
        <v>1.34E-2</v>
      </c>
      <c r="K25" s="41" t="s">
        <v>12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</row>
    <row r="26" spans="1:93" ht="15.75" customHeight="1" x14ac:dyDescent="0.2">
      <c r="A26" s="46" t="s">
        <v>132</v>
      </c>
      <c r="B26" s="289">
        <v>1.14E-2</v>
      </c>
      <c r="C26" s="219" t="s">
        <v>12</v>
      </c>
      <c r="D26" s="39">
        <v>250.215</v>
      </c>
      <c r="E26" s="41">
        <v>246.8398</v>
      </c>
      <c r="F26" s="39">
        <v>6.6341999999999999</v>
      </c>
      <c r="G26" s="41">
        <v>7.0963000000000003</v>
      </c>
      <c r="H26" s="39">
        <v>9.6144999999999996</v>
      </c>
      <c r="I26" s="41">
        <v>9.1281999999999996</v>
      </c>
      <c r="J26" s="39">
        <v>20.0825</v>
      </c>
      <c r="K26" s="41">
        <v>20.244299999999999</v>
      </c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</row>
    <row r="27" spans="1:93" ht="15.75" customHeight="1" x14ac:dyDescent="0.2">
      <c r="A27" s="46" t="s">
        <v>133</v>
      </c>
      <c r="B27" s="289">
        <v>1E-4</v>
      </c>
      <c r="C27" s="219">
        <v>4.0000000000000001E-3</v>
      </c>
      <c r="D27" s="39">
        <v>246.2457</v>
      </c>
      <c r="E27" s="41">
        <v>244.0907</v>
      </c>
      <c r="F27" s="39">
        <v>6.9482999999999997</v>
      </c>
      <c r="G27" s="41">
        <v>7.4459</v>
      </c>
      <c r="H27" s="39">
        <v>10.0664</v>
      </c>
      <c r="I27" s="41">
        <v>9.5493000000000006</v>
      </c>
      <c r="J27" s="39">
        <v>20.799199999999999</v>
      </c>
      <c r="K27" s="41">
        <v>20.880500000000001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</row>
    <row r="28" spans="1:93" ht="15.75" customHeight="1" x14ac:dyDescent="0.2">
      <c r="A28" s="46" t="s">
        <v>134</v>
      </c>
      <c r="B28" s="289">
        <v>1.8E-3</v>
      </c>
      <c r="C28" s="219" t="s">
        <v>12</v>
      </c>
      <c r="D28" s="39" t="s">
        <v>12</v>
      </c>
      <c r="E28" s="41" t="s">
        <v>12</v>
      </c>
      <c r="F28" s="39" t="s">
        <v>12</v>
      </c>
      <c r="G28" s="41" t="s">
        <v>12</v>
      </c>
      <c r="H28" s="39" t="s">
        <v>12</v>
      </c>
      <c r="I28" s="41" t="s">
        <v>12</v>
      </c>
      <c r="J28" s="39" t="s">
        <v>12</v>
      </c>
      <c r="K28" s="41" t="s">
        <v>12</v>
      </c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</row>
    <row r="29" spans="1:93" ht="15.75" customHeight="1" x14ac:dyDescent="0.2">
      <c r="A29" s="46" t="s">
        <v>135</v>
      </c>
      <c r="B29" s="289">
        <v>8.0000000000000004E-4</v>
      </c>
      <c r="C29" s="219" t="s">
        <v>12</v>
      </c>
      <c r="D29" s="39" t="s">
        <v>12</v>
      </c>
      <c r="E29" s="41" t="s">
        <v>12</v>
      </c>
      <c r="F29" s="39" t="s">
        <v>12</v>
      </c>
      <c r="G29" s="41">
        <v>5.5999999999999999E-3</v>
      </c>
      <c r="H29" s="39">
        <v>2.5000000000000001E-3</v>
      </c>
      <c r="I29" s="41">
        <v>3.3E-3</v>
      </c>
      <c r="J29" s="39" t="s">
        <v>12</v>
      </c>
      <c r="K29" s="41" t="s">
        <v>12</v>
      </c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</row>
    <row r="30" spans="1:93" ht="15.75" customHeight="1" x14ac:dyDescent="0.2">
      <c r="A30" s="46" t="s">
        <v>136</v>
      </c>
      <c r="B30" s="289">
        <v>2.9999999999999997E-4</v>
      </c>
      <c r="C30" s="219">
        <v>3.0499999999999999E-2</v>
      </c>
      <c r="D30" s="39">
        <v>18.002700000000001</v>
      </c>
      <c r="E30" s="41">
        <v>17.3843</v>
      </c>
      <c r="F30" s="39">
        <v>5.3960999999999997</v>
      </c>
      <c r="G30" s="41">
        <v>5.2107000000000001</v>
      </c>
      <c r="H30" s="39">
        <v>5.6661000000000001</v>
      </c>
      <c r="I30" s="41">
        <v>5.2058</v>
      </c>
      <c r="J30" s="39">
        <v>6.3197999999999999</v>
      </c>
      <c r="K30" s="41">
        <v>5.3840000000000003</v>
      </c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</row>
    <row r="31" spans="1:93" ht="15.75" customHeight="1" x14ac:dyDescent="0.2">
      <c r="A31" s="46" t="s">
        <v>137</v>
      </c>
      <c r="B31" s="289">
        <v>1.6999999999999999E-3</v>
      </c>
      <c r="C31" s="219" t="s">
        <v>12</v>
      </c>
      <c r="D31" s="39" t="s">
        <v>12</v>
      </c>
      <c r="E31" s="41" t="s">
        <v>12</v>
      </c>
      <c r="F31" s="39" t="s">
        <v>12</v>
      </c>
      <c r="G31" s="41" t="s">
        <v>12</v>
      </c>
      <c r="H31" s="39" t="s">
        <v>12</v>
      </c>
      <c r="I31" s="41" t="s">
        <v>12</v>
      </c>
      <c r="J31" s="39" t="s">
        <v>12</v>
      </c>
      <c r="K31" s="41" t="s">
        <v>12</v>
      </c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</row>
    <row r="32" spans="1:93" ht="12.75" x14ac:dyDescent="0.2">
      <c r="A32" s="46" t="s">
        <v>138</v>
      </c>
      <c r="B32" s="289">
        <v>1E-3</v>
      </c>
      <c r="C32" s="219" t="s">
        <v>12</v>
      </c>
      <c r="D32" s="39">
        <v>1.9594</v>
      </c>
      <c r="E32" s="41">
        <v>2.0244</v>
      </c>
      <c r="F32" s="39">
        <v>7.6399999999999996E-2</v>
      </c>
      <c r="G32" s="41">
        <v>8.0100000000000005E-2</v>
      </c>
      <c r="H32" s="39">
        <v>9.0200000000000002E-2</v>
      </c>
      <c r="I32" s="41">
        <v>9.3600000000000003E-2</v>
      </c>
      <c r="J32" s="39">
        <v>0.15840000000000001</v>
      </c>
      <c r="K32" s="41">
        <v>0.1593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</row>
    <row r="33" spans="1:93" ht="12.75" x14ac:dyDescent="0.2">
      <c r="A33" s="46" t="s">
        <v>139</v>
      </c>
      <c r="B33" s="289">
        <v>5.1000000000000004E-3</v>
      </c>
      <c r="C33" s="219" t="s">
        <v>12</v>
      </c>
      <c r="D33" s="39" t="s">
        <v>12</v>
      </c>
      <c r="E33" s="41" t="s">
        <v>12</v>
      </c>
      <c r="F33" s="39">
        <v>1.77E-2</v>
      </c>
      <c r="G33" s="41" t="s">
        <v>12</v>
      </c>
      <c r="H33" s="39">
        <v>1.09E-2</v>
      </c>
      <c r="I33" s="41" t="s">
        <v>12</v>
      </c>
      <c r="J33" s="39">
        <v>1.6299999999999999E-2</v>
      </c>
      <c r="K33" s="41" t="s">
        <v>12</v>
      </c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</row>
    <row r="34" spans="1:93" ht="12.75" x14ac:dyDescent="0.2">
      <c r="A34" s="46" t="s">
        <v>140</v>
      </c>
      <c r="B34" s="289">
        <v>2.0000000000000001E-4</v>
      </c>
      <c r="C34" s="219">
        <v>2.3E-3</v>
      </c>
      <c r="D34" s="39" t="s">
        <v>12</v>
      </c>
      <c r="E34" s="41" t="s">
        <v>12</v>
      </c>
      <c r="F34" s="39" t="s">
        <v>12</v>
      </c>
      <c r="G34" s="41">
        <v>4.7999999999999996E-3</v>
      </c>
      <c r="H34" s="39" t="s">
        <v>12</v>
      </c>
      <c r="I34" s="41" t="s">
        <v>12</v>
      </c>
      <c r="J34" s="39" t="s">
        <v>12</v>
      </c>
      <c r="K34" s="41" t="s">
        <v>12</v>
      </c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</row>
    <row r="35" spans="1:93" ht="12.75" x14ac:dyDescent="0.2">
      <c r="A35" s="46" t="s">
        <v>141</v>
      </c>
      <c r="B35" s="289">
        <v>2.2000000000000001E-3</v>
      </c>
      <c r="C35" s="219" t="s">
        <v>12</v>
      </c>
      <c r="D35" s="39" t="s">
        <v>12</v>
      </c>
      <c r="E35" s="41" t="s">
        <v>12</v>
      </c>
      <c r="F35" s="39" t="s">
        <v>12</v>
      </c>
      <c r="G35" s="41" t="s">
        <v>12</v>
      </c>
      <c r="H35" s="39" t="s">
        <v>12</v>
      </c>
      <c r="I35" s="41" t="s">
        <v>12</v>
      </c>
      <c r="J35" s="39" t="s">
        <v>12</v>
      </c>
      <c r="K35" s="41" t="s">
        <v>12</v>
      </c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</row>
    <row r="36" spans="1:93" ht="12.75" x14ac:dyDescent="0.2">
      <c r="A36" s="46" t="s">
        <v>142</v>
      </c>
      <c r="B36" s="289">
        <v>1E-4</v>
      </c>
      <c r="C36" s="219" t="s">
        <v>12</v>
      </c>
      <c r="D36" s="39">
        <v>7.0439999999999996</v>
      </c>
      <c r="E36" s="41">
        <v>7.0175000000000001</v>
      </c>
      <c r="F36" s="39">
        <v>0.24740000000000001</v>
      </c>
      <c r="G36" s="41">
        <v>0.21160000000000001</v>
      </c>
      <c r="H36" s="39">
        <v>0.22969999999999999</v>
      </c>
      <c r="I36" s="41">
        <v>0.17399999999999999</v>
      </c>
      <c r="J36" s="39">
        <v>0.40810000000000002</v>
      </c>
      <c r="K36" s="41">
        <v>0.18310000000000001</v>
      </c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</row>
    <row r="37" spans="1:93" ht="12.75" x14ac:dyDescent="0.2">
      <c r="A37" s="46" t="s">
        <v>143</v>
      </c>
      <c r="B37" s="289">
        <v>1E-4</v>
      </c>
      <c r="C37" s="219">
        <v>3.0000000000000001E-3</v>
      </c>
      <c r="D37" s="39" t="s">
        <v>12</v>
      </c>
      <c r="E37" s="41" t="s">
        <v>12</v>
      </c>
      <c r="F37" s="39">
        <v>2.9999999999999997E-4</v>
      </c>
      <c r="G37" s="41">
        <v>8.0000000000000004E-4</v>
      </c>
      <c r="H37" s="39">
        <v>2.9999999999999997E-4</v>
      </c>
      <c r="I37" s="41">
        <v>8.9999999999999998E-4</v>
      </c>
      <c r="J37" s="39" t="s">
        <v>12</v>
      </c>
      <c r="K37" s="41">
        <v>1.8E-3</v>
      </c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</row>
    <row r="38" spans="1:93" ht="12.75" x14ac:dyDescent="0.2">
      <c r="A38" s="143"/>
      <c r="B38" s="292"/>
      <c r="C38" s="241"/>
      <c r="D38" s="61"/>
      <c r="E38" s="16"/>
      <c r="F38" s="61"/>
      <c r="G38" s="16"/>
      <c r="H38" s="61"/>
      <c r="I38" s="16"/>
      <c r="J38" s="61"/>
      <c r="K38" s="16"/>
    </row>
    <row r="39" spans="1:93" ht="12.75" x14ac:dyDescent="0.2">
      <c r="A39" s="143"/>
      <c r="B39" s="292"/>
      <c r="C39" s="241"/>
      <c r="D39" s="61"/>
      <c r="E39" s="16"/>
      <c r="F39" s="61"/>
      <c r="G39" s="16"/>
      <c r="H39" s="61"/>
      <c r="I39" s="16"/>
      <c r="J39" s="61"/>
      <c r="K39" s="16"/>
    </row>
    <row r="40" spans="1:93" ht="12.75" x14ac:dyDescent="0.2">
      <c r="A40" s="143"/>
      <c r="B40" s="292"/>
      <c r="C40" s="241"/>
      <c r="D40" s="61"/>
      <c r="E40" s="16"/>
      <c r="F40" s="61"/>
      <c r="G40" s="16"/>
      <c r="H40" s="61"/>
      <c r="I40" s="16"/>
      <c r="J40" s="61"/>
      <c r="K40" s="16"/>
    </row>
    <row r="41" spans="1:93" ht="12.75" x14ac:dyDescent="0.2">
      <c r="A41" s="143"/>
      <c r="B41" s="292"/>
      <c r="C41" s="241"/>
      <c r="D41" s="61"/>
      <c r="E41" s="16"/>
      <c r="F41" s="61"/>
      <c r="G41" s="16"/>
      <c r="H41" s="61"/>
      <c r="I41" s="16"/>
      <c r="J41" s="61"/>
      <c r="K41" s="16"/>
    </row>
    <row r="42" spans="1:93" ht="12.75" x14ac:dyDescent="0.2">
      <c r="A42" s="143"/>
      <c r="B42" s="292"/>
      <c r="C42" s="241"/>
      <c r="D42" s="61"/>
      <c r="E42" s="16"/>
      <c r="F42" s="61"/>
      <c r="G42" s="16"/>
      <c r="H42" s="61"/>
      <c r="I42" s="16"/>
      <c r="J42" s="61"/>
      <c r="K42" s="16"/>
    </row>
    <row r="43" spans="1:93" ht="12.75" x14ac:dyDescent="0.2">
      <c r="A43" s="143"/>
      <c r="B43" s="292"/>
      <c r="C43" s="241"/>
      <c r="D43" s="61"/>
      <c r="E43" s="16"/>
      <c r="F43" s="61"/>
      <c r="G43" s="16"/>
      <c r="H43" s="61"/>
      <c r="I43" s="16"/>
      <c r="J43" s="61"/>
      <c r="K43" s="16"/>
    </row>
    <row r="44" spans="1:93" ht="12.75" x14ac:dyDescent="0.2">
      <c r="A44" s="143"/>
      <c r="B44" s="292"/>
      <c r="C44" s="241"/>
      <c r="D44" s="61"/>
      <c r="E44" s="16"/>
      <c r="F44" s="61"/>
      <c r="G44" s="16"/>
      <c r="H44" s="61"/>
      <c r="I44" s="16"/>
      <c r="J44" s="61"/>
      <c r="K44" s="16"/>
    </row>
    <row r="45" spans="1:93" ht="12.75" x14ac:dyDescent="0.2">
      <c r="A45" s="143"/>
      <c r="B45" s="292"/>
      <c r="C45" s="241"/>
      <c r="D45" s="61"/>
      <c r="E45" s="16"/>
      <c r="F45" s="61"/>
      <c r="G45" s="16"/>
      <c r="H45" s="61"/>
      <c r="I45" s="16"/>
      <c r="J45" s="61"/>
      <c r="K45" s="16"/>
    </row>
    <row r="46" spans="1:93" ht="12.75" x14ac:dyDescent="0.2">
      <c r="A46" s="143"/>
      <c r="B46" s="292"/>
      <c r="C46" s="241"/>
      <c r="D46" s="61"/>
      <c r="E46" s="16"/>
      <c r="F46" s="61"/>
      <c r="G46" s="16"/>
      <c r="H46" s="61"/>
      <c r="I46" s="16"/>
      <c r="J46" s="61"/>
      <c r="K46" s="16"/>
    </row>
    <row r="47" spans="1:93" ht="12.75" x14ac:dyDescent="0.2">
      <c r="A47" s="143"/>
      <c r="B47" s="292"/>
      <c r="C47" s="241"/>
      <c r="D47" s="61"/>
      <c r="E47" s="16"/>
      <c r="F47" s="61"/>
      <c r="G47" s="16"/>
      <c r="H47" s="61"/>
      <c r="I47" s="16"/>
      <c r="J47" s="61"/>
      <c r="K47" s="16"/>
    </row>
    <row r="48" spans="1:93" ht="12.75" x14ac:dyDescent="0.2">
      <c r="A48" s="143"/>
      <c r="B48" s="292"/>
      <c r="C48" s="241"/>
      <c r="D48" s="61"/>
      <c r="E48" s="16"/>
      <c r="F48" s="61"/>
      <c r="G48" s="16"/>
      <c r="H48" s="61"/>
      <c r="I48" s="16"/>
      <c r="J48" s="61"/>
      <c r="K48" s="16"/>
    </row>
    <row r="49" spans="1:11" ht="12.75" x14ac:dyDescent="0.2">
      <c r="A49" s="143"/>
      <c r="B49" s="292"/>
      <c r="C49" s="241"/>
      <c r="D49" s="61"/>
      <c r="E49" s="16"/>
      <c r="F49" s="61"/>
      <c r="G49" s="16"/>
      <c r="H49" s="61"/>
      <c r="I49" s="16"/>
      <c r="J49" s="61"/>
      <c r="K49" s="16"/>
    </row>
    <row r="50" spans="1:11" ht="12.75" x14ac:dyDescent="0.2">
      <c r="A50" s="143"/>
      <c r="B50" s="292"/>
      <c r="C50" s="241"/>
      <c r="D50" s="61"/>
      <c r="E50" s="16"/>
      <c r="F50" s="61"/>
      <c r="G50" s="16"/>
      <c r="H50" s="61"/>
      <c r="I50" s="16"/>
      <c r="J50" s="61"/>
      <c r="K50" s="16"/>
    </row>
    <row r="51" spans="1:11" ht="12.75" x14ac:dyDescent="0.2">
      <c r="A51" s="143"/>
      <c r="B51" s="292"/>
      <c r="C51" s="241"/>
      <c r="D51" s="61"/>
      <c r="E51" s="16"/>
      <c r="F51" s="61"/>
      <c r="G51" s="16"/>
      <c r="H51" s="61"/>
      <c r="I51" s="16"/>
      <c r="J51" s="61"/>
      <c r="K51" s="16"/>
    </row>
    <row r="52" spans="1:11" ht="12.75" x14ac:dyDescent="0.2">
      <c r="A52" s="143"/>
      <c r="B52" s="292"/>
      <c r="C52" s="241"/>
      <c r="D52" s="61"/>
      <c r="E52" s="16"/>
      <c r="F52" s="61"/>
      <c r="G52" s="16"/>
      <c r="H52" s="61"/>
      <c r="I52" s="16"/>
      <c r="J52" s="61"/>
      <c r="K52" s="16"/>
    </row>
    <row r="53" spans="1:11" ht="12.75" x14ac:dyDescent="0.2">
      <c r="A53" s="143"/>
      <c r="B53" s="292"/>
      <c r="C53" s="241"/>
      <c r="D53" s="61"/>
      <c r="E53" s="16"/>
      <c r="F53" s="61"/>
      <c r="G53" s="16"/>
      <c r="H53" s="61"/>
      <c r="I53" s="16"/>
      <c r="J53" s="61"/>
      <c r="K53" s="16"/>
    </row>
    <row r="54" spans="1:11" ht="12.75" x14ac:dyDescent="0.2">
      <c r="A54" s="143"/>
      <c r="B54" s="292"/>
      <c r="C54" s="241"/>
      <c r="D54" s="61"/>
      <c r="E54" s="16"/>
      <c r="F54" s="61"/>
      <c r="G54" s="16"/>
      <c r="H54" s="61"/>
      <c r="I54" s="16"/>
      <c r="J54" s="61"/>
      <c r="K54" s="16"/>
    </row>
    <row r="55" spans="1:11" ht="12.75" x14ac:dyDescent="0.2">
      <c r="A55" s="143"/>
      <c r="B55" s="292"/>
      <c r="C55" s="241"/>
      <c r="D55" s="61"/>
      <c r="E55" s="16"/>
      <c r="F55" s="61"/>
      <c r="G55" s="16"/>
      <c r="H55" s="61"/>
      <c r="I55" s="16"/>
      <c r="J55" s="61"/>
      <c r="K55" s="16"/>
    </row>
    <row r="56" spans="1:11" ht="12.75" x14ac:dyDescent="0.2">
      <c r="A56" s="143"/>
      <c r="B56" s="292"/>
      <c r="C56" s="241"/>
      <c r="D56" s="61"/>
      <c r="E56" s="16"/>
      <c r="F56" s="61"/>
      <c r="G56" s="16"/>
      <c r="H56" s="61"/>
      <c r="I56" s="16"/>
      <c r="J56" s="61"/>
      <c r="K56" s="16"/>
    </row>
    <row r="57" spans="1:11" ht="12.75" x14ac:dyDescent="0.2">
      <c r="A57" s="143"/>
      <c r="B57" s="292"/>
      <c r="C57" s="241"/>
      <c r="D57" s="61"/>
      <c r="E57" s="16"/>
      <c r="F57" s="61"/>
      <c r="G57" s="16"/>
      <c r="H57" s="61"/>
      <c r="I57" s="16"/>
      <c r="J57" s="61"/>
      <c r="K57" s="16"/>
    </row>
    <row r="58" spans="1:11" ht="12.75" x14ac:dyDescent="0.2">
      <c r="A58" s="143"/>
      <c r="B58" s="292"/>
      <c r="C58" s="241"/>
      <c r="D58" s="61"/>
      <c r="E58" s="16"/>
      <c r="F58" s="61"/>
      <c r="G58" s="16"/>
      <c r="H58" s="61"/>
      <c r="I58" s="16"/>
      <c r="J58" s="61"/>
      <c r="K58" s="16"/>
    </row>
    <row r="59" spans="1:11" ht="12.75" x14ac:dyDescent="0.2">
      <c r="A59" s="143"/>
      <c r="B59" s="292"/>
      <c r="C59" s="241"/>
      <c r="D59" s="61"/>
      <c r="E59" s="16"/>
      <c r="F59" s="61"/>
      <c r="G59" s="16"/>
      <c r="H59" s="61"/>
      <c r="I59" s="16"/>
      <c r="J59" s="61"/>
      <c r="K59" s="16"/>
    </row>
    <row r="60" spans="1:11" ht="12.75" x14ac:dyDescent="0.2">
      <c r="A60" s="143"/>
      <c r="B60" s="292"/>
      <c r="C60" s="241"/>
      <c r="D60" s="61"/>
      <c r="E60" s="16"/>
      <c r="F60" s="61"/>
      <c r="G60" s="16"/>
      <c r="H60" s="61"/>
      <c r="I60" s="16"/>
      <c r="J60" s="61"/>
      <c r="K60" s="16"/>
    </row>
    <row r="61" spans="1:11" ht="12.75" x14ac:dyDescent="0.2">
      <c r="A61" s="143"/>
      <c r="B61" s="292"/>
      <c r="C61" s="241"/>
      <c r="D61" s="61"/>
      <c r="E61" s="16"/>
      <c r="F61" s="61"/>
      <c r="G61" s="16"/>
      <c r="H61" s="61"/>
      <c r="I61" s="16"/>
      <c r="J61" s="61"/>
      <c r="K61" s="16"/>
    </row>
    <row r="62" spans="1:11" ht="12.75" x14ac:dyDescent="0.2">
      <c r="A62" s="143"/>
      <c r="B62" s="292"/>
      <c r="C62" s="241"/>
      <c r="D62" s="61"/>
      <c r="E62" s="16"/>
      <c r="F62" s="61"/>
      <c r="G62" s="16"/>
      <c r="H62" s="61"/>
      <c r="I62" s="16"/>
      <c r="J62" s="61"/>
      <c r="K62" s="16"/>
    </row>
    <row r="63" spans="1:11" ht="12.75" x14ac:dyDescent="0.2">
      <c r="A63" s="143"/>
      <c r="B63" s="292"/>
      <c r="C63" s="241"/>
      <c r="D63" s="61"/>
      <c r="E63" s="16"/>
      <c r="F63" s="61"/>
      <c r="G63" s="16"/>
      <c r="H63" s="61"/>
      <c r="I63" s="16"/>
      <c r="J63" s="61"/>
      <c r="K63" s="16"/>
    </row>
    <row r="64" spans="1:11" ht="12.75" x14ac:dyDescent="0.2">
      <c r="A64" s="143"/>
      <c r="B64" s="292"/>
      <c r="C64" s="241"/>
      <c r="D64" s="61"/>
      <c r="E64" s="16"/>
      <c r="F64" s="61"/>
      <c r="G64" s="16"/>
      <c r="H64" s="61"/>
      <c r="I64" s="16"/>
      <c r="J64" s="61"/>
      <c r="K64" s="16"/>
    </row>
    <row r="65" spans="1:11" ht="12.75" x14ac:dyDescent="0.2">
      <c r="A65" s="143"/>
      <c r="B65" s="292"/>
      <c r="C65" s="241"/>
      <c r="D65" s="61"/>
      <c r="E65" s="16"/>
      <c r="F65" s="61"/>
      <c r="G65" s="16"/>
      <c r="H65" s="61"/>
      <c r="I65" s="16"/>
      <c r="J65" s="61"/>
      <c r="K65" s="16"/>
    </row>
    <row r="66" spans="1:11" ht="12.75" x14ac:dyDescent="0.2">
      <c r="A66" s="143"/>
      <c r="B66" s="292"/>
      <c r="C66" s="241"/>
      <c r="D66" s="61"/>
      <c r="E66" s="16"/>
      <c r="F66" s="61"/>
      <c r="G66" s="16"/>
      <c r="H66" s="61"/>
      <c r="I66" s="16"/>
      <c r="J66" s="61"/>
      <c r="K66" s="16"/>
    </row>
    <row r="67" spans="1:11" ht="12.75" x14ac:dyDescent="0.2">
      <c r="A67" s="143"/>
      <c r="B67" s="292"/>
      <c r="C67" s="241"/>
      <c r="D67" s="61"/>
      <c r="E67" s="16"/>
      <c r="F67" s="61"/>
      <c r="G67" s="16"/>
      <c r="H67" s="61"/>
      <c r="I67" s="16"/>
      <c r="J67" s="61"/>
      <c r="K67" s="16"/>
    </row>
    <row r="68" spans="1:11" ht="12.75" x14ac:dyDescent="0.2">
      <c r="A68" s="143"/>
      <c r="B68" s="292"/>
      <c r="C68" s="241"/>
      <c r="D68" s="61"/>
      <c r="E68" s="16"/>
      <c r="F68" s="61"/>
      <c r="G68" s="16"/>
      <c r="H68" s="61"/>
      <c r="I68" s="16"/>
      <c r="J68" s="61"/>
      <c r="K68" s="16"/>
    </row>
    <row r="69" spans="1:11" ht="12.75" x14ac:dyDescent="0.2">
      <c r="A69" s="143"/>
      <c r="B69" s="292"/>
      <c r="C69" s="241"/>
      <c r="D69" s="61"/>
      <c r="E69" s="16"/>
      <c r="F69" s="61"/>
      <c r="G69" s="16"/>
      <c r="H69" s="61"/>
      <c r="I69" s="16"/>
      <c r="J69" s="61"/>
      <c r="K69" s="16"/>
    </row>
    <row r="70" spans="1:11" ht="12.75" x14ac:dyDescent="0.2">
      <c r="A70" s="143"/>
      <c r="B70" s="292"/>
      <c r="C70" s="241"/>
      <c r="D70" s="61"/>
      <c r="E70" s="16"/>
      <c r="F70" s="61"/>
      <c r="G70" s="16"/>
      <c r="H70" s="61"/>
      <c r="I70" s="16"/>
      <c r="J70" s="61"/>
      <c r="K70" s="16"/>
    </row>
    <row r="71" spans="1:11" ht="12.75" x14ac:dyDescent="0.2">
      <c r="A71" s="143"/>
      <c r="B71" s="292"/>
      <c r="C71" s="241"/>
      <c r="D71" s="61"/>
      <c r="E71" s="16"/>
      <c r="F71" s="61"/>
      <c r="G71" s="16"/>
      <c r="H71" s="61"/>
      <c r="I71" s="16"/>
      <c r="J71" s="61"/>
      <c r="K71" s="16"/>
    </row>
    <row r="72" spans="1:11" ht="12.75" x14ac:dyDescent="0.2">
      <c r="A72" s="143"/>
      <c r="B72" s="292"/>
      <c r="C72" s="241"/>
      <c r="D72" s="61"/>
      <c r="E72" s="16"/>
      <c r="F72" s="61"/>
      <c r="G72" s="16"/>
      <c r="H72" s="61"/>
      <c r="I72" s="16"/>
      <c r="J72" s="61"/>
      <c r="K72" s="16"/>
    </row>
    <row r="73" spans="1:11" ht="12.75" x14ac:dyDescent="0.2">
      <c r="A73" s="143"/>
      <c r="B73" s="292"/>
      <c r="C73" s="241"/>
      <c r="D73" s="61"/>
      <c r="E73" s="16"/>
      <c r="F73" s="61"/>
      <c r="G73" s="16"/>
      <c r="H73" s="61"/>
      <c r="I73" s="16"/>
      <c r="J73" s="61"/>
      <c r="K73" s="16"/>
    </row>
    <row r="74" spans="1:11" ht="12.75" x14ac:dyDescent="0.2">
      <c r="A74" s="143"/>
      <c r="B74" s="292"/>
      <c r="C74" s="241"/>
      <c r="D74" s="61"/>
      <c r="E74" s="16"/>
      <c r="F74" s="61"/>
      <c r="G74" s="16"/>
      <c r="H74" s="61"/>
      <c r="I74" s="16"/>
      <c r="J74" s="61"/>
      <c r="K74" s="16"/>
    </row>
    <row r="75" spans="1:11" ht="12.75" x14ac:dyDescent="0.2">
      <c r="A75" s="143"/>
      <c r="B75" s="292"/>
      <c r="C75" s="241"/>
      <c r="D75" s="61"/>
      <c r="E75" s="16"/>
      <c r="F75" s="61"/>
      <c r="G75" s="16"/>
      <c r="H75" s="61"/>
      <c r="I75" s="16"/>
      <c r="J75" s="61"/>
      <c r="K75" s="16"/>
    </row>
    <row r="76" spans="1:11" ht="12.75" x14ac:dyDescent="0.2">
      <c r="A76" s="143"/>
      <c r="B76" s="292"/>
      <c r="C76" s="241"/>
      <c r="D76" s="61"/>
      <c r="E76" s="16"/>
      <c r="F76" s="61"/>
      <c r="G76" s="16"/>
      <c r="H76" s="61"/>
      <c r="I76" s="16"/>
      <c r="J76" s="61"/>
      <c r="K76" s="16"/>
    </row>
    <row r="77" spans="1:11" ht="12.75" x14ac:dyDescent="0.2">
      <c r="A77" s="143"/>
      <c r="B77" s="292"/>
      <c r="C77" s="241"/>
      <c r="D77" s="61"/>
      <c r="E77" s="16"/>
      <c r="F77" s="61"/>
      <c r="G77" s="16"/>
      <c r="H77" s="61"/>
      <c r="I77" s="16"/>
      <c r="J77" s="61"/>
      <c r="K77" s="16"/>
    </row>
    <row r="78" spans="1:11" ht="12.75" x14ac:dyDescent="0.2">
      <c r="A78" s="143"/>
      <c r="B78" s="292"/>
      <c r="C78" s="241"/>
      <c r="D78" s="61"/>
      <c r="E78" s="16"/>
      <c r="F78" s="61"/>
      <c r="G78" s="16"/>
      <c r="H78" s="61"/>
      <c r="I78" s="16"/>
      <c r="J78" s="61"/>
      <c r="K78" s="16"/>
    </row>
    <row r="79" spans="1:11" ht="12.75" x14ac:dyDescent="0.2">
      <c r="A79" s="143"/>
      <c r="B79" s="292"/>
      <c r="C79" s="241"/>
      <c r="D79" s="61"/>
      <c r="E79" s="16"/>
      <c r="F79" s="61"/>
      <c r="G79" s="16"/>
      <c r="H79" s="61"/>
      <c r="I79" s="16"/>
      <c r="J79" s="61"/>
      <c r="K79" s="16"/>
    </row>
    <row r="80" spans="1:11" ht="12.75" x14ac:dyDescent="0.2">
      <c r="A80" s="143"/>
      <c r="B80" s="292"/>
      <c r="C80" s="241"/>
      <c r="D80" s="61"/>
      <c r="E80" s="16"/>
      <c r="F80" s="61"/>
      <c r="G80" s="16"/>
      <c r="H80" s="61"/>
      <c r="I80" s="16"/>
      <c r="J80" s="61"/>
      <c r="K80" s="16"/>
    </row>
    <row r="81" spans="1:11" ht="12.75" x14ac:dyDescent="0.2">
      <c r="A81" s="143"/>
      <c r="B81" s="292"/>
      <c r="C81" s="241"/>
      <c r="D81" s="61"/>
      <c r="E81" s="16"/>
      <c r="F81" s="61"/>
      <c r="G81" s="16"/>
      <c r="H81" s="61"/>
      <c r="I81" s="16"/>
      <c r="J81" s="61"/>
      <c r="K81" s="16"/>
    </row>
    <row r="82" spans="1:11" ht="12.75" x14ac:dyDescent="0.2">
      <c r="A82" s="143"/>
      <c r="B82" s="292"/>
      <c r="C82" s="241"/>
      <c r="D82" s="61"/>
      <c r="E82" s="16"/>
      <c r="F82" s="61"/>
      <c r="G82" s="16"/>
      <c r="H82" s="61"/>
      <c r="I82" s="16"/>
      <c r="J82" s="61"/>
      <c r="K82" s="16"/>
    </row>
    <row r="83" spans="1:11" ht="12.75" x14ac:dyDescent="0.2">
      <c r="A83" s="143"/>
      <c r="B83" s="292"/>
      <c r="C83" s="241"/>
      <c r="D83" s="61"/>
      <c r="E83" s="16"/>
      <c r="F83" s="61"/>
      <c r="G83" s="16"/>
      <c r="H83" s="61"/>
      <c r="I83" s="16"/>
      <c r="J83" s="61"/>
      <c r="K83" s="16"/>
    </row>
    <row r="84" spans="1:11" ht="12.75" x14ac:dyDescent="0.2">
      <c r="A84" s="143"/>
      <c r="B84" s="292"/>
      <c r="C84" s="241"/>
      <c r="D84" s="61"/>
      <c r="E84" s="16"/>
      <c r="F84" s="61"/>
      <c r="G84" s="16"/>
      <c r="H84" s="61"/>
      <c r="I84" s="16"/>
      <c r="J84" s="61"/>
      <c r="K84" s="16"/>
    </row>
    <row r="85" spans="1:11" ht="12.75" x14ac:dyDescent="0.2">
      <c r="A85" s="143"/>
      <c r="B85" s="292"/>
      <c r="C85" s="241"/>
      <c r="D85" s="61"/>
      <c r="E85" s="16"/>
      <c r="F85" s="61"/>
      <c r="G85" s="16"/>
      <c r="H85" s="61"/>
      <c r="I85" s="16"/>
      <c r="J85" s="61"/>
      <c r="K85" s="16"/>
    </row>
    <row r="86" spans="1:11" ht="12.75" x14ac:dyDescent="0.2">
      <c r="A86" s="143"/>
      <c r="B86" s="292"/>
      <c r="C86" s="241"/>
      <c r="D86" s="61"/>
      <c r="E86" s="16"/>
      <c r="F86" s="61"/>
      <c r="G86" s="16"/>
      <c r="H86" s="61"/>
      <c r="I86" s="16"/>
      <c r="J86" s="61"/>
      <c r="K86" s="16"/>
    </row>
    <row r="87" spans="1:11" ht="12.75" x14ac:dyDescent="0.2">
      <c r="A87" s="143"/>
      <c r="B87" s="292"/>
      <c r="C87" s="241"/>
      <c r="D87" s="61"/>
      <c r="E87" s="16"/>
      <c r="F87" s="61"/>
      <c r="G87" s="16"/>
      <c r="H87" s="61"/>
      <c r="I87" s="16"/>
      <c r="J87" s="61"/>
      <c r="K87" s="16"/>
    </row>
    <row r="88" spans="1:11" ht="12.75" x14ac:dyDescent="0.2">
      <c r="A88" s="143"/>
      <c r="B88" s="292"/>
      <c r="C88" s="241"/>
      <c r="D88" s="61"/>
      <c r="E88" s="16"/>
      <c r="F88" s="61"/>
      <c r="G88" s="16"/>
      <c r="H88" s="61"/>
      <c r="I88" s="16"/>
      <c r="J88" s="61"/>
      <c r="K88" s="16"/>
    </row>
    <row r="89" spans="1:11" ht="12.75" x14ac:dyDescent="0.2">
      <c r="A89" s="143"/>
      <c r="B89" s="292"/>
      <c r="C89" s="241"/>
      <c r="D89" s="61"/>
      <c r="E89" s="16"/>
      <c r="F89" s="61"/>
      <c r="G89" s="16"/>
      <c r="H89" s="61"/>
      <c r="I89" s="16"/>
      <c r="J89" s="61"/>
      <c r="K89" s="16"/>
    </row>
    <row r="90" spans="1:11" ht="12.75" x14ac:dyDescent="0.2">
      <c r="A90" s="143"/>
      <c r="B90" s="292"/>
      <c r="C90" s="241"/>
      <c r="D90" s="61"/>
      <c r="E90" s="16"/>
      <c r="F90" s="61"/>
      <c r="G90" s="16"/>
      <c r="H90" s="61"/>
      <c r="I90" s="16"/>
      <c r="J90" s="61"/>
      <c r="K90" s="16"/>
    </row>
    <row r="91" spans="1:11" ht="12.75" x14ac:dyDescent="0.2">
      <c r="A91" s="143"/>
      <c r="B91" s="292"/>
      <c r="C91" s="241"/>
      <c r="D91" s="61"/>
      <c r="E91" s="16"/>
      <c r="F91" s="61"/>
      <c r="G91" s="16"/>
      <c r="H91" s="61"/>
      <c r="I91" s="16"/>
      <c r="J91" s="61"/>
      <c r="K91" s="16"/>
    </row>
    <row r="92" spans="1:11" ht="12.75" x14ac:dyDescent="0.2">
      <c r="A92" s="143"/>
      <c r="B92" s="292"/>
      <c r="C92" s="241"/>
      <c r="D92" s="61"/>
      <c r="E92" s="16"/>
      <c r="F92" s="61"/>
      <c r="G92" s="16"/>
      <c r="H92" s="61"/>
      <c r="I92" s="16"/>
      <c r="J92" s="61"/>
      <c r="K92" s="16"/>
    </row>
    <row r="93" spans="1:11" ht="12.75" x14ac:dyDescent="0.2">
      <c r="A93" s="143"/>
      <c r="B93" s="292"/>
      <c r="C93" s="241"/>
      <c r="D93" s="61"/>
      <c r="E93" s="16"/>
      <c r="F93" s="61"/>
      <c r="G93" s="16"/>
      <c r="H93" s="61"/>
      <c r="I93" s="16"/>
      <c r="J93" s="61"/>
      <c r="K93" s="16"/>
    </row>
    <row r="94" spans="1:11" ht="12.75" x14ac:dyDescent="0.2">
      <c r="A94" s="143"/>
      <c r="B94" s="292"/>
      <c r="C94" s="241"/>
      <c r="D94" s="61"/>
      <c r="E94" s="16"/>
      <c r="F94" s="61"/>
      <c r="G94" s="16"/>
      <c r="H94" s="61"/>
      <c r="I94" s="16"/>
      <c r="J94" s="61"/>
      <c r="K94" s="16"/>
    </row>
    <row r="95" spans="1:11" ht="12.75" x14ac:dyDescent="0.2">
      <c r="A95" s="143"/>
      <c r="B95" s="292"/>
      <c r="C95" s="241"/>
      <c r="D95" s="61"/>
      <c r="E95" s="16"/>
      <c r="F95" s="61"/>
      <c r="G95" s="16"/>
      <c r="H95" s="61"/>
      <c r="I95" s="16"/>
      <c r="J95" s="61"/>
      <c r="K95" s="16"/>
    </row>
    <row r="96" spans="1:11" ht="12.75" x14ac:dyDescent="0.2">
      <c r="A96" s="143"/>
      <c r="B96" s="292"/>
      <c r="C96" s="241"/>
      <c r="D96" s="61"/>
      <c r="E96" s="16"/>
      <c r="F96" s="61"/>
      <c r="G96" s="16"/>
      <c r="H96" s="61"/>
      <c r="I96" s="16"/>
      <c r="J96" s="61"/>
      <c r="K96" s="16"/>
    </row>
    <row r="97" spans="1:11" ht="12.75" x14ac:dyDescent="0.2">
      <c r="A97" s="143"/>
      <c r="B97" s="292"/>
      <c r="C97" s="241"/>
      <c r="D97" s="61"/>
      <c r="E97" s="16"/>
      <c r="F97" s="61"/>
      <c r="G97" s="16"/>
      <c r="H97" s="61"/>
      <c r="I97" s="16"/>
      <c r="J97" s="61"/>
      <c r="K97" s="16"/>
    </row>
    <row r="98" spans="1:11" ht="12.75" x14ac:dyDescent="0.2">
      <c r="A98" s="143"/>
      <c r="B98" s="292"/>
      <c r="C98" s="241"/>
      <c r="D98" s="61"/>
      <c r="E98" s="16"/>
      <c r="F98" s="61"/>
      <c r="G98" s="16"/>
      <c r="H98" s="61"/>
      <c r="I98" s="16"/>
      <c r="J98" s="61"/>
      <c r="K98" s="16"/>
    </row>
    <row r="99" spans="1:11" ht="12.75" x14ac:dyDescent="0.2">
      <c r="A99" s="143"/>
      <c r="B99" s="292"/>
      <c r="C99" s="241"/>
      <c r="D99" s="61"/>
      <c r="E99" s="16"/>
      <c r="F99" s="61"/>
      <c r="G99" s="16"/>
      <c r="H99" s="61"/>
      <c r="I99" s="16"/>
      <c r="J99" s="61"/>
      <c r="K99" s="16"/>
    </row>
    <row r="100" spans="1:11" ht="12.75" x14ac:dyDescent="0.2">
      <c r="A100" s="143"/>
      <c r="B100" s="292"/>
      <c r="C100" s="241"/>
      <c r="D100" s="61"/>
      <c r="E100" s="16"/>
      <c r="F100" s="61"/>
      <c r="G100" s="16"/>
      <c r="H100" s="61"/>
      <c r="I100" s="16"/>
      <c r="J100" s="61"/>
      <c r="K100" s="16"/>
    </row>
    <row r="101" spans="1:11" ht="12.75" x14ac:dyDescent="0.2">
      <c r="A101" s="143"/>
      <c r="B101" s="292"/>
      <c r="C101" s="241"/>
      <c r="D101" s="61"/>
      <c r="E101" s="16"/>
      <c r="F101" s="61"/>
      <c r="G101" s="16"/>
      <c r="H101" s="61"/>
      <c r="I101" s="16"/>
      <c r="J101" s="61"/>
      <c r="K101" s="16"/>
    </row>
    <row r="102" spans="1:11" ht="12.75" x14ac:dyDescent="0.2">
      <c r="A102" s="143"/>
      <c r="B102" s="292"/>
      <c r="C102" s="241"/>
      <c r="D102" s="61"/>
      <c r="E102" s="16"/>
      <c r="F102" s="61"/>
      <c r="G102" s="16"/>
      <c r="H102" s="61"/>
      <c r="I102" s="16"/>
      <c r="J102" s="61"/>
      <c r="K102" s="16"/>
    </row>
    <row r="103" spans="1:11" ht="12.75" x14ac:dyDescent="0.2">
      <c r="A103" s="143"/>
      <c r="B103" s="292"/>
      <c r="C103" s="241"/>
      <c r="D103" s="61"/>
      <c r="E103" s="16"/>
      <c r="F103" s="61"/>
      <c r="G103" s="16"/>
      <c r="H103" s="61"/>
      <c r="I103" s="16"/>
      <c r="J103" s="61"/>
      <c r="K103" s="16"/>
    </row>
    <row r="104" spans="1:11" ht="12.75" x14ac:dyDescent="0.2">
      <c r="A104" s="143"/>
      <c r="B104" s="292"/>
      <c r="C104" s="241"/>
      <c r="D104" s="61"/>
      <c r="E104" s="16"/>
      <c r="F104" s="61"/>
      <c r="G104" s="16"/>
      <c r="H104" s="61"/>
      <c r="I104" s="16"/>
      <c r="J104" s="61"/>
      <c r="K104" s="16"/>
    </row>
    <row r="105" spans="1:11" ht="12.75" x14ac:dyDescent="0.2">
      <c r="A105" s="143"/>
      <c r="B105" s="292"/>
      <c r="C105" s="241"/>
      <c r="D105" s="61"/>
      <c r="E105" s="16"/>
      <c r="F105" s="61"/>
      <c r="G105" s="16"/>
      <c r="H105" s="61"/>
      <c r="I105" s="16"/>
      <c r="J105" s="61"/>
      <c r="K105" s="16"/>
    </row>
    <row r="106" spans="1:11" ht="12.75" x14ac:dyDescent="0.2">
      <c r="A106" s="143"/>
      <c r="B106" s="292"/>
      <c r="C106" s="241"/>
      <c r="D106" s="61"/>
      <c r="E106" s="16"/>
      <c r="F106" s="61"/>
      <c r="G106" s="16"/>
      <c r="H106" s="61"/>
      <c r="I106" s="16"/>
      <c r="J106" s="61"/>
      <c r="K106" s="16"/>
    </row>
    <row r="107" spans="1:11" ht="12.75" x14ac:dyDescent="0.2">
      <c r="A107" s="143"/>
      <c r="B107" s="292"/>
      <c r="C107" s="241"/>
      <c r="D107" s="61"/>
      <c r="E107" s="16"/>
      <c r="F107" s="61"/>
      <c r="G107" s="16"/>
      <c r="H107" s="61"/>
      <c r="I107" s="16"/>
      <c r="J107" s="61"/>
      <c r="K107" s="16"/>
    </row>
    <row r="108" spans="1:11" ht="12.75" x14ac:dyDescent="0.2">
      <c r="A108" s="143"/>
      <c r="B108" s="292"/>
      <c r="C108" s="241"/>
      <c r="D108" s="61"/>
      <c r="E108" s="16"/>
      <c r="F108" s="61"/>
      <c r="G108" s="16"/>
      <c r="H108" s="61"/>
      <c r="I108" s="16"/>
      <c r="J108" s="61"/>
      <c r="K108" s="16"/>
    </row>
    <row r="109" spans="1:11" ht="12.75" x14ac:dyDescent="0.2">
      <c r="A109" s="143"/>
      <c r="B109" s="292"/>
      <c r="C109" s="241"/>
      <c r="D109" s="61"/>
      <c r="E109" s="16"/>
      <c r="F109" s="61"/>
      <c r="G109" s="16"/>
      <c r="H109" s="61"/>
      <c r="I109" s="16"/>
      <c r="J109" s="61"/>
      <c r="K109" s="16"/>
    </row>
    <row r="110" spans="1:11" ht="12.75" x14ac:dyDescent="0.2">
      <c r="A110" s="143"/>
      <c r="B110" s="292"/>
      <c r="C110" s="241"/>
      <c r="D110" s="61"/>
      <c r="E110" s="16"/>
      <c r="F110" s="61"/>
      <c r="G110" s="16"/>
      <c r="H110" s="61"/>
      <c r="I110" s="16"/>
      <c r="J110" s="61"/>
      <c r="K110" s="16"/>
    </row>
    <row r="111" spans="1:11" ht="12.75" x14ac:dyDescent="0.2">
      <c r="A111" s="143"/>
      <c r="B111" s="292"/>
      <c r="C111" s="241"/>
      <c r="D111" s="61"/>
      <c r="E111" s="16"/>
      <c r="F111" s="61"/>
      <c r="G111" s="16"/>
      <c r="H111" s="61"/>
      <c r="I111" s="16"/>
      <c r="J111" s="61"/>
      <c r="K111" s="16"/>
    </row>
    <row r="112" spans="1:11" ht="12.75" x14ac:dyDescent="0.2">
      <c r="A112" s="143"/>
      <c r="B112" s="292"/>
      <c r="C112" s="241"/>
      <c r="D112" s="61"/>
      <c r="E112" s="16"/>
      <c r="F112" s="61"/>
      <c r="G112" s="16"/>
      <c r="H112" s="61"/>
      <c r="I112" s="16"/>
      <c r="J112" s="61"/>
      <c r="K112" s="16"/>
    </row>
    <row r="113" spans="1:11" ht="12.75" x14ac:dyDescent="0.2">
      <c r="A113" s="143"/>
      <c r="B113" s="292"/>
      <c r="C113" s="241"/>
      <c r="D113" s="61"/>
      <c r="E113" s="16"/>
      <c r="F113" s="61"/>
      <c r="G113" s="16"/>
      <c r="H113" s="61"/>
      <c r="I113" s="16"/>
      <c r="J113" s="61"/>
      <c r="K113" s="16"/>
    </row>
    <row r="114" spans="1:11" ht="12.75" x14ac:dyDescent="0.2">
      <c r="A114" s="143"/>
      <c r="B114" s="292"/>
      <c r="C114" s="241"/>
      <c r="D114" s="61"/>
      <c r="E114" s="16"/>
      <c r="F114" s="61"/>
      <c r="G114" s="16"/>
      <c r="H114" s="61"/>
      <c r="I114" s="16"/>
      <c r="J114" s="61"/>
      <c r="K114" s="16"/>
    </row>
    <row r="115" spans="1:11" ht="12.75" x14ac:dyDescent="0.2">
      <c r="A115" s="143"/>
      <c r="B115" s="292"/>
      <c r="C115" s="241"/>
      <c r="D115" s="61"/>
      <c r="E115" s="16"/>
      <c r="F115" s="61"/>
      <c r="G115" s="16"/>
      <c r="H115" s="61"/>
      <c r="I115" s="16"/>
      <c r="J115" s="61"/>
      <c r="K115" s="16"/>
    </row>
    <row r="116" spans="1:11" ht="12.75" x14ac:dyDescent="0.2">
      <c r="A116" s="143"/>
      <c r="B116" s="292"/>
      <c r="C116" s="241"/>
      <c r="D116" s="61"/>
      <c r="E116" s="16"/>
      <c r="F116" s="61"/>
      <c r="G116" s="16"/>
      <c r="H116" s="61"/>
      <c r="I116" s="16"/>
      <c r="J116" s="61"/>
      <c r="K116" s="16"/>
    </row>
    <row r="117" spans="1:11" ht="12.75" x14ac:dyDescent="0.2">
      <c r="A117" s="143"/>
      <c r="B117" s="292"/>
      <c r="C117" s="241"/>
      <c r="D117" s="61"/>
      <c r="E117" s="16"/>
      <c r="F117" s="61"/>
      <c r="G117" s="16"/>
      <c r="H117" s="61"/>
      <c r="I117" s="16"/>
      <c r="J117" s="61"/>
      <c r="K117" s="16"/>
    </row>
    <row r="118" spans="1:11" ht="12.75" x14ac:dyDescent="0.2">
      <c r="A118" s="143"/>
      <c r="B118" s="292"/>
      <c r="C118" s="241"/>
      <c r="D118" s="61"/>
      <c r="E118" s="16"/>
      <c r="F118" s="61"/>
      <c r="G118" s="16"/>
      <c r="H118" s="61"/>
      <c r="I118" s="16"/>
      <c r="J118" s="61"/>
      <c r="K118" s="16"/>
    </row>
    <row r="119" spans="1:11" ht="12.75" x14ac:dyDescent="0.2">
      <c r="A119" s="143"/>
      <c r="B119" s="292"/>
      <c r="C119" s="241"/>
      <c r="D119" s="61"/>
      <c r="E119" s="16"/>
      <c r="F119" s="61"/>
      <c r="G119" s="16"/>
      <c r="H119" s="61"/>
      <c r="I119" s="16"/>
      <c r="J119" s="61"/>
      <c r="K119" s="16"/>
    </row>
    <row r="120" spans="1:11" ht="12.75" x14ac:dyDescent="0.2">
      <c r="A120" s="143"/>
      <c r="B120" s="292"/>
      <c r="C120" s="241"/>
      <c r="D120" s="61"/>
      <c r="E120" s="16"/>
      <c r="F120" s="61"/>
      <c r="G120" s="16"/>
      <c r="H120" s="61"/>
      <c r="I120" s="16"/>
      <c r="J120" s="61"/>
      <c r="K120" s="16"/>
    </row>
    <row r="121" spans="1:11" ht="12.75" x14ac:dyDescent="0.2">
      <c r="A121" s="143"/>
      <c r="B121" s="292"/>
      <c r="C121" s="241"/>
      <c r="D121" s="61"/>
      <c r="E121" s="16"/>
      <c r="F121" s="61"/>
      <c r="G121" s="16"/>
      <c r="H121" s="61"/>
      <c r="I121" s="16"/>
      <c r="J121" s="61"/>
      <c r="K121" s="16"/>
    </row>
    <row r="122" spans="1:11" ht="12.75" x14ac:dyDescent="0.2">
      <c r="A122" s="143"/>
      <c r="B122" s="292"/>
      <c r="C122" s="241"/>
      <c r="D122" s="61"/>
      <c r="E122" s="16"/>
      <c r="F122" s="61"/>
      <c r="G122" s="16"/>
      <c r="H122" s="61"/>
      <c r="I122" s="16"/>
      <c r="J122" s="61"/>
      <c r="K122" s="16"/>
    </row>
    <row r="123" spans="1:11" ht="12.75" x14ac:dyDescent="0.2">
      <c r="A123" s="143"/>
      <c r="B123" s="292"/>
      <c r="C123" s="241"/>
      <c r="D123" s="61"/>
      <c r="E123" s="16"/>
      <c r="F123" s="61"/>
      <c r="G123" s="16"/>
      <c r="H123" s="61"/>
      <c r="I123" s="16"/>
      <c r="J123" s="61"/>
      <c r="K123" s="16"/>
    </row>
    <row r="124" spans="1:11" ht="12.75" x14ac:dyDescent="0.2">
      <c r="A124" s="143"/>
      <c r="B124" s="292"/>
      <c r="C124" s="241"/>
      <c r="D124" s="61"/>
      <c r="E124" s="16"/>
      <c r="F124" s="61"/>
      <c r="G124" s="16"/>
      <c r="H124" s="61"/>
      <c r="I124" s="16"/>
      <c r="J124" s="61"/>
      <c r="K124" s="16"/>
    </row>
    <row r="125" spans="1:11" ht="12.75" x14ac:dyDescent="0.2">
      <c r="A125" s="143"/>
      <c r="B125" s="292"/>
      <c r="C125" s="241"/>
      <c r="D125" s="61"/>
      <c r="E125" s="16"/>
      <c r="F125" s="61"/>
      <c r="G125" s="16"/>
      <c r="H125" s="61"/>
      <c r="I125" s="16"/>
      <c r="J125" s="61"/>
      <c r="K125" s="16"/>
    </row>
    <row r="126" spans="1:11" ht="12.75" x14ac:dyDescent="0.2">
      <c r="A126" s="143"/>
      <c r="B126" s="292"/>
      <c r="C126" s="241"/>
      <c r="D126" s="61"/>
      <c r="E126" s="16"/>
      <c r="F126" s="61"/>
      <c r="G126" s="16"/>
      <c r="H126" s="61"/>
      <c r="I126" s="16"/>
      <c r="J126" s="61"/>
      <c r="K126" s="16"/>
    </row>
    <row r="127" spans="1:11" ht="12.75" x14ac:dyDescent="0.2">
      <c r="A127" s="143"/>
      <c r="B127" s="292"/>
      <c r="C127" s="241"/>
      <c r="D127" s="61"/>
      <c r="E127" s="16"/>
      <c r="F127" s="61"/>
      <c r="G127" s="16"/>
      <c r="H127" s="61"/>
      <c r="I127" s="16"/>
      <c r="J127" s="61"/>
      <c r="K127" s="16"/>
    </row>
    <row r="128" spans="1:11" ht="12.75" x14ac:dyDescent="0.2">
      <c r="A128" s="143"/>
      <c r="B128" s="292"/>
      <c r="C128" s="241"/>
      <c r="D128" s="61"/>
      <c r="E128" s="16"/>
      <c r="F128" s="61"/>
      <c r="G128" s="16"/>
      <c r="H128" s="61"/>
      <c r="I128" s="16"/>
      <c r="J128" s="61"/>
      <c r="K128" s="16"/>
    </row>
    <row r="129" spans="1:11" ht="12.75" x14ac:dyDescent="0.2">
      <c r="A129" s="143"/>
      <c r="B129" s="292"/>
      <c r="C129" s="241"/>
      <c r="D129" s="61"/>
      <c r="E129" s="16"/>
      <c r="F129" s="61"/>
      <c r="G129" s="16"/>
      <c r="H129" s="61"/>
      <c r="I129" s="16"/>
      <c r="J129" s="61"/>
      <c r="K129" s="16"/>
    </row>
    <row r="130" spans="1:11" ht="12.75" x14ac:dyDescent="0.2">
      <c r="A130" s="143"/>
      <c r="B130" s="292"/>
      <c r="C130" s="241"/>
      <c r="D130" s="61"/>
      <c r="E130" s="16"/>
      <c r="F130" s="61"/>
      <c r="G130" s="16"/>
      <c r="H130" s="61"/>
      <c r="I130" s="16"/>
      <c r="J130" s="61"/>
      <c r="K130" s="16"/>
    </row>
    <row r="131" spans="1:11" ht="12.75" x14ac:dyDescent="0.2">
      <c r="A131" s="143"/>
      <c r="B131" s="292"/>
      <c r="C131" s="241"/>
      <c r="D131" s="61"/>
      <c r="E131" s="16"/>
      <c r="F131" s="61"/>
      <c r="G131" s="16"/>
      <c r="H131" s="61"/>
      <c r="I131" s="16"/>
      <c r="J131" s="61"/>
      <c r="K131" s="16"/>
    </row>
    <row r="132" spans="1:11" ht="12.75" x14ac:dyDescent="0.2">
      <c r="A132" s="143"/>
      <c r="B132" s="292"/>
      <c r="C132" s="241"/>
      <c r="D132" s="61"/>
      <c r="E132" s="16"/>
      <c r="F132" s="61"/>
      <c r="G132" s="16"/>
      <c r="H132" s="61"/>
      <c r="I132" s="16"/>
      <c r="J132" s="61"/>
      <c r="K132" s="16"/>
    </row>
    <row r="133" spans="1:11" ht="12.75" x14ac:dyDescent="0.2">
      <c r="A133" s="143"/>
      <c r="B133" s="292"/>
      <c r="C133" s="241"/>
      <c r="D133" s="61"/>
      <c r="E133" s="16"/>
      <c r="F133" s="61"/>
      <c r="G133" s="16"/>
      <c r="H133" s="61"/>
      <c r="I133" s="16"/>
      <c r="J133" s="61"/>
      <c r="K133" s="16"/>
    </row>
    <row r="134" spans="1:11" ht="12.75" x14ac:dyDescent="0.2">
      <c r="A134" s="143"/>
      <c r="B134" s="292"/>
      <c r="C134" s="241"/>
      <c r="D134" s="61"/>
      <c r="E134" s="16"/>
      <c r="F134" s="61"/>
      <c r="G134" s="16"/>
      <c r="H134" s="61"/>
      <c r="I134" s="16"/>
      <c r="J134" s="61"/>
      <c r="K134" s="16"/>
    </row>
    <row r="135" spans="1:11" ht="12.75" x14ac:dyDescent="0.2">
      <c r="A135" s="143"/>
      <c r="B135" s="292"/>
      <c r="C135" s="241"/>
      <c r="D135" s="61"/>
      <c r="E135" s="16"/>
      <c r="F135" s="61"/>
      <c r="G135" s="16"/>
      <c r="H135" s="61"/>
      <c r="I135" s="16"/>
      <c r="J135" s="61"/>
      <c r="K135" s="16"/>
    </row>
    <row r="136" spans="1:11" ht="12.75" x14ac:dyDescent="0.2">
      <c r="A136" s="143"/>
      <c r="B136" s="292"/>
      <c r="C136" s="241"/>
      <c r="D136" s="61"/>
      <c r="E136" s="16"/>
      <c r="F136" s="61"/>
      <c r="G136" s="16"/>
      <c r="H136" s="61"/>
      <c r="I136" s="16"/>
      <c r="J136" s="61"/>
      <c r="K136" s="16"/>
    </row>
    <row r="137" spans="1:11" ht="12.75" x14ac:dyDescent="0.2">
      <c r="A137" s="143"/>
      <c r="B137" s="292"/>
      <c r="C137" s="241"/>
      <c r="D137" s="61"/>
      <c r="E137" s="16"/>
      <c r="F137" s="61"/>
      <c r="G137" s="16"/>
      <c r="H137" s="61"/>
      <c r="I137" s="16"/>
      <c r="J137" s="61"/>
      <c r="K137" s="16"/>
    </row>
    <row r="138" spans="1:11" ht="12.75" x14ac:dyDescent="0.2">
      <c r="A138" s="143"/>
      <c r="B138" s="292"/>
      <c r="C138" s="241"/>
      <c r="D138" s="61"/>
      <c r="E138" s="16"/>
      <c r="F138" s="61"/>
      <c r="G138" s="16"/>
      <c r="H138" s="61"/>
      <c r="I138" s="16"/>
      <c r="J138" s="61"/>
      <c r="K138" s="16"/>
    </row>
    <row r="139" spans="1:11" ht="12.75" x14ac:dyDescent="0.2">
      <c r="A139" s="143"/>
      <c r="B139" s="292"/>
      <c r="C139" s="241"/>
      <c r="D139" s="61"/>
      <c r="E139" s="16"/>
      <c r="F139" s="61"/>
      <c r="G139" s="16"/>
      <c r="H139" s="61"/>
      <c r="I139" s="16"/>
      <c r="J139" s="61"/>
      <c r="K139" s="16"/>
    </row>
    <row r="140" spans="1:11" ht="12.75" x14ac:dyDescent="0.2">
      <c r="A140" s="143"/>
      <c r="B140" s="292"/>
      <c r="C140" s="241"/>
      <c r="D140" s="61"/>
      <c r="E140" s="16"/>
      <c r="F140" s="61"/>
      <c r="G140" s="16"/>
      <c r="H140" s="61"/>
      <c r="I140" s="16"/>
      <c r="J140" s="61"/>
      <c r="K140" s="16"/>
    </row>
    <row r="141" spans="1:11" ht="12.75" x14ac:dyDescent="0.2">
      <c r="A141" s="143"/>
      <c r="B141" s="292"/>
      <c r="C141" s="241"/>
      <c r="D141" s="61"/>
      <c r="E141" s="16"/>
      <c r="F141" s="61"/>
      <c r="G141" s="16"/>
      <c r="H141" s="61"/>
      <c r="I141" s="16"/>
      <c r="J141" s="61"/>
      <c r="K141" s="16"/>
    </row>
    <row r="142" spans="1:11" ht="12.75" x14ac:dyDescent="0.2">
      <c r="A142" s="143"/>
      <c r="B142" s="292"/>
      <c r="C142" s="241"/>
      <c r="D142" s="61"/>
      <c r="E142" s="16"/>
      <c r="F142" s="61"/>
      <c r="G142" s="16"/>
      <c r="H142" s="61"/>
      <c r="I142" s="16"/>
      <c r="J142" s="61"/>
      <c r="K142" s="16"/>
    </row>
    <row r="143" spans="1:11" ht="12.75" x14ac:dyDescent="0.2">
      <c r="A143" s="143"/>
      <c r="B143" s="292"/>
      <c r="C143" s="241"/>
      <c r="D143" s="61"/>
      <c r="E143" s="16"/>
      <c r="F143" s="61"/>
      <c r="G143" s="16"/>
      <c r="H143" s="61"/>
      <c r="I143" s="16"/>
      <c r="J143" s="61"/>
      <c r="K143" s="16"/>
    </row>
    <row r="144" spans="1:11" ht="12.75" x14ac:dyDescent="0.2">
      <c r="A144" s="143"/>
      <c r="B144" s="292"/>
      <c r="C144" s="241"/>
      <c r="D144" s="61"/>
      <c r="E144" s="16"/>
      <c r="F144" s="61"/>
      <c r="G144" s="16"/>
      <c r="H144" s="61"/>
      <c r="I144" s="16"/>
      <c r="J144" s="61"/>
      <c r="K144" s="16"/>
    </row>
    <row r="145" spans="1:11" ht="12.75" x14ac:dyDescent="0.2">
      <c r="A145" s="143"/>
      <c r="B145" s="292"/>
      <c r="C145" s="241"/>
      <c r="D145" s="61"/>
      <c r="E145" s="16"/>
      <c r="F145" s="61"/>
      <c r="G145" s="16"/>
      <c r="H145" s="61"/>
      <c r="I145" s="16"/>
      <c r="J145" s="61"/>
      <c r="K145" s="16"/>
    </row>
    <row r="146" spans="1:11" ht="12.75" x14ac:dyDescent="0.2">
      <c r="A146" s="143"/>
      <c r="B146" s="292"/>
      <c r="C146" s="241"/>
      <c r="D146" s="61"/>
      <c r="E146" s="16"/>
      <c r="F146" s="61"/>
      <c r="G146" s="16"/>
      <c r="H146" s="61"/>
      <c r="I146" s="16"/>
      <c r="J146" s="61"/>
      <c r="K146" s="16"/>
    </row>
    <row r="147" spans="1:11" ht="12.75" x14ac:dyDescent="0.2">
      <c r="A147" s="143"/>
      <c r="B147" s="292"/>
      <c r="C147" s="241"/>
      <c r="D147" s="61"/>
      <c r="E147" s="16"/>
      <c r="F147" s="61"/>
      <c r="G147" s="16"/>
      <c r="H147" s="61"/>
      <c r="I147" s="16"/>
      <c r="J147" s="61"/>
      <c r="K147" s="16"/>
    </row>
    <row r="148" spans="1:11" ht="12.75" x14ac:dyDescent="0.2">
      <c r="A148" s="143"/>
      <c r="B148" s="292"/>
      <c r="C148" s="241"/>
      <c r="D148" s="61"/>
      <c r="E148" s="16"/>
      <c r="F148" s="61"/>
      <c r="G148" s="16"/>
      <c r="H148" s="61"/>
      <c r="I148" s="16"/>
      <c r="J148" s="61"/>
      <c r="K148" s="16"/>
    </row>
    <row r="149" spans="1:11" ht="12.75" x14ac:dyDescent="0.2">
      <c r="A149" s="143"/>
      <c r="B149" s="292"/>
      <c r="C149" s="241"/>
      <c r="D149" s="61"/>
      <c r="E149" s="16"/>
      <c r="F149" s="61"/>
      <c r="G149" s="16"/>
      <c r="H149" s="61"/>
      <c r="I149" s="16"/>
      <c r="J149" s="61"/>
      <c r="K149" s="16"/>
    </row>
    <row r="150" spans="1:11" ht="12.75" x14ac:dyDescent="0.2">
      <c r="A150" s="143"/>
      <c r="B150" s="292"/>
      <c r="C150" s="241"/>
      <c r="D150" s="61"/>
      <c r="E150" s="16"/>
      <c r="F150" s="61"/>
      <c r="G150" s="16"/>
      <c r="H150" s="61"/>
      <c r="I150" s="16"/>
      <c r="J150" s="61"/>
      <c r="K150" s="16"/>
    </row>
    <row r="151" spans="1:11" ht="12.75" x14ac:dyDescent="0.2">
      <c r="A151" s="143"/>
      <c r="B151" s="292"/>
      <c r="C151" s="241"/>
      <c r="D151" s="61"/>
      <c r="E151" s="16"/>
      <c r="F151" s="61"/>
      <c r="G151" s="16"/>
      <c r="H151" s="61"/>
      <c r="I151" s="16"/>
      <c r="J151" s="61"/>
      <c r="K151" s="16"/>
    </row>
    <row r="152" spans="1:11" ht="12.75" x14ac:dyDescent="0.2">
      <c r="A152" s="143"/>
      <c r="B152" s="292"/>
      <c r="C152" s="241"/>
      <c r="D152" s="61"/>
      <c r="E152" s="16"/>
      <c r="F152" s="61"/>
      <c r="G152" s="16"/>
      <c r="H152" s="61"/>
      <c r="I152" s="16"/>
      <c r="J152" s="61"/>
      <c r="K152" s="16"/>
    </row>
    <row r="153" spans="1:11" ht="12.75" x14ac:dyDescent="0.2">
      <c r="A153" s="143"/>
      <c r="B153" s="292"/>
      <c r="C153" s="241"/>
      <c r="D153" s="61"/>
      <c r="E153" s="16"/>
      <c r="F153" s="61"/>
      <c r="G153" s="16"/>
      <c r="H153" s="61"/>
      <c r="I153" s="16"/>
      <c r="J153" s="61"/>
      <c r="K153" s="16"/>
    </row>
    <row r="154" spans="1:11" ht="12.75" x14ac:dyDescent="0.2">
      <c r="A154" s="143"/>
      <c r="B154" s="292"/>
      <c r="C154" s="241"/>
      <c r="D154" s="61"/>
      <c r="E154" s="16"/>
      <c r="F154" s="61"/>
      <c r="G154" s="16"/>
      <c r="H154" s="61"/>
      <c r="I154" s="16"/>
      <c r="J154" s="61"/>
      <c r="K154" s="16"/>
    </row>
    <row r="155" spans="1:11" ht="12.75" x14ac:dyDescent="0.2">
      <c r="A155" s="143"/>
      <c r="B155" s="292"/>
      <c r="C155" s="241"/>
      <c r="D155" s="61"/>
      <c r="E155" s="16"/>
      <c r="F155" s="61"/>
      <c r="G155" s="16"/>
      <c r="H155" s="61"/>
      <c r="I155" s="16"/>
      <c r="J155" s="61"/>
      <c r="K155" s="16"/>
    </row>
    <row r="156" spans="1:11" ht="12.75" x14ac:dyDescent="0.2">
      <c r="A156" s="143"/>
      <c r="B156" s="292"/>
      <c r="C156" s="241"/>
      <c r="D156" s="61"/>
      <c r="E156" s="16"/>
      <c r="F156" s="61"/>
      <c r="G156" s="16"/>
      <c r="H156" s="61"/>
      <c r="I156" s="16"/>
      <c r="J156" s="61"/>
      <c r="K156" s="16"/>
    </row>
    <row r="157" spans="1:11" ht="12.75" x14ac:dyDescent="0.2">
      <c r="A157" s="143"/>
      <c r="B157" s="292"/>
      <c r="C157" s="241"/>
      <c r="D157" s="61"/>
      <c r="E157" s="16"/>
      <c r="F157" s="61"/>
      <c r="G157" s="16"/>
      <c r="H157" s="61"/>
      <c r="I157" s="16"/>
      <c r="J157" s="61"/>
      <c r="K157" s="16"/>
    </row>
    <row r="158" spans="1:11" ht="12.75" x14ac:dyDescent="0.2">
      <c r="A158" s="143"/>
      <c r="B158" s="292"/>
      <c r="C158" s="241"/>
      <c r="D158" s="61"/>
      <c r="E158" s="16"/>
      <c r="F158" s="61"/>
      <c r="G158" s="16"/>
      <c r="H158" s="61"/>
      <c r="I158" s="16"/>
      <c r="J158" s="61"/>
      <c r="K158" s="16"/>
    </row>
    <row r="159" spans="1:11" ht="12.75" x14ac:dyDescent="0.2">
      <c r="A159" s="143"/>
      <c r="B159" s="292"/>
      <c r="C159" s="241"/>
      <c r="D159" s="61"/>
      <c r="E159" s="16"/>
      <c r="F159" s="61"/>
      <c r="G159" s="16"/>
      <c r="H159" s="61"/>
      <c r="I159" s="16"/>
      <c r="J159" s="61"/>
      <c r="K159" s="16"/>
    </row>
    <row r="160" spans="1:11" ht="12.75" x14ac:dyDescent="0.2">
      <c r="A160" s="143"/>
      <c r="B160" s="292"/>
      <c r="C160" s="241"/>
      <c r="D160" s="61"/>
      <c r="E160" s="16"/>
      <c r="F160" s="61"/>
      <c r="G160" s="16"/>
      <c r="H160" s="61"/>
      <c r="I160" s="16"/>
      <c r="J160" s="61"/>
      <c r="K160" s="16"/>
    </row>
    <row r="161" spans="1:11" ht="12.75" x14ac:dyDescent="0.2">
      <c r="A161" s="143"/>
      <c r="B161" s="292"/>
      <c r="C161" s="241"/>
      <c r="D161" s="61"/>
      <c r="E161" s="16"/>
      <c r="F161" s="61"/>
      <c r="G161" s="16"/>
      <c r="H161" s="61"/>
      <c r="I161" s="16"/>
      <c r="J161" s="61"/>
      <c r="K161" s="16"/>
    </row>
    <row r="162" spans="1:11" ht="12.75" x14ac:dyDescent="0.2">
      <c r="A162" s="143"/>
      <c r="B162" s="292"/>
      <c r="C162" s="241"/>
      <c r="D162" s="61"/>
      <c r="E162" s="16"/>
      <c r="F162" s="61"/>
      <c r="G162" s="16"/>
      <c r="H162" s="61"/>
      <c r="I162" s="16"/>
      <c r="J162" s="61"/>
      <c r="K162" s="16"/>
    </row>
    <row r="163" spans="1:11" ht="12.75" x14ac:dyDescent="0.2">
      <c r="A163" s="143"/>
      <c r="B163" s="292"/>
      <c r="C163" s="241"/>
      <c r="D163" s="61"/>
      <c r="E163" s="16"/>
      <c r="F163" s="61"/>
      <c r="G163" s="16"/>
      <c r="H163" s="61"/>
      <c r="I163" s="16"/>
      <c r="J163" s="61"/>
      <c r="K163" s="16"/>
    </row>
    <row r="164" spans="1:11" ht="12.75" x14ac:dyDescent="0.2">
      <c r="A164" s="143"/>
      <c r="B164" s="292"/>
      <c r="C164" s="241"/>
      <c r="D164" s="61"/>
      <c r="E164" s="16"/>
      <c r="F164" s="61"/>
      <c r="G164" s="16"/>
      <c r="H164" s="61"/>
      <c r="I164" s="16"/>
      <c r="J164" s="61"/>
      <c r="K164" s="16"/>
    </row>
    <row r="165" spans="1:11" ht="12.75" x14ac:dyDescent="0.2">
      <c r="A165" s="143"/>
      <c r="B165" s="292"/>
      <c r="C165" s="241"/>
      <c r="D165" s="61"/>
      <c r="E165" s="16"/>
      <c r="F165" s="61"/>
      <c r="G165" s="16"/>
      <c r="H165" s="61"/>
      <c r="I165" s="16"/>
      <c r="J165" s="61"/>
      <c r="K165" s="16"/>
    </row>
    <row r="166" spans="1:11" ht="12.75" x14ac:dyDescent="0.2">
      <c r="A166" s="143"/>
      <c r="B166" s="292"/>
      <c r="C166" s="241"/>
      <c r="D166" s="61"/>
      <c r="E166" s="16"/>
      <c r="F166" s="61"/>
      <c r="G166" s="16"/>
      <c r="H166" s="61"/>
      <c r="I166" s="16"/>
      <c r="J166" s="61"/>
      <c r="K166" s="16"/>
    </row>
    <row r="167" spans="1:11" ht="12.75" x14ac:dyDescent="0.2">
      <c r="A167" s="143"/>
      <c r="B167" s="292"/>
      <c r="C167" s="241"/>
      <c r="D167" s="61"/>
      <c r="E167" s="16"/>
      <c r="F167" s="61"/>
      <c r="G167" s="16"/>
      <c r="H167" s="61"/>
      <c r="I167" s="16"/>
      <c r="J167" s="61"/>
      <c r="K167" s="16"/>
    </row>
    <row r="168" spans="1:11" ht="12.75" x14ac:dyDescent="0.2">
      <c r="A168" s="143"/>
      <c r="B168" s="292"/>
      <c r="C168" s="241"/>
      <c r="D168" s="61"/>
      <c r="E168" s="16"/>
      <c r="F168" s="61"/>
      <c r="G168" s="16"/>
      <c r="H168" s="61"/>
      <c r="I168" s="16"/>
      <c r="J168" s="61"/>
      <c r="K168" s="16"/>
    </row>
    <row r="169" spans="1:11" ht="12.75" x14ac:dyDescent="0.2">
      <c r="A169" s="143"/>
      <c r="B169" s="292"/>
      <c r="C169" s="241"/>
      <c r="D169" s="61"/>
      <c r="E169" s="16"/>
      <c r="F169" s="61"/>
      <c r="G169" s="16"/>
      <c r="H169" s="61"/>
      <c r="I169" s="16"/>
      <c r="J169" s="61"/>
      <c r="K169" s="16"/>
    </row>
    <row r="170" spans="1:11" ht="12.75" x14ac:dyDescent="0.2">
      <c r="A170" s="143"/>
      <c r="B170" s="292"/>
      <c r="C170" s="241"/>
      <c r="D170" s="61"/>
      <c r="E170" s="16"/>
      <c r="F170" s="61"/>
      <c r="G170" s="16"/>
      <c r="H170" s="61"/>
      <c r="I170" s="16"/>
      <c r="J170" s="61"/>
      <c r="K170" s="16"/>
    </row>
    <row r="171" spans="1:11" ht="12.75" x14ac:dyDescent="0.2">
      <c r="A171" s="143"/>
      <c r="B171" s="292"/>
      <c r="C171" s="241"/>
      <c r="D171" s="61"/>
      <c r="E171" s="16"/>
      <c r="F171" s="61"/>
      <c r="G171" s="16"/>
      <c r="H171" s="61"/>
      <c r="I171" s="16"/>
      <c r="J171" s="61"/>
      <c r="K171" s="16"/>
    </row>
    <row r="172" spans="1:11" ht="12.75" x14ac:dyDescent="0.2">
      <c r="A172" s="143"/>
      <c r="B172" s="292"/>
      <c r="C172" s="241"/>
      <c r="D172" s="61"/>
      <c r="E172" s="16"/>
      <c r="F172" s="61"/>
      <c r="G172" s="16"/>
      <c r="H172" s="61"/>
      <c r="I172" s="16"/>
      <c r="J172" s="61"/>
      <c r="K172" s="16"/>
    </row>
    <row r="173" spans="1:11" ht="12.75" x14ac:dyDescent="0.2">
      <c r="A173" s="143"/>
      <c r="B173" s="292"/>
      <c r="C173" s="241"/>
      <c r="D173" s="61"/>
      <c r="E173" s="16"/>
      <c r="F173" s="61"/>
      <c r="G173" s="16"/>
      <c r="H173" s="61"/>
      <c r="I173" s="16"/>
      <c r="J173" s="61"/>
      <c r="K173" s="16"/>
    </row>
    <row r="174" spans="1:11" ht="12.75" x14ac:dyDescent="0.2">
      <c r="A174" s="143"/>
      <c r="B174" s="292"/>
      <c r="C174" s="241"/>
      <c r="D174" s="61"/>
      <c r="E174" s="16"/>
      <c r="F174" s="61"/>
      <c r="G174" s="16"/>
      <c r="H174" s="61"/>
      <c r="I174" s="16"/>
      <c r="J174" s="61"/>
      <c r="K174" s="16"/>
    </row>
    <row r="175" spans="1:11" ht="12.75" x14ac:dyDescent="0.2">
      <c r="A175" s="143"/>
      <c r="B175" s="292"/>
      <c r="C175" s="241"/>
      <c r="D175" s="61"/>
      <c r="E175" s="16"/>
      <c r="F175" s="61"/>
      <c r="G175" s="16"/>
      <c r="H175" s="61"/>
      <c r="I175" s="16"/>
      <c r="J175" s="61"/>
      <c r="K175" s="16"/>
    </row>
    <row r="176" spans="1:11" ht="12.75" x14ac:dyDescent="0.2">
      <c r="A176" s="143"/>
      <c r="B176" s="292"/>
      <c r="C176" s="241"/>
      <c r="D176" s="61"/>
      <c r="E176" s="16"/>
      <c r="F176" s="61"/>
      <c r="G176" s="16"/>
      <c r="H176" s="61"/>
      <c r="I176" s="16"/>
      <c r="J176" s="61"/>
      <c r="K176" s="16"/>
    </row>
    <row r="177" spans="1:11" ht="12.75" x14ac:dyDescent="0.2">
      <c r="A177" s="143"/>
      <c r="B177" s="292"/>
      <c r="C177" s="241"/>
      <c r="D177" s="61"/>
      <c r="E177" s="16"/>
      <c r="F177" s="61"/>
      <c r="G177" s="16"/>
      <c r="H177" s="61"/>
      <c r="I177" s="16"/>
      <c r="J177" s="61"/>
      <c r="K177" s="16"/>
    </row>
    <row r="178" spans="1:11" ht="12.75" x14ac:dyDescent="0.2">
      <c r="A178" s="143"/>
      <c r="B178" s="292"/>
      <c r="C178" s="241"/>
      <c r="D178" s="61"/>
      <c r="E178" s="16"/>
      <c r="F178" s="61"/>
      <c r="G178" s="16"/>
      <c r="H178" s="61"/>
      <c r="I178" s="16"/>
      <c r="J178" s="61"/>
      <c r="K178" s="16"/>
    </row>
    <row r="179" spans="1:11" ht="12.75" x14ac:dyDescent="0.2">
      <c r="A179" s="143"/>
      <c r="B179" s="292"/>
      <c r="C179" s="241"/>
      <c r="D179" s="61"/>
      <c r="E179" s="16"/>
      <c r="F179" s="61"/>
      <c r="G179" s="16"/>
      <c r="H179" s="61"/>
      <c r="I179" s="16"/>
      <c r="J179" s="61"/>
      <c r="K179" s="16"/>
    </row>
    <row r="180" spans="1:11" ht="12.75" x14ac:dyDescent="0.2">
      <c r="A180" s="143"/>
      <c r="B180" s="292"/>
      <c r="C180" s="241"/>
      <c r="D180" s="61"/>
      <c r="E180" s="16"/>
      <c r="F180" s="61"/>
      <c r="G180" s="16"/>
      <c r="H180" s="61"/>
      <c r="I180" s="16"/>
      <c r="J180" s="61"/>
      <c r="K180" s="16"/>
    </row>
    <row r="181" spans="1:11" ht="12.75" x14ac:dyDescent="0.2">
      <c r="A181" s="143"/>
      <c r="B181" s="292"/>
      <c r="C181" s="241"/>
      <c r="D181" s="61"/>
      <c r="E181" s="16"/>
      <c r="F181" s="61"/>
      <c r="G181" s="16"/>
      <c r="H181" s="61"/>
      <c r="I181" s="16"/>
      <c r="J181" s="61"/>
      <c r="K181" s="16"/>
    </row>
    <row r="182" spans="1:11" ht="12.75" x14ac:dyDescent="0.2">
      <c r="A182" s="143"/>
      <c r="B182" s="292"/>
      <c r="C182" s="241"/>
      <c r="D182" s="61"/>
      <c r="E182" s="16"/>
      <c r="F182" s="61"/>
      <c r="G182" s="16"/>
      <c r="H182" s="61"/>
      <c r="I182" s="16"/>
      <c r="J182" s="61"/>
      <c r="K182" s="16"/>
    </row>
    <row r="183" spans="1:11" ht="12.75" x14ac:dyDescent="0.2">
      <c r="A183" s="143"/>
      <c r="B183" s="292"/>
      <c r="C183" s="241"/>
      <c r="D183" s="61"/>
      <c r="E183" s="16"/>
      <c r="F183" s="61"/>
      <c r="G183" s="16"/>
      <c r="H183" s="61"/>
      <c r="I183" s="16"/>
      <c r="J183" s="61"/>
      <c r="K183" s="16"/>
    </row>
    <row r="184" spans="1:11" ht="12.75" x14ac:dyDescent="0.2">
      <c r="A184" s="143"/>
      <c r="B184" s="292"/>
      <c r="C184" s="241"/>
      <c r="D184" s="61"/>
      <c r="E184" s="16"/>
      <c r="F184" s="61"/>
      <c r="G184" s="16"/>
      <c r="H184" s="61"/>
      <c r="I184" s="16"/>
      <c r="J184" s="61"/>
      <c r="K184" s="16"/>
    </row>
    <row r="185" spans="1:11" ht="12.75" x14ac:dyDescent="0.2">
      <c r="A185" s="143"/>
      <c r="B185" s="292"/>
      <c r="C185" s="241"/>
      <c r="D185" s="61"/>
      <c r="E185" s="16"/>
      <c r="F185" s="61"/>
      <c r="G185" s="16"/>
      <c r="H185" s="61"/>
      <c r="I185" s="16"/>
      <c r="J185" s="61"/>
      <c r="K185" s="16"/>
    </row>
    <row r="186" spans="1:11" ht="12.75" x14ac:dyDescent="0.2">
      <c r="A186" s="143"/>
      <c r="B186" s="292"/>
      <c r="C186" s="241"/>
      <c r="D186" s="61"/>
      <c r="E186" s="16"/>
      <c r="F186" s="61"/>
      <c r="G186" s="16"/>
      <c r="H186" s="61"/>
      <c r="I186" s="16"/>
      <c r="J186" s="61"/>
      <c r="K186" s="16"/>
    </row>
    <row r="187" spans="1:11" ht="12.75" x14ac:dyDescent="0.2">
      <c r="A187" s="143"/>
      <c r="B187" s="292"/>
      <c r="C187" s="241"/>
      <c r="D187" s="61"/>
      <c r="E187" s="16"/>
      <c r="F187" s="61"/>
      <c r="G187" s="16"/>
      <c r="H187" s="61"/>
      <c r="I187" s="16"/>
      <c r="J187" s="61"/>
      <c r="K187" s="16"/>
    </row>
    <row r="188" spans="1:11" ht="12.75" x14ac:dyDescent="0.2">
      <c r="A188" s="143"/>
      <c r="B188" s="292"/>
      <c r="C188" s="241"/>
      <c r="D188" s="61"/>
      <c r="E188" s="16"/>
      <c r="F188" s="61"/>
      <c r="G188" s="16"/>
      <c r="H188" s="61"/>
      <c r="I188" s="16"/>
      <c r="J188" s="61"/>
      <c r="K188" s="16"/>
    </row>
    <row r="189" spans="1:11" ht="12.75" x14ac:dyDescent="0.2">
      <c r="A189" s="143"/>
      <c r="B189" s="292"/>
      <c r="C189" s="241"/>
      <c r="D189" s="61"/>
      <c r="E189" s="16"/>
      <c r="F189" s="61"/>
      <c r="G189" s="16"/>
      <c r="H189" s="61"/>
      <c r="I189" s="16"/>
      <c r="J189" s="61"/>
      <c r="K189" s="16"/>
    </row>
    <row r="190" spans="1:11" ht="12.75" x14ac:dyDescent="0.2">
      <c r="A190" s="143"/>
      <c r="B190" s="292"/>
      <c r="C190" s="241"/>
      <c r="D190" s="61"/>
      <c r="E190" s="16"/>
      <c r="F190" s="61"/>
      <c r="G190" s="16"/>
      <c r="H190" s="61"/>
      <c r="I190" s="16"/>
      <c r="J190" s="61"/>
      <c r="K190" s="16"/>
    </row>
    <row r="191" spans="1:11" ht="12.75" x14ac:dyDescent="0.2">
      <c r="A191" s="143"/>
      <c r="B191" s="292"/>
      <c r="C191" s="241"/>
      <c r="D191" s="61"/>
      <c r="E191" s="16"/>
      <c r="F191" s="61"/>
      <c r="G191" s="16"/>
      <c r="H191" s="61"/>
      <c r="I191" s="16"/>
      <c r="J191" s="61"/>
      <c r="K191" s="16"/>
    </row>
    <row r="192" spans="1:11" ht="12.75" x14ac:dyDescent="0.2">
      <c r="A192" s="143"/>
      <c r="B192" s="292"/>
      <c r="C192" s="241"/>
      <c r="D192" s="61"/>
      <c r="E192" s="16"/>
      <c r="F192" s="61"/>
      <c r="G192" s="16"/>
      <c r="H192" s="61"/>
      <c r="I192" s="16"/>
      <c r="J192" s="61"/>
      <c r="K192" s="16"/>
    </row>
    <row r="193" spans="1:11" ht="12.75" x14ac:dyDescent="0.2">
      <c r="A193" s="143"/>
      <c r="B193" s="292"/>
      <c r="C193" s="241"/>
      <c r="D193" s="61"/>
      <c r="E193" s="16"/>
      <c r="F193" s="61"/>
      <c r="G193" s="16"/>
      <c r="H193" s="61"/>
      <c r="I193" s="16"/>
      <c r="J193" s="61"/>
      <c r="K193" s="16"/>
    </row>
    <row r="194" spans="1:11" ht="12.75" x14ac:dyDescent="0.2">
      <c r="A194" s="143"/>
      <c r="B194" s="292"/>
      <c r="C194" s="241"/>
      <c r="D194" s="61"/>
      <c r="E194" s="16"/>
      <c r="F194" s="61"/>
      <c r="G194" s="16"/>
      <c r="H194" s="61"/>
      <c r="I194" s="16"/>
      <c r="J194" s="61"/>
      <c r="K194" s="16"/>
    </row>
    <row r="195" spans="1:11" ht="12.75" x14ac:dyDescent="0.2">
      <c r="A195" s="143"/>
      <c r="B195" s="292"/>
      <c r="C195" s="241"/>
      <c r="D195" s="61"/>
      <c r="E195" s="16"/>
      <c r="F195" s="61"/>
      <c r="G195" s="16"/>
      <c r="H195" s="61"/>
      <c r="I195" s="16"/>
      <c r="J195" s="61"/>
      <c r="K195" s="16"/>
    </row>
    <row r="196" spans="1:11" ht="12.75" x14ac:dyDescent="0.2">
      <c r="A196" s="143"/>
      <c r="B196" s="292"/>
      <c r="C196" s="241"/>
      <c r="D196" s="61"/>
      <c r="E196" s="16"/>
      <c r="F196" s="61"/>
      <c r="G196" s="16"/>
      <c r="H196" s="61"/>
      <c r="I196" s="16"/>
      <c r="J196" s="61"/>
      <c r="K196" s="16"/>
    </row>
    <row r="197" spans="1:11" ht="12.75" x14ac:dyDescent="0.2">
      <c r="A197" s="143"/>
      <c r="B197" s="292"/>
      <c r="C197" s="241"/>
      <c r="D197" s="61"/>
      <c r="E197" s="16"/>
      <c r="F197" s="61"/>
      <c r="G197" s="16"/>
      <c r="H197" s="61"/>
      <c r="I197" s="16"/>
      <c r="J197" s="61"/>
      <c r="K197" s="16"/>
    </row>
    <row r="198" spans="1:11" ht="12.75" x14ac:dyDescent="0.2">
      <c r="A198" s="143"/>
      <c r="B198" s="292"/>
      <c r="C198" s="241"/>
      <c r="D198" s="61"/>
      <c r="E198" s="16"/>
      <c r="F198" s="61"/>
      <c r="G198" s="16"/>
      <c r="H198" s="61"/>
      <c r="I198" s="16"/>
      <c r="J198" s="61"/>
      <c r="K198" s="16"/>
    </row>
    <row r="199" spans="1:11" ht="12.75" x14ac:dyDescent="0.2">
      <c r="A199" s="143"/>
      <c r="B199" s="292"/>
      <c r="C199" s="241"/>
      <c r="D199" s="61"/>
      <c r="E199" s="16"/>
      <c r="F199" s="61"/>
      <c r="G199" s="16"/>
      <c r="H199" s="61"/>
      <c r="I199" s="16"/>
      <c r="J199" s="61"/>
      <c r="K199" s="16"/>
    </row>
    <row r="200" spans="1:11" ht="12.75" x14ac:dyDescent="0.2">
      <c r="A200" s="143"/>
      <c r="B200" s="292"/>
      <c r="C200" s="241"/>
      <c r="D200" s="61"/>
      <c r="E200" s="16"/>
      <c r="F200" s="61"/>
      <c r="G200" s="16"/>
      <c r="H200" s="61"/>
      <c r="I200" s="16"/>
      <c r="J200" s="61"/>
      <c r="K200" s="16"/>
    </row>
    <row r="201" spans="1:11" ht="12.75" x14ac:dyDescent="0.2">
      <c r="A201" s="143"/>
      <c r="B201" s="292"/>
      <c r="C201" s="241"/>
      <c r="D201" s="61"/>
      <c r="E201" s="16"/>
      <c r="F201" s="61"/>
      <c r="G201" s="16"/>
      <c r="H201" s="61"/>
      <c r="I201" s="16"/>
      <c r="J201" s="61"/>
      <c r="K201" s="16"/>
    </row>
    <row r="202" spans="1:11" ht="12.75" x14ac:dyDescent="0.2">
      <c r="A202" s="143"/>
      <c r="B202" s="292"/>
      <c r="C202" s="241"/>
      <c r="D202" s="61"/>
      <c r="E202" s="16"/>
      <c r="F202" s="61"/>
      <c r="G202" s="16"/>
      <c r="H202" s="61"/>
      <c r="I202" s="16"/>
      <c r="J202" s="61"/>
      <c r="K202" s="16"/>
    </row>
    <row r="203" spans="1:11" ht="12.75" x14ac:dyDescent="0.2">
      <c r="A203" s="143"/>
      <c r="B203" s="292"/>
      <c r="C203" s="241"/>
      <c r="D203" s="61"/>
      <c r="E203" s="16"/>
      <c r="F203" s="61"/>
      <c r="G203" s="16"/>
      <c r="H203" s="61"/>
      <c r="I203" s="16"/>
      <c r="J203" s="61"/>
      <c r="K203" s="16"/>
    </row>
    <row r="204" spans="1:11" ht="12.75" x14ac:dyDescent="0.2">
      <c r="A204" s="143"/>
      <c r="B204" s="292"/>
      <c r="C204" s="241"/>
      <c r="D204" s="61"/>
      <c r="E204" s="16"/>
      <c r="F204" s="61"/>
      <c r="G204" s="16"/>
      <c r="H204" s="61"/>
      <c r="I204" s="16"/>
      <c r="J204" s="61"/>
      <c r="K204" s="16"/>
    </row>
    <row r="205" spans="1:11" ht="12.75" x14ac:dyDescent="0.2">
      <c r="A205" s="143"/>
      <c r="B205" s="292"/>
      <c r="C205" s="241"/>
      <c r="D205" s="61"/>
      <c r="E205" s="16"/>
      <c r="F205" s="61"/>
      <c r="G205" s="16"/>
      <c r="H205" s="61"/>
      <c r="I205" s="16"/>
      <c r="J205" s="61"/>
      <c r="K205" s="16"/>
    </row>
    <row r="206" spans="1:11" ht="12.75" x14ac:dyDescent="0.2">
      <c r="A206" s="143"/>
      <c r="B206" s="292"/>
      <c r="C206" s="241"/>
      <c r="D206" s="61"/>
      <c r="E206" s="16"/>
      <c r="F206" s="61"/>
      <c r="G206" s="16"/>
      <c r="H206" s="61"/>
      <c r="I206" s="16"/>
      <c r="J206" s="61"/>
      <c r="K206" s="16"/>
    </row>
    <row r="207" spans="1:11" ht="12.75" x14ac:dyDescent="0.2">
      <c r="A207" s="143"/>
      <c r="B207" s="292"/>
      <c r="C207" s="241"/>
      <c r="D207" s="61"/>
      <c r="E207" s="16"/>
      <c r="F207" s="61"/>
      <c r="G207" s="16"/>
      <c r="H207" s="61"/>
      <c r="I207" s="16"/>
      <c r="J207" s="61"/>
      <c r="K207" s="16"/>
    </row>
    <row r="208" spans="1:11" ht="12.75" x14ac:dyDescent="0.2">
      <c r="A208" s="143"/>
      <c r="B208" s="292"/>
      <c r="C208" s="241"/>
      <c r="D208" s="61"/>
      <c r="E208" s="16"/>
      <c r="F208" s="61"/>
      <c r="G208" s="16"/>
      <c r="H208" s="61"/>
      <c r="I208" s="16"/>
      <c r="J208" s="61"/>
      <c r="K208" s="16"/>
    </row>
    <row r="209" spans="1:11" ht="12.75" x14ac:dyDescent="0.2">
      <c r="A209" s="143"/>
      <c r="B209" s="292"/>
      <c r="C209" s="241"/>
      <c r="D209" s="61"/>
      <c r="E209" s="16"/>
      <c r="F209" s="61"/>
      <c r="G209" s="16"/>
      <c r="H209" s="61"/>
      <c r="I209" s="16"/>
      <c r="J209" s="61"/>
      <c r="K209" s="16"/>
    </row>
    <row r="210" spans="1:11" ht="12.75" x14ac:dyDescent="0.2">
      <c r="A210" s="143"/>
      <c r="B210" s="292"/>
      <c r="C210" s="241"/>
      <c r="D210" s="61"/>
      <c r="E210" s="16"/>
      <c r="F210" s="61"/>
      <c r="G210" s="16"/>
      <c r="H210" s="61"/>
      <c r="I210" s="16"/>
      <c r="J210" s="61"/>
      <c r="K210" s="16"/>
    </row>
    <row r="211" spans="1:11" ht="12.75" x14ac:dyDescent="0.2">
      <c r="A211" s="143"/>
      <c r="B211" s="292"/>
      <c r="C211" s="241"/>
      <c r="D211" s="61"/>
      <c r="E211" s="16"/>
      <c r="F211" s="61"/>
      <c r="G211" s="16"/>
      <c r="H211" s="61"/>
      <c r="I211" s="16"/>
      <c r="J211" s="61"/>
      <c r="K211" s="16"/>
    </row>
    <row r="212" spans="1:11" ht="12.75" x14ac:dyDescent="0.2">
      <c r="A212" s="143"/>
      <c r="B212" s="292"/>
      <c r="C212" s="241"/>
      <c r="D212" s="61"/>
      <c r="E212" s="16"/>
      <c r="F212" s="61"/>
      <c r="G212" s="16"/>
      <c r="H212" s="61"/>
      <c r="I212" s="16"/>
      <c r="J212" s="61"/>
      <c r="K212" s="16"/>
    </row>
    <row r="213" spans="1:11" ht="12.75" x14ac:dyDescent="0.2">
      <c r="A213" s="143"/>
      <c r="B213" s="292"/>
      <c r="C213" s="241"/>
      <c r="D213" s="61"/>
      <c r="E213" s="16"/>
      <c r="F213" s="61"/>
      <c r="G213" s="16"/>
      <c r="H213" s="61"/>
      <c r="I213" s="16"/>
      <c r="J213" s="61"/>
      <c r="K213" s="16"/>
    </row>
    <row r="214" spans="1:11" ht="12.75" x14ac:dyDescent="0.2">
      <c r="A214" s="143"/>
      <c r="B214" s="292"/>
      <c r="C214" s="241"/>
      <c r="D214" s="61"/>
      <c r="E214" s="16"/>
      <c r="F214" s="61"/>
      <c r="G214" s="16"/>
      <c r="H214" s="61"/>
      <c r="I214" s="16"/>
      <c r="J214" s="61"/>
      <c r="K214" s="16"/>
    </row>
    <row r="215" spans="1:11" ht="12.75" x14ac:dyDescent="0.2">
      <c r="A215" s="143"/>
      <c r="B215" s="292"/>
      <c r="C215" s="241"/>
      <c r="D215" s="61"/>
      <c r="E215" s="16"/>
      <c r="F215" s="61"/>
      <c r="G215" s="16"/>
      <c r="H215" s="61"/>
      <c r="I215" s="16"/>
      <c r="J215" s="61"/>
      <c r="K215" s="16"/>
    </row>
    <row r="216" spans="1:11" ht="12.75" x14ac:dyDescent="0.2">
      <c r="A216" s="143"/>
      <c r="B216" s="292"/>
      <c r="C216" s="241"/>
      <c r="D216" s="61"/>
      <c r="E216" s="16"/>
      <c r="F216" s="61"/>
      <c r="G216" s="16"/>
      <c r="H216" s="61"/>
      <c r="I216" s="16"/>
      <c r="J216" s="61"/>
      <c r="K216" s="16"/>
    </row>
    <row r="217" spans="1:11" ht="12.75" x14ac:dyDescent="0.2">
      <c r="A217" s="143"/>
      <c r="B217" s="292"/>
      <c r="C217" s="241"/>
      <c r="D217" s="61"/>
      <c r="E217" s="16"/>
      <c r="F217" s="61"/>
      <c r="G217" s="16"/>
      <c r="H217" s="61"/>
      <c r="I217" s="16"/>
      <c r="J217" s="61"/>
      <c r="K217" s="16"/>
    </row>
    <row r="218" spans="1:11" ht="12.75" x14ac:dyDescent="0.2">
      <c r="A218" s="143"/>
      <c r="B218" s="292"/>
      <c r="C218" s="241"/>
      <c r="D218" s="61"/>
      <c r="E218" s="16"/>
      <c r="F218" s="61"/>
      <c r="G218" s="16"/>
      <c r="H218" s="61"/>
      <c r="I218" s="16"/>
      <c r="J218" s="61"/>
      <c r="K218" s="16"/>
    </row>
    <row r="219" spans="1:11" ht="12.75" x14ac:dyDescent="0.2">
      <c r="A219" s="143"/>
      <c r="B219" s="292"/>
      <c r="C219" s="241"/>
      <c r="D219" s="61"/>
      <c r="E219" s="16"/>
      <c r="F219" s="61"/>
      <c r="G219" s="16"/>
      <c r="H219" s="61"/>
      <c r="I219" s="16"/>
      <c r="J219" s="61"/>
      <c r="K219" s="16"/>
    </row>
    <row r="220" spans="1:11" ht="12.75" x14ac:dyDescent="0.2">
      <c r="A220" s="143"/>
      <c r="B220" s="292"/>
      <c r="C220" s="241"/>
      <c r="D220" s="61"/>
      <c r="E220" s="16"/>
      <c r="F220" s="61"/>
      <c r="G220" s="16"/>
      <c r="H220" s="61"/>
      <c r="I220" s="16"/>
      <c r="J220" s="61"/>
      <c r="K220" s="16"/>
    </row>
    <row r="221" spans="1:11" ht="12.75" x14ac:dyDescent="0.2">
      <c r="A221" s="143"/>
      <c r="B221" s="292"/>
      <c r="C221" s="241"/>
      <c r="D221" s="61"/>
      <c r="E221" s="16"/>
      <c r="F221" s="61"/>
      <c r="G221" s="16"/>
      <c r="H221" s="61"/>
      <c r="I221" s="16"/>
      <c r="J221" s="61"/>
      <c r="K221" s="16"/>
    </row>
    <row r="222" spans="1:11" ht="12.75" x14ac:dyDescent="0.2">
      <c r="A222" s="143"/>
      <c r="B222" s="292"/>
      <c r="C222" s="241"/>
      <c r="D222" s="61"/>
      <c r="E222" s="16"/>
      <c r="F222" s="61"/>
      <c r="G222" s="16"/>
      <c r="H222" s="61"/>
      <c r="I222" s="16"/>
      <c r="J222" s="61"/>
      <c r="K222" s="16"/>
    </row>
    <row r="223" spans="1:11" ht="12.75" x14ac:dyDescent="0.2">
      <c r="A223" s="143"/>
      <c r="B223" s="292"/>
      <c r="C223" s="241"/>
      <c r="D223" s="61"/>
      <c r="E223" s="16"/>
      <c r="F223" s="61"/>
      <c r="G223" s="16"/>
      <c r="H223" s="61"/>
      <c r="I223" s="16"/>
      <c r="J223" s="61"/>
      <c r="K223" s="16"/>
    </row>
    <row r="224" spans="1:11" ht="12.75" x14ac:dyDescent="0.2">
      <c r="A224" s="143"/>
      <c r="B224" s="292"/>
      <c r="C224" s="241"/>
      <c r="D224" s="61"/>
      <c r="E224" s="16"/>
      <c r="F224" s="61"/>
      <c r="G224" s="16"/>
      <c r="H224" s="61"/>
      <c r="I224" s="16"/>
      <c r="J224" s="61"/>
      <c r="K224" s="16"/>
    </row>
    <row r="225" spans="1:11" ht="12.75" x14ac:dyDescent="0.2">
      <c r="A225" s="143"/>
      <c r="B225" s="292"/>
      <c r="C225" s="241"/>
      <c r="D225" s="61"/>
      <c r="E225" s="16"/>
      <c r="F225" s="61"/>
      <c r="G225" s="16"/>
      <c r="H225" s="61"/>
      <c r="I225" s="16"/>
      <c r="J225" s="61"/>
      <c r="K225" s="16"/>
    </row>
    <row r="226" spans="1:11" ht="12.75" x14ac:dyDescent="0.2">
      <c r="A226" s="143"/>
      <c r="B226" s="292"/>
      <c r="C226" s="241"/>
      <c r="D226" s="61"/>
      <c r="E226" s="16"/>
      <c r="F226" s="61"/>
      <c r="G226" s="16"/>
      <c r="H226" s="61"/>
      <c r="I226" s="16"/>
      <c r="J226" s="61"/>
      <c r="K226" s="16"/>
    </row>
    <row r="227" spans="1:11" ht="12.75" x14ac:dyDescent="0.2">
      <c r="A227" s="143"/>
      <c r="B227" s="292"/>
      <c r="C227" s="241"/>
      <c r="D227" s="61"/>
      <c r="E227" s="16"/>
      <c r="F227" s="61"/>
      <c r="G227" s="16"/>
      <c r="H227" s="61"/>
      <c r="I227" s="16"/>
      <c r="J227" s="61"/>
      <c r="K227" s="16"/>
    </row>
    <row r="228" spans="1:11" ht="12.75" x14ac:dyDescent="0.2">
      <c r="A228" s="143"/>
      <c r="B228" s="292"/>
      <c r="C228" s="241"/>
      <c r="D228" s="61"/>
      <c r="E228" s="16"/>
      <c r="F228" s="61"/>
      <c r="G228" s="16"/>
      <c r="H228" s="61"/>
      <c r="I228" s="16"/>
      <c r="J228" s="61"/>
      <c r="K228" s="16"/>
    </row>
    <row r="229" spans="1:11" ht="12.75" x14ac:dyDescent="0.2">
      <c r="A229" s="143"/>
      <c r="B229" s="292"/>
      <c r="C229" s="241"/>
      <c r="D229" s="61"/>
      <c r="E229" s="16"/>
      <c r="F229" s="61"/>
      <c r="G229" s="16"/>
      <c r="H229" s="61"/>
      <c r="I229" s="16"/>
      <c r="J229" s="61"/>
      <c r="K229" s="16"/>
    </row>
    <row r="230" spans="1:11" ht="12.75" x14ac:dyDescent="0.2">
      <c r="A230" s="143"/>
      <c r="B230" s="292"/>
      <c r="C230" s="241"/>
      <c r="D230" s="61"/>
      <c r="E230" s="16"/>
      <c r="F230" s="61"/>
      <c r="G230" s="16"/>
      <c r="H230" s="61"/>
      <c r="I230" s="16"/>
      <c r="J230" s="61"/>
      <c r="K230" s="16"/>
    </row>
    <row r="231" spans="1:11" ht="12.75" x14ac:dyDescent="0.2">
      <c r="A231" s="143"/>
      <c r="B231" s="292"/>
      <c r="C231" s="241"/>
      <c r="D231" s="61"/>
      <c r="E231" s="16"/>
      <c r="F231" s="61"/>
      <c r="G231" s="16"/>
      <c r="H231" s="61"/>
      <c r="I231" s="16"/>
      <c r="J231" s="61"/>
      <c r="K231" s="16"/>
    </row>
    <row r="232" spans="1:11" ht="12.75" x14ac:dyDescent="0.2">
      <c r="A232" s="143"/>
      <c r="B232" s="292"/>
      <c r="C232" s="241"/>
      <c r="D232" s="61"/>
      <c r="E232" s="16"/>
      <c r="F232" s="61"/>
      <c r="G232" s="16"/>
      <c r="H232" s="61"/>
      <c r="I232" s="16"/>
      <c r="J232" s="61"/>
      <c r="K232" s="16"/>
    </row>
    <row r="233" spans="1:11" ht="12.75" x14ac:dyDescent="0.2">
      <c r="A233" s="143"/>
      <c r="B233" s="292"/>
      <c r="C233" s="241"/>
      <c r="D233" s="61"/>
      <c r="E233" s="16"/>
      <c r="F233" s="61"/>
      <c r="G233" s="16"/>
      <c r="H233" s="61"/>
      <c r="I233" s="16"/>
      <c r="J233" s="61"/>
      <c r="K233" s="16"/>
    </row>
    <row r="234" spans="1:11" ht="12.75" x14ac:dyDescent="0.2">
      <c r="A234" s="143"/>
      <c r="B234" s="292"/>
      <c r="C234" s="241"/>
      <c r="D234" s="61"/>
      <c r="E234" s="16"/>
      <c r="F234" s="61"/>
      <c r="G234" s="16"/>
      <c r="H234" s="61"/>
      <c r="I234" s="16"/>
      <c r="J234" s="61"/>
      <c r="K234" s="16"/>
    </row>
    <row r="235" spans="1:11" ht="12.75" x14ac:dyDescent="0.2">
      <c r="A235" s="143"/>
      <c r="B235" s="292"/>
      <c r="C235" s="241"/>
      <c r="D235" s="61"/>
      <c r="E235" s="16"/>
      <c r="F235" s="61"/>
      <c r="G235" s="16"/>
      <c r="H235" s="61"/>
      <c r="I235" s="16"/>
      <c r="J235" s="61"/>
      <c r="K235" s="16"/>
    </row>
    <row r="236" spans="1:11" ht="12.75" x14ac:dyDescent="0.2">
      <c r="A236" s="143"/>
      <c r="B236" s="292"/>
      <c r="C236" s="241"/>
      <c r="D236" s="61"/>
      <c r="E236" s="16"/>
      <c r="F236" s="61"/>
      <c r="G236" s="16"/>
      <c r="H236" s="61"/>
      <c r="I236" s="16"/>
      <c r="J236" s="61"/>
      <c r="K236" s="16"/>
    </row>
    <row r="237" spans="1:11" ht="12.75" x14ac:dyDescent="0.2">
      <c r="A237" s="143"/>
      <c r="B237" s="292"/>
      <c r="C237" s="241"/>
      <c r="D237" s="61"/>
      <c r="E237" s="16"/>
      <c r="F237" s="61"/>
      <c r="G237" s="16"/>
      <c r="H237" s="61"/>
      <c r="I237" s="16"/>
      <c r="J237" s="61"/>
      <c r="K237" s="16"/>
    </row>
    <row r="238" spans="1:11" ht="12.75" x14ac:dyDescent="0.2">
      <c r="A238" s="143"/>
      <c r="B238" s="292"/>
      <c r="C238" s="241"/>
      <c r="D238" s="61"/>
      <c r="E238" s="16"/>
      <c r="F238" s="61"/>
      <c r="G238" s="16"/>
      <c r="H238" s="61"/>
      <c r="I238" s="16"/>
      <c r="J238" s="61"/>
      <c r="K238" s="16"/>
    </row>
    <row r="239" spans="1:11" ht="12.75" x14ac:dyDescent="0.2">
      <c r="A239" s="143"/>
      <c r="B239" s="292"/>
      <c r="C239" s="241"/>
      <c r="D239" s="61"/>
      <c r="E239" s="16"/>
      <c r="F239" s="61"/>
      <c r="G239" s="16"/>
      <c r="H239" s="61"/>
      <c r="I239" s="16"/>
      <c r="J239" s="61"/>
      <c r="K239" s="16"/>
    </row>
    <row r="240" spans="1:11" ht="12.75" x14ac:dyDescent="0.2">
      <c r="A240" s="143"/>
      <c r="B240" s="292"/>
      <c r="C240" s="241"/>
      <c r="D240" s="61"/>
      <c r="E240" s="16"/>
      <c r="F240" s="61"/>
      <c r="G240" s="16"/>
      <c r="H240" s="61"/>
      <c r="I240" s="16"/>
      <c r="J240" s="61"/>
      <c r="K240" s="16"/>
    </row>
    <row r="241" spans="1:11" ht="12.75" x14ac:dyDescent="0.2">
      <c r="A241" s="143"/>
      <c r="B241" s="292"/>
      <c r="C241" s="241"/>
      <c r="D241" s="61"/>
      <c r="E241" s="16"/>
      <c r="F241" s="61"/>
      <c r="G241" s="16"/>
      <c r="H241" s="61"/>
      <c r="I241" s="16"/>
      <c r="J241" s="61"/>
      <c r="K241" s="16"/>
    </row>
    <row r="242" spans="1:11" ht="12.75" x14ac:dyDescent="0.2">
      <c r="A242" s="143"/>
      <c r="B242" s="292"/>
      <c r="C242" s="241"/>
      <c r="D242" s="61"/>
      <c r="E242" s="16"/>
      <c r="F242" s="61"/>
      <c r="G242" s="16"/>
      <c r="H242" s="61"/>
      <c r="I242" s="16"/>
      <c r="J242" s="61"/>
      <c r="K242" s="16"/>
    </row>
    <row r="243" spans="1:11" ht="12.75" x14ac:dyDescent="0.2">
      <c r="A243" s="143"/>
      <c r="B243" s="292"/>
      <c r="C243" s="241"/>
      <c r="D243" s="61"/>
      <c r="E243" s="16"/>
      <c r="F243" s="61"/>
      <c r="G243" s="16"/>
      <c r="H243" s="61"/>
      <c r="I243" s="16"/>
      <c r="J243" s="61"/>
      <c r="K243" s="16"/>
    </row>
    <row r="244" spans="1:11" ht="12.75" x14ac:dyDescent="0.2">
      <c r="A244" s="143"/>
      <c r="B244" s="292"/>
      <c r="C244" s="241"/>
      <c r="D244" s="61"/>
      <c r="E244" s="16"/>
      <c r="F244" s="61"/>
      <c r="G244" s="16"/>
      <c r="H244" s="61"/>
      <c r="I244" s="16"/>
      <c r="J244" s="61"/>
      <c r="K244" s="16"/>
    </row>
    <row r="245" spans="1:11" ht="12.75" x14ac:dyDescent="0.2">
      <c r="A245" s="143"/>
      <c r="B245" s="292"/>
      <c r="C245" s="241"/>
      <c r="D245" s="61"/>
      <c r="E245" s="16"/>
      <c r="F245" s="61"/>
      <c r="G245" s="16"/>
      <c r="H245" s="61"/>
      <c r="I245" s="16"/>
      <c r="J245" s="61"/>
      <c r="K245" s="16"/>
    </row>
    <row r="246" spans="1:11" ht="12.75" x14ac:dyDescent="0.2">
      <c r="A246" s="143"/>
      <c r="B246" s="292"/>
      <c r="C246" s="241"/>
      <c r="D246" s="61"/>
      <c r="E246" s="16"/>
      <c r="F246" s="61"/>
      <c r="G246" s="16"/>
      <c r="H246" s="61"/>
      <c r="I246" s="16"/>
      <c r="J246" s="61"/>
      <c r="K246" s="16"/>
    </row>
    <row r="247" spans="1:11" ht="12.75" x14ac:dyDescent="0.2">
      <c r="A247" s="143"/>
      <c r="B247" s="292"/>
      <c r="C247" s="241"/>
      <c r="D247" s="61"/>
      <c r="E247" s="16"/>
      <c r="F247" s="61"/>
      <c r="G247" s="16"/>
      <c r="H247" s="61"/>
      <c r="I247" s="16"/>
      <c r="J247" s="61"/>
      <c r="K247" s="16"/>
    </row>
    <row r="248" spans="1:11" ht="12.75" x14ac:dyDescent="0.2">
      <c r="A248" s="143"/>
      <c r="B248" s="292"/>
      <c r="C248" s="241"/>
      <c r="D248" s="61"/>
      <c r="E248" s="16"/>
      <c r="F248" s="61"/>
      <c r="G248" s="16"/>
      <c r="H248" s="61"/>
      <c r="I248" s="16"/>
      <c r="J248" s="61"/>
      <c r="K248" s="16"/>
    </row>
    <row r="249" spans="1:11" ht="12.75" x14ac:dyDescent="0.2">
      <c r="A249" s="143"/>
      <c r="B249" s="292"/>
      <c r="C249" s="241"/>
      <c r="D249" s="61"/>
      <c r="E249" s="16"/>
      <c r="F249" s="61"/>
      <c r="G249" s="16"/>
      <c r="H249" s="61"/>
      <c r="I249" s="16"/>
      <c r="J249" s="61"/>
      <c r="K249" s="16"/>
    </row>
    <row r="250" spans="1:11" ht="12.75" x14ac:dyDescent="0.2">
      <c r="A250" s="143"/>
      <c r="B250" s="292"/>
      <c r="C250" s="241"/>
      <c r="D250" s="61"/>
      <c r="E250" s="16"/>
      <c r="F250" s="61"/>
      <c r="G250" s="16"/>
      <c r="H250" s="61"/>
      <c r="I250" s="16"/>
      <c r="J250" s="61"/>
      <c r="K250" s="16"/>
    </row>
    <row r="251" spans="1:11" ht="12.75" x14ac:dyDescent="0.2">
      <c r="A251" s="143"/>
      <c r="B251" s="292"/>
      <c r="C251" s="241"/>
      <c r="D251" s="61"/>
      <c r="E251" s="16"/>
      <c r="F251" s="61"/>
      <c r="G251" s="16"/>
      <c r="H251" s="61"/>
      <c r="I251" s="16"/>
      <c r="J251" s="61"/>
      <c r="K251" s="16"/>
    </row>
    <row r="252" spans="1:11" ht="12.75" x14ac:dyDescent="0.2">
      <c r="A252" s="143"/>
      <c r="B252" s="292"/>
      <c r="C252" s="241"/>
      <c r="D252" s="61"/>
      <c r="E252" s="16"/>
      <c r="F252" s="61"/>
      <c r="G252" s="16"/>
      <c r="H252" s="61"/>
      <c r="I252" s="16"/>
      <c r="J252" s="61"/>
      <c r="K252" s="16"/>
    </row>
    <row r="253" spans="1:11" ht="12.75" x14ac:dyDescent="0.2">
      <c r="A253" s="143"/>
      <c r="B253" s="292"/>
      <c r="C253" s="241"/>
      <c r="D253" s="61"/>
      <c r="E253" s="16"/>
      <c r="F253" s="61"/>
      <c r="G253" s="16"/>
      <c r="H253" s="61"/>
      <c r="I253" s="16"/>
      <c r="J253" s="61"/>
      <c r="K253" s="16"/>
    </row>
    <row r="254" spans="1:11" ht="12.75" x14ac:dyDescent="0.2">
      <c r="A254" s="143"/>
      <c r="B254" s="292"/>
      <c r="C254" s="241"/>
      <c r="D254" s="61"/>
      <c r="E254" s="16"/>
      <c r="F254" s="61"/>
      <c r="G254" s="16"/>
      <c r="H254" s="61"/>
      <c r="I254" s="16"/>
      <c r="J254" s="61"/>
      <c r="K254" s="16"/>
    </row>
    <row r="255" spans="1:11" ht="12.75" x14ac:dyDescent="0.2">
      <c r="A255" s="143"/>
      <c r="B255" s="292"/>
      <c r="C255" s="241"/>
      <c r="D255" s="61"/>
      <c r="E255" s="16"/>
      <c r="F255" s="61"/>
      <c r="G255" s="16"/>
      <c r="H255" s="61"/>
      <c r="I255" s="16"/>
      <c r="J255" s="61"/>
      <c r="K255" s="16"/>
    </row>
    <row r="256" spans="1:11" ht="12.75" x14ac:dyDescent="0.2">
      <c r="A256" s="143"/>
      <c r="B256" s="292"/>
      <c r="C256" s="241"/>
      <c r="D256" s="61"/>
      <c r="E256" s="16"/>
      <c r="F256" s="61"/>
      <c r="G256" s="16"/>
      <c r="H256" s="61"/>
      <c r="I256" s="16"/>
      <c r="J256" s="61"/>
      <c r="K256" s="16"/>
    </row>
    <row r="257" spans="1:11" ht="12.75" x14ac:dyDescent="0.2">
      <c r="A257" s="143"/>
      <c r="B257" s="292"/>
      <c r="C257" s="241"/>
      <c r="D257" s="61"/>
      <c r="E257" s="16"/>
      <c r="F257" s="61"/>
      <c r="G257" s="16"/>
      <c r="H257" s="61"/>
      <c r="I257" s="16"/>
      <c r="J257" s="61"/>
      <c r="K257" s="16"/>
    </row>
    <row r="258" spans="1:11" ht="12.75" x14ac:dyDescent="0.2">
      <c r="A258" s="143"/>
      <c r="B258" s="292"/>
      <c r="C258" s="241"/>
      <c r="D258" s="61"/>
      <c r="E258" s="16"/>
      <c r="F258" s="61"/>
      <c r="G258" s="16"/>
      <c r="H258" s="61"/>
      <c r="I258" s="16"/>
      <c r="J258" s="61"/>
      <c r="K258" s="16"/>
    </row>
    <row r="259" spans="1:11" ht="12.75" x14ac:dyDescent="0.2">
      <c r="A259" s="143"/>
      <c r="B259" s="292"/>
      <c r="C259" s="241"/>
      <c r="D259" s="61"/>
      <c r="E259" s="16"/>
      <c r="F259" s="61"/>
      <c r="G259" s="16"/>
      <c r="H259" s="61"/>
      <c r="I259" s="16"/>
      <c r="J259" s="61"/>
      <c r="K259" s="16"/>
    </row>
    <row r="260" spans="1:11" ht="12.75" x14ac:dyDescent="0.2">
      <c r="A260" s="143"/>
      <c r="B260" s="292"/>
      <c r="C260" s="241"/>
      <c r="D260" s="61"/>
      <c r="E260" s="16"/>
      <c r="F260" s="61"/>
      <c r="G260" s="16"/>
      <c r="H260" s="61"/>
      <c r="I260" s="16"/>
      <c r="J260" s="61"/>
      <c r="K260" s="16"/>
    </row>
    <row r="261" spans="1:11" ht="12.75" x14ac:dyDescent="0.2">
      <c r="A261" s="143"/>
      <c r="B261" s="292"/>
      <c r="C261" s="241"/>
      <c r="D261" s="61"/>
      <c r="E261" s="16"/>
      <c r="F261" s="61"/>
      <c r="G261" s="16"/>
      <c r="H261" s="61"/>
      <c r="I261" s="16"/>
      <c r="J261" s="61"/>
      <c r="K261" s="16"/>
    </row>
    <row r="262" spans="1:11" ht="12.75" x14ac:dyDescent="0.2">
      <c r="A262" s="143"/>
      <c r="B262" s="292"/>
      <c r="C262" s="241"/>
      <c r="D262" s="61"/>
      <c r="E262" s="16"/>
      <c r="F262" s="61"/>
      <c r="G262" s="16"/>
      <c r="H262" s="61"/>
      <c r="I262" s="16"/>
      <c r="J262" s="61"/>
      <c r="K262" s="16"/>
    </row>
    <row r="263" spans="1:11" ht="12.75" x14ac:dyDescent="0.2">
      <c r="A263" s="143"/>
      <c r="B263" s="292"/>
      <c r="C263" s="241"/>
      <c r="D263" s="61"/>
      <c r="E263" s="16"/>
      <c r="F263" s="61"/>
      <c r="G263" s="16"/>
      <c r="H263" s="61"/>
      <c r="I263" s="16"/>
      <c r="J263" s="61"/>
      <c r="K263" s="16"/>
    </row>
    <row r="264" spans="1:11" ht="12.75" x14ac:dyDescent="0.2">
      <c r="A264" s="143"/>
      <c r="B264" s="292"/>
      <c r="C264" s="241"/>
      <c r="D264" s="61"/>
      <c r="E264" s="16"/>
      <c r="F264" s="61"/>
      <c r="G264" s="16"/>
      <c r="H264" s="61"/>
      <c r="I264" s="16"/>
      <c r="J264" s="61"/>
      <c r="K264" s="16"/>
    </row>
    <row r="265" spans="1:11" ht="12.75" x14ac:dyDescent="0.2">
      <c r="A265" s="143"/>
      <c r="B265" s="292"/>
      <c r="C265" s="241"/>
      <c r="D265" s="61"/>
      <c r="E265" s="16"/>
      <c r="F265" s="61"/>
      <c r="G265" s="16"/>
      <c r="H265" s="61"/>
      <c r="I265" s="16"/>
      <c r="J265" s="61"/>
      <c r="K265" s="16"/>
    </row>
    <row r="266" spans="1:11" ht="12.75" x14ac:dyDescent="0.2">
      <c r="A266" s="143"/>
      <c r="B266" s="292"/>
      <c r="C266" s="241"/>
      <c r="D266" s="61"/>
      <c r="E266" s="16"/>
      <c r="F266" s="61"/>
      <c r="G266" s="16"/>
      <c r="H266" s="61"/>
      <c r="I266" s="16"/>
      <c r="J266" s="61"/>
      <c r="K266" s="16"/>
    </row>
    <row r="267" spans="1:11" ht="12.75" x14ac:dyDescent="0.2">
      <c r="A267" s="143"/>
      <c r="B267" s="292"/>
      <c r="C267" s="241"/>
      <c r="D267" s="61"/>
      <c r="E267" s="16"/>
      <c r="F267" s="61"/>
      <c r="G267" s="16"/>
      <c r="H267" s="61"/>
      <c r="I267" s="16"/>
      <c r="J267" s="61"/>
      <c r="K267" s="16"/>
    </row>
    <row r="268" spans="1:11" ht="12.75" x14ac:dyDescent="0.2">
      <c r="A268" s="143"/>
      <c r="B268" s="292"/>
      <c r="C268" s="241"/>
      <c r="D268" s="61"/>
      <c r="E268" s="16"/>
      <c r="F268" s="61"/>
      <c r="G268" s="16"/>
      <c r="H268" s="61"/>
      <c r="I268" s="16"/>
      <c r="J268" s="61"/>
      <c r="K268" s="16"/>
    </row>
    <row r="269" spans="1:11" ht="12.75" x14ac:dyDescent="0.2">
      <c r="A269" s="143"/>
      <c r="B269" s="292"/>
      <c r="C269" s="241"/>
      <c r="D269" s="61"/>
      <c r="E269" s="16"/>
      <c r="F269" s="61"/>
      <c r="G269" s="16"/>
      <c r="H269" s="61"/>
      <c r="I269" s="16"/>
      <c r="J269" s="61"/>
      <c r="K269" s="16"/>
    </row>
    <row r="270" spans="1:11" ht="12.75" x14ac:dyDescent="0.2">
      <c r="A270" s="143"/>
      <c r="B270" s="292"/>
      <c r="C270" s="241"/>
      <c r="D270" s="61"/>
      <c r="E270" s="16"/>
      <c r="F270" s="61"/>
      <c r="G270" s="16"/>
      <c r="H270" s="61"/>
      <c r="I270" s="16"/>
      <c r="J270" s="61"/>
      <c r="K270" s="16"/>
    </row>
    <row r="271" spans="1:11" ht="12.75" x14ac:dyDescent="0.2">
      <c r="A271" s="143"/>
      <c r="B271" s="292"/>
      <c r="C271" s="241"/>
      <c r="D271" s="61"/>
      <c r="E271" s="16"/>
      <c r="F271" s="61"/>
      <c r="G271" s="16"/>
      <c r="H271" s="61"/>
      <c r="I271" s="16"/>
      <c r="J271" s="61"/>
      <c r="K271" s="16"/>
    </row>
    <row r="272" spans="1:11" ht="12.75" x14ac:dyDescent="0.2">
      <c r="A272" s="143"/>
      <c r="B272" s="292"/>
      <c r="C272" s="241"/>
      <c r="D272" s="61"/>
      <c r="E272" s="16"/>
      <c r="F272" s="61"/>
      <c r="G272" s="16"/>
      <c r="H272" s="61"/>
      <c r="I272" s="16"/>
      <c r="J272" s="61"/>
      <c r="K272" s="16"/>
    </row>
    <row r="273" spans="1:11" ht="12.75" x14ac:dyDescent="0.2">
      <c r="A273" s="143"/>
      <c r="B273" s="292"/>
      <c r="C273" s="241"/>
      <c r="D273" s="61"/>
      <c r="E273" s="16"/>
      <c r="F273" s="61"/>
      <c r="G273" s="16"/>
      <c r="H273" s="61"/>
      <c r="I273" s="16"/>
      <c r="J273" s="61"/>
      <c r="K273" s="16"/>
    </row>
    <row r="274" spans="1:11" ht="12.75" x14ac:dyDescent="0.2">
      <c r="A274" s="143"/>
      <c r="B274" s="292"/>
      <c r="C274" s="241"/>
      <c r="D274" s="61"/>
      <c r="E274" s="16"/>
      <c r="F274" s="61"/>
      <c r="G274" s="16"/>
      <c r="H274" s="61"/>
      <c r="I274" s="16"/>
      <c r="J274" s="61"/>
      <c r="K274" s="16"/>
    </row>
    <row r="275" spans="1:11" ht="12.75" x14ac:dyDescent="0.2">
      <c r="A275" s="143"/>
      <c r="B275" s="292"/>
      <c r="C275" s="241"/>
      <c r="D275" s="61"/>
      <c r="E275" s="16"/>
      <c r="F275" s="61"/>
      <c r="G275" s="16"/>
      <c r="H275" s="61"/>
      <c r="I275" s="16"/>
      <c r="J275" s="61"/>
      <c r="K275" s="16"/>
    </row>
    <row r="276" spans="1:11" ht="12.75" x14ac:dyDescent="0.2">
      <c r="A276" s="143"/>
      <c r="B276" s="292"/>
      <c r="C276" s="241"/>
      <c r="D276" s="61"/>
      <c r="E276" s="16"/>
      <c r="F276" s="61"/>
      <c r="G276" s="16"/>
      <c r="H276" s="61"/>
      <c r="I276" s="16"/>
      <c r="J276" s="61"/>
      <c r="K276" s="16"/>
    </row>
    <row r="277" spans="1:11" ht="12.75" x14ac:dyDescent="0.2">
      <c r="A277" s="143"/>
      <c r="B277" s="292"/>
      <c r="C277" s="241"/>
      <c r="D277" s="61"/>
      <c r="E277" s="16"/>
      <c r="F277" s="61"/>
      <c r="G277" s="16"/>
      <c r="H277" s="61"/>
      <c r="I277" s="16"/>
      <c r="J277" s="61"/>
      <c r="K277" s="16"/>
    </row>
    <row r="278" spans="1:11" ht="12.75" x14ac:dyDescent="0.2">
      <c r="A278" s="143"/>
      <c r="B278" s="292"/>
      <c r="C278" s="241"/>
      <c r="D278" s="61"/>
      <c r="E278" s="16"/>
      <c r="F278" s="61"/>
      <c r="G278" s="16"/>
      <c r="H278" s="61"/>
      <c r="I278" s="16"/>
      <c r="J278" s="61"/>
      <c r="K278" s="16"/>
    </row>
    <row r="279" spans="1:11" ht="12.75" x14ac:dyDescent="0.2">
      <c r="A279" s="143"/>
      <c r="B279" s="292"/>
      <c r="C279" s="241"/>
      <c r="D279" s="61"/>
      <c r="E279" s="16"/>
      <c r="F279" s="61"/>
      <c r="G279" s="16"/>
      <c r="H279" s="61"/>
      <c r="I279" s="16"/>
      <c r="J279" s="61"/>
      <c r="K279" s="16"/>
    </row>
    <row r="280" spans="1:11" ht="12.75" x14ac:dyDescent="0.2">
      <c r="A280" s="143"/>
      <c r="B280" s="292"/>
      <c r="C280" s="241"/>
      <c r="D280" s="61"/>
      <c r="E280" s="16"/>
      <c r="F280" s="61"/>
      <c r="G280" s="16"/>
      <c r="H280" s="61"/>
      <c r="I280" s="16"/>
      <c r="J280" s="61"/>
      <c r="K280" s="16"/>
    </row>
    <row r="281" spans="1:11" ht="12.75" x14ac:dyDescent="0.2">
      <c r="A281" s="143"/>
      <c r="B281" s="292"/>
      <c r="C281" s="241"/>
      <c r="D281" s="61"/>
      <c r="E281" s="16"/>
      <c r="F281" s="61"/>
      <c r="G281" s="16"/>
      <c r="H281" s="61"/>
      <c r="I281" s="16"/>
      <c r="J281" s="61"/>
      <c r="K281" s="16"/>
    </row>
    <row r="282" spans="1:11" ht="12.75" x14ac:dyDescent="0.2">
      <c r="A282" s="143"/>
      <c r="B282" s="292"/>
      <c r="C282" s="241"/>
      <c r="D282" s="61"/>
      <c r="E282" s="16"/>
      <c r="F282" s="61"/>
      <c r="G282" s="16"/>
      <c r="H282" s="61"/>
      <c r="I282" s="16"/>
      <c r="J282" s="61"/>
      <c r="K282" s="16"/>
    </row>
    <row r="283" spans="1:11" ht="12.75" x14ac:dyDescent="0.2">
      <c r="A283" s="143"/>
      <c r="B283" s="292"/>
      <c r="C283" s="241"/>
      <c r="D283" s="61"/>
      <c r="E283" s="16"/>
      <c r="F283" s="61"/>
      <c r="G283" s="16"/>
      <c r="H283" s="61"/>
      <c r="I283" s="16"/>
      <c r="J283" s="61"/>
      <c r="K283" s="16"/>
    </row>
    <row r="284" spans="1:11" ht="12.75" x14ac:dyDescent="0.2">
      <c r="A284" s="143"/>
      <c r="B284" s="292"/>
      <c r="C284" s="241"/>
      <c r="D284" s="61"/>
      <c r="E284" s="16"/>
      <c r="F284" s="61"/>
      <c r="G284" s="16"/>
      <c r="H284" s="61"/>
      <c r="I284" s="16"/>
      <c r="J284" s="61"/>
      <c r="K284" s="16"/>
    </row>
    <row r="285" spans="1:11" ht="12.75" x14ac:dyDescent="0.2">
      <c r="A285" s="143"/>
      <c r="B285" s="292"/>
      <c r="C285" s="241"/>
      <c r="D285" s="61"/>
      <c r="E285" s="16"/>
      <c r="F285" s="61"/>
      <c r="G285" s="16"/>
      <c r="H285" s="61"/>
      <c r="I285" s="16"/>
      <c r="J285" s="61"/>
      <c r="K285" s="16"/>
    </row>
    <row r="286" spans="1:11" ht="12.75" x14ac:dyDescent="0.2">
      <c r="A286" s="143"/>
      <c r="B286" s="292"/>
      <c r="C286" s="241"/>
      <c r="D286" s="61"/>
      <c r="E286" s="16"/>
      <c r="F286" s="61"/>
      <c r="G286" s="16"/>
      <c r="H286" s="61"/>
      <c r="I286" s="16"/>
      <c r="J286" s="61"/>
      <c r="K286" s="16"/>
    </row>
    <row r="287" spans="1:11" ht="12.75" x14ac:dyDescent="0.2">
      <c r="A287" s="143"/>
      <c r="B287" s="292"/>
      <c r="C287" s="241"/>
      <c r="D287" s="61"/>
      <c r="E287" s="16"/>
      <c r="F287" s="61"/>
      <c r="G287" s="16"/>
      <c r="H287" s="61"/>
      <c r="I287" s="16"/>
      <c r="J287" s="61"/>
      <c r="K287" s="16"/>
    </row>
    <row r="288" spans="1:11" ht="12.75" x14ac:dyDescent="0.2">
      <c r="A288" s="143"/>
      <c r="B288" s="292"/>
      <c r="C288" s="241"/>
      <c r="D288" s="61"/>
      <c r="E288" s="16"/>
      <c r="F288" s="61"/>
      <c r="G288" s="16"/>
      <c r="H288" s="61"/>
      <c r="I288" s="16"/>
      <c r="J288" s="61"/>
      <c r="K288" s="16"/>
    </row>
    <row r="289" spans="1:11" ht="12.75" x14ac:dyDescent="0.2">
      <c r="A289" s="143"/>
      <c r="B289" s="292"/>
      <c r="C289" s="241"/>
      <c r="D289" s="61"/>
      <c r="E289" s="16"/>
      <c r="F289" s="61"/>
      <c r="G289" s="16"/>
      <c r="H289" s="61"/>
      <c r="I289" s="16"/>
      <c r="J289" s="61"/>
      <c r="K289" s="16"/>
    </row>
    <row r="290" spans="1:11" ht="12.75" x14ac:dyDescent="0.2">
      <c r="A290" s="143"/>
      <c r="B290" s="292"/>
      <c r="C290" s="241"/>
      <c r="D290" s="61"/>
      <c r="E290" s="16"/>
      <c r="F290" s="61"/>
      <c r="G290" s="16"/>
      <c r="H290" s="61"/>
      <c r="I290" s="16"/>
      <c r="J290" s="61"/>
      <c r="K290" s="16"/>
    </row>
    <row r="291" spans="1:11" ht="12.75" x14ac:dyDescent="0.2">
      <c r="A291" s="143"/>
      <c r="B291" s="292"/>
      <c r="C291" s="241"/>
      <c r="D291" s="61"/>
      <c r="E291" s="16"/>
      <c r="F291" s="61"/>
      <c r="G291" s="16"/>
      <c r="H291" s="61"/>
      <c r="I291" s="16"/>
      <c r="J291" s="61"/>
      <c r="K291" s="16"/>
    </row>
    <row r="292" spans="1:11" ht="12.75" x14ac:dyDescent="0.2">
      <c r="A292" s="143"/>
      <c r="B292" s="292"/>
      <c r="C292" s="241"/>
      <c r="D292" s="61"/>
      <c r="E292" s="16"/>
      <c r="F292" s="61"/>
      <c r="G292" s="16"/>
      <c r="H292" s="61"/>
      <c r="I292" s="16"/>
      <c r="J292" s="61"/>
      <c r="K292" s="16"/>
    </row>
    <row r="293" spans="1:11" ht="12.75" x14ac:dyDescent="0.2">
      <c r="A293" s="143"/>
      <c r="B293" s="292"/>
      <c r="C293" s="241"/>
      <c r="D293" s="61"/>
      <c r="E293" s="16"/>
      <c r="F293" s="61"/>
      <c r="G293" s="16"/>
      <c r="H293" s="61"/>
      <c r="I293" s="16"/>
      <c r="J293" s="61"/>
      <c r="K293" s="16"/>
    </row>
    <row r="294" spans="1:11" ht="12.75" x14ac:dyDescent="0.2">
      <c r="A294" s="143"/>
      <c r="B294" s="292"/>
      <c r="C294" s="241"/>
      <c r="D294" s="61"/>
      <c r="E294" s="16"/>
      <c r="F294" s="61"/>
      <c r="G294" s="16"/>
      <c r="H294" s="61"/>
      <c r="I294" s="16"/>
      <c r="J294" s="61"/>
      <c r="K294" s="16"/>
    </row>
    <row r="295" spans="1:11" ht="12.75" x14ac:dyDescent="0.2">
      <c r="A295" s="143"/>
      <c r="B295" s="292"/>
      <c r="C295" s="241"/>
      <c r="D295" s="61"/>
      <c r="E295" s="16"/>
      <c r="F295" s="61"/>
      <c r="G295" s="16"/>
      <c r="H295" s="61"/>
      <c r="I295" s="16"/>
      <c r="J295" s="61"/>
      <c r="K295" s="16"/>
    </row>
    <row r="296" spans="1:11" ht="12.75" x14ac:dyDescent="0.2">
      <c r="A296" s="143"/>
      <c r="B296" s="292"/>
      <c r="C296" s="241"/>
      <c r="D296" s="61"/>
      <c r="E296" s="16"/>
      <c r="F296" s="61"/>
      <c r="G296" s="16"/>
      <c r="H296" s="61"/>
      <c r="I296" s="16"/>
      <c r="J296" s="61"/>
      <c r="K296" s="16"/>
    </row>
    <row r="297" spans="1:11" ht="12.75" x14ac:dyDescent="0.2">
      <c r="A297" s="143"/>
      <c r="B297" s="292"/>
      <c r="C297" s="241"/>
      <c r="D297" s="61"/>
      <c r="E297" s="16"/>
      <c r="F297" s="61"/>
      <c r="G297" s="16"/>
      <c r="H297" s="61"/>
      <c r="I297" s="16"/>
      <c r="J297" s="61"/>
      <c r="K297" s="16"/>
    </row>
    <row r="298" spans="1:11" ht="12.75" x14ac:dyDescent="0.2">
      <c r="A298" s="143"/>
      <c r="B298" s="292"/>
      <c r="C298" s="241"/>
      <c r="D298" s="61"/>
      <c r="E298" s="16"/>
      <c r="F298" s="61"/>
      <c r="G298" s="16"/>
      <c r="H298" s="61"/>
      <c r="I298" s="16"/>
      <c r="J298" s="61"/>
      <c r="K298" s="16"/>
    </row>
    <row r="299" spans="1:11" ht="12.75" x14ac:dyDescent="0.2">
      <c r="A299" s="143"/>
      <c r="B299" s="292"/>
      <c r="C299" s="241"/>
      <c r="D299" s="61"/>
      <c r="E299" s="16"/>
      <c r="F299" s="61"/>
      <c r="G299" s="16"/>
      <c r="H299" s="61"/>
      <c r="I299" s="16"/>
      <c r="J299" s="61"/>
      <c r="K299" s="16"/>
    </row>
    <row r="300" spans="1:11" ht="12.75" x14ac:dyDescent="0.2">
      <c r="A300" s="143"/>
      <c r="B300" s="292"/>
      <c r="C300" s="241"/>
      <c r="D300" s="61"/>
      <c r="E300" s="16"/>
      <c r="F300" s="61"/>
      <c r="G300" s="16"/>
      <c r="H300" s="61"/>
      <c r="I300" s="16"/>
      <c r="J300" s="61"/>
      <c r="K300" s="16"/>
    </row>
    <row r="301" spans="1:11" ht="12.75" x14ac:dyDescent="0.2">
      <c r="A301" s="143"/>
      <c r="B301" s="292"/>
      <c r="C301" s="241"/>
      <c r="D301" s="61"/>
      <c r="E301" s="16"/>
      <c r="F301" s="61"/>
      <c r="G301" s="16"/>
      <c r="H301" s="61"/>
      <c r="I301" s="16"/>
      <c r="J301" s="61"/>
      <c r="K301" s="16"/>
    </row>
    <row r="302" spans="1:11" ht="12.75" x14ac:dyDescent="0.2">
      <c r="A302" s="143"/>
      <c r="B302" s="292"/>
      <c r="C302" s="241"/>
      <c r="D302" s="61"/>
      <c r="E302" s="16"/>
      <c r="F302" s="61"/>
      <c r="G302" s="16"/>
      <c r="H302" s="61"/>
      <c r="I302" s="16"/>
      <c r="J302" s="61"/>
      <c r="K302" s="16"/>
    </row>
    <row r="303" spans="1:11" ht="12.75" x14ac:dyDescent="0.2">
      <c r="A303" s="143"/>
      <c r="B303" s="292"/>
      <c r="C303" s="241"/>
      <c r="D303" s="61"/>
      <c r="E303" s="16"/>
      <c r="F303" s="61"/>
      <c r="G303" s="16"/>
      <c r="H303" s="61"/>
      <c r="I303" s="16"/>
      <c r="J303" s="61"/>
      <c r="K303" s="16"/>
    </row>
    <row r="304" spans="1:11" ht="12.75" x14ac:dyDescent="0.2">
      <c r="A304" s="143"/>
      <c r="B304" s="292"/>
      <c r="C304" s="241"/>
      <c r="D304" s="61"/>
      <c r="E304" s="16"/>
      <c r="F304" s="61"/>
      <c r="G304" s="16"/>
      <c r="H304" s="61"/>
      <c r="I304" s="16"/>
      <c r="J304" s="61"/>
      <c r="K304" s="16"/>
    </row>
    <row r="305" spans="1:11" ht="12.75" x14ac:dyDescent="0.2">
      <c r="A305" s="143"/>
      <c r="B305" s="292"/>
      <c r="C305" s="241"/>
      <c r="D305" s="61"/>
      <c r="E305" s="16"/>
      <c r="F305" s="61"/>
      <c r="G305" s="16"/>
      <c r="H305" s="61"/>
      <c r="I305" s="16"/>
      <c r="J305" s="61"/>
      <c r="K305" s="16"/>
    </row>
    <row r="306" spans="1:11" ht="12.75" x14ac:dyDescent="0.2">
      <c r="A306" s="143"/>
      <c r="B306" s="292"/>
      <c r="C306" s="241"/>
      <c r="D306" s="61"/>
      <c r="E306" s="16"/>
      <c r="F306" s="61"/>
      <c r="G306" s="16"/>
      <c r="H306" s="61"/>
      <c r="I306" s="16"/>
      <c r="J306" s="61"/>
      <c r="K306" s="16"/>
    </row>
    <row r="307" spans="1:11" ht="12.75" x14ac:dyDescent="0.2">
      <c r="A307" s="143"/>
      <c r="B307" s="292"/>
      <c r="C307" s="241"/>
      <c r="D307" s="61"/>
      <c r="E307" s="16"/>
      <c r="F307" s="61"/>
      <c r="G307" s="16"/>
      <c r="H307" s="61"/>
      <c r="I307" s="16"/>
      <c r="J307" s="61"/>
      <c r="K307" s="16"/>
    </row>
    <row r="308" spans="1:11" ht="12.75" x14ac:dyDescent="0.2">
      <c r="A308" s="143"/>
      <c r="B308" s="292"/>
      <c r="C308" s="241"/>
      <c r="D308" s="61"/>
      <c r="E308" s="16"/>
      <c r="F308" s="61"/>
      <c r="G308" s="16"/>
      <c r="H308" s="61"/>
      <c r="I308" s="16"/>
      <c r="J308" s="61"/>
      <c r="K308" s="16"/>
    </row>
    <row r="309" spans="1:11" ht="12.75" x14ac:dyDescent="0.2">
      <c r="A309" s="143"/>
      <c r="B309" s="292"/>
      <c r="C309" s="241"/>
      <c r="D309" s="61"/>
      <c r="E309" s="16"/>
      <c r="F309" s="61"/>
      <c r="G309" s="16"/>
      <c r="H309" s="61"/>
      <c r="I309" s="16"/>
      <c r="J309" s="61"/>
      <c r="K309" s="16"/>
    </row>
    <row r="310" spans="1:11" ht="12.75" x14ac:dyDescent="0.2">
      <c r="A310" s="143"/>
      <c r="B310" s="292"/>
      <c r="C310" s="241"/>
      <c r="D310" s="61"/>
      <c r="E310" s="16"/>
      <c r="F310" s="61"/>
      <c r="G310" s="16"/>
      <c r="H310" s="61"/>
      <c r="I310" s="16"/>
      <c r="J310" s="61"/>
      <c r="K310" s="16"/>
    </row>
    <row r="311" spans="1:11" ht="12.75" x14ac:dyDescent="0.2">
      <c r="A311" s="143"/>
      <c r="B311" s="292"/>
      <c r="C311" s="241"/>
      <c r="D311" s="61"/>
      <c r="E311" s="16"/>
      <c r="F311" s="61"/>
      <c r="G311" s="16"/>
      <c r="H311" s="61"/>
      <c r="I311" s="16"/>
      <c r="J311" s="61"/>
      <c r="K311" s="16"/>
    </row>
    <row r="312" spans="1:11" ht="12.75" x14ac:dyDescent="0.2">
      <c r="A312" s="143"/>
      <c r="B312" s="292"/>
      <c r="C312" s="241"/>
      <c r="D312" s="61"/>
      <c r="E312" s="16"/>
      <c r="F312" s="61"/>
      <c r="G312" s="16"/>
      <c r="H312" s="61"/>
      <c r="I312" s="16"/>
      <c r="J312" s="61"/>
      <c r="K312" s="16"/>
    </row>
    <row r="313" spans="1:11" ht="12.75" x14ac:dyDescent="0.2">
      <c r="A313" s="143"/>
      <c r="B313" s="292"/>
      <c r="C313" s="241"/>
      <c r="D313" s="61"/>
      <c r="E313" s="16"/>
      <c r="F313" s="61"/>
      <c r="G313" s="16"/>
      <c r="H313" s="61"/>
      <c r="I313" s="16"/>
      <c r="J313" s="61"/>
      <c r="K313" s="16"/>
    </row>
    <row r="314" spans="1:11" ht="12.75" x14ac:dyDescent="0.2">
      <c r="A314" s="143"/>
      <c r="B314" s="292"/>
      <c r="C314" s="241"/>
      <c r="D314" s="61"/>
      <c r="E314" s="16"/>
      <c r="F314" s="61"/>
      <c r="G314" s="16"/>
      <c r="H314" s="61"/>
      <c r="I314" s="16"/>
      <c r="J314" s="61"/>
      <c r="K314" s="16"/>
    </row>
    <row r="315" spans="1:11" ht="12.75" x14ac:dyDescent="0.2">
      <c r="A315" s="143"/>
      <c r="B315" s="292"/>
      <c r="C315" s="241"/>
      <c r="D315" s="61"/>
      <c r="E315" s="16"/>
      <c r="F315" s="61"/>
      <c r="G315" s="16"/>
      <c r="H315" s="61"/>
      <c r="I315" s="16"/>
      <c r="J315" s="61"/>
      <c r="K315" s="16"/>
    </row>
    <row r="316" spans="1:11" ht="12.75" x14ac:dyDescent="0.2">
      <c r="A316" s="143"/>
      <c r="B316" s="292"/>
      <c r="C316" s="241"/>
      <c r="D316" s="61"/>
      <c r="E316" s="16"/>
      <c r="F316" s="61"/>
      <c r="G316" s="16"/>
      <c r="H316" s="61"/>
      <c r="I316" s="16"/>
      <c r="J316" s="61"/>
      <c r="K316" s="16"/>
    </row>
    <row r="317" spans="1:11" ht="12.75" x14ac:dyDescent="0.2">
      <c r="A317" s="143"/>
      <c r="B317" s="292"/>
      <c r="C317" s="241"/>
      <c r="D317" s="61"/>
      <c r="E317" s="16"/>
      <c r="F317" s="61"/>
      <c r="G317" s="16"/>
      <c r="H317" s="61"/>
      <c r="I317" s="16"/>
      <c r="J317" s="61"/>
      <c r="K317" s="16"/>
    </row>
    <row r="318" spans="1:11" ht="12.75" x14ac:dyDescent="0.2">
      <c r="A318" s="143"/>
      <c r="B318" s="292"/>
      <c r="C318" s="241"/>
      <c r="D318" s="61"/>
      <c r="E318" s="16"/>
      <c r="F318" s="61"/>
      <c r="G318" s="16"/>
      <c r="H318" s="61"/>
      <c r="I318" s="16"/>
      <c r="J318" s="61"/>
      <c r="K318" s="16"/>
    </row>
    <row r="319" spans="1:11" ht="12.75" x14ac:dyDescent="0.2">
      <c r="A319" s="143"/>
      <c r="B319" s="292"/>
      <c r="C319" s="241"/>
      <c r="D319" s="61"/>
      <c r="E319" s="16"/>
      <c r="F319" s="61"/>
      <c r="G319" s="16"/>
      <c r="H319" s="61"/>
      <c r="I319" s="16"/>
      <c r="J319" s="61"/>
      <c r="K319" s="16"/>
    </row>
    <row r="320" spans="1:11" ht="12.75" x14ac:dyDescent="0.2">
      <c r="A320" s="143"/>
      <c r="B320" s="292"/>
      <c r="C320" s="241"/>
      <c r="D320" s="61"/>
      <c r="E320" s="16"/>
      <c r="F320" s="61"/>
      <c r="G320" s="16"/>
      <c r="H320" s="61"/>
      <c r="I320" s="16"/>
      <c r="J320" s="61"/>
      <c r="K320" s="16"/>
    </row>
    <row r="321" spans="1:11" ht="12.75" x14ac:dyDescent="0.2">
      <c r="A321" s="143"/>
      <c r="B321" s="292"/>
      <c r="C321" s="241"/>
      <c r="D321" s="61"/>
      <c r="E321" s="16"/>
      <c r="F321" s="61"/>
      <c r="G321" s="16"/>
      <c r="H321" s="61"/>
      <c r="I321" s="16"/>
      <c r="J321" s="61"/>
      <c r="K321" s="16"/>
    </row>
    <row r="322" spans="1:11" ht="12.75" x14ac:dyDescent="0.2">
      <c r="A322" s="143"/>
      <c r="B322" s="292"/>
      <c r="C322" s="241"/>
      <c r="D322" s="61"/>
      <c r="E322" s="16"/>
      <c r="F322" s="61"/>
      <c r="G322" s="16"/>
      <c r="H322" s="61"/>
      <c r="I322" s="16"/>
      <c r="J322" s="61"/>
      <c r="K322" s="16"/>
    </row>
    <row r="323" spans="1:11" ht="12.75" x14ac:dyDescent="0.2">
      <c r="A323" s="143"/>
      <c r="B323" s="292"/>
      <c r="C323" s="241"/>
      <c r="D323" s="61"/>
      <c r="E323" s="16"/>
      <c r="F323" s="61"/>
      <c r="G323" s="16"/>
      <c r="H323" s="61"/>
      <c r="I323" s="16"/>
      <c r="J323" s="61"/>
      <c r="K323" s="16"/>
    </row>
    <row r="324" spans="1:11" ht="12.75" x14ac:dyDescent="0.2">
      <c r="A324" s="143"/>
      <c r="B324" s="292"/>
      <c r="C324" s="241"/>
      <c r="D324" s="61"/>
      <c r="E324" s="16"/>
      <c r="F324" s="61"/>
      <c r="G324" s="16"/>
      <c r="H324" s="61"/>
      <c r="I324" s="16"/>
      <c r="J324" s="61"/>
      <c r="K324" s="16"/>
    </row>
    <row r="325" spans="1:11" ht="12.75" x14ac:dyDescent="0.2">
      <c r="A325" s="143"/>
      <c r="B325" s="292"/>
      <c r="C325" s="241"/>
      <c r="D325" s="61"/>
      <c r="E325" s="16"/>
      <c r="F325" s="61"/>
      <c r="G325" s="16"/>
      <c r="H325" s="61"/>
      <c r="I325" s="16"/>
      <c r="J325" s="61"/>
      <c r="K325" s="16"/>
    </row>
    <row r="326" spans="1:11" ht="12.75" x14ac:dyDescent="0.2">
      <c r="A326" s="143"/>
      <c r="B326" s="292"/>
      <c r="C326" s="241"/>
      <c r="D326" s="61"/>
      <c r="E326" s="16"/>
      <c r="F326" s="61"/>
      <c r="G326" s="16"/>
      <c r="H326" s="61"/>
      <c r="I326" s="16"/>
      <c r="J326" s="61"/>
      <c r="K326" s="16"/>
    </row>
    <row r="327" spans="1:11" ht="12.75" x14ac:dyDescent="0.2">
      <c r="A327" s="143"/>
      <c r="B327" s="292"/>
      <c r="C327" s="241"/>
      <c r="D327" s="61"/>
      <c r="E327" s="16"/>
      <c r="F327" s="61"/>
      <c r="G327" s="16"/>
      <c r="H327" s="61"/>
      <c r="I327" s="16"/>
      <c r="J327" s="61"/>
      <c r="K327" s="16"/>
    </row>
    <row r="328" spans="1:11" ht="12.75" x14ac:dyDescent="0.2">
      <c r="A328" s="143"/>
      <c r="B328" s="292"/>
      <c r="C328" s="241"/>
      <c r="D328" s="61"/>
      <c r="E328" s="16"/>
      <c r="F328" s="61"/>
      <c r="G328" s="16"/>
      <c r="H328" s="61"/>
      <c r="I328" s="16"/>
      <c r="J328" s="61"/>
      <c r="K328" s="16"/>
    </row>
    <row r="329" spans="1:11" ht="12.75" x14ac:dyDescent="0.2">
      <c r="A329" s="143"/>
      <c r="B329" s="292"/>
      <c r="C329" s="241"/>
      <c r="D329" s="61"/>
      <c r="E329" s="16"/>
      <c r="F329" s="61"/>
      <c r="G329" s="16"/>
      <c r="H329" s="61"/>
      <c r="I329" s="16"/>
      <c r="J329" s="61"/>
      <c r="K329" s="16"/>
    </row>
    <row r="330" spans="1:11" ht="12.75" x14ac:dyDescent="0.2">
      <c r="A330" s="143"/>
      <c r="B330" s="292"/>
      <c r="C330" s="241"/>
      <c r="D330" s="61"/>
      <c r="E330" s="16"/>
      <c r="F330" s="61"/>
      <c r="G330" s="16"/>
      <c r="H330" s="61"/>
      <c r="I330" s="16"/>
      <c r="J330" s="61"/>
      <c r="K330" s="16"/>
    </row>
    <row r="331" spans="1:11" ht="12.75" x14ac:dyDescent="0.2">
      <c r="A331" s="143"/>
      <c r="B331" s="292"/>
      <c r="C331" s="241"/>
      <c r="D331" s="61"/>
      <c r="E331" s="16"/>
      <c r="F331" s="61"/>
      <c r="G331" s="16"/>
      <c r="H331" s="61"/>
      <c r="I331" s="16"/>
      <c r="J331" s="61"/>
      <c r="K331" s="16"/>
    </row>
    <row r="332" spans="1:11" ht="12.75" x14ac:dyDescent="0.2">
      <c r="A332" s="143"/>
      <c r="B332" s="292"/>
      <c r="C332" s="241"/>
      <c r="D332" s="61"/>
      <c r="E332" s="16"/>
      <c r="F332" s="61"/>
      <c r="G332" s="16"/>
      <c r="H332" s="61"/>
      <c r="I332" s="16"/>
      <c r="J332" s="61"/>
      <c r="K332" s="16"/>
    </row>
    <row r="333" spans="1:11" ht="12.75" x14ac:dyDescent="0.2">
      <c r="A333" s="143"/>
      <c r="B333" s="292"/>
      <c r="C333" s="241"/>
      <c r="D333" s="61"/>
      <c r="E333" s="16"/>
      <c r="F333" s="61"/>
      <c r="G333" s="16"/>
      <c r="H333" s="61"/>
      <c r="I333" s="16"/>
      <c r="J333" s="61"/>
      <c r="K333" s="16"/>
    </row>
    <row r="334" spans="1:11" ht="12.75" x14ac:dyDescent="0.2">
      <c r="A334" s="143"/>
      <c r="B334" s="292"/>
      <c r="C334" s="241"/>
      <c r="D334" s="61"/>
      <c r="E334" s="16"/>
      <c r="F334" s="61"/>
      <c r="G334" s="16"/>
      <c r="H334" s="61"/>
      <c r="I334" s="16"/>
      <c r="J334" s="61"/>
      <c r="K334" s="16"/>
    </row>
    <row r="335" spans="1:11" ht="12.75" x14ac:dyDescent="0.2">
      <c r="A335" s="143"/>
      <c r="B335" s="292"/>
      <c r="C335" s="241"/>
      <c r="D335" s="61"/>
      <c r="E335" s="16"/>
      <c r="F335" s="61"/>
      <c r="G335" s="16"/>
      <c r="H335" s="61"/>
      <c r="I335" s="16"/>
      <c r="J335" s="61"/>
      <c r="K335" s="16"/>
    </row>
    <row r="336" spans="1:11" ht="12.75" x14ac:dyDescent="0.2">
      <c r="A336" s="143"/>
      <c r="B336" s="292"/>
      <c r="C336" s="241"/>
      <c r="D336" s="61"/>
      <c r="E336" s="16"/>
      <c r="F336" s="61"/>
      <c r="G336" s="16"/>
      <c r="H336" s="61"/>
      <c r="I336" s="16"/>
      <c r="J336" s="61"/>
      <c r="K336" s="16"/>
    </row>
    <row r="337" spans="1:11" ht="12.75" x14ac:dyDescent="0.2">
      <c r="A337" s="143"/>
      <c r="B337" s="292"/>
      <c r="C337" s="241"/>
      <c r="D337" s="61"/>
      <c r="E337" s="16"/>
      <c r="F337" s="61"/>
      <c r="G337" s="16"/>
      <c r="H337" s="61"/>
      <c r="I337" s="16"/>
      <c r="J337" s="61"/>
      <c r="K337" s="16"/>
    </row>
    <row r="338" spans="1:11" ht="12.75" x14ac:dyDescent="0.2">
      <c r="A338" s="143"/>
      <c r="B338" s="292"/>
      <c r="C338" s="241"/>
      <c r="D338" s="61"/>
      <c r="E338" s="16"/>
      <c r="F338" s="61"/>
      <c r="G338" s="16"/>
      <c r="H338" s="61"/>
      <c r="I338" s="16"/>
      <c r="J338" s="61"/>
      <c r="K338" s="16"/>
    </row>
    <row r="339" spans="1:11" ht="12.75" x14ac:dyDescent="0.2">
      <c r="A339" s="143"/>
      <c r="B339" s="292"/>
      <c r="C339" s="241"/>
      <c r="D339" s="61"/>
      <c r="E339" s="16"/>
      <c r="F339" s="61"/>
      <c r="G339" s="16"/>
      <c r="H339" s="61"/>
      <c r="I339" s="16"/>
      <c r="J339" s="61"/>
      <c r="K339" s="16"/>
    </row>
    <row r="340" spans="1:11" ht="12.75" x14ac:dyDescent="0.2">
      <c r="A340" s="143"/>
      <c r="B340" s="292"/>
      <c r="C340" s="241"/>
      <c r="D340" s="61"/>
      <c r="E340" s="16"/>
      <c r="F340" s="61"/>
      <c r="G340" s="16"/>
      <c r="H340" s="61"/>
      <c r="I340" s="16"/>
      <c r="J340" s="61"/>
      <c r="K340" s="16"/>
    </row>
    <row r="341" spans="1:11" ht="12.75" x14ac:dyDescent="0.2">
      <c r="A341" s="143"/>
      <c r="B341" s="292"/>
      <c r="C341" s="241"/>
      <c r="D341" s="61"/>
      <c r="E341" s="16"/>
      <c r="F341" s="61"/>
      <c r="G341" s="16"/>
      <c r="H341" s="61"/>
      <c r="I341" s="16"/>
      <c r="J341" s="61"/>
      <c r="K341" s="16"/>
    </row>
    <row r="342" spans="1:11" ht="12.75" x14ac:dyDescent="0.2">
      <c r="A342" s="143"/>
      <c r="B342" s="292"/>
      <c r="C342" s="241"/>
      <c r="D342" s="61"/>
      <c r="E342" s="16"/>
      <c r="F342" s="61"/>
      <c r="G342" s="16"/>
      <c r="H342" s="61"/>
      <c r="I342" s="16"/>
      <c r="J342" s="61"/>
      <c r="K342" s="16"/>
    </row>
    <row r="343" spans="1:11" ht="12.75" x14ac:dyDescent="0.2">
      <c r="A343" s="143"/>
      <c r="B343" s="292"/>
      <c r="C343" s="241"/>
      <c r="D343" s="61"/>
      <c r="E343" s="16"/>
      <c r="F343" s="61"/>
      <c r="G343" s="16"/>
      <c r="H343" s="61"/>
      <c r="I343" s="16"/>
      <c r="J343" s="61"/>
      <c r="K343" s="16"/>
    </row>
    <row r="344" spans="1:11" ht="12.75" x14ac:dyDescent="0.2">
      <c r="A344" s="143"/>
      <c r="B344" s="292"/>
      <c r="C344" s="241"/>
      <c r="D344" s="61"/>
      <c r="E344" s="16"/>
      <c r="F344" s="61"/>
      <c r="G344" s="16"/>
      <c r="H344" s="61"/>
      <c r="I344" s="16"/>
      <c r="J344" s="61"/>
      <c r="K344" s="16"/>
    </row>
    <row r="345" spans="1:11" ht="12.75" x14ac:dyDescent="0.2">
      <c r="A345" s="143"/>
      <c r="B345" s="292"/>
      <c r="C345" s="241"/>
      <c r="D345" s="61"/>
      <c r="E345" s="16"/>
      <c r="F345" s="61"/>
      <c r="G345" s="16"/>
      <c r="H345" s="61"/>
      <c r="I345" s="16"/>
      <c r="J345" s="61"/>
      <c r="K345" s="16"/>
    </row>
    <row r="346" spans="1:11" ht="12.75" x14ac:dyDescent="0.2">
      <c r="A346" s="143"/>
      <c r="B346" s="292"/>
      <c r="C346" s="241"/>
      <c r="D346" s="61"/>
      <c r="E346" s="16"/>
      <c r="F346" s="61"/>
      <c r="G346" s="16"/>
      <c r="H346" s="61"/>
      <c r="I346" s="16"/>
      <c r="J346" s="61"/>
      <c r="K346" s="16"/>
    </row>
    <row r="347" spans="1:11" ht="12.75" x14ac:dyDescent="0.2">
      <c r="A347" s="143"/>
      <c r="B347" s="292"/>
      <c r="C347" s="241"/>
      <c r="D347" s="61"/>
      <c r="E347" s="16"/>
      <c r="F347" s="61"/>
      <c r="G347" s="16"/>
      <c r="H347" s="61"/>
      <c r="I347" s="16"/>
      <c r="J347" s="61"/>
      <c r="K347" s="16"/>
    </row>
    <row r="348" spans="1:11" ht="12.75" x14ac:dyDescent="0.2">
      <c r="A348" s="143"/>
      <c r="B348" s="292"/>
      <c r="C348" s="241"/>
      <c r="D348" s="61"/>
      <c r="E348" s="16"/>
      <c r="F348" s="61"/>
      <c r="G348" s="16"/>
      <c r="H348" s="61"/>
      <c r="I348" s="16"/>
      <c r="J348" s="61"/>
      <c r="K348" s="16"/>
    </row>
    <row r="349" spans="1:11" ht="12.75" x14ac:dyDescent="0.2">
      <c r="A349" s="143"/>
      <c r="B349" s="292"/>
      <c r="C349" s="241"/>
      <c r="D349" s="61"/>
      <c r="E349" s="16"/>
      <c r="F349" s="61"/>
      <c r="G349" s="16"/>
      <c r="H349" s="61"/>
      <c r="I349" s="16"/>
      <c r="J349" s="61"/>
      <c r="K349" s="16"/>
    </row>
    <row r="350" spans="1:11" ht="12.75" x14ac:dyDescent="0.2">
      <c r="A350" s="143"/>
      <c r="B350" s="292"/>
      <c r="C350" s="241"/>
      <c r="D350" s="61"/>
      <c r="E350" s="16"/>
      <c r="F350" s="61"/>
      <c r="G350" s="16"/>
      <c r="H350" s="61"/>
      <c r="I350" s="16"/>
      <c r="J350" s="61"/>
      <c r="K350" s="16"/>
    </row>
    <row r="351" spans="1:11" ht="12.75" x14ac:dyDescent="0.2">
      <c r="A351" s="143"/>
      <c r="B351" s="292"/>
      <c r="C351" s="241"/>
      <c r="D351" s="61"/>
      <c r="E351" s="16"/>
      <c r="F351" s="61"/>
      <c r="G351" s="16"/>
      <c r="H351" s="61"/>
      <c r="I351" s="16"/>
      <c r="J351" s="61"/>
      <c r="K351" s="16"/>
    </row>
    <row r="352" spans="1:11" ht="12.75" x14ac:dyDescent="0.2">
      <c r="A352" s="143"/>
      <c r="B352" s="292"/>
      <c r="C352" s="241"/>
      <c r="D352" s="61"/>
      <c r="E352" s="16"/>
      <c r="F352" s="61"/>
      <c r="G352" s="16"/>
      <c r="H352" s="61"/>
      <c r="I352" s="16"/>
      <c r="J352" s="61"/>
      <c r="K352" s="16"/>
    </row>
    <row r="353" spans="1:11" ht="12.75" x14ac:dyDescent="0.2">
      <c r="A353" s="143"/>
      <c r="B353" s="292"/>
      <c r="C353" s="241"/>
      <c r="D353" s="61"/>
      <c r="E353" s="16"/>
      <c r="F353" s="61"/>
      <c r="G353" s="16"/>
      <c r="H353" s="61"/>
      <c r="I353" s="16"/>
      <c r="J353" s="61"/>
      <c r="K353" s="16"/>
    </row>
    <row r="354" spans="1:11" ht="12.75" x14ac:dyDescent="0.2">
      <c r="A354" s="143"/>
      <c r="B354" s="292"/>
      <c r="C354" s="241"/>
      <c r="D354" s="61"/>
      <c r="E354" s="16"/>
      <c r="F354" s="61"/>
      <c r="G354" s="16"/>
      <c r="H354" s="61"/>
      <c r="I354" s="16"/>
      <c r="J354" s="61"/>
      <c r="K354" s="16"/>
    </row>
    <row r="355" spans="1:11" ht="12.75" x14ac:dyDescent="0.2">
      <c r="A355" s="143"/>
      <c r="B355" s="292"/>
      <c r="C355" s="241"/>
      <c r="D355" s="61"/>
      <c r="E355" s="16"/>
      <c r="F355" s="61"/>
      <c r="G355" s="16"/>
      <c r="H355" s="61"/>
      <c r="I355" s="16"/>
      <c r="J355" s="61"/>
      <c r="K355" s="16"/>
    </row>
    <row r="356" spans="1:11" ht="12.75" x14ac:dyDescent="0.2">
      <c r="A356" s="143"/>
      <c r="B356" s="292"/>
      <c r="C356" s="241"/>
      <c r="D356" s="61"/>
      <c r="E356" s="16"/>
      <c r="F356" s="61"/>
      <c r="G356" s="16"/>
      <c r="H356" s="61"/>
      <c r="I356" s="16"/>
      <c r="J356" s="61"/>
      <c r="K356" s="16"/>
    </row>
    <row r="357" spans="1:11" ht="12.75" x14ac:dyDescent="0.2">
      <c r="A357" s="143"/>
      <c r="B357" s="292"/>
      <c r="C357" s="241"/>
      <c r="D357" s="61"/>
      <c r="E357" s="16"/>
      <c r="F357" s="61"/>
      <c r="G357" s="16"/>
      <c r="H357" s="61"/>
      <c r="I357" s="16"/>
      <c r="J357" s="61"/>
      <c r="K357" s="16"/>
    </row>
    <row r="358" spans="1:11" ht="12.75" x14ac:dyDescent="0.2">
      <c r="A358" s="143"/>
      <c r="B358" s="292"/>
      <c r="C358" s="241"/>
      <c r="D358" s="61"/>
      <c r="E358" s="16"/>
      <c r="F358" s="61"/>
      <c r="G358" s="16"/>
      <c r="H358" s="61"/>
      <c r="I358" s="16"/>
      <c r="J358" s="61"/>
      <c r="K358" s="16"/>
    </row>
    <row r="359" spans="1:11" ht="12.75" x14ac:dyDescent="0.2">
      <c r="A359" s="143"/>
      <c r="B359" s="292"/>
      <c r="C359" s="241"/>
      <c r="D359" s="61"/>
      <c r="E359" s="16"/>
      <c r="F359" s="61"/>
      <c r="G359" s="16"/>
      <c r="H359" s="61"/>
      <c r="I359" s="16"/>
      <c r="J359" s="61"/>
      <c r="K359" s="16"/>
    </row>
    <row r="360" spans="1:11" ht="12.75" x14ac:dyDescent="0.2">
      <c r="A360" s="143"/>
      <c r="B360" s="292"/>
      <c r="C360" s="241"/>
      <c r="D360" s="61"/>
      <c r="E360" s="16"/>
      <c r="F360" s="61"/>
      <c r="G360" s="16"/>
      <c r="H360" s="61"/>
      <c r="I360" s="16"/>
      <c r="J360" s="61"/>
      <c r="K360" s="16"/>
    </row>
    <row r="361" spans="1:11" ht="12.75" x14ac:dyDescent="0.2">
      <c r="A361" s="143"/>
      <c r="B361" s="292"/>
      <c r="C361" s="241"/>
      <c r="D361" s="61"/>
      <c r="E361" s="16"/>
      <c r="F361" s="61"/>
      <c r="G361" s="16"/>
      <c r="H361" s="61"/>
      <c r="I361" s="16"/>
      <c r="J361" s="61"/>
      <c r="K361" s="16"/>
    </row>
    <row r="362" spans="1:11" ht="12.75" x14ac:dyDescent="0.2">
      <c r="A362" s="143"/>
      <c r="B362" s="292"/>
      <c r="C362" s="241"/>
      <c r="D362" s="61"/>
      <c r="E362" s="16"/>
      <c r="F362" s="61"/>
      <c r="G362" s="16"/>
      <c r="H362" s="61"/>
      <c r="I362" s="16"/>
      <c r="J362" s="61"/>
      <c r="K362" s="16"/>
    </row>
    <row r="363" spans="1:11" ht="12.75" x14ac:dyDescent="0.2">
      <c r="A363" s="143"/>
      <c r="B363" s="292"/>
      <c r="C363" s="241"/>
      <c r="D363" s="61"/>
      <c r="E363" s="16"/>
      <c r="F363" s="61"/>
      <c r="G363" s="16"/>
      <c r="H363" s="61"/>
      <c r="I363" s="16"/>
      <c r="J363" s="61"/>
      <c r="K363" s="16"/>
    </row>
    <row r="364" spans="1:11" ht="12.75" x14ac:dyDescent="0.2">
      <c r="A364" s="143"/>
      <c r="B364" s="292"/>
      <c r="C364" s="241"/>
      <c r="D364" s="61"/>
      <c r="E364" s="16"/>
      <c r="F364" s="61"/>
      <c r="G364" s="16"/>
      <c r="H364" s="61"/>
      <c r="I364" s="16"/>
      <c r="J364" s="61"/>
      <c r="K364" s="16"/>
    </row>
    <row r="365" spans="1:11" ht="12.75" x14ac:dyDescent="0.2">
      <c r="A365" s="143"/>
      <c r="B365" s="292"/>
      <c r="C365" s="241"/>
      <c r="D365" s="61"/>
      <c r="E365" s="16"/>
      <c r="F365" s="61"/>
      <c r="G365" s="16"/>
      <c r="H365" s="61"/>
      <c r="I365" s="16"/>
      <c r="J365" s="61"/>
      <c r="K365" s="16"/>
    </row>
    <row r="366" spans="1:11" ht="12.75" x14ac:dyDescent="0.2">
      <c r="A366" s="143"/>
      <c r="B366" s="292"/>
      <c r="C366" s="241"/>
      <c r="D366" s="61"/>
      <c r="E366" s="16"/>
      <c r="F366" s="61"/>
      <c r="G366" s="16"/>
      <c r="H366" s="61"/>
      <c r="I366" s="16"/>
      <c r="J366" s="61"/>
      <c r="K366" s="16"/>
    </row>
    <row r="367" spans="1:11" ht="12.75" x14ac:dyDescent="0.2">
      <c r="A367" s="143"/>
      <c r="B367" s="292"/>
      <c r="C367" s="241"/>
      <c r="D367" s="61"/>
      <c r="E367" s="16"/>
      <c r="F367" s="61"/>
      <c r="G367" s="16"/>
      <c r="H367" s="61"/>
      <c r="I367" s="16"/>
      <c r="J367" s="61"/>
      <c r="K367" s="16"/>
    </row>
    <row r="368" spans="1:11" ht="12.75" x14ac:dyDescent="0.2">
      <c r="A368" s="143"/>
      <c r="B368" s="292"/>
      <c r="C368" s="241"/>
      <c r="D368" s="61"/>
      <c r="E368" s="16"/>
      <c r="F368" s="61"/>
      <c r="G368" s="16"/>
      <c r="H368" s="61"/>
      <c r="I368" s="16"/>
      <c r="J368" s="61"/>
      <c r="K368" s="16"/>
    </row>
    <row r="369" spans="1:11" ht="12.75" x14ac:dyDescent="0.2">
      <c r="A369" s="143"/>
      <c r="B369" s="292"/>
      <c r="C369" s="241"/>
      <c r="D369" s="61"/>
      <c r="E369" s="16"/>
      <c r="F369" s="61"/>
      <c r="G369" s="16"/>
      <c r="H369" s="61"/>
      <c r="I369" s="16"/>
      <c r="J369" s="61"/>
      <c r="K369" s="16"/>
    </row>
    <row r="370" spans="1:11" ht="12.75" x14ac:dyDescent="0.2">
      <c r="A370" s="143"/>
      <c r="B370" s="292"/>
      <c r="C370" s="241"/>
      <c r="D370" s="61"/>
      <c r="E370" s="16"/>
      <c r="F370" s="61"/>
      <c r="G370" s="16"/>
      <c r="H370" s="61"/>
      <c r="I370" s="16"/>
      <c r="J370" s="61"/>
      <c r="K370" s="16"/>
    </row>
    <row r="371" spans="1:11" ht="12.75" x14ac:dyDescent="0.2">
      <c r="A371" s="143"/>
      <c r="B371" s="292"/>
      <c r="C371" s="241"/>
      <c r="D371" s="61"/>
      <c r="E371" s="16"/>
      <c r="F371" s="61"/>
      <c r="G371" s="16"/>
      <c r="H371" s="61"/>
      <c r="I371" s="16"/>
      <c r="J371" s="61"/>
      <c r="K371" s="16"/>
    </row>
    <row r="372" spans="1:11" ht="12.75" x14ac:dyDescent="0.2">
      <c r="A372" s="143"/>
      <c r="B372" s="292"/>
      <c r="C372" s="241"/>
      <c r="D372" s="61"/>
      <c r="E372" s="16"/>
      <c r="F372" s="61"/>
      <c r="G372" s="16"/>
      <c r="H372" s="61"/>
      <c r="I372" s="16"/>
      <c r="J372" s="61"/>
      <c r="K372" s="16"/>
    </row>
    <row r="373" spans="1:11" ht="12.75" x14ac:dyDescent="0.2">
      <c r="A373" s="143"/>
      <c r="B373" s="292"/>
      <c r="C373" s="241"/>
      <c r="D373" s="61"/>
      <c r="E373" s="16"/>
      <c r="F373" s="61"/>
      <c r="G373" s="16"/>
      <c r="H373" s="61"/>
      <c r="I373" s="16"/>
      <c r="J373" s="61"/>
      <c r="K373" s="16"/>
    </row>
    <row r="374" spans="1:11" ht="12.75" x14ac:dyDescent="0.2">
      <c r="A374" s="143"/>
      <c r="B374" s="292"/>
      <c r="C374" s="241"/>
      <c r="D374" s="61"/>
      <c r="E374" s="16"/>
      <c r="F374" s="61"/>
      <c r="G374" s="16"/>
      <c r="H374" s="61"/>
      <c r="I374" s="16"/>
      <c r="J374" s="61"/>
      <c r="K374" s="16"/>
    </row>
    <row r="375" spans="1:11" ht="12.75" x14ac:dyDescent="0.2">
      <c r="A375" s="143"/>
      <c r="B375" s="292"/>
      <c r="C375" s="241"/>
      <c r="D375" s="61"/>
      <c r="E375" s="16"/>
      <c r="F375" s="61"/>
      <c r="G375" s="16"/>
      <c r="H375" s="61"/>
      <c r="I375" s="16"/>
      <c r="J375" s="61"/>
      <c r="K375" s="16"/>
    </row>
    <row r="376" spans="1:11" ht="12.75" x14ac:dyDescent="0.2">
      <c r="A376" s="143"/>
      <c r="B376" s="292"/>
      <c r="C376" s="241"/>
      <c r="D376" s="61"/>
      <c r="E376" s="16"/>
      <c r="F376" s="61"/>
      <c r="G376" s="16"/>
      <c r="H376" s="61"/>
      <c r="I376" s="16"/>
      <c r="J376" s="61"/>
      <c r="K376" s="16"/>
    </row>
    <row r="377" spans="1:11" ht="12.75" x14ac:dyDescent="0.2">
      <c r="A377" s="143"/>
      <c r="B377" s="292"/>
      <c r="C377" s="241"/>
      <c r="D377" s="61"/>
      <c r="E377" s="16"/>
      <c r="F377" s="61"/>
      <c r="G377" s="16"/>
      <c r="H377" s="61"/>
      <c r="I377" s="16"/>
      <c r="J377" s="61"/>
      <c r="K377" s="16"/>
    </row>
    <row r="378" spans="1:11" ht="12.75" x14ac:dyDescent="0.2">
      <c r="A378" s="143"/>
      <c r="B378" s="292"/>
      <c r="C378" s="241"/>
      <c r="D378" s="61"/>
      <c r="E378" s="16"/>
      <c r="F378" s="61"/>
      <c r="G378" s="16"/>
      <c r="H378" s="61"/>
      <c r="I378" s="16"/>
      <c r="J378" s="61"/>
      <c r="K378" s="16"/>
    </row>
    <row r="379" spans="1:11" ht="12.75" x14ac:dyDescent="0.2">
      <c r="A379" s="143"/>
      <c r="B379" s="292"/>
      <c r="C379" s="241"/>
      <c r="D379" s="61"/>
      <c r="E379" s="16"/>
      <c r="F379" s="61"/>
      <c r="G379" s="16"/>
      <c r="H379" s="61"/>
      <c r="I379" s="16"/>
      <c r="J379" s="61"/>
      <c r="K379" s="16"/>
    </row>
    <row r="380" spans="1:11" ht="12.75" x14ac:dyDescent="0.2">
      <c r="A380" s="143"/>
      <c r="B380" s="292"/>
      <c r="C380" s="241"/>
      <c r="D380" s="61"/>
      <c r="E380" s="16"/>
      <c r="F380" s="61"/>
      <c r="G380" s="16"/>
      <c r="H380" s="61"/>
      <c r="I380" s="16"/>
      <c r="J380" s="61"/>
      <c r="K380" s="16"/>
    </row>
    <row r="381" spans="1:11" ht="12.75" x14ac:dyDescent="0.2">
      <c r="A381" s="143"/>
      <c r="B381" s="292"/>
      <c r="C381" s="241"/>
      <c r="D381" s="61"/>
      <c r="E381" s="16"/>
      <c r="F381" s="61"/>
      <c r="G381" s="16"/>
      <c r="H381" s="61"/>
      <c r="I381" s="16"/>
      <c r="J381" s="61"/>
      <c r="K381" s="16"/>
    </row>
    <row r="382" spans="1:11" ht="12.75" x14ac:dyDescent="0.2">
      <c r="A382" s="143"/>
      <c r="B382" s="292"/>
      <c r="C382" s="241"/>
      <c r="D382" s="61"/>
      <c r="E382" s="16"/>
      <c r="F382" s="61"/>
      <c r="G382" s="16"/>
      <c r="H382" s="61"/>
      <c r="I382" s="16"/>
      <c r="J382" s="61"/>
      <c r="K382" s="16"/>
    </row>
    <row r="383" spans="1:11" ht="12.75" x14ac:dyDescent="0.2">
      <c r="A383" s="143"/>
      <c r="B383" s="292"/>
      <c r="C383" s="241"/>
      <c r="D383" s="61"/>
      <c r="E383" s="16"/>
      <c r="F383" s="61"/>
      <c r="G383" s="16"/>
      <c r="H383" s="61"/>
      <c r="I383" s="16"/>
      <c r="J383" s="61"/>
      <c r="K383" s="16"/>
    </row>
    <row r="384" spans="1:11" ht="12.75" x14ac:dyDescent="0.2">
      <c r="A384" s="143"/>
      <c r="B384" s="292"/>
      <c r="C384" s="241"/>
      <c r="D384" s="61"/>
      <c r="E384" s="16"/>
      <c r="F384" s="61"/>
      <c r="G384" s="16"/>
      <c r="H384" s="61"/>
      <c r="I384" s="16"/>
      <c r="J384" s="61"/>
      <c r="K384" s="16"/>
    </row>
    <row r="385" spans="1:11" ht="12.75" x14ac:dyDescent="0.2">
      <c r="A385" s="143"/>
      <c r="B385" s="292"/>
      <c r="C385" s="241"/>
      <c r="D385" s="61"/>
      <c r="E385" s="16"/>
      <c r="F385" s="61"/>
      <c r="G385" s="16"/>
      <c r="H385" s="61"/>
      <c r="I385" s="16"/>
      <c r="J385" s="61"/>
      <c r="K385" s="16"/>
    </row>
    <row r="386" spans="1:11" ht="12.75" x14ac:dyDescent="0.2">
      <c r="A386" s="143"/>
      <c r="B386" s="292"/>
      <c r="C386" s="241"/>
      <c r="D386" s="61"/>
      <c r="E386" s="16"/>
      <c r="F386" s="61"/>
      <c r="G386" s="16"/>
      <c r="H386" s="61"/>
      <c r="I386" s="16"/>
      <c r="J386" s="61"/>
      <c r="K386" s="16"/>
    </row>
    <row r="387" spans="1:11" ht="12.75" x14ac:dyDescent="0.2">
      <c r="A387" s="143"/>
      <c r="B387" s="292"/>
      <c r="C387" s="241"/>
      <c r="D387" s="61"/>
      <c r="E387" s="16"/>
      <c r="F387" s="61"/>
      <c r="G387" s="16"/>
      <c r="H387" s="61"/>
      <c r="I387" s="16"/>
      <c r="J387" s="61"/>
      <c r="K387" s="16"/>
    </row>
    <row r="388" spans="1:11" ht="12.75" x14ac:dyDescent="0.2">
      <c r="A388" s="143"/>
      <c r="B388" s="292"/>
      <c r="C388" s="241"/>
      <c r="D388" s="61"/>
      <c r="E388" s="16"/>
      <c r="F388" s="61"/>
      <c r="G388" s="16"/>
      <c r="H388" s="61"/>
      <c r="I388" s="16"/>
      <c r="J388" s="61"/>
      <c r="K388" s="16"/>
    </row>
    <row r="389" spans="1:11" ht="12.75" x14ac:dyDescent="0.2">
      <c r="A389" s="143"/>
      <c r="B389" s="292"/>
      <c r="C389" s="241"/>
      <c r="D389" s="61"/>
      <c r="E389" s="16"/>
      <c r="F389" s="61"/>
      <c r="G389" s="16"/>
      <c r="H389" s="61"/>
      <c r="I389" s="16"/>
      <c r="J389" s="61"/>
      <c r="K389" s="16"/>
    </row>
    <row r="390" spans="1:11" ht="12.75" x14ac:dyDescent="0.2">
      <c r="A390" s="143"/>
      <c r="B390" s="292"/>
      <c r="C390" s="241"/>
      <c r="D390" s="61"/>
      <c r="E390" s="16"/>
      <c r="F390" s="61"/>
      <c r="G390" s="16"/>
      <c r="H390" s="61"/>
      <c r="I390" s="16"/>
      <c r="J390" s="61"/>
      <c r="K390" s="16"/>
    </row>
    <row r="391" spans="1:11" ht="12.75" x14ac:dyDescent="0.2">
      <c r="A391" s="143"/>
      <c r="B391" s="292"/>
      <c r="C391" s="241"/>
      <c r="D391" s="61"/>
      <c r="E391" s="16"/>
      <c r="F391" s="61"/>
      <c r="G391" s="16"/>
      <c r="H391" s="61"/>
      <c r="I391" s="16"/>
      <c r="J391" s="61"/>
      <c r="K391" s="16"/>
    </row>
    <row r="392" spans="1:11" ht="12.75" x14ac:dyDescent="0.2">
      <c r="A392" s="143"/>
      <c r="B392" s="292"/>
      <c r="C392" s="241"/>
      <c r="D392" s="61"/>
      <c r="E392" s="16"/>
      <c r="F392" s="61"/>
      <c r="G392" s="16"/>
      <c r="H392" s="61"/>
      <c r="I392" s="16"/>
      <c r="J392" s="61"/>
      <c r="K392" s="16"/>
    </row>
    <row r="393" spans="1:11" ht="12.75" x14ac:dyDescent="0.2">
      <c r="A393" s="143"/>
      <c r="B393" s="292"/>
      <c r="C393" s="241"/>
      <c r="D393" s="61"/>
      <c r="E393" s="16"/>
      <c r="F393" s="61"/>
      <c r="G393" s="16"/>
      <c r="H393" s="61"/>
      <c r="I393" s="16"/>
      <c r="J393" s="61"/>
      <c r="K393" s="16"/>
    </row>
    <row r="394" spans="1:11" ht="12.75" x14ac:dyDescent="0.2">
      <c r="A394" s="143"/>
      <c r="B394" s="292"/>
      <c r="C394" s="241"/>
      <c r="D394" s="61"/>
      <c r="E394" s="16"/>
      <c r="F394" s="61"/>
      <c r="G394" s="16"/>
      <c r="H394" s="61"/>
      <c r="I394" s="16"/>
      <c r="J394" s="61"/>
      <c r="K394" s="16"/>
    </row>
    <row r="395" spans="1:11" ht="12.75" x14ac:dyDescent="0.2">
      <c r="A395" s="143"/>
      <c r="B395" s="292"/>
      <c r="C395" s="241"/>
      <c r="D395" s="61"/>
      <c r="E395" s="16"/>
      <c r="F395" s="61"/>
      <c r="G395" s="16"/>
      <c r="H395" s="61"/>
      <c r="I395" s="16"/>
      <c r="J395" s="61"/>
      <c r="K395" s="16"/>
    </row>
    <row r="396" spans="1:11" ht="12.75" x14ac:dyDescent="0.2">
      <c r="A396" s="143"/>
      <c r="B396" s="292"/>
      <c r="C396" s="241"/>
      <c r="D396" s="61"/>
      <c r="E396" s="16"/>
      <c r="F396" s="61"/>
      <c r="G396" s="16"/>
      <c r="H396" s="61"/>
      <c r="I396" s="16"/>
      <c r="J396" s="61"/>
      <c r="K396" s="16"/>
    </row>
    <row r="397" spans="1:11" ht="12.75" x14ac:dyDescent="0.2">
      <c r="A397" s="143"/>
      <c r="B397" s="292"/>
      <c r="C397" s="241"/>
      <c r="D397" s="61"/>
      <c r="E397" s="16"/>
      <c r="F397" s="61"/>
      <c r="G397" s="16"/>
      <c r="H397" s="61"/>
      <c r="I397" s="16"/>
      <c r="J397" s="61"/>
      <c r="K397" s="16"/>
    </row>
    <row r="398" spans="1:11" ht="12.75" x14ac:dyDescent="0.2">
      <c r="A398" s="143"/>
      <c r="B398" s="292"/>
      <c r="C398" s="241"/>
      <c r="D398" s="61"/>
      <c r="E398" s="16"/>
      <c r="F398" s="61"/>
      <c r="G398" s="16"/>
      <c r="H398" s="61"/>
      <c r="I398" s="16"/>
      <c r="J398" s="61"/>
      <c r="K398" s="16"/>
    </row>
    <row r="399" spans="1:11" ht="12.75" x14ac:dyDescent="0.2">
      <c r="A399" s="143"/>
      <c r="B399" s="292"/>
      <c r="C399" s="241"/>
      <c r="D399" s="61"/>
      <c r="E399" s="16"/>
      <c r="F399" s="61"/>
      <c r="G399" s="16"/>
      <c r="H399" s="61"/>
      <c r="I399" s="16"/>
      <c r="J399" s="61"/>
      <c r="K399" s="16"/>
    </row>
    <row r="400" spans="1:11" ht="12.75" x14ac:dyDescent="0.2">
      <c r="A400" s="143"/>
      <c r="B400" s="292"/>
      <c r="C400" s="241"/>
      <c r="D400" s="61"/>
      <c r="E400" s="16"/>
      <c r="F400" s="61"/>
      <c r="G400" s="16"/>
      <c r="H400" s="61"/>
      <c r="I400" s="16"/>
      <c r="J400" s="61"/>
      <c r="K400" s="16"/>
    </row>
    <row r="401" spans="1:11" ht="12.75" x14ac:dyDescent="0.2">
      <c r="A401" s="143"/>
      <c r="B401" s="292"/>
      <c r="C401" s="241"/>
      <c r="D401" s="61"/>
      <c r="E401" s="16"/>
      <c r="F401" s="61"/>
      <c r="G401" s="16"/>
      <c r="H401" s="61"/>
      <c r="I401" s="16"/>
      <c r="J401" s="61"/>
      <c r="K401" s="16"/>
    </row>
    <row r="402" spans="1:11" ht="12.75" x14ac:dyDescent="0.2">
      <c r="A402" s="143"/>
      <c r="B402" s="292"/>
      <c r="C402" s="241"/>
      <c r="D402" s="61"/>
      <c r="E402" s="16"/>
      <c r="F402" s="61"/>
      <c r="G402" s="16"/>
      <c r="H402" s="61"/>
      <c r="I402" s="16"/>
      <c r="J402" s="61"/>
      <c r="K402" s="16"/>
    </row>
    <row r="403" spans="1:11" ht="12.75" x14ac:dyDescent="0.2">
      <c r="A403" s="143"/>
      <c r="B403" s="292"/>
      <c r="C403" s="241"/>
      <c r="D403" s="61"/>
      <c r="E403" s="16"/>
      <c r="F403" s="61"/>
      <c r="G403" s="16"/>
      <c r="H403" s="61"/>
      <c r="I403" s="16"/>
      <c r="J403" s="61"/>
      <c r="K403" s="16"/>
    </row>
    <row r="404" spans="1:11" ht="12.75" x14ac:dyDescent="0.2">
      <c r="A404" s="143"/>
      <c r="B404" s="292"/>
      <c r="C404" s="241"/>
      <c r="D404" s="61"/>
      <c r="E404" s="16"/>
      <c r="F404" s="61"/>
      <c r="G404" s="16"/>
      <c r="H404" s="61"/>
      <c r="I404" s="16"/>
      <c r="J404" s="61"/>
      <c r="K404" s="16"/>
    </row>
    <row r="405" spans="1:11" ht="12.75" x14ac:dyDescent="0.2">
      <c r="A405" s="143"/>
      <c r="B405" s="292"/>
      <c r="C405" s="241"/>
      <c r="D405" s="61"/>
      <c r="E405" s="16"/>
      <c r="F405" s="61"/>
      <c r="G405" s="16"/>
      <c r="H405" s="61"/>
      <c r="I405" s="16"/>
      <c r="J405" s="61"/>
      <c r="K405" s="16"/>
    </row>
    <row r="406" spans="1:11" ht="12.75" x14ac:dyDescent="0.2">
      <c r="A406" s="143"/>
      <c r="B406" s="292"/>
      <c r="C406" s="241"/>
      <c r="D406" s="61"/>
      <c r="E406" s="16"/>
      <c r="F406" s="61"/>
      <c r="G406" s="16"/>
      <c r="H406" s="61"/>
      <c r="I406" s="16"/>
      <c r="J406" s="61"/>
      <c r="K406" s="16"/>
    </row>
    <row r="407" spans="1:11" ht="12.75" x14ac:dyDescent="0.2">
      <c r="A407" s="143"/>
      <c r="B407" s="292"/>
      <c r="C407" s="241"/>
      <c r="D407" s="61"/>
      <c r="E407" s="16"/>
      <c r="F407" s="61"/>
      <c r="G407" s="16"/>
      <c r="H407" s="61"/>
      <c r="I407" s="16"/>
      <c r="J407" s="61"/>
      <c r="K407" s="16"/>
    </row>
    <row r="408" spans="1:11" ht="12.75" x14ac:dyDescent="0.2">
      <c r="A408" s="143"/>
      <c r="B408" s="292"/>
      <c r="C408" s="241"/>
      <c r="D408" s="61"/>
      <c r="E408" s="16"/>
      <c r="F408" s="61"/>
      <c r="G408" s="16"/>
      <c r="H408" s="61"/>
      <c r="I408" s="16"/>
      <c r="J408" s="61"/>
      <c r="K408" s="16"/>
    </row>
    <row r="409" spans="1:11" ht="12.75" x14ac:dyDescent="0.2">
      <c r="A409" s="143"/>
      <c r="B409" s="292"/>
      <c r="C409" s="241"/>
      <c r="D409" s="61"/>
      <c r="E409" s="16"/>
      <c r="F409" s="61"/>
      <c r="G409" s="16"/>
      <c r="H409" s="61"/>
      <c r="I409" s="16"/>
      <c r="J409" s="61"/>
      <c r="K409" s="16"/>
    </row>
    <row r="410" spans="1:11" ht="12.75" x14ac:dyDescent="0.2">
      <c r="A410" s="143"/>
      <c r="B410" s="292"/>
      <c r="C410" s="241"/>
      <c r="D410" s="61"/>
      <c r="E410" s="16"/>
      <c r="F410" s="61"/>
      <c r="G410" s="16"/>
      <c r="H410" s="61"/>
      <c r="I410" s="16"/>
      <c r="J410" s="61"/>
      <c r="K410" s="16"/>
    </row>
    <row r="411" spans="1:11" ht="12.75" x14ac:dyDescent="0.2">
      <c r="A411" s="143"/>
      <c r="B411" s="292"/>
      <c r="C411" s="241"/>
      <c r="D411" s="61"/>
      <c r="E411" s="16"/>
      <c r="F411" s="61"/>
      <c r="G411" s="16"/>
      <c r="H411" s="61"/>
      <c r="I411" s="16"/>
      <c r="J411" s="61"/>
      <c r="K411" s="16"/>
    </row>
    <row r="412" spans="1:11" ht="12.75" x14ac:dyDescent="0.2">
      <c r="A412" s="143"/>
      <c r="B412" s="292"/>
      <c r="C412" s="241"/>
      <c r="D412" s="61"/>
      <c r="E412" s="16"/>
      <c r="F412" s="61"/>
      <c r="G412" s="16"/>
      <c r="H412" s="61"/>
      <c r="I412" s="16"/>
      <c r="J412" s="61"/>
      <c r="K412" s="16"/>
    </row>
    <row r="413" spans="1:11" ht="12.75" x14ac:dyDescent="0.2">
      <c r="A413" s="143"/>
      <c r="B413" s="292"/>
      <c r="C413" s="241"/>
      <c r="D413" s="61"/>
      <c r="E413" s="16"/>
      <c r="F413" s="61"/>
      <c r="G413" s="16"/>
      <c r="H413" s="61"/>
      <c r="I413" s="16"/>
      <c r="J413" s="61"/>
      <c r="K413" s="16"/>
    </row>
    <row r="414" spans="1:11" ht="12.75" x14ac:dyDescent="0.2">
      <c r="A414" s="143"/>
      <c r="B414" s="292"/>
      <c r="C414" s="241"/>
      <c r="D414" s="61"/>
      <c r="E414" s="16"/>
      <c r="F414" s="61"/>
      <c r="G414" s="16"/>
      <c r="H414" s="61"/>
      <c r="I414" s="16"/>
      <c r="J414" s="61"/>
      <c r="K414" s="16"/>
    </row>
    <row r="415" spans="1:11" ht="12.75" x14ac:dyDescent="0.2">
      <c r="A415" s="143"/>
      <c r="B415" s="292"/>
      <c r="C415" s="241"/>
      <c r="D415" s="61"/>
      <c r="E415" s="16"/>
      <c r="F415" s="61"/>
      <c r="G415" s="16"/>
      <c r="H415" s="61"/>
      <c r="I415" s="16"/>
      <c r="J415" s="61"/>
      <c r="K415" s="16"/>
    </row>
    <row r="416" spans="1:11" ht="12.75" x14ac:dyDescent="0.2">
      <c r="A416" s="143"/>
      <c r="B416" s="292"/>
      <c r="C416" s="241"/>
      <c r="D416" s="61"/>
      <c r="E416" s="16"/>
      <c r="F416" s="61"/>
      <c r="G416" s="16"/>
      <c r="H416" s="61"/>
      <c r="I416" s="16"/>
      <c r="J416" s="61"/>
      <c r="K416" s="16"/>
    </row>
    <row r="417" spans="1:11" ht="12.75" x14ac:dyDescent="0.2">
      <c r="A417" s="143"/>
      <c r="B417" s="292"/>
      <c r="C417" s="241"/>
      <c r="D417" s="61"/>
      <c r="E417" s="16"/>
      <c r="F417" s="61"/>
      <c r="G417" s="16"/>
      <c r="H417" s="61"/>
      <c r="I417" s="16"/>
      <c r="J417" s="61"/>
      <c r="K417" s="16"/>
    </row>
    <row r="418" spans="1:11" ht="12.75" x14ac:dyDescent="0.2">
      <c r="A418" s="143"/>
      <c r="B418" s="292"/>
      <c r="C418" s="241"/>
      <c r="D418" s="61"/>
      <c r="E418" s="16"/>
      <c r="F418" s="61"/>
      <c r="G418" s="16"/>
      <c r="H418" s="61"/>
      <c r="I418" s="16"/>
      <c r="J418" s="61"/>
      <c r="K418" s="16"/>
    </row>
    <row r="419" spans="1:11" ht="12.75" x14ac:dyDescent="0.2">
      <c r="A419" s="143"/>
      <c r="B419" s="292"/>
      <c r="C419" s="241"/>
      <c r="D419" s="61"/>
      <c r="E419" s="16"/>
      <c r="F419" s="61"/>
      <c r="G419" s="16"/>
      <c r="H419" s="61"/>
      <c r="I419" s="16"/>
      <c r="J419" s="61"/>
      <c r="K419" s="16"/>
    </row>
    <row r="420" spans="1:11" ht="12.75" x14ac:dyDescent="0.2">
      <c r="A420" s="143"/>
      <c r="B420" s="292"/>
      <c r="C420" s="241"/>
      <c r="D420" s="61"/>
      <c r="E420" s="16"/>
      <c r="F420" s="61"/>
      <c r="G420" s="16"/>
      <c r="H420" s="61"/>
      <c r="I420" s="16"/>
      <c r="J420" s="61"/>
      <c r="K420" s="16"/>
    </row>
    <row r="421" spans="1:11" ht="12.75" x14ac:dyDescent="0.2">
      <c r="A421" s="143"/>
      <c r="B421" s="292"/>
      <c r="C421" s="241"/>
      <c r="D421" s="61"/>
      <c r="E421" s="16"/>
      <c r="F421" s="61"/>
      <c r="G421" s="16"/>
      <c r="H421" s="61"/>
      <c r="I421" s="16"/>
      <c r="J421" s="61"/>
      <c r="K421" s="16"/>
    </row>
    <row r="422" spans="1:11" ht="12.75" x14ac:dyDescent="0.2">
      <c r="A422" s="143"/>
      <c r="B422" s="292"/>
      <c r="C422" s="241"/>
      <c r="D422" s="61"/>
      <c r="E422" s="16"/>
      <c r="F422" s="61"/>
      <c r="G422" s="16"/>
      <c r="H422" s="61"/>
      <c r="I422" s="16"/>
      <c r="J422" s="61"/>
      <c r="K422" s="16"/>
    </row>
    <row r="423" spans="1:11" ht="12.75" x14ac:dyDescent="0.2">
      <c r="A423" s="143"/>
      <c r="B423" s="292"/>
      <c r="C423" s="241"/>
      <c r="D423" s="61"/>
      <c r="E423" s="16"/>
      <c r="F423" s="61"/>
      <c r="G423" s="16"/>
      <c r="H423" s="61"/>
      <c r="I423" s="16"/>
      <c r="J423" s="61"/>
      <c r="K423" s="16"/>
    </row>
    <row r="424" spans="1:11" ht="12.75" x14ac:dyDescent="0.2">
      <c r="A424" s="143"/>
      <c r="B424" s="292"/>
      <c r="C424" s="241"/>
      <c r="D424" s="61"/>
      <c r="E424" s="16"/>
      <c r="F424" s="61"/>
      <c r="G424" s="16"/>
      <c r="H424" s="61"/>
      <c r="I424" s="16"/>
      <c r="J424" s="61"/>
      <c r="K424" s="16"/>
    </row>
    <row r="425" spans="1:11" ht="12.75" x14ac:dyDescent="0.2">
      <c r="A425" s="143"/>
      <c r="B425" s="292"/>
      <c r="C425" s="241"/>
      <c r="D425" s="61"/>
      <c r="E425" s="16"/>
      <c r="F425" s="61"/>
      <c r="G425" s="16"/>
      <c r="H425" s="61"/>
      <c r="I425" s="16"/>
      <c r="J425" s="61"/>
      <c r="K425" s="16"/>
    </row>
    <row r="426" spans="1:11" ht="12.75" x14ac:dyDescent="0.2">
      <c r="A426" s="143"/>
      <c r="B426" s="292"/>
      <c r="C426" s="241"/>
      <c r="D426" s="61"/>
      <c r="E426" s="16"/>
      <c r="F426" s="61"/>
      <c r="G426" s="16"/>
      <c r="H426" s="61"/>
      <c r="I426" s="16"/>
      <c r="J426" s="61"/>
      <c r="K426" s="16"/>
    </row>
    <row r="427" spans="1:11" ht="12.75" x14ac:dyDescent="0.2">
      <c r="A427" s="143"/>
      <c r="B427" s="292"/>
      <c r="C427" s="241"/>
      <c r="D427" s="61"/>
      <c r="E427" s="16"/>
      <c r="F427" s="61"/>
      <c r="G427" s="16"/>
      <c r="H427" s="61"/>
      <c r="I427" s="16"/>
      <c r="J427" s="61"/>
      <c r="K427" s="16"/>
    </row>
    <row r="428" spans="1:11" ht="12.75" x14ac:dyDescent="0.2">
      <c r="A428" s="143"/>
      <c r="B428" s="292"/>
      <c r="C428" s="241"/>
      <c r="D428" s="61"/>
      <c r="E428" s="16"/>
      <c r="F428" s="61"/>
      <c r="G428" s="16"/>
      <c r="H428" s="61"/>
      <c r="I428" s="16"/>
      <c r="J428" s="61"/>
      <c r="K428" s="16"/>
    </row>
    <row r="429" spans="1:11" ht="12.75" x14ac:dyDescent="0.2">
      <c r="A429" s="143"/>
      <c r="B429" s="292"/>
      <c r="C429" s="241"/>
      <c r="D429" s="61"/>
      <c r="E429" s="16"/>
      <c r="F429" s="61"/>
      <c r="G429" s="16"/>
      <c r="H429" s="61"/>
      <c r="I429" s="16"/>
      <c r="J429" s="61"/>
      <c r="K429" s="16"/>
    </row>
    <row r="430" spans="1:11" ht="12.75" x14ac:dyDescent="0.2">
      <c r="A430" s="143"/>
      <c r="B430" s="292"/>
      <c r="C430" s="241"/>
      <c r="D430" s="61"/>
      <c r="E430" s="16"/>
      <c r="F430" s="61"/>
      <c r="G430" s="16"/>
      <c r="H430" s="61"/>
      <c r="I430" s="16"/>
      <c r="J430" s="61"/>
      <c r="K430" s="16"/>
    </row>
    <row r="431" spans="1:11" ht="12.75" x14ac:dyDescent="0.2">
      <c r="A431" s="143"/>
      <c r="B431" s="292"/>
      <c r="C431" s="241"/>
      <c r="D431" s="61"/>
      <c r="E431" s="16"/>
      <c r="F431" s="61"/>
      <c r="G431" s="16"/>
      <c r="H431" s="61"/>
      <c r="I431" s="16"/>
      <c r="J431" s="61"/>
      <c r="K431" s="16"/>
    </row>
    <row r="432" spans="1:11" ht="12.75" x14ac:dyDescent="0.2">
      <c r="A432" s="143"/>
      <c r="B432" s="292"/>
      <c r="C432" s="241"/>
      <c r="D432" s="61"/>
      <c r="E432" s="16"/>
      <c r="F432" s="61"/>
      <c r="G432" s="16"/>
      <c r="H432" s="61"/>
      <c r="I432" s="16"/>
      <c r="J432" s="61"/>
      <c r="K432" s="16"/>
    </row>
    <row r="433" spans="1:11" ht="12.75" x14ac:dyDescent="0.2">
      <c r="A433" s="143"/>
      <c r="B433" s="292"/>
      <c r="C433" s="241"/>
      <c r="D433" s="61"/>
      <c r="E433" s="16"/>
      <c r="F433" s="61"/>
      <c r="G433" s="16"/>
      <c r="H433" s="61"/>
      <c r="I433" s="16"/>
      <c r="J433" s="61"/>
      <c r="K433" s="16"/>
    </row>
    <row r="434" spans="1:11" ht="12.75" x14ac:dyDescent="0.2">
      <c r="A434" s="143"/>
      <c r="B434" s="292"/>
      <c r="C434" s="241"/>
      <c r="D434" s="61"/>
      <c r="E434" s="16"/>
      <c r="F434" s="61"/>
      <c r="G434" s="16"/>
      <c r="H434" s="61"/>
      <c r="I434" s="16"/>
      <c r="J434" s="61"/>
      <c r="K434" s="16"/>
    </row>
    <row r="435" spans="1:11" ht="12.75" x14ac:dyDescent="0.2">
      <c r="A435" s="143"/>
      <c r="B435" s="292"/>
      <c r="C435" s="241"/>
      <c r="D435" s="61"/>
      <c r="E435" s="16"/>
      <c r="F435" s="61"/>
      <c r="G435" s="16"/>
      <c r="H435" s="61"/>
      <c r="I435" s="16"/>
      <c r="J435" s="61"/>
      <c r="K435" s="16"/>
    </row>
    <row r="436" spans="1:11" ht="12.75" x14ac:dyDescent="0.2">
      <c r="A436" s="143"/>
      <c r="B436" s="292"/>
      <c r="C436" s="241"/>
      <c r="D436" s="61"/>
      <c r="E436" s="16"/>
      <c r="F436" s="61"/>
      <c r="G436" s="16"/>
      <c r="H436" s="61"/>
      <c r="I436" s="16"/>
      <c r="J436" s="61"/>
      <c r="K436" s="16"/>
    </row>
    <row r="437" spans="1:11" ht="12.75" x14ac:dyDescent="0.2">
      <c r="A437" s="143"/>
      <c r="B437" s="292"/>
      <c r="C437" s="241"/>
      <c r="D437" s="61"/>
      <c r="E437" s="16"/>
      <c r="F437" s="61"/>
      <c r="G437" s="16"/>
      <c r="H437" s="61"/>
      <c r="I437" s="16"/>
      <c r="J437" s="61"/>
      <c r="K437" s="16"/>
    </row>
    <row r="438" spans="1:11" ht="12.75" x14ac:dyDescent="0.2">
      <c r="A438" s="143"/>
      <c r="B438" s="292"/>
      <c r="C438" s="241"/>
      <c r="D438" s="61"/>
      <c r="E438" s="16"/>
      <c r="F438" s="61"/>
      <c r="G438" s="16"/>
      <c r="H438" s="61"/>
      <c r="I438" s="16"/>
      <c r="J438" s="61"/>
      <c r="K438" s="16"/>
    </row>
    <row r="439" spans="1:11" ht="12.75" x14ac:dyDescent="0.2">
      <c r="A439" s="143"/>
      <c r="B439" s="292"/>
      <c r="C439" s="241"/>
      <c r="D439" s="61"/>
      <c r="E439" s="16"/>
      <c r="F439" s="61"/>
      <c r="G439" s="16"/>
      <c r="H439" s="61"/>
      <c r="I439" s="16"/>
      <c r="J439" s="61"/>
      <c r="K439" s="16"/>
    </row>
    <row r="440" spans="1:11" ht="12.75" x14ac:dyDescent="0.2">
      <c r="A440" s="143"/>
      <c r="B440" s="292"/>
      <c r="C440" s="241"/>
      <c r="D440" s="61"/>
      <c r="E440" s="16"/>
      <c r="F440" s="61"/>
      <c r="G440" s="16"/>
      <c r="H440" s="61"/>
      <c r="I440" s="16"/>
      <c r="J440" s="61"/>
      <c r="K440" s="16"/>
    </row>
    <row r="441" spans="1:11" ht="12.75" x14ac:dyDescent="0.2">
      <c r="A441" s="143"/>
      <c r="B441" s="292"/>
      <c r="C441" s="241"/>
      <c r="D441" s="61"/>
      <c r="E441" s="16"/>
      <c r="F441" s="61"/>
      <c r="G441" s="16"/>
      <c r="H441" s="61"/>
      <c r="I441" s="16"/>
      <c r="J441" s="61"/>
      <c r="K441" s="16"/>
    </row>
    <row r="442" spans="1:11" ht="12.75" x14ac:dyDescent="0.2">
      <c r="A442" s="143"/>
      <c r="B442" s="292"/>
      <c r="C442" s="241"/>
      <c r="D442" s="61"/>
      <c r="E442" s="16"/>
      <c r="F442" s="61"/>
      <c r="G442" s="16"/>
      <c r="H442" s="61"/>
      <c r="I442" s="16"/>
      <c r="J442" s="61"/>
      <c r="K442" s="16"/>
    </row>
    <row r="443" spans="1:11" ht="12.75" x14ac:dyDescent="0.2">
      <c r="A443" s="143"/>
      <c r="B443" s="292"/>
      <c r="C443" s="241"/>
      <c r="D443" s="61"/>
      <c r="E443" s="16"/>
      <c r="F443" s="61"/>
      <c r="G443" s="16"/>
      <c r="H443" s="61"/>
      <c r="I443" s="16"/>
      <c r="J443" s="61"/>
      <c r="K443" s="16"/>
    </row>
    <row r="444" spans="1:11" ht="12.75" x14ac:dyDescent="0.2">
      <c r="A444" s="143"/>
      <c r="B444" s="292"/>
      <c r="C444" s="241"/>
      <c r="D444" s="61"/>
      <c r="E444" s="16"/>
      <c r="F444" s="61"/>
      <c r="G444" s="16"/>
      <c r="H444" s="61"/>
      <c r="I444" s="16"/>
      <c r="J444" s="61"/>
      <c r="K444" s="16"/>
    </row>
    <row r="445" spans="1:11" ht="12.75" x14ac:dyDescent="0.2">
      <c r="A445" s="143"/>
      <c r="B445" s="292"/>
      <c r="C445" s="241"/>
      <c r="D445" s="61"/>
      <c r="E445" s="16"/>
      <c r="F445" s="61"/>
      <c r="G445" s="16"/>
      <c r="H445" s="61"/>
      <c r="I445" s="16"/>
      <c r="J445" s="61"/>
      <c r="K445" s="16"/>
    </row>
    <row r="446" spans="1:11" ht="12.75" x14ac:dyDescent="0.2">
      <c r="A446" s="143"/>
      <c r="B446" s="292"/>
      <c r="C446" s="241"/>
      <c r="D446" s="61"/>
      <c r="E446" s="16"/>
      <c r="F446" s="61"/>
      <c r="G446" s="16"/>
      <c r="H446" s="61"/>
      <c r="I446" s="16"/>
      <c r="J446" s="61"/>
      <c r="K446" s="16"/>
    </row>
    <row r="447" spans="1:11" ht="12.75" x14ac:dyDescent="0.2">
      <c r="A447" s="143"/>
      <c r="B447" s="292"/>
      <c r="C447" s="241"/>
      <c r="D447" s="61"/>
      <c r="E447" s="16"/>
      <c r="F447" s="61"/>
      <c r="G447" s="16"/>
      <c r="H447" s="61"/>
      <c r="I447" s="16"/>
      <c r="J447" s="61"/>
      <c r="K447" s="16"/>
    </row>
    <row r="448" spans="1:11" ht="12.75" x14ac:dyDescent="0.2">
      <c r="A448" s="143"/>
      <c r="B448" s="292"/>
      <c r="C448" s="241"/>
      <c r="D448" s="61"/>
      <c r="E448" s="16"/>
      <c r="F448" s="61"/>
      <c r="G448" s="16"/>
      <c r="H448" s="61"/>
      <c r="I448" s="16"/>
      <c r="J448" s="61"/>
      <c r="K448" s="16"/>
    </row>
    <row r="449" spans="1:11" ht="12.75" x14ac:dyDescent="0.2">
      <c r="A449" s="143"/>
      <c r="B449" s="292"/>
      <c r="C449" s="241"/>
      <c r="D449" s="61"/>
      <c r="E449" s="16"/>
      <c r="F449" s="61"/>
      <c r="G449" s="16"/>
      <c r="H449" s="61"/>
      <c r="I449" s="16"/>
      <c r="J449" s="61"/>
      <c r="K449" s="16"/>
    </row>
    <row r="450" spans="1:11" ht="12.75" x14ac:dyDescent="0.2">
      <c r="A450" s="143"/>
      <c r="B450" s="292"/>
      <c r="C450" s="241"/>
      <c r="D450" s="61"/>
      <c r="E450" s="16"/>
      <c r="F450" s="61"/>
      <c r="G450" s="16"/>
      <c r="H450" s="61"/>
      <c r="I450" s="16"/>
      <c r="J450" s="61"/>
      <c r="K450" s="16"/>
    </row>
    <row r="451" spans="1:11" ht="12.75" x14ac:dyDescent="0.2">
      <c r="A451" s="143"/>
      <c r="B451" s="292"/>
      <c r="C451" s="241"/>
      <c r="D451" s="61"/>
      <c r="E451" s="16"/>
      <c r="F451" s="61"/>
      <c r="G451" s="16"/>
      <c r="H451" s="61"/>
      <c r="I451" s="16"/>
      <c r="J451" s="61"/>
      <c r="K451" s="16"/>
    </row>
    <row r="452" spans="1:11" ht="12.75" x14ac:dyDescent="0.2">
      <c r="A452" s="143"/>
      <c r="B452" s="292"/>
      <c r="C452" s="241"/>
      <c r="D452" s="61"/>
      <c r="E452" s="16"/>
      <c r="F452" s="61"/>
      <c r="G452" s="16"/>
      <c r="H452" s="61"/>
      <c r="I452" s="16"/>
      <c r="J452" s="61"/>
      <c r="K452" s="16"/>
    </row>
    <row r="453" spans="1:11" ht="12.75" x14ac:dyDescent="0.2">
      <c r="A453" s="143"/>
      <c r="B453" s="292"/>
      <c r="C453" s="241"/>
      <c r="D453" s="61"/>
      <c r="E453" s="16"/>
      <c r="F453" s="61"/>
      <c r="G453" s="16"/>
      <c r="H453" s="61"/>
      <c r="I453" s="16"/>
      <c r="J453" s="61"/>
      <c r="K453" s="16"/>
    </row>
    <row r="454" spans="1:11" ht="12.75" x14ac:dyDescent="0.2">
      <c r="A454" s="143"/>
      <c r="B454" s="292"/>
      <c r="C454" s="241"/>
      <c r="D454" s="61"/>
      <c r="E454" s="16"/>
      <c r="F454" s="61"/>
      <c r="G454" s="16"/>
      <c r="H454" s="61"/>
      <c r="I454" s="16"/>
      <c r="J454" s="61"/>
      <c r="K454" s="16"/>
    </row>
    <row r="455" spans="1:11" ht="12.75" x14ac:dyDescent="0.2">
      <c r="A455" s="143"/>
      <c r="B455" s="292"/>
      <c r="C455" s="241"/>
      <c r="D455" s="61"/>
      <c r="E455" s="16"/>
      <c r="F455" s="61"/>
      <c r="G455" s="16"/>
      <c r="H455" s="61"/>
      <c r="I455" s="16"/>
      <c r="J455" s="61"/>
      <c r="K455" s="16"/>
    </row>
    <row r="456" spans="1:11" ht="12.75" x14ac:dyDescent="0.2">
      <c r="A456" s="143"/>
      <c r="B456" s="292"/>
      <c r="C456" s="241"/>
      <c r="D456" s="61"/>
      <c r="E456" s="16"/>
      <c r="F456" s="61"/>
      <c r="G456" s="16"/>
      <c r="H456" s="61"/>
      <c r="I456" s="16"/>
      <c r="J456" s="61"/>
      <c r="K456" s="16"/>
    </row>
    <row r="457" spans="1:11" ht="12.75" x14ac:dyDescent="0.2">
      <c r="A457" s="143"/>
      <c r="B457" s="292"/>
      <c r="C457" s="241"/>
      <c r="D457" s="61"/>
      <c r="E457" s="16"/>
      <c r="F457" s="61"/>
      <c r="G457" s="16"/>
      <c r="H457" s="61"/>
      <c r="I457" s="16"/>
      <c r="J457" s="61"/>
      <c r="K457" s="16"/>
    </row>
    <row r="458" spans="1:11" ht="12.75" x14ac:dyDescent="0.2">
      <c r="A458" s="143"/>
      <c r="B458" s="292"/>
      <c r="C458" s="241"/>
      <c r="D458" s="61"/>
      <c r="E458" s="16"/>
      <c r="F458" s="61"/>
      <c r="G458" s="16"/>
      <c r="H458" s="61"/>
      <c r="I458" s="16"/>
      <c r="J458" s="61"/>
      <c r="K458" s="16"/>
    </row>
    <row r="459" spans="1:11" ht="12.75" x14ac:dyDescent="0.2">
      <c r="A459" s="143"/>
      <c r="B459" s="292"/>
      <c r="C459" s="241"/>
      <c r="D459" s="61"/>
      <c r="E459" s="16"/>
      <c r="F459" s="61"/>
      <c r="G459" s="16"/>
      <c r="H459" s="61"/>
      <c r="I459" s="16"/>
      <c r="J459" s="61"/>
      <c r="K459" s="16"/>
    </row>
    <row r="460" spans="1:11" ht="12.75" x14ac:dyDescent="0.2">
      <c r="A460" s="143"/>
      <c r="B460" s="292"/>
      <c r="C460" s="241"/>
      <c r="D460" s="61"/>
      <c r="E460" s="16"/>
      <c r="F460" s="61"/>
      <c r="G460" s="16"/>
      <c r="H460" s="61"/>
      <c r="I460" s="16"/>
      <c r="J460" s="61"/>
      <c r="K460" s="16"/>
    </row>
    <row r="461" spans="1:11" ht="12.75" x14ac:dyDescent="0.2">
      <c r="A461" s="143"/>
      <c r="B461" s="292"/>
      <c r="C461" s="241"/>
      <c r="D461" s="61"/>
      <c r="E461" s="16"/>
      <c r="F461" s="61"/>
      <c r="G461" s="16"/>
      <c r="H461" s="61"/>
      <c r="I461" s="16"/>
      <c r="J461" s="61"/>
      <c r="K461" s="16"/>
    </row>
    <row r="462" spans="1:11" ht="12.75" x14ac:dyDescent="0.2">
      <c r="A462" s="143"/>
      <c r="B462" s="292"/>
      <c r="C462" s="241"/>
      <c r="D462" s="61"/>
      <c r="E462" s="16"/>
      <c r="F462" s="61"/>
      <c r="G462" s="16"/>
      <c r="H462" s="61"/>
      <c r="I462" s="16"/>
      <c r="J462" s="61"/>
      <c r="K462" s="16"/>
    </row>
    <row r="463" spans="1:11" ht="12.75" x14ac:dyDescent="0.2">
      <c r="A463" s="143"/>
      <c r="B463" s="292"/>
      <c r="C463" s="241"/>
      <c r="D463" s="61"/>
      <c r="E463" s="16"/>
      <c r="F463" s="61"/>
      <c r="G463" s="16"/>
      <c r="H463" s="61"/>
      <c r="I463" s="16"/>
      <c r="J463" s="61"/>
      <c r="K463" s="16"/>
    </row>
    <row r="464" spans="1:11" ht="12.75" x14ac:dyDescent="0.2">
      <c r="A464" s="143"/>
      <c r="B464" s="292"/>
      <c r="C464" s="241"/>
      <c r="D464" s="61"/>
      <c r="E464" s="16"/>
      <c r="F464" s="61"/>
      <c r="G464" s="16"/>
      <c r="H464" s="61"/>
      <c r="I464" s="16"/>
      <c r="J464" s="61"/>
      <c r="K464" s="16"/>
    </row>
    <row r="465" spans="1:11" ht="12.75" x14ac:dyDescent="0.2">
      <c r="A465" s="143"/>
      <c r="B465" s="292"/>
      <c r="C465" s="241"/>
      <c r="D465" s="61"/>
      <c r="E465" s="16"/>
      <c r="F465" s="61"/>
      <c r="G465" s="16"/>
      <c r="H465" s="61"/>
      <c r="I465" s="16"/>
      <c r="J465" s="61"/>
      <c r="K465" s="16"/>
    </row>
    <row r="466" spans="1:11" ht="12.75" x14ac:dyDescent="0.2">
      <c r="A466" s="143"/>
      <c r="B466" s="292"/>
      <c r="C466" s="241"/>
      <c r="D466" s="61"/>
      <c r="E466" s="16"/>
      <c r="F466" s="61"/>
      <c r="G466" s="16"/>
      <c r="H466" s="61"/>
      <c r="I466" s="16"/>
      <c r="J466" s="61"/>
      <c r="K466" s="16"/>
    </row>
    <row r="467" spans="1:11" ht="12.75" x14ac:dyDescent="0.2">
      <c r="A467" s="143"/>
      <c r="B467" s="292"/>
      <c r="C467" s="241"/>
      <c r="D467" s="61"/>
      <c r="E467" s="16"/>
      <c r="F467" s="61"/>
      <c r="G467" s="16"/>
      <c r="H467" s="61"/>
      <c r="I467" s="16"/>
      <c r="J467" s="61"/>
      <c r="K467" s="16"/>
    </row>
    <row r="468" spans="1:11" ht="12.75" x14ac:dyDescent="0.2">
      <c r="A468" s="143"/>
      <c r="B468" s="292"/>
      <c r="C468" s="241"/>
      <c r="D468" s="61"/>
      <c r="E468" s="16"/>
      <c r="F468" s="61"/>
      <c r="G468" s="16"/>
      <c r="H468" s="61"/>
      <c r="I468" s="16"/>
      <c r="J468" s="61"/>
      <c r="K468" s="16"/>
    </row>
    <row r="469" spans="1:11" ht="12.75" x14ac:dyDescent="0.2">
      <c r="A469" s="143"/>
      <c r="B469" s="292"/>
      <c r="C469" s="241"/>
      <c r="D469" s="61"/>
      <c r="E469" s="16"/>
      <c r="F469" s="61"/>
      <c r="G469" s="16"/>
      <c r="H469" s="61"/>
      <c r="I469" s="16"/>
      <c r="J469" s="61"/>
      <c r="K469" s="16"/>
    </row>
    <row r="470" spans="1:11" ht="12.75" x14ac:dyDescent="0.2">
      <c r="A470" s="143"/>
      <c r="B470" s="292"/>
      <c r="C470" s="241"/>
      <c r="D470" s="61"/>
      <c r="E470" s="16"/>
      <c r="F470" s="61"/>
      <c r="G470" s="16"/>
      <c r="H470" s="61"/>
      <c r="I470" s="16"/>
      <c r="J470" s="61"/>
      <c r="K470" s="16"/>
    </row>
    <row r="471" spans="1:11" ht="12.75" x14ac:dyDescent="0.2">
      <c r="A471" s="143"/>
      <c r="B471" s="292"/>
      <c r="C471" s="241"/>
      <c r="D471" s="61"/>
      <c r="E471" s="16"/>
      <c r="F471" s="61"/>
      <c r="G471" s="16"/>
      <c r="H471" s="61"/>
      <c r="I471" s="16"/>
      <c r="J471" s="61"/>
      <c r="K471" s="16"/>
    </row>
    <row r="472" spans="1:11" ht="12.75" x14ac:dyDescent="0.2">
      <c r="A472" s="143"/>
      <c r="B472" s="292"/>
      <c r="C472" s="241"/>
      <c r="D472" s="61"/>
      <c r="E472" s="16"/>
      <c r="F472" s="61"/>
      <c r="G472" s="16"/>
      <c r="H472" s="61"/>
      <c r="I472" s="16"/>
      <c r="J472" s="61"/>
      <c r="K472" s="16"/>
    </row>
    <row r="473" spans="1:11" ht="12.75" x14ac:dyDescent="0.2">
      <c r="A473" s="143"/>
      <c r="B473" s="292"/>
      <c r="C473" s="241"/>
      <c r="D473" s="61"/>
      <c r="E473" s="16"/>
      <c r="F473" s="61"/>
      <c r="G473" s="16"/>
      <c r="H473" s="61"/>
      <c r="I473" s="16"/>
      <c r="J473" s="61"/>
      <c r="K473" s="16"/>
    </row>
    <row r="474" spans="1:11" ht="12.75" x14ac:dyDescent="0.2">
      <c r="A474" s="143"/>
      <c r="B474" s="292"/>
      <c r="C474" s="241"/>
      <c r="D474" s="61"/>
      <c r="E474" s="16"/>
      <c r="F474" s="61"/>
      <c r="G474" s="16"/>
      <c r="H474" s="61"/>
      <c r="I474" s="16"/>
      <c r="J474" s="61"/>
      <c r="K474" s="16"/>
    </row>
    <row r="475" spans="1:11" ht="12.75" x14ac:dyDescent="0.2">
      <c r="A475" s="143"/>
      <c r="B475" s="292"/>
      <c r="C475" s="241"/>
      <c r="D475" s="61"/>
      <c r="E475" s="16"/>
      <c r="F475" s="61"/>
      <c r="G475" s="16"/>
      <c r="H475" s="61"/>
      <c r="I475" s="16"/>
      <c r="J475" s="61"/>
      <c r="K475" s="16"/>
    </row>
    <row r="476" spans="1:11" ht="12.75" x14ac:dyDescent="0.2">
      <c r="A476" s="143"/>
      <c r="B476" s="292"/>
      <c r="C476" s="241"/>
      <c r="D476" s="61"/>
      <c r="E476" s="16"/>
      <c r="F476" s="61"/>
      <c r="G476" s="16"/>
      <c r="H476" s="61"/>
      <c r="I476" s="16"/>
      <c r="J476" s="61"/>
      <c r="K476" s="16"/>
    </row>
    <row r="477" spans="1:11" ht="12.75" x14ac:dyDescent="0.2">
      <c r="A477" s="143"/>
      <c r="B477" s="292"/>
      <c r="C477" s="241"/>
      <c r="D477" s="61"/>
      <c r="E477" s="16"/>
      <c r="F477" s="61"/>
      <c r="G477" s="16"/>
      <c r="H477" s="61"/>
      <c r="I477" s="16"/>
      <c r="J477" s="61"/>
      <c r="K477" s="16"/>
    </row>
    <row r="478" spans="1:11" ht="12.75" x14ac:dyDescent="0.2">
      <c r="A478" s="143"/>
      <c r="B478" s="292"/>
      <c r="C478" s="241"/>
      <c r="D478" s="61"/>
      <c r="E478" s="16"/>
      <c r="F478" s="61"/>
      <c r="G478" s="16"/>
      <c r="H478" s="61"/>
      <c r="I478" s="16"/>
      <c r="J478" s="61"/>
      <c r="K478" s="16"/>
    </row>
    <row r="479" spans="1:11" ht="12.75" x14ac:dyDescent="0.2">
      <c r="A479" s="143"/>
      <c r="B479" s="292"/>
      <c r="C479" s="241"/>
      <c r="D479" s="61"/>
      <c r="E479" s="16"/>
      <c r="F479" s="61"/>
      <c r="G479" s="16"/>
      <c r="H479" s="61"/>
      <c r="I479" s="16"/>
      <c r="J479" s="61"/>
      <c r="K479" s="16"/>
    </row>
    <row r="480" spans="1:11" ht="12.75" x14ac:dyDescent="0.2">
      <c r="A480" s="143"/>
      <c r="B480" s="292"/>
      <c r="C480" s="241"/>
      <c r="D480" s="61"/>
      <c r="E480" s="16"/>
      <c r="F480" s="61"/>
      <c r="G480" s="16"/>
      <c r="H480" s="61"/>
      <c r="I480" s="16"/>
      <c r="J480" s="61"/>
      <c r="K480" s="16"/>
    </row>
    <row r="481" spans="1:11" ht="12.75" x14ac:dyDescent="0.2">
      <c r="A481" s="143"/>
      <c r="B481" s="292"/>
      <c r="C481" s="241"/>
      <c r="D481" s="61"/>
      <c r="E481" s="16"/>
      <c r="F481" s="61"/>
      <c r="G481" s="16"/>
      <c r="H481" s="61"/>
      <c r="I481" s="16"/>
      <c r="J481" s="61"/>
      <c r="K481" s="16"/>
    </row>
    <row r="482" spans="1:11" ht="12.75" x14ac:dyDescent="0.2">
      <c r="A482" s="143"/>
      <c r="B482" s="292"/>
      <c r="C482" s="241"/>
      <c r="D482" s="61"/>
      <c r="E482" s="16"/>
      <c r="F482" s="61"/>
      <c r="G482" s="16"/>
      <c r="H482" s="61"/>
      <c r="I482" s="16"/>
      <c r="J482" s="61"/>
      <c r="K482" s="16"/>
    </row>
    <row r="483" spans="1:11" ht="12.75" x14ac:dyDescent="0.2">
      <c r="A483" s="143"/>
      <c r="B483" s="292"/>
      <c r="C483" s="241"/>
      <c r="D483" s="61"/>
      <c r="E483" s="16"/>
      <c r="F483" s="61"/>
      <c r="G483" s="16"/>
      <c r="H483" s="61"/>
      <c r="I483" s="16"/>
      <c r="J483" s="61"/>
      <c r="K483" s="16"/>
    </row>
    <row r="484" spans="1:11" ht="12.75" x14ac:dyDescent="0.2">
      <c r="A484" s="143"/>
      <c r="B484" s="292"/>
      <c r="C484" s="241"/>
      <c r="D484" s="61"/>
      <c r="E484" s="16"/>
      <c r="F484" s="61"/>
      <c r="G484" s="16"/>
      <c r="H484" s="61"/>
      <c r="I484" s="16"/>
      <c r="J484" s="61"/>
      <c r="K484" s="16"/>
    </row>
    <row r="485" spans="1:11" ht="12.75" x14ac:dyDescent="0.2">
      <c r="A485" s="143"/>
      <c r="B485" s="292"/>
      <c r="C485" s="241"/>
      <c r="D485" s="61"/>
      <c r="E485" s="16"/>
      <c r="F485" s="61"/>
      <c r="G485" s="16"/>
      <c r="H485" s="61"/>
      <c r="I485" s="16"/>
      <c r="J485" s="61"/>
      <c r="K485" s="16"/>
    </row>
    <row r="486" spans="1:11" ht="12.75" x14ac:dyDescent="0.2">
      <c r="A486" s="143"/>
      <c r="B486" s="292"/>
      <c r="C486" s="241"/>
      <c r="D486" s="61"/>
      <c r="E486" s="16"/>
      <c r="F486" s="61"/>
      <c r="G486" s="16"/>
      <c r="H486" s="61"/>
      <c r="I486" s="16"/>
      <c r="J486" s="61"/>
      <c r="K486" s="16"/>
    </row>
    <row r="487" spans="1:11" ht="12.75" x14ac:dyDescent="0.2">
      <c r="A487" s="143"/>
      <c r="B487" s="292"/>
      <c r="C487" s="241"/>
      <c r="D487" s="61"/>
      <c r="E487" s="16"/>
      <c r="F487" s="61"/>
      <c r="G487" s="16"/>
      <c r="H487" s="61"/>
      <c r="I487" s="16"/>
      <c r="J487" s="61"/>
      <c r="K487" s="16"/>
    </row>
    <row r="488" spans="1:11" ht="12.75" x14ac:dyDescent="0.2">
      <c r="A488" s="143"/>
      <c r="B488" s="292"/>
      <c r="C488" s="241"/>
      <c r="D488" s="61"/>
      <c r="E488" s="16"/>
      <c r="F488" s="61"/>
      <c r="G488" s="16"/>
      <c r="H488" s="61"/>
      <c r="I488" s="16"/>
      <c r="J488" s="61"/>
      <c r="K488" s="16"/>
    </row>
    <row r="489" spans="1:11" ht="12.75" x14ac:dyDescent="0.2">
      <c r="A489" s="143"/>
      <c r="B489" s="292"/>
      <c r="C489" s="241"/>
      <c r="D489" s="61"/>
      <c r="E489" s="16"/>
      <c r="F489" s="61"/>
      <c r="G489" s="16"/>
      <c r="H489" s="61"/>
      <c r="I489" s="16"/>
      <c r="J489" s="61"/>
      <c r="K489" s="16"/>
    </row>
    <row r="490" spans="1:11" ht="12.75" x14ac:dyDescent="0.2">
      <c r="A490" s="143"/>
      <c r="B490" s="292"/>
      <c r="C490" s="241"/>
      <c r="D490" s="61"/>
      <c r="E490" s="16"/>
      <c r="F490" s="61"/>
      <c r="G490" s="16"/>
      <c r="H490" s="61"/>
      <c r="I490" s="16"/>
      <c r="J490" s="61"/>
      <c r="K490" s="16"/>
    </row>
    <row r="491" spans="1:11" ht="12.75" x14ac:dyDescent="0.2">
      <c r="A491" s="143"/>
      <c r="B491" s="292"/>
      <c r="C491" s="241"/>
      <c r="D491" s="61"/>
      <c r="E491" s="16"/>
      <c r="F491" s="61"/>
      <c r="G491" s="16"/>
      <c r="H491" s="61"/>
      <c r="I491" s="16"/>
      <c r="J491" s="61"/>
      <c r="K491" s="16"/>
    </row>
    <row r="492" spans="1:11" ht="12.75" x14ac:dyDescent="0.2">
      <c r="A492" s="143"/>
      <c r="B492" s="292"/>
      <c r="C492" s="241"/>
      <c r="D492" s="61"/>
      <c r="E492" s="16"/>
      <c r="F492" s="61"/>
      <c r="G492" s="16"/>
      <c r="H492" s="61"/>
      <c r="I492" s="16"/>
      <c r="J492" s="61"/>
      <c r="K492" s="16"/>
    </row>
    <row r="493" spans="1:11" ht="12.75" x14ac:dyDescent="0.2">
      <c r="A493" s="143"/>
      <c r="B493" s="292"/>
      <c r="C493" s="241"/>
      <c r="D493" s="61"/>
      <c r="E493" s="16"/>
      <c r="F493" s="61"/>
      <c r="G493" s="16"/>
      <c r="H493" s="61"/>
      <c r="I493" s="16"/>
      <c r="J493" s="61"/>
      <c r="K493" s="16"/>
    </row>
    <row r="494" spans="1:11" ht="12.75" x14ac:dyDescent="0.2">
      <c r="A494" s="143"/>
      <c r="B494" s="292"/>
      <c r="C494" s="241"/>
      <c r="D494" s="61"/>
      <c r="E494" s="16"/>
      <c r="F494" s="61"/>
      <c r="G494" s="16"/>
      <c r="H494" s="61"/>
      <c r="I494" s="16"/>
      <c r="J494" s="61"/>
      <c r="K494" s="16"/>
    </row>
    <row r="495" spans="1:11" ht="12.75" x14ac:dyDescent="0.2">
      <c r="A495" s="143"/>
      <c r="B495" s="292"/>
      <c r="C495" s="241"/>
      <c r="D495" s="61"/>
      <c r="E495" s="16"/>
      <c r="F495" s="61"/>
      <c r="G495" s="16"/>
      <c r="H495" s="61"/>
      <c r="I495" s="16"/>
      <c r="J495" s="61"/>
      <c r="K495" s="16"/>
    </row>
    <row r="496" spans="1:11" ht="12.75" x14ac:dyDescent="0.2">
      <c r="A496" s="143"/>
      <c r="B496" s="292"/>
      <c r="C496" s="241"/>
      <c r="D496" s="61"/>
      <c r="E496" s="16"/>
      <c r="F496" s="61"/>
      <c r="G496" s="16"/>
      <c r="H496" s="61"/>
      <c r="I496" s="16"/>
      <c r="J496" s="61"/>
      <c r="K496" s="16"/>
    </row>
    <row r="497" spans="1:11" ht="12.75" x14ac:dyDescent="0.2">
      <c r="A497" s="143"/>
      <c r="B497" s="292"/>
      <c r="C497" s="241"/>
      <c r="D497" s="61"/>
      <c r="E497" s="16"/>
      <c r="F497" s="61"/>
      <c r="G497" s="16"/>
      <c r="H497" s="61"/>
      <c r="I497" s="16"/>
      <c r="J497" s="61"/>
      <c r="K497" s="16"/>
    </row>
    <row r="498" spans="1:11" ht="12.75" x14ac:dyDescent="0.2">
      <c r="A498" s="143"/>
      <c r="B498" s="292"/>
      <c r="C498" s="241"/>
      <c r="D498" s="61"/>
      <c r="E498" s="16"/>
      <c r="F498" s="61"/>
      <c r="G498" s="16"/>
      <c r="H498" s="61"/>
      <c r="I498" s="16"/>
      <c r="J498" s="61"/>
      <c r="K498" s="16"/>
    </row>
    <row r="499" spans="1:11" ht="12.75" x14ac:dyDescent="0.2">
      <c r="A499" s="143"/>
      <c r="B499" s="292"/>
      <c r="C499" s="241"/>
      <c r="D499" s="61"/>
      <c r="E499" s="16"/>
      <c r="F499" s="61"/>
      <c r="G499" s="16"/>
      <c r="H499" s="61"/>
      <c r="I499" s="16"/>
      <c r="J499" s="61"/>
      <c r="K499" s="16"/>
    </row>
    <row r="500" spans="1:11" ht="12.75" x14ac:dyDescent="0.2">
      <c r="A500" s="143"/>
      <c r="B500" s="292"/>
      <c r="C500" s="241"/>
      <c r="D500" s="61"/>
      <c r="E500" s="16"/>
      <c r="F500" s="61"/>
      <c r="G500" s="16"/>
      <c r="H500" s="61"/>
      <c r="I500" s="16"/>
      <c r="J500" s="61"/>
      <c r="K500" s="16"/>
    </row>
    <row r="501" spans="1:11" ht="12.75" x14ac:dyDescent="0.2">
      <c r="A501" s="143"/>
      <c r="B501" s="292"/>
      <c r="C501" s="241"/>
      <c r="D501" s="61"/>
      <c r="E501" s="16"/>
      <c r="F501" s="61"/>
      <c r="G501" s="16"/>
      <c r="H501" s="61"/>
      <c r="I501" s="16"/>
      <c r="J501" s="61"/>
      <c r="K501" s="16"/>
    </row>
    <row r="502" spans="1:11" ht="12.75" x14ac:dyDescent="0.2">
      <c r="A502" s="143"/>
      <c r="B502" s="292"/>
      <c r="C502" s="241"/>
      <c r="D502" s="61"/>
      <c r="E502" s="16"/>
      <c r="F502" s="61"/>
      <c r="G502" s="16"/>
      <c r="H502" s="61"/>
      <c r="I502" s="16"/>
      <c r="J502" s="61"/>
      <c r="K502" s="16"/>
    </row>
    <row r="503" spans="1:11" ht="12.75" x14ac:dyDescent="0.2">
      <c r="A503" s="143"/>
      <c r="B503" s="292"/>
      <c r="C503" s="241"/>
      <c r="D503" s="61"/>
      <c r="E503" s="16"/>
      <c r="F503" s="61"/>
      <c r="G503" s="16"/>
      <c r="H503" s="61"/>
      <c r="I503" s="16"/>
      <c r="J503" s="61"/>
      <c r="K503" s="16"/>
    </row>
    <row r="504" spans="1:11" ht="12.75" x14ac:dyDescent="0.2">
      <c r="A504" s="143"/>
      <c r="B504" s="292"/>
      <c r="C504" s="241"/>
      <c r="D504" s="61"/>
      <c r="E504" s="16"/>
      <c r="F504" s="61"/>
      <c r="G504" s="16"/>
      <c r="H504" s="61"/>
      <c r="I504" s="16"/>
      <c r="J504" s="61"/>
      <c r="K504" s="16"/>
    </row>
    <row r="505" spans="1:11" ht="12.75" x14ac:dyDescent="0.2">
      <c r="A505" s="143"/>
      <c r="B505" s="292"/>
      <c r="C505" s="241"/>
      <c r="D505" s="61"/>
      <c r="E505" s="16"/>
      <c r="F505" s="61"/>
      <c r="G505" s="16"/>
      <c r="H505" s="61"/>
      <c r="I505" s="16"/>
      <c r="J505" s="61"/>
      <c r="K505" s="16"/>
    </row>
    <row r="506" spans="1:11" ht="12.75" x14ac:dyDescent="0.2">
      <c r="A506" s="143"/>
      <c r="B506" s="292"/>
      <c r="C506" s="241"/>
      <c r="D506" s="61"/>
      <c r="E506" s="16"/>
      <c r="F506" s="61"/>
      <c r="G506" s="16"/>
      <c r="H506" s="61"/>
      <c r="I506" s="16"/>
      <c r="J506" s="61"/>
      <c r="K506" s="16"/>
    </row>
    <row r="507" spans="1:11" ht="12.75" x14ac:dyDescent="0.2">
      <c r="A507" s="143"/>
      <c r="B507" s="292"/>
      <c r="C507" s="241"/>
      <c r="D507" s="61"/>
      <c r="E507" s="16"/>
      <c r="F507" s="61"/>
      <c r="G507" s="16"/>
      <c r="H507" s="61"/>
      <c r="I507" s="16"/>
      <c r="J507" s="61"/>
      <c r="K507" s="16"/>
    </row>
    <row r="508" spans="1:11" ht="12.75" x14ac:dyDescent="0.2">
      <c r="A508" s="143"/>
      <c r="B508" s="292"/>
      <c r="C508" s="241"/>
      <c r="D508" s="61"/>
      <c r="E508" s="16"/>
      <c r="F508" s="61"/>
      <c r="G508" s="16"/>
      <c r="H508" s="61"/>
      <c r="I508" s="16"/>
      <c r="J508" s="61"/>
      <c r="K508" s="16"/>
    </row>
    <row r="509" spans="1:11" ht="12.75" x14ac:dyDescent="0.2">
      <c r="A509" s="143"/>
      <c r="B509" s="292"/>
      <c r="C509" s="241"/>
      <c r="D509" s="61"/>
      <c r="E509" s="16"/>
      <c r="F509" s="61"/>
      <c r="G509" s="16"/>
      <c r="H509" s="61"/>
      <c r="I509" s="16"/>
      <c r="J509" s="61"/>
      <c r="K509" s="16"/>
    </row>
    <row r="510" spans="1:11" ht="12.75" x14ac:dyDescent="0.2">
      <c r="A510" s="143"/>
      <c r="B510" s="292"/>
      <c r="C510" s="241"/>
      <c r="D510" s="61"/>
      <c r="E510" s="16"/>
      <c r="F510" s="61"/>
      <c r="G510" s="16"/>
      <c r="H510" s="61"/>
      <c r="I510" s="16"/>
      <c r="J510" s="61"/>
      <c r="K510" s="16"/>
    </row>
    <row r="511" spans="1:11" ht="12.75" x14ac:dyDescent="0.2">
      <c r="A511" s="143"/>
      <c r="B511" s="292"/>
      <c r="C511" s="241"/>
      <c r="D511" s="61"/>
      <c r="E511" s="16"/>
      <c r="F511" s="61"/>
      <c r="G511" s="16"/>
      <c r="H511" s="61"/>
      <c r="I511" s="16"/>
      <c r="J511" s="61"/>
      <c r="K511" s="16"/>
    </row>
    <row r="512" spans="1:11" ht="12.75" x14ac:dyDescent="0.2">
      <c r="A512" s="143"/>
      <c r="B512" s="292"/>
      <c r="C512" s="241"/>
      <c r="D512" s="61"/>
      <c r="E512" s="16"/>
      <c r="F512" s="61"/>
      <c r="G512" s="16"/>
      <c r="H512" s="61"/>
      <c r="I512" s="16"/>
      <c r="J512" s="61"/>
      <c r="K512" s="16"/>
    </row>
    <row r="513" spans="1:11" ht="12.75" x14ac:dyDescent="0.2">
      <c r="A513" s="143"/>
      <c r="B513" s="292"/>
      <c r="C513" s="241"/>
      <c r="D513" s="61"/>
      <c r="E513" s="16"/>
      <c r="F513" s="61"/>
      <c r="G513" s="16"/>
      <c r="H513" s="61"/>
      <c r="I513" s="16"/>
      <c r="J513" s="61"/>
      <c r="K513" s="16"/>
    </row>
    <row r="514" spans="1:11" ht="12.75" x14ac:dyDescent="0.2">
      <c r="A514" s="143"/>
      <c r="B514" s="292"/>
      <c r="C514" s="241"/>
      <c r="D514" s="61"/>
      <c r="E514" s="16"/>
      <c r="F514" s="61"/>
      <c r="G514" s="16"/>
      <c r="H514" s="61"/>
      <c r="I514" s="16"/>
      <c r="J514" s="61"/>
      <c r="K514" s="16"/>
    </row>
    <row r="515" spans="1:11" ht="12.75" x14ac:dyDescent="0.2">
      <c r="A515" s="143"/>
      <c r="B515" s="292"/>
      <c r="C515" s="241"/>
      <c r="D515" s="61"/>
      <c r="E515" s="16"/>
      <c r="F515" s="61"/>
      <c r="G515" s="16"/>
      <c r="H515" s="61"/>
      <c r="I515" s="16"/>
      <c r="J515" s="61"/>
      <c r="K515" s="16"/>
    </row>
    <row r="516" spans="1:11" ht="12.75" x14ac:dyDescent="0.2">
      <c r="A516" s="143"/>
      <c r="B516" s="292"/>
      <c r="C516" s="241"/>
      <c r="D516" s="61"/>
      <c r="E516" s="16"/>
      <c r="F516" s="61"/>
      <c r="G516" s="16"/>
      <c r="H516" s="61"/>
      <c r="I516" s="16"/>
      <c r="J516" s="61"/>
      <c r="K516" s="16"/>
    </row>
    <row r="517" spans="1:11" ht="12.75" x14ac:dyDescent="0.2">
      <c r="A517" s="143"/>
      <c r="B517" s="292"/>
      <c r="C517" s="241"/>
      <c r="D517" s="61"/>
      <c r="E517" s="16"/>
      <c r="F517" s="61"/>
      <c r="G517" s="16"/>
      <c r="H517" s="61"/>
      <c r="I517" s="16"/>
      <c r="J517" s="61"/>
      <c r="K517" s="16"/>
    </row>
    <row r="518" spans="1:11" ht="12.75" x14ac:dyDescent="0.2">
      <c r="A518" s="143"/>
      <c r="B518" s="292"/>
      <c r="C518" s="241"/>
      <c r="D518" s="61"/>
      <c r="E518" s="16"/>
      <c r="F518" s="61"/>
      <c r="G518" s="16"/>
      <c r="H518" s="61"/>
      <c r="I518" s="16"/>
      <c r="J518" s="61"/>
      <c r="K518" s="16"/>
    </row>
    <row r="519" spans="1:11" ht="12.75" x14ac:dyDescent="0.2">
      <c r="A519" s="143"/>
      <c r="B519" s="292"/>
      <c r="C519" s="241"/>
      <c r="D519" s="61"/>
      <c r="E519" s="16"/>
      <c r="F519" s="61"/>
      <c r="G519" s="16"/>
      <c r="H519" s="61"/>
      <c r="I519" s="16"/>
      <c r="J519" s="61"/>
      <c r="K519" s="16"/>
    </row>
    <row r="520" spans="1:11" ht="12.75" x14ac:dyDescent="0.2">
      <c r="A520" s="143"/>
      <c r="B520" s="292"/>
      <c r="C520" s="241"/>
      <c r="D520" s="61"/>
      <c r="E520" s="16"/>
      <c r="F520" s="61"/>
      <c r="G520" s="16"/>
      <c r="H520" s="61"/>
      <c r="I520" s="16"/>
      <c r="J520" s="61"/>
      <c r="K520" s="16"/>
    </row>
    <row r="521" spans="1:11" ht="12.75" x14ac:dyDescent="0.2">
      <c r="A521" s="143"/>
      <c r="B521" s="292"/>
      <c r="C521" s="241"/>
      <c r="D521" s="61"/>
      <c r="E521" s="16"/>
      <c r="F521" s="61"/>
      <c r="G521" s="16"/>
      <c r="H521" s="61"/>
      <c r="I521" s="16"/>
      <c r="J521" s="61"/>
      <c r="K521" s="16"/>
    </row>
    <row r="522" spans="1:11" ht="12.75" x14ac:dyDescent="0.2">
      <c r="A522" s="143"/>
      <c r="B522" s="292"/>
      <c r="C522" s="241"/>
      <c r="D522" s="61"/>
      <c r="E522" s="16"/>
      <c r="F522" s="61"/>
      <c r="G522" s="16"/>
      <c r="H522" s="61"/>
      <c r="I522" s="16"/>
      <c r="J522" s="61"/>
      <c r="K522" s="16"/>
    </row>
    <row r="523" spans="1:11" ht="12.75" x14ac:dyDescent="0.2">
      <c r="A523" s="143"/>
      <c r="B523" s="292"/>
      <c r="C523" s="241"/>
      <c r="D523" s="61"/>
      <c r="E523" s="16"/>
      <c r="F523" s="61"/>
      <c r="G523" s="16"/>
      <c r="H523" s="61"/>
      <c r="I523" s="16"/>
      <c r="J523" s="61"/>
      <c r="K523" s="16"/>
    </row>
    <row r="524" spans="1:11" ht="12.75" x14ac:dyDescent="0.2">
      <c r="A524" s="143"/>
      <c r="B524" s="292"/>
      <c r="C524" s="241"/>
      <c r="D524" s="61"/>
      <c r="E524" s="16"/>
      <c r="F524" s="61"/>
      <c r="G524" s="16"/>
      <c r="H524" s="61"/>
      <c r="I524" s="16"/>
      <c r="J524" s="61"/>
      <c r="K524" s="16"/>
    </row>
    <row r="525" spans="1:11" ht="12.75" x14ac:dyDescent="0.2">
      <c r="A525" s="143"/>
      <c r="B525" s="292"/>
      <c r="C525" s="241"/>
      <c r="D525" s="61"/>
      <c r="E525" s="16"/>
      <c r="F525" s="61"/>
      <c r="G525" s="16"/>
      <c r="H525" s="61"/>
      <c r="I525" s="16"/>
      <c r="J525" s="61"/>
      <c r="K525" s="16"/>
    </row>
    <row r="526" spans="1:11" ht="12.75" x14ac:dyDescent="0.2">
      <c r="A526" s="143"/>
      <c r="B526" s="292"/>
      <c r="C526" s="241"/>
      <c r="D526" s="61"/>
      <c r="E526" s="16"/>
      <c r="F526" s="61"/>
      <c r="G526" s="16"/>
      <c r="H526" s="61"/>
      <c r="I526" s="16"/>
      <c r="J526" s="61"/>
      <c r="K526" s="16"/>
    </row>
    <row r="527" spans="1:11" ht="12.75" x14ac:dyDescent="0.2">
      <c r="A527" s="143"/>
      <c r="B527" s="292"/>
      <c r="C527" s="241"/>
      <c r="D527" s="61"/>
      <c r="E527" s="16"/>
      <c r="F527" s="61"/>
      <c r="G527" s="16"/>
      <c r="H527" s="61"/>
      <c r="I527" s="16"/>
      <c r="J527" s="61"/>
      <c r="K527" s="16"/>
    </row>
    <row r="528" spans="1:11" ht="12.75" x14ac:dyDescent="0.2">
      <c r="A528" s="143"/>
      <c r="B528" s="292"/>
      <c r="C528" s="241"/>
      <c r="D528" s="61"/>
      <c r="E528" s="16"/>
      <c r="F528" s="61"/>
      <c r="G528" s="16"/>
      <c r="H528" s="61"/>
      <c r="I528" s="16"/>
      <c r="J528" s="61"/>
      <c r="K528" s="16"/>
    </row>
    <row r="529" spans="1:11" ht="12.75" x14ac:dyDescent="0.2">
      <c r="A529" s="143"/>
      <c r="B529" s="292"/>
      <c r="C529" s="241"/>
      <c r="D529" s="61"/>
      <c r="E529" s="16"/>
      <c r="F529" s="61"/>
      <c r="G529" s="16"/>
      <c r="H529" s="61"/>
      <c r="I529" s="16"/>
      <c r="J529" s="61"/>
      <c r="K529" s="16"/>
    </row>
    <row r="530" spans="1:11" ht="12.75" x14ac:dyDescent="0.2">
      <c r="A530" s="143"/>
      <c r="B530" s="292"/>
      <c r="C530" s="241"/>
      <c r="D530" s="61"/>
      <c r="E530" s="16"/>
      <c r="F530" s="61"/>
      <c r="G530" s="16"/>
      <c r="H530" s="61"/>
      <c r="I530" s="16"/>
      <c r="J530" s="61"/>
      <c r="K530" s="16"/>
    </row>
    <row r="531" spans="1:11" ht="12.75" x14ac:dyDescent="0.2">
      <c r="A531" s="143"/>
      <c r="B531" s="292"/>
      <c r="C531" s="241"/>
      <c r="D531" s="61"/>
      <c r="E531" s="16"/>
      <c r="F531" s="61"/>
      <c r="G531" s="16"/>
      <c r="H531" s="61"/>
      <c r="I531" s="16"/>
      <c r="J531" s="61"/>
      <c r="K531" s="16"/>
    </row>
    <row r="532" spans="1:11" ht="12.75" x14ac:dyDescent="0.2">
      <c r="A532" s="143"/>
      <c r="B532" s="292"/>
      <c r="C532" s="241"/>
      <c r="D532" s="61"/>
      <c r="E532" s="16"/>
      <c r="F532" s="61"/>
      <c r="G532" s="16"/>
      <c r="H532" s="61"/>
      <c r="I532" s="16"/>
      <c r="J532" s="61"/>
      <c r="K532" s="16"/>
    </row>
    <row r="533" spans="1:11" ht="12.75" x14ac:dyDescent="0.2">
      <c r="A533" s="143"/>
      <c r="B533" s="292"/>
      <c r="C533" s="241"/>
      <c r="D533" s="61"/>
      <c r="E533" s="16"/>
      <c r="F533" s="61"/>
      <c r="G533" s="16"/>
      <c r="H533" s="61"/>
      <c r="I533" s="16"/>
      <c r="J533" s="61"/>
      <c r="K533" s="16"/>
    </row>
    <row r="534" spans="1:11" ht="12.75" x14ac:dyDescent="0.2">
      <c r="A534" s="143"/>
      <c r="B534" s="292"/>
      <c r="C534" s="241"/>
      <c r="D534" s="61"/>
      <c r="E534" s="16"/>
      <c r="F534" s="61"/>
      <c r="G534" s="16"/>
      <c r="H534" s="61"/>
      <c r="I534" s="16"/>
      <c r="J534" s="61"/>
      <c r="K534" s="16"/>
    </row>
    <row r="535" spans="1:11" ht="12.75" x14ac:dyDescent="0.2">
      <c r="A535" s="143"/>
      <c r="B535" s="292"/>
      <c r="C535" s="241"/>
      <c r="D535" s="61"/>
      <c r="E535" s="16"/>
      <c r="F535" s="61"/>
      <c r="G535" s="16"/>
      <c r="H535" s="61"/>
      <c r="I535" s="16"/>
      <c r="J535" s="61"/>
      <c r="K535" s="16"/>
    </row>
    <row r="536" spans="1:11" ht="12.75" x14ac:dyDescent="0.2">
      <c r="A536" s="143"/>
      <c r="B536" s="292"/>
      <c r="C536" s="241"/>
      <c r="D536" s="61"/>
      <c r="E536" s="16"/>
      <c r="F536" s="61"/>
      <c r="G536" s="16"/>
      <c r="H536" s="61"/>
      <c r="I536" s="16"/>
      <c r="J536" s="61"/>
      <c r="K536" s="16"/>
    </row>
    <row r="537" spans="1:11" ht="12.75" x14ac:dyDescent="0.2">
      <c r="A537" s="143"/>
      <c r="B537" s="292"/>
      <c r="C537" s="241"/>
      <c r="D537" s="61"/>
      <c r="E537" s="16"/>
      <c r="F537" s="61"/>
      <c r="G537" s="16"/>
      <c r="H537" s="61"/>
      <c r="I537" s="16"/>
      <c r="J537" s="61"/>
      <c r="K537" s="16"/>
    </row>
    <row r="538" spans="1:11" ht="12.75" x14ac:dyDescent="0.2">
      <c r="A538" s="143"/>
      <c r="B538" s="292"/>
      <c r="C538" s="241"/>
      <c r="D538" s="61"/>
      <c r="E538" s="16"/>
      <c r="F538" s="61"/>
      <c r="G538" s="16"/>
      <c r="H538" s="61"/>
      <c r="I538" s="16"/>
      <c r="J538" s="61"/>
      <c r="K538" s="16"/>
    </row>
    <row r="539" spans="1:11" ht="12.75" x14ac:dyDescent="0.2">
      <c r="A539" s="143"/>
      <c r="B539" s="292"/>
      <c r="C539" s="241"/>
      <c r="D539" s="61"/>
      <c r="E539" s="16"/>
      <c r="F539" s="61"/>
      <c r="G539" s="16"/>
      <c r="H539" s="61"/>
      <c r="I539" s="16"/>
      <c r="J539" s="61"/>
      <c r="K539" s="16"/>
    </row>
    <row r="540" spans="1:11" ht="12.75" x14ac:dyDescent="0.2">
      <c r="A540" s="143"/>
      <c r="B540" s="292"/>
      <c r="C540" s="241"/>
      <c r="D540" s="61"/>
      <c r="E540" s="16"/>
      <c r="F540" s="61"/>
      <c r="G540" s="16"/>
      <c r="H540" s="61"/>
      <c r="I540" s="16"/>
      <c r="J540" s="61"/>
      <c r="K540" s="16"/>
    </row>
    <row r="541" spans="1:11" ht="12.75" x14ac:dyDescent="0.2">
      <c r="A541" s="143"/>
      <c r="B541" s="292"/>
      <c r="C541" s="241"/>
      <c r="D541" s="61"/>
      <c r="E541" s="16"/>
      <c r="F541" s="61"/>
      <c r="G541" s="16"/>
      <c r="H541" s="61"/>
      <c r="I541" s="16"/>
      <c r="J541" s="61"/>
      <c r="K541" s="16"/>
    </row>
    <row r="542" spans="1:11" ht="12.75" x14ac:dyDescent="0.2">
      <c r="A542" s="143"/>
      <c r="B542" s="292"/>
      <c r="C542" s="241"/>
      <c r="D542" s="61"/>
      <c r="E542" s="16"/>
      <c r="F542" s="61"/>
      <c r="G542" s="16"/>
      <c r="H542" s="61"/>
      <c r="I542" s="16"/>
      <c r="J542" s="61"/>
      <c r="K542" s="16"/>
    </row>
    <row r="543" spans="1:11" ht="12.75" x14ac:dyDescent="0.2">
      <c r="A543" s="143"/>
      <c r="B543" s="292"/>
      <c r="C543" s="241"/>
      <c r="D543" s="61"/>
      <c r="E543" s="16"/>
      <c r="F543" s="61"/>
      <c r="G543" s="16"/>
      <c r="H543" s="61"/>
      <c r="I543" s="16"/>
      <c r="J543" s="61"/>
      <c r="K543" s="16"/>
    </row>
    <row r="544" spans="1:11" ht="12.75" x14ac:dyDescent="0.2">
      <c r="A544" s="143"/>
      <c r="B544" s="292"/>
      <c r="C544" s="241"/>
      <c r="D544" s="61"/>
      <c r="E544" s="16"/>
      <c r="F544" s="61"/>
      <c r="G544" s="16"/>
      <c r="H544" s="61"/>
      <c r="I544" s="16"/>
      <c r="J544" s="61"/>
      <c r="K544" s="16"/>
    </row>
    <row r="545" spans="1:11" ht="12.75" x14ac:dyDescent="0.2">
      <c r="A545" s="143"/>
      <c r="B545" s="292"/>
      <c r="C545" s="241"/>
      <c r="D545" s="61"/>
      <c r="E545" s="16"/>
      <c r="F545" s="61"/>
      <c r="G545" s="16"/>
      <c r="H545" s="61"/>
      <c r="I545" s="16"/>
      <c r="J545" s="61"/>
      <c r="K545" s="16"/>
    </row>
    <row r="546" spans="1:11" ht="12.75" x14ac:dyDescent="0.2">
      <c r="A546" s="143"/>
      <c r="B546" s="292"/>
      <c r="C546" s="241"/>
      <c r="D546" s="61"/>
      <c r="E546" s="16"/>
      <c r="F546" s="61"/>
      <c r="G546" s="16"/>
      <c r="H546" s="61"/>
      <c r="I546" s="16"/>
      <c r="J546" s="61"/>
      <c r="K546" s="16"/>
    </row>
    <row r="547" spans="1:11" ht="12.75" x14ac:dyDescent="0.2">
      <c r="A547" s="143"/>
      <c r="B547" s="292"/>
      <c r="C547" s="241"/>
      <c r="D547" s="61"/>
      <c r="E547" s="16"/>
      <c r="F547" s="61"/>
      <c r="G547" s="16"/>
      <c r="H547" s="61"/>
      <c r="I547" s="16"/>
      <c r="J547" s="61"/>
      <c r="K547" s="16"/>
    </row>
    <row r="548" spans="1:11" ht="12.75" x14ac:dyDescent="0.2">
      <c r="A548" s="143"/>
      <c r="B548" s="292"/>
      <c r="C548" s="241"/>
      <c r="D548" s="61"/>
      <c r="E548" s="16"/>
      <c r="F548" s="61"/>
      <c r="G548" s="16"/>
      <c r="H548" s="61"/>
      <c r="I548" s="16"/>
      <c r="J548" s="61"/>
      <c r="K548" s="16"/>
    </row>
    <row r="549" spans="1:11" ht="12.75" x14ac:dyDescent="0.2">
      <c r="A549" s="143"/>
      <c r="B549" s="292"/>
      <c r="C549" s="241"/>
      <c r="D549" s="61"/>
      <c r="E549" s="16"/>
      <c r="F549" s="61"/>
      <c r="G549" s="16"/>
      <c r="H549" s="61"/>
      <c r="I549" s="16"/>
      <c r="J549" s="61"/>
      <c r="K549" s="16"/>
    </row>
    <row r="550" spans="1:11" ht="12.75" x14ac:dyDescent="0.2">
      <c r="A550" s="143"/>
      <c r="B550" s="292"/>
      <c r="C550" s="241"/>
      <c r="D550" s="61"/>
      <c r="E550" s="16"/>
      <c r="F550" s="61"/>
      <c r="G550" s="16"/>
      <c r="H550" s="61"/>
      <c r="I550" s="16"/>
      <c r="J550" s="61"/>
      <c r="K550" s="16"/>
    </row>
    <row r="551" spans="1:11" ht="12.75" x14ac:dyDescent="0.2">
      <c r="A551" s="143"/>
      <c r="B551" s="292"/>
      <c r="C551" s="241"/>
      <c r="D551" s="61"/>
      <c r="E551" s="16"/>
      <c r="F551" s="61"/>
      <c r="G551" s="16"/>
      <c r="H551" s="61"/>
      <c r="I551" s="16"/>
      <c r="J551" s="61"/>
      <c r="K551" s="16"/>
    </row>
    <row r="552" spans="1:11" ht="12.75" x14ac:dyDescent="0.2">
      <c r="A552" s="143"/>
      <c r="B552" s="292"/>
      <c r="C552" s="241"/>
      <c r="D552" s="61"/>
      <c r="E552" s="16"/>
      <c r="F552" s="61"/>
      <c r="G552" s="16"/>
      <c r="H552" s="61"/>
      <c r="I552" s="16"/>
      <c r="J552" s="61"/>
      <c r="K552" s="16"/>
    </row>
    <row r="553" spans="1:11" ht="12.75" x14ac:dyDescent="0.2">
      <c r="A553" s="143"/>
      <c r="B553" s="292"/>
      <c r="C553" s="241"/>
      <c r="D553" s="61"/>
      <c r="E553" s="16"/>
      <c r="F553" s="61"/>
      <c r="G553" s="16"/>
      <c r="H553" s="61"/>
      <c r="I553" s="16"/>
      <c r="J553" s="61"/>
      <c r="K553" s="16"/>
    </row>
    <row r="554" spans="1:11" ht="12.75" x14ac:dyDescent="0.2">
      <c r="A554" s="143"/>
      <c r="B554" s="292"/>
      <c r="C554" s="241"/>
      <c r="D554" s="61"/>
      <c r="E554" s="16"/>
      <c r="F554" s="61"/>
      <c r="G554" s="16"/>
      <c r="H554" s="61"/>
      <c r="I554" s="16"/>
      <c r="J554" s="61"/>
      <c r="K554" s="16"/>
    </row>
    <row r="555" spans="1:11" ht="12.75" x14ac:dyDescent="0.2">
      <c r="A555" s="143"/>
      <c r="B555" s="292"/>
      <c r="C555" s="241"/>
      <c r="D555" s="61"/>
      <c r="E555" s="16"/>
      <c r="F555" s="61"/>
      <c r="G555" s="16"/>
      <c r="H555" s="61"/>
      <c r="I555" s="16"/>
      <c r="J555" s="61"/>
      <c r="K555" s="16"/>
    </row>
    <row r="556" spans="1:11" ht="12.75" x14ac:dyDescent="0.2">
      <c r="A556" s="143"/>
      <c r="B556" s="292"/>
      <c r="C556" s="241"/>
      <c r="D556" s="61"/>
      <c r="E556" s="16"/>
      <c r="F556" s="61"/>
      <c r="G556" s="16"/>
      <c r="H556" s="61"/>
      <c r="I556" s="16"/>
      <c r="J556" s="61"/>
      <c r="K556" s="16"/>
    </row>
    <row r="557" spans="1:11" ht="12.75" x14ac:dyDescent="0.2">
      <c r="A557" s="143"/>
      <c r="B557" s="292"/>
      <c r="C557" s="241"/>
      <c r="D557" s="61"/>
      <c r="E557" s="16"/>
      <c r="F557" s="61"/>
      <c r="G557" s="16"/>
      <c r="H557" s="61"/>
      <c r="I557" s="16"/>
      <c r="J557" s="61"/>
      <c r="K557" s="16"/>
    </row>
    <row r="558" spans="1:11" ht="12.75" x14ac:dyDescent="0.2">
      <c r="A558" s="143"/>
      <c r="B558" s="292"/>
      <c r="C558" s="241"/>
      <c r="D558" s="61"/>
      <c r="E558" s="16"/>
      <c r="F558" s="61"/>
      <c r="G558" s="16"/>
      <c r="H558" s="61"/>
      <c r="I558" s="16"/>
      <c r="J558" s="61"/>
      <c r="K558" s="16"/>
    </row>
    <row r="559" spans="1:11" ht="12.75" x14ac:dyDescent="0.2">
      <c r="A559" s="143"/>
      <c r="B559" s="292"/>
      <c r="C559" s="241"/>
      <c r="D559" s="61"/>
      <c r="E559" s="16"/>
      <c r="F559" s="61"/>
      <c r="G559" s="16"/>
      <c r="H559" s="61"/>
      <c r="I559" s="16"/>
      <c r="J559" s="61"/>
      <c r="K559" s="16"/>
    </row>
    <row r="560" spans="1:11" ht="12.75" x14ac:dyDescent="0.2">
      <c r="A560" s="143"/>
      <c r="B560" s="292"/>
      <c r="C560" s="241"/>
      <c r="D560" s="61"/>
      <c r="E560" s="16"/>
      <c r="F560" s="61"/>
      <c r="G560" s="16"/>
      <c r="H560" s="61"/>
      <c r="I560" s="16"/>
      <c r="J560" s="61"/>
      <c r="K560" s="16"/>
    </row>
    <row r="561" spans="1:11" ht="12.75" x14ac:dyDescent="0.2">
      <c r="A561" s="143"/>
      <c r="B561" s="292"/>
      <c r="C561" s="241"/>
      <c r="D561" s="61"/>
      <c r="E561" s="16"/>
      <c r="F561" s="61"/>
      <c r="G561" s="16"/>
      <c r="H561" s="61"/>
      <c r="I561" s="16"/>
      <c r="J561" s="61"/>
      <c r="K561" s="16"/>
    </row>
    <row r="562" spans="1:11" ht="12.75" x14ac:dyDescent="0.2">
      <c r="A562" s="143"/>
      <c r="B562" s="292"/>
      <c r="C562" s="241"/>
      <c r="D562" s="61"/>
      <c r="E562" s="16"/>
      <c r="F562" s="61"/>
      <c r="G562" s="16"/>
      <c r="H562" s="61"/>
      <c r="I562" s="16"/>
      <c r="J562" s="61"/>
      <c r="K562" s="16"/>
    </row>
    <row r="563" spans="1:11" ht="12.75" x14ac:dyDescent="0.2">
      <c r="A563" s="143"/>
      <c r="B563" s="292"/>
      <c r="C563" s="241"/>
      <c r="D563" s="61"/>
      <c r="E563" s="16"/>
      <c r="F563" s="61"/>
      <c r="G563" s="16"/>
      <c r="H563" s="61"/>
      <c r="I563" s="16"/>
      <c r="J563" s="61"/>
      <c r="K563" s="16"/>
    </row>
    <row r="564" spans="1:11" ht="12.75" x14ac:dyDescent="0.2">
      <c r="A564" s="143"/>
      <c r="B564" s="292"/>
      <c r="C564" s="241"/>
      <c r="D564" s="61"/>
      <c r="E564" s="16"/>
      <c r="F564" s="61"/>
      <c r="G564" s="16"/>
      <c r="H564" s="61"/>
      <c r="I564" s="16"/>
      <c r="J564" s="61"/>
      <c r="K564" s="16"/>
    </row>
    <row r="565" spans="1:11" ht="12.75" x14ac:dyDescent="0.2">
      <c r="A565" s="143"/>
      <c r="B565" s="292"/>
      <c r="C565" s="241"/>
      <c r="D565" s="61"/>
      <c r="E565" s="16"/>
      <c r="F565" s="61"/>
      <c r="G565" s="16"/>
      <c r="H565" s="61"/>
      <c r="I565" s="16"/>
      <c r="J565" s="61"/>
      <c r="K565" s="16"/>
    </row>
    <row r="566" spans="1:11" ht="12.75" x14ac:dyDescent="0.2">
      <c r="A566" s="143"/>
      <c r="B566" s="292"/>
      <c r="C566" s="241"/>
      <c r="D566" s="61"/>
      <c r="E566" s="16"/>
      <c r="F566" s="61"/>
      <c r="G566" s="16"/>
      <c r="H566" s="61"/>
      <c r="I566" s="16"/>
      <c r="J566" s="61"/>
      <c r="K566" s="16"/>
    </row>
    <row r="567" spans="1:11" ht="12.75" x14ac:dyDescent="0.2">
      <c r="A567" s="143"/>
      <c r="B567" s="292"/>
      <c r="C567" s="241"/>
      <c r="D567" s="61"/>
      <c r="E567" s="16"/>
      <c r="F567" s="61"/>
      <c r="G567" s="16"/>
      <c r="H567" s="61"/>
      <c r="I567" s="16"/>
      <c r="J567" s="61"/>
      <c r="K567" s="16"/>
    </row>
    <row r="568" spans="1:11" ht="12.75" x14ac:dyDescent="0.2">
      <c r="A568" s="143"/>
      <c r="B568" s="292"/>
      <c r="C568" s="241"/>
      <c r="D568" s="61"/>
      <c r="E568" s="16"/>
      <c r="F568" s="61"/>
      <c r="G568" s="16"/>
      <c r="H568" s="61"/>
      <c r="I568" s="16"/>
      <c r="J568" s="61"/>
      <c r="K568" s="16"/>
    </row>
    <row r="569" spans="1:11" ht="12.75" x14ac:dyDescent="0.2">
      <c r="A569" s="143"/>
      <c r="B569" s="292"/>
      <c r="C569" s="241"/>
      <c r="D569" s="61"/>
      <c r="E569" s="16"/>
      <c r="F569" s="61"/>
      <c r="G569" s="16"/>
      <c r="H569" s="61"/>
      <c r="I569" s="16"/>
      <c r="J569" s="61"/>
      <c r="K569" s="16"/>
    </row>
    <row r="570" spans="1:11" ht="12.75" x14ac:dyDescent="0.2">
      <c r="A570" s="143"/>
      <c r="B570" s="292"/>
      <c r="C570" s="241"/>
      <c r="D570" s="61"/>
      <c r="E570" s="16"/>
      <c r="F570" s="61"/>
      <c r="G570" s="16"/>
      <c r="H570" s="61"/>
      <c r="I570" s="16"/>
      <c r="J570" s="61"/>
      <c r="K570" s="16"/>
    </row>
    <row r="571" spans="1:11" ht="12.75" x14ac:dyDescent="0.2">
      <c r="A571" s="143"/>
      <c r="B571" s="292"/>
      <c r="C571" s="241"/>
      <c r="D571" s="61"/>
      <c r="E571" s="16"/>
      <c r="F571" s="61"/>
      <c r="G571" s="16"/>
      <c r="H571" s="61"/>
      <c r="I571" s="16"/>
      <c r="J571" s="61"/>
      <c r="K571" s="16"/>
    </row>
    <row r="572" spans="1:11" ht="12.75" x14ac:dyDescent="0.2">
      <c r="A572" s="143"/>
      <c r="B572" s="292"/>
      <c r="C572" s="241"/>
      <c r="D572" s="61"/>
      <c r="E572" s="16"/>
      <c r="F572" s="61"/>
      <c r="G572" s="16"/>
      <c r="H572" s="61"/>
      <c r="I572" s="16"/>
      <c r="J572" s="61"/>
      <c r="K572" s="16"/>
    </row>
    <row r="573" spans="1:11" ht="12.75" x14ac:dyDescent="0.2">
      <c r="A573" s="143"/>
      <c r="B573" s="292"/>
      <c r="C573" s="241"/>
      <c r="D573" s="61"/>
      <c r="E573" s="16"/>
      <c r="F573" s="61"/>
      <c r="G573" s="16"/>
      <c r="H573" s="61"/>
      <c r="I573" s="16"/>
      <c r="J573" s="61"/>
      <c r="K573" s="16"/>
    </row>
    <row r="574" spans="1:11" ht="12.75" x14ac:dyDescent="0.2">
      <c r="A574" s="143"/>
      <c r="B574" s="292"/>
      <c r="C574" s="241"/>
      <c r="D574" s="61"/>
      <c r="E574" s="16"/>
      <c r="F574" s="61"/>
      <c r="G574" s="16"/>
      <c r="H574" s="61"/>
      <c r="I574" s="16"/>
      <c r="J574" s="61"/>
      <c r="K574" s="16"/>
    </row>
    <row r="575" spans="1:11" ht="12.75" x14ac:dyDescent="0.2">
      <c r="A575" s="143"/>
      <c r="B575" s="292"/>
      <c r="C575" s="241"/>
      <c r="D575" s="61"/>
      <c r="E575" s="16"/>
      <c r="F575" s="61"/>
      <c r="G575" s="16"/>
      <c r="H575" s="61"/>
      <c r="I575" s="16"/>
      <c r="J575" s="61"/>
      <c r="K575" s="16"/>
    </row>
    <row r="576" spans="1:11" ht="12.75" x14ac:dyDescent="0.2">
      <c r="A576" s="143"/>
      <c r="B576" s="292"/>
      <c r="C576" s="241"/>
      <c r="D576" s="61"/>
      <c r="E576" s="16"/>
      <c r="F576" s="61"/>
      <c r="G576" s="16"/>
      <c r="H576" s="61"/>
      <c r="I576" s="16"/>
      <c r="J576" s="61"/>
      <c r="K576" s="16"/>
    </row>
    <row r="577" spans="1:11" ht="12.75" x14ac:dyDescent="0.2">
      <c r="A577" s="143"/>
      <c r="B577" s="292"/>
      <c r="C577" s="241"/>
      <c r="D577" s="61"/>
      <c r="E577" s="16"/>
      <c r="F577" s="61"/>
      <c r="G577" s="16"/>
      <c r="H577" s="61"/>
      <c r="I577" s="16"/>
      <c r="J577" s="61"/>
      <c r="K577" s="16"/>
    </row>
    <row r="578" spans="1:11" ht="12.75" x14ac:dyDescent="0.2">
      <c r="A578" s="143"/>
      <c r="B578" s="292"/>
      <c r="C578" s="241"/>
      <c r="D578" s="61"/>
      <c r="E578" s="16"/>
      <c r="F578" s="61"/>
      <c r="G578" s="16"/>
      <c r="H578" s="61"/>
      <c r="I578" s="16"/>
      <c r="J578" s="61"/>
      <c r="K578" s="16"/>
    </row>
    <row r="579" spans="1:11" ht="12.75" x14ac:dyDescent="0.2">
      <c r="A579" s="143"/>
      <c r="B579" s="292"/>
      <c r="C579" s="241"/>
      <c r="D579" s="61"/>
      <c r="E579" s="16"/>
      <c r="F579" s="61"/>
      <c r="G579" s="16"/>
      <c r="H579" s="61"/>
      <c r="I579" s="16"/>
      <c r="J579" s="61"/>
      <c r="K579" s="16"/>
    </row>
    <row r="580" spans="1:11" ht="12.75" x14ac:dyDescent="0.2">
      <c r="A580" s="143"/>
      <c r="B580" s="292"/>
      <c r="C580" s="241"/>
      <c r="D580" s="61"/>
      <c r="E580" s="16"/>
      <c r="F580" s="61"/>
      <c r="G580" s="16"/>
      <c r="H580" s="61"/>
      <c r="I580" s="16"/>
      <c r="J580" s="61"/>
      <c r="K580" s="16"/>
    </row>
    <row r="581" spans="1:11" ht="12.75" x14ac:dyDescent="0.2">
      <c r="A581" s="143"/>
      <c r="B581" s="292"/>
      <c r="C581" s="241"/>
      <c r="D581" s="61"/>
      <c r="E581" s="16"/>
      <c r="F581" s="61"/>
      <c r="G581" s="16"/>
      <c r="H581" s="61"/>
      <c r="I581" s="16"/>
      <c r="J581" s="61"/>
      <c r="K581" s="16"/>
    </row>
    <row r="582" spans="1:11" ht="12.75" x14ac:dyDescent="0.2">
      <c r="A582" s="143"/>
      <c r="B582" s="292"/>
      <c r="C582" s="241"/>
      <c r="D582" s="61"/>
      <c r="E582" s="16"/>
      <c r="F582" s="61"/>
      <c r="G582" s="16"/>
      <c r="H582" s="61"/>
      <c r="I582" s="16"/>
      <c r="J582" s="61"/>
      <c r="K582" s="16"/>
    </row>
    <row r="583" spans="1:11" ht="12.75" x14ac:dyDescent="0.2">
      <c r="A583" s="143"/>
      <c r="B583" s="292"/>
      <c r="C583" s="241"/>
      <c r="D583" s="61"/>
      <c r="E583" s="16"/>
      <c r="F583" s="61"/>
      <c r="G583" s="16"/>
      <c r="H583" s="61"/>
      <c r="I583" s="16"/>
      <c r="J583" s="61"/>
      <c r="K583" s="16"/>
    </row>
    <row r="584" spans="1:11" ht="12.75" x14ac:dyDescent="0.2">
      <c r="A584" s="143"/>
      <c r="B584" s="292"/>
      <c r="C584" s="241"/>
      <c r="D584" s="61"/>
      <c r="E584" s="16"/>
      <c r="F584" s="61"/>
      <c r="G584" s="16"/>
      <c r="H584" s="61"/>
      <c r="I584" s="16"/>
      <c r="J584" s="61"/>
      <c r="K584" s="16"/>
    </row>
    <row r="585" spans="1:11" ht="12.75" x14ac:dyDescent="0.2">
      <c r="A585" s="143"/>
      <c r="B585" s="292"/>
      <c r="C585" s="241"/>
      <c r="D585" s="61"/>
      <c r="E585" s="16"/>
      <c r="F585" s="61"/>
      <c r="G585" s="16"/>
      <c r="H585" s="61"/>
      <c r="I585" s="16"/>
      <c r="J585" s="61"/>
      <c r="K585" s="16"/>
    </row>
    <row r="586" spans="1:11" ht="12.75" x14ac:dyDescent="0.2">
      <c r="A586" s="143"/>
      <c r="B586" s="292"/>
      <c r="C586" s="241"/>
      <c r="D586" s="61"/>
      <c r="E586" s="16"/>
      <c r="F586" s="61"/>
      <c r="G586" s="16"/>
      <c r="H586" s="61"/>
      <c r="I586" s="16"/>
      <c r="J586" s="61"/>
      <c r="K586" s="16"/>
    </row>
    <row r="587" spans="1:11" ht="12.75" x14ac:dyDescent="0.2">
      <c r="A587" s="143"/>
      <c r="B587" s="292"/>
      <c r="C587" s="241"/>
      <c r="D587" s="61"/>
      <c r="E587" s="16"/>
      <c r="F587" s="61"/>
      <c r="G587" s="16"/>
      <c r="H587" s="61"/>
      <c r="I587" s="16"/>
      <c r="J587" s="61"/>
      <c r="K587" s="16"/>
    </row>
    <row r="588" spans="1:11" ht="12.75" x14ac:dyDescent="0.2">
      <c r="A588" s="143"/>
      <c r="B588" s="292"/>
      <c r="C588" s="241"/>
      <c r="D588" s="61"/>
      <c r="E588" s="16"/>
      <c r="F588" s="61"/>
      <c r="G588" s="16"/>
      <c r="H588" s="61"/>
      <c r="I588" s="16"/>
      <c r="J588" s="61"/>
      <c r="K588" s="16"/>
    </row>
    <row r="589" spans="1:11" ht="12.75" x14ac:dyDescent="0.2">
      <c r="A589" s="143"/>
      <c r="B589" s="292"/>
      <c r="C589" s="241"/>
      <c r="D589" s="61"/>
      <c r="E589" s="16"/>
      <c r="F589" s="61"/>
      <c r="G589" s="16"/>
      <c r="H589" s="61"/>
      <c r="I589" s="16"/>
      <c r="J589" s="61"/>
      <c r="K589" s="16"/>
    </row>
    <row r="590" spans="1:11" ht="12.75" x14ac:dyDescent="0.2">
      <c r="A590" s="143"/>
      <c r="B590" s="292"/>
      <c r="C590" s="241"/>
      <c r="D590" s="61"/>
      <c r="E590" s="16"/>
      <c r="F590" s="61"/>
      <c r="G590" s="16"/>
      <c r="H590" s="61"/>
      <c r="I590" s="16"/>
      <c r="J590" s="61"/>
      <c r="K590" s="16"/>
    </row>
    <row r="591" spans="1:11" ht="12.75" x14ac:dyDescent="0.2">
      <c r="A591" s="143"/>
      <c r="B591" s="292"/>
      <c r="C591" s="241"/>
      <c r="D591" s="61"/>
      <c r="E591" s="16"/>
      <c r="F591" s="61"/>
      <c r="G591" s="16"/>
      <c r="H591" s="61"/>
      <c r="I591" s="16"/>
      <c r="J591" s="61"/>
      <c r="K591" s="16"/>
    </row>
    <row r="592" spans="1:11" ht="12.75" x14ac:dyDescent="0.2">
      <c r="A592" s="143"/>
      <c r="B592" s="292"/>
      <c r="C592" s="241"/>
      <c r="D592" s="61"/>
      <c r="E592" s="16"/>
      <c r="F592" s="61"/>
      <c r="G592" s="16"/>
      <c r="H592" s="61"/>
      <c r="I592" s="16"/>
      <c r="J592" s="61"/>
      <c r="K592" s="16"/>
    </row>
    <row r="593" spans="1:11" ht="12.75" x14ac:dyDescent="0.2">
      <c r="A593" s="143"/>
      <c r="B593" s="292"/>
      <c r="C593" s="241"/>
      <c r="D593" s="61"/>
      <c r="E593" s="16"/>
      <c r="F593" s="61"/>
      <c r="G593" s="16"/>
      <c r="H593" s="61"/>
      <c r="I593" s="16"/>
      <c r="J593" s="61"/>
      <c r="K593" s="16"/>
    </row>
    <row r="594" spans="1:11" ht="12.75" x14ac:dyDescent="0.2">
      <c r="A594" s="143"/>
      <c r="B594" s="292"/>
      <c r="C594" s="241"/>
      <c r="D594" s="61"/>
      <c r="E594" s="16"/>
      <c r="F594" s="61"/>
      <c r="G594" s="16"/>
      <c r="H594" s="61"/>
      <c r="I594" s="16"/>
      <c r="J594" s="61"/>
      <c r="K594" s="16"/>
    </row>
    <row r="595" spans="1:11" ht="12.75" x14ac:dyDescent="0.2">
      <c r="A595" s="143"/>
      <c r="B595" s="292"/>
      <c r="C595" s="241"/>
      <c r="D595" s="61"/>
      <c r="E595" s="16"/>
      <c r="F595" s="61"/>
      <c r="G595" s="16"/>
      <c r="H595" s="61"/>
      <c r="I595" s="16"/>
      <c r="J595" s="61"/>
      <c r="K595" s="16"/>
    </row>
    <row r="596" spans="1:11" ht="12.75" x14ac:dyDescent="0.2">
      <c r="A596" s="143"/>
      <c r="B596" s="292"/>
      <c r="C596" s="241"/>
      <c r="D596" s="61"/>
      <c r="E596" s="16"/>
      <c r="F596" s="61"/>
      <c r="G596" s="16"/>
      <c r="H596" s="61"/>
      <c r="I596" s="16"/>
      <c r="J596" s="61"/>
      <c r="K596" s="16"/>
    </row>
    <row r="597" spans="1:11" ht="12.75" x14ac:dyDescent="0.2">
      <c r="A597" s="143"/>
      <c r="B597" s="292"/>
      <c r="C597" s="241"/>
      <c r="D597" s="61"/>
      <c r="E597" s="16"/>
      <c r="F597" s="61"/>
      <c r="G597" s="16"/>
      <c r="H597" s="61"/>
      <c r="I597" s="16"/>
      <c r="J597" s="61"/>
      <c r="K597" s="16"/>
    </row>
    <row r="598" spans="1:11" ht="12.75" x14ac:dyDescent="0.2">
      <c r="A598" s="143"/>
      <c r="B598" s="292"/>
      <c r="C598" s="241"/>
      <c r="D598" s="61"/>
      <c r="E598" s="16"/>
      <c r="F598" s="61"/>
      <c r="G598" s="16"/>
      <c r="H598" s="61"/>
      <c r="I598" s="16"/>
      <c r="J598" s="61"/>
      <c r="K598" s="16"/>
    </row>
    <row r="599" spans="1:11" ht="12.75" x14ac:dyDescent="0.2">
      <c r="A599" s="143"/>
      <c r="B599" s="292"/>
      <c r="C599" s="241"/>
      <c r="D599" s="61"/>
      <c r="E599" s="16"/>
      <c r="F599" s="61"/>
      <c r="G599" s="16"/>
      <c r="H599" s="61"/>
      <c r="I599" s="16"/>
      <c r="J599" s="61"/>
      <c r="K599" s="16"/>
    </row>
    <row r="600" spans="1:11" ht="12.75" x14ac:dyDescent="0.2">
      <c r="A600" s="143"/>
      <c r="B600" s="292"/>
      <c r="C600" s="241"/>
      <c r="D600" s="61"/>
      <c r="E600" s="16"/>
      <c r="F600" s="61"/>
      <c r="G600" s="16"/>
      <c r="H600" s="61"/>
      <c r="I600" s="16"/>
      <c r="J600" s="61"/>
      <c r="K600" s="16"/>
    </row>
    <row r="601" spans="1:11" ht="12.75" x14ac:dyDescent="0.2">
      <c r="A601" s="143"/>
      <c r="B601" s="292"/>
      <c r="C601" s="241"/>
      <c r="D601" s="61"/>
      <c r="E601" s="16"/>
      <c r="F601" s="61"/>
      <c r="G601" s="16"/>
      <c r="H601" s="61"/>
      <c r="I601" s="16"/>
      <c r="J601" s="61"/>
      <c r="K601" s="16"/>
    </row>
    <row r="602" spans="1:11" ht="12.75" x14ac:dyDescent="0.2">
      <c r="A602" s="143"/>
      <c r="B602" s="292"/>
      <c r="C602" s="241"/>
      <c r="D602" s="61"/>
      <c r="E602" s="16"/>
      <c r="F602" s="61"/>
      <c r="G602" s="16"/>
      <c r="H602" s="61"/>
      <c r="I602" s="16"/>
      <c r="J602" s="61"/>
      <c r="K602" s="16"/>
    </row>
    <row r="603" spans="1:11" ht="12.75" x14ac:dyDescent="0.2">
      <c r="A603" s="143"/>
      <c r="B603" s="292"/>
      <c r="C603" s="241"/>
      <c r="D603" s="61"/>
      <c r="E603" s="16"/>
      <c r="F603" s="61"/>
      <c r="G603" s="16"/>
      <c r="H603" s="61"/>
      <c r="I603" s="16"/>
      <c r="J603" s="61"/>
      <c r="K603" s="16"/>
    </row>
    <row r="604" spans="1:11" ht="12.75" x14ac:dyDescent="0.2">
      <c r="A604" s="143"/>
      <c r="B604" s="292"/>
      <c r="C604" s="241"/>
      <c r="D604" s="61"/>
      <c r="E604" s="16"/>
      <c r="F604" s="61"/>
      <c r="G604" s="16"/>
      <c r="H604" s="61"/>
      <c r="I604" s="16"/>
      <c r="J604" s="61"/>
      <c r="K604" s="16"/>
    </row>
    <row r="605" spans="1:11" ht="12.75" x14ac:dyDescent="0.2">
      <c r="A605" s="143"/>
      <c r="B605" s="292"/>
      <c r="C605" s="241"/>
      <c r="D605" s="61"/>
      <c r="E605" s="16"/>
      <c r="F605" s="61"/>
      <c r="G605" s="16"/>
      <c r="H605" s="61"/>
      <c r="I605" s="16"/>
      <c r="J605" s="61"/>
      <c r="K605" s="16"/>
    </row>
    <row r="606" spans="1:11" ht="12.75" x14ac:dyDescent="0.2">
      <c r="A606" s="143"/>
      <c r="B606" s="292"/>
      <c r="C606" s="241"/>
      <c r="D606" s="61"/>
      <c r="E606" s="16"/>
      <c r="F606" s="61"/>
      <c r="G606" s="16"/>
      <c r="H606" s="61"/>
      <c r="I606" s="16"/>
      <c r="J606" s="61"/>
      <c r="K606" s="16"/>
    </row>
    <row r="607" spans="1:11" ht="12.75" x14ac:dyDescent="0.2">
      <c r="A607" s="143"/>
      <c r="B607" s="292"/>
      <c r="C607" s="241"/>
      <c r="D607" s="61"/>
      <c r="E607" s="16"/>
      <c r="F607" s="61"/>
      <c r="G607" s="16"/>
      <c r="H607" s="61"/>
      <c r="I607" s="16"/>
      <c r="J607" s="61"/>
      <c r="K607" s="16"/>
    </row>
    <row r="608" spans="1:11" ht="12.75" x14ac:dyDescent="0.2">
      <c r="A608" s="143"/>
      <c r="B608" s="292"/>
      <c r="C608" s="241"/>
      <c r="D608" s="61"/>
      <c r="E608" s="16"/>
      <c r="F608" s="61"/>
      <c r="G608" s="16"/>
      <c r="H608" s="61"/>
      <c r="I608" s="16"/>
      <c r="J608" s="61"/>
      <c r="K608" s="16"/>
    </row>
    <row r="609" spans="1:11" ht="12.75" x14ac:dyDescent="0.2">
      <c r="A609" s="143"/>
      <c r="B609" s="292"/>
      <c r="C609" s="241"/>
      <c r="D609" s="61"/>
      <c r="E609" s="16"/>
      <c r="F609" s="61"/>
      <c r="G609" s="16"/>
      <c r="H609" s="61"/>
      <c r="I609" s="16"/>
      <c r="J609" s="61"/>
      <c r="K609" s="16"/>
    </row>
    <row r="610" spans="1:11" ht="12.75" x14ac:dyDescent="0.2">
      <c r="A610" s="143"/>
      <c r="B610" s="292"/>
      <c r="C610" s="241"/>
      <c r="D610" s="61"/>
      <c r="E610" s="16"/>
      <c r="F610" s="61"/>
      <c r="G610" s="16"/>
      <c r="H610" s="61"/>
      <c r="I610" s="16"/>
      <c r="J610" s="61"/>
      <c r="K610" s="16"/>
    </row>
    <row r="611" spans="1:11" ht="12.75" x14ac:dyDescent="0.2">
      <c r="A611" s="143"/>
      <c r="B611" s="292"/>
      <c r="C611" s="241"/>
      <c r="D611" s="61"/>
      <c r="E611" s="16"/>
      <c r="F611" s="61"/>
      <c r="G611" s="16"/>
      <c r="H611" s="61"/>
      <c r="I611" s="16"/>
      <c r="J611" s="61"/>
      <c r="K611" s="16"/>
    </row>
    <row r="612" spans="1:11" ht="12.75" x14ac:dyDescent="0.2">
      <c r="A612" s="143"/>
      <c r="B612" s="292"/>
      <c r="C612" s="241"/>
      <c r="D612" s="61"/>
      <c r="E612" s="16"/>
      <c r="F612" s="61"/>
      <c r="G612" s="16"/>
      <c r="H612" s="61"/>
      <c r="I612" s="16"/>
      <c r="J612" s="61"/>
      <c r="K612" s="16"/>
    </row>
    <row r="613" spans="1:11" ht="12.75" x14ac:dyDescent="0.2">
      <c r="A613" s="143"/>
      <c r="B613" s="292"/>
      <c r="C613" s="241"/>
      <c r="D613" s="61"/>
      <c r="E613" s="16"/>
      <c r="F613" s="61"/>
      <c r="G613" s="16"/>
      <c r="H613" s="61"/>
      <c r="I613" s="16"/>
      <c r="J613" s="61"/>
      <c r="K613" s="16"/>
    </row>
    <row r="614" spans="1:11" ht="12.75" x14ac:dyDescent="0.2">
      <c r="A614" s="143"/>
      <c r="B614" s="292"/>
      <c r="C614" s="241"/>
      <c r="D614" s="61"/>
      <c r="E614" s="16"/>
      <c r="F614" s="61"/>
      <c r="G614" s="16"/>
      <c r="H614" s="61"/>
      <c r="I614" s="16"/>
      <c r="J614" s="61"/>
      <c r="K614" s="16"/>
    </row>
    <row r="615" spans="1:11" ht="12.75" x14ac:dyDescent="0.2">
      <c r="A615" s="143"/>
      <c r="B615" s="292"/>
      <c r="C615" s="241"/>
      <c r="D615" s="61"/>
      <c r="E615" s="16"/>
      <c r="F615" s="61"/>
      <c r="G615" s="16"/>
      <c r="H615" s="61"/>
      <c r="I615" s="16"/>
      <c r="J615" s="61"/>
      <c r="K615" s="16"/>
    </row>
    <row r="616" spans="1:11" ht="12.75" x14ac:dyDescent="0.2">
      <c r="A616" s="143"/>
      <c r="B616" s="292"/>
      <c r="C616" s="241"/>
      <c r="D616" s="61"/>
      <c r="E616" s="16"/>
      <c r="F616" s="61"/>
      <c r="G616" s="16"/>
      <c r="H616" s="61"/>
      <c r="I616" s="16"/>
      <c r="J616" s="61"/>
      <c r="K616" s="16"/>
    </row>
    <row r="617" spans="1:11" ht="12.75" x14ac:dyDescent="0.2">
      <c r="A617" s="143"/>
      <c r="B617" s="292"/>
      <c r="C617" s="241"/>
      <c r="D617" s="61"/>
      <c r="E617" s="16"/>
      <c r="F617" s="61"/>
      <c r="G617" s="16"/>
      <c r="H617" s="61"/>
      <c r="I617" s="16"/>
      <c r="J617" s="61"/>
      <c r="K617" s="16"/>
    </row>
    <row r="618" spans="1:11" ht="12.75" x14ac:dyDescent="0.2">
      <c r="A618" s="143"/>
      <c r="B618" s="292"/>
      <c r="C618" s="241"/>
      <c r="D618" s="61"/>
      <c r="E618" s="16"/>
      <c r="F618" s="61"/>
      <c r="G618" s="16"/>
      <c r="H618" s="61"/>
      <c r="I618" s="16"/>
      <c r="J618" s="61"/>
      <c r="K618" s="16"/>
    </row>
    <row r="619" spans="1:11" ht="12.75" x14ac:dyDescent="0.2">
      <c r="A619" s="143"/>
      <c r="B619" s="292"/>
      <c r="C619" s="241"/>
      <c r="D619" s="61"/>
      <c r="E619" s="16"/>
      <c r="F619" s="61"/>
      <c r="G619" s="16"/>
      <c r="H619" s="61"/>
      <c r="I619" s="16"/>
      <c r="J619" s="61"/>
      <c r="K619" s="16"/>
    </row>
    <row r="620" spans="1:11" ht="12.75" x14ac:dyDescent="0.2">
      <c r="A620" s="143"/>
      <c r="B620" s="292"/>
      <c r="C620" s="241"/>
      <c r="D620" s="61"/>
      <c r="E620" s="16"/>
      <c r="F620" s="61"/>
      <c r="G620" s="16"/>
      <c r="H620" s="61"/>
      <c r="I620" s="16"/>
      <c r="J620" s="61"/>
      <c r="K620" s="16"/>
    </row>
    <row r="621" spans="1:11" ht="12.75" x14ac:dyDescent="0.2">
      <c r="A621" s="143"/>
      <c r="B621" s="292"/>
      <c r="C621" s="241"/>
      <c r="D621" s="61"/>
      <c r="E621" s="16"/>
      <c r="F621" s="61"/>
      <c r="G621" s="16"/>
      <c r="H621" s="61"/>
      <c r="I621" s="16"/>
      <c r="J621" s="61"/>
      <c r="K621" s="16"/>
    </row>
    <row r="622" spans="1:11" ht="12.75" x14ac:dyDescent="0.2">
      <c r="A622" s="143"/>
      <c r="B622" s="292"/>
      <c r="C622" s="241"/>
      <c r="D622" s="61"/>
      <c r="E622" s="16"/>
      <c r="F622" s="61"/>
      <c r="G622" s="16"/>
      <c r="H622" s="61"/>
      <c r="I622" s="16"/>
      <c r="J622" s="61"/>
      <c r="K622" s="16"/>
    </row>
    <row r="623" spans="1:11" ht="12.75" x14ac:dyDescent="0.2">
      <c r="A623" s="143"/>
      <c r="B623" s="292"/>
      <c r="C623" s="241"/>
      <c r="D623" s="61"/>
      <c r="E623" s="16"/>
      <c r="F623" s="61"/>
      <c r="G623" s="16"/>
      <c r="H623" s="61"/>
      <c r="I623" s="16"/>
      <c r="J623" s="61"/>
      <c r="K623" s="16"/>
    </row>
    <row r="624" spans="1:11" ht="12.75" x14ac:dyDescent="0.2">
      <c r="A624" s="143"/>
      <c r="B624" s="292"/>
      <c r="C624" s="241"/>
      <c r="D624" s="61"/>
      <c r="E624" s="16"/>
      <c r="F624" s="61"/>
      <c r="G624" s="16"/>
      <c r="H624" s="61"/>
      <c r="I624" s="16"/>
      <c r="J624" s="61"/>
      <c r="K624" s="16"/>
    </row>
    <row r="625" spans="1:11" ht="12.75" x14ac:dyDescent="0.2">
      <c r="A625" s="143"/>
      <c r="B625" s="292"/>
      <c r="C625" s="241"/>
      <c r="D625" s="61"/>
      <c r="E625" s="16"/>
      <c r="F625" s="61"/>
      <c r="G625" s="16"/>
      <c r="H625" s="61"/>
      <c r="I625" s="16"/>
      <c r="J625" s="61"/>
      <c r="K625" s="16"/>
    </row>
    <row r="626" spans="1:11" ht="12.75" x14ac:dyDescent="0.2">
      <c r="A626" s="143"/>
      <c r="B626" s="292"/>
      <c r="C626" s="241"/>
      <c r="D626" s="61"/>
      <c r="E626" s="16"/>
      <c r="F626" s="61"/>
      <c r="G626" s="16"/>
      <c r="H626" s="61"/>
      <c r="I626" s="16"/>
      <c r="J626" s="61"/>
      <c r="K626" s="16"/>
    </row>
    <row r="627" spans="1:11" ht="12.75" x14ac:dyDescent="0.2">
      <c r="A627" s="143"/>
      <c r="B627" s="292"/>
      <c r="C627" s="241"/>
      <c r="D627" s="61"/>
      <c r="E627" s="16"/>
      <c r="F627" s="61"/>
      <c r="G627" s="16"/>
      <c r="H627" s="61"/>
      <c r="I627" s="16"/>
      <c r="J627" s="61"/>
      <c r="K627" s="16"/>
    </row>
    <row r="628" spans="1:11" ht="12.75" x14ac:dyDescent="0.2">
      <c r="A628" s="143"/>
      <c r="B628" s="292"/>
      <c r="C628" s="241"/>
      <c r="D628" s="61"/>
      <c r="E628" s="16"/>
      <c r="F628" s="61"/>
      <c r="G628" s="16"/>
      <c r="H628" s="61"/>
      <c r="I628" s="16"/>
      <c r="J628" s="61"/>
      <c r="K628" s="16"/>
    </row>
    <row r="629" spans="1:11" ht="12.75" x14ac:dyDescent="0.2">
      <c r="A629" s="143"/>
      <c r="B629" s="292"/>
      <c r="C629" s="241"/>
      <c r="D629" s="61"/>
      <c r="E629" s="16"/>
      <c r="F629" s="61"/>
      <c r="G629" s="16"/>
      <c r="H629" s="61"/>
      <c r="I629" s="16"/>
      <c r="J629" s="61"/>
      <c r="K629" s="16"/>
    </row>
    <row r="630" spans="1:11" ht="12.75" x14ac:dyDescent="0.2">
      <c r="A630" s="143"/>
      <c r="B630" s="292"/>
      <c r="C630" s="241"/>
      <c r="D630" s="61"/>
      <c r="E630" s="16"/>
      <c r="F630" s="61"/>
      <c r="G630" s="16"/>
      <c r="H630" s="61"/>
      <c r="I630" s="16"/>
      <c r="J630" s="61"/>
      <c r="K630" s="16"/>
    </row>
    <row r="631" spans="1:11" ht="12.75" x14ac:dyDescent="0.2">
      <c r="A631" s="143"/>
      <c r="B631" s="292"/>
      <c r="C631" s="241"/>
      <c r="D631" s="61"/>
      <c r="E631" s="16"/>
      <c r="F631" s="61"/>
      <c r="G631" s="16"/>
      <c r="H631" s="61"/>
      <c r="I631" s="16"/>
      <c r="J631" s="61"/>
      <c r="K631" s="16"/>
    </row>
    <row r="632" spans="1:11" ht="12.75" x14ac:dyDescent="0.2">
      <c r="A632" s="143"/>
      <c r="B632" s="292"/>
      <c r="C632" s="241"/>
      <c r="D632" s="61"/>
      <c r="E632" s="16"/>
      <c r="F632" s="61"/>
      <c r="G632" s="16"/>
      <c r="H632" s="61"/>
      <c r="I632" s="16"/>
      <c r="J632" s="61"/>
      <c r="K632" s="16"/>
    </row>
    <row r="633" spans="1:11" ht="12.75" x14ac:dyDescent="0.2">
      <c r="A633" s="143"/>
      <c r="B633" s="292"/>
      <c r="C633" s="241"/>
      <c r="D633" s="61"/>
      <c r="E633" s="16"/>
      <c r="F633" s="61"/>
      <c r="G633" s="16"/>
      <c r="H633" s="61"/>
      <c r="I633" s="16"/>
      <c r="J633" s="61"/>
      <c r="K633" s="16"/>
    </row>
    <row r="634" spans="1:11" ht="12.75" x14ac:dyDescent="0.2">
      <c r="A634" s="143"/>
      <c r="B634" s="292"/>
      <c r="C634" s="241"/>
      <c r="D634" s="61"/>
      <c r="E634" s="16"/>
      <c r="F634" s="61"/>
      <c r="G634" s="16"/>
      <c r="H634" s="61"/>
      <c r="I634" s="16"/>
      <c r="J634" s="61"/>
      <c r="K634" s="16"/>
    </row>
    <row r="635" spans="1:11" ht="12.75" x14ac:dyDescent="0.2">
      <c r="A635" s="143"/>
      <c r="B635" s="292"/>
      <c r="C635" s="241"/>
      <c r="D635" s="61"/>
      <c r="E635" s="16"/>
      <c r="F635" s="61"/>
      <c r="G635" s="16"/>
      <c r="H635" s="61"/>
      <c r="I635" s="16"/>
      <c r="J635" s="61"/>
      <c r="K635" s="16"/>
    </row>
    <row r="636" spans="1:11" ht="12.75" x14ac:dyDescent="0.2">
      <c r="A636" s="143"/>
      <c r="B636" s="292"/>
      <c r="C636" s="241"/>
      <c r="D636" s="61"/>
      <c r="E636" s="16"/>
      <c r="F636" s="61"/>
      <c r="G636" s="16"/>
      <c r="H636" s="61"/>
      <c r="I636" s="16"/>
      <c r="J636" s="61"/>
      <c r="K636" s="16"/>
    </row>
    <row r="637" spans="1:11" ht="12.75" x14ac:dyDescent="0.2">
      <c r="A637" s="143"/>
      <c r="B637" s="292"/>
      <c r="C637" s="241"/>
      <c r="D637" s="61"/>
      <c r="E637" s="16"/>
      <c r="F637" s="61"/>
      <c r="G637" s="16"/>
      <c r="H637" s="61"/>
      <c r="I637" s="16"/>
      <c r="J637" s="61"/>
      <c r="K637" s="16"/>
    </row>
    <row r="638" spans="1:11" ht="12.75" x14ac:dyDescent="0.2">
      <c r="A638" s="143"/>
      <c r="B638" s="292"/>
      <c r="C638" s="241"/>
      <c r="D638" s="61"/>
      <c r="E638" s="16"/>
      <c r="F638" s="61"/>
      <c r="G638" s="16"/>
      <c r="H638" s="61"/>
      <c r="I638" s="16"/>
      <c r="J638" s="61"/>
      <c r="K638" s="16"/>
    </row>
    <row r="639" spans="1:11" ht="12.75" x14ac:dyDescent="0.2">
      <c r="A639" s="143"/>
      <c r="B639" s="292"/>
      <c r="C639" s="241"/>
      <c r="D639" s="61"/>
      <c r="E639" s="16"/>
      <c r="F639" s="61"/>
      <c r="G639" s="16"/>
      <c r="H639" s="61"/>
      <c r="I639" s="16"/>
      <c r="J639" s="61"/>
      <c r="K639" s="16"/>
    </row>
    <row r="640" spans="1:11" ht="12.75" x14ac:dyDescent="0.2">
      <c r="A640" s="143"/>
      <c r="B640" s="292"/>
      <c r="C640" s="241"/>
      <c r="D640" s="61"/>
      <c r="E640" s="16"/>
      <c r="F640" s="61"/>
      <c r="G640" s="16"/>
      <c r="H640" s="61"/>
      <c r="I640" s="16"/>
      <c r="J640" s="61"/>
      <c r="K640" s="16"/>
    </row>
    <row r="641" spans="1:11" ht="12.75" x14ac:dyDescent="0.2">
      <c r="A641" s="143"/>
      <c r="B641" s="292"/>
      <c r="C641" s="241"/>
      <c r="D641" s="61"/>
      <c r="E641" s="16"/>
      <c r="F641" s="61"/>
      <c r="G641" s="16"/>
      <c r="H641" s="61"/>
      <c r="I641" s="16"/>
      <c r="J641" s="61"/>
      <c r="K641" s="16"/>
    </row>
    <row r="642" spans="1:11" ht="12.75" x14ac:dyDescent="0.2">
      <c r="A642" s="143"/>
      <c r="B642" s="292"/>
      <c r="C642" s="241"/>
      <c r="D642" s="61"/>
      <c r="E642" s="16"/>
      <c r="F642" s="61"/>
      <c r="G642" s="16"/>
      <c r="H642" s="61"/>
      <c r="I642" s="16"/>
      <c r="J642" s="61"/>
      <c r="K642" s="16"/>
    </row>
    <row r="643" spans="1:11" ht="12.75" x14ac:dyDescent="0.2">
      <c r="A643" s="143"/>
      <c r="B643" s="292"/>
      <c r="C643" s="241"/>
      <c r="D643" s="61"/>
      <c r="E643" s="16"/>
      <c r="F643" s="61"/>
      <c r="G643" s="16"/>
      <c r="H643" s="61"/>
      <c r="I643" s="16"/>
      <c r="J643" s="61"/>
      <c r="K643" s="16"/>
    </row>
    <row r="644" spans="1:11" ht="12.75" x14ac:dyDescent="0.2">
      <c r="A644" s="143"/>
      <c r="B644" s="292"/>
      <c r="C644" s="241"/>
      <c r="D644" s="61"/>
      <c r="E644" s="16"/>
      <c r="F644" s="61"/>
      <c r="G644" s="16"/>
      <c r="H644" s="61"/>
      <c r="I644" s="16"/>
      <c r="J644" s="61"/>
      <c r="K644" s="16"/>
    </row>
    <row r="645" spans="1:11" ht="12.75" x14ac:dyDescent="0.2">
      <c r="A645" s="143"/>
      <c r="B645" s="292"/>
      <c r="C645" s="241"/>
      <c r="D645" s="61"/>
      <c r="E645" s="16"/>
      <c r="F645" s="61"/>
      <c r="G645" s="16"/>
      <c r="H645" s="61"/>
      <c r="I645" s="16"/>
      <c r="J645" s="61"/>
      <c r="K645" s="16"/>
    </row>
    <row r="646" spans="1:11" ht="12.75" x14ac:dyDescent="0.2">
      <c r="A646" s="143"/>
      <c r="B646" s="292"/>
      <c r="C646" s="241"/>
      <c r="D646" s="61"/>
      <c r="E646" s="16"/>
      <c r="F646" s="61"/>
      <c r="G646" s="16"/>
      <c r="H646" s="61"/>
      <c r="I646" s="16"/>
      <c r="J646" s="61"/>
      <c r="K646" s="16"/>
    </row>
    <row r="647" spans="1:11" ht="12.75" x14ac:dyDescent="0.2">
      <c r="A647" s="143"/>
      <c r="B647" s="292"/>
      <c r="C647" s="241"/>
      <c r="D647" s="61"/>
      <c r="E647" s="16"/>
      <c r="F647" s="61"/>
      <c r="G647" s="16"/>
      <c r="H647" s="61"/>
      <c r="I647" s="16"/>
      <c r="J647" s="61"/>
      <c r="K647" s="16"/>
    </row>
    <row r="648" spans="1:11" ht="12.75" x14ac:dyDescent="0.2">
      <c r="A648" s="143"/>
      <c r="B648" s="292"/>
      <c r="C648" s="241"/>
      <c r="D648" s="61"/>
      <c r="E648" s="16"/>
      <c r="F648" s="61"/>
      <c r="G648" s="16"/>
      <c r="H648" s="61"/>
      <c r="I648" s="16"/>
      <c r="J648" s="61"/>
      <c r="K648" s="16"/>
    </row>
    <row r="649" spans="1:11" ht="12.75" x14ac:dyDescent="0.2">
      <c r="A649" s="143"/>
      <c r="B649" s="292"/>
      <c r="C649" s="241"/>
      <c r="D649" s="61"/>
      <c r="E649" s="16"/>
      <c r="F649" s="61"/>
      <c r="G649" s="16"/>
      <c r="H649" s="61"/>
      <c r="I649" s="16"/>
      <c r="J649" s="61"/>
      <c r="K649" s="16"/>
    </row>
    <row r="650" spans="1:11" ht="12.75" x14ac:dyDescent="0.2">
      <c r="A650" s="143"/>
      <c r="B650" s="292"/>
      <c r="C650" s="241"/>
      <c r="D650" s="61"/>
      <c r="E650" s="16"/>
      <c r="F650" s="61"/>
      <c r="G650" s="16"/>
      <c r="H650" s="61"/>
      <c r="I650" s="16"/>
      <c r="J650" s="61"/>
      <c r="K650" s="16"/>
    </row>
    <row r="651" spans="1:11" ht="12.75" x14ac:dyDescent="0.2">
      <c r="A651" s="143"/>
      <c r="B651" s="292"/>
      <c r="C651" s="241"/>
      <c r="D651" s="61"/>
      <c r="E651" s="16"/>
      <c r="F651" s="61"/>
      <c r="G651" s="16"/>
      <c r="H651" s="61"/>
      <c r="I651" s="16"/>
      <c r="J651" s="61"/>
      <c r="K651" s="16"/>
    </row>
    <row r="652" spans="1:11" ht="12.75" x14ac:dyDescent="0.2">
      <c r="A652" s="143"/>
      <c r="B652" s="292"/>
      <c r="C652" s="241"/>
      <c r="D652" s="61"/>
      <c r="E652" s="16"/>
      <c r="F652" s="61"/>
      <c r="G652" s="16"/>
      <c r="H652" s="61"/>
      <c r="I652" s="16"/>
      <c r="J652" s="61"/>
      <c r="K652" s="16"/>
    </row>
    <row r="653" spans="1:11" ht="12.75" x14ac:dyDescent="0.2">
      <c r="A653" s="143"/>
      <c r="B653" s="292"/>
      <c r="C653" s="241"/>
      <c r="D653" s="61"/>
      <c r="E653" s="16"/>
      <c r="F653" s="61"/>
      <c r="G653" s="16"/>
      <c r="H653" s="61"/>
      <c r="I653" s="16"/>
      <c r="J653" s="61"/>
      <c r="K653" s="16"/>
    </row>
    <row r="654" spans="1:11" ht="12.75" x14ac:dyDescent="0.2">
      <c r="A654" s="143"/>
      <c r="B654" s="292"/>
      <c r="C654" s="241"/>
      <c r="D654" s="61"/>
      <c r="E654" s="16"/>
      <c r="F654" s="61"/>
      <c r="G654" s="16"/>
      <c r="H654" s="61"/>
      <c r="I654" s="16"/>
      <c r="J654" s="61"/>
      <c r="K654" s="16"/>
    </row>
    <row r="655" spans="1:11" ht="12.75" x14ac:dyDescent="0.2">
      <c r="A655" s="143"/>
      <c r="B655" s="292"/>
      <c r="C655" s="241"/>
      <c r="D655" s="61"/>
      <c r="E655" s="16"/>
      <c r="F655" s="61"/>
      <c r="G655" s="16"/>
      <c r="H655" s="61"/>
      <c r="I655" s="16"/>
      <c r="J655" s="61"/>
      <c r="K655" s="16"/>
    </row>
    <row r="656" spans="1:11" ht="12.75" x14ac:dyDescent="0.2">
      <c r="A656" s="143"/>
      <c r="B656" s="292"/>
      <c r="C656" s="241"/>
      <c r="D656" s="61"/>
      <c r="E656" s="16"/>
      <c r="F656" s="61"/>
      <c r="G656" s="16"/>
      <c r="H656" s="61"/>
      <c r="I656" s="16"/>
      <c r="J656" s="61"/>
      <c r="K656" s="16"/>
    </row>
    <row r="657" spans="1:11" ht="12.75" x14ac:dyDescent="0.2">
      <c r="A657" s="143"/>
      <c r="B657" s="292"/>
      <c r="C657" s="241"/>
      <c r="D657" s="61"/>
      <c r="E657" s="16"/>
      <c r="F657" s="61"/>
      <c r="G657" s="16"/>
      <c r="H657" s="61"/>
      <c r="I657" s="16"/>
      <c r="J657" s="61"/>
      <c r="K657" s="16"/>
    </row>
    <row r="658" spans="1:11" ht="12.75" x14ac:dyDescent="0.2">
      <c r="A658" s="143"/>
      <c r="B658" s="292"/>
      <c r="C658" s="241"/>
      <c r="D658" s="61"/>
      <c r="E658" s="16"/>
      <c r="F658" s="61"/>
      <c r="G658" s="16"/>
      <c r="H658" s="61"/>
      <c r="I658" s="16"/>
      <c r="J658" s="61"/>
      <c r="K658" s="16"/>
    </row>
    <row r="659" spans="1:11" ht="12.75" x14ac:dyDescent="0.2">
      <c r="A659" s="143"/>
      <c r="B659" s="292"/>
      <c r="C659" s="241"/>
      <c r="D659" s="61"/>
      <c r="E659" s="16"/>
      <c r="F659" s="61"/>
      <c r="G659" s="16"/>
      <c r="H659" s="61"/>
      <c r="I659" s="16"/>
      <c r="J659" s="61"/>
      <c r="K659" s="16"/>
    </row>
    <row r="660" spans="1:11" ht="12.75" x14ac:dyDescent="0.2">
      <c r="A660" s="143"/>
      <c r="B660" s="292"/>
      <c r="C660" s="241"/>
      <c r="D660" s="61"/>
      <c r="E660" s="16"/>
      <c r="F660" s="61"/>
      <c r="G660" s="16"/>
      <c r="H660" s="61"/>
      <c r="I660" s="16"/>
      <c r="J660" s="61"/>
      <c r="K660" s="16"/>
    </row>
    <row r="661" spans="1:11" ht="12.75" x14ac:dyDescent="0.2">
      <c r="A661" s="143"/>
      <c r="B661" s="292"/>
      <c r="C661" s="241"/>
      <c r="D661" s="61"/>
      <c r="E661" s="16"/>
      <c r="F661" s="61"/>
      <c r="G661" s="16"/>
      <c r="H661" s="61"/>
      <c r="I661" s="16"/>
      <c r="J661" s="61"/>
      <c r="K661" s="16"/>
    </row>
    <row r="662" spans="1:11" ht="12.75" x14ac:dyDescent="0.2">
      <c r="A662" s="143"/>
      <c r="B662" s="292"/>
      <c r="C662" s="241"/>
      <c r="D662" s="61"/>
      <c r="E662" s="16"/>
      <c r="F662" s="61"/>
      <c r="G662" s="16"/>
      <c r="H662" s="61"/>
      <c r="I662" s="16"/>
      <c r="J662" s="61"/>
      <c r="K662" s="16"/>
    </row>
    <row r="663" spans="1:11" ht="12.75" x14ac:dyDescent="0.2">
      <c r="A663" s="143"/>
      <c r="B663" s="292"/>
      <c r="C663" s="241"/>
      <c r="D663" s="61"/>
      <c r="E663" s="16"/>
      <c r="F663" s="61"/>
      <c r="G663" s="16"/>
      <c r="H663" s="61"/>
      <c r="I663" s="16"/>
      <c r="J663" s="61"/>
      <c r="K663" s="16"/>
    </row>
    <row r="664" spans="1:11" ht="12.75" x14ac:dyDescent="0.2">
      <c r="A664" s="143"/>
      <c r="B664" s="292"/>
      <c r="C664" s="241"/>
      <c r="D664" s="61"/>
      <c r="E664" s="16"/>
      <c r="F664" s="61"/>
      <c r="G664" s="16"/>
      <c r="H664" s="61"/>
      <c r="I664" s="16"/>
      <c r="J664" s="61"/>
      <c r="K664" s="16"/>
    </row>
    <row r="665" spans="1:11" ht="12.75" x14ac:dyDescent="0.2">
      <c r="A665" s="143"/>
      <c r="B665" s="292"/>
      <c r="C665" s="241"/>
      <c r="D665" s="61"/>
      <c r="E665" s="16"/>
      <c r="F665" s="61"/>
      <c r="G665" s="16"/>
      <c r="H665" s="61"/>
      <c r="I665" s="16"/>
      <c r="J665" s="61"/>
      <c r="K665" s="16"/>
    </row>
    <row r="666" spans="1:11" ht="12.75" x14ac:dyDescent="0.2">
      <c r="A666" s="143"/>
      <c r="B666" s="292"/>
      <c r="C666" s="241"/>
      <c r="D666" s="61"/>
      <c r="E666" s="16"/>
      <c r="F666" s="61"/>
      <c r="G666" s="16"/>
      <c r="H666" s="61"/>
      <c r="I666" s="16"/>
      <c r="J666" s="61"/>
      <c r="K666" s="16"/>
    </row>
    <row r="667" spans="1:11" ht="12.75" x14ac:dyDescent="0.2">
      <c r="A667" s="143"/>
      <c r="B667" s="292"/>
      <c r="C667" s="241"/>
      <c r="D667" s="61"/>
      <c r="E667" s="16"/>
      <c r="F667" s="61"/>
      <c r="G667" s="16"/>
      <c r="H667" s="61"/>
      <c r="I667" s="16"/>
      <c r="J667" s="61"/>
      <c r="K667" s="16"/>
    </row>
    <row r="668" spans="1:11" ht="12.75" x14ac:dyDescent="0.2">
      <c r="A668" s="143"/>
      <c r="B668" s="292"/>
      <c r="C668" s="241"/>
      <c r="D668" s="61"/>
      <c r="E668" s="16"/>
      <c r="F668" s="61"/>
      <c r="G668" s="16"/>
      <c r="H668" s="61"/>
      <c r="I668" s="16"/>
      <c r="J668" s="61"/>
      <c r="K668" s="16"/>
    </row>
    <row r="669" spans="1:11" ht="12.75" x14ac:dyDescent="0.2">
      <c r="A669" s="143"/>
      <c r="B669" s="292"/>
      <c r="C669" s="241"/>
      <c r="D669" s="61"/>
      <c r="E669" s="16"/>
      <c r="F669" s="61"/>
      <c r="G669" s="16"/>
      <c r="H669" s="61"/>
      <c r="I669" s="16"/>
      <c r="J669" s="61"/>
      <c r="K669" s="16"/>
    </row>
    <row r="670" spans="1:11" ht="12.75" x14ac:dyDescent="0.2">
      <c r="A670" s="143"/>
      <c r="B670" s="292"/>
      <c r="C670" s="241"/>
      <c r="D670" s="61"/>
      <c r="E670" s="16"/>
      <c r="F670" s="61"/>
      <c r="G670" s="16"/>
      <c r="H670" s="61"/>
      <c r="I670" s="16"/>
      <c r="J670" s="61"/>
      <c r="K670" s="16"/>
    </row>
    <row r="671" spans="1:11" ht="12.75" x14ac:dyDescent="0.2">
      <c r="A671" s="143"/>
      <c r="B671" s="292"/>
      <c r="C671" s="241"/>
      <c r="D671" s="61"/>
      <c r="E671" s="16"/>
      <c r="F671" s="61"/>
      <c r="G671" s="16"/>
      <c r="H671" s="61"/>
      <c r="I671" s="16"/>
      <c r="J671" s="61"/>
      <c r="K671" s="16"/>
    </row>
    <row r="672" spans="1:11" ht="12.75" x14ac:dyDescent="0.2">
      <c r="A672" s="143"/>
      <c r="B672" s="292"/>
      <c r="C672" s="241"/>
      <c r="D672" s="61"/>
      <c r="E672" s="16"/>
      <c r="F672" s="61"/>
      <c r="G672" s="16"/>
      <c r="H672" s="61"/>
      <c r="I672" s="16"/>
      <c r="J672" s="61"/>
      <c r="K672" s="16"/>
    </row>
    <row r="673" spans="1:11" ht="12.75" x14ac:dyDescent="0.2">
      <c r="A673" s="143"/>
      <c r="B673" s="292"/>
      <c r="C673" s="241"/>
      <c r="D673" s="61"/>
      <c r="E673" s="16"/>
      <c r="F673" s="61"/>
      <c r="G673" s="16"/>
      <c r="H673" s="61"/>
      <c r="I673" s="16"/>
      <c r="J673" s="61"/>
      <c r="K673" s="16"/>
    </row>
    <row r="674" spans="1:11" ht="12.75" x14ac:dyDescent="0.2">
      <c r="A674" s="143"/>
      <c r="B674" s="292"/>
      <c r="C674" s="241"/>
      <c r="D674" s="61"/>
      <c r="E674" s="16"/>
      <c r="F674" s="61"/>
      <c r="G674" s="16"/>
      <c r="H674" s="61"/>
      <c r="I674" s="16"/>
      <c r="J674" s="61"/>
      <c r="K674" s="16"/>
    </row>
    <row r="675" spans="1:11" ht="12.75" x14ac:dyDescent="0.2">
      <c r="A675" s="143"/>
      <c r="B675" s="292"/>
      <c r="C675" s="241"/>
      <c r="D675" s="61"/>
      <c r="E675" s="16"/>
      <c r="F675" s="61"/>
      <c r="G675" s="16"/>
      <c r="H675" s="61"/>
      <c r="I675" s="16"/>
      <c r="J675" s="61"/>
      <c r="K675" s="16"/>
    </row>
    <row r="676" spans="1:11" ht="12.75" x14ac:dyDescent="0.2">
      <c r="A676" s="143"/>
      <c r="B676" s="292"/>
      <c r="C676" s="241"/>
      <c r="D676" s="61"/>
      <c r="E676" s="16"/>
      <c r="F676" s="61"/>
      <c r="G676" s="16"/>
      <c r="H676" s="61"/>
      <c r="I676" s="16"/>
      <c r="J676" s="61"/>
      <c r="K676" s="16"/>
    </row>
    <row r="677" spans="1:11" ht="12.75" x14ac:dyDescent="0.2">
      <c r="A677" s="143"/>
      <c r="B677" s="292"/>
      <c r="C677" s="241"/>
      <c r="D677" s="61"/>
      <c r="E677" s="16"/>
      <c r="F677" s="61"/>
      <c r="G677" s="16"/>
      <c r="H677" s="61"/>
      <c r="I677" s="16"/>
      <c r="J677" s="61"/>
      <c r="K677" s="16"/>
    </row>
    <row r="678" spans="1:11" ht="12.75" x14ac:dyDescent="0.2">
      <c r="A678" s="143"/>
      <c r="B678" s="292"/>
      <c r="C678" s="241"/>
      <c r="D678" s="61"/>
      <c r="E678" s="16"/>
      <c r="F678" s="61"/>
      <c r="G678" s="16"/>
      <c r="H678" s="61"/>
      <c r="I678" s="16"/>
      <c r="J678" s="61"/>
      <c r="K678" s="16"/>
    </row>
    <row r="679" spans="1:11" ht="12.75" x14ac:dyDescent="0.2">
      <c r="A679" s="143"/>
      <c r="B679" s="292"/>
      <c r="C679" s="241"/>
      <c r="D679" s="61"/>
      <c r="E679" s="16"/>
      <c r="F679" s="61"/>
      <c r="G679" s="16"/>
      <c r="H679" s="61"/>
      <c r="I679" s="16"/>
      <c r="J679" s="61"/>
      <c r="K679" s="16"/>
    </row>
    <row r="680" spans="1:11" ht="12.75" x14ac:dyDescent="0.2">
      <c r="A680" s="143"/>
      <c r="B680" s="292"/>
      <c r="C680" s="241"/>
      <c r="D680" s="61"/>
      <c r="E680" s="16"/>
      <c r="F680" s="61"/>
      <c r="G680" s="16"/>
      <c r="H680" s="61"/>
      <c r="I680" s="16"/>
      <c r="J680" s="61"/>
      <c r="K680" s="16"/>
    </row>
    <row r="681" spans="1:11" ht="12.75" x14ac:dyDescent="0.2">
      <c r="A681" s="143"/>
      <c r="B681" s="292"/>
      <c r="C681" s="241"/>
      <c r="D681" s="61"/>
      <c r="E681" s="16"/>
      <c r="F681" s="61"/>
      <c r="G681" s="16"/>
      <c r="H681" s="61"/>
      <c r="I681" s="16"/>
      <c r="J681" s="61"/>
      <c r="K681" s="16"/>
    </row>
    <row r="682" spans="1:11" ht="12.75" x14ac:dyDescent="0.2">
      <c r="A682" s="143"/>
      <c r="B682" s="292"/>
      <c r="C682" s="241"/>
      <c r="D682" s="61"/>
      <c r="E682" s="16"/>
      <c r="F682" s="61"/>
      <c r="G682" s="16"/>
      <c r="H682" s="61"/>
      <c r="I682" s="16"/>
      <c r="J682" s="61"/>
      <c r="K682" s="16"/>
    </row>
    <row r="683" spans="1:11" ht="12.75" x14ac:dyDescent="0.2">
      <c r="A683" s="143"/>
      <c r="B683" s="292"/>
      <c r="C683" s="241"/>
      <c r="D683" s="61"/>
      <c r="E683" s="16"/>
      <c r="F683" s="61"/>
      <c r="G683" s="16"/>
      <c r="H683" s="61"/>
      <c r="I683" s="16"/>
      <c r="J683" s="61"/>
      <c r="K683" s="16"/>
    </row>
    <row r="684" spans="1:11" ht="12.75" x14ac:dyDescent="0.2">
      <c r="A684" s="143"/>
      <c r="B684" s="292"/>
      <c r="C684" s="241"/>
      <c r="D684" s="61"/>
      <c r="E684" s="16"/>
      <c r="F684" s="61"/>
      <c r="G684" s="16"/>
      <c r="H684" s="61"/>
      <c r="I684" s="16"/>
      <c r="J684" s="61"/>
      <c r="K684" s="16"/>
    </row>
    <row r="685" spans="1:11" ht="12.75" x14ac:dyDescent="0.2">
      <c r="A685" s="143"/>
      <c r="B685" s="292"/>
      <c r="C685" s="241"/>
      <c r="D685" s="61"/>
      <c r="E685" s="16"/>
      <c r="F685" s="61"/>
      <c r="G685" s="16"/>
      <c r="H685" s="61"/>
      <c r="I685" s="16"/>
      <c r="J685" s="61"/>
      <c r="K685" s="16"/>
    </row>
    <row r="686" spans="1:11" ht="12.75" x14ac:dyDescent="0.2">
      <c r="A686" s="143"/>
      <c r="B686" s="292"/>
      <c r="C686" s="241"/>
      <c r="D686" s="61"/>
      <c r="E686" s="16"/>
      <c r="F686" s="61"/>
      <c r="G686" s="16"/>
      <c r="H686" s="61"/>
      <c r="I686" s="16"/>
      <c r="J686" s="61"/>
      <c r="K686" s="16"/>
    </row>
    <row r="687" spans="1:11" ht="12.75" x14ac:dyDescent="0.2">
      <c r="A687" s="143"/>
      <c r="B687" s="292"/>
      <c r="C687" s="241"/>
      <c r="D687" s="61"/>
      <c r="E687" s="16"/>
      <c r="F687" s="61"/>
      <c r="G687" s="16"/>
      <c r="H687" s="61"/>
      <c r="I687" s="16"/>
      <c r="J687" s="61"/>
      <c r="K687" s="16"/>
    </row>
    <row r="688" spans="1:11" ht="12.75" x14ac:dyDescent="0.2">
      <c r="A688" s="143"/>
      <c r="B688" s="292"/>
      <c r="C688" s="241"/>
      <c r="D688" s="61"/>
      <c r="E688" s="16"/>
      <c r="F688" s="61"/>
      <c r="G688" s="16"/>
      <c r="H688" s="61"/>
      <c r="I688" s="16"/>
      <c r="J688" s="61"/>
      <c r="K688" s="16"/>
    </row>
    <row r="689" spans="1:11" ht="12.75" x14ac:dyDescent="0.2">
      <c r="A689" s="143"/>
      <c r="B689" s="292"/>
      <c r="C689" s="241"/>
      <c r="D689" s="61"/>
      <c r="E689" s="16"/>
      <c r="F689" s="61"/>
      <c r="G689" s="16"/>
      <c r="H689" s="61"/>
      <c r="I689" s="16"/>
      <c r="J689" s="61"/>
      <c r="K689" s="16"/>
    </row>
    <row r="690" spans="1:11" ht="12.75" x14ac:dyDescent="0.2">
      <c r="A690" s="143"/>
      <c r="B690" s="292"/>
      <c r="C690" s="241"/>
      <c r="D690" s="61"/>
      <c r="E690" s="16"/>
      <c r="F690" s="61"/>
      <c r="G690" s="16"/>
      <c r="H690" s="61"/>
      <c r="I690" s="16"/>
      <c r="J690" s="61"/>
      <c r="K690" s="16"/>
    </row>
    <row r="691" spans="1:11" ht="12.75" x14ac:dyDescent="0.2">
      <c r="A691" s="143"/>
      <c r="B691" s="292"/>
      <c r="C691" s="241"/>
      <c r="D691" s="61"/>
      <c r="E691" s="16"/>
      <c r="F691" s="61"/>
      <c r="G691" s="16"/>
      <c r="H691" s="61"/>
      <c r="I691" s="16"/>
      <c r="J691" s="61"/>
      <c r="K691" s="16"/>
    </row>
    <row r="692" spans="1:11" ht="12.75" x14ac:dyDescent="0.2">
      <c r="A692" s="143"/>
      <c r="B692" s="292"/>
      <c r="C692" s="241"/>
      <c r="D692" s="61"/>
      <c r="E692" s="16"/>
      <c r="F692" s="61"/>
      <c r="G692" s="16"/>
      <c r="H692" s="61"/>
      <c r="I692" s="16"/>
      <c r="J692" s="61"/>
      <c r="K692" s="16"/>
    </row>
    <row r="693" spans="1:11" ht="12.75" x14ac:dyDescent="0.2">
      <c r="A693" s="143"/>
      <c r="B693" s="292"/>
      <c r="C693" s="241"/>
      <c r="D693" s="61"/>
      <c r="E693" s="16"/>
      <c r="F693" s="61"/>
      <c r="G693" s="16"/>
      <c r="H693" s="61"/>
      <c r="I693" s="16"/>
      <c r="J693" s="61"/>
      <c r="K693" s="16"/>
    </row>
    <row r="694" spans="1:11" ht="12.75" x14ac:dyDescent="0.2">
      <c r="A694" s="143"/>
      <c r="B694" s="292"/>
      <c r="C694" s="241"/>
      <c r="D694" s="61"/>
      <c r="E694" s="16"/>
      <c r="F694" s="61"/>
      <c r="G694" s="16"/>
      <c r="H694" s="61"/>
      <c r="I694" s="16"/>
      <c r="J694" s="61"/>
      <c r="K694" s="16"/>
    </row>
    <row r="695" spans="1:11" ht="12.75" x14ac:dyDescent="0.2">
      <c r="A695" s="143"/>
      <c r="B695" s="292"/>
      <c r="C695" s="241"/>
      <c r="D695" s="61"/>
      <c r="E695" s="16"/>
      <c r="F695" s="61"/>
      <c r="G695" s="16"/>
      <c r="H695" s="61"/>
      <c r="I695" s="16"/>
      <c r="J695" s="61"/>
      <c r="K695" s="16"/>
    </row>
    <row r="696" spans="1:11" ht="12.75" x14ac:dyDescent="0.2">
      <c r="A696" s="143"/>
      <c r="B696" s="292"/>
      <c r="C696" s="241"/>
      <c r="D696" s="61"/>
      <c r="E696" s="16"/>
      <c r="F696" s="61"/>
      <c r="G696" s="16"/>
      <c r="H696" s="61"/>
      <c r="I696" s="16"/>
      <c r="J696" s="61"/>
      <c r="K696" s="16"/>
    </row>
    <row r="697" spans="1:11" ht="12.75" x14ac:dyDescent="0.2">
      <c r="A697" s="143"/>
      <c r="B697" s="292"/>
      <c r="C697" s="241"/>
      <c r="D697" s="61"/>
      <c r="E697" s="16"/>
      <c r="F697" s="61"/>
      <c r="G697" s="16"/>
      <c r="H697" s="61"/>
      <c r="I697" s="16"/>
      <c r="J697" s="61"/>
      <c r="K697" s="16"/>
    </row>
    <row r="698" spans="1:11" ht="12.75" x14ac:dyDescent="0.2">
      <c r="A698" s="143"/>
      <c r="B698" s="292"/>
      <c r="C698" s="241"/>
      <c r="D698" s="61"/>
      <c r="E698" s="16"/>
      <c r="F698" s="61"/>
      <c r="G698" s="16"/>
      <c r="H698" s="61"/>
      <c r="I698" s="16"/>
      <c r="J698" s="61"/>
      <c r="K698" s="16"/>
    </row>
    <row r="699" spans="1:11" ht="12.75" x14ac:dyDescent="0.2">
      <c r="A699" s="143"/>
      <c r="B699" s="292"/>
      <c r="C699" s="241"/>
      <c r="D699" s="61"/>
      <c r="E699" s="16"/>
      <c r="F699" s="61"/>
      <c r="G699" s="16"/>
      <c r="H699" s="61"/>
      <c r="I699" s="16"/>
      <c r="J699" s="61"/>
      <c r="K699" s="16"/>
    </row>
    <row r="700" spans="1:11" ht="12.75" x14ac:dyDescent="0.2">
      <c r="A700" s="143"/>
      <c r="B700" s="292"/>
      <c r="C700" s="241"/>
      <c r="D700" s="61"/>
      <c r="E700" s="16"/>
      <c r="F700" s="61"/>
      <c r="G700" s="16"/>
      <c r="H700" s="61"/>
      <c r="I700" s="16"/>
      <c r="J700" s="61"/>
      <c r="K700" s="16"/>
    </row>
    <row r="701" spans="1:11" ht="12.75" x14ac:dyDescent="0.2">
      <c r="A701" s="143"/>
      <c r="B701" s="292"/>
      <c r="C701" s="241"/>
      <c r="D701" s="61"/>
      <c r="E701" s="16"/>
      <c r="F701" s="61"/>
      <c r="G701" s="16"/>
      <c r="H701" s="61"/>
      <c r="I701" s="16"/>
      <c r="J701" s="61"/>
      <c r="K701" s="16"/>
    </row>
    <row r="702" spans="1:11" ht="12.75" x14ac:dyDescent="0.2">
      <c r="A702" s="143"/>
      <c r="B702" s="292"/>
      <c r="C702" s="241"/>
      <c r="D702" s="61"/>
      <c r="E702" s="16"/>
      <c r="F702" s="61"/>
      <c r="G702" s="16"/>
      <c r="H702" s="61"/>
      <c r="I702" s="16"/>
      <c r="J702" s="61"/>
      <c r="K702" s="16"/>
    </row>
    <row r="703" spans="1:11" ht="12.75" x14ac:dyDescent="0.2">
      <c r="A703" s="143"/>
      <c r="B703" s="292"/>
      <c r="C703" s="241"/>
      <c r="D703" s="61"/>
      <c r="E703" s="16"/>
      <c r="F703" s="61"/>
      <c r="G703" s="16"/>
      <c r="H703" s="61"/>
      <c r="I703" s="16"/>
      <c r="J703" s="61"/>
      <c r="K703" s="16"/>
    </row>
    <row r="704" spans="1:11" ht="12.75" x14ac:dyDescent="0.2">
      <c r="A704" s="143"/>
      <c r="B704" s="292"/>
      <c r="C704" s="241"/>
      <c r="D704" s="61"/>
      <c r="E704" s="16"/>
      <c r="F704" s="61"/>
      <c r="G704" s="16"/>
      <c r="H704" s="61"/>
      <c r="I704" s="16"/>
      <c r="J704" s="61"/>
      <c r="K704" s="16"/>
    </row>
    <row r="705" spans="1:11" ht="12.75" x14ac:dyDescent="0.2">
      <c r="A705" s="143"/>
      <c r="B705" s="292"/>
      <c r="C705" s="241"/>
      <c r="D705" s="61"/>
      <c r="E705" s="16"/>
      <c r="F705" s="61"/>
      <c r="G705" s="16"/>
      <c r="H705" s="61"/>
      <c r="I705" s="16"/>
      <c r="J705" s="61"/>
      <c r="K705" s="16"/>
    </row>
    <row r="706" spans="1:11" ht="12.75" x14ac:dyDescent="0.2">
      <c r="A706" s="143"/>
      <c r="B706" s="292"/>
      <c r="C706" s="241"/>
      <c r="D706" s="61"/>
      <c r="E706" s="16"/>
      <c r="F706" s="61"/>
      <c r="G706" s="16"/>
      <c r="H706" s="61"/>
      <c r="I706" s="16"/>
      <c r="J706" s="61"/>
      <c r="K706" s="16"/>
    </row>
    <row r="707" spans="1:11" ht="12.75" x14ac:dyDescent="0.2">
      <c r="A707" s="143"/>
      <c r="B707" s="292"/>
      <c r="C707" s="241"/>
      <c r="D707" s="61"/>
      <c r="E707" s="16"/>
      <c r="F707" s="61"/>
      <c r="G707" s="16"/>
      <c r="H707" s="61"/>
      <c r="I707" s="16"/>
      <c r="J707" s="61"/>
      <c r="K707" s="16"/>
    </row>
    <row r="708" spans="1:11" ht="12.75" x14ac:dyDescent="0.2">
      <c r="A708" s="143"/>
      <c r="B708" s="292"/>
      <c r="C708" s="241"/>
      <c r="D708" s="61"/>
      <c r="E708" s="16"/>
      <c r="F708" s="61"/>
      <c r="G708" s="16"/>
      <c r="H708" s="61"/>
      <c r="I708" s="16"/>
      <c r="J708" s="61"/>
      <c r="K708" s="16"/>
    </row>
    <row r="709" spans="1:11" ht="12.75" x14ac:dyDescent="0.2">
      <c r="A709" s="143"/>
      <c r="B709" s="292"/>
      <c r="C709" s="241"/>
      <c r="D709" s="61"/>
      <c r="E709" s="16"/>
      <c r="F709" s="61"/>
      <c r="G709" s="16"/>
      <c r="H709" s="61"/>
      <c r="I709" s="16"/>
      <c r="J709" s="61"/>
      <c r="K709" s="16"/>
    </row>
    <row r="710" spans="1:11" ht="12.75" x14ac:dyDescent="0.2">
      <c r="A710" s="143"/>
      <c r="B710" s="292"/>
      <c r="C710" s="241"/>
      <c r="D710" s="61"/>
      <c r="E710" s="16"/>
      <c r="F710" s="61"/>
      <c r="G710" s="16"/>
      <c r="H710" s="61"/>
      <c r="I710" s="16"/>
      <c r="J710" s="61"/>
      <c r="K710" s="16"/>
    </row>
    <row r="711" spans="1:11" ht="12.75" x14ac:dyDescent="0.2">
      <c r="A711" s="143"/>
      <c r="B711" s="292"/>
      <c r="C711" s="241"/>
      <c r="D711" s="61"/>
      <c r="E711" s="16"/>
      <c r="F711" s="61"/>
      <c r="G711" s="16"/>
      <c r="H711" s="61"/>
      <c r="I711" s="16"/>
      <c r="J711" s="61"/>
      <c r="K711" s="16"/>
    </row>
    <row r="712" spans="1:11" ht="12.75" x14ac:dyDescent="0.2">
      <c r="A712" s="143"/>
      <c r="B712" s="292"/>
      <c r="C712" s="241"/>
      <c r="D712" s="61"/>
      <c r="E712" s="16"/>
      <c r="F712" s="61"/>
      <c r="G712" s="16"/>
      <c r="H712" s="61"/>
      <c r="I712" s="16"/>
      <c r="J712" s="61"/>
      <c r="K712" s="16"/>
    </row>
    <row r="713" spans="1:11" ht="12.75" x14ac:dyDescent="0.2">
      <c r="A713" s="143"/>
      <c r="B713" s="292"/>
      <c r="C713" s="241"/>
      <c r="D713" s="61"/>
      <c r="E713" s="16"/>
      <c r="F713" s="61"/>
      <c r="G713" s="16"/>
      <c r="H713" s="61"/>
      <c r="I713" s="16"/>
      <c r="J713" s="61"/>
      <c r="K713" s="16"/>
    </row>
    <row r="714" spans="1:11" ht="12.75" x14ac:dyDescent="0.2">
      <c r="A714" s="143"/>
      <c r="B714" s="292"/>
      <c r="C714" s="241"/>
      <c r="D714" s="61"/>
      <c r="E714" s="16"/>
      <c r="F714" s="61"/>
      <c r="G714" s="16"/>
      <c r="H714" s="61"/>
      <c r="I714" s="16"/>
      <c r="J714" s="61"/>
      <c r="K714" s="16"/>
    </row>
    <row r="715" spans="1:11" ht="12.75" x14ac:dyDescent="0.2">
      <c r="A715" s="143"/>
      <c r="B715" s="292"/>
      <c r="C715" s="241"/>
      <c r="D715" s="61"/>
      <c r="E715" s="16"/>
      <c r="F715" s="61"/>
      <c r="G715" s="16"/>
      <c r="H715" s="61"/>
      <c r="I715" s="16"/>
      <c r="J715" s="61"/>
      <c r="K715" s="16"/>
    </row>
    <row r="716" spans="1:11" ht="12.75" x14ac:dyDescent="0.2">
      <c r="A716" s="143"/>
      <c r="B716" s="292"/>
      <c r="C716" s="241"/>
      <c r="D716" s="61"/>
      <c r="E716" s="16"/>
      <c r="F716" s="61"/>
      <c r="G716" s="16"/>
      <c r="H716" s="61"/>
      <c r="I716" s="16"/>
      <c r="J716" s="61"/>
      <c r="K716" s="16"/>
    </row>
    <row r="717" spans="1:11" ht="12.75" x14ac:dyDescent="0.2">
      <c r="A717" s="143"/>
      <c r="B717" s="292"/>
      <c r="C717" s="241"/>
      <c r="D717" s="61"/>
      <c r="E717" s="16"/>
      <c r="F717" s="61"/>
      <c r="G717" s="16"/>
      <c r="H717" s="61"/>
      <c r="I717" s="16"/>
      <c r="J717" s="61"/>
      <c r="K717" s="16"/>
    </row>
    <row r="718" spans="1:11" ht="12.75" x14ac:dyDescent="0.2">
      <c r="A718" s="143"/>
      <c r="B718" s="292"/>
      <c r="C718" s="241"/>
      <c r="D718" s="61"/>
      <c r="E718" s="16"/>
      <c r="F718" s="61"/>
      <c r="G718" s="16"/>
      <c r="H718" s="61"/>
      <c r="I718" s="16"/>
      <c r="J718" s="61"/>
      <c r="K718" s="16"/>
    </row>
    <row r="719" spans="1:11" ht="12.75" x14ac:dyDescent="0.2">
      <c r="A719" s="143"/>
      <c r="B719" s="292"/>
      <c r="C719" s="241"/>
      <c r="D719" s="61"/>
      <c r="E719" s="16"/>
      <c r="F719" s="61"/>
      <c r="G719" s="16"/>
      <c r="H719" s="61"/>
      <c r="I719" s="16"/>
      <c r="J719" s="61"/>
      <c r="K719" s="16"/>
    </row>
    <row r="720" spans="1:11" ht="12.75" x14ac:dyDescent="0.2">
      <c r="A720" s="143"/>
      <c r="B720" s="292"/>
      <c r="C720" s="241"/>
      <c r="D720" s="61"/>
      <c r="E720" s="16"/>
      <c r="F720" s="61"/>
      <c r="G720" s="16"/>
      <c r="H720" s="61"/>
      <c r="I720" s="16"/>
      <c r="J720" s="61"/>
      <c r="K720" s="16"/>
    </row>
    <row r="721" spans="1:11" ht="12.75" x14ac:dyDescent="0.2">
      <c r="A721" s="143"/>
      <c r="B721" s="292"/>
      <c r="C721" s="241"/>
      <c r="D721" s="61"/>
      <c r="E721" s="16"/>
      <c r="F721" s="61"/>
      <c r="G721" s="16"/>
      <c r="H721" s="61"/>
      <c r="I721" s="16"/>
      <c r="J721" s="61"/>
      <c r="K721" s="16"/>
    </row>
    <row r="722" spans="1:11" ht="12.75" x14ac:dyDescent="0.2">
      <c r="A722" s="143"/>
      <c r="B722" s="292"/>
      <c r="C722" s="241"/>
      <c r="D722" s="61"/>
      <c r="E722" s="16"/>
      <c r="F722" s="61"/>
      <c r="G722" s="16"/>
      <c r="H722" s="61"/>
      <c r="I722" s="16"/>
      <c r="J722" s="61"/>
      <c r="K722" s="16"/>
    </row>
    <row r="723" spans="1:11" ht="12.75" x14ac:dyDescent="0.2">
      <c r="A723" s="143"/>
      <c r="B723" s="292"/>
      <c r="C723" s="241"/>
      <c r="D723" s="61"/>
      <c r="E723" s="16"/>
      <c r="F723" s="61"/>
      <c r="G723" s="16"/>
      <c r="H723" s="61"/>
      <c r="I723" s="16"/>
      <c r="J723" s="61"/>
      <c r="K723" s="16"/>
    </row>
    <row r="724" spans="1:11" ht="12.75" x14ac:dyDescent="0.2">
      <c r="A724" s="143"/>
      <c r="B724" s="292"/>
      <c r="C724" s="241"/>
      <c r="D724" s="61"/>
      <c r="E724" s="16"/>
      <c r="F724" s="61"/>
      <c r="G724" s="16"/>
      <c r="H724" s="61"/>
      <c r="I724" s="16"/>
      <c r="J724" s="61"/>
      <c r="K724" s="16"/>
    </row>
    <row r="725" spans="1:11" ht="12.75" x14ac:dyDescent="0.2">
      <c r="A725" s="143"/>
      <c r="B725" s="292"/>
      <c r="C725" s="241"/>
      <c r="D725" s="61"/>
      <c r="E725" s="16"/>
      <c r="F725" s="61"/>
      <c r="G725" s="16"/>
      <c r="H725" s="61"/>
      <c r="I725" s="16"/>
      <c r="J725" s="61"/>
      <c r="K725" s="16"/>
    </row>
    <row r="726" spans="1:11" ht="12.75" x14ac:dyDescent="0.2">
      <c r="A726" s="143"/>
      <c r="B726" s="292"/>
      <c r="C726" s="241"/>
      <c r="D726" s="61"/>
      <c r="E726" s="16"/>
      <c r="F726" s="61"/>
      <c r="G726" s="16"/>
      <c r="H726" s="61"/>
      <c r="I726" s="16"/>
      <c r="J726" s="61"/>
      <c r="K726" s="16"/>
    </row>
    <row r="727" spans="1:11" ht="12.75" x14ac:dyDescent="0.2">
      <c r="A727" s="143"/>
      <c r="B727" s="292"/>
      <c r="C727" s="241"/>
      <c r="D727" s="61"/>
      <c r="E727" s="16"/>
      <c r="F727" s="61"/>
      <c r="G727" s="16"/>
      <c r="H727" s="61"/>
      <c r="I727" s="16"/>
      <c r="J727" s="61"/>
      <c r="K727" s="16"/>
    </row>
    <row r="728" spans="1:11" ht="12.75" x14ac:dyDescent="0.2">
      <c r="A728" s="143"/>
      <c r="B728" s="292"/>
      <c r="C728" s="241"/>
      <c r="D728" s="61"/>
      <c r="E728" s="16"/>
      <c r="F728" s="61"/>
      <c r="G728" s="16"/>
      <c r="H728" s="61"/>
      <c r="I728" s="16"/>
      <c r="J728" s="61"/>
      <c r="K728" s="16"/>
    </row>
    <row r="729" spans="1:11" ht="12.75" x14ac:dyDescent="0.2">
      <c r="A729" s="143"/>
      <c r="B729" s="292"/>
      <c r="C729" s="241"/>
      <c r="D729" s="61"/>
      <c r="E729" s="16"/>
      <c r="F729" s="61"/>
      <c r="G729" s="16"/>
      <c r="H729" s="61"/>
      <c r="I729" s="16"/>
      <c r="J729" s="61"/>
      <c r="K729" s="16"/>
    </row>
    <row r="730" spans="1:11" ht="12.75" x14ac:dyDescent="0.2">
      <c r="A730" s="143"/>
      <c r="B730" s="292"/>
      <c r="C730" s="241"/>
      <c r="D730" s="61"/>
      <c r="E730" s="16"/>
      <c r="F730" s="61"/>
      <c r="G730" s="16"/>
      <c r="H730" s="61"/>
      <c r="I730" s="16"/>
      <c r="J730" s="61"/>
      <c r="K730" s="16"/>
    </row>
    <row r="731" spans="1:11" ht="12.75" x14ac:dyDescent="0.2">
      <c r="A731" s="143"/>
      <c r="B731" s="292"/>
      <c r="C731" s="241"/>
      <c r="D731" s="61"/>
      <c r="E731" s="16"/>
      <c r="F731" s="61"/>
      <c r="G731" s="16"/>
      <c r="H731" s="61"/>
      <c r="I731" s="16"/>
      <c r="J731" s="61"/>
      <c r="K731" s="16"/>
    </row>
    <row r="732" spans="1:11" ht="12.75" x14ac:dyDescent="0.2">
      <c r="A732" s="143"/>
      <c r="B732" s="292"/>
      <c r="C732" s="241"/>
      <c r="D732" s="61"/>
      <c r="E732" s="16"/>
      <c r="F732" s="61"/>
      <c r="G732" s="16"/>
      <c r="H732" s="61"/>
      <c r="I732" s="16"/>
      <c r="J732" s="61"/>
      <c r="K732" s="16"/>
    </row>
    <row r="733" spans="1:11" ht="12.75" x14ac:dyDescent="0.2">
      <c r="A733" s="143"/>
      <c r="B733" s="292"/>
      <c r="C733" s="241"/>
      <c r="D733" s="61"/>
      <c r="E733" s="16"/>
      <c r="F733" s="61"/>
      <c r="G733" s="16"/>
      <c r="H733" s="61"/>
      <c r="I733" s="16"/>
      <c r="J733" s="61"/>
      <c r="K733" s="16"/>
    </row>
    <row r="734" spans="1:11" ht="12.75" x14ac:dyDescent="0.2">
      <c r="A734" s="143"/>
      <c r="B734" s="292"/>
      <c r="C734" s="241"/>
      <c r="D734" s="61"/>
      <c r="E734" s="16"/>
      <c r="F734" s="61"/>
      <c r="G734" s="16"/>
      <c r="H734" s="61"/>
      <c r="I734" s="16"/>
      <c r="J734" s="61"/>
      <c r="K734" s="16"/>
    </row>
    <row r="735" spans="1:11" ht="12.75" x14ac:dyDescent="0.2">
      <c r="A735" s="143"/>
      <c r="B735" s="292"/>
      <c r="C735" s="241"/>
      <c r="D735" s="61"/>
      <c r="E735" s="16"/>
      <c r="F735" s="61"/>
      <c r="G735" s="16"/>
      <c r="H735" s="61"/>
      <c r="I735" s="16"/>
      <c r="J735" s="61"/>
      <c r="K735" s="16"/>
    </row>
    <row r="736" spans="1:11" ht="12.75" x14ac:dyDescent="0.2">
      <c r="A736" s="143"/>
      <c r="B736" s="292"/>
      <c r="C736" s="241"/>
      <c r="D736" s="61"/>
      <c r="E736" s="16"/>
      <c r="F736" s="61"/>
      <c r="G736" s="16"/>
      <c r="H736" s="61"/>
      <c r="I736" s="16"/>
      <c r="J736" s="61"/>
      <c r="K736" s="16"/>
    </row>
    <row r="737" spans="1:11" ht="12.75" x14ac:dyDescent="0.2">
      <c r="A737" s="143"/>
      <c r="B737" s="292"/>
      <c r="C737" s="241"/>
      <c r="D737" s="61"/>
      <c r="E737" s="16"/>
      <c r="F737" s="61"/>
      <c r="G737" s="16"/>
      <c r="H737" s="61"/>
      <c r="I737" s="16"/>
      <c r="J737" s="61"/>
      <c r="K737" s="16"/>
    </row>
    <row r="738" spans="1:11" ht="12.75" x14ac:dyDescent="0.2">
      <c r="A738" s="143"/>
      <c r="B738" s="292"/>
      <c r="C738" s="241"/>
      <c r="D738" s="61"/>
      <c r="E738" s="16"/>
      <c r="F738" s="61"/>
      <c r="G738" s="16"/>
      <c r="H738" s="61"/>
      <c r="I738" s="16"/>
      <c r="J738" s="61"/>
      <c r="K738" s="16"/>
    </row>
    <row r="739" spans="1:11" ht="12.75" x14ac:dyDescent="0.2">
      <c r="A739" s="143"/>
      <c r="B739" s="292"/>
      <c r="C739" s="241"/>
      <c r="D739" s="61"/>
      <c r="E739" s="16"/>
      <c r="F739" s="61"/>
      <c r="G739" s="16"/>
      <c r="H739" s="61"/>
      <c r="I739" s="16"/>
      <c r="J739" s="61"/>
      <c r="K739" s="16"/>
    </row>
    <row r="740" spans="1:11" ht="12.75" x14ac:dyDescent="0.2">
      <c r="A740" s="143"/>
      <c r="B740" s="292"/>
      <c r="C740" s="241"/>
      <c r="D740" s="61"/>
      <c r="E740" s="16"/>
      <c r="F740" s="61"/>
      <c r="G740" s="16"/>
      <c r="H740" s="61"/>
      <c r="I740" s="16"/>
      <c r="J740" s="61"/>
      <c r="K740" s="16"/>
    </row>
    <row r="741" spans="1:11" ht="12.75" x14ac:dyDescent="0.2">
      <c r="A741" s="143"/>
      <c r="B741" s="292"/>
      <c r="C741" s="241"/>
      <c r="D741" s="61"/>
      <c r="E741" s="16"/>
      <c r="F741" s="61"/>
      <c r="G741" s="16"/>
      <c r="H741" s="61"/>
      <c r="I741" s="16"/>
      <c r="J741" s="61"/>
      <c r="K741" s="16"/>
    </row>
    <row r="742" spans="1:11" ht="12.75" x14ac:dyDescent="0.2">
      <c r="A742" s="143"/>
      <c r="B742" s="292"/>
      <c r="C742" s="241"/>
      <c r="D742" s="61"/>
      <c r="E742" s="16"/>
      <c r="F742" s="61"/>
      <c r="G742" s="16"/>
      <c r="H742" s="61"/>
      <c r="I742" s="16"/>
      <c r="J742" s="61"/>
      <c r="K742" s="16"/>
    </row>
    <row r="743" spans="1:11" ht="12.75" x14ac:dyDescent="0.2">
      <c r="A743" s="143"/>
      <c r="B743" s="292"/>
      <c r="C743" s="241"/>
      <c r="D743" s="61"/>
      <c r="E743" s="16"/>
      <c r="F743" s="61"/>
      <c r="G743" s="16"/>
      <c r="H743" s="61"/>
      <c r="I743" s="16"/>
      <c r="J743" s="61"/>
      <c r="K743" s="16"/>
    </row>
    <row r="744" spans="1:11" ht="12.75" x14ac:dyDescent="0.2">
      <c r="A744" s="143"/>
      <c r="B744" s="292"/>
      <c r="C744" s="241"/>
      <c r="D744" s="61"/>
      <c r="E744" s="16"/>
      <c r="F744" s="61"/>
      <c r="G744" s="16"/>
      <c r="H744" s="61"/>
      <c r="I744" s="16"/>
      <c r="J744" s="61"/>
      <c r="K744" s="16"/>
    </row>
    <row r="745" spans="1:11" ht="12.75" x14ac:dyDescent="0.2">
      <c r="A745" s="143"/>
      <c r="B745" s="292"/>
      <c r="C745" s="241"/>
      <c r="D745" s="61"/>
      <c r="E745" s="16"/>
      <c r="F745" s="61"/>
      <c r="G745" s="16"/>
      <c r="H745" s="61"/>
      <c r="I745" s="16"/>
      <c r="J745" s="61"/>
      <c r="K745" s="16"/>
    </row>
    <row r="746" spans="1:11" ht="12.75" x14ac:dyDescent="0.2">
      <c r="A746" s="143"/>
      <c r="B746" s="292"/>
      <c r="C746" s="241"/>
      <c r="D746" s="61"/>
      <c r="E746" s="16"/>
      <c r="F746" s="61"/>
      <c r="G746" s="16"/>
      <c r="H746" s="61"/>
      <c r="I746" s="16"/>
      <c r="J746" s="61"/>
      <c r="K746" s="16"/>
    </row>
    <row r="747" spans="1:11" ht="12.75" x14ac:dyDescent="0.2">
      <c r="A747" s="143"/>
      <c r="B747" s="292"/>
      <c r="C747" s="241"/>
      <c r="D747" s="61"/>
      <c r="E747" s="16"/>
      <c r="F747" s="61"/>
      <c r="G747" s="16"/>
      <c r="H747" s="61"/>
      <c r="I747" s="16"/>
      <c r="J747" s="61"/>
      <c r="K747" s="16"/>
    </row>
    <row r="748" spans="1:11" ht="12.75" x14ac:dyDescent="0.2">
      <c r="A748" s="143"/>
      <c r="B748" s="292"/>
      <c r="C748" s="241"/>
      <c r="D748" s="61"/>
      <c r="E748" s="16"/>
      <c r="F748" s="61"/>
      <c r="G748" s="16"/>
      <c r="H748" s="61"/>
      <c r="I748" s="16"/>
      <c r="J748" s="61"/>
      <c r="K748" s="16"/>
    </row>
    <row r="749" spans="1:11" ht="12.75" x14ac:dyDescent="0.2">
      <c r="A749" s="143"/>
      <c r="B749" s="292"/>
      <c r="C749" s="241"/>
      <c r="D749" s="61"/>
      <c r="E749" s="16"/>
      <c r="F749" s="61"/>
      <c r="G749" s="16"/>
      <c r="H749" s="61"/>
      <c r="I749" s="16"/>
      <c r="J749" s="61"/>
      <c r="K749" s="16"/>
    </row>
    <row r="750" spans="1:11" ht="12.75" x14ac:dyDescent="0.2">
      <c r="A750" s="143"/>
      <c r="B750" s="292"/>
      <c r="C750" s="241"/>
      <c r="D750" s="61"/>
      <c r="E750" s="16"/>
      <c r="F750" s="61"/>
      <c r="G750" s="16"/>
      <c r="H750" s="61"/>
      <c r="I750" s="16"/>
      <c r="J750" s="61"/>
      <c r="K750" s="16"/>
    </row>
    <row r="751" spans="1:11" ht="12.75" x14ac:dyDescent="0.2">
      <c r="A751" s="143"/>
      <c r="B751" s="292"/>
      <c r="C751" s="241"/>
      <c r="D751" s="61"/>
      <c r="E751" s="16"/>
      <c r="F751" s="61"/>
      <c r="G751" s="16"/>
      <c r="H751" s="61"/>
      <c r="I751" s="16"/>
      <c r="J751" s="61"/>
      <c r="K751" s="16"/>
    </row>
    <row r="752" spans="1:11" ht="12.75" x14ac:dyDescent="0.2">
      <c r="A752" s="143"/>
      <c r="B752" s="292"/>
      <c r="C752" s="241"/>
      <c r="D752" s="61"/>
      <c r="E752" s="16"/>
      <c r="F752" s="61"/>
      <c r="G752" s="16"/>
      <c r="H752" s="61"/>
      <c r="I752" s="16"/>
      <c r="J752" s="61"/>
      <c r="K752" s="16"/>
    </row>
    <row r="753" spans="1:11" ht="12.75" x14ac:dyDescent="0.2">
      <c r="A753" s="143"/>
      <c r="B753" s="292"/>
      <c r="C753" s="241"/>
      <c r="D753" s="61"/>
      <c r="E753" s="16"/>
      <c r="F753" s="61"/>
      <c r="G753" s="16"/>
      <c r="H753" s="61"/>
      <c r="I753" s="16"/>
      <c r="J753" s="61"/>
      <c r="K753" s="16"/>
    </row>
    <row r="754" spans="1:11" ht="12.75" x14ac:dyDescent="0.2">
      <c r="A754" s="143"/>
      <c r="B754" s="292"/>
      <c r="C754" s="241"/>
      <c r="D754" s="61"/>
      <c r="E754" s="16"/>
      <c r="F754" s="61"/>
      <c r="G754" s="16"/>
      <c r="H754" s="61"/>
      <c r="I754" s="16"/>
      <c r="J754" s="61"/>
      <c r="K754" s="16"/>
    </row>
    <row r="755" spans="1:11" ht="12.75" x14ac:dyDescent="0.2">
      <c r="A755" s="143"/>
      <c r="B755" s="292"/>
      <c r="C755" s="241"/>
      <c r="D755" s="61"/>
      <c r="E755" s="16"/>
      <c r="F755" s="61"/>
      <c r="G755" s="16"/>
      <c r="H755" s="61"/>
      <c r="I755" s="16"/>
      <c r="J755" s="61"/>
      <c r="K755" s="16"/>
    </row>
    <row r="756" spans="1:11" ht="12.75" x14ac:dyDescent="0.2">
      <c r="A756" s="143"/>
      <c r="B756" s="292"/>
      <c r="C756" s="241"/>
      <c r="D756" s="61"/>
      <c r="E756" s="16"/>
      <c r="F756" s="61"/>
      <c r="G756" s="16"/>
      <c r="H756" s="61"/>
      <c r="I756" s="16"/>
      <c r="J756" s="61"/>
      <c r="K756" s="16"/>
    </row>
    <row r="757" spans="1:11" ht="12.75" x14ac:dyDescent="0.2">
      <c r="A757" s="143"/>
      <c r="B757" s="292"/>
      <c r="C757" s="241"/>
      <c r="D757" s="61"/>
      <c r="E757" s="16"/>
      <c r="F757" s="61"/>
      <c r="G757" s="16"/>
      <c r="H757" s="61"/>
      <c r="I757" s="16"/>
      <c r="J757" s="61"/>
      <c r="K757" s="16"/>
    </row>
    <row r="758" spans="1:11" ht="12.75" x14ac:dyDescent="0.2">
      <c r="A758" s="143"/>
      <c r="B758" s="292"/>
      <c r="C758" s="241"/>
      <c r="D758" s="61"/>
      <c r="E758" s="16"/>
      <c r="F758" s="61"/>
      <c r="G758" s="16"/>
      <c r="H758" s="61"/>
      <c r="I758" s="16"/>
      <c r="J758" s="61"/>
      <c r="K758" s="16"/>
    </row>
    <row r="759" spans="1:11" ht="12.75" x14ac:dyDescent="0.2">
      <c r="A759" s="143"/>
      <c r="B759" s="292"/>
      <c r="C759" s="241"/>
      <c r="D759" s="61"/>
      <c r="E759" s="16"/>
      <c r="F759" s="61"/>
      <c r="G759" s="16"/>
      <c r="H759" s="61"/>
      <c r="I759" s="16"/>
      <c r="J759" s="61"/>
      <c r="K759" s="16"/>
    </row>
    <row r="760" spans="1:11" ht="12.75" x14ac:dyDescent="0.2">
      <c r="A760" s="143"/>
      <c r="B760" s="292"/>
      <c r="C760" s="241"/>
      <c r="D760" s="61"/>
      <c r="E760" s="16"/>
      <c r="F760" s="61"/>
      <c r="G760" s="16"/>
      <c r="H760" s="61"/>
      <c r="I760" s="16"/>
      <c r="J760" s="61"/>
      <c r="K760" s="16"/>
    </row>
    <row r="761" spans="1:11" ht="12.75" x14ac:dyDescent="0.2">
      <c r="A761" s="143"/>
      <c r="B761" s="292"/>
      <c r="C761" s="241"/>
      <c r="D761" s="61"/>
      <c r="E761" s="16"/>
      <c r="F761" s="61"/>
      <c r="G761" s="16"/>
      <c r="H761" s="61"/>
      <c r="I761" s="16"/>
      <c r="J761" s="61"/>
      <c r="K761" s="16"/>
    </row>
    <row r="762" spans="1:11" ht="12.75" x14ac:dyDescent="0.2">
      <c r="A762" s="143"/>
      <c r="B762" s="292"/>
      <c r="C762" s="241"/>
      <c r="D762" s="61"/>
      <c r="E762" s="16"/>
      <c r="F762" s="61"/>
      <c r="G762" s="16"/>
      <c r="H762" s="61"/>
      <c r="I762" s="16"/>
      <c r="J762" s="61"/>
      <c r="K762" s="16"/>
    </row>
    <row r="763" spans="1:11" ht="12.75" x14ac:dyDescent="0.2">
      <c r="A763" s="143"/>
      <c r="B763" s="292"/>
      <c r="C763" s="241"/>
      <c r="D763" s="61"/>
      <c r="E763" s="16"/>
      <c r="F763" s="61"/>
      <c r="G763" s="16"/>
      <c r="H763" s="61"/>
      <c r="I763" s="16"/>
      <c r="J763" s="61"/>
      <c r="K763" s="16"/>
    </row>
    <row r="764" spans="1:11" ht="12.75" x14ac:dyDescent="0.2">
      <c r="A764" s="143"/>
      <c r="B764" s="292"/>
      <c r="C764" s="241"/>
      <c r="D764" s="61"/>
      <c r="E764" s="16"/>
      <c r="F764" s="61"/>
      <c r="G764" s="16"/>
      <c r="H764" s="61"/>
      <c r="I764" s="16"/>
      <c r="J764" s="61"/>
      <c r="K764" s="16"/>
    </row>
    <row r="765" spans="1:11" ht="12.75" x14ac:dyDescent="0.2">
      <c r="A765" s="143"/>
      <c r="B765" s="292"/>
      <c r="C765" s="241"/>
      <c r="D765" s="61"/>
      <c r="E765" s="16"/>
      <c r="F765" s="61"/>
      <c r="G765" s="16"/>
      <c r="H765" s="61"/>
      <c r="I765" s="16"/>
      <c r="J765" s="61"/>
      <c r="K765" s="16"/>
    </row>
    <row r="766" spans="1:11" ht="12.75" x14ac:dyDescent="0.2">
      <c r="A766" s="143"/>
      <c r="B766" s="292"/>
      <c r="C766" s="241"/>
      <c r="D766" s="61"/>
      <c r="E766" s="16"/>
      <c r="F766" s="61"/>
      <c r="G766" s="16"/>
      <c r="H766" s="61"/>
      <c r="I766" s="16"/>
      <c r="J766" s="61"/>
      <c r="K766" s="16"/>
    </row>
    <row r="767" spans="1:11" ht="12.75" x14ac:dyDescent="0.2">
      <c r="A767" s="143"/>
      <c r="B767" s="292"/>
      <c r="C767" s="241"/>
      <c r="D767" s="61"/>
      <c r="E767" s="16"/>
      <c r="F767" s="61"/>
      <c r="G767" s="16"/>
      <c r="H767" s="61"/>
      <c r="I767" s="16"/>
      <c r="J767" s="61"/>
      <c r="K767" s="16"/>
    </row>
    <row r="768" spans="1:11" ht="12.75" x14ac:dyDescent="0.2">
      <c r="A768" s="143"/>
      <c r="B768" s="292"/>
      <c r="C768" s="241"/>
      <c r="D768" s="61"/>
      <c r="E768" s="16"/>
      <c r="F768" s="61"/>
      <c r="G768" s="16"/>
      <c r="H768" s="61"/>
      <c r="I768" s="16"/>
      <c r="J768" s="61"/>
      <c r="K768" s="16"/>
    </row>
    <row r="769" spans="1:11" ht="12.75" x14ac:dyDescent="0.2">
      <c r="A769" s="143"/>
      <c r="B769" s="292"/>
      <c r="C769" s="241"/>
      <c r="D769" s="61"/>
      <c r="E769" s="16"/>
      <c r="F769" s="61"/>
      <c r="G769" s="16"/>
      <c r="H769" s="61"/>
      <c r="I769" s="16"/>
      <c r="J769" s="61"/>
      <c r="K769" s="16"/>
    </row>
    <row r="770" spans="1:11" ht="12.75" x14ac:dyDescent="0.2">
      <c r="A770" s="143"/>
      <c r="B770" s="292"/>
      <c r="C770" s="241"/>
      <c r="D770" s="61"/>
      <c r="E770" s="16"/>
      <c r="F770" s="61"/>
      <c r="G770" s="16"/>
      <c r="H770" s="61"/>
      <c r="I770" s="16"/>
      <c r="J770" s="61"/>
      <c r="K770" s="16"/>
    </row>
    <row r="771" spans="1:11" ht="12.75" x14ac:dyDescent="0.2">
      <c r="A771" s="143"/>
      <c r="B771" s="292"/>
      <c r="C771" s="241"/>
      <c r="D771" s="61"/>
      <c r="E771" s="16"/>
      <c r="F771" s="61"/>
      <c r="G771" s="16"/>
      <c r="H771" s="61"/>
      <c r="I771" s="16"/>
      <c r="J771" s="61"/>
      <c r="K771" s="16"/>
    </row>
    <row r="772" spans="1:11" ht="12.75" x14ac:dyDescent="0.2">
      <c r="A772" s="143"/>
      <c r="B772" s="292"/>
      <c r="C772" s="241"/>
      <c r="D772" s="61"/>
      <c r="E772" s="16"/>
      <c r="F772" s="61"/>
      <c r="G772" s="16"/>
      <c r="H772" s="61"/>
      <c r="I772" s="16"/>
      <c r="J772" s="61"/>
      <c r="K772" s="16"/>
    </row>
    <row r="773" spans="1:11" ht="12.75" x14ac:dyDescent="0.2">
      <c r="A773" s="143"/>
      <c r="B773" s="292"/>
      <c r="C773" s="241"/>
      <c r="D773" s="61"/>
      <c r="E773" s="16"/>
      <c r="F773" s="61"/>
      <c r="G773" s="16"/>
      <c r="H773" s="61"/>
      <c r="I773" s="16"/>
      <c r="J773" s="61"/>
      <c r="K773" s="16"/>
    </row>
    <row r="774" spans="1:11" ht="12.75" x14ac:dyDescent="0.2">
      <c r="A774" s="143"/>
      <c r="B774" s="292"/>
      <c r="C774" s="241"/>
      <c r="D774" s="61"/>
      <c r="E774" s="16"/>
      <c r="F774" s="61"/>
      <c r="G774" s="16"/>
      <c r="H774" s="61"/>
      <c r="I774" s="16"/>
      <c r="J774" s="61"/>
      <c r="K774" s="16"/>
    </row>
    <row r="775" spans="1:11" ht="12.75" x14ac:dyDescent="0.2">
      <c r="A775" s="143"/>
      <c r="B775" s="292"/>
      <c r="C775" s="241"/>
      <c r="D775" s="61"/>
      <c r="E775" s="16"/>
      <c r="F775" s="61"/>
      <c r="G775" s="16"/>
      <c r="H775" s="61"/>
      <c r="I775" s="16"/>
      <c r="J775" s="61"/>
      <c r="K775" s="16"/>
    </row>
    <row r="776" spans="1:11" ht="12.75" x14ac:dyDescent="0.2">
      <c r="A776" s="143"/>
      <c r="B776" s="292"/>
      <c r="C776" s="241"/>
      <c r="D776" s="61"/>
      <c r="E776" s="16"/>
      <c r="F776" s="61"/>
      <c r="G776" s="16"/>
      <c r="H776" s="61"/>
      <c r="I776" s="16"/>
      <c r="J776" s="61"/>
      <c r="K776" s="16"/>
    </row>
    <row r="777" spans="1:11" ht="12.75" x14ac:dyDescent="0.2">
      <c r="A777" s="143"/>
      <c r="B777" s="292"/>
      <c r="C777" s="241"/>
      <c r="D777" s="61"/>
      <c r="E777" s="16"/>
      <c r="F777" s="61"/>
      <c r="G777" s="16"/>
      <c r="H777" s="61"/>
      <c r="I777" s="16"/>
      <c r="J777" s="61"/>
      <c r="K777" s="16"/>
    </row>
    <row r="778" spans="1:11" ht="12.75" x14ac:dyDescent="0.2">
      <c r="A778" s="143"/>
      <c r="B778" s="292"/>
      <c r="C778" s="241"/>
      <c r="D778" s="61"/>
      <c r="E778" s="16"/>
      <c r="F778" s="61"/>
      <c r="G778" s="16"/>
      <c r="H778" s="61"/>
      <c r="I778" s="16"/>
      <c r="J778" s="61"/>
      <c r="K778" s="16"/>
    </row>
    <row r="779" spans="1:11" ht="12.75" x14ac:dyDescent="0.2">
      <c r="A779" s="143"/>
      <c r="B779" s="292"/>
      <c r="C779" s="241"/>
      <c r="D779" s="61"/>
      <c r="E779" s="16"/>
      <c r="F779" s="61"/>
      <c r="G779" s="16"/>
      <c r="H779" s="61"/>
      <c r="I779" s="16"/>
      <c r="J779" s="61"/>
      <c r="K779" s="16"/>
    </row>
    <row r="780" spans="1:11" ht="12.75" x14ac:dyDescent="0.2">
      <c r="A780" s="143"/>
      <c r="B780" s="292"/>
      <c r="C780" s="241"/>
      <c r="D780" s="61"/>
      <c r="E780" s="16"/>
      <c r="F780" s="61"/>
      <c r="G780" s="16"/>
      <c r="H780" s="61"/>
      <c r="I780" s="16"/>
      <c r="J780" s="61"/>
      <c r="K780" s="16"/>
    </row>
    <row r="781" spans="1:11" ht="12.75" x14ac:dyDescent="0.2">
      <c r="A781" s="143"/>
      <c r="B781" s="292"/>
      <c r="C781" s="241"/>
      <c r="D781" s="61"/>
      <c r="E781" s="16"/>
      <c r="F781" s="61"/>
      <c r="G781" s="16"/>
      <c r="H781" s="61"/>
      <c r="I781" s="16"/>
      <c r="J781" s="61"/>
      <c r="K781" s="16"/>
    </row>
    <row r="782" spans="1:11" ht="12.75" x14ac:dyDescent="0.2">
      <c r="A782" s="143"/>
      <c r="B782" s="292"/>
      <c r="C782" s="241"/>
      <c r="D782" s="61"/>
      <c r="E782" s="16"/>
      <c r="F782" s="61"/>
      <c r="G782" s="16"/>
      <c r="H782" s="61"/>
      <c r="I782" s="16"/>
      <c r="J782" s="61"/>
      <c r="K782" s="16"/>
    </row>
    <row r="783" spans="1:11" ht="12.75" x14ac:dyDescent="0.2">
      <c r="A783" s="143"/>
      <c r="B783" s="292"/>
      <c r="C783" s="241"/>
      <c r="D783" s="61"/>
      <c r="E783" s="16"/>
      <c r="F783" s="61"/>
      <c r="G783" s="16"/>
      <c r="H783" s="61"/>
      <c r="I783" s="16"/>
      <c r="J783" s="61"/>
      <c r="K783" s="16"/>
    </row>
    <row r="784" spans="1:11" ht="12.75" x14ac:dyDescent="0.2">
      <c r="A784" s="143"/>
      <c r="B784" s="292"/>
      <c r="C784" s="241"/>
      <c r="D784" s="61"/>
      <c r="E784" s="16"/>
      <c r="F784" s="61"/>
      <c r="G784" s="16"/>
      <c r="H784" s="61"/>
      <c r="I784" s="16"/>
      <c r="J784" s="61"/>
      <c r="K784" s="16"/>
    </row>
    <row r="785" spans="1:11" ht="12.75" x14ac:dyDescent="0.2">
      <c r="A785" s="143"/>
      <c r="B785" s="292"/>
      <c r="C785" s="241"/>
      <c r="D785" s="61"/>
      <c r="E785" s="16"/>
      <c r="F785" s="61"/>
      <c r="G785" s="16"/>
      <c r="H785" s="61"/>
      <c r="I785" s="16"/>
      <c r="J785" s="61"/>
      <c r="K785" s="16"/>
    </row>
    <row r="786" spans="1:11" ht="12.75" x14ac:dyDescent="0.2">
      <c r="A786" s="143"/>
      <c r="B786" s="292"/>
      <c r="C786" s="241"/>
      <c r="D786" s="61"/>
      <c r="E786" s="16"/>
      <c r="F786" s="61"/>
      <c r="G786" s="16"/>
      <c r="H786" s="61"/>
      <c r="I786" s="16"/>
      <c r="J786" s="61"/>
      <c r="K786" s="16"/>
    </row>
    <row r="787" spans="1:11" ht="12.75" x14ac:dyDescent="0.2">
      <c r="A787" s="143"/>
      <c r="B787" s="292"/>
      <c r="C787" s="241"/>
      <c r="D787" s="61"/>
      <c r="E787" s="16"/>
      <c r="F787" s="61"/>
      <c r="G787" s="16"/>
      <c r="H787" s="61"/>
      <c r="I787" s="16"/>
      <c r="J787" s="61"/>
      <c r="K787" s="16"/>
    </row>
    <row r="788" spans="1:11" ht="12.75" x14ac:dyDescent="0.2">
      <c r="A788" s="143"/>
      <c r="B788" s="292"/>
      <c r="C788" s="241"/>
      <c r="D788" s="61"/>
      <c r="E788" s="16"/>
      <c r="F788" s="61"/>
      <c r="G788" s="16"/>
      <c r="H788" s="61"/>
      <c r="I788" s="16"/>
      <c r="J788" s="61"/>
      <c r="K788" s="16"/>
    </row>
    <row r="789" spans="1:11" ht="12.75" x14ac:dyDescent="0.2">
      <c r="A789" s="143"/>
      <c r="B789" s="292"/>
      <c r="C789" s="241"/>
      <c r="D789" s="61"/>
      <c r="E789" s="16"/>
      <c r="F789" s="61"/>
      <c r="G789" s="16"/>
      <c r="H789" s="61"/>
      <c r="I789" s="16"/>
      <c r="J789" s="61"/>
      <c r="K789" s="16"/>
    </row>
    <row r="790" spans="1:11" ht="12.75" x14ac:dyDescent="0.2">
      <c r="A790" s="143"/>
      <c r="B790" s="292"/>
      <c r="C790" s="241"/>
      <c r="D790" s="61"/>
      <c r="E790" s="16"/>
      <c r="F790" s="61"/>
      <c r="G790" s="16"/>
      <c r="H790" s="61"/>
      <c r="I790" s="16"/>
      <c r="J790" s="61"/>
      <c r="K790" s="16"/>
    </row>
    <row r="791" spans="1:11" ht="12.75" x14ac:dyDescent="0.2">
      <c r="A791" s="143"/>
      <c r="B791" s="292"/>
      <c r="C791" s="241"/>
      <c r="D791" s="61"/>
      <c r="E791" s="16"/>
      <c r="F791" s="61"/>
      <c r="G791" s="16"/>
      <c r="H791" s="61"/>
      <c r="I791" s="16"/>
      <c r="J791" s="61"/>
      <c r="K791" s="16"/>
    </row>
    <row r="792" spans="1:11" ht="12.75" x14ac:dyDescent="0.2">
      <c r="A792" s="143"/>
      <c r="B792" s="292"/>
      <c r="C792" s="241"/>
      <c r="D792" s="61"/>
      <c r="E792" s="16"/>
      <c r="F792" s="61"/>
      <c r="G792" s="16"/>
      <c r="H792" s="61"/>
      <c r="I792" s="16"/>
      <c r="J792" s="61"/>
      <c r="K792" s="16"/>
    </row>
    <row r="793" spans="1:11" ht="12.75" x14ac:dyDescent="0.2">
      <c r="A793" s="143"/>
      <c r="B793" s="292"/>
      <c r="C793" s="241"/>
      <c r="D793" s="61"/>
      <c r="E793" s="16"/>
      <c r="F793" s="61"/>
      <c r="G793" s="16"/>
      <c r="H793" s="61"/>
      <c r="I793" s="16"/>
      <c r="J793" s="61"/>
      <c r="K793" s="16"/>
    </row>
    <row r="794" spans="1:11" ht="12.75" x14ac:dyDescent="0.2">
      <c r="A794" s="143"/>
      <c r="B794" s="292"/>
      <c r="C794" s="241"/>
      <c r="D794" s="61"/>
      <c r="E794" s="16"/>
      <c r="F794" s="61"/>
      <c r="G794" s="16"/>
      <c r="H794" s="61"/>
      <c r="I794" s="16"/>
      <c r="J794" s="61"/>
      <c r="K794" s="16"/>
    </row>
    <row r="795" spans="1:11" ht="12.75" x14ac:dyDescent="0.2">
      <c r="A795" s="143"/>
      <c r="B795" s="292"/>
      <c r="C795" s="241"/>
      <c r="D795" s="61"/>
      <c r="E795" s="16"/>
      <c r="F795" s="61"/>
      <c r="G795" s="16"/>
      <c r="H795" s="61"/>
      <c r="I795" s="16"/>
      <c r="J795" s="61"/>
      <c r="K795" s="16"/>
    </row>
    <row r="796" spans="1:11" ht="12.75" x14ac:dyDescent="0.2">
      <c r="A796" s="143"/>
      <c r="B796" s="292"/>
      <c r="C796" s="241"/>
      <c r="D796" s="61"/>
      <c r="E796" s="16"/>
      <c r="F796" s="61"/>
      <c r="G796" s="16"/>
      <c r="H796" s="61"/>
      <c r="I796" s="16"/>
      <c r="J796" s="61"/>
      <c r="K796" s="16"/>
    </row>
    <row r="797" spans="1:11" ht="12.75" x14ac:dyDescent="0.2">
      <c r="A797" s="143"/>
      <c r="B797" s="292"/>
      <c r="C797" s="241"/>
      <c r="D797" s="61"/>
      <c r="E797" s="16"/>
      <c r="F797" s="61"/>
      <c r="G797" s="16"/>
      <c r="H797" s="61"/>
      <c r="I797" s="16"/>
      <c r="J797" s="61"/>
      <c r="K797" s="16"/>
    </row>
    <row r="798" spans="1:11" ht="12.75" x14ac:dyDescent="0.2">
      <c r="A798" s="143"/>
      <c r="B798" s="292"/>
      <c r="C798" s="241"/>
      <c r="D798" s="61"/>
      <c r="E798" s="16"/>
      <c r="F798" s="61"/>
      <c r="G798" s="16"/>
      <c r="H798" s="61"/>
      <c r="I798" s="16"/>
      <c r="J798" s="61"/>
      <c r="K798" s="16"/>
    </row>
    <row r="799" spans="1:11" ht="12.75" x14ac:dyDescent="0.2">
      <c r="A799" s="143"/>
      <c r="B799" s="292"/>
      <c r="C799" s="241"/>
      <c r="D799" s="61"/>
      <c r="E799" s="16"/>
      <c r="F799" s="61"/>
      <c r="G799" s="16"/>
      <c r="H799" s="61"/>
      <c r="I799" s="16"/>
      <c r="J799" s="61"/>
      <c r="K799" s="16"/>
    </row>
    <row r="800" spans="1:11" ht="12.75" x14ac:dyDescent="0.2">
      <c r="A800" s="143"/>
      <c r="B800" s="292"/>
      <c r="C800" s="241"/>
      <c r="D800" s="61"/>
      <c r="E800" s="16"/>
      <c r="F800" s="61"/>
      <c r="G800" s="16"/>
      <c r="H800" s="61"/>
      <c r="I800" s="16"/>
      <c r="J800" s="61"/>
      <c r="K800" s="16"/>
    </row>
    <row r="801" spans="1:11" ht="12.75" x14ac:dyDescent="0.2">
      <c r="A801" s="143"/>
      <c r="B801" s="292"/>
      <c r="C801" s="241"/>
      <c r="D801" s="61"/>
      <c r="E801" s="16"/>
      <c r="F801" s="61"/>
      <c r="G801" s="16"/>
      <c r="H801" s="61"/>
      <c r="I801" s="16"/>
      <c r="J801" s="61"/>
      <c r="K801" s="16"/>
    </row>
    <row r="802" spans="1:11" ht="12.75" x14ac:dyDescent="0.2">
      <c r="A802" s="143"/>
      <c r="B802" s="292"/>
      <c r="C802" s="241"/>
      <c r="D802" s="61"/>
      <c r="E802" s="16"/>
      <c r="F802" s="61"/>
      <c r="G802" s="16"/>
      <c r="H802" s="61"/>
      <c r="I802" s="16"/>
      <c r="J802" s="61"/>
      <c r="K802" s="16"/>
    </row>
    <row r="803" spans="1:11" ht="12.75" x14ac:dyDescent="0.2">
      <c r="A803" s="143"/>
      <c r="B803" s="292"/>
      <c r="C803" s="241"/>
      <c r="D803" s="61"/>
      <c r="E803" s="16"/>
      <c r="F803" s="61"/>
      <c r="G803" s="16"/>
      <c r="H803" s="61"/>
      <c r="I803" s="16"/>
      <c r="J803" s="61"/>
      <c r="K803" s="16"/>
    </row>
    <row r="804" spans="1:11" ht="12.75" x14ac:dyDescent="0.2">
      <c r="A804" s="143"/>
      <c r="B804" s="292"/>
      <c r="C804" s="241"/>
      <c r="D804" s="61"/>
      <c r="E804" s="16"/>
      <c r="F804" s="61"/>
      <c r="G804" s="16"/>
      <c r="H804" s="61"/>
      <c r="I804" s="16"/>
      <c r="J804" s="61"/>
      <c r="K804" s="16"/>
    </row>
    <row r="805" spans="1:11" ht="12.75" x14ac:dyDescent="0.2">
      <c r="A805" s="143"/>
      <c r="B805" s="292"/>
      <c r="C805" s="241"/>
      <c r="D805" s="61"/>
      <c r="E805" s="16"/>
      <c r="F805" s="61"/>
      <c r="G805" s="16"/>
      <c r="H805" s="61"/>
      <c r="I805" s="16"/>
      <c r="J805" s="61"/>
      <c r="K805" s="16"/>
    </row>
    <row r="806" spans="1:11" ht="12.75" x14ac:dyDescent="0.2">
      <c r="A806" s="143"/>
      <c r="B806" s="292"/>
      <c r="C806" s="241"/>
      <c r="D806" s="61"/>
      <c r="E806" s="16"/>
      <c r="F806" s="61"/>
      <c r="G806" s="16"/>
      <c r="H806" s="61"/>
      <c r="I806" s="16"/>
      <c r="J806" s="61"/>
      <c r="K806" s="16"/>
    </row>
    <row r="807" spans="1:11" ht="12.75" x14ac:dyDescent="0.2">
      <c r="A807" s="143"/>
      <c r="B807" s="292"/>
      <c r="C807" s="241"/>
      <c r="D807" s="61"/>
      <c r="E807" s="16"/>
      <c r="F807" s="61"/>
      <c r="G807" s="16"/>
      <c r="H807" s="61"/>
      <c r="I807" s="16"/>
      <c r="J807" s="61"/>
      <c r="K807" s="16"/>
    </row>
    <row r="808" spans="1:11" ht="12.75" x14ac:dyDescent="0.2">
      <c r="A808" s="143"/>
      <c r="B808" s="292"/>
      <c r="C808" s="241"/>
      <c r="D808" s="61"/>
      <c r="E808" s="16"/>
      <c r="F808" s="61"/>
      <c r="G808" s="16"/>
      <c r="H808" s="61"/>
      <c r="I808" s="16"/>
      <c r="J808" s="61"/>
      <c r="K808" s="16"/>
    </row>
    <row r="809" spans="1:11" ht="12.75" x14ac:dyDescent="0.2">
      <c r="A809" s="143"/>
      <c r="B809" s="292"/>
      <c r="C809" s="241"/>
      <c r="D809" s="61"/>
      <c r="E809" s="16"/>
      <c r="F809" s="61"/>
      <c r="G809" s="16"/>
      <c r="H809" s="61"/>
      <c r="I809" s="16"/>
      <c r="J809" s="61"/>
      <c r="K809" s="16"/>
    </row>
    <row r="810" spans="1:11" ht="12.75" x14ac:dyDescent="0.2">
      <c r="A810" s="143"/>
      <c r="B810" s="292"/>
      <c r="C810" s="241"/>
      <c r="D810" s="61"/>
      <c r="E810" s="16"/>
      <c r="F810" s="61"/>
      <c r="G810" s="16"/>
      <c r="H810" s="61"/>
      <c r="I810" s="16"/>
      <c r="J810" s="61"/>
      <c r="K810" s="16"/>
    </row>
    <row r="811" spans="1:11" ht="12.75" x14ac:dyDescent="0.2">
      <c r="A811" s="143"/>
      <c r="B811" s="292"/>
      <c r="C811" s="241"/>
      <c r="D811" s="61"/>
      <c r="E811" s="16"/>
      <c r="F811" s="61"/>
      <c r="G811" s="16"/>
      <c r="H811" s="61"/>
      <c r="I811" s="16"/>
      <c r="J811" s="61"/>
      <c r="K811" s="16"/>
    </row>
    <row r="812" spans="1:11" ht="12.75" x14ac:dyDescent="0.2">
      <c r="A812" s="143"/>
      <c r="B812" s="292"/>
      <c r="C812" s="241"/>
      <c r="D812" s="61"/>
      <c r="E812" s="16"/>
      <c r="F812" s="61"/>
      <c r="G812" s="16"/>
      <c r="H812" s="61"/>
      <c r="I812" s="16"/>
      <c r="J812" s="61"/>
      <c r="K812" s="16"/>
    </row>
    <row r="813" spans="1:11" ht="12.75" x14ac:dyDescent="0.2">
      <c r="A813" s="143"/>
      <c r="B813" s="292"/>
      <c r="C813" s="241"/>
      <c r="D813" s="61"/>
      <c r="E813" s="16"/>
      <c r="F813" s="61"/>
      <c r="G813" s="16"/>
      <c r="H813" s="61"/>
      <c r="I813" s="16"/>
      <c r="J813" s="61"/>
      <c r="K813" s="16"/>
    </row>
    <row r="814" spans="1:11" ht="12.75" x14ac:dyDescent="0.2">
      <c r="A814" s="143"/>
      <c r="B814" s="292"/>
      <c r="C814" s="241"/>
      <c r="D814" s="61"/>
      <c r="E814" s="16"/>
      <c r="F814" s="61"/>
      <c r="G814" s="16"/>
      <c r="H814" s="61"/>
      <c r="I814" s="16"/>
      <c r="J814" s="61"/>
      <c r="K814" s="16"/>
    </row>
    <row r="815" spans="1:11" ht="12.75" x14ac:dyDescent="0.2">
      <c r="A815" s="143"/>
      <c r="B815" s="292"/>
      <c r="C815" s="241"/>
      <c r="D815" s="61"/>
      <c r="E815" s="16"/>
      <c r="F815" s="61"/>
      <c r="G815" s="16"/>
      <c r="H815" s="61"/>
      <c r="I815" s="16"/>
      <c r="J815" s="61"/>
      <c r="K815" s="16"/>
    </row>
    <row r="816" spans="1:11" ht="12.75" x14ac:dyDescent="0.2">
      <c r="A816" s="143"/>
      <c r="B816" s="292"/>
      <c r="C816" s="241"/>
      <c r="D816" s="61"/>
      <c r="E816" s="16"/>
      <c r="F816" s="61"/>
      <c r="G816" s="16"/>
      <c r="H816" s="61"/>
      <c r="I816" s="16"/>
      <c r="J816" s="61"/>
      <c r="K816" s="16"/>
    </row>
    <row r="817" spans="1:11" ht="12.75" x14ac:dyDescent="0.2">
      <c r="A817" s="143"/>
      <c r="B817" s="292"/>
      <c r="C817" s="241"/>
      <c r="D817" s="61"/>
      <c r="E817" s="16"/>
      <c r="F817" s="61"/>
      <c r="G817" s="16"/>
      <c r="H817" s="61"/>
      <c r="I817" s="16"/>
      <c r="J817" s="61"/>
      <c r="K817" s="16"/>
    </row>
    <row r="818" spans="1:11" ht="12.75" x14ac:dyDescent="0.2">
      <c r="A818" s="143"/>
      <c r="B818" s="292"/>
      <c r="C818" s="241"/>
      <c r="D818" s="61"/>
      <c r="E818" s="16"/>
      <c r="F818" s="61"/>
      <c r="G818" s="16"/>
      <c r="H818" s="61"/>
      <c r="I818" s="16"/>
      <c r="J818" s="61"/>
      <c r="K818" s="16"/>
    </row>
    <row r="819" spans="1:11" ht="12.75" x14ac:dyDescent="0.2">
      <c r="A819" s="143"/>
      <c r="B819" s="292"/>
      <c r="C819" s="241"/>
      <c r="D819" s="61"/>
      <c r="E819" s="16"/>
      <c r="F819" s="61"/>
      <c r="G819" s="16"/>
      <c r="H819" s="61"/>
      <c r="I819" s="16"/>
      <c r="J819" s="61"/>
      <c r="K819" s="16"/>
    </row>
    <row r="820" spans="1:11" ht="12.75" x14ac:dyDescent="0.2">
      <c r="A820" s="143"/>
      <c r="B820" s="292"/>
      <c r="C820" s="241"/>
      <c r="D820" s="61"/>
      <c r="E820" s="16"/>
      <c r="F820" s="61"/>
      <c r="G820" s="16"/>
      <c r="H820" s="61"/>
      <c r="I820" s="16"/>
      <c r="J820" s="61"/>
      <c r="K820" s="16"/>
    </row>
    <row r="821" spans="1:11" ht="12.75" x14ac:dyDescent="0.2">
      <c r="A821" s="143"/>
      <c r="B821" s="292"/>
      <c r="C821" s="241"/>
      <c r="D821" s="61"/>
      <c r="E821" s="16"/>
      <c r="F821" s="61"/>
      <c r="G821" s="16"/>
      <c r="H821" s="61"/>
      <c r="I821" s="16"/>
      <c r="J821" s="61"/>
      <c r="K821" s="16"/>
    </row>
    <row r="822" spans="1:11" ht="12.75" x14ac:dyDescent="0.2">
      <c r="A822" s="143"/>
      <c r="B822" s="292"/>
      <c r="C822" s="241"/>
      <c r="D822" s="61"/>
      <c r="E822" s="16"/>
      <c r="F822" s="61"/>
      <c r="G822" s="16"/>
      <c r="H822" s="61"/>
      <c r="I822" s="16"/>
      <c r="J822" s="61"/>
      <c r="K822" s="16"/>
    </row>
    <row r="823" spans="1:11" ht="12.75" x14ac:dyDescent="0.2">
      <c r="A823" s="143"/>
      <c r="B823" s="292"/>
      <c r="C823" s="241"/>
      <c r="D823" s="61"/>
      <c r="E823" s="16"/>
      <c r="F823" s="61"/>
      <c r="G823" s="16"/>
      <c r="H823" s="61"/>
      <c r="I823" s="16"/>
      <c r="J823" s="61"/>
      <c r="K823" s="16"/>
    </row>
    <row r="824" spans="1:11" ht="12.75" x14ac:dyDescent="0.2">
      <c r="A824" s="143"/>
      <c r="B824" s="292"/>
      <c r="C824" s="241"/>
      <c r="D824" s="61"/>
      <c r="E824" s="16"/>
      <c r="F824" s="61"/>
      <c r="G824" s="16"/>
      <c r="H824" s="61"/>
      <c r="I824" s="16"/>
      <c r="J824" s="61"/>
      <c r="K824" s="16"/>
    </row>
    <row r="825" spans="1:11" ht="12.75" x14ac:dyDescent="0.2">
      <c r="A825" s="143"/>
      <c r="B825" s="292"/>
      <c r="C825" s="241"/>
      <c r="D825" s="61"/>
      <c r="E825" s="16"/>
      <c r="F825" s="61"/>
      <c r="G825" s="16"/>
      <c r="H825" s="61"/>
      <c r="I825" s="16"/>
      <c r="J825" s="61"/>
      <c r="K825" s="16"/>
    </row>
    <row r="826" spans="1:11" ht="12.75" x14ac:dyDescent="0.2">
      <c r="A826" s="143"/>
      <c r="B826" s="292"/>
      <c r="C826" s="241"/>
      <c r="D826" s="61"/>
      <c r="E826" s="16"/>
      <c r="F826" s="61"/>
      <c r="G826" s="16"/>
      <c r="H826" s="61"/>
      <c r="I826" s="16"/>
      <c r="J826" s="61"/>
      <c r="K826" s="16"/>
    </row>
    <row r="827" spans="1:11" ht="12.75" x14ac:dyDescent="0.2">
      <c r="A827" s="143"/>
      <c r="B827" s="292"/>
      <c r="C827" s="241"/>
      <c r="D827" s="61"/>
      <c r="E827" s="16"/>
      <c r="F827" s="61"/>
      <c r="G827" s="16"/>
      <c r="H827" s="61"/>
      <c r="I827" s="16"/>
      <c r="J827" s="61"/>
      <c r="K827" s="16"/>
    </row>
    <row r="828" spans="1:11" ht="12.75" x14ac:dyDescent="0.2">
      <c r="A828" s="143"/>
      <c r="B828" s="292"/>
      <c r="C828" s="241"/>
      <c r="D828" s="61"/>
      <c r="E828" s="16"/>
      <c r="F828" s="61"/>
      <c r="G828" s="16"/>
      <c r="H828" s="61"/>
      <c r="I828" s="16"/>
      <c r="J828" s="61"/>
      <c r="K828" s="16"/>
    </row>
    <row r="829" spans="1:11" ht="12.75" x14ac:dyDescent="0.2">
      <c r="A829" s="143"/>
      <c r="B829" s="292"/>
      <c r="C829" s="241"/>
      <c r="D829" s="61"/>
      <c r="E829" s="16"/>
      <c r="F829" s="61"/>
      <c r="G829" s="16"/>
      <c r="H829" s="61"/>
      <c r="I829" s="16"/>
      <c r="J829" s="61"/>
      <c r="K829" s="16"/>
    </row>
    <row r="830" spans="1:11" ht="12.75" x14ac:dyDescent="0.2">
      <c r="A830" s="143"/>
      <c r="B830" s="292"/>
      <c r="C830" s="241"/>
      <c r="D830" s="61"/>
      <c r="E830" s="16"/>
      <c r="F830" s="61"/>
      <c r="G830" s="16"/>
      <c r="H830" s="61"/>
      <c r="I830" s="16"/>
      <c r="J830" s="61"/>
      <c r="K830" s="16"/>
    </row>
    <row r="831" spans="1:11" ht="12.75" x14ac:dyDescent="0.2">
      <c r="A831" s="143"/>
      <c r="B831" s="292"/>
      <c r="C831" s="241"/>
      <c r="D831" s="61"/>
      <c r="E831" s="16"/>
      <c r="F831" s="61"/>
      <c r="G831" s="16"/>
      <c r="H831" s="61"/>
      <c r="I831" s="16"/>
      <c r="J831" s="61"/>
      <c r="K831" s="16"/>
    </row>
    <row r="832" spans="1:11" ht="12.75" x14ac:dyDescent="0.2">
      <c r="A832" s="143"/>
      <c r="B832" s="292"/>
      <c r="C832" s="241"/>
      <c r="D832" s="61"/>
      <c r="E832" s="16"/>
      <c r="F832" s="61"/>
      <c r="G832" s="16"/>
      <c r="H832" s="61"/>
      <c r="I832" s="16"/>
      <c r="J832" s="61"/>
      <c r="K832" s="16"/>
    </row>
    <row r="833" spans="1:11" ht="12.75" x14ac:dyDescent="0.2">
      <c r="A833" s="143"/>
      <c r="B833" s="292"/>
      <c r="C833" s="241"/>
      <c r="D833" s="61"/>
      <c r="E833" s="16"/>
      <c r="F833" s="61"/>
      <c r="G833" s="16"/>
      <c r="H833" s="61"/>
      <c r="I833" s="16"/>
      <c r="J833" s="61"/>
      <c r="K833" s="16"/>
    </row>
    <row r="834" spans="1:11" ht="12.75" x14ac:dyDescent="0.2">
      <c r="A834" s="143"/>
      <c r="B834" s="292"/>
      <c r="C834" s="241"/>
      <c r="D834" s="61"/>
      <c r="E834" s="16"/>
      <c r="F834" s="61"/>
      <c r="G834" s="16"/>
      <c r="H834" s="61"/>
      <c r="I834" s="16"/>
      <c r="J834" s="61"/>
      <c r="K834" s="16"/>
    </row>
    <row r="835" spans="1:11" ht="12.75" x14ac:dyDescent="0.2">
      <c r="A835" s="143"/>
      <c r="B835" s="292"/>
      <c r="C835" s="241"/>
      <c r="D835" s="61"/>
      <c r="E835" s="16"/>
      <c r="F835" s="61"/>
      <c r="G835" s="16"/>
      <c r="H835" s="61"/>
      <c r="I835" s="16"/>
      <c r="J835" s="61"/>
      <c r="K835" s="16"/>
    </row>
    <row r="836" spans="1:11" ht="12.75" x14ac:dyDescent="0.2">
      <c r="A836" s="143"/>
      <c r="B836" s="292"/>
      <c r="C836" s="241"/>
      <c r="D836" s="61"/>
      <c r="E836" s="16"/>
      <c r="F836" s="61"/>
      <c r="G836" s="16"/>
      <c r="H836" s="61"/>
      <c r="I836" s="16"/>
      <c r="J836" s="61"/>
      <c r="K836" s="16"/>
    </row>
    <row r="837" spans="1:11" ht="12.75" x14ac:dyDescent="0.2">
      <c r="A837" s="143"/>
      <c r="B837" s="292"/>
      <c r="C837" s="241"/>
      <c r="D837" s="61"/>
      <c r="E837" s="16"/>
      <c r="F837" s="61"/>
      <c r="G837" s="16"/>
      <c r="H837" s="61"/>
      <c r="I837" s="16"/>
      <c r="J837" s="61"/>
      <c r="K837" s="16"/>
    </row>
    <row r="838" spans="1:11" ht="12.75" x14ac:dyDescent="0.2">
      <c r="A838" s="143"/>
      <c r="B838" s="292"/>
      <c r="C838" s="241"/>
      <c r="D838" s="61"/>
      <c r="E838" s="16"/>
      <c r="F838" s="61"/>
      <c r="G838" s="16"/>
      <c r="H838" s="61"/>
      <c r="I838" s="16"/>
      <c r="J838" s="61"/>
      <c r="K838" s="16"/>
    </row>
    <row r="839" spans="1:11" ht="12.75" x14ac:dyDescent="0.2">
      <c r="A839" s="143"/>
      <c r="B839" s="292"/>
      <c r="C839" s="241"/>
      <c r="D839" s="61"/>
      <c r="E839" s="16"/>
      <c r="F839" s="61"/>
      <c r="G839" s="16"/>
      <c r="H839" s="61"/>
      <c r="I839" s="16"/>
      <c r="J839" s="61"/>
      <c r="K839" s="16"/>
    </row>
    <row r="840" spans="1:11" ht="12.75" x14ac:dyDescent="0.2">
      <c r="A840" s="143"/>
      <c r="B840" s="292"/>
      <c r="C840" s="241"/>
      <c r="D840" s="61"/>
      <c r="E840" s="16"/>
      <c r="F840" s="61"/>
      <c r="G840" s="16"/>
      <c r="H840" s="61"/>
      <c r="I840" s="16"/>
      <c r="J840" s="61"/>
      <c r="K840" s="16"/>
    </row>
    <row r="841" spans="1:11" ht="12.75" x14ac:dyDescent="0.2">
      <c r="A841" s="143"/>
      <c r="B841" s="292"/>
      <c r="C841" s="241"/>
      <c r="D841" s="61"/>
      <c r="E841" s="16"/>
      <c r="F841" s="61"/>
      <c r="G841" s="16"/>
      <c r="H841" s="61"/>
      <c r="I841" s="16"/>
      <c r="J841" s="61"/>
      <c r="K841" s="16"/>
    </row>
    <row r="842" spans="1:11" ht="12.75" x14ac:dyDescent="0.2">
      <c r="A842" s="143"/>
      <c r="B842" s="292"/>
      <c r="C842" s="241"/>
      <c r="D842" s="61"/>
      <c r="E842" s="16"/>
      <c r="F842" s="61"/>
      <c r="G842" s="16"/>
      <c r="H842" s="61"/>
      <c r="I842" s="16"/>
      <c r="J842" s="61"/>
      <c r="K842" s="16"/>
    </row>
    <row r="843" spans="1:11" ht="12.75" x14ac:dyDescent="0.2">
      <c r="A843" s="143"/>
      <c r="B843" s="292"/>
      <c r="C843" s="241"/>
      <c r="D843" s="61"/>
      <c r="E843" s="16"/>
      <c r="F843" s="61"/>
      <c r="G843" s="16"/>
      <c r="H843" s="61"/>
      <c r="I843" s="16"/>
      <c r="J843" s="61"/>
      <c r="K843" s="16"/>
    </row>
    <row r="844" spans="1:11" ht="12.75" x14ac:dyDescent="0.2">
      <c r="A844" s="143"/>
      <c r="B844" s="292"/>
      <c r="C844" s="241"/>
      <c r="D844" s="61"/>
      <c r="E844" s="16"/>
      <c r="F844" s="61"/>
      <c r="G844" s="16"/>
      <c r="H844" s="61"/>
      <c r="I844" s="16"/>
      <c r="J844" s="61"/>
      <c r="K844" s="16"/>
    </row>
    <row r="845" spans="1:11" ht="12.75" x14ac:dyDescent="0.2">
      <c r="A845" s="143"/>
      <c r="B845" s="292"/>
      <c r="C845" s="241"/>
      <c r="D845" s="61"/>
      <c r="E845" s="16"/>
      <c r="F845" s="61"/>
      <c r="G845" s="16"/>
      <c r="H845" s="61"/>
      <c r="I845" s="16"/>
      <c r="J845" s="61"/>
      <c r="K845" s="16"/>
    </row>
    <row r="846" spans="1:11" ht="12.75" x14ac:dyDescent="0.2">
      <c r="A846" s="143"/>
      <c r="B846" s="292"/>
      <c r="C846" s="241"/>
      <c r="D846" s="61"/>
      <c r="E846" s="16"/>
      <c r="F846" s="61"/>
      <c r="G846" s="16"/>
      <c r="H846" s="61"/>
      <c r="I846" s="16"/>
      <c r="J846" s="61"/>
      <c r="K846" s="16"/>
    </row>
    <row r="847" spans="1:11" ht="12.75" x14ac:dyDescent="0.2">
      <c r="A847" s="143"/>
      <c r="B847" s="292"/>
      <c r="C847" s="241"/>
      <c r="D847" s="61"/>
      <c r="E847" s="16"/>
      <c r="F847" s="61"/>
      <c r="G847" s="16"/>
      <c r="H847" s="61"/>
      <c r="I847" s="16"/>
      <c r="J847" s="61"/>
      <c r="K847" s="16"/>
    </row>
    <row r="848" spans="1:11" ht="12.75" x14ac:dyDescent="0.2">
      <c r="A848" s="143"/>
      <c r="B848" s="292"/>
      <c r="C848" s="241"/>
      <c r="D848" s="61"/>
      <c r="E848" s="16"/>
      <c r="F848" s="61"/>
      <c r="G848" s="16"/>
      <c r="H848" s="61"/>
      <c r="I848" s="16"/>
      <c r="J848" s="61"/>
      <c r="K848" s="16"/>
    </row>
    <row r="849" spans="1:11" ht="12.75" x14ac:dyDescent="0.2">
      <c r="A849" s="143"/>
      <c r="B849" s="292"/>
      <c r="C849" s="241"/>
      <c r="D849" s="61"/>
      <c r="E849" s="16"/>
      <c r="F849" s="61"/>
      <c r="G849" s="16"/>
      <c r="H849" s="61"/>
      <c r="I849" s="16"/>
      <c r="J849" s="61"/>
      <c r="K849" s="16"/>
    </row>
    <row r="850" spans="1:11" ht="12.75" x14ac:dyDescent="0.2">
      <c r="A850" s="143"/>
      <c r="B850" s="292"/>
      <c r="C850" s="241"/>
      <c r="D850" s="61"/>
      <c r="E850" s="16"/>
      <c r="F850" s="61"/>
      <c r="G850" s="16"/>
      <c r="H850" s="61"/>
      <c r="I850" s="16"/>
      <c r="J850" s="61"/>
      <c r="K850" s="16"/>
    </row>
    <row r="851" spans="1:11" ht="12.75" x14ac:dyDescent="0.2">
      <c r="A851" s="143"/>
      <c r="B851" s="292"/>
      <c r="C851" s="241"/>
      <c r="D851" s="61"/>
      <c r="E851" s="16"/>
      <c r="F851" s="61"/>
      <c r="G851" s="16"/>
      <c r="H851" s="61"/>
      <c r="I851" s="16"/>
      <c r="J851" s="61"/>
      <c r="K851" s="16"/>
    </row>
    <row r="852" spans="1:11" ht="12.75" x14ac:dyDescent="0.2">
      <c r="A852" s="143"/>
      <c r="B852" s="292"/>
      <c r="C852" s="241"/>
      <c r="D852" s="61"/>
      <c r="E852" s="16"/>
      <c r="F852" s="61"/>
      <c r="G852" s="16"/>
      <c r="H852" s="61"/>
      <c r="I852" s="16"/>
      <c r="J852" s="61"/>
      <c r="K852" s="16"/>
    </row>
    <row r="853" spans="1:11" ht="12.75" x14ac:dyDescent="0.2">
      <c r="A853" s="143"/>
      <c r="B853" s="292"/>
      <c r="C853" s="241"/>
      <c r="D853" s="61"/>
      <c r="E853" s="16"/>
      <c r="F853" s="61"/>
      <c r="G853" s="16"/>
      <c r="H853" s="61"/>
      <c r="I853" s="16"/>
      <c r="J853" s="61"/>
      <c r="K853" s="16"/>
    </row>
    <row r="854" spans="1:11" ht="12.75" x14ac:dyDescent="0.2">
      <c r="A854" s="143"/>
      <c r="B854" s="292"/>
      <c r="C854" s="241"/>
      <c r="D854" s="61"/>
      <c r="E854" s="16"/>
      <c r="F854" s="61"/>
      <c r="G854" s="16"/>
      <c r="H854" s="61"/>
      <c r="I854" s="16"/>
      <c r="J854" s="61"/>
      <c r="K854" s="16"/>
    </row>
    <row r="855" spans="1:11" ht="12.75" x14ac:dyDescent="0.2">
      <c r="A855" s="143"/>
      <c r="B855" s="292"/>
      <c r="C855" s="241"/>
      <c r="D855" s="61"/>
      <c r="E855" s="16"/>
      <c r="F855" s="61"/>
      <c r="G855" s="16"/>
      <c r="H855" s="61"/>
      <c r="I855" s="16"/>
      <c r="J855" s="61"/>
      <c r="K855" s="16"/>
    </row>
    <row r="856" spans="1:11" ht="12.75" x14ac:dyDescent="0.2">
      <c r="A856" s="143"/>
      <c r="B856" s="292"/>
      <c r="C856" s="241"/>
      <c r="D856" s="61"/>
      <c r="E856" s="16"/>
      <c r="F856" s="61"/>
      <c r="G856" s="16"/>
      <c r="H856" s="61"/>
      <c r="I856" s="16"/>
      <c r="J856" s="61"/>
      <c r="K856" s="16"/>
    </row>
    <row r="857" spans="1:11" ht="12.75" x14ac:dyDescent="0.2">
      <c r="A857" s="143"/>
      <c r="B857" s="292"/>
      <c r="C857" s="241"/>
      <c r="D857" s="61"/>
      <c r="E857" s="16"/>
      <c r="F857" s="61"/>
      <c r="G857" s="16"/>
      <c r="H857" s="61"/>
      <c r="I857" s="16"/>
      <c r="J857" s="61"/>
      <c r="K857" s="16"/>
    </row>
    <row r="858" spans="1:11" ht="12.75" x14ac:dyDescent="0.2">
      <c r="A858" s="143"/>
      <c r="B858" s="292"/>
      <c r="C858" s="241"/>
      <c r="D858" s="61"/>
      <c r="E858" s="16"/>
      <c r="F858" s="61"/>
      <c r="G858" s="16"/>
      <c r="H858" s="61"/>
      <c r="I858" s="16"/>
      <c r="J858" s="61"/>
      <c r="K858" s="16"/>
    </row>
    <row r="859" spans="1:11" ht="12.75" x14ac:dyDescent="0.2">
      <c r="A859" s="143"/>
      <c r="B859" s="292"/>
      <c r="C859" s="241"/>
      <c r="D859" s="61"/>
      <c r="E859" s="16"/>
      <c r="F859" s="61"/>
      <c r="G859" s="16"/>
      <c r="H859" s="61"/>
      <c r="I859" s="16"/>
      <c r="J859" s="61"/>
      <c r="K859" s="16"/>
    </row>
    <row r="860" spans="1:11" ht="12.75" x14ac:dyDescent="0.2">
      <c r="A860" s="143"/>
      <c r="B860" s="292"/>
      <c r="C860" s="241"/>
      <c r="D860" s="61"/>
      <c r="E860" s="16"/>
      <c r="F860" s="61"/>
      <c r="G860" s="16"/>
      <c r="H860" s="61"/>
      <c r="I860" s="16"/>
      <c r="J860" s="61"/>
      <c r="K860" s="16"/>
    </row>
    <row r="861" spans="1:11" ht="12.75" x14ac:dyDescent="0.2">
      <c r="A861" s="143"/>
      <c r="B861" s="292"/>
      <c r="C861" s="241"/>
      <c r="D861" s="61"/>
      <c r="E861" s="16"/>
      <c r="F861" s="61"/>
      <c r="G861" s="16"/>
      <c r="H861" s="61"/>
      <c r="I861" s="16"/>
      <c r="J861" s="61"/>
      <c r="K861" s="16"/>
    </row>
    <row r="862" spans="1:11" ht="12.75" x14ac:dyDescent="0.2">
      <c r="A862" s="143"/>
      <c r="B862" s="292"/>
      <c r="C862" s="241"/>
      <c r="D862" s="61"/>
      <c r="E862" s="16"/>
      <c r="F862" s="61"/>
      <c r="G862" s="16"/>
      <c r="H862" s="61"/>
      <c r="I862" s="16"/>
      <c r="J862" s="61"/>
      <c r="K862" s="16"/>
    </row>
    <row r="863" spans="1:11" ht="12.75" x14ac:dyDescent="0.2">
      <c r="A863" s="143"/>
      <c r="B863" s="292"/>
      <c r="C863" s="241"/>
      <c r="D863" s="61"/>
      <c r="E863" s="16"/>
      <c r="F863" s="61"/>
      <c r="G863" s="16"/>
      <c r="H863" s="61"/>
      <c r="I863" s="16"/>
      <c r="J863" s="61"/>
      <c r="K863" s="16"/>
    </row>
    <row r="864" spans="1:11" ht="12.75" x14ac:dyDescent="0.2">
      <c r="A864" s="143"/>
      <c r="B864" s="292"/>
      <c r="C864" s="241"/>
      <c r="D864" s="61"/>
      <c r="E864" s="16"/>
      <c r="F864" s="61"/>
      <c r="G864" s="16"/>
      <c r="H864" s="61"/>
      <c r="I864" s="16"/>
      <c r="J864" s="61"/>
      <c r="K864" s="16"/>
    </row>
    <row r="865" spans="1:11" ht="12.75" x14ac:dyDescent="0.2">
      <c r="A865" s="143"/>
      <c r="B865" s="292"/>
      <c r="C865" s="241"/>
      <c r="D865" s="61"/>
      <c r="E865" s="16"/>
      <c r="F865" s="61"/>
      <c r="G865" s="16"/>
      <c r="H865" s="61"/>
      <c r="I865" s="16"/>
      <c r="J865" s="61"/>
      <c r="K865" s="16"/>
    </row>
    <row r="866" spans="1:11" ht="12.75" x14ac:dyDescent="0.2">
      <c r="A866" s="143"/>
      <c r="B866" s="292"/>
      <c r="C866" s="241"/>
      <c r="D866" s="61"/>
      <c r="E866" s="16"/>
      <c r="F866" s="61"/>
      <c r="G866" s="16"/>
      <c r="H866" s="61"/>
      <c r="I866" s="16"/>
      <c r="J866" s="61"/>
      <c r="K866" s="16"/>
    </row>
    <row r="867" spans="1:11" ht="12.75" x14ac:dyDescent="0.2">
      <c r="A867" s="143"/>
      <c r="B867" s="292"/>
      <c r="C867" s="241"/>
      <c r="D867" s="61"/>
      <c r="E867" s="16"/>
      <c r="F867" s="61"/>
      <c r="G867" s="16"/>
      <c r="H867" s="61"/>
      <c r="I867" s="16"/>
      <c r="J867" s="61"/>
      <c r="K867" s="16"/>
    </row>
    <row r="868" spans="1:11" ht="12.75" x14ac:dyDescent="0.2">
      <c r="A868" s="143"/>
      <c r="B868" s="292"/>
      <c r="C868" s="241"/>
      <c r="D868" s="61"/>
      <c r="E868" s="16"/>
      <c r="F868" s="61"/>
      <c r="G868" s="16"/>
      <c r="H868" s="61"/>
      <c r="I868" s="16"/>
      <c r="J868" s="61"/>
      <c r="K868" s="16"/>
    </row>
    <row r="869" spans="1:11" ht="12.75" x14ac:dyDescent="0.2">
      <c r="A869" s="143"/>
      <c r="B869" s="292"/>
      <c r="C869" s="241"/>
      <c r="D869" s="61"/>
      <c r="E869" s="16"/>
      <c r="F869" s="61"/>
      <c r="G869" s="16"/>
      <c r="H869" s="61"/>
      <c r="I869" s="16"/>
      <c r="J869" s="61"/>
      <c r="K869" s="16"/>
    </row>
    <row r="870" spans="1:11" ht="12.75" x14ac:dyDescent="0.2">
      <c r="A870" s="143"/>
      <c r="B870" s="292"/>
      <c r="C870" s="241"/>
      <c r="D870" s="61"/>
      <c r="E870" s="16"/>
      <c r="F870" s="61"/>
      <c r="G870" s="16"/>
      <c r="H870" s="61"/>
      <c r="I870" s="16"/>
      <c r="J870" s="61"/>
      <c r="K870" s="16"/>
    </row>
    <row r="871" spans="1:11" ht="12.75" x14ac:dyDescent="0.2">
      <c r="A871" s="143"/>
      <c r="B871" s="292"/>
      <c r="C871" s="241"/>
      <c r="D871" s="61"/>
      <c r="E871" s="16"/>
      <c r="F871" s="61"/>
      <c r="G871" s="16"/>
      <c r="H871" s="61"/>
      <c r="I871" s="16"/>
      <c r="J871" s="61"/>
      <c r="K871" s="16"/>
    </row>
    <row r="872" spans="1:11" ht="12.75" x14ac:dyDescent="0.2">
      <c r="A872" s="143"/>
      <c r="B872" s="292"/>
      <c r="C872" s="241"/>
      <c r="D872" s="61"/>
      <c r="E872" s="16"/>
      <c r="F872" s="61"/>
      <c r="G872" s="16"/>
      <c r="H872" s="61"/>
      <c r="I872" s="16"/>
      <c r="J872" s="61"/>
      <c r="K872" s="16"/>
    </row>
    <row r="873" spans="1:11" ht="12.75" x14ac:dyDescent="0.2">
      <c r="A873" s="143"/>
      <c r="B873" s="292"/>
      <c r="C873" s="241"/>
      <c r="D873" s="61"/>
      <c r="E873" s="16"/>
      <c r="F873" s="61"/>
      <c r="G873" s="16"/>
      <c r="H873" s="61"/>
      <c r="I873" s="16"/>
      <c r="J873" s="61"/>
      <c r="K873" s="16"/>
    </row>
    <row r="874" spans="1:11" ht="12.75" x14ac:dyDescent="0.2">
      <c r="A874" s="143"/>
      <c r="B874" s="292"/>
      <c r="C874" s="241"/>
      <c r="D874" s="61"/>
      <c r="E874" s="16"/>
      <c r="F874" s="61"/>
      <c r="G874" s="16"/>
      <c r="H874" s="61"/>
      <c r="I874" s="16"/>
      <c r="J874" s="61"/>
      <c r="K874" s="16"/>
    </row>
    <row r="875" spans="1:11" ht="12.75" x14ac:dyDescent="0.2">
      <c r="A875" s="143"/>
      <c r="B875" s="292"/>
      <c r="C875" s="241"/>
      <c r="D875" s="61"/>
      <c r="E875" s="16"/>
      <c r="F875" s="61"/>
      <c r="G875" s="16"/>
      <c r="H875" s="61"/>
      <c r="I875" s="16"/>
      <c r="J875" s="61"/>
      <c r="K875" s="16"/>
    </row>
    <row r="876" spans="1:11" ht="12.75" x14ac:dyDescent="0.2">
      <c r="A876" s="143"/>
      <c r="B876" s="292"/>
      <c r="C876" s="241"/>
      <c r="D876" s="61"/>
      <c r="E876" s="16"/>
      <c r="F876" s="61"/>
      <c r="G876" s="16"/>
      <c r="H876" s="61"/>
      <c r="I876" s="16"/>
      <c r="J876" s="61"/>
      <c r="K876" s="16"/>
    </row>
    <row r="877" spans="1:11" ht="12.75" x14ac:dyDescent="0.2">
      <c r="A877" s="143"/>
      <c r="B877" s="292"/>
      <c r="C877" s="241"/>
      <c r="D877" s="61"/>
      <c r="E877" s="16"/>
      <c r="F877" s="61"/>
      <c r="G877" s="16"/>
      <c r="H877" s="61"/>
      <c r="I877" s="16"/>
      <c r="J877" s="61"/>
      <c r="K877" s="16"/>
    </row>
    <row r="878" spans="1:11" ht="12.75" x14ac:dyDescent="0.2">
      <c r="A878" s="143"/>
      <c r="B878" s="292"/>
      <c r="C878" s="241"/>
      <c r="D878" s="61"/>
      <c r="E878" s="16"/>
      <c r="F878" s="61"/>
      <c r="G878" s="16"/>
      <c r="H878" s="61"/>
      <c r="I878" s="16"/>
      <c r="J878" s="61"/>
      <c r="K878" s="16"/>
    </row>
    <row r="879" spans="1:11" ht="12.75" x14ac:dyDescent="0.2">
      <c r="A879" s="143"/>
      <c r="B879" s="292"/>
      <c r="C879" s="241"/>
      <c r="D879" s="61"/>
      <c r="E879" s="16"/>
      <c r="F879" s="61"/>
      <c r="G879" s="16"/>
      <c r="H879" s="61"/>
      <c r="I879" s="16"/>
      <c r="J879" s="61"/>
      <c r="K879" s="16"/>
    </row>
    <row r="880" spans="1:11" ht="12.75" x14ac:dyDescent="0.2">
      <c r="A880" s="143"/>
      <c r="B880" s="292"/>
      <c r="C880" s="241"/>
      <c r="D880" s="61"/>
      <c r="E880" s="16"/>
      <c r="F880" s="61"/>
      <c r="G880" s="16"/>
      <c r="H880" s="61"/>
      <c r="I880" s="16"/>
      <c r="J880" s="61"/>
      <c r="K880" s="16"/>
    </row>
    <row r="881" spans="1:11" ht="12.75" x14ac:dyDescent="0.2">
      <c r="A881" s="143"/>
      <c r="B881" s="292"/>
      <c r="C881" s="241"/>
      <c r="D881" s="61"/>
      <c r="E881" s="16"/>
      <c r="F881" s="61"/>
      <c r="G881" s="16"/>
      <c r="H881" s="61"/>
      <c r="I881" s="16"/>
      <c r="J881" s="61"/>
      <c r="K881" s="16"/>
    </row>
    <row r="882" spans="1:11" ht="12.75" x14ac:dyDescent="0.2">
      <c r="A882" s="143"/>
      <c r="B882" s="292"/>
      <c r="C882" s="241"/>
      <c r="D882" s="61"/>
      <c r="E882" s="16"/>
      <c r="F882" s="61"/>
      <c r="G882" s="16"/>
      <c r="H882" s="61"/>
      <c r="I882" s="16"/>
      <c r="J882" s="61"/>
      <c r="K882" s="16"/>
    </row>
    <row r="883" spans="1:11" ht="12.75" x14ac:dyDescent="0.2">
      <c r="A883" s="143"/>
      <c r="B883" s="292"/>
      <c r="C883" s="241"/>
      <c r="D883" s="61"/>
      <c r="E883" s="16"/>
      <c r="F883" s="61"/>
      <c r="G883" s="16"/>
      <c r="H883" s="61"/>
      <c r="I883" s="16"/>
      <c r="J883" s="61"/>
      <c r="K883" s="16"/>
    </row>
    <row r="884" spans="1:11" ht="12.75" x14ac:dyDescent="0.2">
      <c r="A884" s="143"/>
      <c r="B884" s="292"/>
      <c r="C884" s="241"/>
      <c r="D884" s="61"/>
      <c r="E884" s="16"/>
      <c r="F884" s="61"/>
      <c r="G884" s="16"/>
      <c r="H884" s="61"/>
      <c r="I884" s="16"/>
      <c r="J884" s="61"/>
      <c r="K884" s="16"/>
    </row>
    <row r="885" spans="1:11" ht="12.75" x14ac:dyDescent="0.2">
      <c r="A885" s="143"/>
      <c r="B885" s="292"/>
      <c r="C885" s="241"/>
      <c r="D885" s="61"/>
      <c r="E885" s="16"/>
      <c r="F885" s="61"/>
      <c r="G885" s="16"/>
      <c r="H885" s="61"/>
      <c r="I885" s="16"/>
      <c r="J885" s="61"/>
      <c r="K885" s="16"/>
    </row>
    <row r="886" spans="1:11" ht="12.75" x14ac:dyDescent="0.2">
      <c r="A886" s="143"/>
      <c r="B886" s="292"/>
      <c r="C886" s="241"/>
      <c r="D886" s="61"/>
      <c r="E886" s="16"/>
      <c r="F886" s="61"/>
      <c r="G886" s="16"/>
      <c r="H886" s="61"/>
      <c r="I886" s="16"/>
      <c r="J886" s="61"/>
      <c r="K886" s="16"/>
    </row>
    <row r="887" spans="1:11" ht="12.75" x14ac:dyDescent="0.2">
      <c r="A887" s="143"/>
      <c r="B887" s="292"/>
      <c r="C887" s="241"/>
      <c r="D887" s="61"/>
      <c r="E887" s="16"/>
      <c r="F887" s="61"/>
      <c r="G887" s="16"/>
      <c r="H887" s="61"/>
      <c r="I887" s="16"/>
      <c r="J887" s="61"/>
      <c r="K887" s="16"/>
    </row>
    <row r="888" spans="1:11" ht="12.75" x14ac:dyDescent="0.2">
      <c r="A888" s="143"/>
      <c r="B888" s="292"/>
      <c r="C888" s="241"/>
      <c r="D888" s="61"/>
      <c r="E888" s="16"/>
      <c r="F888" s="61"/>
      <c r="G888" s="16"/>
      <c r="H888" s="61"/>
      <c r="I888" s="16"/>
      <c r="J888" s="61"/>
      <c r="K888" s="16"/>
    </row>
    <row r="889" spans="1:11" ht="12.75" x14ac:dyDescent="0.2">
      <c r="A889" s="143"/>
      <c r="B889" s="292"/>
      <c r="C889" s="241"/>
      <c r="D889" s="61"/>
      <c r="E889" s="16"/>
      <c r="F889" s="61"/>
      <c r="G889" s="16"/>
      <c r="H889" s="61"/>
      <c r="I889" s="16"/>
      <c r="J889" s="61"/>
      <c r="K889" s="16"/>
    </row>
    <row r="890" spans="1:11" ht="12.75" x14ac:dyDescent="0.2">
      <c r="A890" s="143"/>
      <c r="B890" s="292"/>
      <c r="C890" s="241"/>
      <c r="D890" s="61"/>
      <c r="E890" s="16"/>
      <c r="F890" s="61"/>
      <c r="G890" s="16"/>
      <c r="H890" s="61"/>
      <c r="I890" s="16"/>
      <c r="J890" s="61"/>
      <c r="K890" s="16"/>
    </row>
    <row r="891" spans="1:11" ht="12.75" x14ac:dyDescent="0.2">
      <c r="A891" s="143"/>
      <c r="B891" s="292"/>
      <c r="C891" s="241"/>
      <c r="D891" s="61"/>
      <c r="E891" s="16"/>
      <c r="F891" s="61"/>
      <c r="G891" s="16"/>
      <c r="H891" s="61"/>
      <c r="I891" s="16"/>
      <c r="J891" s="61"/>
      <c r="K891" s="16"/>
    </row>
    <row r="892" spans="1:11" ht="12.75" x14ac:dyDescent="0.2">
      <c r="A892" s="143"/>
      <c r="B892" s="292"/>
      <c r="C892" s="241"/>
      <c r="D892" s="61"/>
      <c r="E892" s="16"/>
      <c r="F892" s="61"/>
      <c r="G892" s="16"/>
      <c r="H892" s="61"/>
      <c r="I892" s="16"/>
      <c r="J892" s="61"/>
      <c r="K892" s="16"/>
    </row>
    <row r="893" spans="1:11" ht="12.75" x14ac:dyDescent="0.2">
      <c r="A893" s="143"/>
      <c r="B893" s="292"/>
      <c r="C893" s="241"/>
      <c r="D893" s="61"/>
      <c r="E893" s="16"/>
      <c r="F893" s="61"/>
      <c r="G893" s="16"/>
      <c r="H893" s="61"/>
      <c r="I893" s="16"/>
      <c r="J893" s="61"/>
      <c r="K893" s="16"/>
    </row>
    <row r="894" spans="1:11" ht="12.75" x14ac:dyDescent="0.2">
      <c r="A894" s="143"/>
      <c r="B894" s="292"/>
      <c r="C894" s="241"/>
      <c r="D894" s="61"/>
      <c r="E894" s="16"/>
      <c r="F894" s="61"/>
      <c r="G894" s="16"/>
      <c r="H894" s="61"/>
      <c r="I894" s="16"/>
      <c r="J894" s="61"/>
      <c r="K894" s="16"/>
    </row>
    <row r="895" spans="1:11" ht="12.75" x14ac:dyDescent="0.2">
      <c r="A895" s="143"/>
      <c r="B895" s="292"/>
      <c r="C895" s="241"/>
      <c r="D895" s="61"/>
      <c r="E895" s="16"/>
      <c r="F895" s="61"/>
      <c r="G895" s="16"/>
      <c r="H895" s="61"/>
      <c r="I895" s="16"/>
      <c r="J895" s="61"/>
      <c r="K895" s="16"/>
    </row>
    <row r="896" spans="1:11" ht="12.75" x14ac:dyDescent="0.2">
      <c r="A896" s="143"/>
      <c r="B896" s="292"/>
      <c r="C896" s="241"/>
      <c r="D896" s="61"/>
      <c r="E896" s="16"/>
      <c r="F896" s="61"/>
      <c r="G896" s="16"/>
      <c r="H896" s="61"/>
      <c r="I896" s="16"/>
      <c r="J896" s="61"/>
      <c r="K896" s="16"/>
    </row>
    <row r="897" spans="1:11" ht="12.75" x14ac:dyDescent="0.2">
      <c r="A897" s="143"/>
      <c r="B897" s="292"/>
      <c r="C897" s="241"/>
      <c r="D897" s="61"/>
      <c r="E897" s="16"/>
      <c r="F897" s="61"/>
      <c r="G897" s="16"/>
      <c r="H897" s="61"/>
      <c r="I897" s="16"/>
      <c r="J897" s="61"/>
      <c r="K897" s="16"/>
    </row>
    <row r="898" spans="1:11" ht="12.75" x14ac:dyDescent="0.2">
      <c r="A898" s="143"/>
      <c r="B898" s="292"/>
      <c r="C898" s="241"/>
      <c r="D898" s="61"/>
      <c r="E898" s="16"/>
      <c r="F898" s="61"/>
      <c r="G898" s="16"/>
      <c r="H898" s="61"/>
      <c r="I898" s="16"/>
      <c r="J898" s="61"/>
      <c r="K898" s="16"/>
    </row>
    <row r="899" spans="1:11" ht="12.75" x14ac:dyDescent="0.2">
      <c r="A899" s="143"/>
      <c r="B899" s="292"/>
      <c r="C899" s="241"/>
      <c r="D899" s="61"/>
      <c r="E899" s="16"/>
      <c r="F899" s="61"/>
      <c r="G899" s="16"/>
      <c r="H899" s="61"/>
      <c r="I899" s="16"/>
      <c r="J899" s="61"/>
      <c r="K899" s="16"/>
    </row>
    <row r="900" spans="1:11" ht="12.75" x14ac:dyDescent="0.2">
      <c r="A900" s="143"/>
      <c r="B900" s="292"/>
      <c r="C900" s="241"/>
      <c r="D900" s="61"/>
      <c r="E900" s="16"/>
      <c r="F900" s="61"/>
      <c r="G900" s="16"/>
      <c r="H900" s="61"/>
      <c r="I900" s="16"/>
      <c r="J900" s="61"/>
      <c r="K900" s="16"/>
    </row>
    <row r="901" spans="1:11" ht="12.75" x14ac:dyDescent="0.2">
      <c r="A901" s="143"/>
      <c r="B901" s="292"/>
      <c r="C901" s="241"/>
      <c r="D901" s="61"/>
      <c r="E901" s="16"/>
      <c r="F901" s="61"/>
      <c r="G901" s="16"/>
      <c r="H901" s="61"/>
      <c r="I901" s="16"/>
      <c r="J901" s="61"/>
      <c r="K901" s="16"/>
    </row>
    <row r="902" spans="1:11" ht="12.75" x14ac:dyDescent="0.2">
      <c r="A902" s="143"/>
      <c r="B902" s="292"/>
      <c r="C902" s="241"/>
      <c r="D902" s="61"/>
      <c r="E902" s="16"/>
      <c r="F902" s="61"/>
      <c r="G902" s="16"/>
      <c r="H902" s="61"/>
      <c r="I902" s="16"/>
      <c r="J902" s="61"/>
      <c r="K902" s="16"/>
    </row>
    <row r="903" spans="1:11" ht="12.75" x14ac:dyDescent="0.2">
      <c r="A903" s="143"/>
      <c r="B903" s="292"/>
      <c r="C903" s="241"/>
      <c r="D903" s="61"/>
      <c r="E903" s="16"/>
      <c r="F903" s="61"/>
      <c r="G903" s="16"/>
      <c r="H903" s="61"/>
      <c r="I903" s="16"/>
      <c r="J903" s="61"/>
      <c r="K903" s="16"/>
    </row>
    <row r="904" spans="1:11" ht="12.75" x14ac:dyDescent="0.2">
      <c r="A904" s="143"/>
      <c r="B904" s="292"/>
      <c r="C904" s="241"/>
      <c r="D904" s="61"/>
      <c r="E904" s="16"/>
      <c r="F904" s="61"/>
      <c r="G904" s="16"/>
      <c r="H904" s="61"/>
      <c r="I904" s="16"/>
      <c r="J904" s="61"/>
      <c r="K904" s="16"/>
    </row>
    <row r="905" spans="1:11" ht="12.75" x14ac:dyDescent="0.2">
      <c r="A905" s="143"/>
      <c r="B905" s="292"/>
      <c r="C905" s="241"/>
      <c r="D905" s="61"/>
      <c r="E905" s="16"/>
      <c r="F905" s="61"/>
      <c r="G905" s="16"/>
      <c r="H905" s="61"/>
      <c r="I905" s="16"/>
      <c r="J905" s="61"/>
      <c r="K905" s="16"/>
    </row>
    <row r="906" spans="1:11" ht="12.75" x14ac:dyDescent="0.2">
      <c r="A906" s="143"/>
      <c r="B906" s="292"/>
      <c r="C906" s="241"/>
      <c r="D906" s="61"/>
      <c r="E906" s="16"/>
      <c r="F906" s="61"/>
      <c r="G906" s="16"/>
      <c r="H906" s="61"/>
      <c r="I906" s="16"/>
      <c r="J906" s="61"/>
      <c r="K906" s="16"/>
    </row>
    <row r="907" spans="1:11" ht="12.75" x14ac:dyDescent="0.2">
      <c r="A907" s="143"/>
      <c r="B907" s="292"/>
      <c r="C907" s="241"/>
      <c r="D907" s="61"/>
      <c r="E907" s="16"/>
      <c r="F907" s="61"/>
      <c r="G907" s="16"/>
      <c r="H907" s="61"/>
      <c r="I907" s="16"/>
      <c r="J907" s="61"/>
      <c r="K907" s="16"/>
    </row>
    <row r="908" spans="1:11" ht="12.75" x14ac:dyDescent="0.2">
      <c r="A908" s="143"/>
      <c r="B908" s="292"/>
      <c r="C908" s="241"/>
      <c r="D908" s="61"/>
      <c r="E908" s="16"/>
      <c r="F908" s="61"/>
      <c r="G908" s="16"/>
      <c r="H908" s="61"/>
      <c r="I908" s="16"/>
      <c r="J908" s="61"/>
      <c r="K908" s="16"/>
    </row>
    <row r="909" spans="1:11" ht="12.75" x14ac:dyDescent="0.2">
      <c r="A909" s="143"/>
      <c r="B909" s="292"/>
      <c r="C909" s="241"/>
      <c r="D909" s="61"/>
      <c r="E909" s="16"/>
      <c r="F909" s="61"/>
      <c r="G909" s="16"/>
      <c r="H909" s="61"/>
      <c r="I909" s="16"/>
      <c r="J909" s="61"/>
      <c r="K909" s="16"/>
    </row>
    <row r="910" spans="1:11" ht="12.75" x14ac:dyDescent="0.2">
      <c r="A910" s="143"/>
      <c r="B910" s="292"/>
      <c r="C910" s="241"/>
      <c r="D910" s="61"/>
      <c r="E910" s="16"/>
      <c r="F910" s="61"/>
      <c r="G910" s="16"/>
      <c r="H910" s="61"/>
      <c r="I910" s="16"/>
      <c r="J910" s="61"/>
      <c r="K910" s="16"/>
    </row>
    <row r="911" spans="1:11" ht="12.75" x14ac:dyDescent="0.2">
      <c r="A911" s="143"/>
      <c r="B911" s="292"/>
      <c r="C911" s="241"/>
      <c r="D911" s="61"/>
      <c r="E911" s="16"/>
      <c r="F911" s="61"/>
      <c r="G911" s="16"/>
      <c r="H911" s="61"/>
      <c r="I911" s="16"/>
      <c r="J911" s="61"/>
      <c r="K911" s="16"/>
    </row>
    <row r="912" spans="1:11" ht="12.75" x14ac:dyDescent="0.2">
      <c r="A912" s="143"/>
      <c r="B912" s="292"/>
      <c r="C912" s="241"/>
      <c r="D912" s="61"/>
      <c r="E912" s="16"/>
      <c r="F912" s="61"/>
      <c r="G912" s="16"/>
      <c r="H912" s="61"/>
      <c r="I912" s="16"/>
      <c r="J912" s="61"/>
      <c r="K912" s="16"/>
    </row>
    <row r="913" spans="1:11" ht="12.75" x14ac:dyDescent="0.2">
      <c r="A913" s="143"/>
      <c r="B913" s="292"/>
      <c r="C913" s="241"/>
      <c r="D913" s="61"/>
      <c r="E913" s="16"/>
      <c r="F913" s="61"/>
      <c r="G913" s="16"/>
      <c r="H913" s="61"/>
      <c r="I913" s="16"/>
      <c r="J913" s="61"/>
      <c r="K913" s="16"/>
    </row>
    <row r="914" spans="1:11" ht="12.75" x14ac:dyDescent="0.2">
      <c r="A914" s="143"/>
      <c r="B914" s="292"/>
      <c r="C914" s="241"/>
      <c r="D914" s="61"/>
      <c r="E914" s="16"/>
      <c r="F914" s="61"/>
      <c r="G914" s="16"/>
      <c r="H914" s="61"/>
      <c r="I914" s="16"/>
      <c r="J914" s="61"/>
      <c r="K914" s="16"/>
    </row>
    <row r="915" spans="1:11" ht="12.75" x14ac:dyDescent="0.2">
      <c r="A915" s="143"/>
      <c r="B915" s="292"/>
      <c r="C915" s="241"/>
      <c r="D915" s="61"/>
      <c r="E915" s="16"/>
      <c r="F915" s="61"/>
      <c r="G915" s="16"/>
      <c r="H915" s="61"/>
      <c r="I915" s="16"/>
      <c r="J915" s="61"/>
      <c r="K915" s="16"/>
    </row>
    <row r="916" spans="1:11" ht="12.75" x14ac:dyDescent="0.2">
      <c r="A916" s="143"/>
      <c r="B916" s="292"/>
      <c r="C916" s="241"/>
      <c r="D916" s="61"/>
      <c r="E916" s="16"/>
      <c r="F916" s="61"/>
      <c r="G916" s="16"/>
      <c r="H916" s="61"/>
      <c r="I916" s="16"/>
      <c r="J916" s="61"/>
      <c r="K916" s="16"/>
    </row>
    <row r="917" spans="1:11" ht="12.75" x14ac:dyDescent="0.2">
      <c r="A917" s="143"/>
      <c r="B917" s="292"/>
      <c r="C917" s="241"/>
      <c r="D917" s="61"/>
      <c r="E917" s="16"/>
      <c r="F917" s="61"/>
      <c r="G917" s="16"/>
      <c r="H917" s="61"/>
      <c r="I917" s="16"/>
      <c r="J917" s="61"/>
      <c r="K917" s="16"/>
    </row>
    <row r="918" spans="1:11" ht="12.75" x14ac:dyDescent="0.2">
      <c r="A918" s="143"/>
      <c r="B918" s="292"/>
      <c r="C918" s="241"/>
      <c r="D918" s="61"/>
      <c r="E918" s="16"/>
      <c r="F918" s="61"/>
      <c r="G918" s="16"/>
      <c r="H918" s="61"/>
      <c r="I918" s="16"/>
      <c r="J918" s="61"/>
      <c r="K918" s="16"/>
    </row>
    <row r="919" spans="1:11" ht="12.75" x14ac:dyDescent="0.2">
      <c r="A919" s="143"/>
      <c r="B919" s="292"/>
      <c r="C919" s="241"/>
      <c r="D919" s="61"/>
      <c r="E919" s="16"/>
      <c r="F919" s="61"/>
      <c r="G919" s="16"/>
      <c r="H919" s="61"/>
      <c r="I919" s="16"/>
      <c r="J919" s="61"/>
      <c r="K919" s="16"/>
    </row>
    <row r="920" spans="1:11" ht="12.75" x14ac:dyDescent="0.2">
      <c r="A920" s="143"/>
      <c r="B920" s="292"/>
      <c r="C920" s="241"/>
      <c r="D920" s="61"/>
      <c r="E920" s="16"/>
      <c r="F920" s="61"/>
      <c r="G920" s="16"/>
      <c r="H920" s="61"/>
      <c r="I920" s="16"/>
      <c r="J920" s="61"/>
      <c r="K920" s="16"/>
    </row>
    <row r="921" spans="1:11" ht="12.75" x14ac:dyDescent="0.2">
      <c r="A921" s="143"/>
      <c r="B921" s="292"/>
      <c r="C921" s="241"/>
      <c r="D921" s="61"/>
      <c r="E921" s="16"/>
      <c r="F921" s="61"/>
      <c r="G921" s="16"/>
      <c r="H921" s="61"/>
      <c r="I921" s="16"/>
      <c r="J921" s="61"/>
      <c r="K921" s="16"/>
    </row>
    <row r="922" spans="1:11" ht="12.75" x14ac:dyDescent="0.2">
      <c r="A922" s="143"/>
      <c r="B922" s="292"/>
      <c r="C922" s="241"/>
      <c r="D922" s="61"/>
      <c r="E922" s="16"/>
      <c r="F922" s="61"/>
      <c r="G922" s="16"/>
      <c r="H922" s="61"/>
      <c r="I922" s="16"/>
      <c r="J922" s="61"/>
      <c r="K922" s="16"/>
    </row>
    <row r="923" spans="1:11" ht="12.75" x14ac:dyDescent="0.2">
      <c r="A923" s="143"/>
      <c r="B923" s="292"/>
      <c r="C923" s="241"/>
      <c r="D923" s="61"/>
      <c r="E923" s="16"/>
      <c r="F923" s="61"/>
      <c r="G923" s="16"/>
      <c r="H923" s="61"/>
      <c r="I923" s="16"/>
      <c r="J923" s="61"/>
      <c r="K923" s="16"/>
    </row>
    <row r="924" spans="1:11" ht="12.75" x14ac:dyDescent="0.2">
      <c r="A924" s="143"/>
      <c r="B924" s="292"/>
      <c r="C924" s="241"/>
      <c r="D924" s="61"/>
      <c r="E924" s="16"/>
      <c r="F924" s="61"/>
      <c r="G924" s="16"/>
      <c r="H924" s="61"/>
      <c r="I924" s="16"/>
      <c r="J924" s="61"/>
      <c r="K924" s="16"/>
    </row>
    <row r="925" spans="1:11" ht="12.75" x14ac:dyDescent="0.2">
      <c r="A925" s="143"/>
      <c r="B925" s="292"/>
      <c r="C925" s="241"/>
      <c r="D925" s="61"/>
      <c r="E925" s="16"/>
      <c r="F925" s="61"/>
      <c r="G925" s="16"/>
      <c r="H925" s="61"/>
      <c r="I925" s="16"/>
      <c r="J925" s="61"/>
      <c r="K925" s="16"/>
    </row>
    <row r="926" spans="1:11" ht="12.75" x14ac:dyDescent="0.2">
      <c r="A926" s="143"/>
      <c r="B926" s="292"/>
      <c r="C926" s="241"/>
      <c r="D926" s="61"/>
      <c r="E926" s="16"/>
      <c r="F926" s="61"/>
      <c r="G926" s="16"/>
      <c r="H926" s="61"/>
      <c r="I926" s="16"/>
      <c r="J926" s="61"/>
      <c r="K926" s="16"/>
    </row>
    <row r="927" spans="1:11" ht="12.75" x14ac:dyDescent="0.2">
      <c r="A927" s="143"/>
      <c r="B927" s="292"/>
      <c r="C927" s="241"/>
      <c r="D927" s="61"/>
      <c r="E927" s="16"/>
      <c r="F927" s="61"/>
      <c r="G927" s="16"/>
      <c r="H927" s="61"/>
      <c r="I927" s="16"/>
      <c r="J927" s="61"/>
      <c r="K927" s="16"/>
    </row>
    <row r="928" spans="1:11" ht="12.75" x14ac:dyDescent="0.2">
      <c r="A928" s="143"/>
      <c r="B928" s="292"/>
      <c r="C928" s="241"/>
      <c r="D928" s="61"/>
      <c r="E928" s="16"/>
      <c r="F928" s="61"/>
      <c r="G928" s="16"/>
      <c r="H928" s="61"/>
      <c r="I928" s="16"/>
      <c r="J928" s="61"/>
      <c r="K928" s="16"/>
    </row>
    <row r="929" spans="1:11" ht="12.75" x14ac:dyDescent="0.2">
      <c r="A929" s="143"/>
      <c r="B929" s="292"/>
      <c r="C929" s="241"/>
      <c r="D929" s="61"/>
      <c r="E929" s="16"/>
      <c r="F929" s="61"/>
      <c r="G929" s="16"/>
      <c r="H929" s="61"/>
      <c r="I929" s="16"/>
      <c r="J929" s="61"/>
      <c r="K929" s="16"/>
    </row>
    <row r="930" spans="1:11" ht="12.75" x14ac:dyDescent="0.2">
      <c r="A930" s="143"/>
      <c r="B930" s="292"/>
      <c r="C930" s="241"/>
      <c r="D930" s="61"/>
      <c r="E930" s="16"/>
      <c r="F930" s="61"/>
      <c r="G930" s="16"/>
      <c r="H930" s="61"/>
      <c r="I930" s="16"/>
      <c r="J930" s="61"/>
      <c r="K930" s="16"/>
    </row>
    <row r="931" spans="1:11" ht="12.75" x14ac:dyDescent="0.2">
      <c r="A931" s="143"/>
      <c r="B931" s="292"/>
      <c r="C931" s="241"/>
      <c r="D931" s="61"/>
      <c r="E931" s="16"/>
      <c r="F931" s="61"/>
      <c r="G931" s="16"/>
      <c r="H931" s="61"/>
      <c r="I931" s="16"/>
      <c r="J931" s="61"/>
      <c r="K931" s="16"/>
    </row>
    <row r="932" spans="1:11" ht="12.75" x14ac:dyDescent="0.2">
      <c r="A932" s="143"/>
      <c r="B932" s="292"/>
      <c r="C932" s="241"/>
      <c r="D932" s="61"/>
      <c r="E932" s="16"/>
      <c r="F932" s="61"/>
      <c r="G932" s="16"/>
      <c r="H932" s="61"/>
      <c r="I932" s="16"/>
      <c r="J932" s="61"/>
      <c r="K932" s="16"/>
    </row>
    <row r="933" spans="1:11" ht="12.75" x14ac:dyDescent="0.2">
      <c r="A933" s="143"/>
      <c r="B933" s="292"/>
      <c r="C933" s="241"/>
      <c r="D933" s="61"/>
      <c r="E933" s="16"/>
      <c r="F933" s="61"/>
      <c r="G933" s="16"/>
      <c r="H933" s="61"/>
      <c r="I933" s="16"/>
      <c r="J933" s="61"/>
      <c r="K933" s="16"/>
    </row>
    <row r="934" spans="1:11" ht="12.75" x14ac:dyDescent="0.2">
      <c r="A934" s="143"/>
      <c r="B934" s="292"/>
      <c r="C934" s="241"/>
      <c r="D934" s="61"/>
      <c r="E934" s="16"/>
      <c r="F934" s="61"/>
      <c r="G934" s="16"/>
      <c r="H934" s="61"/>
      <c r="I934" s="16"/>
      <c r="J934" s="61"/>
      <c r="K934" s="16"/>
    </row>
    <row r="935" spans="1:11" ht="12.75" x14ac:dyDescent="0.2">
      <c r="A935" s="143"/>
      <c r="B935" s="292"/>
      <c r="C935" s="241"/>
      <c r="D935" s="61"/>
      <c r="E935" s="16"/>
      <c r="F935" s="61"/>
      <c r="G935" s="16"/>
      <c r="H935" s="61"/>
      <c r="I935" s="16"/>
      <c r="J935" s="61"/>
      <c r="K935" s="16"/>
    </row>
    <row r="936" spans="1:11" ht="12.75" x14ac:dyDescent="0.2">
      <c r="A936" s="143"/>
      <c r="B936" s="292"/>
      <c r="C936" s="241"/>
      <c r="D936" s="61"/>
      <c r="E936" s="16"/>
      <c r="F936" s="61"/>
      <c r="G936" s="16"/>
      <c r="H936" s="61"/>
      <c r="I936" s="16"/>
      <c r="J936" s="61"/>
      <c r="K936" s="16"/>
    </row>
    <row r="937" spans="1:11" ht="12.75" x14ac:dyDescent="0.2">
      <c r="A937" s="143"/>
      <c r="B937" s="292"/>
      <c r="C937" s="241"/>
      <c r="D937" s="61"/>
      <c r="E937" s="16"/>
      <c r="F937" s="61"/>
      <c r="G937" s="16"/>
      <c r="H937" s="61"/>
      <c r="I937" s="16"/>
      <c r="J937" s="61"/>
      <c r="K937" s="16"/>
    </row>
    <row r="938" spans="1:11" ht="12.75" x14ac:dyDescent="0.2">
      <c r="A938" s="143"/>
      <c r="B938" s="292"/>
      <c r="C938" s="241"/>
      <c r="D938" s="61"/>
      <c r="E938" s="16"/>
      <c r="F938" s="61"/>
      <c r="G938" s="16"/>
      <c r="H938" s="61"/>
      <c r="I938" s="16"/>
      <c r="J938" s="61"/>
      <c r="K938" s="16"/>
    </row>
    <row r="939" spans="1:11" ht="12.75" x14ac:dyDescent="0.2">
      <c r="A939" s="143"/>
      <c r="B939" s="292"/>
      <c r="C939" s="241"/>
      <c r="D939" s="61"/>
      <c r="E939" s="16"/>
      <c r="F939" s="61"/>
      <c r="G939" s="16"/>
      <c r="H939" s="61"/>
      <c r="I939" s="16"/>
      <c r="J939" s="61"/>
      <c r="K939" s="16"/>
    </row>
    <row r="940" spans="1:11" ht="12.75" x14ac:dyDescent="0.2">
      <c r="A940" s="143"/>
      <c r="B940" s="292"/>
      <c r="C940" s="241"/>
      <c r="D940" s="61"/>
      <c r="E940" s="16"/>
      <c r="F940" s="61"/>
      <c r="G940" s="16"/>
      <c r="H940" s="61"/>
      <c r="I940" s="16"/>
      <c r="J940" s="61"/>
      <c r="K940" s="16"/>
    </row>
    <row r="941" spans="1:11" ht="12.75" x14ac:dyDescent="0.2">
      <c r="A941" s="143"/>
      <c r="B941" s="292"/>
      <c r="C941" s="241"/>
      <c r="D941" s="61"/>
      <c r="E941" s="16"/>
      <c r="F941" s="61"/>
      <c r="G941" s="16"/>
      <c r="H941" s="61"/>
      <c r="I941" s="16"/>
      <c r="J941" s="61"/>
      <c r="K941" s="16"/>
    </row>
    <row r="942" spans="1:11" ht="12.75" x14ac:dyDescent="0.2">
      <c r="A942" s="143"/>
      <c r="B942" s="292"/>
      <c r="C942" s="241"/>
      <c r="D942" s="61"/>
      <c r="E942" s="16"/>
      <c r="F942" s="61"/>
      <c r="G942" s="16"/>
      <c r="H942" s="61"/>
      <c r="I942" s="16"/>
      <c r="J942" s="61"/>
      <c r="K942" s="16"/>
    </row>
    <row r="943" spans="1:11" ht="12.75" x14ac:dyDescent="0.2">
      <c r="A943" s="143"/>
      <c r="B943" s="292"/>
      <c r="C943" s="241"/>
      <c r="D943" s="61"/>
      <c r="E943" s="16"/>
      <c r="F943" s="61"/>
      <c r="G943" s="16"/>
      <c r="H943" s="61"/>
      <c r="I943" s="16"/>
      <c r="J943" s="61"/>
      <c r="K943" s="16"/>
    </row>
    <row r="944" spans="1:11" ht="12.75" x14ac:dyDescent="0.2">
      <c r="A944" s="143"/>
      <c r="B944" s="292"/>
      <c r="C944" s="241"/>
      <c r="D944" s="61"/>
      <c r="E944" s="16"/>
      <c r="F944" s="61"/>
      <c r="G944" s="16"/>
      <c r="H944" s="61"/>
      <c r="I944" s="16"/>
      <c r="J944" s="61"/>
      <c r="K944" s="16"/>
    </row>
    <row r="945" spans="1:11" ht="12.75" x14ac:dyDescent="0.2">
      <c r="A945" s="143"/>
      <c r="B945" s="292"/>
      <c r="C945" s="241"/>
      <c r="D945" s="61"/>
      <c r="E945" s="16"/>
      <c r="F945" s="61"/>
      <c r="G945" s="16"/>
      <c r="H945" s="61"/>
      <c r="I945" s="16"/>
      <c r="J945" s="61"/>
      <c r="K945" s="16"/>
    </row>
    <row r="946" spans="1:11" ht="12.75" x14ac:dyDescent="0.2">
      <c r="A946" s="143"/>
      <c r="B946" s="292"/>
      <c r="C946" s="241"/>
      <c r="D946" s="61"/>
      <c r="E946" s="16"/>
      <c r="F946" s="61"/>
      <c r="G946" s="16"/>
      <c r="H946" s="61"/>
      <c r="I946" s="16"/>
      <c r="J946" s="61"/>
      <c r="K946" s="16"/>
    </row>
    <row r="947" spans="1:11" ht="12.75" x14ac:dyDescent="0.2">
      <c r="A947" s="143"/>
      <c r="B947" s="292"/>
      <c r="C947" s="241"/>
      <c r="D947" s="61"/>
      <c r="E947" s="16"/>
      <c r="F947" s="61"/>
      <c r="G947" s="16"/>
      <c r="H947" s="61"/>
      <c r="I947" s="16"/>
      <c r="J947" s="61"/>
      <c r="K947" s="16"/>
    </row>
    <row r="948" spans="1:11" ht="12.75" x14ac:dyDescent="0.2">
      <c r="A948" s="143"/>
      <c r="B948" s="292"/>
      <c r="C948" s="241"/>
      <c r="D948" s="61"/>
      <c r="E948" s="16"/>
      <c r="F948" s="61"/>
      <c r="G948" s="16"/>
      <c r="H948" s="61"/>
      <c r="I948" s="16"/>
      <c r="J948" s="61"/>
      <c r="K948" s="16"/>
    </row>
    <row r="949" spans="1:11" ht="12.75" x14ac:dyDescent="0.2">
      <c r="A949" s="143"/>
      <c r="B949" s="292"/>
      <c r="C949" s="241"/>
      <c r="D949" s="61"/>
      <c r="E949" s="16"/>
      <c r="F949" s="61"/>
      <c r="G949" s="16"/>
      <c r="H949" s="61"/>
      <c r="I949" s="16"/>
      <c r="J949" s="61"/>
      <c r="K949" s="16"/>
    </row>
    <row r="950" spans="1:11" ht="12.75" x14ac:dyDescent="0.2">
      <c r="A950" s="143"/>
      <c r="B950" s="292"/>
      <c r="C950" s="241"/>
      <c r="D950" s="61"/>
      <c r="E950" s="16"/>
      <c r="F950" s="61"/>
      <c r="G950" s="16"/>
      <c r="H950" s="61"/>
      <c r="I950" s="16"/>
      <c r="J950" s="61"/>
      <c r="K950" s="16"/>
    </row>
    <row r="951" spans="1:11" ht="12.75" x14ac:dyDescent="0.2">
      <c r="A951" s="143"/>
      <c r="B951" s="292"/>
      <c r="C951" s="241"/>
      <c r="D951" s="61"/>
      <c r="E951" s="16"/>
      <c r="F951" s="61"/>
      <c r="G951" s="16"/>
      <c r="H951" s="61"/>
      <c r="I951" s="16"/>
      <c r="J951" s="61"/>
      <c r="K951" s="16"/>
    </row>
    <row r="952" spans="1:11" ht="12.75" x14ac:dyDescent="0.2">
      <c r="A952" s="143"/>
      <c r="B952" s="292"/>
      <c r="C952" s="241"/>
      <c r="D952" s="61"/>
      <c r="E952" s="16"/>
      <c r="F952" s="61"/>
      <c r="G952" s="16"/>
      <c r="H952" s="61"/>
      <c r="I952" s="16"/>
      <c r="J952" s="61"/>
      <c r="K952" s="16"/>
    </row>
    <row r="953" spans="1:11" ht="12.75" x14ac:dyDescent="0.2">
      <c r="A953" s="143"/>
      <c r="B953" s="292"/>
      <c r="C953" s="241"/>
      <c r="D953" s="61"/>
      <c r="E953" s="16"/>
      <c r="F953" s="61"/>
      <c r="G953" s="16"/>
      <c r="H953" s="61"/>
      <c r="I953" s="16"/>
      <c r="J953" s="61"/>
      <c r="K953" s="16"/>
    </row>
    <row r="954" spans="1:11" ht="12.75" x14ac:dyDescent="0.2">
      <c r="A954" s="143"/>
      <c r="B954" s="292"/>
      <c r="C954" s="241"/>
      <c r="D954" s="61"/>
      <c r="E954" s="16"/>
      <c r="F954" s="61"/>
      <c r="G954" s="16"/>
      <c r="H954" s="61"/>
      <c r="I954" s="16"/>
      <c r="J954" s="61"/>
      <c r="K954" s="16"/>
    </row>
    <row r="955" spans="1:11" ht="12.75" x14ac:dyDescent="0.2">
      <c r="A955" s="143"/>
      <c r="B955" s="292"/>
      <c r="C955" s="241"/>
      <c r="D955" s="61"/>
      <c r="E955" s="16"/>
      <c r="F955" s="61"/>
      <c r="G955" s="16"/>
      <c r="H955" s="61"/>
      <c r="I955" s="16"/>
      <c r="J955" s="61"/>
      <c r="K955" s="16"/>
    </row>
    <row r="956" spans="1:11" ht="12.75" x14ac:dyDescent="0.2">
      <c r="A956" s="143"/>
      <c r="B956" s="292"/>
      <c r="C956" s="241"/>
      <c r="D956" s="61"/>
      <c r="E956" s="16"/>
      <c r="F956" s="61"/>
      <c r="G956" s="16"/>
      <c r="H956" s="61"/>
      <c r="I956" s="16"/>
      <c r="J956" s="61"/>
      <c r="K956" s="16"/>
    </row>
    <row r="957" spans="1:11" ht="12.75" x14ac:dyDescent="0.2">
      <c r="A957" s="143"/>
      <c r="B957" s="292"/>
      <c r="C957" s="241"/>
      <c r="D957" s="61"/>
      <c r="E957" s="16"/>
      <c r="F957" s="61"/>
      <c r="G957" s="16"/>
      <c r="H957" s="61"/>
      <c r="I957" s="16"/>
      <c r="J957" s="61"/>
      <c r="K957" s="16"/>
    </row>
    <row r="958" spans="1:11" ht="12.75" x14ac:dyDescent="0.2">
      <c r="A958" s="143"/>
      <c r="B958" s="292"/>
      <c r="C958" s="241"/>
      <c r="D958" s="61"/>
      <c r="E958" s="16"/>
      <c r="F958" s="61"/>
      <c r="G958" s="16"/>
      <c r="H958" s="61"/>
      <c r="I958" s="16"/>
      <c r="J958" s="61"/>
      <c r="K958" s="16"/>
    </row>
    <row r="959" spans="1:11" ht="12.75" x14ac:dyDescent="0.2">
      <c r="A959" s="143"/>
      <c r="B959" s="292"/>
      <c r="C959" s="241"/>
      <c r="D959" s="61"/>
      <c r="E959" s="16"/>
      <c r="F959" s="61"/>
      <c r="G959" s="16"/>
      <c r="H959" s="61"/>
      <c r="I959" s="16"/>
      <c r="J959" s="61"/>
      <c r="K959" s="16"/>
    </row>
    <row r="960" spans="1:11" ht="12.75" x14ac:dyDescent="0.2">
      <c r="A960" s="143"/>
      <c r="B960" s="292"/>
      <c r="C960" s="241"/>
      <c r="D960" s="61"/>
      <c r="E960" s="16"/>
      <c r="F960" s="61"/>
      <c r="G960" s="16"/>
      <c r="H960" s="61"/>
      <c r="I960" s="16"/>
      <c r="J960" s="61"/>
      <c r="K960" s="16"/>
    </row>
    <row r="961" spans="1:11" ht="12.75" x14ac:dyDescent="0.2">
      <c r="A961" s="143"/>
      <c r="B961" s="292"/>
      <c r="C961" s="241"/>
      <c r="D961" s="61"/>
      <c r="E961" s="16"/>
      <c r="F961" s="61"/>
      <c r="G961" s="16"/>
      <c r="H961" s="61"/>
      <c r="I961" s="16"/>
      <c r="J961" s="61"/>
      <c r="K961" s="16"/>
    </row>
    <row r="962" spans="1:11" ht="12.75" x14ac:dyDescent="0.2">
      <c r="A962" s="143"/>
      <c r="B962" s="292"/>
      <c r="C962" s="241"/>
      <c r="D962" s="61"/>
      <c r="E962" s="16"/>
      <c r="F962" s="61"/>
      <c r="G962" s="16"/>
      <c r="H962" s="61"/>
      <c r="I962" s="16"/>
      <c r="J962" s="61"/>
      <c r="K962" s="16"/>
    </row>
    <row r="963" spans="1:11" ht="12.75" x14ac:dyDescent="0.2">
      <c r="A963" s="143"/>
      <c r="B963" s="292"/>
      <c r="C963" s="241"/>
      <c r="D963" s="61"/>
      <c r="E963" s="16"/>
      <c r="F963" s="61"/>
      <c r="G963" s="16"/>
      <c r="H963" s="61"/>
      <c r="I963" s="16"/>
      <c r="J963" s="61"/>
      <c r="K963" s="16"/>
    </row>
    <row r="964" spans="1:11" ht="12.75" x14ac:dyDescent="0.2">
      <c r="A964" s="143"/>
      <c r="B964" s="292"/>
      <c r="C964" s="241"/>
      <c r="D964" s="61"/>
      <c r="E964" s="16"/>
      <c r="F964" s="61"/>
      <c r="G964" s="16"/>
      <c r="H964" s="61"/>
      <c r="I964" s="16"/>
      <c r="J964" s="61"/>
      <c r="K964" s="16"/>
    </row>
    <row r="965" spans="1:11" ht="12.75" x14ac:dyDescent="0.2">
      <c r="A965" s="143"/>
      <c r="B965" s="292"/>
      <c r="C965" s="241"/>
      <c r="D965" s="61"/>
      <c r="E965" s="16"/>
      <c r="F965" s="61"/>
      <c r="G965" s="16"/>
      <c r="H965" s="61"/>
      <c r="I965" s="16"/>
      <c r="J965" s="61"/>
      <c r="K965" s="16"/>
    </row>
    <row r="966" spans="1:11" ht="12.75" x14ac:dyDescent="0.2">
      <c r="A966" s="143"/>
      <c r="B966" s="292"/>
      <c r="C966" s="241"/>
      <c r="D966" s="61"/>
      <c r="E966" s="16"/>
      <c r="F966" s="61"/>
      <c r="G966" s="16"/>
      <c r="H966" s="61"/>
      <c r="I966" s="16"/>
      <c r="J966" s="61"/>
      <c r="K966" s="16"/>
    </row>
    <row r="967" spans="1:11" ht="12.75" x14ac:dyDescent="0.2">
      <c r="A967" s="143"/>
      <c r="B967" s="292"/>
      <c r="C967" s="241"/>
      <c r="D967" s="61"/>
      <c r="E967" s="16"/>
      <c r="F967" s="61"/>
      <c r="G967" s="16"/>
      <c r="H967" s="61"/>
      <c r="I967" s="16"/>
      <c r="J967" s="61"/>
      <c r="K967" s="16"/>
    </row>
    <row r="968" spans="1:11" ht="12.75" x14ac:dyDescent="0.2">
      <c r="A968" s="143"/>
      <c r="B968" s="292"/>
      <c r="C968" s="241"/>
      <c r="D968" s="61"/>
      <c r="E968" s="16"/>
      <c r="F968" s="61"/>
      <c r="G968" s="16"/>
      <c r="H968" s="61"/>
      <c r="I968" s="16"/>
      <c r="J968" s="61"/>
      <c r="K968" s="16"/>
    </row>
    <row r="969" spans="1:11" ht="12.75" x14ac:dyDescent="0.2">
      <c r="A969" s="143"/>
      <c r="B969" s="292"/>
      <c r="C969" s="241"/>
      <c r="D969" s="61"/>
      <c r="E969" s="16"/>
      <c r="F969" s="61"/>
      <c r="G969" s="16"/>
      <c r="H969" s="61"/>
      <c r="I969" s="16"/>
      <c r="J969" s="61"/>
      <c r="K969" s="16"/>
    </row>
    <row r="970" spans="1:11" ht="12.75" x14ac:dyDescent="0.2">
      <c r="A970" s="143"/>
      <c r="B970" s="292"/>
      <c r="C970" s="241"/>
      <c r="D970" s="61"/>
      <c r="E970" s="16"/>
      <c r="F970" s="61"/>
      <c r="G970" s="16"/>
      <c r="H970" s="61"/>
      <c r="I970" s="16"/>
      <c r="J970" s="61"/>
      <c r="K970" s="16"/>
    </row>
    <row r="971" spans="1:11" ht="12.75" x14ac:dyDescent="0.2">
      <c r="A971" s="143"/>
      <c r="B971" s="292"/>
      <c r="C971" s="241"/>
      <c r="D971" s="61"/>
      <c r="E971" s="16"/>
      <c r="F971" s="61"/>
      <c r="G971" s="16"/>
      <c r="H971" s="61"/>
      <c r="I971" s="16"/>
      <c r="J971" s="61"/>
      <c r="K971" s="16"/>
    </row>
    <row r="972" spans="1:11" ht="12.75" x14ac:dyDescent="0.2">
      <c r="A972" s="143"/>
      <c r="B972" s="292"/>
      <c r="C972" s="241"/>
      <c r="D972" s="61"/>
      <c r="E972" s="16"/>
      <c r="F972" s="61"/>
      <c r="G972" s="16"/>
      <c r="H972" s="61"/>
      <c r="I972" s="16"/>
      <c r="J972" s="61"/>
      <c r="K972" s="16"/>
    </row>
    <row r="973" spans="1:11" ht="12.75" x14ac:dyDescent="0.2">
      <c r="A973" s="143"/>
      <c r="B973" s="292"/>
      <c r="C973" s="241"/>
      <c r="D973" s="61"/>
      <c r="E973" s="16"/>
      <c r="F973" s="61"/>
      <c r="G973" s="16"/>
      <c r="H973" s="61"/>
      <c r="I973" s="16"/>
      <c r="J973" s="61"/>
      <c r="K973" s="16"/>
    </row>
    <row r="974" spans="1:11" ht="12.75" x14ac:dyDescent="0.2">
      <c r="A974" s="143"/>
      <c r="B974" s="292"/>
      <c r="C974" s="241"/>
      <c r="D974" s="61"/>
      <c r="E974" s="16"/>
      <c r="F974" s="61"/>
      <c r="G974" s="16"/>
      <c r="H974" s="61"/>
      <c r="I974" s="16"/>
      <c r="J974" s="61"/>
      <c r="K974" s="16"/>
    </row>
    <row r="975" spans="1:11" ht="12.75" x14ac:dyDescent="0.2">
      <c r="A975" s="143"/>
      <c r="B975" s="292"/>
      <c r="C975" s="241"/>
      <c r="D975" s="61"/>
      <c r="E975" s="16"/>
      <c r="F975" s="61"/>
      <c r="G975" s="16"/>
      <c r="H975" s="61"/>
      <c r="I975" s="16"/>
      <c r="J975" s="61"/>
      <c r="K975" s="16"/>
    </row>
    <row r="976" spans="1:11" ht="12.75" x14ac:dyDescent="0.2">
      <c r="A976" s="143"/>
      <c r="B976" s="292"/>
      <c r="C976" s="241"/>
      <c r="D976" s="61"/>
      <c r="E976" s="16"/>
      <c r="F976" s="61"/>
      <c r="G976" s="16"/>
      <c r="H976" s="61"/>
      <c r="I976" s="16"/>
      <c r="J976" s="61"/>
      <c r="K976" s="16"/>
    </row>
    <row r="977" spans="1:11" ht="12.75" x14ac:dyDescent="0.2">
      <c r="A977" s="143"/>
      <c r="B977" s="292"/>
      <c r="C977" s="241"/>
      <c r="D977" s="61"/>
      <c r="E977" s="16"/>
      <c r="F977" s="61"/>
      <c r="G977" s="16"/>
      <c r="H977" s="61"/>
      <c r="I977" s="16"/>
      <c r="J977" s="61"/>
      <c r="K977" s="16"/>
    </row>
    <row r="978" spans="1:11" ht="12.75" x14ac:dyDescent="0.2">
      <c r="A978" s="143"/>
      <c r="B978" s="292"/>
      <c r="C978" s="241"/>
      <c r="D978" s="61"/>
      <c r="E978" s="16"/>
      <c r="F978" s="61"/>
      <c r="G978" s="16"/>
      <c r="H978" s="61"/>
      <c r="I978" s="16"/>
      <c r="J978" s="61"/>
      <c r="K978" s="16"/>
    </row>
    <row r="979" spans="1:11" ht="12.75" x14ac:dyDescent="0.2">
      <c r="A979" s="143"/>
      <c r="B979" s="292"/>
      <c r="C979" s="241"/>
      <c r="D979" s="61"/>
      <c r="E979" s="16"/>
      <c r="F979" s="61"/>
      <c r="G979" s="16"/>
      <c r="H979" s="61"/>
      <c r="I979" s="16"/>
      <c r="J979" s="61"/>
      <c r="K979" s="16"/>
    </row>
    <row r="980" spans="1:11" ht="12.75" x14ac:dyDescent="0.2">
      <c r="A980" s="143"/>
      <c r="B980" s="292"/>
      <c r="C980" s="241"/>
      <c r="D980" s="61"/>
      <c r="E980" s="16"/>
      <c r="F980" s="61"/>
      <c r="G980" s="16"/>
      <c r="H980" s="61"/>
      <c r="I980" s="16"/>
      <c r="J980" s="61"/>
      <c r="K980" s="16"/>
    </row>
    <row r="981" spans="1:11" ht="12.75" x14ac:dyDescent="0.2">
      <c r="A981" s="143"/>
      <c r="B981" s="292"/>
      <c r="C981" s="241"/>
      <c r="D981" s="61"/>
      <c r="E981" s="16"/>
      <c r="F981" s="61"/>
      <c r="G981" s="16"/>
      <c r="H981" s="61"/>
      <c r="I981" s="16"/>
      <c r="J981" s="61"/>
      <c r="K981" s="16"/>
    </row>
    <row r="982" spans="1:11" ht="12.75" x14ac:dyDescent="0.2">
      <c r="A982" s="143"/>
      <c r="B982" s="292"/>
      <c r="C982" s="241"/>
      <c r="D982" s="61"/>
      <c r="E982" s="16"/>
      <c r="F982" s="61"/>
      <c r="G982" s="16"/>
      <c r="H982" s="61"/>
      <c r="I982" s="16"/>
      <c r="J982" s="61"/>
      <c r="K982" s="16"/>
    </row>
    <row r="983" spans="1:11" ht="12.75" x14ac:dyDescent="0.2">
      <c r="A983" s="143"/>
      <c r="B983" s="292"/>
      <c r="C983" s="241"/>
      <c r="D983" s="61"/>
      <c r="E983" s="16"/>
      <c r="F983" s="61"/>
      <c r="G983" s="16"/>
      <c r="H983" s="61"/>
      <c r="I983" s="16"/>
      <c r="J983" s="61"/>
      <c r="K983" s="16"/>
    </row>
    <row r="984" spans="1:11" ht="12.75" x14ac:dyDescent="0.2">
      <c r="A984" s="143"/>
      <c r="B984" s="292"/>
      <c r="C984" s="241"/>
      <c r="D984" s="61"/>
      <c r="E984" s="16"/>
      <c r="F984" s="61"/>
      <c r="G984" s="16"/>
      <c r="H984" s="61"/>
      <c r="I984" s="16"/>
      <c r="J984" s="61"/>
      <c r="K984" s="16"/>
    </row>
    <row r="985" spans="1:11" ht="12.75" x14ac:dyDescent="0.2">
      <c r="A985" s="143"/>
      <c r="B985" s="292"/>
      <c r="C985" s="241"/>
      <c r="D985" s="61"/>
      <c r="E985" s="16"/>
      <c r="F985" s="61"/>
      <c r="G985" s="16"/>
      <c r="H985" s="61"/>
      <c r="I985" s="16"/>
      <c r="J985" s="61"/>
      <c r="K985" s="16"/>
    </row>
    <row r="986" spans="1:11" ht="12.75" x14ac:dyDescent="0.2">
      <c r="A986" s="143"/>
      <c r="B986" s="292"/>
      <c r="C986" s="241"/>
      <c r="D986" s="61"/>
      <c r="E986" s="16"/>
      <c r="F986" s="61"/>
      <c r="G986" s="16"/>
      <c r="H986" s="61"/>
      <c r="I986" s="16"/>
      <c r="J986" s="61"/>
      <c r="K986" s="16"/>
    </row>
    <row r="987" spans="1:11" ht="12.75" x14ac:dyDescent="0.2">
      <c r="A987" s="143"/>
      <c r="B987" s="292"/>
      <c r="C987" s="241"/>
      <c r="D987" s="61"/>
      <c r="E987" s="16"/>
      <c r="F987" s="61"/>
      <c r="G987" s="16"/>
      <c r="H987" s="61"/>
      <c r="I987" s="16"/>
      <c r="J987" s="61"/>
      <c r="K987" s="16"/>
    </row>
    <row r="988" spans="1:11" ht="12.75" x14ac:dyDescent="0.2">
      <c r="A988" s="143"/>
      <c r="B988" s="292"/>
      <c r="C988" s="241"/>
      <c r="D988" s="61"/>
      <c r="E988" s="16"/>
      <c r="F988" s="61"/>
      <c r="G988" s="16"/>
      <c r="H988" s="61"/>
      <c r="I988" s="16"/>
      <c r="J988" s="61"/>
      <c r="K988" s="16"/>
    </row>
    <row r="989" spans="1:11" ht="12.75" x14ac:dyDescent="0.2">
      <c r="A989" s="143"/>
      <c r="B989" s="292"/>
      <c r="C989" s="241"/>
      <c r="D989" s="61"/>
      <c r="E989" s="16"/>
      <c r="F989" s="61"/>
      <c r="G989" s="16"/>
      <c r="H989" s="61"/>
      <c r="I989" s="16"/>
      <c r="J989" s="61"/>
      <c r="K989" s="16"/>
    </row>
    <row r="990" spans="1:11" ht="12.75" x14ac:dyDescent="0.2">
      <c r="A990" s="143"/>
      <c r="B990" s="292"/>
      <c r="C990" s="241"/>
      <c r="D990" s="61"/>
      <c r="E990" s="16"/>
      <c r="F990" s="61"/>
      <c r="G990" s="16"/>
      <c r="H990" s="61"/>
      <c r="I990" s="16"/>
      <c r="J990" s="61"/>
      <c r="K990" s="16"/>
    </row>
    <row r="991" spans="1:11" ht="12.75" x14ac:dyDescent="0.2">
      <c r="A991" s="143"/>
      <c r="B991" s="292"/>
      <c r="C991" s="241"/>
      <c r="D991" s="61"/>
      <c r="E991" s="16"/>
      <c r="F991" s="61"/>
      <c r="G991" s="16"/>
      <c r="H991" s="61"/>
      <c r="I991" s="16"/>
      <c r="J991" s="61"/>
      <c r="K991" s="16"/>
    </row>
    <row r="992" spans="1:11" ht="12.75" x14ac:dyDescent="0.2">
      <c r="A992" s="143"/>
      <c r="B992" s="292"/>
      <c r="C992" s="241"/>
      <c r="D992" s="61"/>
      <c r="E992" s="16"/>
      <c r="F992" s="61"/>
      <c r="G992" s="16"/>
      <c r="H992" s="61"/>
      <c r="I992" s="16"/>
      <c r="J992" s="61"/>
      <c r="K992" s="16"/>
    </row>
    <row r="993" spans="1:11" ht="12.75" x14ac:dyDescent="0.2">
      <c r="A993" s="143"/>
      <c r="B993" s="292"/>
      <c r="C993" s="241"/>
      <c r="D993" s="61"/>
      <c r="E993" s="16"/>
      <c r="F993" s="61"/>
      <c r="G993" s="16"/>
      <c r="H993" s="61"/>
      <c r="I993" s="16"/>
      <c r="J993" s="61"/>
      <c r="K993" s="16"/>
    </row>
    <row r="994" spans="1:11" ht="12.75" x14ac:dyDescent="0.2">
      <c r="A994" s="143"/>
      <c r="B994" s="292"/>
      <c r="C994" s="241"/>
      <c r="D994" s="61"/>
      <c r="E994" s="16"/>
      <c r="F994" s="61"/>
      <c r="G994" s="16"/>
      <c r="H994" s="61"/>
      <c r="I994" s="16"/>
      <c r="J994" s="61"/>
      <c r="K994" s="16"/>
    </row>
    <row r="995" spans="1:11" ht="12.75" x14ac:dyDescent="0.2">
      <c r="A995" s="143"/>
      <c r="B995" s="292"/>
      <c r="C995" s="275"/>
      <c r="D995" s="274"/>
      <c r="E995" s="26"/>
      <c r="F995" s="274"/>
      <c r="G995" s="26"/>
      <c r="H995" s="274"/>
      <c r="I995" s="26"/>
      <c r="J995" s="274"/>
      <c r="K995" s="26"/>
    </row>
  </sheetData>
  <mergeCells count="5">
    <mergeCell ref="A1:B1"/>
    <mergeCell ref="D2:E2"/>
    <mergeCell ref="F2:G2"/>
    <mergeCell ref="H2:I2"/>
    <mergeCell ref="J2:K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99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.75" customHeight="1" x14ac:dyDescent="0.2"/>
  <cols>
    <col min="2" max="2" width="9.140625" customWidth="1"/>
    <col min="3" max="3" width="12.85546875" customWidth="1"/>
    <col min="4" max="4" width="15.85546875" customWidth="1"/>
    <col min="5" max="5" width="12.42578125" customWidth="1"/>
    <col min="6" max="6" width="12.5703125" customWidth="1"/>
    <col min="7" max="7" width="15.5703125" customWidth="1"/>
    <col min="8" max="8" width="12.140625" customWidth="1"/>
    <col min="9" max="9" width="11.7109375" customWidth="1"/>
    <col min="10" max="10" width="14.7109375" customWidth="1"/>
    <col min="11" max="11" width="11.42578125" customWidth="1"/>
  </cols>
  <sheetData>
    <row r="1" spans="1:12" ht="15.75" customHeight="1" x14ac:dyDescent="0.2">
      <c r="A1" s="859" t="s">
        <v>0</v>
      </c>
      <c r="B1" s="856"/>
      <c r="C1" s="245"/>
      <c r="D1" s="6"/>
      <c r="E1" s="2"/>
      <c r="F1" s="2"/>
      <c r="G1" s="7"/>
      <c r="H1" s="285"/>
      <c r="I1" s="245"/>
      <c r="J1" s="6"/>
      <c r="K1" s="285"/>
      <c r="L1" s="7"/>
    </row>
    <row r="2" spans="1:12" ht="15.75" customHeight="1" x14ac:dyDescent="0.2">
      <c r="A2" s="18"/>
      <c r="B2" s="13"/>
      <c r="C2" s="857" t="s">
        <v>144</v>
      </c>
      <c r="D2" s="856"/>
      <c r="E2" s="858"/>
      <c r="F2" s="857" t="s">
        <v>145</v>
      </c>
      <c r="G2" s="856"/>
      <c r="H2" s="858"/>
      <c r="I2" s="855" t="s">
        <v>146</v>
      </c>
      <c r="J2" s="856"/>
      <c r="K2" s="858"/>
      <c r="L2" s="290"/>
    </row>
    <row r="3" spans="1:12" ht="15.75" customHeight="1" x14ac:dyDescent="0.2">
      <c r="A3" s="23" t="s">
        <v>4</v>
      </c>
      <c r="B3" s="291" t="s">
        <v>5</v>
      </c>
      <c r="C3" s="23" t="s">
        <v>109</v>
      </c>
      <c r="D3" s="27" t="s">
        <v>106</v>
      </c>
      <c r="E3" s="25" t="s">
        <v>147</v>
      </c>
      <c r="F3" s="23" t="s">
        <v>109</v>
      </c>
      <c r="G3" s="27" t="s">
        <v>106</v>
      </c>
      <c r="H3" s="25" t="s">
        <v>147</v>
      </c>
      <c r="I3" s="27" t="s">
        <v>109</v>
      </c>
      <c r="J3" s="27" t="s">
        <v>106</v>
      </c>
      <c r="K3" s="25" t="s">
        <v>147</v>
      </c>
      <c r="L3" s="123"/>
    </row>
    <row r="4" spans="1:12" ht="15.75" customHeight="1" x14ac:dyDescent="0.2">
      <c r="A4" s="46" t="s">
        <v>110</v>
      </c>
      <c r="B4" s="289">
        <v>2.0500000000000001E-2</v>
      </c>
      <c r="C4" s="39">
        <v>7.7799999999999994E-2</v>
      </c>
      <c r="D4" s="36">
        <v>2.4799999999999999E-2</v>
      </c>
      <c r="E4" s="41">
        <v>7.17E-2</v>
      </c>
      <c r="F4" s="39">
        <v>6.6100000000000006E-2</v>
      </c>
      <c r="G4" s="36">
        <v>2.5499999999999998E-2</v>
      </c>
      <c r="H4" s="41">
        <v>6.3299999999999995E-2</v>
      </c>
      <c r="I4" s="36" t="s">
        <v>12</v>
      </c>
      <c r="J4" s="36" t="s">
        <v>12</v>
      </c>
      <c r="K4" s="41" t="s">
        <v>12</v>
      </c>
    </row>
    <row r="5" spans="1:12" ht="15.75" customHeight="1" x14ac:dyDescent="0.2">
      <c r="A5" s="46" t="s">
        <v>111</v>
      </c>
      <c r="B5" s="289">
        <v>4.7000000000000002E-3</v>
      </c>
      <c r="C5" s="39">
        <v>1.18E-2</v>
      </c>
      <c r="D5" s="36">
        <v>6.0000000000000001E-3</v>
      </c>
      <c r="E5" s="41">
        <v>6.4000000000000003E-3</v>
      </c>
      <c r="F5" s="39">
        <v>5.4999999999999997E-3</v>
      </c>
      <c r="G5" s="36">
        <v>5.1000000000000004E-3</v>
      </c>
      <c r="H5" s="41" t="s">
        <v>12</v>
      </c>
      <c r="I5" s="36">
        <v>5.7000000000000002E-3</v>
      </c>
      <c r="J5" s="36">
        <v>1.09E-2</v>
      </c>
      <c r="K5" s="41">
        <v>7.7999999999999996E-3</v>
      </c>
    </row>
    <row r="6" spans="1:12" ht="15.75" customHeight="1" x14ac:dyDescent="0.2">
      <c r="A6" s="46" t="s">
        <v>112</v>
      </c>
      <c r="B6" s="289">
        <v>4.5900000000000003E-2</v>
      </c>
      <c r="C6" s="39" t="s">
        <v>12</v>
      </c>
      <c r="D6" s="36" t="s">
        <v>12</v>
      </c>
      <c r="E6" s="41" t="s">
        <v>12</v>
      </c>
      <c r="F6" s="39" t="s">
        <v>12</v>
      </c>
      <c r="G6" s="36" t="s">
        <v>12</v>
      </c>
      <c r="H6" s="41" t="s">
        <v>12</v>
      </c>
      <c r="I6" s="36" t="s">
        <v>12</v>
      </c>
      <c r="J6" s="36" t="s">
        <v>12</v>
      </c>
      <c r="K6" s="41" t="s">
        <v>12</v>
      </c>
    </row>
    <row r="7" spans="1:12" ht="15.75" customHeight="1" x14ac:dyDescent="0.2">
      <c r="A7" s="46" t="s">
        <v>113</v>
      </c>
      <c r="B7" s="289">
        <v>1E-4</v>
      </c>
      <c r="C7" s="39">
        <v>2.3699999999999999E-2</v>
      </c>
      <c r="D7" s="36">
        <v>2.2200000000000001E-2</v>
      </c>
      <c r="E7" s="41">
        <v>2.2499999999999999E-2</v>
      </c>
      <c r="F7" s="39">
        <v>2.2599999999999999E-2</v>
      </c>
      <c r="G7" s="36">
        <v>2.1100000000000001E-2</v>
      </c>
      <c r="H7" s="41">
        <v>2.24E-2</v>
      </c>
      <c r="I7" s="36">
        <v>2.24E-2</v>
      </c>
      <c r="J7" s="36">
        <v>2.2599999999999999E-2</v>
      </c>
      <c r="K7" s="41">
        <v>2.1700000000000001E-2</v>
      </c>
    </row>
    <row r="8" spans="1:12" ht="15.75" customHeight="1" x14ac:dyDescent="0.2">
      <c r="A8" s="46" t="s">
        <v>114</v>
      </c>
      <c r="B8" s="289">
        <v>2.0000000000000001E-4</v>
      </c>
      <c r="C8" s="39" t="s">
        <v>12</v>
      </c>
      <c r="D8" s="36" t="s">
        <v>12</v>
      </c>
      <c r="E8" s="41" t="s">
        <v>12</v>
      </c>
      <c r="F8" s="39" t="s">
        <v>12</v>
      </c>
      <c r="G8" s="36" t="s">
        <v>12</v>
      </c>
      <c r="H8" s="41" t="s">
        <v>12</v>
      </c>
      <c r="I8" s="36" t="s">
        <v>12</v>
      </c>
      <c r="J8" s="36" t="s">
        <v>12</v>
      </c>
      <c r="K8" s="41" t="s">
        <v>12</v>
      </c>
    </row>
    <row r="9" spans="1:12" ht="15.75" customHeight="1" x14ac:dyDescent="0.2">
      <c r="A9" s="46" t="s">
        <v>115</v>
      </c>
      <c r="B9" s="289">
        <v>6.4000000000000003E-3</v>
      </c>
      <c r="C9" s="39">
        <v>12.8988</v>
      </c>
      <c r="D9" s="36">
        <v>12.541399999999999</v>
      </c>
      <c r="E9" s="41">
        <v>12.631500000000001</v>
      </c>
      <c r="F9" s="39">
        <v>15.5083</v>
      </c>
      <c r="G9" s="36">
        <v>15.909599999999999</v>
      </c>
      <c r="H9" s="41">
        <v>16.1112</v>
      </c>
      <c r="I9" s="36">
        <v>23.6709</v>
      </c>
      <c r="J9" s="36">
        <v>23.952999999999999</v>
      </c>
      <c r="K9" s="41">
        <v>23.114000000000001</v>
      </c>
    </row>
    <row r="10" spans="1:12" ht="15.75" customHeight="1" x14ac:dyDescent="0.2">
      <c r="A10" s="46" t="s">
        <v>116</v>
      </c>
      <c r="B10" s="289">
        <v>1E-4</v>
      </c>
      <c r="C10" s="39">
        <v>5.9999999999999995E-4</v>
      </c>
      <c r="D10" s="36">
        <v>4.0000000000000002E-4</v>
      </c>
      <c r="E10" s="41">
        <v>1E-3</v>
      </c>
      <c r="F10" s="39">
        <v>6.9999999999999999E-4</v>
      </c>
      <c r="G10" s="36">
        <v>1E-3</v>
      </c>
      <c r="H10" s="41">
        <v>4.0000000000000002E-4</v>
      </c>
      <c r="I10" s="36">
        <v>8.0000000000000004E-4</v>
      </c>
      <c r="J10" s="36">
        <v>5.9999999999999995E-4</v>
      </c>
      <c r="K10" s="41">
        <v>8.0000000000000004E-4</v>
      </c>
    </row>
    <row r="11" spans="1:12" ht="15.75" customHeight="1" x14ac:dyDescent="0.2">
      <c r="A11" s="46" t="s">
        <v>117</v>
      </c>
      <c r="B11" s="289">
        <v>2.0000000000000001E-4</v>
      </c>
      <c r="C11" s="39">
        <v>1.2999999999999999E-3</v>
      </c>
      <c r="D11" s="36">
        <v>1.9E-3</v>
      </c>
      <c r="E11" s="41">
        <v>1.6000000000000001E-3</v>
      </c>
      <c r="F11" s="39">
        <v>1.4E-3</v>
      </c>
      <c r="G11" s="36">
        <v>1.4E-3</v>
      </c>
      <c r="H11" s="41">
        <v>8.0000000000000004E-4</v>
      </c>
      <c r="I11" s="36">
        <v>4.0000000000000001E-3</v>
      </c>
      <c r="J11" s="36">
        <v>3.5999999999999999E-3</v>
      </c>
      <c r="K11" s="41">
        <v>3.3999999999999998E-3</v>
      </c>
    </row>
    <row r="12" spans="1:12" ht="15.75" customHeight="1" x14ac:dyDescent="0.2">
      <c r="A12" s="46" t="s">
        <v>118</v>
      </c>
      <c r="B12" s="289">
        <v>2.9999999999999997E-4</v>
      </c>
      <c r="C12" s="39" t="s">
        <v>12</v>
      </c>
      <c r="D12" s="36" t="s">
        <v>12</v>
      </c>
      <c r="E12" s="41" t="s">
        <v>12</v>
      </c>
      <c r="F12" s="39" t="s">
        <v>12</v>
      </c>
      <c r="G12" s="36" t="s">
        <v>12</v>
      </c>
      <c r="H12" s="41">
        <v>5.0000000000000001E-4</v>
      </c>
      <c r="I12" s="36" t="s">
        <v>12</v>
      </c>
      <c r="J12" s="36">
        <v>5.0000000000000001E-4</v>
      </c>
      <c r="K12" s="41" t="s">
        <v>12</v>
      </c>
    </row>
    <row r="13" spans="1:12" ht="15.75" customHeight="1" x14ac:dyDescent="0.2">
      <c r="A13" s="46" t="s">
        <v>119</v>
      </c>
      <c r="B13" s="289">
        <v>1.1000000000000001E-3</v>
      </c>
      <c r="C13" s="39">
        <v>2.0400000000000001E-2</v>
      </c>
      <c r="D13" s="36">
        <v>1.01E-2</v>
      </c>
      <c r="E13" s="41">
        <v>1.5599999999999999E-2</v>
      </c>
      <c r="F13" s="39">
        <v>1.18E-2</v>
      </c>
      <c r="G13" s="36">
        <v>8.6999999999999994E-3</v>
      </c>
      <c r="H13" s="41">
        <v>2.1600000000000001E-2</v>
      </c>
      <c r="I13" s="36">
        <v>5.4000000000000003E-3</v>
      </c>
      <c r="J13" s="36">
        <v>6.1999999999999998E-3</v>
      </c>
      <c r="K13" s="41">
        <v>4.7800000000000002E-2</v>
      </c>
    </row>
    <row r="14" spans="1:12" ht="15.75" customHeight="1" x14ac:dyDescent="0.2">
      <c r="A14" s="46" t="s">
        <v>120</v>
      </c>
      <c r="B14" s="289">
        <v>2.9999999999999997E-4</v>
      </c>
      <c r="C14" s="39">
        <v>1.0628</v>
      </c>
      <c r="D14" s="36">
        <v>0.34160000000000001</v>
      </c>
      <c r="E14" s="41">
        <v>1.04</v>
      </c>
      <c r="F14" s="39">
        <v>0.77790000000000004</v>
      </c>
      <c r="G14" s="36">
        <v>0.38300000000000001</v>
      </c>
      <c r="H14" s="41">
        <v>0.77710000000000001</v>
      </c>
      <c r="I14" s="36">
        <v>0.62709999999999999</v>
      </c>
      <c r="J14" s="36">
        <v>6.7599999999999993E-2</v>
      </c>
      <c r="K14" s="41">
        <v>0.53420000000000001</v>
      </c>
    </row>
    <row r="15" spans="1:12" ht="15.75" customHeight="1" x14ac:dyDescent="0.2">
      <c r="A15" s="46" t="s">
        <v>121</v>
      </c>
      <c r="B15" s="289">
        <v>3.2300000000000002E-2</v>
      </c>
      <c r="C15" s="39">
        <v>1.0998000000000001</v>
      </c>
      <c r="D15" s="36">
        <v>1.2490000000000001</v>
      </c>
      <c r="E15" s="41">
        <v>1.2559</v>
      </c>
      <c r="F15" s="39">
        <v>1.5811999999999999</v>
      </c>
      <c r="G15" s="36">
        <v>1.7099</v>
      </c>
      <c r="H15" s="41">
        <v>1.6084000000000001</v>
      </c>
      <c r="I15" s="36">
        <v>1.7628999999999999</v>
      </c>
      <c r="J15" s="36">
        <v>1.6828000000000001</v>
      </c>
      <c r="K15" s="41">
        <v>1.6306</v>
      </c>
    </row>
    <row r="16" spans="1:12" ht="15.75" customHeight="1" x14ac:dyDescent="0.2">
      <c r="A16" s="46" t="s">
        <v>122</v>
      </c>
      <c r="B16" s="289">
        <v>1.4E-3</v>
      </c>
      <c r="C16" s="39" t="s">
        <v>12</v>
      </c>
      <c r="D16" s="36">
        <v>2E-3</v>
      </c>
      <c r="E16" s="41">
        <v>1.8E-3</v>
      </c>
      <c r="F16" s="39">
        <v>1.5E-3</v>
      </c>
      <c r="G16" s="36">
        <v>5.3E-3</v>
      </c>
      <c r="H16" s="41">
        <v>5.1000000000000004E-3</v>
      </c>
      <c r="I16" s="36">
        <v>4.8999999999999998E-3</v>
      </c>
      <c r="J16" s="36">
        <v>4.1999999999999997E-3</v>
      </c>
      <c r="K16" s="41">
        <v>4.8999999999999998E-3</v>
      </c>
    </row>
    <row r="17" spans="1:11" ht="15.75" customHeight="1" x14ac:dyDescent="0.2">
      <c r="A17" s="46" t="s">
        <v>123</v>
      </c>
      <c r="B17" s="289">
        <v>1E-4</v>
      </c>
      <c r="C17" s="39">
        <v>3.5466000000000002</v>
      </c>
      <c r="D17" s="36">
        <v>3.5710000000000002</v>
      </c>
      <c r="E17" s="41">
        <v>3.5609999999999999</v>
      </c>
      <c r="F17" s="39">
        <v>4.5143000000000004</v>
      </c>
      <c r="G17" s="36">
        <v>4.5206999999999997</v>
      </c>
      <c r="H17" s="41">
        <v>4.4751000000000003</v>
      </c>
      <c r="I17" s="36">
        <v>7.0747</v>
      </c>
      <c r="J17" s="36">
        <v>6.9513999999999996</v>
      </c>
      <c r="K17" s="41">
        <v>6.6965000000000003</v>
      </c>
    </row>
    <row r="18" spans="1:11" ht="15.75" customHeight="1" x14ac:dyDescent="0.2">
      <c r="A18" s="46" t="s">
        <v>124</v>
      </c>
      <c r="B18" s="289">
        <v>1.4E-3</v>
      </c>
      <c r="C18" s="39">
        <v>3.5243000000000002</v>
      </c>
      <c r="D18" s="36">
        <v>3.5169999999999999</v>
      </c>
      <c r="E18" s="41">
        <v>3.5665</v>
      </c>
      <c r="F18" s="39">
        <v>4.5605000000000002</v>
      </c>
      <c r="G18" s="36">
        <v>4.4785000000000004</v>
      </c>
      <c r="H18" s="41">
        <v>4.4687000000000001</v>
      </c>
      <c r="I18" s="36">
        <v>6.9703999999999997</v>
      </c>
      <c r="J18" s="36">
        <v>6.9607999999999999</v>
      </c>
      <c r="K18" s="41">
        <v>6.8598999999999997</v>
      </c>
    </row>
    <row r="19" spans="1:11" ht="15.75" customHeight="1" x14ac:dyDescent="0.2">
      <c r="A19" s="46" t="s">
        <v>125</v>
      </c>
      <c r="B19" s="289">
        <v>0</v>
      </c>
      <c r="C19" s="39">
        <v>0.43530000000000002</v>
      </c>
      <c r="D19" s="36">
        <v>0.43</v>
      </c>
      <c r="E19" s="41">
        <v>0.42580000000000001</v>
      </c>
      <c r="F19" s="39">
        <v>0.378</v>
      </c>
      <c r="G19" s="36">
        <v>0.35770000000000002</v>
      </c>
      <c r="H19" s="41">
        <v>0.37509999999999999</v>
      </c>
      <c r="I19" s="36">
        <v>1.0991</v>
      </c>
      <c r="J19" s="36">
        <v>1.0952</v>
      </c>
      <c r="K19" s="41">
        <v>1.0606</v>
      </c>
    </row>
    <row r="20" spans="1:11" ht="15.75" customHeight="1" x14ac:dyDescent="0.2">
      <c r="A20" s="46" t="s">
        <v>126</v>
      </c>
      <c r="B20" s="289">
        <v>0.13450000000000001</v>
      </c>
      <c r="C20" s="39" t="s">
        <v>12</v>
      </c>
      <c r="D20" s="36" t="s">
        <v>12</v>
      </c>
      <c r="E20" s="41" t="s">
        <v>12</v>
      </c>
      <c r="F20" s="39" t="s">
        <v>12</v>
      </c>
      <c r="G20" s="36" t="s">
        <v>12</v>
      </c>
      <c r="H20" s="41" t="s">
        <v>12</v>
      </c>
      <c r="I20" s="36" t="s">
        <v>12</v>
      </c>
      <c r="J20" s="36" t="s">
        <v>12</v>
      </c>
      <c r="K20" s="41" t="s">
        <v>12</v>
      </c>
    </row>
    <row r="21" spans="1:11" ht="15.75" customHeight="1" x14ac:dyDescent="0.2">
      <c r="A21" s="46" t="s">
        <v>127</v>
      </c>
      <c r="B21" s="289">
        <v>5.0000000000000001E-4</v>
      </c>
      <c r="C21" s="39">
        <v>5.1287000000000003</v>
      </c>
      <c r="D21" s="36">
        <v>5.3562000000000003</v>
      </c>
      <c r="E21" s="41">
        <v>5.0274000000000001</v>
      </c>
      <c r="F21" s="39">
        <v>10.096</v>
      </c>
      <c r="G21" s="36">
        <v>10.662599999999999</v>
      </c>
      <c r="H21" s="41">
        <v>10.220599999999999</v>
      </c>
      <c r="I21" s="36">
        <v>10.2662</v>
      </c>
      <c r="J21" s="36">
        <v>9.6193000000000008</v>
      </c>
      <c r="K21" s="41">
        <v>9.1708999999999996</v>
      </c>
    </row>
    <row r="22" spans="1:11" ht="15.75" customHeight="1" x14ac:dyDescent="0.2">
      <c r="A22" s="46" t="s">
        <v>128</v>
      </c>
      <c r="B22" s="289">
        <v>1.06E-2</v>
      </c>
      <c r="C22" s="39" t="s">
        <v>12</v>
      </c>
      <c r="D22" s="36" t="s">
        <v>12</v>
      </c>
      <c r="E22" s="41" t="s">
        <v>12</v>
      </c>
      <c r="F22" s="39" t="s">
        <v>12</v>
      </c>
      <c r="G22" s="36" t="s">
        <v>12</v>
      </c>
      <c r="H22" s="41" t="s">
        <v>12</v>
      </c>
      <c r="I22" s="36" t="s">
        <v>12</v>
      </c>
      <c r="J22" s="36" t="s">
        <v>12</v>
      </c>
      <c r="K22" s="41" t="s">
        <v>12</v>
      </c>
    </row>
    <row r="23" spans="1:11" ht="15.75" customHeight="1" x14ac:dyDescent="0.2">
      <c r="A23" s="46" t="s">
        <v>129</v>
      </c>
      <c r="B23" s="289">
        <v>2E-3</v>
      </c>
      <c r="C23" s="39" t="s">
        <v>12</v>
      </c>
      <c r="D23" s="36">
        <v>3.3E-3</v>
      </c>
      <c r="E23" s="41">
        <v>2.5999999999999999E-3</v>
      </c>
      <c r="F23" s="39" t="s">
        <v>12</v>
      </c>
      <c r="G23" s="36" t="s">
        <v>12</v>
      </c>
      <c r="H23" s="41" t="s">
        <v>12</v>
      </c>
      <c r="I23" s="36" t="s">
        <v>12</v>
      </c>
      <c r="J23" s="36" t="s">
        <v>12</v>
      </c>
      <c r="K23" s="41">
        <v>2.3999999999999998E-3</v>
      </c>
    </row>
    <row r="24" spans="1:11" ht="15.75" customHeight="1" x14ac:dyDescent="0.2">
      <c r="A24" s="46" t="s">
        <v>130</v>
      </c>
      <c r="B24" s="289">
        <v>2.76E-2</v>
      </c>
      <c r="C24" s="39" t="s">
        <v>12</v>
      </c>
      <c r="D24" s="36" t="s">
        <v>12</v>
      </c>
      <c r="E24" s="41" t="s">
        <v>12</v>
      </c>
      <c r="F24" s="39" t="s">
        <v>12</v>
      </c>
      <c r="G24" s="36" t="s">
        <v>12</v>
      </c>
      <c r="H24" s="41" t="s">
        <v>12</v>
      </c>
      <c r="I24" s="36" t="s">
        <v>12</v>
      </c>
      <c r="J24" s="36" t="s">
        <v>12</v>
      </c>
      <c r="K24" s="41" t="s">
        <v>12</v>
      </c>
    </row>
    <row r="25" spans="1:11" ht="15.75" customHeight="1" x14ac:dyDescent="0.2">
      <c r="A25" s="46" t="s">
        <v>131</v>
      </c>
      <c r="B25" s="289">
        <v>0.01</v>
      </c>
      <c r="C25" s="39" t="s">
        <v>12</v>
      </c>
      <c r="D25" s="36" t="s">
        <v>12</v>
      </c>
      <c r="E25" s="41" t="s">
        <v>12</v>
      </c>
      <c r="F25" s="39" t="s">
        <v>12</v>
      </c>
      <c r="G25" s="36" t="s">
        <v>12</v>
      </c>
      <c r="H25" s="41" t="s">
        <v>12</v>
      </c>
      <c r="I25" s="36" t="s">
        <v>12</v>
      </c>
      <c r="J25" s="36" t="s">
        <v>12</v>
      </c>
      <c r="K25" s="41" t="s">
        <v>12</v>
      </c>
    </row>
    <row r="26" spans="1:11" ht="15.75" customHeight="1" x14ac:dyDescent="0.2">
      <c r="A26" s="46" t="s">
        <v>132</v>
      </c>
      <c r="B26" s="289">
        <v>1.14E-2</v>
      </c>
      <c r="C26" s="39">
        <v>6.8594999999999997</v>
      </c>
      <c r="D26" s="36">
        <v>6.8330000000000002</v>
      </c>
      <c r="E26" s="41">
        <v>6.6250999999999998</v>
      </c>
      <c r="F26" s="39">
        <v>9.2855000000000008</v>
      </c>
      <c r="G26" s="36">
        <v>9.0391999999999992</v>
      </c>
      <c r="H26" s="41">
        <v>9.3521000000000001</v>
      </c>
      <c r="I26" s="36">
        <v>18.497199999999999</v>
      </c>
      <c r="J26" s="36">
        <v>19.209700000000002</v>
      </c>
      <c r="K26" s="41">
        <v>18.6601</v>
      </c>
    </row>
    <row r="27" spans="1:11" ht="15.75" customHeight="1" x14ac:dyDescent="0.2">
      <c r="A27" s="46" t="s">
        <v>133</v>
      </c>
      <c r="B27" s="289">
        <v>1E-4</v>
      </c>
      <c r="C27" s="39">
        <v>7.1773999999999996</v>
      </c>
      <c r="D27" s="36">
        <v>7.1882000000000001</v>
      </c>
      <c r="E27" s="41">
        <v>6.9283999999999999</v>
      </c>
      <c r="F27" s="39">
        <v>9.6755999999999993</v>
      </c>
      <c r="G27" s="36">
        <v>9.4572000000000003</v>
      </c>
      <c r="H27" s="41">
        <v>9.7789999999999999</v>
      </c>
      <c r="I27" s="36">
        <v>19.013500000000001</v>
      </c>
      <c r="J27" s="36">
        <v>19.688800000000001</v>
      </c>
      <c r="K27" s="41">
        <v>19.0503</v>
      </c>
    </row>
    <row r="28" spans="1:11" ht="15.75" customHeight="1" x14ac:dyDescent="0.2">
      <c r="A28" s="46" t="s">
        <v>134</v>
      </c>
      <c r="B28" s="289">
        <v>1.8E-3</v>
      </c>
      <c r="C28" s="39" t="s">
        <v>12</v>
      </c>
      <c r="D28" s="36" t="s">
        <v>12</v>
      </c>
      <c r="E28" s="41" t="s">
        <v>12</v>
      </c>
      <c r="F28" s="39" t="s">
        <v>12</v>
      </c>
      <c r="G28" s="36" t="s">
        <v>12</v>
      </c>
      <c r="H28" s="41" t="s">
        <v>12</v>
      </c>
      <c r="I28" s="36" t="s">
        <v>12</v>
      </c>
      <c r="J28" s="36" t="s">
        <v>12</v>
      </c>
      <c r="K28" s="41" t="s">
        <v>12</v>
      </c>
    </row>
    <row r="29" spans="1:11" ht="15.75" customHeight="1" x14ac:dyDescent="0.2">
      <c r="A29" s="46" t="s">
        <v>135</v>
      </c>
      <c r="B29" s="289">
        <v>8.0000000000000004E-4</v>
      </c>
      <c r="C29" s="39">
        <v>3.8E-3</v>
      </c>
      <c r="D29" s="36">
        <v>1.9E-3</v>
      </c>
      <c r="E29" s="41" t="s">
        <v>12</v>
      </c>
      <c r="F29" s="39" t="s">
        <v>12</v>
      </c>
      <c r="G29" s="36">
        <v>3.8999999999999998E-3</v>
      </c>
      <c r="H29" s="41">
        <v>1.5E-3</v>
      </c>
      <c r="I29" s="36">
        <v>1.5E-3</v>
      </c>
      <c r="J29" s="36">
        <v>2.3999999999999998E-3</v>
      </c>
      <c r="K29" s="41" t="s">
        <v>12</v>
      </c>
    </row>
    <row r="30" spans="1:11" ht="15.75" customHeight="1" x14ac:dyDescent="0.2">
      <c r="A30" s="46" t="s">
        <v>136</v>
      </c>
      <c r="B30" s="289">
        <v>2.9999999999999997E-4</v>
      </c>
      <c r="C30" s="39">
        <v>5.2527999999999997</v>
      </c>
      <c r="D30" s="36">
        <v>5.1185999999999998</v>
      </c>
      <c r="E30" s="41">
        <v>5.1265999999999998</v>
      </c>
      <c r="F30" s="39">
        <v>5.3230000000000004</v>
      </c>
      <c r="G30" s="36">
        <v>5.0777000000000001</v>
      </c>
      <c r="H30" s="41">
        <v>5.3869999999999996</v>
      </c>
      <c r="I30" s="36">
        <v>5.1985000000000001</v>
      </c>
      <c r="J30" s="36">
        <v>5.2664999999999997</v>
      </c>
      <c r="K30" s="41">
        <v>5.2144000000000004</v>
      </c>
    </row>
    <row r="31" spans="1:11" ht="15.75" customHeight="1" x14ac:dyDescent="0.2">
      <c r="A31" s="46" t="s">
        <v>137</v>
      </c>
      <c r="B31" s="289">
        <v>1.6999999999999999E-3</v>
      </c>
      <c r="C31" s="39" t="s">
        <v>12</v>
      </c>
      <c r="D31" s="36" t="s">
        <v>12</v>
      </c>
      <c r="E31" s="41" t="s">
        <v>12</v>
      </c>
      <c r="F31" s="39" t="s">
        <v>12</v>
      </c>
      <c r="G31" s="36" t="s">
        <v>12</v>
      </c>
      <c r="H31" s="41" t="s">
        <v>12</v>
      </c>
      <c r="I31" s="36" t="s">
        <v>12</v>
      </c>
      <c r="J31" s="36" t="s">
        <v>12</v>
      </c>
      <c r="K31" s="41" t="s">
        <v>12</v>
      </c>
    </row>
    <row r="32" spans="1:11" ht="12.75" x14ac:dyDescent="0.2">
      <c r="A32" s="46" t="s">
        <v>138</v>
      </c>
      <c r="B32" s="289">
        <v>1E-3</v>
      </c>
      <c r="C32" s="39">
        <v>7.8399999999999997E-2</v>
      </c>
      <c r="D32" s="36">
        <v>7.8E-2</v>
      </c>
      <c r="E32" s="41">
        <v>7.4200000000000002E-2</v>
      </c>
      <c r="F32" s="39">
        <v>9.35E-2</v>
      </c>
      <c r="G32" s="36">
        <v>9.9299999999999999E-2</v>
      </c>
      <c r="H32" s="41">
        <v>9.5100000000000004E-2</v>
      </c>
      <c r="I32" s="36">
        <v>0.14929999999999999</v>
      </c>
      <c r="J32" s="36">
        <v>0.15260000000000001</v>
      </c>
      <c r="K32" s="41">
        <v>0.1368</v>
      </c>
    </row>
    <row r="33" spans="1:11" ht="12.75" x14ac:dyDescent="0.2">
      <c r="A33" s="46" t="s">
        <v>139</v>
      </c>
      <c r="B33" s="289">
        <v>5.1000000000000004E-3</v>
      </c>
      <c r="C33" s="39" t="s">
        <v>12</v>
      </c>
      <c r="D33" s="36" t="s">
        <v>12</v>
      </c>
      <c r="E33" s="41" t="s">
        <v>12</v>
      </c>
      <c r="F33" s="39" t="s">
        <v>12</v>
      </c>
      <c r="G33" s="36" t="s">
        <v>12</v>
      </c>
      <c r="H33" s="41" t="s">
        <v>12</v>
      </c>
      <c r="I33" s="36" t="s">
        <v>12</v>
      </c>
      <c r="J33" s="36" t="s">
        <v>12</v>
      </c>
      <c r="K33" s="41" t="s">
        <v>12</v>
      </c>
    </row>
    <row r="34" spans="1:11" ht="12.75" x14ac:dyDescent="0.2">
      <c r="A34" s="46" t="s">
        <v>140</v>
      </c>
      <c r="B34" s="289">
        <v>2.0000000000000001E-4</v>
      </c>
      <c r="C34" s="39" t="s">
        <v>12</v>
      </c>
      <c r="D34" s="36" t="s">
        <v>12</v>
      </c>
      <c r="E34" s="41">
        <v>2.3E-3</v>
      </c>
      <c r="F34" s="39">
        <v>4.4999999999999997E-3</v>
      </c>
      <c r="G34" s="36">
        <v>8.2000000000000007E-3</v>
      </c>
      <c r="H34" s="41" t="s">
        <v>12</v>
      </c>
      <c r="I34" s="36" t="s">
        <v>12</v>
      </c>
      <c r="J34" s="36" t="s">
        <v>12</v>
      </c>
      <c r="K34" s="41" t="s">
        <v>12</v>
      </c>
    </row>
    <row r="35" spans="1:11" ht="12.75" x14ac:dyDescent="0.2">
      <c r="A35" s="46" t="s">
        <v>141</v>
      </c>
      <c r="B35" s="289">
        <v>2.2000000000000001E-3</v>
      </c>
      <c r="C35" s="39" t="s">
        <v>12</v>
      </c>
      <c r="D35" s="36" t="s">
        <v>12</v>
      </c>
      <c r="E35" s="41" t="s">
        <v>12</v>
      </c>
      <c r="F35" s="39" t="s">
        <v>12</v>
      </c>
      <c r="G35" s="36" t="s">
        <v>12</v>
      </c>
      <c r="H35" s="41" t="s">
        <v>12</v>
      </c>
      <c r="I35" s="36" t="s">
        <v>12</v>
      </c>
      <c r="J35" s="36" t="s">
        <v>12</v>
      </c>
      <c r="K35" s="41" t="s">
        <v>12</v>
      </c>
    </row>
    <row r="36" spans="1:11" ht="12.75" x14ac:dyDescent="0.2">
      <c r="A36" s="46" t="s">
        <v>142</v>
      </c>
      <c r="B36" s="289">
        <v>1E-4</v>
      </c>
      <c r="C36" s="39">
        <v>0.21990000000000001</v>
      </c>
      <c r="D36" s="36">
        <v>0.1883</v>
      </c>
      <c r="E36" s="41">
        <v>0.21029999999999999</v>
      </c>
      <c r="F36" s="39">
        <v>0.18360000000000001</v>
      </c>
      <c r="G36" s="36">
        <v>0.14729999999999999</v>
      </c>
      <c r="H36" s="41">
        <v>0.17929999999999999</v>
      </c>
      <c r="I36" s="36">
        <v>0.19539999999999999</v>
      </c>
      <c r="J36" s="36">
        <v>0.18240000000000001</v>
      </c>
      <c r="K36" s="41">
        <v>0.18909999999999999</v>
      </c>
    </row>
    <row r="37" spans="1:11" ht="12.75" x14ac:dyDescent="0.2">
      <c r="A37" s="46" t="s">
        <v>143</v>
      </c>
      <c r="B37" s="289">
        <v>1E-4</v>
      </c>
      <c r="C37" s="39">
        <v>5.9999999999999995E-4</v>
      </c>
      <c r="D37" s="36">
        <v>8.9999999999999998E-4</v>
      </c>
      <c r="E37" s="41">
        <v>6.9999999999999999E-4</v>
      </c>
      <c r="F37" s="39">
        <v>1.6000000000000001E-3</v>
      </c>
      <c r="G37" s="36">
        <v>1.4E-3</v>
      </c>
      <c r="H37" s="41">
        <v>1.6000000000000001E-3</v>
      </c>
      <c r="I37" s="36">
        <v>1.6000000000000001E-3</v>
      </c>
      <c r="J37" s="36">
        <v>2.0000000000000001E-4</v>
      </c>
      <c r="K37" s="41">
        <v>2.0000000000000001E-4</v>
      </c>
    </row>
    <row r="38" spans="1:11" ht="12.75" x14ac:dyDescent="0.2">
      <c r="A38" s="143"/>
      <c r="B38" s="292"/>
      <c r="C38" s="61"/>
      <c r="E38" s="16"/>
      <c r="F38" s="61"/>
      <c r="H38" s="16"/>
      <c r="K38" s="16"/>
    </row>
    <row r="39" spans="1:11" ht="12.75" x14ac:dyDescent="0.2">
      <c r="A39" s="143"/>
      <c r="B39" s="292"/>
      <c r="C39" s="61"/>
      <c r="E39" s="16"/>
      <c r="F39" s="61"/>
      <c r="H39" s="16"/>
      <c r="K39" s="16"/>
    </row>
    <row r="40" spans="1:11" ht="12.75" x14ac:dyDescent="0.2">
      <c r="A40" s="143"/>
      <c r="B40" s="292"/>
      <c r="C40" s="61"/>
      <c r="E40" s="16"/>
      <c r="F40" s="61"/>
      <c r="H40" s="16"/>
      <c r="K40" s="16"/>
    </row>
    <row r="41" spans="1:11" ht="12.75" x14ac:dyDescent="0.2">
      <c r="A41" s="143"/>
      <c r="B41" s="292"/>
      <c r="C41" s="61"/>
      <c r="E41" s="16"/>
      <c r="F41" s="61"/>
      <c r="H41" s="16"/>
      <c r="K41" s="16"/>
    </row>
    <row r="42" spans="1:11" ht="12.75" x14ac:dyDescent="0.2">
      <c r="A42" s="143"/>
      <c r="B42" s="292"/>
      <c r="C42" s="61"/>
      <c r="E42" s="16"/>
      <c r="F42" s="61"/>
      <c r="H42" s="16"/>
      <c r="K42" s="16"/>
    </row>
    <row r="43" spans="1:11" ht="12.75" x14ac:dyDescent="0.2">
      <c r="A43" s="143"/>
      <c r="B43" s="292"/>
      <c r="C43" s="61"/>
      <c r="E43" s="16"/>
      <c r="F43" s="61"/>
      <c r="H43" s="16"/>
      <c r="K43" s="16"/>
    </row>
    <row r="44" spans="1:11" ht="12.75" x14ac:dyDescent="0.2">
      <c r="A44" s="143"/>
      <c r="B44" s="292"/>
      <c r="C44" s="61"/>
      <c r="E44" s="16"/>
      <c r="F44" s="61"/>
      <c r="H44" s="16"/>
      <c r="K44" s="16"/>
    </row>
    <row r="45" spans="1:11" ht="12.75" x14ac:dyDescent="0.2">
      <c r="A45" s="143"/>
      <c r="B45" s="292"/>
      <c r="C45" s="61"/>
      <c r="E45" s="16"/>
      <c r="F45" s="61"/>
      <c r="H45" s="16"/>
      <c r="K45" s="16"/>
    </row>
    <row r="46" spans="1:11" ht="12.75" x14ac:dyDescent="0.2">
      <c r="A46" s="143"/>
      <c r="B46" s="292"/>
      <c r="C46" s="61"/>
      <c r="E46" s="16"/>
      <c r="F46" s="61"/>
      <c r="H46" s="16"/>
      <c r="K46" s="16"/>
    </row>
    <row r="47" spans="1:11" ht="12.75" x14ac:dyDescent="0.2">
      <c r="A47" s="143"/>
      <c r="B47" s="292"/>
      <c r="C47" s="61"/>
      <c r="E47" s="16"/>
      <c r="F47" s="61"/>
      <c r="H47" s="16"/>
      <c r="K47" s="16"/>
    </row>
    <row r="48" spans="1:11" ht="12.75" x14ac:dyDescent="0.2">
      <c r="A48" s="143"/>
      <c r="B48" s="292"/>
      <c r="C48" s="61"/>
      <c r="E48" s="16"/>
      <c r="F48" s="61"/>
      <c r="H48" s="16"/>
      <c r="K48" s="16"/>
    </row>
    <row r="49" spans="1:11" ht="12.75" x14ac:dyDescent="0.2">
      <c r="A49" s="143"/>
      <c r="B49" s="292"/>
      <c r="C49" s="61"/>
      <c r="E49" s="16"/>
      <c r="F49" s="61"/>
      <c r="H49" s="16"/>
      <c r="K49" s="16"/>
    </row>
    <row r="50" spans="1:11" ht="12.75" x14ac:dyDescent="0.2">
      <c r="A50" s="143"/>
      <c r="B50" s="292"/>
      <c r="C50" s="61"/>
      <c r="E50" s="16"/>
      <c r="F50" s="61"/>
      <c r="H50" s="16"/>
      <c r="K50" s="16"/>
    </row>
    <row r="51" spans="1:11" ht="12.75" x14ac:dyDescent="0.2">
      <c r="A51" s="143"/>
      <c r="B51" s="292"/>
      <c r="C51" s="61"/>
      <c r="E51" s="16"/>
      <c r="F51" s="61"/>
      <c r="H51" s="16"/>
      <c r="K51" s="16"/>
    </row>
    <row r="52" spans="1:11" ht="12.75" x14ac:dyDescent="0.2">
      <c r="A52" s="143"/>
      <c r="B52" s="292"/>
      <c r="C52" s="61"/>
      <c r="E52" s="16"/>
      <c r="F52" s="61"/>
      <c r="H52" s="16"/>
      <c r="K52" s="16"/>
    </row>
    <row r="53" spans="1:11" ht="12.75" x14ac:dyDescent="0.2">
      <c r="A53" s="143"/>
      <c r="B53" s="292"/>
      <c r="C53" s="61"/>
      <c r="E53" s="16"/>
      <c r="F53" s="61"/>
      <c r="H53" s="16"/>
      <c r="K53" s="16"/>
    </row>
    <row r="54" spans="1:11" ht="12.75" x14ac:dyDescent="0.2">
      <c r="A54" s="143"/>
      <c r="B54" s="292"/>
      <c r="C54" s="61"/>
      <c r="E54" s="16"/>
      <c r="F54" s="61"/>
      <c r="H54" s="16"/>
      <c r="K54" s="16"/>
    </row>
    <row r="55" spans="1:11" ht="12.75" x14ac:dyDescent="0.2">
      <c r="A55" s="143"/>
      <c r="B55" s="292"/>
      <c r="C55" s="61"/>
      <c r="E55" s="16"/>
      <c r="F55" s="61"/>
      <c r="H55" s="16"/>
      <c r="K55" s="16"/>
    </row>
    <row r="56" spans="1:11" ht="12.75" x14ac:dyDescent="0.2">
      <c r="A56" s="143"/>
      <c r="B56" s="292"/>
      <c r="C56" s="61"/>
      <c r="E56" s="16"/>
      <c r="F56" s="61"/>
      <c r="H56" s="16"/>
      <c r="K56" s="16"/>
    </row>
    <row r="57" spans="1:11" ht="12.75" x14ac:dyDescent="0.2">
      <c r="A57" s="143"/>
      <c r="B57" s="292"/>
      <c r="C57" s="61"/>
      <c r="E57" s="16"/>
      <c r="F57" s="61"/>
      <c r="H57" s="16"/>
      <c r="K57" s="16"/>
    </row>
    <row r="58" spans="1:11" ht="12.75" x14ac:dyDescent="0.2">
      <c r="A58" s="143"/>
      <c r="B58" s="292"/>
      <c r="C58" s="61"/>
      <c r="E58" s="16"/>
      <c r="F58" s="61"/>
      <c r="H58" s="16"/>
      <c r="K58" s="16"/>
    </row>
    <row r="59" spans="1:11" ht="12.75" x14ac:dyDescent="0.2">
      <c r="A59" s="143"/>
      <c r="B59" s="292"/>
      <c r="C59" s="61"/>
      <c r="E59" s="16"/>
      <c r="F59" s="61"/>
      <c r="H59" s="16"/>
      <c r="K59" s="16"/>
    </row>
    <row r="60" spans="1:11" ht="12.75" x14ac:dyDescent="0.2">
      <c r="A60" s="143"/>
      <c r="B60" s="292"/>
      <c r="C60" s="61"/>
      <c r="E60" s="16"/>
      <c r="F60" s="61"/>
      <c r="H60" s="16"/>
      <c r="K60" s="16"/>
    </row>
    <row r="61" spans="1:11" ht="12.75" x14ac:dyDescent="0.2">
      <c r="A61" s="143"/>
      <c r="B61" s="292"/>
      <c r="C61" s="61"/>
      <c r="E61" s="16"/>
      <c r="F61" s="61"/>
      <c r="H61" s="16"/>
      <c r="K61" s="16"/>
    </row>
    <row r="62" spans="1:11" ht="12.75" x14ac:dyDescent="0.2">
      <c r="A62" s="143"/>
      <c r="B62" s="292"/>
      <c r="C62" s="61"/>
      <c r="E62" s="16"/>
      <c r="F62" s="61"/>
      <c r="H62" s="16"/>
      <c r="K62" s="16"/>
    </row>
    <row r="63" spans="1:11" ht="12.75" x14ac:dyDescent="0.2">
      <c r="A63" s="143"/>
      <c r="B63" s="292"/>
      <c r="C63" s="61"/>
      <c r="E63" s="16"/>
      <c r="F63" s="61"/>
      <c r="H63" s="16"/>
      <c r="K63" s="16"/>
    </row>
    <row r="64" spans="1:11" ht="12.75" x14ac:dyDescent="0.2">
      <c r="A64" s="143"/>
      <c r="B64" s="292"/>
      <c r="C64" s="61"/>
      <c r="E64" s="16"/>
      <c r="F64" s="61"/>
      <c r="H64" s="16"/>
      <c r="K64" s="16"/>
    </row>
    <row r="65" spans="1:11" ht="12.75" x14ac:dyDescent="0.2">
      <c r="A65" s="143"/>
      <c r="B65" s="292"/>
      <c r="C65" s="61"/>
      <c r="E65" s="16"/>
      <c r="F65" s="61"/>
      <c r="H65" s="16"/>
      <c r="K65" s="16"/>
    </row>
    <row r="66" spans="1:11" ht="12.75" x14ac:dyDescent="0.2">
      <c r="A66" s="143"/>
      <c r="B66" s="292"/>
      <c r="C66" s="61"/>
      <c r="E66" s="16"/>
      <c r="F66" s="61"/>
      <c r="H66" s="16"/>
      <c r="K66" s="16"/>
    </row>
    <row r="67" spans="1:11" ht="12.75" x14ac:dyDescent="0.2">
      <c r="A67" s="143"/>
      <c r="B67" s="292"/>
      <c r="C67" s="61"/>
      <c r="E67" s="16"/>
      <c r="F67" s="61"/>
      <c r="H67" s="16"/>
      <c r="K67" s="16"/>
    </row>
    <row r="68" spans="1:11" ht="12.75" x14ac:dyDescent="0.2">
      <c r="A68" s="143"/>
      <c r="B68" s="292"/>
      <c r="C68" s="61"/>
      <c r="E68" s="16"/>
      <c r="F68" s="61"/>
      <c r="H68" s="16"/>
      <c r="K68" s="16"/>
    </row>
    <row r="69" spans="1:11" ht="12.75" x14ac:dyDescent="0.2">
      <c r="A69" s="143"/>
      <c r="B69" s="292"/>
      <c r="C69" s="61"/>
      <c r="E69" s="16"/>
      <c r="F69" s="61"/>
      <c r="H69" s="16"/>
      <c r="K69" s="16"/>
    </row>
    <row r="70" spans="1:11" ht="12.75" x14ac:dyDescent="0.2">
      <c r="A70" s="143"/>
      <c r="B70" s="292"/>
      <c r="C70" s="61"/>
      <c r="E70" s="16"/>
      <c r="F70" s="61"/>
      <c r="H70" s="16"/>
      <c r="K70" s="16"/>
    </row>
    <row r="71" spans="1:11" ht="12.75" x14ac:dyDescent="0.2">
      <c r="A71" s="143"/>
      <c r="B71" s="292"/>
      <c r="C71" s="61"/>
      <c r="E71" s="16"/>
      <c r="F71" s="61"/>
      <c r="H71" s="16"/>
      <c r="K71" s="16"/>
    </row>
    <row r="72" spans="1:11" ht="12.75" x14ac:dyDescent="0.2">
      <c r="A72" s="143"/>
      <c r="B72" s="292"/>
      <c r="C72" s="61"/>
      <c r="E72" s="16"/>
      <c r="F72" s="61"/>
      <c r="H72" s="16"/>
      <c r="K72" s="16"/>
    </row>
    <row r="73" spans="1:11" ht="12.75" x14ac:dyDescent="0.2">
      <c r="A73" s="143"/>
      <c r="B73" s="292"/>
      <c r="C73" s="61"/>
      <c r="E73" s="16"/>
      <c r="F73" s="61"/>
      <c r="H73" s="16"/>
      <c r="K73" s="16"/>
    </row>
    <row r="74" spans="1:11" ht="12.75" x14ac:dyDescent="0.2">
      <c r="A74" s="143"/>
      <c r="B74" s="292"/>
      <c r="C74" s="61"/>
      <c r="E74" s="16"/>
      <c r="F74" s="61"/>
      <c r="H74" s="16"/>
      <c r="K74" s="16"/>
    </row>
    <row r="75" spans="1:11" ht="12.75" x14ac:dyDescent="0.2">
      <c r="A75" s="143"/>
      <c r="B75" s="292"/>
      <c r="C75" s="61"/>
      <c r="E75" s="16"/>
      <c r="F75" s="61"/>
      <c r="H75" s="16"/>
      <c r="K75" s="16"/>
    </row>
    <row r="76" spans="1:11" ht="12.75" x14ac:dyDescent="0.2">
      <c r="A76" s="143"/>
      <c r="B76" s="292"/>
      <c r="C76" s="61"/>
      <c r="E76" s="16"/>
      <c r="F76" s="61"/>
      <c r="H76" s="16"/>
      <c r="K76" s="16"/>
    </row>
    <row r="77" spans="1:11" ht="12.75" x14ac:dyDescent="0.2">
      <c r="A77" s="143"/>
      <c r="B77" s="292"/>
      <c r="C77" s="61"/>
      <c r="E77" s="16"/>
      <c r="F77" s="61"/>
      <c r="H77" s="16"/>
      <c r="K77" s="16"/>
    </row>
    <row r="78" spans="1:11" ht="12.75" x14ac:dyDescent="0.2">
      <c r="A78" s="143"/>
      <c r="B78" s="292"/>
      <c r="C78" s="61"/>
      <c r="E78" s="16"/>
      <c r="F78" s="61"/>
      <c r="H78" s="16"/>
      <c r="K78" s="16"/>
    </row>
    <row r="79" spans="1:11" ht="12.75" x14ac:dyDescent="0.2">
      <c r="A79" s="143"/>
      <c r="B79" s="292"/>
      <c r="C79" s="61"/>
      <c r="E79" s="16"/>
      <c r="F79" s="61"/>
      <c r="H79" s="16"/>
      <c r="K79" s="16"/>
    </row>
    <row r="80" spans="1:11" ht="12.75" x14ac:dyDescent="0.2">
      <c r="A80" s="143"/>
      <c r="B80" s="292"/>
      <c r="C80" s="61"/>
      <c r="E80" s="16"/>
      <c r="F80" s="61"/>
      <c r="H80" s="16"/>
      <c r="K80" s="16"/>
    </row>
    <row r="81" spans="1:11" ht="12.75" x14ac:dyDescent="0.2">
      <c r="A81" s="143"/>
      <c r="B81" s="292"/>
      <c r="C81" s="61"/>
      <c r="E81" s="16"/>
      <c r="F81" s="61"/>
      <c r="H81" s="16"/>
      <c r="K81" s="16"/>
    </row>
    <row r="82" spans="1:11" ht="12.75" x14ac:dyDescent="0.2">
      <c r="A82" s="143"/>
      <c r="B82" s="292"/>
      <c r="C82" s="61"/>
      <c r="E82" s="16"/>
      <c r="F82" s="61"/>
      <c r="H82" s="16"/>
      <c r="K82" s="16"/>
    </row>
    <row r="83" spans="1:11" ht="12.75" x14ac:dyDescent="0.2">
      <c r="A83" s="143"/>
      <c r="B83" s="292"/>
      <c r="C83" s="61"/>
      <c r="E83" s="16"/>
      <c r="F83" s="61"/>
      <c r="H83" s="16"/>
      <c r="K83" s="16"/>
    </row>
    <row r="84" spans="1:11" ht="12.75" x14ac:dyDescent="0.2">
      <c r="A84" s="143"/>
      <c r="B84" s="292"/>
      <c r="C84" s="61"/>
      <c r="E84" s="16"/>
      <c r="F84" s="61"/>
      <c r="H84" s="16"/>
      <c r="K84" s="16"/>
    </row>
    <row r="85" spans="1:11" ht="12.75" x14ac:dyDescent="0.2">
      <c r="A85" s="143"/>
      <c r="B85" s="292"/>
      <c r="C85" s="61"/>
      <c r="E85" s="16"/>
      <c r="F85" s="61"/>
      <c r="H85" s="16"/>
      <c r="K85" s="16"/>
    </row>
    <row r="86" spans="1:11" ht="12.75" x14ac:dyDescent="0.2">
      <c r="A86" s="143"/>
      <c r="B86" s="292"/>
      <c r="C86" s="61"/>
      <c r="E86" s="16"/>
      <c r="F86" s="61"/>
      <c r="H86" s="16"/>
      <c r="K86" s="16"/>
    </row>
    <row r="87" spans="1:11" ht="12.75" x14ac:dyDescent="0.2">
      <c r="A87" s="143"/>
      <c r="B87" s="292"/>
      <c r="C87" s="61"/>
      <c r="E87" s="16"/>
      <c r="F87" s="61"/>
      <c r="H87" s="16"/>
      <c r="K87" s="16"/>
    </row>
    <row r="88" spans="1:11" ht="12.75" x14ac:dyDescent="0.2">
      <c r="A88" s="143"/>
      <c r="B88" s="292"/>
      <c r="C88" s="61"/>
      <c r="E88" s="16"/>
      <c r="F88" s="61"/>
      <c r="H88" s="16"/>
      <c r="K88" s="16"/>
    </row>
    <row r="89" spans="1:11" ht="12.75" x14ac:dyDescent="0.2">
      <c r="A89" s="143"/>
      <c r="B89" s="292"/>
      <c r="C89" s="61"/>
      <c r="E89" s="16"/>
      <c r="F89" s="61"/>
      <c r="H89" s="16"/>
      <c r="K89" s="16"/>
    </row>
    <row r="90" spans="1:11" ht="12.75" x14ac:dyDescent="0.2">
      <c r="A90" s="143"/>
      <c r="B90" s="292"/>
      <c r="C90" s="61"/>
      <c r="E90" s="16"/>
      <c r="F90" s="61"/>
      <c r="H90" s="16"/>
      <c r="K90" s="16"/>
    </row>
    <row r="91" spans="1:11" ht="12.75" x14ac:dyDescent="0.2">
      <c r="A91" s="143"/>
      <c r="B91" s="292"/>
      <c r="C91" s="61"/>
      <c r="E91" s="16"/>
      <c r="F91" s="61"/>
      <c r="H91" s="16"/>
      <c r="K91" s="16"/>
    </row>
    <row r="92" spans="1:11" ht="12.75" x14ac:dyDescent="0.2">
      <c r="A92" s="143"/>
      <c r="B92" s="292"/>
      <c r="C92" s="61"/>
      <c r="E92" s="16"/>
      <c r="F92" s="61"/>
      <c r="H92" s="16"/>
      <c r="K92" s="16"/>
    </row>
    <row r="93" spans="1:11" ht="12.75" x14ac:dyDescent="0.2">
      <c r="A93" s="143"/>
      <c r="B93" s="292"/>
      <c r="C93" s="61"/>
      <c r="E93" s="16"/>
      <c r="F93" s="61"/>
      <c r="H93" s="16"/>
      <c r="K93" s="16"/>
    </row>
    <row r="94" spans="1:11" ht="12.75" x14ac:dyDescent="0.2">
      <c r="A94" s="143"/>
      <c r="B94" s="292"/>
      <c r="C94" s="61"/>
      <c r="E94" s="16"/>
      <c r="F94" s="61"/>
      <c r="H94" s="16"/>
      <c r="K94" s="16"/>
    </row>
    <row r="95" spans="1:11" ht="12.75" x14ac:dyDescent="0.2">
      <c r="A95" s="143"/>
      <c r="B95" s="292"/>
      <c r="C95" s="61"/>
      <c r="E95" s="16"/>
      <c r="F95" s="61"/>
      <c r="H95" s="16"/>
      <c r="K95" s="16"/>
    </row>
    <row r="96" spans="1:11" ht="12.75" x14ac:dyDescent="0.2">
      <c r="A96" s="143"/>
      <c r="B96" s="292"/>
      <c r="C96" s="61"/>
      <c r="E96" s="16"/>
      <c r="F96" s="61"/>
      <c r="H96" s="16"/>
      <c r="K96" s="16"/>
    </row>
    <row r="97" spans="1:11" ht="12.75" x14ac:dyDescent="0.2">
      <c r="A97" s="143"/>
      <c r="B97" s="292"/>
      <c r="C97" s="61"/>
      <c r="E97" s="16"/>
      <c r="F97" s="61"/>
      <c r="H97" s="16"/>
      <c r="K97" s="16"/>
    </row>
    <row r="98" spans="1:11" ht="12.75" x14ac:dyDescent="0.2">
      <c r="A98" s="143"/>
      <c r="B98" s="292"/>
      <c r="C98" s="61"/>
      <c r="E98" s="16"/>
      <c r="F98" s="61"/>
      <c r="H98" s="16"/>
      <c r="K98" s="16"/>
    </row>
    <row r="99" spans="1:11" ht="12.75" x14ac:dyDescent="0.2">
      <c r="A99" s="143"/>
      <c r="B99" s="292"/>
      <c r="C99" s="61"/>
      <c r="E99" s="16"/>
      <c r="F99" s="61"/>
      <c r="H99" s="16"/>
      <c r="K99" s="16"/>
    </row>
    <row r="100" spans="1:11" ht="12.75" x14ac:dyDescent="0.2">
      <c r="A100" s="143"/>
      <c r="B100" s="292"/>
      <c r="C100" s="61"/>
      <c r="E100" s="16"/>
      <c r="F100" s="61"/>
      <c r="H100" s="16"/>
      <c r="K100" s="16"/>
    </row>
    <row r="101" spans="1:11" ht="12.75" x14ac:dyDescent="0.2">
      <c r="A101" s="143"/>
      <c r="B101" s="292"/>
      <c r="C101" s="61"/>
      <c r="E101" s="16"/>
      <c r="F101" s="61"/>
      <c r="H101" s="16"/>
      <c r="K101" s="16"/>
    </row>
    <row r="102" spans="1:11" ht="12.75" x14ac:dyDescent="0.2">
      <c r="A102" s="143"/>
      <c r="B102" s="292"/>
      <c r="C102" s="61"/>
      <c r="E102" s="16"/>
      <c r="F102" s="61"/>
      <c r="H102" s="16"/>
      <c r="K102" s="16"/>
    </row>
    <row r="103" spans="1:11" ht="12.75" x14ac:dyDescent="0.2">
      <c r="A103" s="143"/>
      <c r="B103" s="292"/>
      <c r="C103" s="61"/>
      <c r="E103" s="16"/>
      <c r="F103" s="61"/>
      <c r="H103" s="16"/>
      <c r="K103" s="16"/>
    </row>
    <row r="104" spans="1:11" ht="12.75" x14ac:dyDescent="0.2">
      <c r="A104" s="143"/>
      <c r="B104" s="292"/>
      <c r="C104" s="61"/>
      <c r="E104" s="16"/>
      <c r="F104" s="61"/>
      <c r="H104" s="16"/>
      <c r="K104" s="16"/>
    </row>
    <row r="105" spans="1:11" ht="12.75" x14ac:dyDescent="0.2">
      <c r="A105" s="143"/>
      <c r="B105" s="292"/>
      <c r="C105" s="61"/>
      <c r="E105" s="16"/>
      <c r="F105" s="61"/>
      <c r="H105" s="16"/>
      <c r="K105" s="16"/>
    </row>
    <row r="106" spans="1:11" ht="12.75" x14ac:dyDescent="0.2">
      <c r="A106" s="143"/>
      <c r="B106" s="292"/>
      <c r="C106" s="61"/>
      <c r="E106" s="16"/>
      <c r="F106" s="61"/>
      <c r="H106" s="16"/>
      <c r="K106" s="16"/>
    </row>
    <row r="107" spans="1:11" ht="12.75" x14ac:dyDescent="0.2">
      <c r="A107" s="143"/>
      <c r="B107" s="292"/>
      <c r="C107" s="61"/>
      <c r="E107" s="16"/>
      <c r="F107" s="61"/>
      <c r="H107" s="16"/>
      <c r="K107" s="16"/>
    </row>
    <row r="108" spans="1:11" ht="12.75" x14ac:dyDescent="0.2">
      <c r="A108" s="143"/>
      <c r="B108" s="292"/>
      <c r="C108" s="61"/>
      <c r="E108" s="16"/>
      <c r="F108" s="61"/>
      <c r="H108" s="16"/>
      <c r="K108" s="16"/>
    </row>
    <row r="109" spans="1:11" ht="12.75" x14ac:dyDescent="0.2">
      <c r="A109" s="143"/>
      <c r="B109" s="292"/>
      <c r="C109" s="61"/>
      <c r="E109" s="16"/>
      <c r="F109" s="61"/>
      <c r="H109" s="16"/>
      <c r="K109" s="16"/>
    </row>
    <row r="110" spans="1:11" ht="12.75" x14ac:dyDescent="0.2">
      <c r="A110" s="143"/>
      <c r="B110" s="292"/>
      <c r="C110" s="61"/>
      <c r="E110" s="16"/>
      <c r="F110" s="61"/>
      <c r="H110" s="16"/>
      <c r="K110" s="16"/>
    </row>
    <row r="111" spans="1:11" ht="12.75" x14ac:dyDescent="0.2">
      <c r="A111" s="143"/>
      <c r="B111" s="292"/>
      <c r="C111" s="61"/>
      <c r="E111" s="16"/>
      <c r="F111" s="61"/>
      <c r="H111" s="16"/>
      <c r="K111" s="16"/>
    </row>
    <row r="112" spans="1:11" ht="12.75" x14ac:dyDescent="0.2">
      <c r="A112" s="143"/>
      <c r="B112" s="292"/>
      <c r="C112" s="61"/>
      <c r="E112" s="16"/>
      <c r="F112" s="61"/>
      <c r="H112" s="16"/>
      <c r="K112" s="16"/>
    </row>
    <row r="113" spans="1:11" ht="12.75" x14ac:dyDescent="0.2">
      <c r="A113" s="143"/>
      <c r="B113" s="292"/>
      <c r="C113" s="61"/>
      <c r="E113" s="16"/>
      <c r="F113" s="61"/>
      <c r="H113" s="16"/>
      <c r="K113" s="16"/>
    </row>
    <row r="114" spans="1:11" ht="12.75" x14ac:dyDescent="0.2">
      <c r="A114" s="143"/>
      <c r="B114" s="292"/>
      <c r="C114" s="61"/>
      <c r="E114" s="16"/>
      <c r="F114" s="61"/>
      <c r="H114" s="16"/>
      <c r="K114" s="16"/>
    </row>
    <row r="115" spans="1:11" ht="12.75" x14ac:dyDescent="0.2">
      <c r="A115" s="143"/>
      <c r="B115" s="292"/>
      <c r="C115" s="61"/>
      <c r="E115" s="16"/>
      <c r="F115" s="61"/>
      <c r="H115" s="16"/>
      <c r="K115" s="16"/>
    </row>
    <row r="116" spans="1:11" ht="12.75" x14ac:dyDescent="0.2">
      <c r="A116" s="143"/>
      <c r="B116" s="292"/>
      <c r="C116" s="61"/>
      <c r="E116" s="16"/>
      <c r="F116" s="61"/>
      <c r="H116" s="16"/>
      <c r="K116" s="16"/>
    </row>
    <row r="117" spans="1:11" ht="12.75" x14ac:dyDescent="0.2">
      <c r="A117" s="143"/>
      <c r="B117" s="292"/>
      <c r="C117" s="61"/>
      <c r="E117" s="16"/>
      <c r="F117" s="61"/>
      <c r="H117" s="16"/>
      <c r="K117" s="16"/>
    </row>
    <row r="118" spans="1:11" ht="12.75" x14ac:dyDescent="0.2">
      <c r="A118" s="143"/>
      <c r="B118" s="292"/>
      <c r="C118" s="61"/>
      <c r="E118" s="16"/>
      <c r="F118" s="61"/>
      <c r="H118" s="16"/>
      <c r="K118" s="16"/>
    </row>
    <row r="119" spans="1:11" ht="12.75" x14ac:dyDescent="0.2">
      <c r="A119" s="143"/>
      <c r="B119" s="292"/>
      <c r="C119" s="61"/>
      <c r="E119" s="16"/>
      <c r="F119" s="61"/>
      <c r="H119" s="16"/>
      <c r="K119" s="16"/>
    </row>
    <row r="120" spans="1:11" ht="12.75" x14ac:dyDescent="0.2">
      <c r="A120" s="143"/>
      <c r="B120" s="292"/>
      <c r="C120" s="61"/>
      <c r="E120" s="16"/>
      <c r="F120" s="61"/>
      <c r="H120" s="16"/>
      <c r="K120" s="16"/>
    </row>
    <row r="121" spans="1:11" ht="12.75" x14ac:dyDescent="0.2">
      <c r="A121" s="143"/>
      <c r="B121" s="292"/>
      <c r="C121" s="61"/>
      <c r="E121" s="16"/>
      <c r="F121" s="61"/>
      <c r="H121" s="16"/>
      <c r="K121" s="16"/>
    </row>
    <row r="122" spans="1:11" ht="12.75" x14ac:dyDescent="0.2">
      <c r="A122" s="143"/>
      <c r="B122" s="292"/>
      <c r="C122" s="61"/>
      <c r="E122" s="16"/>
      <c r="F122" s="61"/>
      <c r="H122" s="16"/>
      <c r="K122" s="16"/>
    </row>
    <row r="123" spans="1:11" ht="12.75" x14ac:dyDescent="0.2">
      <c r="A123" s="143"/>
      <c r="B123" s="292"/>
      <c r="C123" s="61"/>
      <c r="E123" s="16"/>
      <c r="F123" s="61"/>
      <c r="H123" s="16"/>
      <c r="K123" s="16"/>
    </row>
    <row r="124" spans="1:11" ht="12.75" x14ac:dyDescent="0.2">
      <c r="A124" s="143"/>
      <c r="B124" s="292"/>
      <c r="C124" s="61"/>
      <c r="E124" s="16"/>
      <c r="F124" s="61"/>
      <c r="H124" s="16"/>
      <c r="K124" s="16"/>
    </row>
    <row r="125" spans="1:11" ht="12.75" x14ac:dyDescent="0.2">
      <c r="A125" s="143"/>
      <c r="B125" s="292"/>
      <c r="C125" s="61"/>
      <c r="E125" s="16"/>
      <c r="F125" s="61"/>
      <c r="H125" s="16"/>
      <c r="K125" s="16"/>
    </row>
    <row r="126" spans="1:11" ht="12.75" x14ac:dyDescent="0.2">
      <c r="A126" s="143"/>
      <c r="B126" s="292"/>
      <c r="C126" s="61"/>
      <c r="E126" s="16"/>
      <c r="F126" s="61"/>
      <c r="H126" s="16"/>
      <c r="K126" s="16"/>
    </row>
    <row r="127" spans="1:11" ht="12.75" x14ac:dyDescent="0.2">
      <c r="A127" s="143"/>
      <c r="B127" s="292"/>
      <c r="C127" s="61"/>
      <c r="E127" s="16"/>
      <c r="F127" s="61"/>
      <c r="H127" s="16"/>
      <c r="K127" s="16"/>
    </row>
    <row r="128" spans="1:11" ht="12.75" x14ac:dyDescent="0.2">
      <c r="A128" s="143"/>
      <c r="B128" s="292"/>
      <c r="C128" s="61"/>
      <c r="E128" s="16"/>
      <c r="F128" s="61"/>
      <c r="H128" s="16"/>
      <c r="K128" s="16"/>
    </row>
    <row r="129" spans="1:11" ht="12.75" x14ac:dyDescent="0.2">
      <c r="A129" s="143"/>
      <c r="B129" s="292"/>
      <c r="C129" s="61"/>
      <c r="E129" s="16"/>
      <c r="F129" s="61"/>
      <c r="H129" s="16"/>
      <c r="K129" s="16"/>
    </row>
    <row r="130" spans="1:11" ht="12.75" x14ac:dyDescent="0.2">
      <c r="A130" s="143"/>
      <c r="B130" s="292"/>
      <c r="C130" s="61"/>
      <c r="E130" s="16"/>
      <c r="F130" s="61"/>
      <c r="H130" s="16"/>
      <c r="K130" s="16"/>
    </row>
    <row r="131" spans="1:11" ht="12.75" x14ac:dyDescent="0.2">
      <c r="A131" s="143"/>
      <c r="B131" s="292"/>
      <c r="C131" s="61"/>
      <c r="E131" s="16"/>
      <c r="F131" s="61"/>
      <c r="H131" s="16"/>
      <c r="K131" s="16"/>
    </row>
    <row r="132" spans="1:11" ht="12.75" x14ac:dyDescent="0.2">
      <c r="A132" s="143"/>
      <c r="B132" s="292"/>
      <c r="C132" s="61"/>
      <c r="E132" s="16"/>
      <c r="F132" s="61"/>
      <c r="H132" s="16"/>
      <c r="K132" s="16"/>
    </row>
    <row r="133" spans="1:11" ht="12.75" x14ac:dyDescent="0.2">
      <c r="A133" s="143"/>
      <c r="B133" s="292"/>
      <c r="C133" s="61"/>
      <c r="E133" s="16"/>
      <c r="F133" s="61"/>
      <c r="H133" s="16"/>
      <c r="K133" s="16"/>
    </row>
    <row r="134" spans="1:11" ht="12.75" x14ac:dyDescent="0.2">
      <c r="A134" s="143"/>
      <c r="B134" s="292"/>
      <c r="C134" s="61"/>
      <c r="E134" s="16"/>
      <c r="F134" s="61"/>
      <c r="H134" s="16"/>
      <c r="K134" s="16"/>
    </row>
    <row r="135" spans="1:11" ht="12.75" x14ac:dyDescent="0.2">
      <c r="A135" s="143"/>
      <c r="B135" s="292"/>
      <c r="C135" s="61"/>
      <c r="E135" s="16"/>
      <c r="F135" s="61"/>
      <c r="H135" s="16"/>
      <c r="K135" s="16"/>
    </row>
    <row r="136" spans="1:11" ht="12.75" x14ac:dyDescent="0.2">
      <c r="A136" s="143"/>
      <c r="B136" s="292"/>
      <c r="C136" s="61"/>
      <c r="E136" s="16"/>
      <c r="F136" s="61"/>
      <c r="H136" s="16"/>
      <c r="K136" s="16"/>
    </row>
    <row r="137" spans="1:11" ht="12.75" x14ac:dyDescent="0.2">
      <c r="A137" s="143"/>
      <c r="B137" s="292"/>
      <c r="C137" s="61"/>
      <c r="E137" s="16"/>
      <c r="F137" s="61"/>
      <c r="H137" s="16"/>
      <c r="K137" s="16"/>
    </row>
    <row r="138" spans="1:11" ht="12.75" x14ac:dyDescent="0.2">
      <c r="A138" s="143"/>
      <c r="B138" s="292"/>
      <c r="C138" s="61"/>
      <c r="E138" s="16"/>
      <c r="F138" s="61"/>
      <c r="H138" s="16"/>
      <c r="K138" s="16"/>
    </row>
    <row r="139" spans="1:11" ht="12.75" x14ac:dyDescent="0.2">
      <c r="A139" s="143"/>
      <c r="B139" s="292"/>
      <c r="C139" s="61"/>
      <c r="E139" s="16"/>
      <c r="F139" s="61"/>
      <c r="H139" s="16"/>
      <c r="K139" s="16"/>
    </row>
    <row r="140" spans="1:11" ht="12.75" x14ac:dyDescent="0.2">
      <c r="A140" s="143"/>
      <c r="B140" s="292"/>
      <c r="C140" s="61"/>
      <c r="E140" s="16"/>
      <c r="F140" s="61"/>
      <c r="H140" s="16"/>
      <c r="K140" s="16"/>
    </row>
    <row r="141" spans="1:11" ht="12.75" x14ac:dyDescent="0.2">
      <c r="A141" s="143"/>
      <c r="B141" s="292"/>
      <c r="C141" s="61"/>
      <c r="E141" s="16"/>
      <c r="F141" s="61"/>
      <c r="H141" s="16"/>
      <c r="K141" s="16"/>
    </row>
    <row r="142" spans="1:11" ht="12.75" x14ac:dyDescent="0.2">
      <c r="A142" s="143"/>
      <c r="B142" s="292"/>
      <c r="C142" s="61"/>
      <c r="E142" s="16"/>
      <c r="F142" s="61"/>
      <c r="H142" s="16"/>
      <c r="K142" s="16"/>
    </row>
    <row r="143" spans="1:11" ht="12.75" x14ac:dyDescent="0.2">
      <c r="A143" s="143"/>
      <c r="B143" s="292"/>
      <c r="C143" s="61"/>
      <c r="E143" s="16"/>
      <c r="F143" s="61"/>
      <c r="H143" s="16"/>
      <c r="K143" s="16"/>
    </row>
    <row r="144" spans="1:11" ht="12.75" x14ac:dyDescent="0.2">
      <c r="A144" s="143"/>
      <c r="B144" s="292"/>
      <c r="C144" s="61"/>
      <c r="E144" s="16"/>
      <c r="F144" s="61"/>
      <c r="H144" s="16"/>
      <c r="K144" s="16"/>
    </row>
    <row r="145" spans="1:11" ht="12.75" x14ac:dyDescent="0.2">
      <c r="A145" s="143"/>
      <c r="B145" s="292"/>
      <c r="C145" s="61"/>
      <c r="E145" s="16"/>
      <c r="F145" s="61"/>
      <c r="H145" s="16"/>
      <c r="K145" s="16"/>
    </row>
    <row r="146" spans="1:11" ht="12.75" x14ac:dyDescent="0.2">
      <c r="A146" s="143"/>
      <c r="B146" s="292"/>
      <c r="C146" s="61"/>
      <c r="E146" s="16"/>
      <c r="F146" s="61"/>
      <c r="H146" s="16"/>
      <c r="K146" s="16"/>
    </row>
    <row r="147" spans="1:11" ht="12.75" x14ac:dyDescent="0.2">
      <c r="A147" s="143"/>
      <c r="B147" s="292"/>
      <c r="C147" s="61"/>
      <c r="E147" s="16"/>
      <c r="F147" s="61"/>
      <c r="H147" s="16"/>
      <c r="K147" s="16"/>
    </row>
    <row r="148" spans="1:11" ht="12.75" x14ac:dyDescent="0.2">
      <c r="A148" s="143"/>
      <c r="B148" s="292"/>
      <c r="C148" s="61"/>
      <c r="E148" s="16"/>
      <c r="F148" s="61"/>
      <c r="H148" s="16"/>
      <c r="K148" s="16"/>
    </row>
    <row r="149" spans="1:11" ht="12.75" x14ac:dyDescent="0.2">
      <c r="A149" s="143"/>
      <c r="B149" s="292"/>
      <c r="C149" s="61"/>
      <c r="E149" s="16"/>
      <c r="F149" s="61"/>
      <c r="H149" s="16"/>
      <c r="K149" s="16"/>
    </row>
    <row r="150" spans="1:11" ht="12.75" x14ac:dyDescent="0.2">
      <c r="A150" s="143"/>
      <c r="B150" s="292"/>
      <c r="C150" s="61"/>
      <c r="E150" s="16"/>
      <c r="F150" s="61"/>
      <c r="H150" s="16"/>
      <c r="K150" s="16"/>
    </row>
    <row r="151" spans="1:11" ht="12.75" x14ac:dyDescent="0.2">
      <c r="A151" s="143"/>
      <c r="B151" s="292"/>
      <c r="C151" s="61"/>
      <c r="E151" s="16"/>
      <c r="F151" s="61"/>
      <c r="H151" s="16"/>
      <c r="K151" s="16"/>
    </row>
    <row r="152" spans="1:11" ht="12.75" x14ac:dyDescent="0.2">
      <c r="A152" s="143"/>
      <c r="B152" s="292"/>
      <c r="C152" s="61"/>
      <c r="E152" s="16"/>
      <c r="F152" s="61"/>
      <c r="H152" s="16"/>
      <c r="K152" s="16"/>
    </row>
    <row r="153" spans="1:11" ht="12.75" x14ac:dyDescent="0.2">
      <c r="A153" s="143"/>
      <c r="B153" s="292"/>
      <c r="C153" s="61"/>
      <c r="E153" s="16"/>
      <c r="F153" s="61"/>
      <c r="H153" s="16"/>
      <c r="K153" s="16"/>
    </row>
    <row r="154" spans="1:11" ht="12.75" x14ac:dyDescent="0.2">
      <c r="A154" s="143"/>
      <c r="B154" s="292"/>
      <c r="C154" s="61"/>
      <c r="E154" s="16"/>
      <c r="F154" s="61"/>
      <c r="H154" s="16"/>
      <c r="K154" s="16"/>
    </row>
    <row r="155" spans="1:11" ht="12.75" x14ac:dyDescent="0.2">
      <c r="A155" s="143"/>
      <c r="B155" s="292"/>
      <c r="C155" s="61"/>
      <c r="E155" s="16"/>
      <c r="F155" s="61"/>
      <c r="H155" s="16"/>
      <c r="K155" s="16"/>
    </row>
    <row r="156" spans="1:11" ht="12.75" x14ac:dyDescent="0.2">
      <c r="A156" s="143"/>
      <c r="B156" s="292"/>
      <c r="C156" s="61"/>
      <c r="E156" s="16"/>
      <c r="F156" s="61"/>
      <c r="H156" s="16"/>
      <c r="K156" s="16"/>
    </row>
    <row r="157" spans="1:11" ht="12.75" x14ac:dyDescent="0.2">
      <c r="A157" s="143"/>
      <c r="B157" s="292"/>
      <c r="C157" s="61"/>
      <c r="E157" s="16"/>
      <c r="F157" s="61"/>
      <c r="H157" s="16"/>
      <c r="K157" s="16"/>
    </row>
    <row r="158" spans="1:11" ht="12.75" x14ac:dyDescent="0.2">
      <c r="A158" s="143"/>
      <c r="B158" s="292"/>
      <c r="C158" s="61"/>
      <c r="E158" s="16"/>
      <c r="F158" s="61"/>
      <c r="H158" s="16"/>
      <c r="K158" s="16"/>
    </row>
    <row r="159" spans="1:11" ht="12.75" x14ac:dyDescent="0.2">
      <c r="A159" s="143"/>
      <c r="B159" s="292"/>
      <c r="C159" s="61"/>
      <c r="E159" s="16"/>
      <c r="F159" s="61"/>
      <c r="H159" s="16"/>
      <c r="K159" s="16"/>
    </row>
    <row r="160" spans="1:11" ht="12.75" x14ac:dyDescent="0.2">
      <c r="A160" s="143"/>
      <c r="B160" s="292"/>
      <c r="C160" s="61"/>
      <c r="E160" s="16"/>
      <c r="F160" s="61"/>
      <c r="H160" s="16"/>
      <c r="K160" s="16"/>
    </row>
    <row r="161" spans="1:11" ht="12.75" x14ac:dyDescent="0.2">
      <c r="A161" s="143"/>
      <c r="B161" s="292"/>
      <c r="C161" s="61"/>
      <c r="E161" s="16"/>
      <c r="F161" s="61"/>
      <c r="H161" s="16"/>
      <c r="K161" s="16"/>
    </row>
    <row r="162" spans="1:11" ht="12.75" x14ac:dyDescent="0.2">
      <c r="A162" s="143"/>
      <c r="B162" s="292"/>
      <c r="C162" s="61"/>
      <c r="E162" s="16"/>
      <c r="F162" s="61"/>
      <c r="H162" s="16"/>
      <c r="K162" s="16"/>
    </row>
    <row r="163" spans="1:11" ht="12.75" x14ac:dyDescent="0.2">
      <c r="A163" s="143"/>
      <c r="B163" s="292"/>
      <c r="C163" s="61"/>
      <c r="E163" s="16"/>
      <c r="F163" s="61"/>
      <c r="H163" s="16"/>
      <c r="K163" s="16"/>
    </row>
    <row r="164" spans="1:11" ht="12.75" x14ac:dyDescent="0.2">
      <c r="A164" s="143"/>
      <c r="B164" s="292"/>
      <c r="C164" s="61"/>
      <c r="E164" s="16"/>
      <c r="F164" s="61"/>
      <c r="H164" s="16"/>
      <c r="K164" s="16"/>
    </row>
    <row r="165" spans="1:11" ht="12.75" x14ac:dyDescent="0.2">
      <c r="A165" s="143"/>
      <c r="B165" s="292"/>
      <c r="C165" s="61"/>
      <c r="E165" s="16"/>
      <c r="F165" s="61"/>
      <c r="H165" s="16"/>
      <c r="K165" s="16"/>
    </row>
    <row r="166" spans="1:11" ht="12.75" x14ac:dyDescent="0.2">
      <c r="A166" s="143"/>
      <c r="B166" s="292"/>
      <c r="C166" s="61"/>
      <c r="E166" s="16"/>
      <c r="F166" s="61"/>
      <c r="H166" s="16"/>
      <c r="K166" s="16"/>
    </row>
    <row r="167" spans="1:11" ht="12.75" x14ac:dyDescent="0.2">
      <c r="A167" s="143"/>
      <c r="B167" s="292"/>
      <c r="C167" s="61"/>
      <c r="E167" s="16"/>
      <c r="F167" s="61"/>
      <c r="H167" s="16"/>
      <c r="K167" s="16"/>
    </row>
    <row r="168" spans="1:11" ht="12.75" x14ac:dyDescent="0.2">
      <c r="A168" s="143"/>
      <c r="B168" s="292"/>
      <c r="C168" s="61"/>
      <c r="E168" s="16"/>
      <c r="F168" s="61"/>
      <c r="H168" s="16"/>
      <c r="K168" s="16"/>
    </row>
    <row r="169" spans="1:11" ht="12.75" x14ac:dyDescent="0.2">
      <c r="A169" s="143"/>
      <c r="B169" s="292"/>
      <c r="C169" s="61"/>
      <c r="E169" s="16"/>
      <c r="F169" s="61"/>
      <c r="H169" s="16"/>
      <c r="K169" s="16"/>
    </row>
    <row r="170" spans="1:11" ht="12.75" x14ac:dyDescent="0.2">
      <c r="A170" s="143"/>
      <c r="B170" s="292"/>
      <c r="C170" s="61"/>
      <c r="E170" s="16"/>
      <c r="F170" s="61"/>
      <c r="H170" s="16"/>
      <c r="K170" s="16"/>
    </row>
    <row r="171" spans="1:11" ht="12.75" x14ac:dyDescent="0.2">
      <c r="A171" s="143"/>
      <c r="B171" s="292"/>
      <c r="C171" s="61"/>
      <c r="E171" s="16"/>
      <c r="F171" s="61"/>
      <c r="H171" s="16"/>
      <c r="K171" s="16"/>
    </row>
    <row r="172" spans="1:11" ht="12.75" x14ac:dyDescent="0.2">
      <c r="A172" s="143"/>
      <c r="B172" s="292"/>
      <c r="C172" s="61"/>
      <c r="E172" s="16"/>
      <c r="F172" s="61"/>
      <c r="H172" s="16"/>
      <c r="K172" s="16"/>
    </row>
    <row r="173" spans="1:11" ht="12.75" x14ac:dyDescent="0.2">
      <c r="A173" s="143"/>
      <c r="B173" s="292"/>
      <c r="C173" s="61"/>
      <c r="E173" s="16"/>
      <c r="F173" s="61"/>
      <c r="H173" s="16"/>
      <c r="K173" s="16"/>
    </row>
    <row r="174" spans="1:11" ht="12.75" x14ac:dyDescent="0.2">
      <c r="A174" s="143"/>
      <c r="B174" s="292"/>
      <c r="C174" s="61"/>
      <c r="E174" s="16"/>
      <c r="F174" s="61"/>
      <c r="H174" s="16"/>
      <c r="K174" s="16"/>
    </row>
    <row r="175" spans="1:11" ht="12.75" x14ac:dyDescent="0.2">
      <c r="A175" s="143"/>
      <c r="B175" s="292"/>
      <c r="C175" s="61"/>
      <c r="E175" s="16"/>
      <c r="F175" s="61"/>
      <c r="H175" s="16"/>
      <c r="K175" s="16"/>
    </row>
    <row r="176" spans="1:11" ht="12.75" x14ac:dyDescent="0.2">
      <c r="A176" s="143"/>
      <c r="B176" s="292"/>
      <c r="C176" s="61"/>
      <c r="E176" s="16"/>
      <c r="F176" s="61"/>
      <c r="H176" s="16"/>
      <c r="K176" s="16"/>
    </row>
    <row r="177" spans="1:11" ht="12.75" x14ac:dyDescent="0.2">
      <c r="A177" s="143"/>
      <c r="B177" s="292"/>
      <c r="C177" s="61"/>
      <c r="E177" s="16"/>
      <c r="F177" s="61"/>
      <c r="H177" s="16"/>
      <c r="K177" s="16"/>
    </row>
    <row r="178" spans="1:11" ht="12.75" x14ac:dyDescent="0.2">
      <c r="A178" s="143"/>
      <c r="B178" s="292"/>
      <c r="C178" s="61"/>
      <c r="E178" s="16"/>
      <c r="F178" s="61"/>
      <c r="H178" s="16"/>
      <c r="K178" s="16"/>
    </row>
    <row r="179" spans="1:11" ht="12.75" x14ac:dyDescent="0.2">
      <c r="A179" s="143"/>
      <c r="B179" s="292"/>
      <c r="C179" s="61"/>
      <c r="E179" s="16"/>
      <c r="F179" s="61"/>
      <c r="H179" s="16"/>
      <c r="K179" s="16"/>
    </row>
    <row r="180" spans="1:11" ht="12.75" x14ac:dyDescent="0.2">
      <c r="A180" s="143"/>
      <c r="B180" s="292"/>
      <c r="C180" s="61"/>
      <c r="E180" s="16"/>
      <c r="F180" s="61"/>
      <c r="H180" s="16"/>
      <c r="K180" s="16"/>
    </row>
    <row r="181" spans="1:11" ht="12.75" x14ac:dyDescent="0.2">
      <c r="A181" s="143"/>
      <c r="B181" s="292"/>
      <c r="C181" s="61"/>
      <c r="E181" s="16"/>
      <c r="F181" s="61"/>
      <c r="H181" s="16"/>
      <c r="K181" s="16"/>
    </row>
    <row r="182" spans="1:11" ht="12.75" x14ac:dyDescent="0.2">
      <c r="A182" s="143"/>
      <c r="B182" s="292"/>
      <c r="C182" s="61"/>
      <c r="E182" s="16"/>
      <c r="F182" s="61"/>
      <c r="H182" s="16"/>
      <c r="K182" s="16"/>
    </row>
    <row r="183" spans="1:11" ht="12.75" x14ac:dyDescent="0.2">
      <c r="A183" s="143"/>
      <c r="B183" s="292"/>
      <c r="C183" s="61"/>
      <c r="E183" s="16"/>
      <c r="F183" s="61"/>
      <c r="H183" s="16"/>
      <c r="K183" s="16"/>
    </row>
    <row r="184" spans="1:11" ht="12.75" x14ac:dyDescent="0.2">
      <c r="A184" s="143"/>
      <c r="B184" s="292"/>
      <c r="C184" s="61"/>
      <c r="E184" s="16"/>
      <c r="F184" s="61"/>
      <c r="H184" s="16"/>
      <c r="K184" s="16"/>
    </row>
    <row r="185" spans="1:11" ht="12.75" x14ac:dyDescent="0.2">
      <c r="A185" s="143"/>
      <c r="B185" s="292"/>
      <c r="C185" s="61"/>
      <c r="E185" s="16"/>
      <c r="F185" s="61"/>
      <c r="H185" s="16"/>
      <c r="K185" s="16"/>
    </row>
    <row r="186" spans="1:11" ht="12.75" x14ac:dyDescent="0.2">
      <c r="A186" s="143"/>
      <c r="B186" s="292"/>
      <c r="C186" s="61"/>
      <c r="E186" s="16"/>
      <c r="F186" s="61"/>
      <c r="H186" s="16"/>
      <c r="K186" s="16"/>
    </row>
    <row r="187" spans="1:11" ht="12.75" x14ac:dyDescent="0.2">
      <c r="A187" s="143"/>
      <c r="B187" s="292"/>
      <c r="C187" s="61"/>
      <c r="E187" s="16"/>
      <c r="F187" s="61"/>
      <c r="H187" s="16"/>
      <c r="K187" s="16"/>
    </row>
    <row r="188" spans="1:11" ht="12.75" x14ac:dyDescent="0.2">
      <c r="A188" s="143"/>
      <c r="B188" s="292"/>
      <c r="C188" s="61"/>
      <c r="E188" s="16"/>
      <c r="F188" s="61"/>
      <c r="H188" s="16"/>
      <c r="K188" s="16"/>
    </row>
    <row r="189" spans="1:11" ht="12.75" x14ac:dyDescent="0.2">
      <c r="A189" s="143"/>
      <c r="B189" s="292"/>
      <c r="C189" s="61"/>
      <c r="E189" s="16"/>
      <c r="F189" s="61"/>
      <c r="H189" s="16"/>
      <c r="K189" s="16"/>
    </row>
    <row r="190" spans="1:11" ht="12.75" x14ac:dyDescent="0.2">
      <c r="A190" s="143"/>
      <c r="B190" s="292"/>
      <c r="C190" s="61"/>
      <c r="E190" s="16"/>
      <c r="F190" s="61"/>
      <c r="H190" s="16"/>
      <c r="K190" s="16"/>
    </row>
    <row r="191" spans="1:11" ht="12.75" x14ac:dyDescent="0.2">
      <c r="A191" s="143"/>
      <c r="B191" s="292"/>
      <c r="C191" s="61"/>
      <c r="E191" s="16"/>
      <c r="F191" s="61"/>
      <c r="H191" s="16"/>
      <c r="K191" s="16"/>
    </row>
    <row r="192" spans="1:11" ht="12.75" x14ac:dyDescent="0.2">
      <c r="A192" s="143"/>
      <c r="B192" s="292"/>
      <c r="C192" s="61"/>
      <c r="E192" s="16"/>
      <c r="F192" s="61"/>
      <c r="H192" s="16"/>
      <c r="K192" s="16"/>
    </row>
    <row r="193" spans="1:11" ht="12.75" x14ac:dyDescent="0.2">
      <c r="A193" s="143"/>
      <c r="B193" s="292"/>
      <c r="C193" s="61"/>
      <c r="E193" s="16"/>
      <c r="F193" s="61"/>
      <c r="H193" s="16"/>
      <c r="K193" s="16"/>
    </row>
    <row r="194" spans="1:11" ht="12.75" x14ac:dyDescent="0.2">
      <c r="A194" s="143"/>
      <c r="B194" s="292"/>
      <c r="C194" s="61"/>
      <c r="E194" s="16"/>
      <c r="F194" s="61"/>
      <c r="H194" s="16"/>
      <c r="K194" s="16"/>
    </row>
    <row r="195" spans="1:11" ht="12.75" x14ac:dyDescent="0.2">
      <c r="A195" s="143"/>
      <c r="B195" s="292"/>
      <c r="C195" s="61"/>
      <c r="E195" s="16"/>
      <c r="F195" s="61"/>
      <c r="H195" s="16"/>
      <c r="K195" s="16"/>
    </row>
    <row r="196" spans="1:11" ht="12.75" x14ac:dyDescent="0.2">
      <c r="A196" s="143"/>
      <c r="B196" s="292"/>
      <c r="C196" s="61"/>
      <c r="E196" s="16"/>
      <c r="F196" s="61"/>
      <c r="H196" s="16"/>
      <c r="K196" s="16"/>
    </row>
    <row r="197" spans="1:11" ht="12.75" x14ac:dyDescent="0.2">
      <c r="A197" s="143"/>
      <c r="B197" s="292"/>
      <c r="C197" s="61"/>
      <c r="E197" s="16"/>
      <c r="F197" s="61"/>
      <c r="H197" s="16"/>
      <c r="K197" s="16"/>
    </row>
    <row r="198" spans="1:11" ht="12.75" x14ac:dyDescent="0.2">
      <c r="A198" s="143"/>
      <c r="B198" s="292"/>
      <c r="C198" s="61"/>
      <c r="E198" s="16"/>
      <c r="F198" s="61"/>
      <c r="H198" s="16"/>
      <c r="K198" s="16"/>
    </row>
    <row r="199" spans="1:11" ht="12.75" x14ac:dyDescent="0.2">
      <c r="A199" s="143"/>
      <c r="B199" s="292"/>
      <c r="C199" s="61"/>
      <c r="E199" s="16"/>
      <c r="F199" s="61"/>
      <c r="H199" s="16"/>
      <c r="K199" s="16"/>
    </row>
    <row r="200" spans="1:11" ht="12.75" x14ac:dyDescent="0.2">
      <c r="A200" s="143"/>
      <c r="B200" s="292"/>
      <c r="C200" s="61"/>
      <c r="E200" s="16"/>
      <c r="F200" s="61"/>
      <c r="H200" s="16"/>
      <c r="K200" s="16"/>
    </row>
    <row r="201" spans="1:11" ht="12.75" x14ac:dyDescent="0.2">
      <c r="A201" s="143"/>
      <c r="B201" s="292"/>
      <c r="C201" s="61"/>
      <c r="E201" s="16"/>
      <c r="F201" s="61"/>
      <c r="H201" s="16"/>
      <c r="K201" s="16"/>
    </row>
    <row r="202" spans="1:11" ht="12.75" x14ac:dyDescent="0.2">
      <c r="A202" s="143"/>
      <c r="B202" s="292"/>
      <c r="C202" s="61"/>
      <c r="E202" s="16"/>
      <c r="F202" s="61"/>
      <c r="H202" s="16"/>
      <c r="K202" s="16"/>
    </row>
    <row r="203" spans="1:11" ht="12.75" x14ac:dyDescent="0.2">
      <c r="A203" s="143"/>
      <c r="B203" s="292"/>
      <c r="C203" s="61"/>
      <c r="E203" s="16"/>
      <c r="F203" s="61"/>
      <c r="H203" s="16"/>
      <c r="K203" s="16"/>
    </row>
    <row r="204" spans="1:11" ht="12.75" x14ac:dyDescent="0.2">
      <c r="A204" s="143"/>
      <c r="B204" s="292"/>
      <c r="C204" s="61"/>
      <c r="E204" s="16"/>
      <c r="F204" s="61"/>
      <c r="H204" s="16"/>
      <c r="K204" s="16"/>
    </row>
    <row r="205" spans="1:11" ht="12.75" x14ac:dyDescent="0.2">
      <c r="A205" s="143"/>
      <c r="B205" s="292"/>
      <c r="C205" s="61"/>
      <c r="E205" s="16"/>
      <c r="F205" s="61"/>
      <c r="H205" s="16"/>
      <c r="K205" s="16"/>
    </row>
    <row r="206" spans="1:11" ht="12.75" x14ac:dyDescent="0.2">
      <c r="A206" s="143"/>
      <c r="B206" s="292"/>
      <c r="C206" s="61"/>
      <c r="E206" s="16"/>
      <c r="F206" s="61"/>
      <c r="H206" s="16"/>
      <c r="K206" s="16"/>
    </row>
    <row r="207" spans="1:11" ht="12.75" x14ac:dyDescent="0.2">
      <c r="A207" s="143"/>
      <c r="B207" s="292"/>
      <c r="C207" s="61"/>
      <c r="E207" s="16"/>
      <c r="F207" s="61"/>
      <c r="H207" s="16"/>
      <c r="K207" s="16"/>
    </row>
    <row r="208" spans="1:11" ht="12.75" x14ac:dyDescent="0.2">
      <c r="A208" s="143"/>
      <c r="B208" s="292"/>
      <c r="C208" s="61"/>
      <c r="E208" s="16"/>
      <c r="F208" s="61"/>
      <c r="H208" s="16"/>
      <c r="K208" s="16"/>
    </row>
    <row r="209" spans="1:11" ht="12.75" x14ac:dyDescent="0.2">
      <c r="A209" s="143"/>
      <c r="B209" s="292"/>
      <c r="C209" s="61"/>
      <c r="E209" s="16"/>
      <c r="F209" s="61"/>
      <c r="H209" s="16"/>
      <c r="K209" s="16"/>
    </row>
    <row r="210" spans="1:11" ht="12.75" x14ac:dyDescent="0.2">
      <c r="A210" s="143"/>
      <c r="B210" s="292"/>
      <c r="C210" s="61"/>
      <c r="E210" s="16"/>
      <c r="F210" s="61"/>
      <c r="H210" s="16"/>
      <c r="K210" s="16"/>
    </row>
    <row r="211" spans="1:11" ht="12.75" x14ac:dyDescent="0.2">
      <c r="A211" s="143"/>
      <c r="B211" s="292"/>
      <c r="C211" s="61"/>
      <c r="E211" s="16"/>
      <c r="F211" s="61"/>
      <c r="H211" s="16"/>
      <c r="K211" s="16"/>
    </row>
    <row r="212" spans="1:11" ht="12.75" x14ac:dyDescent="0.2">
      <c r="A212" s="143"/>
      <c r="B212" s="292"/>
      <c r="C212" s="61"/>
      <c r="E212" s="16"/>
      <c r="F212" s="61"/>
      <c r="H212" s="16"/>
      <c r="K212" s="16"/>
    </row>
    <row r="213" spans="1:11" ht="12.75" x14ac:dyDescent="0.2">
      <c r="A213" s="143"/>
      <c r="B213" s="292"/>
      <c r="C213" s="61"/>
      <c r="E213" s="16"/>
      <c r="F213" s="61"/>
      <c r="H213" s="16"/>
      <c r="K213" s="16"/>
    </row>
    <row r="214" spans="1:11" ht="12.75" x14ac:dyDescent="0.2">
      <c r="A214" s="143"/>
      <c r="B214" s="292"/>
      <c r="C214" s="61"/>
      <c r="E214" s="16"/>
      <c r="F214" s="61"/>
      <c r="H214" s="16"/>
      <c r="K214" s="16"/>
    </row>
    <row r="215" spans="1:11" ht="12.75" x14ac:dyDescent="0.2">
      <c r="A215" s="143"/>
      <c r="B215" s="292"/>
      <c r="C215" s="61"/>
      <c r="E215" s="16"/>
      <c r="F215" s="61"/>
      <c r="H215" s="16"/>
      <c r="K215" s="16"/>
    </row>
    <row r="216" spans="1:11" ht="12.75" x14ac:dyDescent="0.2">
      <c r="A216" s="143"/>
      <c r="B216" s="292"/>
      <c r="C216" s="61"/>
      <c r="E216" s="16"/>
      <c r="F216" s="61"/>
      <c r="H216" s="16"/>
      <c r="K216" s="16"/>
    </row>
    <row r="217" spans="1:11" ht="12.75" x14ac:dyDescent="0.2">
      <c r="A217" s="143"/>
      <c r="B217" s="292"/>
      <c r="C217" s="61"/>
      <c r="E217" s="16"/>
      <c r="F217" s="61"/>
      <c r="H217" s="16"/>
      <c r="K217" s="16"/>
    </row>
    <row r="218" spans="1:11" ht="12.75" x14ac:dyDescent="0.2">
      <c r="A218" s="143"/>
      <c r="B218" s="292"/>
      <c r="C218" s="61"/>
      <c r="E218" s="16"/>
      <c r="F218" s="61"/>
      <c r="H218" s="16"/>
      <c r="K218" s="16"/>
    </row>
    <row r="219" spans="1:11" ht="12.75" x14ac:dyDescent="0.2">
      <c r="A219" s="143"/>
      <c r="B219" s="292"/>
      <c r="C219" s="61"/>
      <c r="E219" s="16"/>
      <c r="F219" s="61"/>
      <c r="H219" s="16"/>
      <c r="K219" s="16"/>
    </row>
    <row r="220" spans="1:11" ht="12.75" x14ac:dyDescent="0.2">
      <c r="A220" s="143"/>
      <c r="B220" s="292"/>
      <c r="C220" s="61"/>
      <c r="E220" s="16"/>
      <c r="F220" s="61"/>
      <c r="H220" s="16"/>
      <c r="K220" s="16"/>
    </row>
    <row r="221" spans="1:11" ht="12.75" x14ac:dyDescent="0.2">
      <c r="A221" s="143"/>
      <c r="B221" s="292"/>
      <c r="C221" s="61"/>
      <c r="E221" s="16"/>
      <c r="F221" s="61"/>
      <c r="H221" s="16"/>
      <c r="K221" s="16"/>
    </row>
    <row r="222" spans="1:11" ht="12.75" x14ac:dyDescent="0.2">
      <c r="A222" s="143"/>
      <c r="B222" s="292"/>
      <c r="C222" s="61"/>
      <c r="E222" s="16"/>
      <c r="F222" s="61"/>
      <c r="H222" s="16"/>
      <c r="K222" s="16"/>
    </row>
    <row r="223" spans="1:11" ht="12.75" x14ac:dyDescent="0.2">
      <c r="A223" s="143"/>
      <c r="B223" s="292"/>
      <c r="C223" s="61"/>
      <c r="E223" s="16"/>
      <c r="F223" s="61"/>
      <c r="H223" s="16"/>
      <c r="K223" s="16"/>
    </row>
    <row r="224" spans="1:11" ht="12.75" x14ac:dyDescent="0.2">
      <c r="A224" s="143"/>
      <c r="B224" s="292"/>
      <c r="C224" s="61"/>
      <c r="E224" s="16"/>
      <c r="F224" s="61"/>
      <c r="H224" s="16"/>
      <c r="K224" s="16"/>
    </row>
    <row r="225" spans="1:11" ht="12.75" x14ac:dyDescent="0.2">
      <c r="A225" s="143"/>
      <c r="B225" s="292"/>
      <c r="C225" s="61"/>
      <c r="E225" s="16"/>
      <c r="F225" s="61"/>
      <c r="H225" s="16"/>
      <c r="K225" s="16"/>
    </row>
    <row r="226" spans="1:11" ht="12.75" x14ac:dyDescent="0.2">
      <c r="A226" s="143"/>
      <c r="B226" s="292"/>
      <c r="C226" s="61"/>
      <c r="E226" s="16"/>
      <c r="F226" s="61"/>
      <c r="H226" s="16"/>
      <c r="K226" s="16"/>
    </row>
    <row r="227" spans="1:11" ht="12.75" x14ac:dyDescent="0.2">
      <c r="A227" s="143"/>
      <c r="B227" s="292"/>
      <c r="C227" s="61"/>
      <c r="E227" s="16"/>
      <c r="F227" s="61"/>
      <c r="H227" s="16"/>
      <c r="K227" s="16"/>
    </row>
    <row r="228" spans="1:11" ht="12.75" x14ac:dyDescent="0.2">
      <c r="A228" s="143"/>
      <c r="B228" s="292"/>
      <c r="C228" s="61"/>
      <c r="E228" s="16"/>
      <c r="F228" s="61"/>
      <c r="H228" s="16"/>
      <c r="K228" s="16"/>
    </row>
    <row r="229" spans="1:11" ht="12.75" x14ac:dyDescent="0.2">
      <c r="A229" s="143"/>
      <c r="B229" s="292"/>
      <c r="C229" s="61"/>
      <c r="E229" s="16"/>
      <c r="F229" s="61"/>
      <c r="H229" s="16"/>
      <c r="K229" s="16"/>
    </row>
    <row r="230" spans="1:11" ht="12.75" x14ac:dyDescent="0.2">
      <c r="A230" s="143"/>
      <c r="B230" s="292"/>
      <c r="C230" s="61"/>
      <c r="E230" s="16"/>
      <c r="F230" s="61"/>
      <c r="H230" s="16"/>
      <c r="K230" s="16"/>
    </row>
    <row r="231" spans="1:11" ht="12.75" x14ac:dyDescent="0.2">
      <c r="A231" s="143"/>
      <c r="B231" s="292"/>
      <c r="C231" s="61"/>
      <c r="E231" s="16"/>
      <c r="F231" s="61"/>
      <c r="H231" s="16"/>
      <c r="K231" s="16"/>
    </row>
    <row r="232" spans="1:11" ht="12.75" x14ac:dyDescent="0.2">
      <c r="A232" s="143"/>
      <c r="B232" s="292"/>
      <c r="C232" s="61"/>
      <c r="E232" s="16"/>
      <c r="F232" s="61"/>
      <c r="H232" s="16"/>
      <c r="K232" s="16"/>
    </row>
    <row r="233" spans="1:11" ht="12.75" x14ac:dyDescent="0.2">
      <c r="A233" s="143"/>
      <c r="B233" s="292"/>
      <c r="C233" s="61"/>
      <c r="E233" s="16"/>
      <c r="F233" s="61"/>
      <c r="H233" s="16"/>
      <c r="K233" s="16"/>
    </row>
    <row r="234" spans="1:11" ht="12.75" x14ac:dyDescent="0.2">
      <c r="A234" s="143"/>
      <c r="B234" s="292"/>
      <c r="C234" s="61"/>
      <c r="E234" s="16"/>
      <c r="F234" s="61"/>
      <c r="H234" s="16"/>
      <c r="K234" s="16"/>
    </row>
    <row r="235" spans="1:11" ht="12.75" x14ac:dyDescent="0.2">
      <c r="A235" s="143"/>
      <c r="B235" s="292"/>
      <c r="C235" s="61"/>
      <c r="E235" s="16"/>
      <c r="F235" s="61"/>
      <c r="H235" s="16"/>
      <c r="K235" s="16"/>
    </row>
    <row r="236" spans="1:11" ht="12.75" x14ac:dyDescent="0.2">
      <c r="A236" s="143"/>
      <c r="B236" s="292"/>
      <c r="C236" s="61"/>
      <c r="E236" s="16"/>
      <c r="F236" s="61"/>
      <c r="H236" s="16"/>
      <c r="K236" s="16"/>
    </row>
    <row r="237" spans="1:11" ht="12.75" x14ac:dyDescent="0.2">
      <c r="A237" s="143"/>
      <c r="B237" s="292"/>
      <c r="C237" s="61"/>
      <c r="E237" s="16"/>
      <c r="F237" s="61"/>
      <c r="H237" s="16"/>
      <c r="K237" s="16"/>
    </row>
    <row r="238" spans="1:11" ht="12.75" x14ac:dyDescent="0.2">
      <c r="A238" s="143"/>
      <c r="B238" s="292"/>
      <c r="C238" s="61"/>
      <c r="E238" s="16"/>
      <c r="F238" s="61"/>
      <c r="H238" s="16"/>
      <c r="K238" s="16"/>
    </row>
    <row r="239" spans="1:11" ht="12.75" x14ac:dyDescent="0.2">
      <c r="A239" s="143"/>
      <c r="B239" s="292"/>
      <c r="C239" s="61"/>
      <c r="E239" s="16"/>
      <c r="F239" s="61"/>
      <c r="H239" s="16"/>
      <c r="K239" s="16"/>
    </row>
    <row r="240" spans="1:11" ht="12.75" x14ac:dyDescent="0.2">
      <c r="A240" s="143"/>
      <c r="B240" s="292"/>
      <c r="C240" s="61"/>
      <c r="E240" s="16"/>
      <c r="F240" s="61"/>
      <c r="H240" s="16"/>
      <c r="K240" s="16"/>
    </row>
    <row r="241" spans="1:11" ht="12.75" x14ac:dyDescent="0.2">
      <c r="A241" s="143"/>
      <c r="B241" s="292"/>
      <c r="C241" s="61"/>
      <c r="E241" s="16"/>
      <c r="F241" s="61"/>
      <c r="H241" s="16"/>
      <c r="K241" s="16"/>
    </row>
    <row r="242" spans="1:11" ht="12.75" x14ac:dyDescent="0.2">
      <c r="A242" s="143"/>
      <c r="B242" s="292"/>
      <c r="C242" s="61"/>
      <c r="E242" s="16"/>
      <c r="F242" s="61"/>
      <c r="H242" s="16"/>
      <c r="K242" s="16"/>
    </row>
    <row r="243" spans="1:11" ht="12.75" x14ac:dyDescent="0.2">
      <c r="A243" s="143"/>
      <c r="B243" s="292"/>
      <c r="C243" s="61"/>
      <c r="E243" s="16"/>
      <c r="F243" s="61"/>
      <c r="H243" s="16"/>
      <c r="K243" s="16"/>
    </row>
    <row r="244" spans="1:11" ht="12.75" x14ac:dyDescent="0.2">
      <c r="A244" s="143"/>
      <c r="B244" s="292"/>
      <c r="C244" s="61"/>
      <c r="E244" s="16"/>
      <c r="F244" s="61"/>
      <c r="H244" s="16"/>
      <c r="K244" s="16"/>
    </row>
    <row r="245" spans="1:11" ht="12.75" x14ac:dyDescent="0.2">
      <c r="A245" s="143"/>
      <c r="B245" s="292"/>
      <c r="C245" s="61"/>
      <c r="E245" s="16"/>
      <c r="F245" s="61"/>
      <c r="H245" s="16"/>
      <c r="K245" s="16"/>
    </row>
    <row r="246" spans="1:11" ht="12.75" x14ac:dyDescent="0.2">
      <c r="A246" s="143"/>
      <c r="B246" s="292"/>
      <c r="C246" s="61"/>
      <c r="E246" s="16"/>
      <c r="F246" s="61"/>
      <c r="H246" s="16"/>
      <c r="K246" s="16"/>
    </row>
    <row r="247" spans="1:11" ht="12.75" x14ac:dyDescent="0.2">
      <c r="A247" s="143"/>
      <c r="B247" s="292"/>
      <c r="C247" s="61"/>
      <c r="E247" s="16"/>
      <c r="F247" s="61"/>
      <c r="H247" s="16"/>
      <c r="K247" s="16"/>
    </row>
    <row r="248" spans="1:11" ht="12.75" x14ac:dyDescent="0.2">
      <c r="A248" s="143"/>
      <c r="B248" s="292"/>
      <c r="C248" s="61"/>
      <c r="E248" s="16"/>
      <c r="F248" s="61"/>
      <c r="H248" s="16"/>
      <c r="K248" s="16"/>
    </row>
    <row r="249" spans="1:11" ht="12.75" x14ac:dyDescent="0.2">
      <c r="A249" s="143"/>
      <c r="B249" s="292"/>
      <c r="C249" s="61"/>
      <c r="E249" s="16"/>
      <c r="F249" s="61"/>
      <c r="H249" s="16"/>
      <c r="K249" s="16"/>
    </row>
    <row r="250" spans="1:11" ht="12.75" x14ac:dyDescent="0.2">
      <c r="A250" s="143"/>
      <c r="B250" s="292"/>
      <c r="C250" s="61"/>
      <c r="E250" s="16"/>
      <c r="F250" s="61"/>
      <c r="H250" s="16"/>
      <c r="K250" s="16"/>
    </row>
    <row r="251" spans="1:11" ht="12.75" x14ac:dyDescent="0.2">
      <c r="A251" s="143"/>
      <c r="B251" s="292"/>
      <c r="C251" s="61"/>
      <c r="E251" s="16"/>
      <c r="F251" s="61"/>
      <c r="H251" s="16"/>
      <c r="K251" s="16"/>
    </row>
    <row r="252" spans="1:11" ht="12.75" x14ac:dyDescent="0.2">
      <c r="A252" s="143"/>
      <c r="B252" s="292"/>
      <c r="C252" s="61"/>
      <c r="E252" s="16"/>
      <c r="F252" s="61"/>
      <c r="H252" s="16"/>
      <c r="K252" s="16"/>
    </row>
    <row r="253" spans="1:11" ht="12.75" x14ac:dyDescent="0.2">
      <c r="A253" s="143"/>
      <c r="B253" s="292"/>
      <c r="C253" s="61"/>
      <c r="E253" s="16"/>
      <c r="F253" s="61"/>
      <c r="H253" s="16"/>
      <c r="K253" s="16"/>
    </row>
    <row r="254" spans="1:11" ht="12.75" x14ac:dyDescent="0.2">
      <c r="A254" s="143"/>
      <c r="B254" s="292"/>
      <c r="C254" s="61"/>
      <c r="E254" s="16"/>
      <c r="F254" s="61"/>
      <c r="H254" s="16"/>
      <c r="K254" s="16"/>
    </row>
    <row r="255" spans="1:11" ht="12.75" x14ac:dyDescent="0.2">
      <c r="A255" s="143"/>
      <c r="B255" s="292"/>
      <c r="C255" s="61"/>
      <c r="E255" s="16"/>
      <c r="F255" s="61"/>
      <c r="H255" s="16"/>
      <c r="K255" s="16"/>
    </row>
    <row r="256" spans="1:11" ht="12.75" x14ac:dyDescent="0.2">
      <c r="A256" s="143"/>
      <c r="B256" s="292"/>
      <c r="C256" s="61"/>
      <c r="E256" s="16"/>
      <c r="F256" s="61"/>
      <c r="H256" s="16"/>
      <c r="K256" s="16"/>
    </row>
    <row r="257" spans="1:11" ht="12.75" x14ac:dyDescent="0.2">
      <c r="A257" s="143"/>
      <c r="B257" s="292"/>
      <c r="C257" s="61"/>
      <c r="E257" s="16"/>
      <c r="F257" s="61"/>
      <c r="H257" s="16"/>
      <c r="K257" s="16"/>
    </row>
    <row r="258" spans="1:11" ht="12.75" x14ac:dyDescent="0.2">
      <c r="A258" s="143"/>
      <c r="B258" s="292"/>
      <c r="C258" s="61"/>
      <c r="E258" s="16"/>
      <c r="F258" s="61"/>
      <c r="H258" s="16"/>
      <c r="K258" s="16"/>
    </row>
    <row r="259" spans="1:11" ht="12.75" x14ac:dyDescent="0.2">
      <c r="A259" s="143"/>
      <c r="B259" s="292"/>
      <c r="C259" s="61"/>
      <c r="E259" s="16"/>
      <c r="F259" s="61"/>
      <c r="H259" s="16"/>
      <c r="K259" s="16"/>
    </row>
    <row r="260" spans="1:11" ht="12.75" x14ac:dyDescent="0.2">
      <c r="A260" s="143"/>
      <c r="B260" s="292"/>
      <c r="C260" s="61"/>
      <c r="E260" s="16"/>
      <c r="F260" s="61"/>
      <c r="H260" s="16"/>
      <c r="K260" s="16"/>
    </row>
    <row r="261" spans="1:11" ht="12.75" x14ac:dyDescent="0.2">
      <c r="A261" s="143"/>
      <c r="B261" s="292"/>
      <c r="C261" s="61"/>
      <c r="E261" s="16"/>
      <c r="F261" s="61"/>
      <c r="H261" s="16"/>
      <c r="K261" s="16"/>
    </row>
    <row r="262" spans="1:11" ht="12.75" x14ac:dyDescent="0.2">
      <c r="A262" s="143"/>
      <c r="B262" s="292"/>
      <c r="C262" s="61"/>
      <c r="E262" s="16"/>
      <c r="F262" s="61"/>
      <c r="H262" s="16"/>
      <c r="K262" s="16"/>
    </row>
    <row r="263" spans="1:11" ht="12.75" x14ac:dyDescent="0.2">
      <c r="A263" s="143"/>
      <c r="B263" s="292"/>
      <c r="C263" s="61"/>
      <c r="E263" s="16"/>
      <c r="F263" s="61"/>
      <c r="H263" s="16"/>
      <c r="K263" s="16"/>
    </row>
    <row r="264" spans="1:11" ht="12.75" x14ac:dyDescent="0.2">
      <c r="A264" s="143"/>
      <c r="B264" s="292"/>
      <c r="C264" s="61"/>
      <c r="E264" s="16"/>
      <c r="F264" s="61"/>
      <c r="H264" s="16"/>
      <c r="K264" s="16"/>
    </row>
    <row r="265" spans="1:11" ht="12.75" x14ac:dyDescent="0.2">
      <c r="A265" s="143"/>
      <c r="B265" s="292"/>
      <c r="C265" s="61"/>
      <c r="E265" s="16"/>
      <c r="F265" s="61"/>
      <c r="H265" s="16"/>
      <c r="K265" s="16"/>
    </row>
    <row r="266" spans="1:11" ht="12.75" x14ac:dyDescent="0.2">
      <c r="A266" s="143"/>
      <c r="B266" s="292"/>
      <c r="C266" s="61"/>
      <c r="E266" s="16"/>
      <c r="F266" s="61"/>
      <c r="H266" s="16"/>
      <c r="K266" s="16"/>
    </row>
    <row r="267" spans="1:11" ht="12.75" x14ac:dyDescent="0.2">
      <c r="A267" s="143"/>
      <c r="B267" s="292"/>
      <c r="C267" s="61"/>
      <c r="E267" s="16"/>
      <c r="F267" s="61"/>
      <c r="H267" s="16"/>
      <c r="K267" s="16"/>
    </row>
    <row r="268" spans="1:11" ht="12.75" x14ac:dyDescent="0.2">
      <c r="A268" s="143"/>
      <c r="B268" s="292"/>
      <c r="C268" s="61"/>
      <c r="E268" s="16"/>
      <c r="F268" s="61"/>
      <c r="H268" s="16"/>
      <c r="K268" s="16"/>
    </row>
    <row r="269" spans="1:11" ht="12.75" x14ac:dyDescent="0.2">
      <c r="A269" s="143"/>
      <c r="B269" s="292"/>
      <c r="C269" s="61"/>
      <c r="E269" s="16"/>
      <c r="F269" s="61"/>
      <c r="H269" s="16"/>
      <c r="K269" s="16"/>
    </row>
    <row r="270" spans="1:11" ht="12.75" x14ac:dyDescent="0.2">
      <c r="A270" s="143"/>
      <c r="B270" s="292"/>
      <c r="C270" s="61"/>
      <c r="E270" s="16"/>
      <c r="F270" s="61"/>
      <c r="H270" s="16"/>
      <c r="K270" s="16"/>
    </row>
    <row r="271" spans="1:11" ht="12.75" x14ac:dyDescent="0.2">
      <c r="A271" s="143"/>
      <c r="B271" s="292"/>
      <c r="C271" s="61"/>
      <c r="E271" s="16"/>
      <c r="F271" s="61"/>
      <c r="H271" s="16"/>
      <c r="K271" s="16"/>
    </row>
    <row r="272" spans="1:11" ht="12.75" x14ac:dyDescent="0.2">
      <c r="A272" s="143"/>
      <c r="B272" s="292"/>
      <c r="C272" s="61"/>
      <c r="E272" s="16"/>
      <c r="F272" s="61"/>
      <c r="H272" s="16"/>
      <c r="K272" s="16"/>
    </row>
    <row r="273" spans="1:11" ht="12.75" x14ac:dyDescent="0.2">
      <c r="A273" s="143"/>
      <c r="B273" s="292"/>
      <c r="C273" s="61"/>
      <c r="E273" s="16"/>
      <c r="F273" s="61"/>
      <c r="H273" s="16"/>
      <c r="K273" s="16"/>
    </row>
    <row r="274" spans="1:11" ht="12.75" x14ac:dyDescent="0.2">
      <c r="A274" s="143"/>
      <c r="B274" s="292"/>
      <c r="C274" s="61"/>
      <c r="E274" s="16"/>
      <c r="F274" s="61"/>
      <c r="H274" s="16"/>
      <c r="K274" s="16"/>
    </row>
    <row r="275" spans="1:11" ht="12.75" x14ac:dyDescent="0.2">
      <c r="A275" s="143"/>
      <c r="B275" s="292"/>
      <c r="C275" s="61"/>
      <c r="E275" s="16"/>
      <c r="F275" s="61"/>
      <c r="H275" s="16"/>
      <c r="K275" s="16"/>
    </row>
    <row r="276" spans="1:11" ht="12.75" x14ac:dyDescent="0.2">
      <c r="A276" s="143"/>
      <c r="B276" s="292"/>
      <c r="C276" s="61"/>
      <c r="E276" s="16"/>
      <c r="F276" s="61"/>
      <c r="H276" s="16"/>
      <c r="K276" s="16"/>
    </row>
    <row r="277" spans="1:11" ht="12.75" x14ac:dyDescent="0.2">
      <c r="A277" s="143"/>
      <c r="B277" s="292"/>
      <c r="C277" s="61"/>
      <c r="E277" s="16"/>
      <c r="F277" s="61"/>
      <c r="H277" s="16"/>
      <c r="K277" s="16"/>
    </row>
    <row r="278" spans="1:11" ht="12.75" x14ac:dyDescent="0.2">
      <c r="A278" s="143"/>
      <c r="B278" s="292"/>
      <c r="C278" s="61"/>
      <c r="E278" s="16"/>
      <c r="F278" s="61"/>
      <c r="H278" s="16"/>
      <c r="K278" s="16"/>
    </row>
    <row r="279" spans="1:11" ht="12.75" x14ac:dyDescent="0.2">
      <c r="A279" s="143"/>
      <c r="B279" s="292"/>
      <c r="C279" s="61"/>
      <c r="E279" s="16"/>
      <c r="F279" s="61"/>
      <c r="H279" s="16"/>
      <c r="K279" s="16"/>
    </row>
    <row r="280" spans="1:11" ht="12.75" x14ac:dyDescent="0.2">
      <c r="A280" s="143"/>
      <c r="B280" s="292"/>
      <c r="C280" s="61"/>
      <c r="E280" s="16"/>
      <c r="F280" s="61"/>
      <c r="H280" s="16"/>
      <c r="K280" s="16"/>
    </row>
    <row r="281" spans="1:11" ht="12.75" x14ac:dyDescent="0.2">
      <c r="A281" s="143"/>
      <c r="B281" s="292"/>
      <c r="C281" s="61"/>
      <c r="E281" s="16"/>
      <c r="F281" s="61"/>
      <c r="H281" s="16"/>
      <c r="K281" s="16"/>
    </row>
    <row r="282" spans="1:11" ht="12.75" x14ac:dyDescent="0.2">
      <c r="A282" s="143"/>
      <c r="B282" s="292"/>
      <c r="C282" s="61"/>
      <c r="E282" s="16"/>
      <c r="F282" s="61"/>
      <c r="H282" s="16"/>
      <c r="K282" s="16"/>
    </row>
    <row r="283" spans="1:11" ht="12.75" x14ac:dyDescent="0.2">
      <c r="A283" s="143"/>
      <c r="B283" s="292"/>
      <c r="C283" s="61"/>
      <c r="E283" s="16"/>
      <c r="F283" s="61"/>
      <c r="H283" s="16"/>
      <c r="K283" s="16"/>
    </row>
    <row r="284" spans="1:11" ht="12.75" x14ac:dyDescent="0.2">
      <c r="A284" s="143"/>
      <c r="B284" s="292"/>
      <c r="C284" s="61"/>
      <c r="E284" s="16"/>
      <c r="F284" s="61"/>
      <c r="H284" s="16"/>
      <c r="K284" s="16"/>
    </row>
    <row r="285" spans="1:11" ht="12.75" x14ac:dyDescent="0.2">
      <c r="A285" s="143"/>
      <c r="B285" s="292"/>
      <c r="C285" s="61"/>
      <c r="E285" s="16"/>
      <c r="F285" s="61"/>
      <c r="H285" s="16"/>
      <c r="K285" s="16"/>
    </row>
    <row r="286" spans="1:11" ht="12.75" x14ac:dyDescent="0.2">
      <c r="A286" s="143"/>
      <c r="B286" s="292"/>
      <c r="C286" s="61"/>
      <c r="E286" s="16"/>
      <c r="F286" s="61"/>
      <c r="H286" s="16"/>
      <c r="K286" s="16"/>
    </row>
    <row r="287" spans="1:11" ht="12.75" x14ac:dyDescent="0.2">
      <c r="A287" s="143"/>
      <c r="B287" s="292"/>
      <c r="C287" s="61"/>
      <c r="E287" s="16"/>
      <c r="F287" s="61"/>
      <c r="H287" s="16"/>
      <c r="K287" s="16"/>
    </row>
    <row r="288" spans="1:11" ht="12.75" x14ac:dyDescent="0.2">
      <c r="A288" s="143"/>
      <c r="B288" s="292"/>
      <c r="C288" s="61"/>
      <c r="E288" s="16"/>
      <c r="F288" s="61"/>
      <c r="H288" s="16"/>
      <c r="K288" s="16"/>
    </row>
    <row r="289" spans="1:11" ht="12.75" x14ac:dyDescent="0.2">
      <c r="A289" s="143"/>
      <c r="B289" s="292"/>
      <c r="C289" s="61"/>
      <c r="E289" s="16"/>
      <c r="F289" s="61"/>
      <c r="H289" s="16"/>
      <c r="K289" s="16"/>
    </row>
    <row r="290" spans="1:11" ht="12.75" x14ac:dyDescent="0.2">
      <c r="A290" s="143"/>
      <c r="B290" s="292"/>
      <c r="C290" s="61"/>
      <c r="E290" s="16"/>
      <c r="F290" s="61"/>
      <c r="H290" s="16"/>
      <c r="K290" s="16"/>
    </row>
    <row r="291" spans="1:11" ht="12.75" x14ac:dyDescent="0.2">
      <c r="A291" s="143"/>
      <c r="B291" s="292"/>
      <c r="C291" s="61"/>
      <c r="E291" s="16"/>
      <c r="F291" s="61"/>
      <c r="H291" s="16"/>
      <c r="K291" s="16"/>
    </row>
    <row r="292" spans="1:11" ht="12.75" x14ac:dyDescent="0.2">
      <c r="A292" s="143"/>
      <c r="B292" s="292"/>
      <c r="C292" s="61"/>
      <c r="E292" s="16"/>
      <c r="F292" s="61"/>
      <c r="H292" s="16"/>
      <c r="K292" s="16"/>
    </row>
    <row r="293" spans="1:11" ht="12.75" x14ac:dyDescent="0.2">
      <c r="A293" s="143"/>
      <c r="B293" s="292"/>
      <c r="C293" s="61"/>
      <c r="E293" s="16"/>
      <c r="F293" s="61"/>
      <c r="H293" s="16"/>
      <c r="K293" s="16"/>
    </row>
    <row r="294" spans="1:11" ht="12.75" x14ac:dyDescent="0.2">
      <c r="A294" s="143"/>
      <c r="B294" s="292"/>
      <c r="C294" s="61"/>
      <c r="E294" s="16"/>
      <c r="F294" s="61"/>
      <c r="H294" s="16"/>
      <c r="K294" s="16"/>
    </row>
    <row r="295" spans="1:11" ht="12.75" x14ac:dyDescent="0.2">
      <c r="A295" s="143"/>
      <c r="B295" s="292"/>
      <c r="C295" s="61"/>
      <c r="E295" s="16"/>
      <c r="F295" s="61"/>
      <c r="H295" s="16"/>
      <c r="K295" s="16"/>
    </row>
    <row r="296" spans="1:11" ht="12.75" x14ac:dyDescent="0.2">
      <c r="A296" s="143"/>
      <c r="B296" s="292"/>
      <c r="C296" s="61"/>
      <c r="E296" s="16"/>
      <c r="F296" s="61"/>
      <c r="H296" s="16"/>
      <c r="K296" s="16"/>
    </row>
    <row r="297" spans="1:11" ht="12.75" x14ac:dyDescent="0.2">
      <c r="A297" s="143"/>
      <c r="B297" s="292"/>
      <c r="C297" s="61"/>
      <c r="E297" s="16"/>
      <c r="F297" s="61"/>
      <c r="H297" s="16"/>
      <c r="K297" s="16"/>
    </row>
    <row r="298" spans="1:11" ht="12.75" x14ac:dyDescent="0.2">
      <c r="A298" s="143"/>
      <c r="B298" s="292"/>
      <c r="C298" s="61"/>
      <c r="E298" s="16"/>
      <c r="F298" s="61"/>
      <c r="H298" s="16"/>
      <c r="K298" s="16"/>
    </row>
    <row r="299" spans="1:11" ht="12.75" x14ac:dyDescent="0.2">
      <c r="A299" s="143"/>
      <c r="B299" s="292"/>
      <c r="C299" s="61"/>
      <c r="E299" s="16"/>
      <c r="F299" s="61"/>
      <c r="H299" s="16"/>
      <c r="K299" s="16"/>
    </row>
    <row r="300" spans="1:11" ht="12.75" x14ac:dyDescent="0.2">
      <c r="A300" s="143"/>
      <c r="B300" s="292"/>
      <c r="C300" s="61"/>
      <c r="E300" s="16"/>
      <c r="F300" s="61"/>
      <c r="H300" s="16"/>
      <c r="K300" s="16"/>
    </row>
    <row r="301" spans="1:11" ht="12.75" x14ac:dyDescent="0.2">
      <c r="A301" s="143"/>
      <c r="B301" s="292"/>
      <c r="C301" s="61"/>
      <c r="E301" s="16"/>
      <c r="F301" s="61"/>
      <c r="H301" s="16"/>
      <c r="K301" s="16"/>
    </row>
    <row r="302" spans="1:11" ht="12.75" x14ac:dyDescent="0.2">
      <c r="A302" s="143"/>
      <c r="B302" s="292"/>
      <c r="C302" s="61"/>
      <c r="E302" s="16"/>
      <c r="F302" s="61"/>
      <c r="H302" s="16"/>
      <c r="K302" s="16"/>
    </row>
    <row r="303" spans="1:11" ht="12.75" x14ac:dyDescent="0.2">
      <c r="A303" s="143"/>
      <c r="B303" s="292"/>
      <c r="C303" s="61"/>
      <c r="E303" s="16"/>
      <c r="F303" s="61"/>
      <c r="H303" s="16"/>
      <c r="K303" s="16"/>
    </row>
    <row r="304" spans="1:11" ht="12.75" x14ac:dyDescent="0.2">
      <c r="A304" s="143"/>
      <c r="B304" s="292"/>
      <c r="C304" s="61"/>
      <c r="E304" s="16"/>
      <c r="F304" s="61"/>
      <c r="H304" s="16"/>
      <c r="K304" s="16"/>
    </row>
    <row r="305" spans="1:11" ht="12.75" x14ac:dyDescent="0.2">
      <c r="A305" s="143"/>
      <c r="B305" s="292"/>
      <c r="C305" s="61"/>
      <c r="E305" s="16"/>
      <c r="F305" s="61"/>
      <c r="H305" s="16"/>
      <c r="K305" s="16"/>
    </row>
    <row r="306" spans="1:11" ht="12.75" x14ac:dyDescent="0.2">
      <c r="A306" s="143"/>
      <c r="B306" s="292"/>
      <c r="C306" s="61"/>
      <c r="E306" s="16"/>
      <c r="F306" s="61"/>
      <c r="H306" s="16"/>
      <c r="K306" s="16"/>
    </row>
    <row r="307" spans="1:11" ht="12.75" x14ac:dyDescent="0.2">
      <c r="A307" s="143"/>
      <c r="B307" s="292"/>
      <c r="C307" s="61"/>
      <c r="E307" s="16"/>
      <c r="F307" s="61"/>
      <c r="H307" s="16"/>
      <c r="K307" s="16"/>
    </row>
    <row r="308" spans="1:11" ht="12.75" x14ac:dyDescent="0.2">
      <c r="A308" s="143"/>
      <c r="B308" s="292"/>
      <c r="C308" s="61"/>
      <c r="E308" s="16"/>
      <c r="F308" s="61"/>
      <c r="H308" s="16"/>
      <c r="K308" s="16"/>
    </row>
    <row r="309" spans="1:11" ht="12.75" x14ac:dyDescent="0.2">
      <c r="A309" s="143"/>
      <c r="B309" s="292"/>
      <c r="C309" s="61"/>
      <c r="E309" s="16"/>
      <c r="F309" s="61"/>
      <c r="H309" s="16"/>
      <c r="K309" s="16"/>
    </row>
    <row r="310" spans="1:11" ht="12.75" x14ac:dyDescent="0.2">
      <c r="A310" s="143"/>
      <c r="B310" s="292"/>
      <c r="C310" s="61"/>
      <c r="E310" s="16"/>
      <c r="F310" s="61"/>
      <c r="H310" s="16"/>
      <c r="K310" s="16"/>
    </row>
    <row r="311" spans="1:11" ht="12.75" x14ac:dyDescent="0.2">
      <c r="A311" s="143"/>
      <c r="B311" s="292"/>
      <c r="C311" s="61"/>
      <c r="E311" s="16"/>
      <c r="F311" s="61"/>
      <c r="H311" s="16"/>
      <c r="K311" s="16"/>
    </row>
    <row r="312" spans="1:11" ht="12.75" x14ac:dyDescent="0.2">
      <c r="A312" s="143"/>
      <c r="B312" s="292"/>
      <c r="C312" s="61"/>
      <c r="E312" s="16"/>
      <c r="F312" s="61"/>
      <c r="H312" s="16"/>
      <c r="K312" s="16"/>
    </row>
    <row r="313" spans="1:11" ht="12.75" x14ac:dyDescent="0.2">
      <c r="A313" s="143"/>
      <c r="B313" s="292"/>
      <c r="C313" s="61"/>
      <c r="E313" s="16"/>
      <c r="F313" s="61"/>
      <c r="H313" s="16"/>
      <c r="K313" s="16"/>
    </row>
    <row r="314" spans="1:11" ht="12.75" x14ac:dyDescent="0.2">
      <c r="A314" s="143"/>
      <c r="B314" s="292"/>
      <c r="C314" s="61"/>
      <c r="E314" s="16"/>
      <c r="F314" s="61"/>
      <c r="H314" s="16"/>
      <c r="K314" s="16"/>
    </row>
    <row r="315" spans="1:11" ht="12.75" x14ac:dyDescent="0.2">
      <c r="A315" s="143"/>
      <c r="B315" s="292"/>
      <c r="C315" s="61"/>
      <c r="E315" s="16"/>
      <c r="F315" s="61"/>
      <c r="H315" s="16"/>
      <c r="K315" s="16"/>
    </row>
    <row r="316" spans="1:11" ht="12.75" x14ac:dyDescent="0.2">
      <c r="A316" s="143"/>
      <c r="B316" s="292"/>
      <c r="C316" s="61"/>
      <c r="E316" s="16"/>
      <c r="F316" s="61"/>
      <c r="H316" s="16"/>
      <c r="K316" s="16"/>
    </row>
    <row r="317" spans="1:11" ht="12.75" x14ac:dyDescent="0.2">
      <c r="A317" s="143"/>
      <c r="B317" s="292"/>
      <c r="C317" s="61"/>
      <c r="E317" s="16"/>
      <c r="F317" s="61"/>
      <c r="H317" s="16"/>
      <c r="K317" s="16"/>
    </row>
    <row r="318" spans="1:11" ht="12.75" x14ac:dyDescent="0.2">
      <c r="A318" s="143"/>
      <c r="B318" s="292"/>
      <c r="C318" s="61"/>
      <c r="E318" s="16"/>
      <c r="F318" s="61"/>
      <c r="H318" s="16"/>
      <c r="K318" s="16"/>
    </row>
    <row r="319" spans="1:11" ht="12.75" x14ac:dyDescent="0.2">
      <c r="A319" s="143"/>
      <c r="B319" s="292"/>
      <c r="C319" s="61"/>
      <c r="E319" s="16"/>
      <c r="F319" s="61"/>
      <c r="H319" s="16"/>
      <c r="K319" s="16"/>
    </row>
    <row r="320" spans="1:11" ht="12.75" x14ac:dyDescent="0.2">
      <c r="A320" s="143"/>
      <c r="B320" s="292"/>
      <c r="C320" s="61"/>
      <c r="E320" s="16"/>
      <c r="F320" s="61"/>
      <c r="H320" s="16"/>
      <c r="K320" s="16"/>
    </row>
    <row r="321" spans="1:11" ht="12.75" x14ac:dyDescent="0.2">
      <c r="A321" s="143"/>
      <c r="B321" s="292"/>
      <c r="C321" s="61"/>
      <c r="E321" s="16"/>
      <c r="F321" s="61"/>
      <c r="H321" s="16"/>
      <c r="K321" s="16"/>
    </row>
    <row r="322" spans="1:11" ht="12.75" x14ac:dyDescent="0.2">
      <c r="A322" s="143"/>
      <c r="B322" s="292"/>
      <c r="C322" s="61"/>
      <c r="E322" s="16"/>
      <c r="F322" s="61"/>
      <c r="H322" s="16"/>
      <c r="K322" s="16"/>
    </row>
    <row r="323" spans="1:11" ht="12.75" x14ac:dyDescent="0.2">
      <c r="A323" s="143"/>
      <c r="B323" s="292"/>
      <c r="C323" s="61"/>
      <c r="E323" s="16"/>
      <c r="F323" s="61"/>
      <c r="H323" s="16"/>
      <c r="K323" s="16"/>
    </row>
    <row r="324" spans="1:11" ht="12.75" x14ac:dyDescent="0.2">
      <c r="A324" s="143"/>
      <c r="B324" s="292"/>
      <c r="C324" s="61"/>
      <c r="E324" s="16"/>
      <c r="F324" s="61"/>
      <c r="H324" s="16"/>
      <c r="K324" s="16"/>
    </row>
    <row r="325" spans="1:11" ht="12.75" x14ac:dyDescent="0.2">
      <c r="A325" s="143"/>
      <c r="B325" s="292"/>
      <c r="C325" s="61"/>
      <c r="E325" s="16"/>
      <c r="F325" s="61"/>
      <c r="H325" s="16"/>
      <c r="K325" s="16"/>
    </row>
    <row r="326" spans="1:11" ht="12.75" x14ac:dyDescent="0.2">
      <c r="A326" s="143"/>
      <c r="B326" s="292"/>
      <c r="C326" s="61"/>
      <c r="E326" s="16"/>
      <c r="F326" s="61"/>
      <c r="H326" s="16"/>
      <c r="K326" s="16"/>
    </row>
    <row r="327" spans="1:11" ht="12.75" x14ac:dyDescent="0.2">
      <c r="A327" s="143"/>
      <c r="B327" s="292"/>
      <c r="C327" s="61"/>
      <c r="E327" s="16"/>
      <c r="F327" s="61"/>
      <c r="H327" s="16"/>
      <c r="K327" s="16"/>
    </row>
    <row r="328" spans="1:11" ht="12.75" x14ac:dyDescent="0.2">
      <c r="A328" s="143"/>
      <c r="B328" s="292"/>
      <c r="C328" s="61"/>
      <c r="E328" s="16"/>
      <c r="F328" s="61"/>
      <c r="H328" s="16"/>
      <c r="K328" s="16"/>
    </row>
    <row r="329" spans="1:11" ht="12.75" x14ac:dyDescent="0.2">
      <c r="A329" s="143"/>
      <c r="B329" s="292"/>
      <c r="C329" s="61"/>
      <c r="E329" s="16"/>
      <c r="F329" s="61"/>
      <c r="H329" s="16"/>
      <c r="K329" s="16"/>
    </row>
    <row r="330" spans="1:11" ht="12.75" x14ac:dyDescent="0.2">
      <c r="A330" s="143"/>
      <c r="B330" s="292"/>
      <c r="C330" s="61"/>
      <c r="E330" s="16"/>
      <c r="F330" s="61"/>
      <c r="H330" s="16"/>
      <c r="K330" s="16"/>
    </row>
    <row r="331" spans="1:11" ht="12.75" x14ac:dyDescent="0.2">
      <c r="A331" s="143"/>
      <c r="B331" s="292"/>
      <c r="C331" s="61"/>
      <c r="E331" s="16"/>
      <c r="F331" s="61"/>
      <c r="H331" s="16"/>
      <c r="K331" s="16"/>
    </row>
    <row r="332" spans="1:11" ht="12.75" x14ac:dyDescent="0.2">
      <c r="A332" s="143"/>
      <c r="B332" s="292"/>
      <c r="C332" s="61"/>
      <c r="E332" s="16"/>
      <c r="F332" s="61"/>
      <c r="H332" s="16"/>
      <c r="K332" s="16"/>
    </row>
    <row r="333" spans="1:11" ht="12.75" x14ac:dyDescent="0.2">
      <c r="A333" s="143"/>
      <c r="B333" s="292"/>
      <c r="C333" s="61"/>
      <c r="E333" s="16"/>
      <c r="F333" s="61"/>
      <c r="H333" s="16"/>
      <c r="K333" s="16"/>
    </row>
    <row r="334" spans="1:11" ht="12.75" x14ac:dyDescent="0.2">
      <c r="A334" s="143"/>
      <c r="B334" s="292"/>
      <c r="C334" s="61"/>
      <c r="E334" s="16"/>
      <c r="F334" s="61"/>
      <c r="H334" s="16"/>
      <c r="K334" s="16"/>
    </row>
    <row r="335" spans="1:11" ht="12.75" x14ac:dyDescent="0.2">
      <c r="A335" s="143"/>
      <c r="B335" s="292"/>
      <c r="C335" s="61"/>
      <c r="E335" s="16"/>
      <c r="F335" s="61"/>
      <c r="H335" s="16"/>
      <c r="K335" s="16"/>
    </row>
    <row r="336" spans="1:11" ht="12.75" x14ac:dyDescent="0.2">
      <c r="A336" s="143"/>
      <c r="B336" s="292"/>
      <c r="C336" s="61"/>
      <c r="E336" s="16"/>
      <c r="F336" s="61"/>
      <c r="H336" s="16"/>
      <c r="K336" s="16"/>
    </row>
    <row r="337" spans="1:11" ht="12.75" x14ac:dyDescent="0.2">
      <c r="A337" s="143"/>
      <c r="B337" s="292"/>
      <c r="C337" s="61"/>
      <c r="E337" s="16"/>
      <c r="F337" s="61"/>
      <c r="H337" s="16"/>
      <c r="K337" s="16"/>
    </row>
    <row r="338" spans="1:11" ht="12.75" x14ac:dyDescent="0.2">
      <c r="A338" s="143"/>
      <c r="B338" s="292"/>
      <c r="C338" s="61"/>
      <c r="E338" s="16"/>
      <c r="F338" s="61"/>
      <c r="H338" s="16"/>
      <c r="K338" s="16"/>
    </row>
    <row r="339" spans="1:11" ht="12.75" x14ac:dyDescent="0.2">
      <c r="A339" s="143"/>
      <c r="B339" s="292"/>
      <c r="C339" s="61"/>
      <c r="E339" s="16"/>
      <c r="F339" s="61"/>
      <c r="H339" s="16"/>
      <c r="K339" s="16"/>
    </row>
    <row r="340" spans="1:11" ht="12.75" x14ac:dyDescent="0.2">
      <c r="A340" s="143"/>
      <c r="B340" s="292"/>
      <c r="C340" s="61"/>
      <c r="E340" s="16"/>
      <c r="F340" s="61"/>
      <c r="H340" s="16"/>
      <c r="K340" s="16"/>
    </row>
    <row r="341" spans="1:11" ht="12.75" x14ac:dyDescent="0.2">
      <c r="A341" s="143"/>
      <c r="B341" s="292"/>
      <c r="C341" s="61"/>
      <c r="E341" s="16"/>
      <c r="F341" s="61"/>
      <c r="H341" s="16"/>
      <c r="K341" s="16"/>
    </row>
    <row r="342" spans="1:11" ht="12.75" x14ac:dyDescent="0.2">
      <c r="A342" s="143"/>
      <c r="B342" s="292"/>
      <c r="C342" s="61"/>
      <c r="E342" s="16"/>
      <c r="F342" s="61"/>
      <c r="H342" s="16"/>
      <c r="K342" s="16"/>
    </row>
    <row r="343" spans="1:11" ht="12.75" x14ac:dyDescent="0.2">
      <c r="A343" s="143"/>
      <c r="B343" s="292"/>
      <c r="C343" s="61"/>
      <c r="E343" s="16"/>
      <c r="F343" s="61"/>
      <c r="H343" s="16"/>
      <c r="K343" s="16"/>
    </row>
    <row r="344" spans="1:11" ht="12.75" x14ac:dyDescent="0.2">
      <c r="A344" s="143"/>
      <c r="B344" s="292"/>
      <c r="C344" s="61"/>
      <c r="E344" s="16"/>
      <c r="F344" s="61"/>
      <c r="H344" s="16"/>
      <c r="K344" s="16"/>
    </row>
    <row r="345" spans="1:11" ht="12.75" x14ac:dyDescent="0.2">
      <c r="A345" s="143"/>
      <c r="B345" s="292"/>
      <c r="C345" s="61"/>
      <c r="E345" s="16"/>
      <c r="F345" s="61"/>
      <c r="H345" s="16"/>
      <c r="K345" s="16"/>
    </row>
    <row r="346" spans="1:11" ht="12.75" x14ac:dyDescent="0.2">
      <c r="A346" s="143"/>
      <c r="B346" s="292"/>
      <c r="C346" s="61"/>
      <c r="E346" s="16"/>
      <c r="F346" s="61"/>
      <c r="H346" s="16"/>
      <c r="K346" s="16"/>
    </row>
    <row r="347" spans="1:11" ht="12.75" x14ac:dyDescent="0.2">
      <c r="A347" s="143"/>
      <c r="B347" s="292"/>
      <c r="C347" s="61"/>
      <c r="E347" s="16"/>
      <c r="F347" s="61"/>
      <c r="H347" s="16"/>
      <c r="K347" s="16"/>
    </row>
    <row r="348" spans="1:11" ht="12.75" x14ac:dyDescent="0.2">
      <c r="A348" s="143"/>
      <c r="B348" s="292"/>
      <c r="C348" s="61"/>
      <c r="E348" s="16"/>
      <c r="F348" s="61"/>
      <c r="H348" s="16"/>
      <c r="K348" s="16"/>
    </row>
    <row r="349" spans="1:11" ht="12.75" x14ac:dyDescent="0.2">
      <c r="A349" s="143"/>
      <c r="B349" s="292"/>
      <c r="C349" s="61"/>
      <c r="E349" s="16"/>
      <c r="F349" s="61"/>
      <c r="H349" s="16"/>
      <c r="K349" s="16"/>
    </row>
    <row r="350" spans="1:11" ht="12.75" x14ac:dyDescent="0.2">
      <c r="A350" s="143"/>
      <c r="B350" s="292"/>
      <c r="C350" s="61"/>
      <c r="E350" s="16"/>
      <c r="F350" s="61"/>
      <c r="H350" s="16"/>
      <c r="K350" s="16"/>
    </row>
    <row r="351" spans="1:11" ht="12.75" x14ac:dyDescent="0.2">
      <c r="A351" s="143"/>
      <c r="B351" s="292"/>
      <c r="C351" s="61"/>
      <c r="E351" s="16"/>
      <c r="F351" s="61"/>
      <c r="H351" s="16"/>
      <c r="K351" s="16"/>
    </row>
    <row r="352" spans="1:11" ht="12.75" x14ac:dyDescent="0.2">
      <c r="A352" s="143"/>
      <c r="B352" s="292"/>
      <c r="C352" s="61"/>
      <c r="E352" s="16"/>
      <c r="F352" s="61"/>
      <c r="H352" s="16"/>
      <c r="K352" s="16"/>
    </row>
    <row r="353" spans="1:11" ht="12.75" x14ac:dyDescent="0.2">
      <c r="A353" s="143"/>
      <c r="B353" s="292"/>
      <c r="C353" s="61"/>
      <c r="E353" s="16"/>
      <c r="F353" s="61"/>
      <c r="H353" s="16"/>
      <c r="K353" s="16"/>
    </row>
    <row r="354" spans="1:11" ht="12.75" x14ac:dyDescent="0.2">
      <c r="A354" s="143"/>
      <c r="B354" s="292"/>
      <c r="C354" s="61"/>
      <c r="E354" s="16"/>
      <c r="F354" s="61"/>
      <c r="H354" s="16"/>
      <c r="K354" s="16"/>
    </row>
    <row r="355" spans="1:11" ht="12.75" x14ac:dyDescent="0.2">
      <c r="A355" s="143"/>
      <c r="B355" s="292"/>
      <c r="C355" s="61"/>
      <c r="E355" s="16"/>
      <c r="F355" s="61"/>
      <c r="H355" s="16"/>
      <c r="K355" s="16"/>
    </row>
    <row r="356" spans="1:11" ht="12.75" x14ac:dyDescent="0.2">
      <c r="A356" s="143"/>
      <c r="B356" s="292"/>
      <c r="C356" s="61"/>
      <c r="E356" s="16"/>
      <c r="F356" s="61"/>
      <c r="H356" s="16"/>
      <c r="K356" s="16"/>
    </row>
    <row r="357" spans="1:11" ht="12.75" x14ac:dyDescent="0.2">
      <c r="A357" s="143"/>
      <c r="B357" s="292"/>
      <c r="C357" s="61"/>
      <c r="E357" s="16"/>
      <c r="F357" s="61"/>
      <c r="H357" s="16"/>
      <c r="K357" s="16"/>
    </row>
    <row r="358" spans="1:11" ht="12.75" x14ac:dyDescent="0.2">
      <c r="A358" s="143"/>
      <c r="B358" s="292"/>
      <c r="C358" s="61"/>
      <c r="E358" s="16"/>
      <c r="F358" s="61"/>
      <c r="H358" s="16"/>
      <c r="K358" s="16"/>
    </row>
    <row r="359" spans="1:11" ht="12.75" x14ac:dyDescent="0.2">
      <c r="A359" s="143"/>
      <c r="B359" s="292"/>
      <c r="C359" s="61"/>
      <c r="E359" s="16"/>
      <c r="F359" s="61"/>
      <c r="H359" s="16"/>
      <c r="K359" s="16"/>
    </row>
    <row r="360" spans="1:11" ht="12.75" x14ac:dyDescent="0.2">
      <c r="A360" s="143"/>
      <c r="B360" s="292"/>
      <c r="C360" s="61"/>
      <c r="E360" s="16"/>
      <c r="F360" s="61"/>
      <c r="H360" s="16"/>
      <c r="K360" s="16"/>
    </row>
    <row r="361" spans="1:11" ht="12.75" x14ac:dyDescent="0.2">
      <c r="A361" s="143"/>
      <c r="B361" s="292"/>
      <c r="C361" s="61"/>
      <c r="E361" s="16"/>
      <c r="F361" s="61"/>
      <c r="H361" s="16"/>
      <c r="K361" s="16"/>
    </row>
    <row r="362" spans="1:11" ht="12.75" x14ac:dyDescent="0.2">
      <c r="A362" s="143"/>
      <c r="B362" s="292"/>
      <c r="C362" s="61"/>
      <c r="E362" s="16"/>
      <c r="F362" s="61"/>
      <c r="H362" s="16"/>
      <c r="K362" s="16"/>
    </row>
    <row r="363" spans="1:11" ht="12.75" x14ac:dyDescent="0.2">
      <c r="A363" s="143"/>
      <c r="B363" s="292"/>
      <c r="C363" s="61"/>
      <c r="E363" s="16"/>
      <c r="F363" s="61"/>
      <c r="H363" s="16"/>
      <c r="K363" s="16"/>
    </row>
    <row r="364" spans="1:11" ht="12.75" x14ac:dyDescent="0.2">
      <c r="A364" s="143"/>
      <c r="B364" s="292"/>
      <c r="C364" s="61"/>
      <c r="E364" s="16"/>
      <c r="F364" s="61"/>
      <c r="H364" s="16"/>
      <c r="K364" s="16"/>
    </row>
    <row r="365" spans="1:11" ht="12.75" x14ac:dyDescent="0.2">
      <c r="A365" s="143"/>
      <c r="B365" s="292"/>
      <c r="C365" s="61"/>
      <c r="E365" s="16"/>
      <c r="F365" s="61"/>
      <c r="H365" s="16"/>
      <c r="K365" s="16"/>
    </row>
    <row r="366" spans="1:11" ht="12.75" x14ac:dyDescent="0.2">
      <c r="A366" s="143"/>
      <c r="B366" s="292"/>
      <c r="C366" s="61"/>
      <c r="E366" s="16"/>
      <c r="F366" s="61"/>
      <c r="H366" s="16"/>
      <c r="K366" s="16"/>
    </row>
    <row r="367" spans="1:11" ht="12.75" x14ac:dyDescent="0.2">
      <c r="A367" s="143"/>
      <c r="B367" s="292"/>
      <c r="C367" s="61"/>
      <c r="E367" s="16"/>
      <c r="F367" s="61"/>
      <c r="H367" s="16"/>
      <c r="K367" s="16"/>
    </row>
    <row r="368" spans="1:11" ht="12.75" x14ac:dyDescent="0.2">
      <c r="A368" s="143"/>
      <c r="B368" s="292"/>
      <c r="C368" s="61"/>
      <c r="E368" s="16"/>
      <c r="F368" s="61"/>
      <c r="H368" s="16"/>
      <c r="K368" s="16"/>
    </row>
    <row r="369" spans="1:11" ht="12.75" x14ac:dyDescent="0.2">
      <c r="A369" s="143"/>
      <c r="B369" s="292"/>
      <c r="C369" s="61"/>
      <c r="E369" s="16"/>
      <c r="F369" s="61"/>
      <c r="H369" s="16"/>
      <c r="K369" s="16"/>
    </row>
    <row r="370" spans="1:11" ht="12.75" x14ac:dyDescent="0.2">
      <c r="A370" s="143"/>
      <c r="B370" s="292"/>
      <c r="C370" s="61"/>
      <c r="E370" s="16"/>
      <c r="F370" s="61"/>
      <c r="H370" s="16"/>
      <c r="K370" s="16"/>
    </row>
    <row r="371" spans="1:11" ht="12.75" x14ac:dyDescent="0.2">
      <c r="A371" s="143"/>
      <c r="B371" s="292"/>
      <c r="C371" s="61"/>
      <c r="E371" s="16"/>
      <c r="F371" s="61"/>
      <c r="H371" s="16"/>
      <c r="K371" s="16"/>
    </row>
    <row r="372" spans="1:11" ht="12.75" x14ac:dyDescent="0.2">
      <c r="A372" s="143"/>
      <c r="B372" s="292"/>
      <c r="C372" s="61"/>
      <c r="E372" s="16"/>
      <c r="F372" s="61"/>
      <c r="H372" s="16"/>
      <c r="K372" s="16"/>
    </row>
    <row r="373" spans="1:11" ht="12.75" x14ac:dyDescent="0.2">
      <c r="A373" s="143"/>
      <c r="B373" s="292"/>
      <c r="C373" s="61"/>
      <c r="E373" s="16"/>
      <c r="F373" s="61"/>
      <c r="H373" s="16"/>
      <c r="K373" s="16"/>
    </row>
    <row r="374" spans="1:11" ht="12.75" x14ac:dyDescent="0.2">
      <c r="A374" s="143"/>
      <c r="B374" s="292"/>
      <c r="C374" s="61"/>
      <c r="E374" s="16"/>
      <c r="F374" s="61"/>
      <c r="H374" s="16"/>
      <c r="K374" s="16"/>
    </row>
    <row r="375" spans="1:11" ht="12.75" x14ac:dyDescent="0.2">
      <c r="A375" s="143"/>
      <c r="B375" s="292"/>
      <c r="C375" s="61"/>
      <c r="E375" s="16"/>
      <c r="F375" s="61"/>
      <c r="H375" s="16"/>
      <c r="K375" s="16"/>
    </row>
    <row r="376" spans="1:11" ht="12.75" x14ac:dyDescent="0.2">
      <c r="A376" s="143"/>
      <c r="B376" s="292"/>
      <c r="C376" s="61"/>
      <c r="E376" s="16"/>
      <c r="F376" s="61"/>
      <c r="H376" s="16"/>
      <c r="K376" s="16"/>
    </row>
    <row r="377" spans="1:11" ht="12.75" x14ac:dyDescent="0.2">
      <c r="A377" s="143"/>
      <c r="B377" s="292"/>
      <c r="C377" s="61"/>
      <c r="E377" s="16"/>
      <c r="F377" s="61"/>
      <c r="H377" s="16"/>
      <c r="K377" s="16"/>
    </row>
    <row r="378" spans="1:11" ht="12.75" x14ac:dyDescent="0.2">
      <c r="A378" s="143"/>
      <c r="B378" s="292"/>
      <c r="C378" s="61"/>
      <c r="E378" s="16"/>
      <c r="F378" s="61"/>
      <c r="H378" s="16"/>
      <c r="K378" s="16"/>
    </row>
    <row r="379" spans="1:11" ht="12.75" x14ac:dyDescent="0.2">
      <c r="A379" s="143"/>
      <c r="B379" s="292"/>
      <c r="C379" s="61"/>
      <c r="E379" s="16"/>
      <c r="F379" s="61"/>
      <c r="H379" s="16"/>
      <c r="K379" s="16"/>
    </row>
    <row r="380" spans="1:11" ht="12.75" x14ac:dyDescent="0.2">
      <c r="A380" s="143"/>
      <c r="B380" s="292"/>
      <c r="C380" s="61"/>
      <c r="E380" s="16"/>
      <c r="F380" s="61"/>
      <c r="H380" s="16"/>
      <c r="K380" s="16"/>
    </row>
    <row r="381" spans="1:11" ht="12.75" x14ac:dyDescent="0.2">
      <c r="A381" s="143"/>
      <c r="B381" s="292"/>
      <c r="C381" s="61"/>
      <c r="E381" s="16"/>
      <c r="F381" s="61"/>
      <c r="H381" s="16"/>
      <c r="K381" s="16"/>
    </row>
    <row r="382" spans="1:11" ht="12.75" x14ac:dyDescent="0.2">
      <c r="A382" s="143"/>
      <c r="B382" s="292"/>
      <c r="C382" s="61"/>
      <c r="E382" s="16"/>
      <c r="F382" s="61"/>
      <c r="H382" s="16"/>
      <c r="K382" s="16"/>
    </row>
    <row r="383" spans="1:11" ht="12.75" x14ac:dyDescent="0.2">
      <c r="A383" s="143"/>
      <c r="B383" s="292"/>
      <c r="C383" s="61"/>
      <c r="E383" s="16"/>
      <c r="F383" s="61"/>
      <c r="H383" s="16"/>
      <c r="K383" s="16"/>
    </row>
    <row r="384" spans="1:11" ht="12.75" x14ac:dyDescent="0.2">
      <c r="A384" s="143"/>
      <c r="B384" s="292"/>
      <c r="C384" s="61"/>
      <c r="E384" s="16"/>
      <c r="F384" s="61"/>
      <c r="H384" s="16"/>
      <c r="K384" s="16"/>
    </row>
    <row r="385" spans="1:11" ht="12.75" x14ac:dyDescent="0.2">
      <c r="A385" s="143"/>
      <c r="B385" s="292"/>
      <c r="C385" s="61"/>
      <c r="E385" s="16"/>
      <c r="F385" s="61"/>
      <c r="H385" s="16"/>
      <c r="K385" s="16"/>
    </row>
    <row r="386" spans="1:11" ht="12.75" x14ac:dyDescent="0.2">
      <c r="A386" s="143"/>
      <c r="B386" s="292"/>
      <c r="C386" s="61"/>
      <c r="E386" s="16"/>
      <c r="F386" s="61"/>
      <c r="H386" s="16"/>
      <c r="K386" s="16"/>
    </row>
    <row r="387" spans="1:11" ht="12.75" x14ac:dyDescent="0.2">
      <c r="A387" s="143"/>
      <c r="B387" s="292"/>
      <c r="C387" s="61"/>
      <c r="E387" s="16"/>
      <c r="F387" s="61"/>
      <c r="H387" s="16"/>
      <c r="K387" s="16"/>
    </row>
    <row r="388" spans="1:11" ht="12.75" x14ac:dyDescent="0.2">
      <c r="A388" s="143"/>
      <c r="B388" s="292"/>
      <c r="C388" s="61"/>
      <c r="E388" s="16"/>
      <c r="F388" s="61"/>
      <c r="H388" s="16"/>
      <c r="K388" s="16"/>
    </row>
    <row r="389" spans="1:11" ht="12.75" x14ac:dyDescent="0.2">
      <c r="A389" s="143"/>
      <c r="B389" s="292"/>
      <c r="C389" s="61"/>
      <c r="E389" s="16"/>
      <c r="F389" s="61"/>
      <c r="H389" s="16"/>
      <c r="K389" s="16"/>
    </row>
    <row r="390" spans="1:11" ht="12.75" x14ac:dyDescent="0.2">
      <c r="A390" s="143"/>
      <c r="B390" s="292"/>
      <c r="C390" s="61"/>
      <c r="E390" s="16"/>
      <c r="F390" s="61"/>
      <c r="H390" s="16"/>
      <c r="K390" s="16"/>
    </row>
    <row r="391" spans="1:11" ht="12.75" x14ac:dyDescent="0.2">
      <c r="A391" s="143"/>
      <c r="B391" s="292"/>
      <c r="C391" s="61"/>
      <c r="E391" s="16"/>
      <c r="F391" s="61"/>
      <c r="H391" s="16"/>
      <c r="K391" s="16"/>
    </row>
    <row r="392" spans="1:11" ht="12.75" x14ac:dyDescent="0.2">
      <c r="A392" s="143"/>
      <c r="B392" s="292"/>
      <c r="C392" s="61"/>
      <c r="E392" s="16"/>
      <c r="F392" s="61"/>
      <c r="H392" s="16"/>
      <c r="K392" s="16"/>
    </row>
    <row r="393" spans="1:11" ht="12.75" x14ac:dyDescent="0.2">
      <c r="A393" s="143"/>
      <c r="B393" s="292"/>
      <c r="C393" s="61"/>
      <c r="E393" s="16"/>
      <c r="F393" s="61"/>
      <c r="H393" s="16"/>
      <c r="K393" s="16"/>
    </row>
    <row r="394" spans="1:11" ht="12.75" x14ac:dyDescent="0.2">
      <c r="A394" s="143"/>
      <c r="B394" s="292"/>
      <c r="C394" s="61"/>
      <c r="E394" s="16"/>
      <c r="F394" s="61"/>
      <c r="H394" s="16"/>
      <c r="K394" s="16"/>
    </row>
    <row r="395" spans="1:11" ht="12.75" x14ac:dyDescent="0.2">
      <c r="A395" s="143"/>
      <c r="B395" s="292"/>
      <c r="C395" s="61"/>
      <c r="E395" s="16"/>
      <c r="F395" s="61"/>
      <c r="H395" s="16"/>
      <c r="K395" s="16"/>
    </row>
    <row r="396" spans="1:11" ht="12.75" x14ac:dyDescent="0.2">
      <c r="A396" s="143"/>
      <c r="B396" s="292"/>
      <c r="C396" s="61"/>
      <c r="E396" s="16"/>
      <c r="F396" s="61"/>
      <c r="H396" s="16"/>
      <c r="K396" s="16"/>
    </row>
    <row r="397" spans="1:11" ht="12.75" x14ac:dyDescent="0.2">
      <c r="A397" s="143"/>
      <c r="B397" s="292"/>
      <c r="C397" s="61"/>
      <c r="E397" s="16"/>
      <c r="F397" s="61"/>
      <c r="H397" s="16"/>
      <c r="K397" s="16"/>
    </row>
    <row r="398" spans="1:11" ht="12.75" x14ac:dyDescent="0.2">
      <c r="A398" s="143"/>
      <c r="B398" s="292"/>
      <c r="C398" s="61"/>
      <c r="E398" s="16"/>
      <c r="F398" s="61"/>
      <c r="H398" s="16"/>
      <c r="K398" s="16"/>
    </row>
    <row r="399" spans="1:11" ht="12.75" x14ac:dyDescent="0.2">
      <c r="A399" s="143"/>
      <c r="B399" s="292"/>
      <c r="C399" s="61"/>
      <c r="E399" s="16"/>
      <c r="F399" s="61"/>
      <c r="H399" s="16"/>
      <c r="K399" s="16"/>
    </row>
    <row r="400" spans="1:11" ht="12.75" x14ac:dyDescent="0.2">
      <c r="A400" s="143"/>
      <c r="B400" s="292"/>
      <c r="C400" s="61"/>
      <c r="E400" s="16"/>
      <c r="F400" s="61"/>
      <c r="H400" s="16"/>
      <c r="K400" s="16"/>
    </row>
    <row r="401" spans="1:11" ht="12.75" x14ac:dyDescent="0.2">
      <c r="A401" s="143"/>
      <c r="B401" s="292"/>
      <c r="C401" s="61"/>
      <c r="E401" s="16"/>
      <c r="F401" s="61"/>
      <c r="H401" s="16"/>
      <c r="K401" s="16"/>
    </row>
    <row r="402" spans="1:11" ht="12.75" x14ac:dyDescent="0.2">
      <c r="A402" s="143"/>
      <c r="B402" s="292"/>
      <c r="C402" s="61"/>
      <c r="E402" s="16"/>
      <c r="F402" s="61"/>
      <c r="H402" s="16"/>
      <c r="K402" s="16"/>
    </row>
    <row r="403" spans="1:11" ht="12.75" x14ac:dyDescent="0.2">
      <c r="A403" s="143"/>
      <c r="B403" s="292"/>
      <c r="C403" s="61"/>
      <c r="E403" s="16"/>
      <c r="F403" s="61"/>
      <c r="H403" s="16"/>
      <c r="K403" s="16"/>
    </row>
    <row r="404" spans="1:11" ht="12.75" x14ac:dyDescent="0.2">
      <c r="A404" s="143"/>
      <c r="B404" s="292"/>
      <c r="C404" s="61"/>
      <c r="E404" s="16"/>
      <c r="F404" s="61"/>
      <c r="H404" s="16"/>
      <c r="K404" s="16"/>
    </row>
    <row r="405" spans="1:11" ht="12.75" x14ac:dyDescent="0.2">
      <c r="A405" s="143"/>
      <c r="B405" s="292"/>
      <c r="C405" s="61"/>
      <c r="E405" s="16"/>
      <c r="F405" s="61"/>
      <c r="H405" s="16"/>
      <c r="K405" s="16"/>
    </row>
    <row r="406" spans="1:11" ht="12.75" x14ac:dyDescent="0.2">
      <c r="A406" s="143"/>
      <c r="B406" s="292"/>
      <c r="C406" s="61"/>
      <c r="E406" s="16"/>
      <c r="F406" s="61"/>
      <c r="H406" s="16"/>
      <c r="K406" s="16"/>
    </row>
    <row r="407" spans="1:11" ht="12.75" x14ac:dyDescent="0.2">
      <c r="A407" s="143"/>
      <c r="B407" s="292"/>
      <c r="C407" s="61"/>
      <c r="E407" s="16"/>
      <c r="F407" s="61"/>
      <c r="H407" s="16"/>
      <c r="K407" s="16"/>
    </row>
    <row r="408" spans="1:11" ht="12.75" x14ac:dyDescent="0.2">
      <c r="A408" s="143"/>
      <c r="B408" s="292"/>
      <c r="C408" s="61"/>
      <c r="E408" s="16"/>
      <c r="F408" s="61"/>
      <c r="H408" s="16"/>
      <c r="K408" s="16"/>
    </row>
    <row r="409" spans="1:11" ht="12.75" x14ac:dyDescent="0.2">
      <c r="A409" s="143"/>
      <c r="B409" s="292"/>
      <c r="C409" s="61"/>
      <c r="E409" s="16"/>
      <c r="F409" s="61"/>
      <c r="H409" s="16"/>
      <c r="K409" s="16"/>
    </row>
    <row r="410" spans="1:11" ht="12.75" x14ac:dyDescent="0.2">
      <c r="A410" s="143"/>
      <c r="B410" s="292"/>
      <c r="C410" s="61"/>
      <c r="E410" s="16"/>
      <c r="F410" s="61"/>
      <c r="H410" s="16"/>
      <c r="K410" s="16"/>
    </row>
    <row r="411" spans="1:11" ht="12.75" x14ac:dyDescent="0.2">
      <c r="A411" s="143"/>
      <c r="B411" s="292"/>
      <c r="C411" s="61"/>
      <c r="E411" s="16"/>
      <c r="F411" s="61"/>
      <c r="H411" s="16"/>
      <c r="K411" s="16"/>
    </row>
    <row r="412" spans="1:11" ht="12.75" x14ac:dyDescent="0.2">
      <c r="A412" s="143"/>
      <c r="B412" s="292"/>
      <c r="C412" s="61"/>
      <c r="E412" s="16"/>
      <c r="F412" s="61"/>
      <c r="H412" s="16"/>
      <c r="K412" s="16"/>
    </row>
    <row r="413" spans="1:11" ht="12.75" x14ac:dyDescent="0.2">
      <c r="A413" s="143"/>
      <c r="B413" s="292"/>
      <c r="C413" s="61"/>
      <c r="E413" s="16"/>
      <c r="F413" s="61"/>
      <c r="H413" s="16"/>
      <c r="K413" s="16"/>
    </row>
    <row r="414" spans="1:11" ht="12.75" x14ac:dyDescent="0.2">
      <c r="A414" s="143"/>
      <c r="B414" s="292"/>
      <c r="C414" s="61"/>
      <c r="E414" s="16"/>
      <c r="F414" s="61"/>
      <c r="H414" s="16"/>
      <c r="K414" s="16"/>
    </row>
    <row r="415" spans="1:11" ht="12.75" x14ac:dyDescent="0.2">
      <c r="A415" s="143"/>
      <c r="B415" s="292"/>
      <c r="C415" s="61"/>
      <c r="E415" s="16"/>
      <c r="F415" s="61"/>
      <c r="H415" s="16"/>
      <c r="K415" s="16"/>
    </row>
    <row r="416" spans="1:11" ht="12.75" x14ac:dyDescent="0.2">
      <c r="A416" s="143"/>
      <c r="B416" s="292"/>
      <c r="C416" s="61"/>
      <c r="E416" s="16"/>
      <c r="F416" s="61"/>
      <c r="H416" s="16"/>
      <c r="K416" s="16"/>
    </row>
    <row r="417" spans="1:11" ht="12.75" x14ac:dyDescent="0.2">
      <c r="A417" s="143"/>
      <c r="B417" s="292"/>
      <c r="C417" s="61"/>
      <c r="E417" s="16"/>
      <c r="F417" s="61"/>
      <c r="H417" s="16"/>
      <c r="K417" s="16"/>
    </row>
    <row r="418" spans="1:11" ht="12.75" x14ac:dyDescent="0.2">
      <c r="A418" s="143"/>
      <c r="B418" s="292"/>
      <c r="C418" s="61"/>
      <c r="E418" s="16"/>
      <c r="F418" s="61"/>
      <c r="H418" s="16"/>
      <c r="K418" s="16"/>
    </row>
    <row r="419" spans="1:11" ht="12.75" x14ac:dyDescent="0.2">
      <c r="A419" s="143"/>
      <c r="B419" s="292"/>
      <c r="C419" s="61"/>
      <c r="E419" s="16"/>
      <c r="F419" s="61"/>
      <c r="H419" s="16"/>
      <c r="K419" s="16"/>
    </row>
    <row r="420" spans="1:11" ht="12.75" x14ac:dyDescent="0.2">
      <c r="A420" s="143"/>
      <c r="B420" s="292"/>
      <c r="C420" s="61"/>
      <c r="E420" s="16"/>
      <c r="F420" s="61"/>
      <c r="H420" s="16"/>
      <c r="K420" s="16"/>
    </row>
    <row r="421" spans="1:11" ht="12.75" x14ac:dyDescent="0.2">
      <c r="A421" s="143"/>
      <c r="B421" s="292"/>
      <c r="C421" s="61"/>
      <c r="E421" s="16"/>
      <c r="F421" s="61"/>
      <c r="H421" s="16"/>
      <c r="K421" s="16"/>
    </row>
    <row r="422" spans="1:11" ht="12.75" x14ac:dyDescent="0.2">
      <c r="A422" s="143"/>
      <c r="B422" s="292"/>
      <c r="C422" s="61"/>
      <c r="E422" s="16"/>
      <c r="F422" s="61"/>
      <c r="H422" s="16"/>
      <c r="K422" s="16"/>
    </row>
    <row r="423" spans="1:11" ht="12.75" x14ac:dyDescent="0.2">
      <c r="A423" s="143"/>
      <c r="B423" s="292"/>
      <c r="C423" s="61"/>
      <c r="E423" s="16"/>
      <c r="F423" s="61"/>
      <c r="H423" s="16"/>
      <c r="K423" s="16"/>
    </row>
    <row r="424" spans="1:11" ht="12.75" x14ac:dyDescent="0.2">
      <c r="A424" s="143"/>
      <c r="B424" s="292"/>
      <c r="C424" s="61"/>
      <c r="E424" s="16"/>
      <c r="F424" s="61"/>
      <c r="H424" s="16"/>
      <c r="K424" s="16"/>
    </row>
    <row r="425" spans="1:11" ht="12.75" x14ac:dyDescent="0.2">
      <c r="A425" s="143"/>
      <c r="B425" s="292"/>
      <c r="C425" s="61"/>
      <c r="E425" s="16"/>
      <c r="F425" s="61"/>
      <c r="H425" s="16"/>
      <c r="K425" s="16"/>
    </row>
    <row r="426" spans="1:11" ht="12.75" x14ac:dyDescent="0.2">
      <c r="A426" s="143"/>
      <c r="B426" s="292"/>
      <c r="C426" s="61"/>
      <c r="E426" s="16"/>
      <c r="F426" s="61"/>
      <c r="H426" s="16"/>
      <c r="K426" s="16"/>
    </row>
    <row r="427" spans="1:11" ht="12.75" x14ac:dyDescent="0.2">
      <c r="A427" s="143"/>
      <c r="B427" s="292"/>
      <c r="C427" s="61"/>
      <c r="E427" s="16"/>
      <c r="F427" s="61"/>
      <c r="H427" s="16"/>
      <c r="K427" s="16"/>
    </row>
    <row r="428" spans="1:11" ht="12.75" x14ac:dyDescent="0.2">
      <c r="A428" s="143"/>
      <c r="B428" s="292"/>
      <c r="C428" s="61"/>
      <c r="E428" s="16"/>
      <c r="F428" s="61"/>
      <c r="H428" s="16"/>
      <c r="K428" s="16"/>
    </row>
    <row r="429" spans="1:11" ht="12.75" x14ac:dyDescent="0.2">
      <c r="A429" s="143"/>
      <c r="B429" s="292"/>
      <c r="C429" s="61"/>
      <c r="E429" s="16"/>
      <c r="F429" s="61"/>
      <c r="H429" s="16"/>
      <c r="K429" s="16"/>
    </row>
    <row r="430" spans="1:11" ht="12.75" x14ac:dyDescent="0.2">
      <c r="A430" s="143"/>
      <c r="B430" s="292"/>
      <c r="C430" s="61"/>
      <c r="E430" s="16"/>
      <c r="F430" s="61"/>
      <c r="H430" s="16"/>
      <c r="K430" s="16"/>
    </row>
    <row r="431" spans="1:11" ht="12.75" x14ac:dyDescent="0.2">
      <c r="A431" s="143"/>
      <c r="B431" s="292"/>
      <c r="C431" s="61"/>
      <c r="E431" s="16"/>
      <c r="F431" s="61"/>
      <c r="H431" s="16"/>
      <c r="K431" s="16"/>
    </row>
    <row r="432" spans="1:11" ht="12.75" x14ac:dyDescent="0.2">
      <c r="A432" s="143"/>
      <c r="B432" s="292"/>
      <c r="C432" s="61"/>
      <c r="E432" s="16"/>
      <c r="F432" s="61"/>
      <c r="H432" s="16"/>
      <c r="K432" s="16"/>
    </row>
    <row r="433" spans="1:11" ht="12.75" x14ac:dyDescent="0.2">
      <c r="A433" s="143"/>
      <c r="B433" s="292"/>
      <c r="C433" s="61"/>
      <c r="E433" s="16"/>
      <c r="F433" s="61"/>
      <c r="H433" s="16"/>
      <c r="K433" s="16"/>
    </row>
    <row r="434" spans="1:11" ht="12.75" x14ac:dyDescent="0.2">
      <c r="A434" s="143"/>
      <c r="B434" s="292"/>
      <c r="C434" s="61"/>
      <c r="E434" s="16"/>
      <c r="F434" s="61"/>
      <c r="H434" s="16"/>
      <c r="K434" s="16"/>
    </row>
    <row r="435" spans="1:11" ht="12.75" x14ac:dyDescent="0.2">
      <c r="A435" s="143"/>
      <c r="B435" s="292"/>
      <c r="C435" s="61"/>
      <c r="E435" s="16"/>
      <c r="F435" s="61"/>
      <c r="H435" s="16"/>
      <c r="K435" s="16"/>
    </row>
    <row r="436" spans="1:11" ht="12.75" x14ac:dyDescent="0.2">
      <c r="A436" s="143"/>
      <c r="B436" s="292"/>
      <c r="C436" s="61"/>
      <c r="E436" s="16"/>
      <c r="F436" s="61"/>
      <c r="H436" s="16"/>
      <c r="K436" s="16"/>
    </row>
    <row r="437" spans="1:11" ht="12.75" x14ac:dyDescent="0.2">
      <c r="A437" s="143"/>
      <c r="B437" s="292"/>
      <c r="C437" s="61"/>
      <c r="E437" s="16"/>
      <c r="F437" s="61"/>
      <c r="H437" s="16"/>
      <c r="K437" s="16"/>
    </row>
    <row r="438" spans="1:11" ht="12.75" x14ac:dyDescent="0.2">
      <c r="A438" s="143"/>
      <c r="B438" s="292"/>
      <c r="C438" s="61"/>
      <c r="E438" s="16"/>
      <c r="F438" s="61"/>
      <c r="H438" s="16"/>
      <c r="K438" s="16"/>
    </row>
    <row r="439" spans="1:11" ht="12.75" x14ac:dyDescent="0.2">
      <c r="A439" s="143"/>
      <c r="B439" s="292"/>
      <c r="C439" s="61"/>
      <c r="E439" s="16"/>
      <c r="F439" s="61"/>
      <c r="H439" s="16"/>
      <c r="K439" s="16"/>
    </row>
    <row r="440" spans="1:11" ht="12.75" x14ac:dyDescent="0.2">
      <c r="A440" s="143"/>
      <c r="B440" s="292"/>
      <c r="C440" s="61"/>
      <c r="E440" s="16"/>
      <c r="F440" s="61"/>
      <c r="H440" s="16"/>
      <c r="K440" s="16"/>
    </row>
    <row r="441" spans="1:11" ht="12.75" x14ac:dyDescent="0.2">
      <c r="A441" s="143"/>
      <c r="B441" s="292"/>
      <c r="C441" s="61"/>
      <c r="E441" s="16"/>
      <c r="F441" s="61"/>
      <c r="H441" s="16"/>
      <c r="K441" s="16"/>
    </row>
    <row r="442" spans="1:11" ht="12.75" x14ac:dyDescent="0.2">
      <c r="A442" s="143"/>
      <c r="B442" s="292"/>
      <c r="C442" s="61"/>
      <c r="E442" s="16"/>
      <c r="F442" s="61"/>
      <c r="H442" s="16"/>
      <c r="K442" s="16"/>
    </row>
    <row r="443" spans="1:11" ht="12.75" x14ac:dyDescent="0.2">
      <c r="A443" s="143"/>
      <c r="B443" s="292"/>
      <c r="C443" s="61"/>
      <c r="E443" s="16"/>
      <c r="F443" s="61"/>
      <c r="H443" s="16"/>
      <c r="K443" s="16"/>
    </row>
    <row r="444" spans="1:11" ht="12.75" x14ac:dyDescent="0.2">
      <c r="A444" s="143"/>
      <c r="B444" s="292"/>
      <c r="C444" s="61"/>
      <c r="E444" s="16"/>
      <c r="F444" s="61"/>
      <c r="H444" s="16"/>
      <c r="K444" s="16"/>
    </row>
    <row r="445" spans="1:11" ht="12.75" x14ac:dyDescent="0.2">
      <c r="A445" s="143"/>
      <c r="B445" s="292"/>
      <c r="C445" s="61"/>
      <c r="E445" s="16"/>
      <c r="F445" s="61"/>
      <c r="H445" s="16"/>
      <c r="K445" s="16"/>
    </row>
    <row r="446" spans="1:11" ht="12.75" x14ac:dyDescent="0.2">
      <c r="A446" s="143"/>
      <c r="B446" s="292"/>
      <c r="C446" s="61"/>
      <c r="E446" s="16"/>
      <c r="F446" s="61"/>
      <c r="H446" s="16"/>
      <c r="K446" s="16"/>
    </row>
    <row r="447" spans="1:11" ht="12.75" x14ac:dyDescent="0.2">
      <c r="A447" s="143"/>
      <c r="B447" s="292"/>
      <c r="C447" s="61"/>
      <c r="E447" s="16"/>
      <c r="F447" s="61"/>
      <c r="H447" s="16"/>
      <c r="K447" s="16"/>
    </row>
    <row r="448" spans="1:11" ht="12.75" x14ac:dyDescent="0.2">
      <c r="A448" s="143"/>
      <c r="B448" s="292"/>
      <c r="C448" s="61"/>
      <c r="E448" s="16"/>
      <c r="F448" s="61"/>
      <c r="H448" s="16"/>
      <c r="K448" s="16"/>
    </row>
    <row r="449" spans="1:11" ht="12.75" x14ac:dyDescent="0.2">
      <c r="A449" s="143"/>
      <c r="B449" s="292"/>
      <c r="C449" s="61"/>
      <c r="E449" s="16"/>
      <c r="F449" s="61"/>
      <c r="H449" s="16"/>
      <c r="K449" s="16"/>
    </row>
    <row r="450" spans="1:11" ht="12.75" x14ac:dyDescent="0.2">
      <c r="A450" s="143"/>
      <c r="B450" s="292"/>
      <c r="C450" s="61"/>
      <c r="E450" s="16"/>
      <c r="F450" s="61"/>
      <c r="H450" s="16"/>
      <c r="K450" s="16"/>
    </row>
    <row r="451" spans="1:11" ht="12.75" x14ac:dyDescent="0.2">
      <c r="A451" s="143"/>
      <c r="B451" s="292"/>
      <c r="C451" s="61"/>
      <c r="E451" s="16"/>
      <c r="F451" s="61"/>
      <c r="H451" s="16"/>
      <c r="K451" s="16"/>
    </row>
    <row r="452" spans="1:11" ht="12.75" x14ac:dyDescent="0.2">
      <c r="A452" s="143"/>
      <c r="B452" s="292"/>
      <c r="C452" s="61"/>
      <c r="E452" s="16"/>
      <c r="F452" s="61"/>
      <c r="H452" s="16"/>
      <c r="K452" s="16"/>
    </row>
    <row r="453" spans="1:11" ht="12.75" x14ac:dyDescent="0.2">
      <c r="A453" s="143"/>
      <c r="B453" s="292"/>
      <c r="C453" s="61"/>
      <c r="E453" s="16"/>
      <c r="F453" s="61"/>
      <c r="H453" s="16"/>
      <c r="K453" s="16"/>
    </row>
    <row r="454" spans="1:11" ht="12.75" x14ac:dyDescent="0.2">
      <c r="A454" s="143"/>
      <c r="B454" s="292"/>
      <c r="C454" s="61"/>
      <c r="E454" s="16"/>
      <c r="F454" s="61"/>
      <c r="H454" s="16"/>
      <c r="K454" s="16"/>
    </row>
    <row r="455" spans="1:11" ht="12.75" x14ac:dyDescent="0.2">
      <c r="A455" s="143"/>
      <c r="B455" s="292"/>
      <c r="C455" s="61"/>
      <c r="E455" s="16"/>
      <c r="F455" s="61"/>
      <c r="H455" s="16"/>
      <c r="K455" s="16"/>
    </row>
    <row r="456" spans="1:11" ht="12.75" x14ac:dyDescent="0.2">
      <c r="A456" s="143"/>
      <c r="B456" s="292"/>
      <c r="C456" s="61"/>
      <c r="E456" s="16"/>
      <c r="F456" s="61"/>
      <c r="H456" s="16"/>
      <c r="K456" s="16"/>
    </row>
    <row r="457" spans="1:11" ht="12.75" x14ac:dyDescent="0.2">
      <c r="A457" s="143"/>
      <c r="B457" s="292"/>
      <c r="C457" s="61"/>
      <c r="E457" s="16"/>
      <c r="F457" s="61"/>
      <c r="H457" s="16"/>
      <c r="K457" s="16"/>
    </row>
    <row r="458" spans="1:11" ht="12.75" x14ac:dyDescent="0.2">
      <c r="A458" s="143"/>
      <c r="B458" s="292"/>
      <c r="C458" s="61"/>
      <c r="E458" s="16"/>
      <c r="F458" s="61"/>
      <c r="H458" s="16"/>
      <c r="K458" s="16"/>
    </row>
    <row r="459" spans="1:11" ht="12.75" x14ac:dyDescent="0.2">
      <c r="A459" s="143"/>
      <c r="B459" s="292"/>
      <c r="C459" s="61"/>
      <c r="E459" s="16"/>
      <c r="F459" s="61"/>
      <c r="H459" s="16"/>
      <c r="K459" s="16"/>
    </row>
    <row r="460" spans="1:11" ht="12.75" x14ac:dyDescent="0.2">
      <c r="A460" s="143"/>
      <c r="B460" s="292"/>
      <c r="C460" s="61"/>
      <c r="E460" s="16"/>
      <c r="F460" s="61"/>
      <c r="H460" s="16"/>
      <c r="K460" s="16"/>
    </row>
    <row r="461" spans="1:11" ht="12.75" x14ac:dyDescent="0.2">
      <c r="A461" s="143"/>
      <c r="B461" s="292"/>
      <c r="C461" s="61"/>
      <c r="E461" s="16"/>
      <c r="F461" s="61"/>
      <c r="H461" s="16"/>
      <c r="K461" s="16"/>
    </row>
    <row r="462" spans="1:11" ht="12.75" x14ac:dyDescent="0.2">
      <c r="A462" s="143"/>
      <c r="B462" s="292"/>
      <c r="C462" s="61"/>
      <c r="E462" s="16"/>
      <c r="F462" s="61"/>
      <c r="H462" s="16"/>
      <c r="K462" s="16"/>
    </row>
    <row r="463" spans="1:11" ht="12.75" x14ac:dyDescent="0.2">
      <c r="A463" s="143"/>
      <c r="B463" s="292"/>
      <c r="C463" s="61"/>
      <c r="E463" s="16"/>
      <c r="F463" s="61"/>
      <c r="H463" s="16"/>
      <c r="K463" s="16"/>
    </row>
    <row r="464" spans="1:11" ht="12.75" x14ac:dyDescent="0.2">
      <c r="A464" s="143"/>
      <c r="B464" s="292"/>
      <c r="C464" s="61"/>
      <c r="E464" s="16"/>
      <c r="F464" s="61"/>
      <c r="H464" s="16"/>
      <c r="K464" s="16"/>
    </row>
    <row r="465" spans="1:11" ht="12.75" x14ac:dyDescent="0.2">
      <c r="A465" s="143"/>
      <c r="B465" s="292"/>
      <c r="C465" s="61"/>
      <c r="E465" s="16"/>
      <c r="F465" s="61"/>
      <c r="H465" s="16"/>
      <c r="K465" s="16"/>
    </row>
    <row r="466" spans="1:11" ht="12.75" x14ac:dyDescent="0.2">
      <c r="A466" s="143"/>
      <c r="B466" s="292"/>
      <c r="C466" s="61"/>
      <c r="E466" s="16"/>
      <c r="F466" s="61"/>
      <c r="H466" s="16"/>
      <c r="K466" s="16"/>
    </row>
    <row r="467" spans="1:11" ht="12.75" x14ac:dyDescent="0.2">
      <c r="A467" s="143"/>
      <c r="B467" s="292"/>
      <c r="C467" s="61"/>
      <c r="E467" s="16"/>
      <c r="F467" s="61"/>
      <c r="H467" s="16"/>
      <c r="K467" s="16"/>
    </row>
    <row r="468" spans="1:11" ht="12.75" x14ac:dyDescent="0.2">
      <c r="A468" s="143"/>
      <c r="B468" s="292"/>
      <c r="C468" s="61"/>
      <c r="E468" s="16"/>
      <c r="F468" s="61"/>
      <c r="H468" s="16"/>
      <c r="K468" s="16"/>
    </row>
    <row r="469" spans="1:11" ht="12.75" x14ac:dyDescent="0.2">
      <c r="A469" s="143"/>
      <c r="B469" s="292"/>
      <c r="C469" s="61"/>
      <c r="E469" s="16"/>
      <c r="F469" s="61"/>
      <c r="H469" s="16"/>
      <c r="K469" s="16"/>
    </row>
    <row r="470" spans="1:11" ht="12.75" x14ac:dyDescent="0.2">
      <c r="A470" s="143"/>
      <c r="B470" s="292"/>
      <c r="C470" s="61"/>
      <c r="E470" s="16"/>
      <c r="F470" s="61"/>
      <c r="H470" s="16"/>
      <c r="K470" s="16"/>
    </row>
    <row r="471" spans="1:11" ht="12.75" x14ac:dyDescent="0.2">
      <c r="A471" s="143"/>
      <c r="B471" s="292"/>
      <c r="C471" s="61"/>
      <c r="E471" s="16"/>
      <c r="F471" s="61"/>
      <c r="H471" s="16"/>
      <c r="K471" s="16"/>
    </row>
    <row r="472" spans="1:11" ht="12.75" x14ac:dyDescent="0.2">
      <c r="A472" s="143"/>
      <c r="B472" s="292"/>
      <c r="C472" s="61"/>
      <c r="E472" s="16"/>
      <c r="F472" s="61"/>
      <c r="H472" s="16"/>
      <c r="K472" s="16"/>
    </row>
    <row r="473" spans="1:11" ht="12.75" x14ac:dyDescent="0.2">
      <c r="A473" s="143"/>
      <c r="B473" s="292"/>
      <c r="C473" s="61"/>
      <c r="E473" s="16"/>
      <c r="F473" s="61"/>
      <c r="H473" s="16"/>
      <c r="K473" s="16"/>
    </row>
    <row r="474" spans="1:11" ht="12.75" x14ac:dyDescent="0.2">
      <c r="A474" s="143"/>
      <c r="B474" s="292"/>
      <c r="C474" s="61"/>
      <c r="E474" s="16"/>
      <c r="F474" s="61"/>
      <c r="H474" s="16"/>
      <c r="K474" s="16"/>
    </row>
    <row r="475" spans="1:11" ht="12.75" x14ac:dyDescent="0.2">
      <c r="A475" s="143"/>
      <c r="B475" s="292"/>
      <c r="C475" s="61"/>
      <c r="E475" s="16"/>
      <c r="F475" s="61"/>
      <c r="H475" s="16"/>
      <c r="K475" s="16"/>
    </row>
    <row r="476" spans="1:11" ht="12.75" x14ac:dyDescent="0.2">
      <c r="A476" s="143"/>
      <c r="B476" s="292"/>
      <c r="C476" s="61"/>
      <c r="E476" s="16"/>
      <c r="F476" s="61"/>
      <c r="H476" s="16"/>
      <c r="K476" s="16"/>
    </row>
    <row r="477" spans="1:11" ht="12.75" x14ac:dyDescent="0.2">
      <c r="A477" s="143"/>
      <c r="B477" s="292"/>
      <c r="C477" s="61"/>
      <c r="E477" s="16"/>
      <c r="F477" s="61"/>
      <c r="H477" s="16"/>
      <c r="K477" s="16"/>
    </row>
    <row r="478" spans="1:11" ht="12.75" x14ac:dyDescent="0.2">
      <c r="A478" s="143"/>
      <c r="B478" s="292"/>
      <c r="C478" s="61"/>
      <c r="E478" s="16"/>
      <c r="F478" s="61"/>
      <c r="H478" s="16"/>
      <c r="K478" s="16"/>
    </row>
    <row r="479" spans="1:11" ht="12.75" x14ac:dyDescent="0.2">
      <c r="A479" s="143"/>
      <c r="B479" s="292"/>
      <c r="C479" s="61"/>
      <c r="E479" s="16"/>
      <c r="F479" s="61"/>
      <c r="H479" s="16"/>
      <c r="K479" s="16"/>
    </row>
    <row r="480" spans="1:11" ht="12.75" x14ac:dyDescent="0.2">
      <c r="A480" s="143"/>
      <c r="B480" s="292"/>
      <c r="C480" s="61"/>
      <c r="E480" s="16"/>
      <c r="F480" s="61"/>
      <c r="H480" s="16"/>
      <c r="K480" s="16"/>
    </row>
    <row r="481" spans="1:11" ht="12.75" x14ac:dyDescent="0.2">
      <c r="A481" s="143"/>
      <c r="B481" s="292"/>
      <c r="C481" s="61"/>
      <c r="E481" s="16"/>
      <c r="F481" s="61"/>
      <c r="H481" s="16"/>
      <c r="K481" s="16"/>
    </row>
    <row r="482" spans="1:11" ht="12.75" x14ac:dyDescent="0.2">
      <c r="A482" s="143"/>
      <c r="B482" s="292"/>
      <c r="C482" s="61"/>
      <c r="E482" s="16"/>
      <c r="F482" s="61"/>
      <c r="H482" s="16"/>
      <c r="K482" s="16"/>
    </row>
    <row r="483" spans="1:11" ht="12.75" x14ac:dyDescent="0.2">
      <c r="A483" s="143"/>
      <c r="B483" s="292"/>
      <c r="C483" s="61"/>
      <c r="E483" s="16"/>
      <c r="F483" s="61"/>
      <c r="H483" s="16"/>
      <c r="K483" s="16"/>
    </row>
    <row r="484" spans="1:11" ht="12.75" x14ac:dyDescent="0.2">
      <c r="A484" s="143"/>
      <c r="B484" s="292"/>
      <c r="C484" s="61"/>
      <c r="E484" s="16"/>
      <c r="F484" s="61"/>
      <c r="H484" s="16"/>
      <c r="K484" s="16"/>
    </row>
    <row r="485" spans="1:11" ht="12.75" x14ac:dyDescent="0.2">
      <c r="A485" s="143"/>
      <c r="B485" s="292"/>
      <c r="C485" s="61"/>
      <c r="E485" s="16"/>
      <c r="F485" s="61"/>
      <c r="H485" s="16"/>
      <c r="K485" s="16"/>
    </row>
    <row r="486" spans="1:11" ht="12.75" x14ac:dyDescent="0.2">
      <c r="A486" s="143"/>
      <c r="B486" s="292"/>
      <c r="C486" s="61"/>
      <c r="E486" s="16"/>
      <c r="F486" s="61"/>
      <c r="H486" s="16"/>
      <c r="K486" s="16"/>
    </row>
    <row r="487" spans="1:11" ht="12.75" x14ac:dyDescent="0.2">
      <c r="A487" s="143"/>
      <c r="B487" s="292"/>
      <c r="C487" s="61"/>
      <c r="E487" s="16"/>
      <c r="F487" s="61"/>
      <c r="H487" s="16"/>
      <c r="K487" s="16"/>
    </row>
    <row r="488" spans="1:11" ht="12.75" x14ac:dyDescent="0.2">
      <c r="A488" s="143"/>
      <c r="B488" s="292"/>
      <c r="C488" s="61"/>
      <c r="E488" s="16"/>
      <c r="F488" s="61"/>
      <c r="H488" s="16"/>
      <c r="K488" s="16"/>
    </row>
    <row r="489" spans="1:11" ht="12.75" x14ac:dyDescent="0.2">
      <c r="A489" s="143"/>
      <c r="B489" s="292"/>
      <c r="C489" s="61"/>
      <c r="E489" s="16"/>
      <c r="F489" s="61"/>
      <c r="H489" s="16"/>
      <c r="K489" s="16"/>
    </row>
    <row r="490" spans="1:11" ht="12.75" x14ac:dyDescent="0.2">
      <c r="A490" s="143"/>
      <c r="B490" s="292"/>
      <c r="C490" s="61"/>
      <c r="E490" s="16"/>
      <c r="F490" s="61"/>
      <c r="H490" s="16"/>
      <c r="K490" s="16"/>
    </row>
    <row r="491" spans="1:11" ht="12.75" x14ac:dyDescent="0.2">
      <c r="A491" s="143"/>
      <c r="B491" s="292"/>
      <c r="C491" s="61"/>
      <c r="E491" s="16"/>
      <c r="F491" s="61"/>
      <c r="H491" s="16"/>
      <c r="K491" s="16"/>
    </row>
    <row r="492" spans="1:11" ht="12.75" x14ac:dyDescent="0.2">
      <c r="A492" s="143"/>
      <c r="B492" s="292"/>
      <c r="C492" s="61"/>
      <c r="E492" s="16"/>
      <c r="F492" s="61"/>
      <c r="H492" s="16"/>
      <c r="K492" s="16"/>
    </row>
    <row r="493" spans="1:11" ht="12.75" x14ac:dyDescent="0.2">
      <c r="A493" s="143"/>
      <c r="B493" s="292"/>
      <c r="C493" s="61"/>
      <c r="E493" s="16"/>
      <c r="F493" s="61"/>
      <c r="H493" s="16"/>
      <c r="K493" s="16"/>
    </row>
    <row r="494" spans="1:11" ht="12.75" x14ac:dyDescent="0.2">
      <c r="A494" s="143"/>
      <c r="B494" s="292"/>
      <c r="C494" s="61"/>
      <c r="E494" s="16"/>
      <c r="F494" s="61"/>
      <c r="H494" s="16"/>
      <c r="K494" s="16"/>
    </row>
    <row r="495" spans="1:11" ht="12.75" x14ac:dyDescent="0.2">
      <c r="A495" s="143"/>
      <c r="B495" s="292"/>
      <c r="C495" s="61"/>
      <c r="E495" s="16"/>
      <c r="F495" s="61"/>
      <c r="H495" s="16"/>
      <c r="K495" s="16"/>
    </row>
    <row r="496" spans="1:11" ht="12.75" x14ac:dyDescent="0.2">
      <c r="A496" s="143"/>
      <c r="B496" s="292"/>
      <c r="C496" s="61"/>
      <c r="E496" s="16"/>
      <c r="F496" s="61"/>
      <c r="H496" s="16"/>
      <c r="K496" s="16"/>
    </row>
    <row r="497" spans="1:11" ht="12.75" x14ac:dyDescent="0.2">
      <c r="A497" s="143"/>
      <c r="B497" s="292"/>
      <c r="C497" s="61"/>
      <c r="E497" s="16"/>
      <c r="F497" s="61"/>
      <c r="H497" s="16"/>
      <c r="K497" s="16"/>
    </row>
    <row r="498" spans="1:11" ht="12.75" x14ac:dyDescent="0.2">
      <c r="A498" s="143"/>
      <c r="B498" s="292"/>
      <c r="C498" s="61"/>
      <c r="E498" s="16"/>
      <c r="F498" s="61"/>
      <c r="H498" s="16"/>
      <c r="K498" s="16"/>
    </row>
    <row r="499" spans="1:11" ht="12.75" x14ac:dyDescent="0.2">
      <c r="A499" s="143"/>
      <c r="B499" s="292"/>
      <c r="C499" s="61"/>
      <c r="E499" s="16"/>
      <c r="F499" s="61"/>
      <c r="H499" s="16"/>
      <c r="K499" s="16"/>
    </row>
    <row r="500" spans="1:11" ht="12.75" x14ac:dyDescent="0.2">
      <c r="A500" s="143"/>
      <c r="B500" s="292"/>
      <c r="C500" s="61"/>
      <c r="E500" s="16"/>
      <c r="F500" s="61"/>
      <c r="H500" s="16"/>
      <c r="K500" s="16"/>
    </row>
    <row r="501" spans="1:11" ht="12.75" x14ac:dyDescent="0.2">
      <c r="A501" s="143"/>
      <c r="B501" s="292"/>
      <c r="C501" s="61"/>
      <c r="E501" s="16"/>
      <c r="F501" s="61"/>
      <c r="H501" s="16"/>
      <c r="K501" s="16"/>
    </row>
    <row r="502" spans="1:11" ht="12.75" x14ac:dyDescent="0.2">
      <c r="A502" s="143"/>
      <c r="B502" s="292"/>
      <c r="C502" s="61"/>
      <c r="E502" s="16"/>
      <c r="F502" s="61"/>
      <c r="H502" s="16"/>
      <c r="K502" s="16"/>
    </row>
    <row r="503" spans="1:11" ht="12.75" x14ac:dyDescent="0.2">
      <c r="A503" s="143"/>
      <c r="B503" s="292"/>
      <c r="C503" s="61"/>
      <c r="E503" s="16"/>
      <c r="F503" s="61"/>
      <c r="H503" s="16"/>
      <c r="K503" s="16"/>
    </row>
    <row r="504" spans="1:11" ht="12.75" x14ac:dyDescent="0.2">
      <c r="A504" s="143"/>
      <c r="B504" s="292"/>
      <c r="C504" s="61"/>
      <c r="E504" s="16"/>
      <c r="F504" s="61"/>
      <c r="H504" s="16"/>
      <c r="K504" s="16"/>
    </row>
    <row r="505" spans="1:11" ht="12.75" x14ac:dyDescent="0.2">
      <c r="A505" s="143"/>
      <c r="B505" s="292"/>
      <c r="C505" s="61"/>
      <c r="E505" s="16"/>
      <c r="F505" s="61"/>
      <c r="H505" s="16"/>
      <c r="K505" s="16"/>
    </row>
    <row r="506" spans="1:11" ht="12.75" x14ac:dyDescent="0.2">
      <c r="A506" s="143"/>
      <c r="B506" s="292"/>
      <c r="C506" s="61"/>
      <c r="E506" s="16"/>
      <c r="F506" s="61"/>
      <c r="H506" s="16"/>
      <c r="K506" s="16"/>
    </row>
    <row r="507" spans="1:11" ht="12.75" x14ac:dyDescent="0.2">
      <c r="A507" s="143"/>
      <c r="B507" s="292"/>
      <c r="C507" s="61"/>
      <c r="E507" s="16"/>
      <c r="F507" s="61"/>
      <c r="H507" s="16"/>
      <c r="K507" s="16"/>
    </row>
    <row r="508" spans="1:11" ht="12.75" x14ac:dyDescent="0.2">
      <c r="A508" s="143"/>
      <c r="B508" s="292"/>
      <c r="C508" s="61"/>
      <c r="E508" s="16"/>
      <c r="F508" s="61"/>
      <c r="H508" s="16"/>
      <c r="K508" s="16"/>
    </row>
    <row r="509" spans="1:11" ht="12.75" x14ac:dyDescent="0.2">
      <c r="A509" s="143"/>
      <c r="B509" s="292"/>
      <c r="C509" s="61"/>
      <c r="E509" s="16"/>
      <c r="F509" s="61"/>
      <c r="H509" s="16"/>
      <c r="K509" s="16"/>
    </row>
    <row r="510" spans="1:11" ht="12.75" x14ac:dyDescent="0.2">
      <c r="A510" s="143"/>
      <c r="B510" s="292"/>
      <c r="C510" s="61"/>
      <c r="E510" s="16"/>
      <c r="F510" s="61"/>
      <c r="H510" s="16"/>
      <c r="K510" s="16"/>
    </row>
    <row r="511" spans="1:11" ht="12.75" x14ac:dyDescent="0.2">
      <c r="A511" s="143"/>
      <c r="B511" s="292"/>
      <c r="C511" s="61"/>
      <c r="E511" s="16"/>
      <c r="F511" s="61"/>
      <c r="H511" s="16"/>
      <c r="K511" s="16"/>
    </row>
    <row r="512" spans="1:11" ht="12.75" x14ac:dyDescent="0.2">
      <c r="A512" s="143"/>
      <c r="B512" s="292"/>
      <c r="C512" s="61"/>
      <c r="E512" s="16"/>
      <c r="F512" s="61"/>
      <c r="H512" s="16"/>
      <c r="K512" s="16"/>
    </row>
    <row r="513" spans="1:11" ht="12.75" x14ac:dyDescent="0.2">
      <c r="A513" s="143"/>
      <c r="B513" s="292"/>
      <c r="C513" s="61"/>
      <c r="E513" s="16"/>
      <c r="F513" s="61"/>
      <c r="H513" s="16"/>
      <c r="K513" s="16"/>
    </row>
    <row r="514" spans="1:11" ht="12.75" x14ac:dyDescent="0.2">
      <c r="A514" s="143"/>
      <c r="B514" s="292"/>
      <c r="C514" s="61"/>
      <c r="E514" s="16"/>
      <c r="F514" s="61"/>
      <c r="H514" s="16"/>
      <c r="K514" s="16"/>
    </row>
    <row r="515" spans="1:11" ht="12.75" x14ac:dyDescent="0.2">
      <c r="A515" s="143"/>
      <c r="B515" s="292"/>
      <c r="C515" s="61"/>
      <c r="E515" s="16"/>
      <c r="F515" s="61"/>
      <c r="H515" s="16"/>
      <c r="K515" s="16"/>
    </row>
    <row r="516" spans="1:11" ht="12.75" x14ac:dyDescent="0.2">
      <c r="A516" s="143"/>
      <c r="B516" s="292"/>
      <c r="C516" s="61"/>
      <c r="E516" s="16"/>
      <c r="F516" s="61"/>
      <c r="H516" s="16"/>
      <c r="K516" s="16"/>
    </row>
    <row r="517" spans="1:11" ht="12.75" x14ac:dyDescent="0.2">
      <c r="A517" s="143"/>
      <c r="B517" s="292"/>
      <c r="C517" s="61"/>
      <c r="E517" s="16"/>
      <c r="F517" s="61"/>
      <c r="H517" s="16"/>
      <c r="K517" s="16"/>
    </row>
    <row r="518" spans="1:11" ht="12.75" x14ac:dyDescent="0.2">
      <c r="A518" s="143"/>
      <c r="B518" s="292"/>
      <c r="C518" s="61"/>
      <c r="E518" s="16"/>
      <c r="F518" s="61"/>
      <c r="H518" s="16"/>
      <c r="K518" s="16"/>
    </row>
    <row r="519" spans="1:11" ht="12.75" x14ac:dyDescent="0.2">
      <c r="A519" s="143"/>
      <c r="B519" s="292"/>
      <c r="C519" s="61"/>
      <c r="E519" s="16"/>
      <c r="F519" s="61"/>
      <c r="H519" s="16"/>
      <c r="K519" s="16"/>
    </row>
    <row r="520" spans="1:11" ht="12.75" x14ac:dyDescent="0.2">
      <c r="A520" s="143"/>
      <c r="B520" s="292"/>
      <c r="C520" s="61"/>
      <c r="E520" s="16"/>
      <c r="F520" s="61"/>
      <c r="H520" s="16"/>
      <c r="K520" s="16"/>
    </row>
    <row r="521" spans="1:11" ht="12.75" x14ac:dyDescent="0.2">
      <c r="A521" s="143"/>
      <c r="B521" s="292"/>
      <c r="C521" s="61"/>
      <c r="E521" s="16"/>
      <c r="F521" s="61"/>
      <c r="H521" s="16"/>
      <c r="K521" s="16"/>
    </row>
    <row r="522" spans="1:11" ht="12.75" x14ac:dyDescent="0.2">
      <c r="A522" s="143"/>
      <c r="B522" s="292"/>
      <c r="C522" s="61"/>
      <c r="E522" s="16"/>
      <c r="F522" s="61"/>
      <c r="H522" s="16"/>
      <c r="K522" s="16"/>
    </row>
    <row r="523" spans="1:11" ht="12.75" x14ac:dyDescent="0.2">
      <c r="A523" s="143"/>
      <c r="B523" s="292"/>
      <c r="C523" s="61"/>
      <c r="E523" s="16"/>
      <c r="F523" s="61"/>
      <c r="H523" s="16"/>
      <c r="K523" s="16"/>
    </row>
    <row r="524" spans="1:11" ht="12.75" x14ac:dyDescent="0.2">
      <c r="A524" s="143"/>
      <c r="B524" s="292"/>
      <c r="C524" s="61"/>
      <c r="E524" s="16"/>
      <c r="F524" s="61"/>
      <c r="H524" s="16"/>
      <c r="K524" s="16"/>
    </row>
    <row r="525" spans="1:11" ht="12.75" x14ac:dyDescent="0.2">
      <c r="A525" s="143"/>
      <c r="B525" s="292"/>
      <c r="C525" s="61"/>
      <c r="E525" s="16"/>
      <c r="F525" s="61"/>
      <c r="H525" s="16"/>
      <c r="K525" s="16"/>
    </row>
    <row r="526" spans="1:11" ht="12.75" x14ac:dyDescent="0.2">
      <c r="A526" s="143"/>
      <c r="B526" s="292"/>
      <c r="C526" s="61"/>
      <c r="E526" s="16"/>
      <c r="F526" s="61"/>
      <c r="H526" s="16"/>
      <c r="K526" s="16"/>
    </row>
    <row r="527" spans="1:11" ht="12.75" x14ac:dyDescent="0.2">
      <c r="A527" s="143"/>
      <c r="B527" s="292"/>
      <c r="C527" s="61"/>
      <c r="E527" s="16"/>
      <c r="F527" s="61"/>
      <c r="H527" s="16"/>
      <c r="K527" s="16"/>
    </row>
    <row r="528" spans="1:11" ht="12.75" x14ac:dyDescent="0.2">
      <c r="A528" s="143"/>
      <c r="B528" s="292"/>
      <c r="C528" s="61"/>
      <c r="E528" s="16"/>
      <c r="F528" s="61"/>
      <c r="H528" s="16"/>
      <c r="K528" s="16"/>
    </row>
    <row r="529" spans="1:11" ht="12.75" x14ac:dyDescent="0.2">
      <c r="A529" s="143"/>
      <c r="B529" s="292"/>
      <c r="C529" s="61"/>
      <c r="E529" s="16"/>
      <c r="F529" s="61"/>
      <c r="H529" s="16"/>
      <c r="K529" s="16"/>
    </row>
    <row r="530" spans="1:11" ht="12.75" x14ac:dyDescent="0.2">
      <c r="A530" s="143"/>
      <c r="B530" s="292"/>
      <c r="C530" s="61"/>
      <c r="E530" s="16"/>
      <c r="F530" s="61"/>
      <c r="H530" s="16"/>
      <c r="K530" s="16"/>
    </row>
    <row r="531" spans="1:11" ht="12.75" x14ac:dyDescent="0.2">
      <c r="A531" s="143"/>
      <c r="B531" s="292"/>
      <c r="C531" s="61"/>
      <c r="E531" s="16"/>
      <c r="F531" s="61"/>
      <c r="H531" s="16"/>
      <c r="K531" s="16"/>
    </row>
    <row r="532" spans="1:11" ht="12.75" x14ac:dyDescent="0.2">
      <c r="A532" s="143"/>
      <c r="B532" s="292"/>
      <c r="C532" s="61"/>
      <c r="E532" s="16"/>
      <c r="F532" s="61"/>
      <c r="H532" s="16"/>
      <c r="K532" s="16"/>
    </row>
    <row r="533" spans="1:11" ht="12.75" x14ac:dyDescent="0.2">
      <c r="A533" s="143"/>
      <c r="B533" s="292"/>
      <c r="C533" s="61"/>
      <c r="E533" s="16"/>
      <c r="F533" s="61"/>
      <c r="H533" s="16"/>
      <c r="K533" s="16"/>
    </row>
    <row r="534" spans="1:11" ht="12.75" x14ac:dyDescent="0.2">
      <c r="A534" s="143"/>
      <c r="B534" s="292"/>
      <c r="C534" s="61"/>
      <c r="E534" s="16"/>
      <c r="F534" s="61"/>
      <c r="H534" s="16"/>
      <c r="K534" s="16"/>
    </row>
    <row r="535" spans="1:11" ht="12.75" x14ac:dyDescent="0.2">
      <c r="A535" s="143"/>
      <c r="B535" s="292"/>
      <c r="C535" s="61"/>
      <c r="E535" s="16"/>
      <c r="F535" s="61"/>
      <c r="H535" s="16"/>
      <c r="K535" s="16"/>
    </row>
    <row r="536" spans="1:11" ht="12.75" x14ac:dyDescent="0.2">
      <c r="A536" s="143"/>
      <c r="B536" s="292"/>
      <c r="C536" s="61"/>
      <c r="E536" s="16"/>
      <c r="F536" s="61"/>
      <c r="H536" s="16"/>
      <c r="K536" s="16"/>
    </row>
    <row r="537" spans="1:11" ht="12.75" x14ac:dyDescent="0.2">
      <c r="A537" s="143"/>
      <c r="B537" s="292"/>
      <c r="C537" s="61"/>
      <c r="E537" s="16"/>
      <c r="F537" s="61"/>
      <c r="H537" s="16"/>
      <c r="K537" s="16"/>
    </row>
    <row r="538" spans="1:11" ht="12.75" x14ac:dyDescent="0.2">
      <c r="A538" s="143"/>
      <c r="B538" s="292"/>
      <c r="C538" s="61"/>
      <c r="E538" s="16"/>
      <c r="F538" s="61"/>
      <c r="H538" s="16"/>
      <c r="K538" s="16"/>
    </row>
    <row r="539" spans="1:11" ht="12.75" x14ac:dyDescent="0.2">
      <c r="A539" s="143"/>
      <c r="B539" s="292"/>
      <c r="C539" s="61"/>
      <c r="E539" s="16"/>
      <c r="F539" s="61"/>
      <c r="H539" s="16"/>
      <c r="K539" s="16"/>
    </row>
    <row r="540" spans="1:11" ht="12.75" x14ac:dyDescent="0.2">
      <c r="A540" s="143"/>
      <c r="B540" s="292"/>
      <c r="C540" s="61"/>
      <c r="E540" s="16"/>
      <c r="F540" s="61"/>
      <c r="H540" s="16"/>
      <c r="K540" s="16"/>
    </row>
    <row r="541" spans="1:11" ht="12.75" x14ac:dyDescent="0.2">
      <c r="A541" s="143"/>
      <c r="B541" s="292"/>
      <c r="C541" s="61"/>
      <c r="E541" s="16"/>
      <c r="F541" s="61"/>
      <c r="H541" s="16"/>
      <c r="K541" s="16"/>
    </row>
    <row r="542" spans="1:11" ht="12.75" x14ac:dyDescent="0.2">
      <c r="A542" s="143"/>
      <c r="B542" s="292"/>
      <c r="C542" s="61"/>
      <c r="E542" s="16"/>
      <c r="F542" s="61"/>
      <c r="H542" s="16"/>
      <c r="K542" s="16"/>
    </row>
    <row r="543" spans="1:11" ht="12.75" x14ac:dyDescent="0.2">
      <c r="A543" s="143"/>
      <c r="B543" s="292"/>
      <c r="C543" s="61"/>
      <c r="E543" s="16"/>
      <c r="F543" s="61"/>
      <c r="H543" s="16"/>
      <c r="K543" s="16"/>
    </row>
    <row r="544" spans="1:11" ht="12.75" x14ac:dyDescent="0.2">
      <c r="A544" s="143"/>
      <c r="B544" s="292"/>
      <c r="C544" s="61"/>
      <c r="E544" s="16"/>
      <c r="F544" s="61"/>
      <c r="H544" s="16"/>
      <c r="K544" s="16"/>
    </row>
    <row r="545" spans="1:11" ht="12.75" x14ac:dyDescent="0.2">
      <c r="A545" s="143"/>
      <c r="B545" s="292"/>
      <c r="C545" s="61"/>
      <c r="E545" s="16"/>
      <c r="F545" s="61"/>
      <c r="H545" s="16"/>
      <c r="K545" s="16"/>
    </row>
    <row r="546" spans="1:11" ht="12.75" x14ac:dyDescent="0.2">
      <c r="A546" s="143"/>
      <c r="B546" s="292"/>
      <c r="C546" s="61"/>
      <c r="E546" s="16"/>
      <c r="F546" s="61"/>
      <c r="H546" s="16"/>
      <c r="K546" s="16"/>
    </row>
    <row r="547" spans="1:11" ht="12.75" x14ac:dyDescent="0.2">
      <c r="A547" s="143"/>
      <c r="B547" s="292"/>
      <c r="C547" s="61"/>
      <c r="E547" s="16"/>
      <c r="F547" s="61"/>
      <c r="H547" s="16"/>
      <c r="K547" s="16"/>
    </row>
    <row r="548" spans="1:11" ht="12.75" x14ac:dyDescent="0.2">
      <c r="A548" s="143"/>
      <c r="B548" s="292"/>
      <c r="C548" s="61"/>
      <c r="E548" s="16"/>
      <c r="F548" s="61"/>
      <c r="H548" s="16"/>
      <c r="K548" s="16"/>
    </row>
    <row r="549" spans="1:11" ht="12.75" x14ac:dyDescent="0.2">
      <c r="A549" s="143"/>
      <c r="B549" s="292"/>
      <c r="C549" s="61"/>
      <c r="E549" s="16"/>
      <c r="F549" s="61"/>
      <c r="H549" s="16"/>
      <c r="K549" s="16"/>
    </row>
    <row r="550" spans="1:11" ht="12.75" x14ac:dyDescent="0.2">
      <c r="A550" s="143"/>
      <c r="B550" s="292"/>
      <c r="C550" s="61"/>
      <c r="E550" s="16"/>
      <c r="F550" s="61"/>
      <c r="H550" s="16"/>
      <c r="K550" s="16"/>
    </row>
    <row r="551" spans="1:11" ht="12.75" x14ac:dyDescent="0.2">
      <c r="A551" s="143"/>
      <c r="B551" s="292"/>
      <c r="C551" s="61"/>
      <c r="E551" s="16"/>
      <c r="F551" s="61"/>
      <c r="H551" s="16"/>
      <c r="K551" s="16"/>
    </row>
    <row r="552" spans="1:11" ht="12.75" x14ac:dyDescent="0.2">
      <c r="A552" s="143"/>
      <c r="B552" s="292"/>
      <c r="C552" s="61"/>
      <c r="E552" s="16"/>
      <c r="F552" s="61"/>
      <c r="H552" s="16"/>
      <c r="K552" s="16"/>
    </row>
    <row r="553" spans="1:11" ht="12.75" x14ac:dyDescent="0.2">
      <c r="A553" s="143"/>
      <c r="B553" s="292"/>
      <c r="C553" s="61"/>
      <c r="E553" s="16"/>
      <c r="F553" s="61"/>
      <c r="H553" s="16"/>
      <c r="K553" s="16"/>
    </row>
    <row r="554" spans="1:11" ht="12.75" x14ac:dyDescent="0.2">
      <c r="A554" s="143"/>
      <c r="B554" s="292"/>
      <c r="C554" s="61"/>
      <c r="E554" s="16"/>
      <c r="F554" s="61"/>
      <c r="H554" s="16"/>
      <c r="K554" s="16"/>
    </row>
    <row r="555" spans="1:11" ht="12.75" x14ac:dyDescent="0.2">
      <c r="A555" s="143"/>
      <c r="B555" s="292"/>
      <c r="C555" s="61"/>
      <c r="E555" s="16"/>
      <c r="F555" s="61"/>
      <c r="H555" s="16"/>
      <c r="K555" s="16"/>
    </row>
    <row r="556" spans="1:11" ht="12.75" x14ac:dyDescent="0.2">
      <c r="A556" s="143"/>
      <c r="B556" s="292"/>
      <c r="C556" s="61"/>
      <c r="E556" s="16"/>
      <c r="F556" s="61"/>
      <c r="H556" s="16"/>
      <c r="K556" s="16"/>
    </row>
    <row r="557" spans="1:11" ht="12.75" x14ac:dyDescent="0.2">
      <c r="A557" s="143"/>
      <c r="B557" s="292"/>
      <c r="C557" s="61"/>
      <c r="E557" s="16"/>
      <c r="F557" s="61"/>
      <c r="H557" s="16"/>
      <c r="K557" s="16"/>
    </row>
    <row r="558" spans="1:11" ht="12.75" x14ac:dyDescent="0.2">
      <c r="A558" s="143"/>
      <c r="B558" s="292"/>
      <c r="C558" s="61"/>
      <c r="E558" s="16"/>
      <c r="F558" s="61"/>
      <c r="H558" s="16"/>
      <c r="K558" s="16"/>
    </row>
    <row r="559" spans="1:11" ht="12.75" x14ac:dyDescent="0.2">
      <c r="A559" s="143"/>
      <c r="B559" s="292"/>
      <c r="C559" s="61"/>
      <c r="E559" s="16"/>
      <c r="F559" s="61"/>
      <c r="H559" s="16"/>
      <c r="K559" s="16"/>
    </row>
    <row r="560" spans="1:11" ht="12.75" x14ac:dyDescent="0.2">
      <c r="A560" s="143"/>
      <c r="B560" s="292"/>
      <c r="C560" s="61"/>
      <c r="E560" s="16"/>
      <c r="F560" s="61"/>
      <c r="H560" s="16"/>
      <c r="K560" s="16"/>
    </row>
    <row r="561" spans="1:11" ht="12.75" x14ac:dyDescent="0.2">
      <c r="A561" s="143"/>
      <c r="B561" s="292"/>
      <c r="C561" s="61"/>
      <c r="E561" s="16"/>
      <c r="F561" s="61"/>
      <c r="H561" s="16"/>
      <c r="K561" s="16"/>
    </row>
    <row r="562" spans="1:11" ht="12.75" x14ac:dyDescent="0.2">
      <c r="A562" s="143"/>
      <c r="B562" s="292"/>
      <c r="C562" s="61"/>
      <c r="E562" s="16"/>
      <c r="F562" s="61"/>
      <c r="H562" s="16"/>
      <c r="K562" s="16"/>
    </row>
    <row r="563" spans="1:11" ht="12.75" x14ac:dyDescent="0.2">
      <c r="A563" s="143"/>
      <c r="B563" s="292"/>
      <c r="C563" s="61"/>
      <c r="E563" s="16"/>
      <c r="F563" s="61"/>
      <c r="H563" s="16"/>
      <c r="K563" s="16"/>
    </row>
    <row r="564" spans="1:11" ht="12.75" x14ac:dyDescent="0.2">
      <c r="A564" s="143"/>
      <c r="B564" s="292"/>
      <c r="C564" s="61"/>
      <c r="E564" s="16"/>
      <c r="F564" s="61"/>
      <c r="H564" s="16"/>
      <c r="K564" s="16"/>
    </row>
    <row r="565" spans="1:11" ht="12.75" x14ac:dyDescent="0.2">
      <c r="A565" s="143"/>
      <c r="B565" s="292"/>
      <c r="C565" s="61"/>
      <c r="E565" s="16"/>
      <c r="F565" s="61"/>
      <c r="H565" s="16"/>
      <c r="K565" s="16"/>
    </row>
    <row r="566" spans="1:11" ht="12.75" x14ac:dyDescent="0.2">
      <c r="A566" s="143"/>
      <c r="B566" s="292"/>
      <c r="C566" s="61"/>
      <c r="E566" s="16"/>
      <c r="F566" s="61"/>
      <c r="H566" s="16"/>
      <c r="K566" s="16"/>
    </row>
    <row r="567" spans="1:11" ht="12.75" x14ac:dyDescent="0.2">
      <c r="A567" s="143"/>
      <c r="B567" s="292"/>
      <c r="C567" s="61"/>
      <c r="E567" s="16"/>
      <c r="F567" s="61"/>
      <c r="H567" s="16"/>
      <c r="K567" s="16"/>
    </row>
    <row r="568" spans="1:11" ht="12.75" x14ac:dyDescent="0.2">
      <c r="A568" s="143"/>
      <c r="B568" s="292"/>
      <c r="C568" s="61"/>
      <c r="E568" s="16"/>
      <c r="F568" s="61"/>
      <c r="H568" s="16"/>
      <c r="K568" s="16"/>
    </row>
    <row r="569" spans="1:11" ht="12.75" x14ac:dyDescent="0.2">
      <c r="A569" s="143"/>
      <c r="B569" s="292"/>
      <c r="C569" s="61"/>
      <c r="E569" s="16"/>
      <c r="F569" s="61"/>
      <c r="H569" s="16"/>
      <c r="K569" s="16"/>
    </row>
    <row r="570" spans="1:11" ht="12.75" x14ac:dyDescent="0.2">
      <c r="A570" s="143"/>
      <c r="B570" s="292"/>
      <c r="C570" s="61"/>
      <c r="E570" s="16"/>
      <c r="F570" s="61"/>
      <c r="H570" s="16"/>
      <c r="K570" s="16"/>
    </row>
    <row r="571" spans="1:11" ht="12.75" x14ac:dyDescent="0.2">
      <c r="A571" s="143"/>
      <c r="B571" s="292"/>
      <c r="C571" s="61"/>
      <c r="E571" s="16"/>
      <c r="F571" s="61"/>
      <c r="H571" s="16"/>
      <c r="K571" s="16"/>
    </row>
    <row r="572" spans="1:11" ht="12.75" x14ac:dyDescent="0.2">
      <c r="A572" s="143"/>
      <c r="B572" s="292"/>
      <c r="C572" s="61"/>
      <c r="E572" s="16"/>
      <c r="F572" s="61"/>
      <c r="H572" s="16"/>
      <c r="K572" s="16"/>
    </row>
    <row r="573" spans="1:11" ht="12.75" x14ac:dyDescent="0.2">
      <c r="A573" s="143"/>
      <c r="B573" s="292"/>
      <c r="C573" s="61"/>
      <c r="E573" s="16"/>
      <c r="F573" s="61"/>
      <c r="H573" s="16"/>
      <c r="K573" s="16"/>
    </row>
    <row r="574" spans="1:11" ht="12.75" x14ac:dyDescent="0.2">
      <c r="A574" s="143"/>
      <c r="B574" s="292"/>
      <c r="C574" s="61"/>
      <c r="E574" s="16"/>
      <c r="F574" s="61"/>
      <c r="H574" s="16"/>
      <c r="K574" s="16"/>
    </row>
    <row r="575" spans="1:11" ht="12.75" x14ac:dyDescent="0.2">
      <c r="A575" s="143"/>
      <c r="B575" s="292"/>
      <c r="C575" s="61"/>
      <c r="E575" s="16"/>
      <c r="F575" s="61"/>
      <c r="H575" s="16"/>
      <c r="K575" s="16"/>
    </row>
    <row r="576" spans="1:11" ht="12.75" x14ac:dyDescent="0.2">
      <c r="A576" s="143"/>
      <c r="B576" s="292"/>
      <c r="C576" s="61"/>
      <c r="E576" s="16"/>
      <c r="F576" s="61"/>
      <c r="H576" s="16"/>
      <c r="K576" s="16"/>
    </row>
    <row r="577" spans="1:11" ht="12.75" x14ac:dyDescent="0.2">
      <c r="A577" s="143"/>
      <c r="B577" s="292"/>
      <c r="C577" s="61"/>
      <c r="E577" s="16"/>
      <c r="F577" s="61"/>
      <c r="H577" s="16"/>
      <c r="K577" s="16"/>
    </row>
    <row r="578" spans="1:11" ht="12.75" x14ac:dyDescent="0.2">
      <c r="A578" s="143"/>
      <c r="B578" s="292"/>
      <c r="C578" s="61"/>
      <c r="E578" s="16"/>
      <c r="F578" s="61"/>
      <c r="H578" s="16"/>
      <c r="K578" s="16"/>
    </row>
    <row r="579" spans="1:11" ht="12.75" x14ac:dyDescent="0.2">
      <c r="A579" s="143"/>
      <c r="B579" s="292"/>
      <c r="C579" s="61"/>
      <c r="E579" s="16"/>
      <c r="F579" s="61"/>
      <c r="H579" s="16"/>
      <c r="K579" s="16"/>
    </row>
    <row r="580" spans="1:11" ht="12.75" x14ac:dyDescent="0.2">
      <c r="A580" s="143"/>
      <c r="B580" s="292"/>
      <c r="C580" s="61"/>
      <c r="E580" s="16"/>
      <c r="F580" s="61"/>
      <c r="H580" s="16"/>
      <c r="K580" s="16"/>
    </row>
    <row r="581" spans="1:11" ht="12.75" x14ac:dyDescent="0.2">
      <c r="A581" s="143"/>
      <c r="B581" s="292"/>
      <c r="C581" s="61"/>
      <c r="E581" s="16"/>
      <c r="F581" s="61"/>
      <c r="H581" s="16"/>
      <c r="K581" s="16"/>
    </row>
    <row r="582" spans="1:11" ht="12.75" x14ac:dyDescent="0.2">
      <c r="A582" s="143"/>
      <c r="B582" s="292"/>
      <c r="C582" s="61"/>
      <c r="E582" s="16"/>
      <c r="F582" s="61"/>
      <c r="H582" s="16"/>
      <c r="K582" s="16"/>
    </row>
    <row r="583" spans="1:11" ht="12.75" x14ac:dyDescent="0.2">
      <c r="A583" s="143"/>
      <c r="B583" s="292"/>
      <c r="C583" s="61"/>
      <c r="E583" s="16"/>
      <c r="F583" s="61"/>
      <c r="H583" s="16"/>
      <c r="K583" s="16"/>
    </row>
    <row r="584" spans="1:11" ht="12.75" x14ac:dyDescent="0.2">
      <c r="A584" s="143"/>
      <c r="B584" s="292"/>
      <c r="C584" s="61"/>
      <c r="E584" s="16"/>
      <c r="F584" s="61"/>
      <c r="H584" s="16"/>
      <c r="K584" s="16"/>
    </row>
    <row r="585" spans="1:11" ht="12.75" x14ac:dyDescent="0.2">
      <c r="A585" s="143"/>
      <c r="B585" s="292"/>
      <c r="C585" s="61"/>
      <c r="E585" s="16"/>
      <c r="F585" s="61"/>
      <c r="H585" s="16"/>
      <c r="K585" s="16"/>
    </row>
    <row r="586" spans="1:11" ht="12.75" x14ac:dyDescent="0.2">
      <c r="A586" s="143"/>
      <c r="B586" s="292"/>
      <c r="C586" s="61"/>
      <c r="E586" s="16"/>
      <c r="F586" s="61"/>
      <c r="H586" s="16"/>
      <c r="K586" s="16"/>
    </row>
    <row r="587" spans="1:11" ht="12.75" x14ac:dyDescent="0.2">
      <c r="A587" s="143"/>
      <c r="B587" s="292"/>
      <c r="C587" s="61"/>
      <c r="E587" s="16"/>
      <c r="F587" s="61"/>
      <c r="H587" s="16"/>
      <c r="K587" s="16"/>
    </row>
    <row r="588" spans="1:11" ht="12.75" x14ac:dyDescent="0.2">
      <c r="A588" s="143"/>
      <c r="B588" s="292"/>
      <c r="C588" s="61"/>
      <c r="E588" s="16"/>
      <c r="F588" s="61"/>
      <c r="H588" s="16"/>
      <c r="K588" s="16"/>
    </row>
    <row r="589" spans="1:11" ht="12.75" x14ac:dyDescent="0.2">
      <c r="A589" s="143"/>
      <c r="B589" s="292"/>
      <c r="C589" s="61"/>
      <c r="E589" s="16"/>
      <c r="F589" s="61"/>
      <c r="H589" s="16"/>
      <c r="K589" s="16"/>
    </row>
    <row r="590" spans="1:11" ht="12.75" x14ac:dyDescent="0.2">
      <c r="A590" s="143"/>
      <c r="B590" s="292"/>
      <c r="C590" s="61"/>
      <c r="E590" s="16"/>
      <c r="F590" s="61"/>
      <c r="H590" s="16"/>
      <c r="K590" s="16"/>
    </row>
    <row r="591" spans="1:11" ht="12.75" x14ac:dyDescent="0.2">
      <c r="A591" s="143"/>
      <c r="B591" s="292"/>
      <c r="C591" s="61"/>
      <c r="E591" s="16"/>
      <c r="F591" s="61"/>
      <c r="H591" s="16"/>
      <c r="K591" s="16"/>
    </row>
    <row r="592" spans="1:11" ht="12.75" x14ac:dyDescent="0.2">
      <c r="A592" s="143"/>
      <c r="B592" s="292"/>
      <c r="C592" s="61"/>
      <c r="E592" s="16"/>
      <c r="F592" s="61"/>
      <c r="H592" s="16"/>
      <c r="K592" s="16"/>
    </row>
    <row r="593" spans="1:11" ht="12.75" x14ac:dyDescent="0.2">
      <c r="A593" s="143"/>
      <c r="B593" s="292"/>
      <c r="C593" s="61"/>
      <c r="E593" s="16"/>
      <c r="F593" s="61"/>
      <c r="H593" s="16"/>
      <c r="K593" s="16"/>
    </row>
    <row r="594" spans="1:11" ht="12.75" x14ac:dyDescent="0.2">
      <c r="A594" s="143"/>
      <c r="B594" s="292"/>
      <c r="C594" s="61"/>
      <c r="E594" s="16"/>
      <c r="F594" s="61"/>
      <c r="H594" s="16"/>
      <c r="K594" s="16"/>
    </row>
    <row r="595" spans="1:11" ht="12.75" x14ac:dyDescent="0.2">
      <c r="A595" s="143"/>
      <c r="B595" s="292"/>
      <c r="C595" s="61"/>
      <c r="E595" s="16"/>
      <c r="F595" s="61"/>
      <c r="H595" s="16"/>
      <c r="K595" s="16"/>
    </row>
    <row r="596" spans="1:11" ht="12.75" x14ac:dyDescent="0.2">
      <c r="A596" s="143"/>
      <c r="B596" s="292"/>
      <c r="C596" s="61"/>
      <c r="E596" s="16"/>
      <c r="F596" s="61"/>
      <c r="H596" s="16"/>
      <c r="K596" s="16"/>
    </row>
    <row r="597" spans="1:11" ht="12.75" x14ac:dyDescent="0.2">
      <c r="A597" s="143"/>
      <c r="B597" s="292"/>
      <c r="C597" s="61"/>
      <c r="E597" s="16"/>
      <c r="F597" s="61"/>
      <c r="H597" s="16"/>
      <c r="K597" s="16"/>
    </row>
    <row r="598" spans="1:11" ht="12.75" x14ac:dyDescent="0.2">
      <c r="A598" s="143"/>
      <c r="B598" s="292"/>
      <c r="C598" s="61"/>
      <c r="E598" s="16"/>
      <c r="F598" s="61"/>
      <c r="H598" s="16"/>
      <c r="K598" s="16"/>
    </row>
    <row r="599" spans="1:11" ht="12.75" x14ac:dyDescent="0.2">
      <c r="A599" s="143"/>
      <c r="B599" s="292"/>
      <c r="C599" s="61"/>
      <c r="E599" s="16"/>
      <c r="F599" s="61"/>
      <c r="H599" s="16"/>
      <c r="K599" s="16"/>
    </row>
    <row r="600" spans="1:11" ht="12.75" x14ac:dyDescent="0.2">
      <c r="A600" s="143"/>
      <c r="B600" s="292"/>
      <c r="C600" s="61"/>
      <c r="E600" s="16"/>
      <c r="F600" s="61"/>
      <c r="H600" s="16"/>
      <c r="K600" s="16"/>
    </row>
    <row r="601" spans="1:11" ht="12.75" x14ac:dyDescent="0.2">
      <c r="A601" s="143"/>
      <c r="B601" s="292"/>
      <c r="C601" s="61"/>
      <c r="E601" s="16"/>
      <c r="F601" s="61"/>
      <c r="H601" s="16"/>
      <c r="K601" s="16"/>
    </row>
    <row r="602" spans="1:11" ht="12.75" x14ac:dyDescent="0.2">
      <c r="A602" s="143"/>
      <c r="B602" s="292"/>
      <c r="C602" s="61"/>
      <c r="E602" s="16"/>
      <c r="F602" s="61"/>
      <c r="H602" s="16"/>
      <c r="K602" s="16"/>
    </row>
    <row r="603" spans="1:11" ht="12.75" x14ac:dyDescent="0.2">
      <c r="A603" s="143"/>
      <c r="B603" s="292"/>
      <c r="C603" s="61"/>
      <c r="E603" s="16"/>
      <c r="F603" s="61"/>
      <c r="H603" s="16"/>
      <c r="K603" s="16"/>
    </row>
    <row r="604" spans="1:11" ht="12.75" x14ac:dyDescent="0.2">
      <c r="A604" s="143"/>
      <c r="B604" s="292"/>
      <c r="C604" s="61"/>
      <c r="E604" s="16"/>
      <c r="F604" s="61"/>
      <c r="H604" s="16"/>
      <c r="K604" s="16"/>
    </row>
    <row r="605" spans="1:11" ht="12.75" x14ac:dyDescent="0.2">
      <c r="A605" s="143"/>
      <c r="B605" s="292"/>
      <c r="C605" s="61"/>
      <c r="E605" s="16"/>
      <c r="F605" s="61"/>
      <c r="H605" s="16"/>
      <c r="K605" s="16"/>
    </row>
    <row r="606" spans="1:11" ht="12.75" x14ac:dyDescent="0.2">
      <c r="A606" s="143"/>
      <c r="B606" s="292"/>
      <c r="C606" s="61"/>
      <c r="E606" s="16"/>
      <c r="F606" s="61"/>
      <c r="H606" s="16"/>
      <c r="K606" s="16"/>
    </row>
    <row r="607" spans="1:11" ht="12.75" x14ac:dyDescent="0.2">
      <c r="A607" s="143"/>
      <c r="B607" s="292"/>
      <c r="C607" s="61"/>
      <c r="E607" s="16"/>
      <c r="F607" s="61"/>
      <c r="H607" s="16"/>
      <c r="K607" s="16"/>
    </row>
    <row r="608" spans="1:11" ht="12.75" x14ac:dyDescent="0.2">
      <c r="A608" s="143"/>
      <c r="B608" s="292"/>
      <c r="C608" s="61"/>
      <c r="E608" s="16"/>
      <c r="F608" s="61"/>
      <c r="H608" s="16"/>
      <c r="K608" s="16"/>
    </row>
    <row r="609" spans="1:11" ht="12.75" x14ac:dyDescent="0.2">
      <c r="A609" s="143"/>
      <c r="B609" s="292"/>
      <c r="C609" s="61"/>
      <c r="E609" s="16"/>
      <c r="F609" s="61"/>
      <c r="H609" s="16"/>
      <c r="K609" s="16"/>
    </row>
    <row r="610" spans="1:11" ht="12.75" x14ac:dyDescent="0.2">
      <c r="A610" s="143"/>
      <c r="B610" s="292"/>
      <c r="C610" s="61"/>
      <c r="E610" s="16"/>
      <c r="F610" s="61"/>
      <c r="H610" s="16"/>
      <c r="K610" s="16"/>
    </row>
    <row r="611" spans="1:11" ht="12.75" x14ac:dyDescent="0.2">
      <c r="A611" s="143"/>
      <c r="B611" s="292"/>
      <c r="C611" s="61"/>
      <c r="E611" s="16"/>
      <c r="F611" s="61"/>
      <c r="H611" s="16"/>
      <c r="K611" s="16"/>
    </row>
    <row r="612" spans="1:11" ht="12.75" x14ac:dyDescent="0.2">
      <c r="A612" s="143"/>
      <c r="B612" s="292"/>
      <c r="C612" s="61"/>
      <c r="E612" s="16"/>
      <c r="F612" s="61"/>
      <c r="H612" s="16"/>
      <c r="K612" s="16"/>
    </row>
    <row r="613" spans="1:11" ht="12.75" x14ac:dyDescent="0.2">
      <c r="A613" s="143"/>
      <c r="B613" s="292"/>
      <c r="C613" s="61"/>
      <c r="E613" s="16"/>
      <c r="F613" s="61"/>
      <c r="H613" s="16"/>
      <c r="K613" s="16"/>
    </row>
    <row r="614" spans="1:11" ht="12.75" x14ac:dyDescent="0.2">
      <c r="A614" s="143"/>
      <c r="B614" s="292"/>
      <c r="C614" s="61"/>
      <c r="E614" s="16"/>
      <c r="F614" s="61"/>
      <c r="H614" s="16"/>
      <c r="K614" s="16"/>
    </row>
    <row r="615" spans="1:11" ht="12.75" x14ac:dyDescent="0.2">
      <c r="A615" s="143"/>
      <c r="B615" s="292"/>
      <c r="C615" s="61"/>
      <c r="E615" s="16"/>
      <c r="F615" s="61"/>
      <c r="H615" s="16"/>
      <c r="K615" s="16"/>
    </row>
    <row r="616" spans="1:11" ht="12.75" x14ac:dyDescent="0.2">
      <c r="A616" s="143"/>
      <c r="B616" s="292"/>
      <c r="C616" s="61"/>
      <c r="E616" s="16"/>
      <c r="F616" s="61"/>
      <c r="H616" s="16"/>
      <c r="K616" s="16"/>
    </row>
    <row r="617" spans="1:11" ht="12.75" x14ac:dyDescent="0.2">
      <c r="A617" s="143"/>
      <c r="B617" s="292"/>
      <c r="C617" s="61"/>
      <c r="E617" s="16"/>
      <c r="F617" s="61"/>
      <c r="H617" s="16"/>
      <c r="K617" s="16"/>
    </row>
    <row r="618" spans="1:11" ht="12.75" x14ac:dyDescent="0.2">
      <c r="A618" s="143"/>
      <c r="B618" s="292"/>
      <c r="C618" s="61"/>
      <c r="E618" s="16"/>
      <c r="F618" s="61"/>
      <c r="H618" s="16"/>
      <c r="K618" s="16"/>
    </row>
    <row r="619" spans="1:11" ht="12.75" x14ac:dyDescent="0.2">
      <c r="A619" s="143"/>
      <c r="B619" s="292"/>
      <c r="C619" s="61"/>
      <c r="E619" s="16"/>
      <c r="F619" s="61"/>
      <c r="H619" s="16"/>
      <c r="K619" s="16"/>
    </row>
    <row r="620" spans="1:11" ht="12.75" x14ac:dyDescent="0.2">
      <c r="A620" s="143"/>
      <c r="B620" s="292"/>
      <c r="C620" s="61"/>
      <c r="E620" s="16"/>
      <c r="F620" s="61"/>
      <c r="H620" s="16"/>
      <c r="K620" s="16"/>
    </row>
    <row r="621" spans="1:11" ht="12.75" x14ac:dyDescent="0.2">
      <c r="A621" s="143"/>
      <c r="B621" s="292"/>
      <c r="C621" s="61"/>
      <c r="E621" s="16"/>
      <c r="F621" s="61"/>
      <c r="H621" s="16"/>
      <c r="K621" s="16"/>
    </row>
    <row r="622" spans="1:11" ht="12.75" x14ac:dyDescent="0.2">
      <c r="A622" s="143"/>
      <c r="B622" s="292"/>
      <c r="C622" s="61"/>
      <c r="E622" s="16"/>
      <c r="F622" s="61"/>
      <c r="H622" s="16"/>
      <c r="K622" s="16"/>
    </row>
    <row r="623" spans="1:11" ht="12.75" x14ac:dyDescent="0.2">
      <c r="A623" s="143"/>
      <c r="B623" s="292"/>
      <c r="C623" s="61"/>
      <c r="E623" s="16"/>
      <c r="F623" s="61"/>
      <c r="H623" s="16"/>
      <c r="K623" s="16"/>
    </row>
    <row r="624" spans="1:11" ht="12.75" x14ac:dyDescent="0.2">
      <c r="A624" s="143"/>
      <c r="B624" s="292"/>
      <c r="C624" s="61"/>
      <c r="E624" s="16"/>
      <c r="F624" s="61"/>
      <c r="H624" s="16"/>
      <c r="K624" s="16"/>
    </row>
    <row r="625" spans="1:11" ht="12.75" x14ac:dyDescent="0.2">
      <c r="A625" s="143"/>
      <c r="B625" s="292"/>
      <c r="C625" s="61"/>
      <c r="E625" s="16"/>
      <c r="F625" s="61"/>
      <c r="H625" s="16"/>
      <c r="K625" s="16"/>
    </row>
    <row r="626" spans="1:11" ht="12.75" x14ac:dyDescent="0.2">
      <c r="A626" s="143"/>
      <c r="B626" s="292"/>
      <c r="C626" s="61"/>
      <c r="E626" s="16"/>
      <c r="F626" s="61"/>
      <c r="H626" s="16"/>
      <c r="K626" s="16"/>
    </row>
    <row r="627" spans="1:11" ht="12.75" x14ac:dyDescent="0.2">
      <c r="A627" s="143"/>
      <c r="B627" s="292"/>
      <c r="C627" s="61"/>
      <c r="E627" s="16"/>
      <c r="F627" s="61"/>
      <c r="H627" s="16"/>
      <c r="K627" s="16"/>
    </row>
    <row r="628" spans="1:11" ht="12.75" x14ac:dyDescent="0.2">
      <c r="A628" s="143"/>
      <c r="B628" s="292"/>
      <c r="C628" s="61"/>
      <c r="E628" s="16"/>
      <c r="F628" s="61"/>
      <c r="H628" s="16"/>
      <c r="K628" s="16"/>
    </row>
    <row r="629" spans="1:11" ht="12.75" x14ac:dyDescent="0.2">
      <c r="A629" s="143"/>
      <c r="B629" s="292"/>
      <c r="C629" s="61"/>
      <c r="E629" s="16"/>
      <c r="F629" s="61"/>
      <c r="H629" s="16"/>
      <c r="K629" s="16"/>
    </row>
    <row r="630" spans="1:11" ht="12.75" x14ac:dyDescent="0.2">
      <c r="A630" s="143"/>
      <c r="B630" s="292"/>
      <c r="C630" s="61"/>
      <c r="E630" s="16"/>
      <c r="F630" s="61"/>
      <c r="H630" s="16"/>
      <c r="K630" s="16"/>
    </row>
    <row r="631" spans="1:11" ht="12.75" x14ac:dyDescent="0.2">
      <c r="A631" s="143"/>
      <c r="B631" s="292"/>
      <c r="C631" s="61"/>
      <c r="E631" s="16"/>
      <c r="F631" s="61"/>
      <c r="H631" s="16"/>
      <c r="K631" s="16"/>
    </row>
    <row r="632" spans="1:11" ht="12.75" x14ac:dyDescent="0.2">
      <c r="A632" s="143"/>
      <c r="B632" s="292"/>
      <c r="C632" s="61"/>
      <c r="E632" s="16"/>
      <c r="F632" s="61"/>
      <c r="H632" s="16"/>
      <c r="K632" s="16"/>
    </row>
    <row r="633" spans="1:11" ht="12.75" x14ac:dyDescent="0.2">
      <c r="A633" s="143"/>
      <c r="B633" s="292"/>
      <c r="C633" s="61"/>
      <c r="E633" s="16"/>
      <c r="F633" s="61"/>
      <c r="H633" s="16"/>
      <c r="K633" s="16"/>
    </row>
    <row r="634" spans="1:11" ht="12.75" x14ac:dyDescent="0.2">
      <c r="A634" s="143"/>
      <c r="B634" s="292"/>
      <c r="C634" s="61"/>
      <c r="E634" s="16"/>
      <c r="F634" s="61"/>
      <c r="H634" s="16"/>
      <c r="K634" s="16"/>
    </row>
    <row r="635" spans="1:11" ht="12.75" x14ac:dyDescent="0.2">
      <c r="A635" s="143"/>
      <c r="B635" s="292"/>
      <c r="C635" s="61"/>
      <c r="E635" s="16"/>
      <c r="F635" s="61"/>
      <c r="H635" s="16"/>
      <c r="K635" s="16"/>
    </row>
    <row r="636" spans="1:11" ht="12.75" x14ac:dyDescent="0.2">
      <c r="A636" s="143"/>
      <c r="B636" s="292"/>
      <c r="C636" s="61"/>
      <c r="E636" s="16"/>
      <c r="F636" s="61"/>
      <c r="H636" s="16"/>
      <c r="K636" s="16"/>
    </row>
    <row r="637" spans="1:11" ht="12.75" x14ac:dyDescent="0.2">
      <c r="A637" s="143"/>
      <c r="B637" s="292"/>
      <c r="C637" s="61"/>
      <c r="E637" s="16"/>
      <c r="F637" s="61"/>
      <c r="H637" s="16"/>
      <c r="K637" s="16"/>
    </row>
    <row r="638" spans="1:11" ht="12.75" x14ac:dyDescent="0.2">
      <c r="A638" s="143"/>
      <c r="B638" s="292"/>
      <c r="C638" s="61"/>
      <c r="E638" s="16"/>
      <c r="F638" s="61"/>
      <c r="H638" s="16"/>
      <c r="K638" s="16"/>
    </row>
    <row r="639" spans="1:11" ht="12.75" x14ac:dyDescent="0.2">
      <c r="A639" s="143"/>
      <c r="B639" s="292"/>
      <c r="C639" s="61"/>
      <c r="E639" s="16"/>
      <c r="F639" s="61"/>
      <c r="H639" s="16"/>
      <c r="K639" s="16"/>
    </row>
    <row r="640" spans="1:11" ht="12.75" x14ac:dyDescent="0.2">
      <c r="A640" s="143"/>
      <c r="B640" s="292"/>
      <c r="C640" s="61"/>
      <c r="E640" s="16"/>
      <c r="F640" s="61"/>
      <c r="H640" s="16"/>
      <c r="K640" s="16"/>
    </row>
    <row r="641" spans="1:11" ht="12.75" x14ac:dyDescent="0.2">
      <c r="A641" s="143"/>
      <c r="B641" s="292"/>
      <c r="C641" s="61"/>
      <c r="E641" s="16"/>
      <c r="F641" s="61"/>
      <c r="H641" s="16"/>
      <c r="K641" s="16"/>
    </row>
    <row r="642" spans="1:11" ht="12.75" x14ac:dyDescent="0.2">
      <c r="A642" s="143"/>
      <c r="B642" s="292"/>
      <c r="C642" s="61"/>
      <c r="E642" s="16"/>
      <c r="F642" s="61"/>
      <c r="H642" s="16"/>
      <c r="K642" s="16"/>
    </row>
    <row r="643" spans="1:11" ht="12.75" x14ac:dyDescent="0.2">
      <c r="A643" s="143"/>
      <c r="B643" s="292"/>
      <c r="C643" s="61"/>
      <c r="E643" s="16"/>
      <c r="F643" s="61"/>
      <c r="H643" s="16"/>
      <c r="K643" s="16"/>
    </row>
    <row r="644" spans="1:11" ht="12.75" x14ac:dyDescent="0.2">
      <c r="A644" s="143"/>
      <c r="B644" s="292"/>
      <c r="C644" s="61"/>
      <c r="E644" s="16"/>
      <c r="F644" s="61"/>
      <c r="H644" s="16"/>
      <c r="K644" s="16"/>
    </row>
    <row r="645" spans="1:11" ht="12.75" x14ac:dyDescent="0.2">
      <c r="A645" s="143"/>
      <c r="B645" s="292"/>
      <c r="C645" s="61"/>
      <c r="E645" s="16"/>
      <c r="F645" s="61"/>
      <c r="H645" s="16"/>
      <c r="K645" s="16"/>
    </row>
    <row r="646" spans="1:11" ht="12.75" x14ac:dyDescent="0.2">
      <c r="A646" s="143"/>
      <c r="B646" s="292"/>
      <c r="C646" s="61"/>
      <c r="E646" s="16"/>
      <c r="F646" s="61"/>
      <c r="H646" s="16"/>
      <c r="K646" s="16"/>
    </row>
    <row r="647" spans="1:11" ht="12.75" x14ac:dyDescent="0.2">
      <c r="A647" s="143"/>
      <c r="B647" s="292"/>
      <c r="C647" s="61"/>
      <c r="E647" s="16"/>
      <c r="F647" s="61"/>
      <c r="H647" s="16"/>
      <c r="K647" s="16"/>
    </row>
    <row r="648" spans="1:11" ht="12.75" x14ac:dyDescent="0.2">
      <c r="A648" s="143"/>
      <c r="B648" s="292"/>
      <c r="C648" s="61"/>
      <c r="E648" s="16"/>
      <c r="F648" s="61"/>
      <c r="H648" s="16"/>
      <c r="K648" s="16"/>
    </row>
    <row r="649" spans="1:11" ht="12.75" x14ac:dyDescent="0.2">
      <c r="A649" s="143"/>
      <c r="B649" s="292"/>
      <c r="C649" s="61"/>
      <c r="E649" s="16"/>
      <c r="F649" s="61"/>
      <c r="H649" s="16"/>
      <c r="K649" s="16"/>
    </row>
    <row r="650" spans="1:11" ht="12.75" x14ac:dyDescent="0.2">
      <c r="A650" s="143"/>
      <c r="B650" s="292"/>
      <c r="C650" s="61"/>
      <c r="E650" s="16"/>
      <c r="F650" s="61"/>
      <c r="H650" s="16"/>
      <c r="K650" s="16"/>
    </row>
    <row r="651" spans="1:11" ht="12.75" x14ac:dyDescent="0.2">
      <c r="A651" s="143"/>
      <c r="B651" s="292"/>
      <c r="C651" s="61"/>
      <c r="E651" s="16"/>
      <c r="F651" s="61"/>
      <c r="H651" s="16"/>
      <c r="K651" s="16"/>
    </row>
    <row r="652" spans="1:11" ht="12.75" x14ac:dyDescent="0.2">
      <c r="A652" s="143"/>
      <c r="B652" s="292"/>
      <c r="C652" s="61"/>
      <c r="E652" s="16"/>
      <c r="F652" s="61"/>
      <c r="H652" s="16"/>
      <c r="K652" s="16"/>
    </row>
    <row r="653" spans="1:11" ht="12.75" x14ac:dyDescent="0.2">
      <c r="A653" s="143"/>
      <c r="B653" s="292"/>
      <c r="C653" s="61"/>
      <c r="E653" s="16"/>
      <c r="F653" s="61"/>
      <c r="H653" s="16"/>
      <c r="K653" s="16"/>
    </row>
    <row r="654" spans="1:11" ht="12.75" x14ac:dyDescent="0.2">
      <c r="A654" s="143"/>
      <c r="B654" s="292"/>
      <c r="C654" s="61"/>
      <c r="E654" s="16"/>
      <c r="F654" s="61"/>
      <c r="H654" s="16"/>
      <c r="K654" s="16"/>
    </row>
    <row r="655" spans="1:11" ht="12.75" x14ac:dyDescent="0.2">
      <c r="A655" s="143"/>
      <c r="B655" s="292"/>
      <c r="C655" s="61"/>
      <c r="E655" s="16"/>
      <c r="F655" s="61"/>
      <c r="H655" s="16"/>
      <c r="K655" s="16"/>
    </row>
    <row r="656" spans="1:11" ht="12.75" x14ac:dyDescent="0.2">
      <c r="A656" s="143"/>
      <c r="B656" s="292"/>
      <c r="C656" s="61"/>
      <c r="E656" s="16"/>
      <c r="F656" s="61"/>
      <c r="H656" s="16"/>
      <c r="K656" s="16"/>
    </row>
    <row r="657" spans="1:11" ht="12.75" x14ac:dyDescent="0.2">
      <c r="A657" s="143"/>
      <c r="B657" s="292"/>
      <c r="C657" s="61"/>
      <c r="E657" s="16"/>
      <c r="F657" s="61"/>
      <c r="H657" s="16"/>
      <c r="K657" s="16"/>
    </row>
    <row r="658" spans="1:11" ht="12.75" x14ac:dyDescent="0.2">
      <c r="A658" s="143"/>
      <c r="B658" s="292"/>
      <c r="C658" s="61"/>
      <c r="E658" s="16"/>
      <c r="F658" s="61"/>
      <c r="H658" s="16"/>
      <c r="K658" s="16"/>
    </row>
    <row r="659" spans="1:11" ht="12.75" x14ac:dyDescent="0.2">
      <c r="A659" s="143"/>
      <c r="B659" s="292"/>
      <c r="C659" s="61"/>
      <c r="E659" s="16"/>
      <c r="F659" s="61"/>
      <c r="H659" s="16"/>
      <c r="K659" s="16"/>
    </row>
    <row r="660" spans="1:11" ht="12.75" x14ac:dyDescent="0.2">
      <c r="A660" s="143"/>
      <c r="B660" s="292"/>
      <c r="C660" s="61"/>
      <c r="E660" s="16"/>
      <c r="F660" s="61"/>
      <c r="H660" s="16"/>
      <c r="K660" s="16"/>
    </row>
    <row r="661" spans="1:11" ht="12.75" x14ac:dyDescent="0.2">
      <c r="A661" s="143"/>
      <c r="B661" s="292"/>
      <c r="C661" s="61"/>
      <c r="E661" s="16"/>
      <c r="F661" s="61"/>
      <c r="H661" s="16"/>
      <c r="K661" s="16"/>
    </row>
    <row r="662" spans="1:11" ht="12.75" x14ac:dyDescent="0.2">
      <c r="A662" s="143"/>
      <c r="B662" s="292"/>
      <c r="C662" s="61"/>
      <c r="E662" s="16"/>
      <c r="F662" s="61"/>
      <c r="H662" s="16"/>
      <c r="K662" s="16"/>
    </row>
    <row r="663" spans="1:11" ht="12.75" x14ac:dyDescent="0.2">
      <c r="A663" s="143"/>
      <c r="B663" s="292"/>
      <c r="C663" s="61"/>
      <c r="E663" s="16"/>
      <c r="F663" s="61"/>
      <c r="H663" s="16"/>
      <c r="K663" s="16"/>
    </row>
    <row r="664" spans="1:11" ht="12.75" x14ac:dyDescent="0.2">
      <c r="A664" s="143"/>
      <c r="B664" s="292"/>
      <c r="C664" s="61"/>
      <c r="E664" s="16"/>
      <c r="F664" s="61"/>
      <c r="H664" s="16"/>
      <c r="K664" s="16"/>
    </row>
    <row r="665" spans="1:11" ht="12.75" x14ac:dyDescent="0.2">
      <c r="A665" s="143"/>
      <c r="B665" s="292"/>
      <c r="C665" s="61"/>
      <c r="E665" s="16"/>
      <c r="F665" s="61"/>
      <c r="H665" s="16"/>
      <c r="K665" s="16"/>
    </row>
    <row r="666" spans="1:11" ht="12.75" x14ac:dyDescent="0.2">
      <c r="A666" s="143"/>
      <c r="B666" s="292"/>
      <c r="C666" s="61"/>
      <c r="E666" s="16"/>
      <c r="F666" s="61"/>
      <c r="H666" s="16"/>
      <c r="K666" s="16"/>
    </row>
    <row r="667" spans="1:11" ht="12.75" x14ac:dyDescent="0.2">
      <c r="A667" s="143"/>
      <c r="B667" s="292"/>
      <c r="C667" s="61"/>
      <c r="E667" s="16"/>
      <c r="F667" s="61"/>
      <c r="H667" s="16"/>
      <c r="K667" s="16"/>
    </row>
    <row r="668" spans="1:11" ht="12.75" x14ac:dyDescent="0.2">
      <c r="A668" s="143"/>
      <c r="B668" s="292"/>
      <c r="C668" s="61"/>
      <c r="E668" s="16"/>
      <c r="F668" s="61"/>
      <c r="H668" s="16"/>
      <c r="K668" s="16"/>
    </row>
    <row r="669" spans="1:11" ht="12.75" x14ac:dyDescent="0.2">
      <c r="A669" s="143"/>
      <c r="B669" s="292"/>
      <c r="C669" s="61"/>
      <c r="E669" s="16"/>
      <c r="F669" s="61"/>
      <c r="H669" s="16"/>
      <c r="K669" s="16"/>
    </row>
    <row r="670" spans="1:11" ht="12.75" x14ac:dyDescent="0.2">
      <c r="A670" s="143"/>
      <c r="B670" s="292"/>
      <c r="C670" s="61"/>
      <c r="E670" s="16"/>
      <c r="F670" s="61"/>
      <c r="H670" s="16"/>
      <c r="K670" s="16"/>
    </row>
    <row r="671" spans="1:11" ht="12.75" x14ac:dyDescent="0.2">
      <c r="A671" s="143"/>
      <c r="B671" s="292"/>
      <c r="C671" s="61"/>
      <c r="E671" s="16"/>
      <c r="F671" s="61"/>
      <c r="H671" s="16"/>
      <c r="K671" s="16"/>
    </row>
    <row r="672" spans="1:11" ht="12.75" x14ac:dyDescent="0.2">
      <c r="A672" s="143"/>
      <c r="B672" s="292"/>
      <c r="C672" s="61"/>
      <c r="E672" s="16"/>
      <c r="F672" s="61"/>
      <c r="H672" s="16"/>
      <c r="K672" s="16"/>
    </row>
    <row r="673" spans="1:11" ht="12.75" x14ac:dyDescent="0.2">
      <c r="A673" s="143"/>
      <c r="B673" s="292"/>
      <c r="C673" s="61"/>
      <c r="E673" s="16"/>
      <c r="F673" s="61"/>
      <c r="H673" s="16"/>
      <c r="K673" s="16"/>
    </row>
    <row r="674" spans="1:11" ht="12.75" x14ac:dyDescent="0.2">
      <c r="A674" s="143"/>
      <c r="B674" s="292"/>
      <c r="C674" s="61"/>
      <c r="E674" s="16"/>
      <c r="F674" s="61"/>
      <c r="H674" s="16"/>
      <c r="K674" s="16"/>
    </row>
    <row r="675" spans="1:11" ht="12.75" x14ac:dyDescent="0.2">
      <c r="A675" s="143"/>
      <c r="B675" s="292"/>
      <c r="C675" s="61"/>
      <c r="E675" s="16"/>
      <c r="F675" s="61"/>
      <c r="H675" s="16"/>
      <c r="K675" s="16"/>
    </row>
    <row r="676" spans="1:11" ht="12.75" x14ac:dyDescent="0.2">
      <c r="A676" s="143"/>
      <c r="B676" s="292"/>
      <c r="C676" s="61"/>
      <c r="E676" s="16"/>
      <c r="F676" s="61"/>
      <c r="H676" s="16"/>
      <c r="K676" s="16"/>
    </row>
    <row r="677" spans="1:11" ht="12.75" x14ac:dyDescent="0.2">
      <c r="A677" s="143"/>
      <c r="B677" s="292"/>
      <c r="C677" s="61"/>
      <c r="E677" s="16"/>
      <c r="F677" s="61"/>
      <c r="H677" s="16"/>
      <c r="K677" s="16"/>
    </row>
    <row r="678" spans="1:11" ht="12.75" x14ac:dyDescent="0.2">
      <c r="A678" s="143"/>
      <c r="B678" s="292"/>
      <c r="C678" s="61"/>
      <c r="E678" s="16"/>
      <c r="F678" s="61"/>
      <c r="H678" s="16"/>
      <c r="K678" s="16"/>
    </row>
    <row r="679" spans="1:11" ht="12.75" x14ac:dyDescent="0.2">
      <c r="A679" s="143"/>
      <c r="B679" s="292"/>
      <c r="C679" s="61"/>
      <c r="E679" s="16"/>
      <c r="F679" s="61"/>
      <c r="H679" s="16"/>
      <c r="K679" s="16"/>
    </row>
    <row r="680" spans="1:11" ht="12.75" x14ac:dyDescent="0.2">
      <c r="A680" s="143"/>
      <c r="B680" s="292"/>
      <c r="C680" s="61"/>
      <c r="E680" s="16"/>
      <c r="F680" s="61"/>
      <c r="H680" s="16"/>
      <c r="K680" s="16"/>
    </row>
    <row r="681" spans="1:11" ht="12.75" x14ac:dyDescent="0.2">
      <c r="A681" s="143"/>
      <c r="B681" s="292"/>
      <c r="C681" s="61"/>
      <c r="E681" s="16"/>
      <c r="F681" s="61"/>
      <c r="H681" s="16"/>
      <c r="K681" s="16"/>
    </row>
    <row r="682" spans="1:11" ht="12.75" x14ac:dyDescent="0.2">
      <c r="A682" s="143"/>
      <c r="B682" s="292"/>
      <c r="C682" s="61"/>
      <c r="E682" s="16"/>
      <c r="F682" s="61"/>
      <c r="H682" s="16"/>
      <c r="K682" s="16"/>
    </row>
    <row r="683" spans="1:11" ht="12.75" x14ac:dyDescent="0.2">
      <c r="A683" s="143"/>
      <c r="B683" s="292"/>
      <c r="C683" s="61"/>
      <c r="E683" s="16"/>
      <c r="F683" s="61"/>
      <c r="H683" s="16"/>
      <c r="K683" s="16"/>
    </row>
    <row r="684" spans="1:11" ht="12.75" x14ac:dyDescent="0.2">
      <c r="A684" s="143"/>
      <c r="B684" s="292"/>
      <c r="C684" s="61"/>
      <c r="E684" s="16"/>
      <c r="F684" s="61"/>
      <c r="H684" s="16"/>
      <c r="K684" s="16"/>
    </row>
    <row r="685" spans="1:11" ht="12.75" x14ac:dyDescent="0.2">
      <c r="A685" s="143"/>
      <c r="B685" s="292"/>
      <c r="C685" s="61"/>
      <c r="E685" s="16"/>
      <c r="F685" s="61"/>
      <c r="H685" s="16"/>
      <c r="K685" s="16"/>
    </row>
    <row r="686" spans="1:11" ht="12.75" x14ac:dyDescent="0.2">
      <c r="A686" s="143"/>
      <c r="B686" s="292"/>
      <c r="C686" s="61"/>
      <c r="E686" s="16"/>
      <c r="F686" s="61"/>
      <c r="H686" s="16"/>
      <c r="K686" s="16"/>
    </row>
    <row r="687" spans="1:11" ht="12.75" x14ac:dyDescent="0.2">
      <c r="A687" s="143"/>
      <c r="B687" s="292"/>
      <c r="C687" s="61"/>
      <c r="E687" s="16"/>
      <c r="F687" s="61"/>
      <c r="H687" s="16"/>
      <c r="K687" s="16"/>
    </row>
    <row r="688" spans="1:11" ht="12.75" x14ac:dyDescent="0.2">
      <c r="A688" s="143"/>
      <c r="B688" s="292"/>
      <c r="C688" s="61"/>
      <c r="E688" s="16"/>
      <c r="F688" s="61"/>
      <c r="H688" s="16"/>
      <c r="K688" s="16"/>
    </row>
    <row r="689" spans="1:11" ht="12.75" x14ac:dyDescent="0.2">
      <c r="A689" s="143"/>
      <c r="B689" s="292"/>
      <c r="C689" s="61"/>
      <c r="E689" s="16"/>
      <c r="F689" s="61"/>
      <c r="H689" s="16"/>
      <c r="K689" s="16"/>
    </row>
    <row r="690" spans="1:11" ht="12.75" x14ac:dyDescent="0.2">
      <c r="A690" s="143"/>
      <c r="B690" s="292"/>
      <c r="C690" s="61"/>
      <c r="E690" s="16"/>
      <c r="F690" s="61"/>
      <c r="H690" s="16"/>
      <c r="K690" s="16"/>
    </row>
    <row r="691" spans="1:11" ht="12.75" x14ac:dyDescent="0.2">
      <c r="A691" s="143"/>
      <c r="B691" s="292"/>
      <c r="C691" s="61"/>
      <c r="E691" s="16"/>
      <c r="F691" s="61"/>
      <c r="H691" s="16"/>
      <c r="K691" s="16"/>
    </row>
    <row r="692" spans="1:11" ht="12.75" x14ac:dyDescent="0.2">
      <c r="A692" s="143"/>
      <c r="B692" s="292"/>
      <c r="C692" s="61"/>
      <c r="E692" s="16"/>
      <c r="F692" s="61"/>
      <c r="H692" s="16"/>
      <c r="K692" s="16"/>
    </row>
    <row r="693" spans="1:11" ht="12.75" x14ac:dyDescent="0.2">
      <c r="A693" s="143"/>
      <c r="B693" s="292"/>
      <c r="C693" s="61"/>
      <c r="E693" s="16"/>
      <c r="F693" s="61"/>
      <c r="H693" s="16"/>
      <c r="K693" s="16"/>
    </row>
    <row r="694" spans="1:11" ht="12.75" x14ac:dyDescent="0.2">
      <c r="A694" s="143"/>
      <c r="B694" s="292"/>
      <c r="C694" s="61"/>
      <c r="E694" s="16"/>
      <c r="F694" s="61"/>
      <c r="H694" s="16"/>
      <c r="K694" s="16"/>
    </row>
    <row r="695" spans="1:11" ht="12.75" x14ac:dyDescent="0.2">
      <c r="A695" s="143"/>
      <c r="B695" s="292"/>
      <c r="C695" s="61"/>
      <c r="E695" s="16"/>
      <c r="F695" s="61"/>
      <c r="H695" s="16"/>
      <c r="K695" s="16"/>
    </row>
    <row r="696" spans="1:11" ht="12.75" x14ac:dyDescent="0.2">
      <c r="A696" s="143"/>
      <c r="B696" s="292"/>
      <c r="C696" s="61"/>
      <c r="E696" s="16"/>
      <c r="F696" s="61"/>
      <c r="H696" s="16"/>
      <c r="K696" s="16"/>
    </row>
    <row r="697" spans="1:11" ht="12.75" x14ac:dyDescent="0.2">
      <c r="A697" s="143"/>
      <c r="B697" s="292"/>
      <c r="C697" s="61"/>
      <c r="E697" s="16"/>
      <c r="F697" s="61"/>
      <c r="H697" s="16"/>
      <c r="K697" s="16"/>
    </row>
    <row r="698" spans="1:11" ht="12.75" x14ac:dyDescent="0.2">
      <c r="A698" s="143"/>
      <c r="B698" s="292"/>
      <c r="C698" s="61"/>
      <c r="E698" s="16"/>
      <c r="F698" s="61"/>
      <c r="H698" s="16"/>
      <c r="K698" s="16"/>
    </row>
    <row r="699" spans="1:11" ht="12.75" x14ac:dyDescent="0.2">
      <c r="A699" s="143"/>
      <c r="B699" s="292"/>
      <c r="C699" s="61"/>
      <c r="E699" s="16"/>
      <c r="F699" s="61"/>
      <c r="H699" s="16"/>
      <c r="K699" s="16"/>
    </row>
    <row r="700" spans="1:11" ht="12.75" x14ac:dyDescent="0.2">
      <c r="A700" s="143"/>
      <c r="B700" s="292"/>
      <c r="C700" s="61"/>
      <c r="E700" s="16"/>
      <c r="F700" s="61"/>
      <c r="H700" s="16"/>
      <c r="K700" s="16"/>
    </row>
    <row r="701" spans="1:11" ht="12.75" x14ac:dyDescent="0.2">
      <c r="A701" s="143"/>
      <c r="B701" s="292"/>
      <c r="C701" s="61"/>
      <c r="E701" s="16"/>
      <c r="F701" s="61"/>
      <c r="H701" s="16"/>
      <c r="K701" s="16"/>
    </row>
    <row r="702" spans="1:11" ht="12.75" x14ac:dyDescent="0.2">
      <c r="A702" s="143"/>
      <c r="B702" s="292"/>
      <c r="C702" s="61"/>
      <c r="E702" s="16"/>
      <c r="F702" s="61"/>
      <c r="H702" s="16"/>
      <c r="K702" s="16"/>
    </row>
    <row r="703" spans="1:11" ht="12.75" x14ac:dyDescent="0.2">
      <c r="A703" s="143"/>
      <c r="B703" s="292"/>
      <c r="C703" s="61"/>
      <c r="E703" s="16"/>
      <c r="F703" s="61"/>
      <c r="H703" s="16"/>
      <c r="K703" s="16"/>
    </row>
    <row r="704" spans="1:11" ht="12.75" x14ac:dyDescent="0.2">
      <c r="A704" s="143"/>
      <c r="B704" s="292"/>
      <c r="C704" s="61"/>
      <c r="E704" s="16"/>
      <c r="F704" s="61"/>
      <c r="H704" s="16"/>
      <c r="K704" s="16"/>
    </row>
    <row r="705" spans="1:11" ht="12.75" x14ac:dyDescent="0.2">
      <c r="A705" s="143"/>
      <c r="B705" s="292"/>
      <c r="C705" s="61"/>
      <c r="E705" s="16"/>
      <c r="F705" s="61"/>
      <c r="H705" s="16"/>
      <c r="K705" s="16"/>
    </row>
    <row r="706" spans="1:11" ht="12.75" x14ac:dyDescent="0.2">
      <c r="A706" s="143"/>
      <c r="B706" s="292"/>
      <c r="C706" s="61"/>
      <c r="E706" s="16"/>
      <c r="F706" s="61"/>
      <c r="H706" s="16"/>
      <c r="K706" s="16"/>
    </row>
    <row r="707" spans="1:11" ht="12.75" x14ac:dyDescent="0.2">
      <c r="A707" s="143"/>
      <c r="B707" s="292"/>
      <c r="C707" s="61"/>
      <c r="E707" s="16"/>
      <c r="F707" s="61"/>
      <c r="H707" s="16"/>
      <c r="K707" s="16"/>
    </row>
    <row r="708" spans="1:11" ht="12.75" x14ac:dyDescent="0.2">
      <c r="A708" s="143"/>
      <c r="B708" s="292"/>
      <c r="C708" s="61"/>
      <c r="E708" s="16"/>
      <c r="F708" s="61"/>
      <c r="H708" s="16"/>
      <c r="K708" s="16"/>
    </row>
    <row r="709" spans="1:11" ht="12.75" x14ac:dyDescent="0.2">
      <c r="A709" s="143"/>
      <c r="B709" s="292"/>
      <c r="C709" s="61"/>
      <c r="E709" s="16"/>
      <c r="F709" s="61"/>
      <c r="H709" s="16"/>
      <c r="K709" s="16"/>
    </row>
    <row r="710" spans="1:11" ht="12.75" x14ac:dyDescent="0.2">
      <c r="A710" s="143"/>
      <c r="B710" s="292"/>
      <c r="C710" s="61"/>
      <c r="E710" s="16"/>
      <c r="F710" s="61"/>
      <c r="H710" s="16"/>
      <c r="K710" s="16"/>
    </row>
    <row r="711" spans="1:11" ht="12.75" x14ac:dyDescent="0.2">
      <c r="A711" s="143"/>
      <c r="B711" s="292"/>
      <c r="C711" s="61"/>
      <c r="E711" s="16"/>
      <c r="F711" s="61"/>
      <c r="H711" s="16"/>
      <c r="K711" s="16"/>
    </row>
    <row r="712" spans="1:11" ht="12.75" x14ac:dyDescent="0.2">
      <c r="A712" s="143"/>
      <c r="B712" s="292"/>
      <c r="C712" s="61"/>
      <c r="E712" s="16"/>
      <c r="F712" s="61"/>
      <c r="H712" s="16"/>
      <c r="K712" s="16"/>
    </row>
    <row r="713" spans="1:11" ht="12.75" x14ac:dyDescent="0.2">
      <c r="A713" s="143"/>
      <c r="B713" s="292"/>
      <c r="C713" s="61"/>
      <c r="E713" s="16"/>
      <c r="F713" s="61"/>
      <c r="H713" s="16"/>
      <c r="K713" s="16"/>
    </row>
    <row r="714" spans="1:11" ht="12.75" x14ac:dyDescent="0.2">
      <c r="A714" s="143"/>
      <c r="B714" s="292"/>
      <c r="C714" s="61"/>
      <c r="E714" s="16"/>
      <c r="F714" s="61"/>
      <c r="H714" s="16"/>
      <c r="K714" s="16"/>
    </row>
    <row r="715" spans="1:11" ht="12.75" x14ac:dyDescent="0.2">
      <c r="A715" s="143"/>
      <c r="B715" s="292"/>
      <c r="C715" s="61"/>
      <c r="E715" s="16"/>
      <c r="F715" s="61"/>
      <c r="H715" s="16"/>
      <c r="K715" s="16"/>
    </row>
    <row r="716" spans="1:11" ht="12.75" x14ac:dyDescent="0.2">
      <c r="A716" s="143"/>
      <c r="B716" s="292"/>
      <c r="C716" s="61"/>
      <c r="E716" s="16"/>
      <c r="F716" s="61"/>
      <c r="H716" s="16"/>
      <c r="K716" s="16"/>
    </row>
    <row r="717" spans="1:11" ht="12.75" x14ac:dyDescent="0.2">
      <c r="A717" s="143"/>
      <c r="B717" s="292"/>
      <c r="C717" s="61"/>
      <c r="E717" s="16"/>
      <c r="F717" s="61"/>
      <c r="H717" s="16"/>
      <c r="K717" s="16"/>
    </row>
    <row r="718" spans="1:11" ht="12.75" x14ac:dyDescent="0.2">
      <c r="A718" s="143"/>
      <c r="B718" s="292"/>
      <c r="C718" s="61"/>
      <c r="E718" s="16"/>
      <c r="F718" s="61"/>
      <c r="H718" s="16"/>
      <c r="K718" s="16"/>
    </row>
    <row r="719" spans="1:11" ht="12.75" x14ac:dyDescent="0.2">
      <c r="A719" s="143"/>
      <c r="B719" s="292"/>
      <c r="C719" s="61"/>
      <c r="E719" s="16"/>
      <c r="F719" s="61"/>
      <c r="H719" s="16"/>
      <c r="K719" s="16"/>
    </row>
    <row r="720" spans="1:11" ht="12.75" x14ac:dyDescent="0.2">
      <c r="A720" s="143"/>
      <c r="B720" s="292"/>
      <c r="C720" s="61"/>
      <c r="E720" s="16"/>
      <c r="F720" s="61"/>
      <c r="H720" s="16"/>
      <c r="K720" s="16"/>
    </row>
    <row r="721" spans="1:11" ht="12.75" x14ac:dyDescent="0.2">
      <c r="A721" s="143"/>
      <c r="B721" s="292"/>
      <c r="C721" s="61"/>
      <c r="E721" s="16"/>
      <c r="F721" s="61"/>
      <c r="H721" s="16"/>
      <c r="K721" s="16"/>
    </row>
    <row r="722" spans="1:11" ht="12.75" x14ac:dyDescent="0.2">
      <c r="A722" s="143"/>
      <c r="B722" s="292"/>
      <c r="C722" s="61"/>
      <c r="E722" s="16"/>
      <c r="F722" s="61"/>
      <c r="H722" s="16"/>
      <c r="K722" s="16"/>
    </row>
    <row r="723" spans="1:11" ht="12.75" x14ac:dyDescent="0.2">
      <c r="A723" s="143"/>
      <c r="B723" s="292"/>
      <c r="C723" s="61"/>
      <c r="E723" s="16"/>
      <c r="F723" s="61"/>
      <c r="H723" s="16"/>
      <c r="K723" s="16"/>
    </row>
    <row r="724" spans="1:11" ht="12.75" x14ac:dyDescent="0.2">
      <c r="A724" s="143"/>
      <c r="B724" s="292"/>
      <c r="C724" s="61"/>
      <c r="E724" s="16"/>
      <c r="F724" s="61"/>
      <c r="H724" s="16"/>
      <c r="K724" s="16"/>
    </row>
    <row r="725" spans="1:11" ht="12.75" x14ac:dyDescent="0.2">
      <c r="A725" s="143"/>
      <c r="B725" s="292"/>
      <c r="C725" s="61"/>
      <c r="E725" s="16"/>
      <c r="F725" s="61"/>
      <c r="H725" s="16"/>
      <c r="K725" s="16"/>
    </row>
    <row r="726" spans="1:11" ht="12.75" x14ac:dyDescent="0.2">
      <c r="A726" s="143"/>
      <c r="B726" s="292"/>
      <c r="C726" s="61"/>
      <c r="E726" s="16"/>
      <c r="F726" s="61"/>
      <c r="H726" s="16"/>
      <c r="K726" s="16"/>
    </row>
    <row r="727" spans="1:11" ht="12.75" x14ac:dyDescent="0.2">
      <c r="A727" s="143"/>
      <c r="B727" s="292"/>
      <c r="C727" s="61"/>
      <c r="E727" s="16"/>
      <c r="F727" s="61"/>
      <c r="H727" s="16"/>
      <c r="K727" s="16"/>
    </row>
    <row r="728" spans="1:11" ht="12.75" x14ac:dyDescent="0.2">
      <c r="A728" s="143"/>
      <c r="B728" s="292"/>
      <c r="C728" s="61"/>
      <c r="E728" s="16"/>
      <c r="F728" s="61"/>
      <c r="H728" s="16"/>
      <c r="K728" s="16"/>
    </row>
    <row r="729" spans="1:11" ht="12.75" x14ac:dyDescent="0.2">
      <c r="A729" s="143"/>
      <c r="B729" s="292"/>
      <c r="C729" s="61"/>
      <c r="E729" s="16"/>
      <c r="F729" s="61"/>
      <c r="H729" s="16"/>
      <c r="K729" s="16"/>
    </row>
    <row r="730" spans="1:11" ht="12.75" x14ac:dyDescent="0.2">
      <c r="A730" s="143"/>
      <c r="B730" s="292"/>
      <c r="C730" s="61"/>
      <c r="E730" s="16"/>
      <c r="F730" s="61"/>
      <c r="H730" s="16"/>
      <c r="K730" s="16"/>
    </row>
    <row r="731" spans="1:11" ht="12.75" x14ac:dyDescent="0.2">
      <c r="A731" s="143"/>
      <c r="B731" s="292"/>
      <c r="C731" s="61"/>
      <c r="E731" s="16"/>
      <c r="F731" s="61"/>
      <c r="H731" s="16"/>
      <c r="K731" s="16"/>
    </row>
    <row r="732" spans="1:11" ht="12.75" x14ac:dyDescent="0.2">
      <c r="A732" s="143"/>
      <c r="B732" s="292"/>
      <c r="C732" s="61"/>
      <c r="E732" s="16"/>
      <c r="F732" s="61"/>
      <c r="H732" s="16"/>
      <c r="K732" s="16"/>
    </row>
    <row r="733" spans="1:11" ht="12.75" x14ac:dyDescent="0.2">
      <c r="A733" s="143"/>
      <c r="B733" s="292"/>
      <c r="C733" s="61"/>
      <c r="E733" s="16"/>
      <c r="F733" s="61"/>
      <c r="H733" s="16"/>
      <c r="K733" s="16"/>
    </row>
    <row r="734" spans="1:11" ht="12.75" x14ac:dyDescent="0.2">
      <c r="A734" s="143"/>
      <c r="B734" s="292"/>
      <c r="C734" s="61"/>
      <c r="E734" s="16"/>
      <c r="F734" s="61"/>
      <c r="H734" s="16"/>
      <c r="K734" s="16"/>
    </row>
    <row r="735" spans="1:11" ht="12.75" x14ac:dyDescent="0.2">
      <c r="A735" s="143"/>
      <c r="B735" s="292"/>
      <c r="C735" s="61"/>
      <c r="E735" s="16"/>
      <c r="F735" s="61"/>
      <c r="H735" s="16"/>
      <c r="K735" s="16"/>
    </row>
    <row r="736" spans="1:11" ht="12.75" x14ac:dyDescent="0.2">
      <c r="A736" s="143"/>
      <c r="B736" s="292"/>
      <c r="C736" s="61"/>
      <c r="E736" s="16"/>
      <c r="F736" s="61"/>
      <c r="H736" s="16"/>
      <c r="K736" s="16"/>
    </row>
    <row r="737" spans="1:11" ht="12.75" x14ac:dyDescent="0.2">
      <c r="A737" s="143"/>
      <c r="B737" s="292"/>
      <c r="C737" s="61"/>
      <c r="E737" s="16"/>
      <c r="F737" s="61"/>
      <c r="H737" s="16"/>
      <c r="K737" s="16"/>
    </row>
    <row r="738" spans="1:11" ht="12.75" x14ac:dyDescent="0.2">
      <c r="A738" s="143"/>
      <c r="B738" s="292"/>
      <c r="C738" s="61"/>
      <c r="E738" s="16"/>
      <c r="F738" s="61"/>
      <c r="H738" s="16"/>
      <c r="K738" s="16"/>
    </row>
    <row r="739" spans="1:11" ht="12.75" x14ac:dyDescent="0.2">
      <c r="A739" s="143"/>
      <c r="B739" s="292"/>
      <c r="C739" s="61"/>
      <c r="E739" s="16"/>
      <c r="F739" s="61"/>
      <c r="H739" s="16"/>
      <c r="K739" s="16"/>
    </row>
    <row r="740" spans="1:11" ht="12.75" x14ac:dyDescent="0.2">
      <c r="A740" s="143"/>
      <c r="B740" s="292"/>
      <c r="C740" s="61"/>
      <c r="E740" s="16"/>
      <c r="F740" s="61"/>
      <c r="H740" s="16"/>
      <c r="K740" s="16"/>
    </row>
    <row r="741" spans="1:11" ht="12.75" x14ac:dyDescent="0.2">
      <c r="A741" s="143"/>
      <c r="B741" s="292"/>
      <c r="C741" s="61"/>
      <c r="E741" s="16"/>
      <c r="F741" s="61"/>
      <c r="H741" s="16"/>
      <c r="K741" s="16"/>
    </row>
    <row r="742" spans="1:11" ht="12.75" x14ac:dyDescent="0.2">
      <c r="A742" s="143"/>
      <c r="B742" s="292"/>
      <c r="C742" s="61"/>
      <c r="E742" s="16"/>
      <c r="F742" s="61"/>
      <c r="H742" s="16"/>
      <c r="K742" s="16"/>
    </row>
    <row r="743" spans="1:11" ht="12.75" x14ac:dyDescent="0.2">
      <c r="A743" s="143"/>
      <c r="B743" s="292"/>
      <c r="C743" s="61"/>
      <c r="E743" s="16"/>
      <c r="F743" s="61"/>
      <c r="H743" s="16"/>
      <c r="K743" s="16"/>
    </row>
    <row r="744" spans="1:11" ht="12.75" x14ac:dyDescent="0.2">
      <c r="A744" s="143"/>
      <c r="B744" s="292"/>
      <c r="C744" s="61"/>
      <c r="E744" s="16"/>
      <c r="F744" s="61"/>
      <c r="H744" s="16"/>
      <c r="K744" s="16"/>
    </row>
    <row r="745" spans="1:11" ht="12.75" x14ac:dyDescent="0.2">
      <c r="A745" s="143"/>
      <c r="B745" s="292"/>
      <c r="C745" s="61"/>
      <c r="E745" s="16"/>
      <c r="F745" s="61"/>
      <c r="H745" s="16"/>
      <c r="K745" s="16"/>
    </row>
    <row r="746" spans="1:11" ht="12.75" x14ac:dyDescent="0.2">
      <c r="A746" s="143"/>
      <c r="B746" s="292"/>
      <c r="C746" s="61"/>
      <c r="E746" s="16"/>
      <c r="F746" s="61"/>
      <c r="H746" s="16"/>
      <c r="K746" s="16"/>
    </row>
    <row r="747" spans="1:11" ht="12.75" x14ac:dyDescent="0.2">
      <c r="A747" s="143"/>
      <c r="B747" s="292"/>
      <c r="C747" s="61"/>
      <c r="E747" s="16"/>
      <c r="F747" s="61"/>
      <c r="H747" s="16"/>
      <c r="K747" s="16"/>
    </row>
    <row r="748" spans="1:11" ht="12.75" x14ac:dyDescent="0.2">
      <c r="A748" s="143"/>
      <c r="B748" s="292"/>
      <c r="C748" s="61"/>
      <c r="E748" s="16"/>
      <c r="F748" s="61"/>
      <c r="H748" s="16"/>
      <c r="K748" s="16"/>
    </row>
    <row r="749" spans="1:11" ht="12.75" x14ac:dyDescent="0.2">
      <c r="A749" s="143"/>
      <c r="B749" s="292"/>
      <c r="C749" s="61"/>
      <c r="E749" s="16"/>
      <c r="F749" s="61"/>
      <c r="H749" s="16"/>
      <c r="K749" s="16"/>
    </row>
    <row r="750" spans="1:11" ht="12.75" x14ac:dyDescent="0.2">
      <c r="A750" s="143"/>
      <c r="B750" s="292"/>
      <c r="C750" s="61"/>
      <c r="E750" s="16"/>
      <c r="F750" s="61"/>
      <c r="H750" s="16"/>
      <c r="K750" s="16"/>
    </row>
    <row r="751" spans="1:11" ht="12.75" x14ac:dyDescent="0.2">
      <c r="A751" s="143"/>
      <c r="B751" s="292"/>
      <c r="C751" s="61"/>
      <c r="E751" s="16"/>
      <c r="F751" s="61"/>
      <c r="H751" s="16"/>
      <c r="K751" s="16"/>
    </row>
    <row r="752" spans="1:11" ht="12.75" x14ac:dyDescent="0.2">
      <c r="A752" s="143"/>
      <c r="B752" s="292"/>
      <c r="C752" s="61"/>
      <c r="E752" s="16"/>
      <c r="F752" s="61"/>
      <c r="H752" s="16"/>
      <c r="K752" s="16"/>
    </row>
    <row r="753" spans="1:11" ht="12.75" x14ac:dyDescent="0.2">
      <c r="A753" s="143"/>
      <c r="B753" s="292"/>
      <c r="C753" s="61"/>
      <c r="E753" s="16"/>
      <c r="F753" s="61"/>
      <c r="H753" s="16"/>
      <c r="K753" s="16"/>
    </row>
    <row r="754" spans="1:11" ht="12.75" x14ac:dyDescent="0.2">
      <c r="A754" s="143"/>
      <c r="B754" s="292"/>
      <c r="C754" s="61"/>
      <c r="E754" s="16"/>
      <c r="F754" s="61"/>
      <c r="H754" s="16"/>
      <c r="K754" s="16"/>
    </row>
    <row r="755" spans="1:11" ht="12.75" x14ac:dyDescent="0.2">
      <c r="A755" s="143"/>
      <c r="B755" s="292"/>
      <c r="C755" s="61"/>
      <c r="E755" s="16"/>
      <c r="F755" s="61"/>
      <c r="H755" s="16"/>
      <c r="K755" s="16"/>
    </row>
    <row r="756" spans="1:11" ht="12.75" x14ac:dyDescent="0.2">
      <c r="A756" s="143"/>
      <c r="B756" s="292"/>
      <c r="C756" s="61"/>
      <c r="E756" s="16"/>
      <c r="F756" s="61"/>
      <c r="H756" s="16"/>
      <c r="K756" s="16"/>
    </row>
    <row r="757" spans="1:11" ht="12.75" x14ac:dyDescent="0.2">
      <c r="A757" s="143"/>
      <c r="B757" s="292"/>
      <c r="C757" s="61"/>
      <c r="E757" s="16"/>
      <c r="F757" s="61"/>
      <c r="H757" s="16"/>
      <c r="K757" s="16"/>
    </row>
    <row r="758" spans="1:11" ht="12.75" x14ac:dyDescent="0.2">
      <c r="A758" s="143"/>
      <c r="B758" s="292"/>
      <c r="C758" s="61"/>
      <c r="E758" s="16"/>
      <c r="F758" s="61"/>
      <c r="H758" s="16"/>
      <c r="K758" s="16"/>
    </row>
    <row r="759" spans="1:11" ht="12.75" x14ac:dyDescent="0.2">
      <c r="A759" s="143"/>
      <c r="B759" s="292"/>
      <c r="C759" s="61"/>
      <c r="E759" s="16"/>
      <c r="F759" s="61"/>
      <c r="H759" s="16"/>
      <c r="K759" s="16"/>
    </row>
    <row r="760" spans="1:11" ht="12.75" x14ac:dyDescent="0.2">
      <c r="A760" s="143"/>
      <c r="B760" s="292"/>
      <c r="C760" s="61"/>
      <c r="E760" s="16"/>
      <c r="F760" s="61"/>
      <c r="H760" s="16"/>
      <c r="K760" s="16"/>
    </row>
    <row r="761" spans="1:11" ht="12.75" x14ac:dyDescent="0.2">
      <c r="A761" s="143"/>
      <c r="B761" s="292"/>
      <c r="C761" s="61"/>
      <c r="E761" s="16"/>
      <c r="F761" s="61"/>
      <c r="H761" s="16"/>
      <c r="K761" s="16"/>
    </row>
    <row r="762" spans="1:11" ht="12.75" x14ac:dyDescent="0.2">
      <c r="A762" s="143"/>
      <c r="B762" s="292"/>
      <c r="C762" s="61"/>
      <c r="E762" s="16"/>
      <c r="F762" s="61"/>
      <c r="H762" s="16"/>
      <c r="K762" s="16"/>
    </row>
    <row r="763" spans="1:11" ht="12.75" x14ac:dyDescent="0.2">
      <c r="A763" s="143"/>
      <c r="B763" s="292"/>
      <c r="C763" s="61"/>
      <c r="E763" s="16"/>
      <c r="F763" s="61"/>
      <c r="H763" s="16"/>
      <c r="K763" s="16"/>
    </row>
    <row r="764" spans="1:11" ht="12.75" x14ac:dyDescent="0.2">
      <c r="A764" s="143"/>
      <c r="B764" s="292"/>
      <c r="C764" s="61"/>
      <c r="E764" s="16"/>
      <c r="F764" s="61"/>
      <c r="H764" s="16"/>
      <c r="K764" s="16"/>
    </row>
    <row r="765" spans="1:11" ht="12.75" x14ac:dyDescent="0.2">
      <c r="A765" s="143"/>
      <c r="B765" s="292"/>
      <c r="C765" s="61"/>
      <c r="E765" s="16"/>
      <c r="F765" s="61"/>
      <c r="H765" s="16"/>
      <c r="K765" s="16"/>
    </row>
    <row r="766" spans="1:11" ht="12.75" x14ac:dyDescent="0.2">
      <c r="A766" s="143"/>
      <c r="B766" s="292"/>
      <c r="C766" s="61"/>
      <c r="E766" s="16"/>
      <c r="F766" s="61"/>
      <c r="H766" s="16"/>
      <c r="K766" s="16"/>
    </row>
    <row r="767" spans="1:11" ht="12.75" x14ac:dyDescent="0.2">
      <c r="A767" s="143"/>
      <c r="B767" s="292"/>
      <c r="C767" s="61"/>
      <c r="E767" s="16"/>
      <c r="F767" s="61"/>
      <c r="H767" s="16"/>
      <c r="K767" s="16"/>
    </row>
    <row r="768" spans="1:11" ht="12.75" x14ac:dyDescent="0.2">
      <c r="A768" s="143"/>
      <c r="B768" s="292"/>
      <c r="C768" s="61"/>
      <c r="E768" s="16"/>
      <c r="F768" s="61"/>
      <c r="H768" s="16"/>
      <c r="K768" s="16"/>
    </row>
    <row r="769" spans="1:11" ht="12.75" x14ac:dyDescent="0.2">
      <c r="A769" s="143"/>
      <c r="B769" s="292"/>
      <c r="C769" s="61"/>
      <c r="E769" s="16"/>
      <c r="F769" s="61"/>
      <c r="H769" s="16"/>
      <c r="K769" s="16"/>
    </row>
    <row r="770" spans="1:11" ht="12.75" x14ac:dyDescent="0.2">
      <c r="A770" s="143"/>
      <c r="B770" s="292"/>
      <c r="C770" s="61"/>
      <c r="E770" s="16"/>
      <c r="F770" s="61"/>
      <c r="H770" s="16"/>
      <c r="K770" s="16"/>
    </row>
    <row r="771" spans="1:11" ht="12.75" x14ac:dyDescent="0.2">
      <c r="A771" s="143"/>
      <c r="B771" s="292"/>
      <c r="C771" s="61"/>
      <c r="E771" s="16"/>
      <c r="F771" s="61"/>
      <c r="H771" s="16"/>
      <c r="K771" s="16"/>
    </row>
    <row r="772" spans="1:11" ht="12.75" x14ac:dyDescent="0.2">
      <c r="A772" s="143"/>
      <c r="B772" s="292"/>
      <c r="C772" s="61"/>
      <c r="E772" s="16"/>
      <c r="F772" s="61"/>
      <c r="H772" s="16"/>
      <c r="K772" s="16"/>
    </row>
    <row r="773" spans="1:11" ht="12.75" x14ac:dyDescent="0.2">
      <c r="A773" s="143"/>
      <c r="B773" s="292"/>
      <c r="C773" s="61"/>
      <c r="E773" s="16"/>
      <c r="F773" s="61"/>
      <c r="H773" s="16"/>
      <c r="K773" s="16"/>
    </row>
    <row r="774" spans="1:11" ht="12.75" x14ac:dyDescent="0.2">
      <c r="A774" s="143"/>
      <c r="B774" s="292"/>
      <c r="C774" s="61"/>
      <c r="E774" s="16"/>
      <c r="F774" s="61"/>
      <c r="H774" s="16"/>
      <c r="K774" s="16"/>
    </row>
    <row r="775" spans="1:11" ht="12.75" x14ac:dyDescent="0.2">
      <c r="A775" s="143"/>
      <c r="B775" s="292"/>
      <c r="C775" s="61"/>
      <c r="E775" s="16"/>
      <c r="F775" s="61"/>
      <c r="H775" s="16"/>
      <c r="K775" s="16"/>
    </row>
    <row r="776" spans="1:11" ht="12.75" x14ac:dyDescent="0.2">
      <c r="A776" s="143"/>
      <c r="B776" s="292"/>
      <c r="C776" s="61"/>
      <c r="E776" s="16"/>
      <c r="F776" s="61"/>
      <c r="H776" s="16"/>
      <c r="K776" s="16"/>
    </row>
    <row r="777" spans="1:11" ht="12.75" x14ac:dyDescent="0.2">
      <c r="A777" s="143"/>
      <c r="B777" s="292"/>
      <c r="C777" s="61"/>
      <c r="E777" s="16"/>
      <c r="F777" s="61"/>
      <c r="H777" s="16"/>
      <c r="K777" s="16"/>
    </row>
    <row r="778" spans="1:11" ht="12.75" x14ac:dyDescent="0.2">
      <c r="A778" s="143"/>
      <c r="B778" s="292"/>
      <c r="C778" s="61"/>
      <c r="E778" s="16"/>
      <c r="F778" s="61"/>
      <c r="H778" s="16"/>
      <c r="K778" s="16"/>
    </row>
    <row r="779" spans="1:11" ht="12.75" x14ac:dyDescent="0.2">
      <c r="A779" s="143"/>
      <c r="B779" s="292"/>
      <c r="C779" s="61"/>
      <c r="E779" s="16"/>
      <c r="F779" s="61"/>
      <c r="H779" s="16"/>
      <c r="K779" s="16"/>
    </row>
    <row r="780" spans="1:11" ht="12.75" x14ac:dyDescent="0.2">
      <c r="A780" s="143"/>
      <c r="B780" s="292"/>
      <c r="C780" s="61"/>
      <c r="E780" s="16"/>
      <c r="F780" s="61"/>
      <c r="H780" s="16"/>
      <c r="K780" s="16"/>
    </row>
    <row r="781" spans="1:11" ht="12.75" x14ac:dyDescent="0.2">
      <c r="A781" s="143"/>
      <c r="B781" s="292"/>
      <c r="C781" s="61"/>
      <c r="E781" s="16"/>
      <c r="F781" s="61"/>
      <c r="H781" s="16"/>
      <c r="K781" s="16"/>
    </row>
    <row r="782" spans="1:11" ht="12.75" x14ac:dyDescent="0.2">
      <c r="A782" s="143"/>
      <c r="B782" s="292"/>
      <c r="C782" s="61"/>
      <c r="E782" s="16"/>
      <c r="F782" s="61"/>
      <c r="H782" s="16"/>
      <c r="K782" s="16"/>
    </row>
    <row r="783" spans="1:11" ht="12.75" x14ac:dyDescent="0.2">
      <c r="A783" s="143"/>
      <c r="B783" s="292"/>
      <c r="C783" s="61"/>
      <c r="E783" s="16"/>
      <c r="F783" s="61"/>
      <c r="H783" s="16"/>
      <c r="K783" s="16"/>
    </row>
    <row r="784" spans="1:11" ht="12.75" x14ac:dyDescent="0.2">
      <c r="A784" s="143"/>
      <c r="B784" s="292"/>
      <c r="C784" s="61"/>
      <c r="E784" s="16"/>
      <c r="F784" s="61"/>
      <c r="H784" s="16"/>
      <c r="K784" s="16"/>
    </row>
    <row r="785" spans="1:11" ht="12.75" x14ac:dyDescent="0.2">
      <c r="A785" s="143"/>
      <c r="B785" s="292"/>
      <c r="C785" s="61"/>
      <c r="E785" s="16"/>
      <c r="F785" s="61"/>
      <c r="H785" s="16"/>
      <c r="K785" s="16"/>
    </row>
    <row r="786" spans="1:11" ht="12.75" x14ac:dyDescent="0.2">
      <c r="A786" s="143"/>
      <c r="B786" s="292"/>
      <c r="C786" s="61"/>
      <c r="E786" s="16"/>
      <c r="F786" s="61"/>
      <c r="H786" s="16"/>
      <c r="K786" s="16"/>
    </row>
    <row r="787" spans="1:11" ht="12.75" x14ac:dyDescent="0.2">
      <c r="A787" s="143"/>
      <c r="B787" s="292"/>
      <c r="C787" s="61"/>
      <c r="E787" s="16"/>
      <c r="F787" s="61"/>
      <c r="H787" s="16"/>
      <c r="K787" s="16"/>
    </row>
    <row r="788" spans="1:11" ht="12.75" x14ac:dyDescent="0.2">
      <c r="A788" s="143"/>
      <c r="B788" s="292"/>
      <c r="C788" s="61"/>
      <c r="E788" s="16"/>
      <c r="F788" s="61"/>
      <c r="H788" s="16"/>
      <c r="K788" s="16"/>
    </row>
    <row r="789" spans="1:11" ht="12.75" x14ac:dyDescent="0.2">
      <c r="A789" s="143"/>
      <c r="B789" s="292"/>
      <c r="C789" s="61"/>
      <c r="E789" s="16"/>
      <c r="F789" s="61"/>
      <c r="H789" s="16"/>
      <c r="K789" s="16"/>
    </row>
    <row r="790" spans="1:11" ht="12.75" x14ac:dyDescent="0.2">
      <c r="A790" s="143"/>
      <c r="B790" s="292"/>
      <c r="C790" s="61"/>
      <c r="E790" s="16"/>
      <c r="F790" s="61"/>
      <c r="H790" s="16"/>
      <c r="K790" s="16"/>
    </row>
    <row r="791" spans="1:11" ht="12.75" x14ac:dyDescent="0.2">
      <c r="A791" s="143"/>
      <c r="B791" s="292"/>
      <c r="C791" s="61"/>
      <c r="E791" s="16"/>
      <c r="F791" s="61"/>
      <c r="H791" s="16"/>
      <c r="K791" s="16"/>
    </row>
    <row r="792" spans="1:11" ht="12.75" x14ac:dyDescent="0.2">
      <c r="A792" s="143"/>
      <c r="B792" s="292"/>
      <c r="C792" s="61"/>
      <c r="E792" s="16"/>
      <c r="F792" s="61"/>
      <c r="H792" s="16"/>
      <c r="K792" s="16"/>
    </row>
    <row r="793" spans="1:11" ht="12.75" x14ac:dyDescent="0.2">
      <c r="A793" s="143"/>
      <c r="B793" s="292"/>
      <c r="C793" s="61"/>
      <c r="E793" s="16"/>
      <c r="F793" s="61"/>
      <c r="H793" s="16"/>
      <c r="K793" s="16"/>
    </row>
    <row r="794" spans="1:11" ht="12.75" x14ac:dyDescent="0.2">
      <c r="A794" s="143"/>
      <c r="B794" s="292"/>
      <c r="C794" s="61"/>
      <c r="E794" s="16"/>
      <c r="F794" s="61"/>
      <c r="H794" s="16"/>
      <c r="K794" s="16"/>
    </row>
    <row r="795" spans="1:11" ht="12.75" x14ac:dyDescent="0.2">
      <c r="A795" s="143"/>
      <c r="B795" s="292"/>
      <c r="C795" s="61"/>
      <c r="E795" s="16"/>
      <c r="F795" s="61"/>
      <c r="H795" s="16"/>
      <c r="K795" s="16"/>
    </row>
    <row r="796" spans="1:11" ht="12.75" x14ac:dyDescent="0.2">
      <c r="A796" s="143"/>
      <c r="B796" s="292"/>
      <c r="C796" s="61"/>
      <c r="E796" s="16"/>
      <c r="F796" s="61"/>
      <c r="H796" s="16"/>
      <c r="K796" s="16"/>
    </row>
    <row r="797" spans="1:11" ht="12.75" x14ac:dyDescent="0.2">
      <c r="A797" s="143"/>
      <c r="B797" s="292"/>
      <c r="C797" s="61"/>
      <c r="E797" s="16"/>
      <c r="F797" s="61"/>
      <c r="H797" s="16"/>
      <c r="K797" s="16"/>
    </row>
    <row r="798" spans="1:11" ht="12.75" x14ac:dyDescent="0.2">
      <c r="A798" s="143"/>
      <c r="B798" s="292"/>
      <c r="C798" s="61"/>
      <c r="E798" s="16"/>
      <c r="F798" s="61"/>
      <c r="H798" s="16"/>
      <c r="K798" s="16"/>
    </row>
    <row r="799" spans="1:11" ht="12.75" x14ac:dyDescent="0.2">
      <c r="A799" s="143"/>
      <c r="B799" s="292"/>
      <c r="C799" s="61"/>
      <c r="E799" s="16"/>
      <c r="F799" s="61"/>
      <c r="H799" s="16"/>
      <c r="K799" s="16"/>
    </row>
    <row r="800" spans="1:11" ht="12.75" x14ac:dyDescent="0.2">
      <c r="A800" s="143"/>
      <c r="B800" s="292"/>
      <c r="C800" s="61"/>
      <c r="E800" s="16"/>
      <c r="F800" s="61"/>
      <c r="H800" s="16"/>
      <c r="K800" s="16"/>
    </row>
    <row r="801" spans="1:11" ht="12.75" x14ac:dyDescent="0.2">
      <c r="A801" s="143"/>
      <c r="B801" s="292"/>
      <c r="C801" s="61"/>
      <c r="E801" s="16"/>
      <c r="F801" s="61"/>
      <c r="H801" s="16"/>
      <c r="K801" s="16"/>
    </row>
    <row r="802" spans="1:11" ht="12.75" x14ac:dyDescent="0.2">
      <c r="A802" s="143"/>
      <c r="B802" s="292"/>
      <c r="C802" s="61"/>
      <c r="E802" s="16"/>
      <c r="F802" s="61"/>
      <c r="H802" s="16"/>
      <c r="K802" s="16"/>
    </row>
    <row r="803" spans="1:11" ht="12.75" x14ac:dyDescent="0.2">
      <c r="A803" s="143"/>
      <c r="B803" s="292"/>
      <c r="C803" s="61"/>
      <c r="E803" s="16"/>
      <c r="F803" s="61"/>
      <c r="H803" s="16"/>
      <c r="K803" s="16"/>
    </row>
    <row r="804" spans="1:11" ht="12.75" x14ac:dyDescent="0.2">
      <c r="A804" s="143"/>
      <c r="B804" s="292"/>
      <c r="C804" s="61"/>
      <c r="E804" s="16"/>
      <c r="F804" s="61"/>
      <c r="H804" s="16"/>
      <c r="K804" s="16"/>
    </row>
    <row r="805" spans="1:11" ht="12.75" x14ac:dyDescent="0.2">
      <c r="A805" s="143"/>
      <c r="B805" s="292"/>
      <c r="C805" s="61"/>
      <c r="E805" s="16"/>
      <c r="F805" s="61"/>
      <c r="H805" s="16"/>
      <c r="K805" s="16"/>
    </row>
    <row r="806" spans="1:11" ht="12.75" x14ac:dyDescent="0.2">
      <c r="A806" s="143"/>
      <c r="B806" s="292"/>
      <c r="C806" s="61"/>
      <c r="E806" s="16"/>
      <c r="F806" s="61"/>
      <c r="H806" s="16"/>
      <c r="K806" s="16"/>
    </row>
    <row r="807" spans="1:11" ht="12.75" x14ac:dyDescent="0.2">
      <c r="A807" s="143"/>
      <c r="B807" s="292"/>
      <c r="C807" s="61"/>
      <c r="E807" s="16"/>
      <c r="F807" s="61"/>
      <c r="H807" s="16"/>
      <c r="K807" s="16"/>
    </row>
    <row r="808" spans="1:11" ht="12.75" x14ac:dyDescent="0.2">
      <c r="A808" s="143"/>
      <c r="B808" s="292"/>
      <c r="C808" s="61"/>
      <c r="E808" s="16"/>
      <c r="F808" s="61"/>
      <c r="H808" s="16"/>
      <c r="K808" s="16"/>
    </row>
    <row r="809" spans="1:11" ht="12.75" x14ac:dyDescent="0.2">
      <c r="A809" s="143"/>
      <c r="B809" s="292"/>
      <c r="C809" s="61"/>
      <c r="E809" s="16"/>
      <c r="F809" s="61"/>
      <c r="H809" s="16"/>
      <c r="K809" s="16"/>
    </row>
    <row r="810" spans="1:11" ht="12.75" x14ac:dyDescent="0.2">
      <c r="A810" s="143"/>
      <c r="B810" s="292"/>
      <c r="C810" s="61"/>
      <c r="E810" s="16"/>
      <c r="F810" s="61"/>
      <c r="H810" s="16"/>
      <c r="K810" s="16"/>
    </row>
    <row r="811" spans="1:11" ht="12.75" x14ac:dyDescent="0.2">
      <c r="A811" s="143"/>
      <c r="B811" s="292"/>
      <c r="C811" s="61"/>
      <c r="E811" s="16"/>
      <c r="F811" s="61"/>
      <c r="H811" s="16"/>
      <c r="K811" s="16"/>
    </row>
    <row r="812" spans="1:11" ht="12.75" x14ac:dyDescent="0.2">
      <c r="A812" s="143"/>
      <c r="B812" s="292"/>
      <c r="C812" s="61"/>
      <c r="E812" s="16"/>
      <c r="F812" s="61"/>
      <c r="H812" s="16"/>
      <c r="K812" s="16"/>
    </row>
    <row r="813" spans="1:11" ht="12.75" x14ac:dyDescent="0.2">
      <c r="A813" s="143"/>
      <c r="B813" s="292"/>
      <c r="C813" s="61"/>
      <c r="E813" s="16"/>
      <c r="F813" s="61"/>
      <c r="H813" s="16"/>
      <c r="K813" s="16"/>
    </row>
    <row r="814" spans="1:11" ht="12.75" x14ac:dyDescent="0.2">
      <c r="A814" s="143"/>
      <c r="B814" s="292"/>
      <c r="C814" s="61"/>
      <c r="E814" s="16"/>
      <c r="F814" s="61"/>
      <c r="H814" s="16"/>
      <c r="K814" s="16"/>
    </row>
    <row r="815" spans="1:11" ht="12.75" x14ac:dyDescent="0.2">
      <c r="A815" s="143"/>
      <c r="B815" s="292"/>
      <c r="C815" s="61"/>
      <c r="E815" s="16"/>
      <c r="F815" s="61"/>
      <c r="H815" s="16"/>
      <c r="K815" s="16"/>
    </row>
    <row r="816" spans="1:11" ht="12.75" x14ac:dyDescent="0.2">
      <c r="A816" s="143"/>
      <c r="B816" s="292"/>
      <c r="C816" s="61"/>
      <c r="E816" s="16"/>
      <c r="F816" s="61"/>
      <c r="H816" s="16"/>
      <c r="K816" s="16"/>
    </row>
    <row r="817" spans="1:11" ht="12.75" x14ac:dyDescent="0.2">
      <c r="A817" s="143"/>
      <c r="B817" s="292"/>
      <c r="C817" s="61"/>
      <c r="E817" s="16"/>
      <c r="F817" s="61"/>
      <c r="H817" s="16"/>
      <c r="K817" s="16"/>
    </row>
    <row r="818" spans="1:11" ht="12.75" x14ac:dyDescent="0.2">
      <c r="A818" s="143"/>
      <c r="B818" s="292"/>
      <c r="C818" s="61"/>
      <c r="E818" s="16"/>
      <c r="F818" s="61"/>
      <c r="H818" s="16"/>
      <c r="K818" s="16"/>
    </row>
    <row r="819" spans="1:11" ht="12.75" x14ac:dyDescent="0.2">
      <c r="A819" s="143"/>
      <c r="B819" s="292"/>
      <c r="C819" s="61"/>
      <c r="E819" s="16"/>
      <c r="F819" s="61"/>
      <c r="H819" s="16"/>
      <c r="K819" s="16"/>
    </row>
    <row r="820" spans="1:11" ht="12.75" x14ac:dyDescent="0.2">
      <c r="A820" s="143"/>
      <c r="B820" s="292"/>
      <c r="C820" s="61"/>
      <c r="E820" s="16"/>
      <c r="F820" s="61"/>
      <c r="H820" s="16"/>
      <c r="K820" s="16"/>
    </row>
    <row r="821" spans="1:11" ht="12.75" x14ac:dyDescent="0.2">
      <c r="A821" s="143"/>
      <c r="B821" s="292"/>
      <c r="C821" s="61"/>
      <c r="E821" s="16"/>
      <c r="F821" s="61"/>
      <c r="H821" s="16"/>
      <c r="K821" s="16"/>
    </row>
    <row r="822" spans="1:11" ht="12.75" x14ac:dyDescent="0.2">
      <c r="A822" s="143"/>
      <c r="B822" s="292"/>
      <c r="C822" s="61"/>
      <c r="E822" s="16"/>
      <c r="F822" s="61"/>
      <c r="H822" s="16"/>
      <c r="K822" s="16"/>
    </row>
    <row r="823" spans="1:11" ht="12.75" x14ac:dyDescent="0.2">
      <c r="A823" s="143"/>
      <c r="B823" s="292"/>
      <c r="C823" s="61"/>
      <c r="E823" s="16"/>
      <c r="F823" s="61"/>
      <c r="H823" s="16"/>
      <c r="K823" s="16"/>
    </row>
    <row r="824" spans="1:11" ht="12.75" x14ac:dyDescent="0.2">
      <c r="A824" s="143"/>
      <c r="B824" s="292"/>
      <c r="C824" s="61"/>
      <c r="E824" s="16"/>
      <c r="F824" s="61"/>
      <c r="H824" s="16"/>
      <c r="K824" s="16"/>
    </row>
    <row r="825" spans="1:11" ht="12.75" x14ac:dyDescent="0.2">
      <c r="A825" s="143"/>
      <c r="B825" s="292"/>
      <c r="C825" s="61"/>
      <c r="E825" s="16"/>
      <c r="F825" s="61"/>
      <c r="H825" s="16"/>
      <c r="K825" s="16"/>
    </row>
    <row r="826" spans="1:11" ht="12.75" x14ac:dyDescent="0.2">
      <c r="A826" s="143"/>
      <c r="B826" s="292"/>
      <c r="C826" s="61"/>
      <c r="E826" s="16"/>
      <c r="F826" s="61"/>
      <c r="H826" s="16"/>
      <c r="K826" s="16"/>
    </row>
    <row r="827" spans="1:11" ht="12.75" x14ac:dyDescent="0.2">
      <c r="A827" s="143"/>
      <c r="B827" s="292"/>
      <c r="C827" s="61"/>
      <c r="E827" s="16"/>
      <c r="F827" s="61"/>
      <c r="H827" s="16"/>
      <c r="K827" s="16"/>
    </row>
    <row r="828" spans="1:11" ht="12.75" x14ac:dyDescent="0.2">
      <c r="A828" s="143"/>
      <c r="B828" s="292"/>
      <c r="C828" s="61"/>
      <c r="E828" s="16"/>
      <c r="F828" s="61"/>
      <c r="H828" s="16"/>
      <c r="K828" s="16"/>
    </row>
    <row r="829" spans="1:11" ht="12.75" x14ac:dyDescent="0.2">
      <c r="A829" s="143"/>
      <c r="B829" s="292"/>
      <c r="C829" s="61"/>
      <c r="E829" s="16"/>
      <c r="F829" s="61"/>
      <c r="H829" s="16"/>
      <c r="K829" s="16"/>
    </row>
    <row r="830" spans="1:11" ht="12.75" x14ac:dyDescent="0.2">
      <c r="A830" s="143"/>
      <c r="B830" s="292"/>
      <c r="C830" s="61"/>
      <c r="E830" s="16"/>
      <c r="F830" s="61"/>
      <c r="H830" s="16"/>
      <c r="K830" s="16"/>
    </row>
    <row r="831" spans="1:11" ht="12.75" x14ac:dyDescent="0.2">
      <c r="A831" s="143"/>
      <c r="B831" s="292"/>
      <c r="C831" s="61"/>
      <c r="E831" s="16"/>
      <c r="F831" s="61"/>
      <c r="H831" s="16"/>
      <c r="K831" s="16"/>
    </row>
    <row r="832" spans="1:11" ht="12.75" x14ac:dyDescent="0.2">
      <c r="A832" s="143"/>
      <c r="B832" s="292"/>
      <c r="C832" s="61"/>
      <c r="E832" s="16"/>
      <c r="F832" s="61"/>
      <c r="H832" s="16"/>
      <c r="K832" s="16"/>
    </row>
    <row r="833" spans="1:11" ht="12.75" x14ac:dyDescent="0.2">
      <c r="A833" s="143"/>
      <c r="B833" s="292"/>
      <c r="C833" s="61"/>
      <c r="E833" s="16"/>
      <c r="F833" s="61"/>
      <c r="H833" s="16"/>
      <c r="K833" s="16"/>
    </row>
    <row r="834" spans="1:11" ht="12.75" x14ac:dyDescent="0.2">
      <c r="A834" s="143"/>
      <c r="B834" s="292"/>
      <c r="C834" s="61"/>
      <c r="E834" s="16"/>
      <c r="F834" s="61"/>
      <c r="H834" s="16"/>
      <c r="K834" s="16"/>
    </row>
    <row r="835" spans="1:11" ht="12.75" x14ac:dyDescent="0.2">
      <c r="A835" s="143"/>
      <c r="B835" s="292"/>
      <c r="C835" s="61"/>
      <c r="E835" s="16"/>
      <c r="F835" s="61"/>
      <c r="H835" s="16"/>
      <c r="K835" s="16"/>
    </row>
    <row r="836" spans="1:11" ht="12.75" x14ac:dyDescent="0.2">
      <c r="A836" s="143"/>
      <c r="B836" s="292"/>
      <c r="C836" s="61"/>
      <c r="E836" s="16"/>
      <c r="F836" s="61"/>
      <c r="H836" s="16"/>
      <c r="K836" s="16"/>
    </row>
    <row r="837" spans="1:11" ht="12.75" x14ac:dyDescent="0.2">
      <c r="A837" s="143"/>
      <c r="B837" s="292"/>
      <c r="C837" s="61"/>
      <c r="E837" s="16"/>
      <c r="F837" s="61"/>
      <c r="H837" s="16"/>
      <c r="K837" s="16"/>
    </row>
    <row r="838" spans="1:11" ht="12.75" x14ac:dyDescent="0.2">
      <c r="A838" s="143"/>
      <c r="B838" s="292"/>
      <c r="C838" s="61"/>
      <c r="E838" s="16"/>
      <c r="F838" s="61"/>
      <c r="H838" s="16"/>
      <c r="K838" s="16"/>
    </row>
    <row r="839" spans="1:11" ht="12.75" x14ac:dyDescent="0.2">
      <c r="A839" s="143"/>
      <c r="B839" s="292"/>
      <c r="C839" s="61"/>
      <c r="E839" s="16"/>
      <c r="F839" s="61"/>
      <c r="H839" s="16"/>
      <c r="K839" s="16"/>
    </row>
    <row r="840" spans="1:11" ht="12.75" x14ac:dyDescent="0.2">
      <c r="A840" s="143"/>
      <c r="B840" s="292"/>
      <c r="C840" s="61"/>
      <c r="E840" s="16"/>
      <c r="F840" s="61"/>
      <c r="H840" s="16"/>
      <c r="K840" s="16"/>
    </row>
    <row r="841" spans="1:11" ht="12.75" x14ac:dyDescent="0.2">
      <c r="A841" s="143"/>
      <c r="B841" s="292"/>
      <c r="C841" s="61"/>
      <c r="E841" s="16"/>
      <c r="F841" s="61"/>
      <c r="H841" s="16"/>
      <c r="K841" s="16"/>
    </row>
    <row r="842" spans="1:11" ht="12.75" x14ac:dyDescent="0.2">
      <c r="A842" s="143"/>
      <c r="B842" s="292"/>
      <c r="C842" s="61"/>
      <c r="E842" s="16"/>
      <c r="F842" s="61"/>
      <c r="H842" s="16"/>
      <c r="K842" s="16"/>
    </row>
    <row r="843" spans="1:11" ht="12.75" x14ac:dyDescent="0.2">
      <c r="A843" s="143"/>
      <c r="B843" s="292"/>
      <c r="C843" s="61"/>
      <c r="E843" s="16"/>
      <c r="F843" s="61"/>
      <c r="H843" s="16"/>
      <c r="K843" s="16"/>
    </row>
    <row r="844" spans="1:11" ht="12.75" x14ac:dyDescent="0.2">
      <c r="A844" s="143"/>
      <c r="B844" s="292"/>
      <c r="C844" s="61"/>
      <c r="E844" s="16"/>
      <c r="F844" s="61"/>
      <c r="H844" s="16"/>
      <c r="K844" s="16"/>
    </row>
    <row r="845" spans="1:11" ht="12.75" x14ac:dyDescent="0.2">
      <c r="A845" s="143"/>
      <c r="B845" s="292"/>
      <c r="C845" s="61"/>
      <c r="E845" s="16"/>
      <c r="F845" s="61"/>
      <c r="H845" s="16"/>
      <c r="K845" s="16"/>
    </row>
    <row r="846" spans="1:11" ht="12.75" x14ac:dyDescent="0.2">
      <c r="A846" s="143"/>
      <c r="B846" s="292"/>
      <c r="C846" s="61"/>
      <c r="E846" s="16"/>
      <c r="F846" s="61"/>
      <c r="H846" s="16"/>
      <c r="K846" s="16"/>
    </row>
    <row r="847" spans="1:11" ht="12.75" x14ac:dyDescent="0.2">
      <c r="A847" s="143"/>
      <c r="B847" s="292"/>
      <c r="C847" s="61"/>
      <c r="E847" s="16"/>
      <c r="F847" s="61"/>
      <c r="H847" s="16"/>
      <c r="K847" s="16"/>
    </row>
    <row r="848" spans="1:11" ht="12.75" x14ac:dyDescent="0.2">
      <c r="A848" s="143"/>
      <c r="B848" s="292"/>
      <c r="C848" s="61"/>
      <c r="E848" s="16"/>
      <c r="F848" s="61"/>
      <c r="H848" s="16"/>
      <c r="K848" s="16"/>
    </row>
    <row r="849" spans="1:11" ht="12.75" x14ac:dyDescent="0.2">
      <c r="A849" s="143"/>
      <c r="B849" s="292"/>
      <c r="C849" s="61"/>
      <c r="E849" s="16"/>
      <c r="F849" s="61"/>
      <c r="H849" s="16"/>
      <c r="K849" s="16"/>
    </row>
    <row r="850" spans="1:11" ht="12.75" x14ac:dyDescent="0.2">
      <c r="A850" s="143"/>
      <c r="B850" s="292"/>
      <c r="C850" s="61"/>
      <c r="E850" s="16"/>
      <c r="F850" s="61"/>
      <c r="H850" s="16"/>
      <c r="K850" s="16"/>
    </row>
    <row r="851" spans="1:11" ht="12.75" x14ac:dyDescent="0.2">
      <c r="A851" s="143"/>
      <c r="B851" s="292"/>
      <c r="C851" s="61"/>
      <c r="E851" s="16"/>
      <c r="F851" s="61"/>
      <c r="H851" s="16"/>
      <c r="K851" s="16"/>
    </row>
    <row r="852" spans="1:11" ht="12.75" x14ac:dyDescent="0.2">
      <c r="A852" s="143"/>
      <c r="B852" s="292"/>
      <c r="C852" s="61"/>
      <c r="E852" s="16"/>
      <c r="F852" s="61"/>
      <c r="H852" s="16"/>
      <c r="K852" s="16"/>
    </row>
    <row r="853" spans="1:11" ht="12.75" x14ac:dyDescent="0.2">
      <c r="A853" s="143"/>
      <c r="B853" s="292"/>
      <c r="C853" s="61"/>
      <c r="E853" s="16"/>
      <c r="F853" s="61"/>
      <c r="H853" s="16"/>
      <c r="K853" s="16"/>
    </row>
    <row r="854" spans="1:11" ht="12.75" x14ac:dyDescent="0.2">
      <c r="A854" s="143"/>
      <c r="B854" s="292"/>
      <c r="C854" s="61"/>
      <c r="E854" s="16"/>
      <c r="F854" s="61"/>
      <c r="H854" s="16"/>
      <c r="K854" s="16"/>
    </row>
    <row r="855" spans="1:11" ht="12.75" x14ac:dyDescent="0.2">
      <c r="A855" s="143"/>
      <c r="B855" s="292"/>
      <c r="C855" s="61"/>
      <c r="E855" s="16"/>
      <c r="F855" s="61"/>
      <c r="H855" s="16"/>
      <c r="K855" s="16"/>
    </row>
    <row r="856" spans="1:11" ht="12.75" x14ac:dyDescent="0.2">
      <c r="A856" s="143"/>
      <c r="B856" s="292"/>
      <c r="C856" s="61"/>
      <c r="E856" s="16"/>
      <c r="F856" s="61"/>
      <c r="H856" s="16"/>
      <c r="K856" s="16"/>
    </row>
    <row r="857" spans="1:11" ht="12.75" x14ac:dyDescent="0.2">
      <c r="A857" s="143"/>
      <c r="B857" s="292"/>
      <c r="C857" s="61"/>
      <c r="E857" s="16"/>
      <c r="F857" s="61"/>
      <c r="H857" s="16"/>
      <c r="K857" s="16"/>
    </row>
    <row r="858" spans="1:11" ht="12.75" x14ac:dyDescent="0.2">
      <c r="A858" s="143"/>
      <c r="B858" s="292"/>
      <c r="C858" s="61"/>
      <c r="E858" s="16"/>
      <c r="F858" s="61"/>
      <c r="H858" s="16"/>
      <c r="K858" s="16"/>
    </row>
    <row r="859" spans="1:11" ht="12.75" x14ac:dyDescent="0.2">
      <c r="A859" s="143"/>
      <c r="B859" s="292"/>
      <c r="C859" s="61"/>
      <c r="E859" s="16"/>
      <c r="F859" s="61"/>
      <c r="H859" s="16"/>
      <c r="K859" s="16"/>
    </row>
    <row r="860" spans="1:11" ht="12.75" x14ac:dyDescent="0.2">
      <c r="A860" s="143"/>
      <c r="B860" s="292"/>
      <c r="C860" s="61"/>
      <c r="E860" s="16"/>
      <c r="F860" s="61"/>
      <c r="H860" s="16"/>
      <c r="K860" s="16"/>
    </row>
    <row r="861" spans="1:11" ht="12.75" x14ac:dyDescent="0.2">
      <c r="A861" s="143"/>
      <c r="B861" s="292"/>
      <c r="C861" s="61"/>
      <c r="E861" s="16"/>
      <c r="F861" s="61"/>
      <c r="H861" s="16"/>
      <c r="K861" s="16"/>
    </row>
    <row r="862" spans="1:11" ht="12.75" x14ac:dyDescent="0.2">
      <c r="A862" s="143"/>
      <c r="B862" s="292"/>
      <c r="C862" s="61"/>
      <c r="E862" s="16"/>
      <c r="F862" s="61"/>
      <c r="H862" s="16"/>
      <c r="K862" s="16"/>
    </row>
    <row r="863" spans="1:11" ht="12.75" x14ac:dyDescent="0.2">
      <c r="A863" s="143"/>
      <c r="B863" s="292"/>
      <c r="C863" s="61"/>
      <c r="E863" s="16"/>
      <c r="F863" s="61"/>
      <c r="H863" s="16"/>
      <c r="K863" s="16"/>
    </row>
    <row r="864" spans="1:11" ht="12.75" x14ac:dyDescent="0.2">
      <c r="A864" s="143"/>
      <c r="B864" s="292"/>
      <c r="C864" s="61"/>
      <c r="E864" s="16"/>
      <c r="F864" s="61"/>
      <c r="H864" s="16"/>
      <c r="K864" s="16"/>
    </row>
    <row r="865" spans="1:11" ht="12.75" x14ac:dyDescent="0.2">
      <c r="A865" s="143"/>
      <c r="B865" s="292"/>
      <c r="C865" s="61"/>
      <c r="E865" s="16"/>
      <c r="F865" s="61"/>
      <c r="H865" s="16"/>
      <c r="K865" s="16"/>
    </row>
    <row r="866" spans="1:11" ht="12.75" x14ac:dyDescent="0.2">
      <c r="A866" s="143"/>
      <c r="B866" s="292"/>
      <c r="C866" s="61"/>
      <c r="E866" s="16"/>
      <c r="F866" s="61"/>
      <c r="H866" s="16"/>
      <c r="K866" s="16"/>
    </row>
    <row r="867" spans="1:11" ht="12.75" x14ac:dyDescent="0.2">
      <c r="A867" s="143"/>
      <c r="B867" s="292"/>
      <c r="C867" s="61"/>
      <c r="E867" s="16"/>
      <c r="F867" s="61"/>
      <c r="H867" s="16"/>
      <c r="K867" s="16"/>
    </row>
    <row r="868" spans="1:11" ht="12.75" x14ac:dyDescent="0.2">
      <c r="A868" s="143"/>
      <c r="B868" s="292"/>
      <c r="C868" s="61"/>
      <c r="E868" s="16"/>
      <c r="F868" s="61"/>
      <c r="H868" s="16"/>
      <c r="K868" s="16"/>
    </row>
    <row r="869" spans="1:11" ht="12.75" x14ac:dyDescent="0.2">
      <c r="A869" s="143"/>
      <c r="B869" s="292"/>
      <c r="C869" s="61"/>
      <c r="E869" s="16"/>
      <c r="F869" s="61"/>
      <c r="H869" s="16"/>
      <c r="K869" s="16"/>
    </row>
    <row r="870" spans="1:11" ht="12.75" x14ac:dyDescent="0.2">
      <c r="A870" s="143"/>
      <c r="B870" s="292"/>
      <c r="C870" s="61"/>
      <c r="E870" s="16"/>
      <c r="F870" s="61"/>
      <c r="H870" s="16"/>
      <c r="K870" s="16"/>
    </row>
    <row r="871" spans="1:11" ht="12.75" x14ac:dyDescent="0.2">
      <c r="A871" s="143"/>
      <c r="B871" s="292"/>
      <c r="C871" s="61"/>
      <c r="E871" s="16"/>
      <c r="F871" s="61"/>
      <c r="H871" s="16"/>
      <c r="K871" s="16"/>
    </row>
    <row r="872" spans="1:11" ht="12.75" x14ac:dyDescent="0.2">
      <c r="A872" s="143"/>
      <c r="B872" s="292"/>
      <c r="C872" s="61"/>
      <c r="E872" s="16"/>
      <c r="F872" s="61"/>
      <c r="H872" s="16"/>
      <c r="K872" s="16"/>
    </row>
    <row r="873" spans="1:11" ht="12.75" x14ac:dyDescent="0.2">
      <c r="A873" s="143"/>
      <c r="B873" s="292"/>
      <c r="C873" s="61"/>
      <c r="E873" s="16"/>
      <c r="F873" s="61"/>
      <c r="H873" s="16"/>
      <c r="K873" s="16"/>
    </row>
    <row r="874" spans="1:11" ht="12.75" x14ac:dyDescent="0.2">
      <c r="A874" s="143"/>
      <c r="B874" s="292"/>
      <c r="C874" s="61"/>
      <c r="E874" s="16"/>
      <c r="F874" s="61"/>
      <c r="H874" s="16"/>
      <c r="K874" s="16"/>
    </row>
    <row r="875" spans="1:11" ht="12.75" x14ac:dyDescent="0.2">
      <c r="A875" s="143"/>
      <c r="B875" s="292"/>
      <c r="C875" s="61"/>
      <c r="E875" s="16"/>
      <c r="F875" s="61"/>
      <c r="H875" s="16"/>
      <c r="K875" s="16"/>
    </row>
    <row r="876" spans="1:11" ht="12.75" x14ac:dyDescent="0.2">
      <c r="A876" s="143"/>
      <c r="B876" s="292"/>
      <c r="C876" s="61"/>
      <c r="E876" s="16"/>
      <c r="F876" s="61"/>
      <c r="H876" s="16"/>
      <c r="K876" s="16"/>
    </row>
    <row r="877" spans="1:11" ht="12.75" x14ac:dyDescent="0.2">
      <c r="A877" s="143"/>
      <c r="B877" s="292"/>
      <c r="C877" s="61"/>
      <c r="E877" s="16"/>
      <c r="F877" s="61"/>
      <c r="H877" s="16"/>
      <c r="K877" s="16"/>
    </row>
    <row r="878" spans="1:11" ht="12.75" x14ac:dyDescent="0.2">
      <c r="A878" s="143"/>
      <c r="B878" s="292"/>
      <c r="C878" s="61"/>
      <c r="E878" s="16"/>
      <c r="F878" s="61"/>
      <c r="H878" s="16"/>
      <c r="K878" s="16"/>
    </row>
    <row r="879" spans="1:11" ht="12.75" x14ac:dyDescent="0.2">
      <c r="A879" s="143"/>
      <c r="B879" s="292"/>
      <c r="C879" s="61"/>
      <c r="E879" s="16"/>
      <c r="F879" s="61"/>
      <c r="H879" s="16"/>
      <c r="K879" s="16"/>
    </row>
    <row r="880" spans="1:11" ht="12.75" x14ac:dyDescent="0.2">
      <c r="A880" s="143"/>
      <c r="B880" s="292"/>
      <c r="C880" s="61"/>
      <c r="E880" s="16"/>
      <c r="F880" s="61"/>
      <c r="H880" s="16"/>
      <c r="K880" s="16"/>
    </row>
    <row r="881" spans="1:11" ht="12.75" x14ac:dyDescent="0.2">
      <c r="A881" s="143"/>
      <c r="B881" s="292"/>
      <c r="C881" s="61"/>
      <c r="E881" s="16"/>
      <c r="F881" s="61"/>
      <c r="H881" s="16"/>
      <c r="K881" s="16"/>
    </row>
    <row r="882" spans="1:11" ht="12.75" x14ac:dyDescent="0.2">
      <c r="A882" s="143"/>
      <c r="B882" s="292"/>
      <c r="C882" s="61"/>
      <c r="E882" s="16"/>
      <c r="F882" s="61"/>
      <c r="H882" s="16"/>
      <c r="K882" s="16"/>
    </row>
    <row r="883" spans="1:11" ht="12.75" x14ac:dyDescent="0.2">
      <c r="A883" s="143"/>
      <c r="B883" s="292"/>
      <c r="C883" s="61"/>
      <c r="E883" s="16"/>
      <c r="F883" s="61"/>
      <c r="H883" s="16"/>
      <c r="K883" s="16"/>
    </row>
    <row r="884" spans="1:11" ht="12.75" x14ac:dyDescent="0.2">
      <c r="A884" s="143"/>
      <c r="B884" s="292"/>
      <c r="C884" s="61"/>
      <c r="E884" s="16"/>
      <c r="F884" s="61"/>
      <c r="H884" s="16"/>
      <c r="K884" s="16"/>
    </row>
    <row r="885" spans="1:11" ht="12.75" x14ac:dyDescent="0.2">
      <c r="A885" s="143"/>
      <c r="B885" s="292"/>
      <c r="C885" s="61"/>
      <c r="E885" s="16"/>
      <c r="F885" s="61"/>
      <c r="H885" s="16"/>
      <c r="K885" s="16"/>
    </row>
    <row r="886" spans="1:11" ht="12.75" x14ac:dyDescent="0.2">
      <c r="A886" s="143"/>
      <c r="B886" s="292"/>
      <c r="C886" s="61"/>
      <c r="E886" s="16"/>
      <c r="F886" s="61"/>
      <c r="H886" s="16"/>
      <c r="K886" s="16"/>
    </row>
    <row r="887" spans="1:11" ht="12.75" x14ac:dyDescent="0.2">
      <c r="A887" s="143"/>
      <c r="B887" s="292"/>
      <c r="C887" s="61"/>
      <c r="E887" s="16"/>
      <c r="F887" s="61"/>
      <c r="H887" s="16"/>
      <c r="K887" s="16"/>
    </row>
    <row r="888" spans="1:11" ht="12.75" x14ac:dyDescent="0.2">
      <c r="A888" s="143"/>
      <c r="B888" s="292"/>
      <c r="C888" s="61"/>
      <c r="E888" s="16"/>
      <c r="F888" s="61"/>
      <c r="H888" s="16"/>
      <c r="K888" s="16"/>
    </row>
    <row r="889" spans="1:11" ht="12.75" x14ac:dyDescent="0.2">
      <c r="A889" s="143"/>
      <c r="B889" s="292"/>
      <c r="C889" s="61"/>
      <c r="E889" s="16"/>
      <c r="F889" s="61"/>
      <c r="H889" s="16"/>
      <c r="K889" s="16"/>
    </row>
    <row r="890" spans="1:11" ht="12.75" x14ac:dyDescent="0.2">
      <c r="A890" s="143"/>
      <c r="B890" s="292"/>
      <c r="C890" s="61"/>
      <c r="E890" s="16"/>
      <c r="F890" s="61"/>
      <c r="H890" s="16"/>
      <c r="K890" s="16"/>
    </row>
    <row r="891" spans="1:11" ht="12.75" x14ac:dyDescent="0.2">
      <c r="A891" s="143"/>
      <c r="B891" s="292"/>
      <c r="C891" s="61"/>
      <c r="E891" s="16"/>
      <c r="F891" s="61"/>
      <c r="H891" s="16"/>
      <c r="K891" s="16"/>
    </row>
    <row r="892" spans="1:11" ht="12.75" x14ac:dyDescent="0.2">
      <c r="A892" s="143"/>
      <c r="B892" s="292"/>
      <c r="C892" s="61"/>
      <c r="E892" s="16"/>
      <c r="F892" s="61"/>
      <c r="H892" s="16"/>
      <c r="K892" s="16"/>
    </row>
    <row r="893" spans="1:11" ht="12.75" x14ac:dyDescent="0.2">
      <c r="A893" s="143"/>
      <c r="B893" s="292"/>
      <c r="C893" s="61"/>
      <c r="E893" s="16"/>
      <c r="F893" s="61"/>
      <c r="H893" s="16"/>
      <c r="K893" s="16"/>
    </row>
    <row r="894" spans="1:11" ht="12.75" x14ac:dyDescent="0.2">
      <c r="A894" s="143"/>
      <c r="B894" s="292"/>
      <c r="C894" s="61"/>
      <c r="E894" s="16"/>
      <c r="F894" s="61"/>
      <c r="H894" s="16"/>
      <c r="K894" s="16"/>
    </row>
    <row r="895" spans="1:11" ht="12.75" x14ac:dyDescent="0.2">
      <c r="A895" s="143"/>
      <c r="B895" s="292"/>
      <c r="C895" s="61"/>
      <c r="E895" s="16"/>
      <c r="F895" s="61"/>
      <c r="H895" s="16"/>
      <c r="K895" s="16"/>
    </row>
    <row r="896" spans="1:11" ht="12.75" x14ac:dyDescent="0.2">
      <c r="A896" s="143"/>
      <c r="B896" s="292"/>
      <c r="C896" s="61"/>
      <c r="E896" s="16"/>
      <c r="F896" s="61"/>
      <c r="H896" s="16"/>
      <c r="K896" s="16"/>
    </row>
    <row r="897" spans="1:11" ht="12.75" x14ac:dyDescent="0.2">
      <c r="A897" s="143"/>
      <c r="B897" s="292"/>
      <c r="C897" s="61"/>
      <c r="E897" s="16"/>
      <c r="F897" s="61"/>
      <c r="H897" s="16"/>
      <c r="K897" s="16"/>
    </row>
    <row r="898" spans="1:11" ht="12.75" x14ac:dyDescent="0.2">
      <c r="A898" s="143"/>
      <c r="B898" s="292"/>
      <c r="C898" s="61"/>
      <c r="E898" s="16"/>
      <c r="F898" s="61"/>
      <c r="H898" s="16"/>
      <c r="K898" s="16"/>
    </row>
    <row r="899" spans="1:11" ht="12.75" x14ac:dyDescent="0.2">
      <c r="A899" s="143"/>
      <c r="B899" s="292"/>
      <c r="C899" s="61"/>
      <c r="E899" s="16"/>
      <c r="F899" s="61"/>
      <c r="H899" s="16"/>
      <c r="K899" s="16"/>
    </row>
    <row r="900" spans="1:11" ht="12.75" x14ac:dyDescent="0.2">
      <c r="A900" s="143"/>
      <c r="B900" s="292"/>
      <c r="C900" s="61"/>
      <c r="E900" s="16"/>
      <c r="F900" s="61"/>
      <c r="H900" s="16"/>
      <c r="K900" s="16"/>
    </row>
    <row r="901" spans="1:11" ht="12.75" x14ac:dyDescent="0.2">
      <c r="A901" s="143"/>
      <c r="B901" s="292"/>
      <c r="C901" s="61"/>
      <c r="E901" s="16"/>
      <c r="F901" s="61"/>
      <c r="H901" s="16"/>
      <c r="K901" s="16"/>
    </row>
    <row r="902" spans="1:11" ht="12.75" x14ac:dyDescent="0.2">
      <c r="A902" s="143"/>
      <c r="B902" s="292"/>
      <c r="C902" s="61"/>
      <c r="E902" s="16"/>
      <c r="F902" s="61"/>
      <c r="H902" s="16"/>
      <c r="K902" s="16"/>
    </row>
    <row r="903" spans="1:11" ht="12.75" x14ac:dyDescent="0.2">
      <c r="A903" s="143"/>
      <c r="B903" s="292"/>
      <c r="C903" s="61"/>
      <c r="E903" s="16"/>
      <c r="F903" s="61"/>
      <c r="H903" s="16"/>
      <c r="K903" s="16"/>
    </row>
    <row r="904" spans="1:11" ht="12.75" x14ac:dyDescent="0.2">
      <c r="A904" s="143"/>
      <c r="B904" s="292"/>
      <c r="C904" s="61"/>
      <c r="E904" s="16"/>
      <c r="F904" s="61"/>
      <c r="H904" s="16"/>
      <c r="K904" s="16"/>
    </row>
    <row r="905" spans="1:11" ht="12.75" x14ac:dyDescent="0.2">
      <c r="A905" s="143"/>
      <c r="B905" s="292"/>
      <c r="C905" s="61"/>
      <c r="E905" s="16"/>
      <c r="F905" s="61"/>
      <c r="H905" s="16"/>
      <c r="K905" s="16"/>
    </row>
    <row r="906" spans="1:11" ht="12.75" x14ac:dyDescent="0.2">
      <c r="A906" s="143"/>
      <c r="B906" s="292"/>
      <c r="C906" s="61"/>
      <c r="E906" s="16"/>
      <c r="F906" s="61"/>
      <c r="H906" s="16"/>
      <c r="K906" s="16"/>
    </row>
    <row r="907" spans="1:11" ht="12.75" x14ac:dyDescent="0.2">
      <c r="A907" s="143"/>
      <c r="B907" s="292"/>
      <c r="C907" s="61"/>
      <c r="E907" s="16"/>
      <c r="F907" s="61"/>
      <c r="H907" s="16"/>
      <c r="K907" s="16"/>
    </row>
    <row r="908" spans="1:11" ht="12.75" x14ac:dyDescent="0.2">
      <c r="A908" s="143"/>
      <c r="B908" s="292"/>
      <c r="C908" s="61"/>
      <c r="E908" s="16"/>
      <c r="F908" s="61"/>
      <c r="H908" s="16"/>
      <c r="K908" s="16"/>
    </row>
    <row r="909" spans="1:11" ht="12.75" x14ac:dyDescent="0.2">
      <c r="A909" s="143"/>
      <c r="B909" s="292"/>
      <c r="C909" s="61"/>
      <c r="E909" s="16"/>
      <c r="F909" s="61"/>
      <c r="H909" s="16"/>
      <c r="K909" s="16"/>
    </row>
    <row r="910" spans="1:11" ht="12.75" x14ac:dyDescent="0.2">
      <c r="A910" s="143"/>
      <c r="B910" s="292"/>
      <c r="C910" s="61"/>
      <c r="E910" s="16"/>
      <c r="F910" s="61"/>
      <c r="H910" s="16"/>
      <c r="K910" s="16"/>
    </row>
    <row r="911" spans="1:11" ht="12.75" x14ac:dyDescent="0.2">
      <c r="A911" s="143"/>
      <c r="B911" s="292"/>
      <c r="C911" s="61"/>
      <c r="E911" s="16"/>
      <c r="F911" s="61"/>
      <c r="H911" s="16"/>
      <c r="K911" s="16"/>
    </row>
    <row r="912" spans="1:11" ht="12.75" x14ac:dyDescent="0.2">
      <c r="A912" s="143"/>
      <c r="B912" s="292"/>
      <c r="C912" s="61"/>
      <c r="E912" s="16"/>
      <c r="F912" s="61"/>
      <c r="H912" s="16"/>
      <c r="K912" s="16"/>
    </row>
    <row r="913" spans="1:11" ht="12.75" x14ac:dyDescent="0.2">
      <c r="A913" s="143"/>
      <c r="B913" s="292"/>
      <c r="C913" s="61"/>
      <c r="E913" s="16"/>
      <c r="F913" s="61"/>
      <c r="H913" s="16"/>
      <c r="K913" s="16"/>
    </row>
    <row r="914" spans="1:11" ht="12.75" x14ac:dyDescent="0.2">
      <c r="A914" s="143"/>
      <c r="B914" s="292"/>
      <c r="C914" s="61"/>
      <c r="E914" s="16"/>
      <c r="F914" s="61"/>
      <c r="H914" s="16"/>
      <c r="K914" s="16"/>
    </row>
    <row r="915" spans="1:11" ht="12.75" x14ac:dyDescent="0.2">
      <c r="A915" s="143"/>
      <c r="B915" s="292"/>
      <c r="C915" s="61"/>
      <c r="E915" s="16"/>
      <c r="F915" s="61"/>
      <c r="H915" s="16"/>
      <c r="K915" s="16"/>
    </row>
    <row r="916" spans="1:11" ht="12.75" x14ac:dyDescent="0.2">
      <c r="A916" s="143"/>
      <c r="B916" s="292"/>
      <c r="C916" s="61"/>
      <c r="E916" s="16"/>
      <c r="F916" s="61"/>
      <c r="H916" s="16"/>
      <c r="K916" s="16"/>
    </row>
    <row r="917" spans="1:11" ht="12.75" x14ac:dyDescent="0.2">
      <c r="A917" s="143"/>
      <c r="B917" s="292"/>
      <c r="C917" s="61"/>
      <c r="E917" s="16"/>
      <c r="F917" s="61"/>
      <c r="H917" s="16"/>
      <c r="K917" s="16"/>
    </row>
    <row r="918" spans="1:11" ht="12.75" x14ac:dyDescent="0.2">
      <c r="A918" s="143"/>
      <c r="B918" s="292"/>
      <c r="C918" s="61"/>
      <c r="E918" s="16"/>
      <c r="F918" s="61"/>
      <c r="H918" s="16"/>
      <c r="K918" s="16"/>
    </row>
    <row r="919" spans="1:11" ht="12.75" x14ac:dyDescent="0.2">
      <c r="A919" s="143"/>
      <c r="B919" s="292"/>
      <c r="C919" s="61"/>
      <c r="E919" s="16"/>
      <c r="F919" s="61"/>
      <c r="H919" s="16"/>
      <c r="K919" s="16"/>
    </row>
    <row r="920" spans="1:11" ht="12.75" x14ac:dyDescent="0.2">
      <c r="A920" s="143"/>
      <c r="B920" s="292"/>
      <c r="C920" s="61"/>
      <c r="E920" s="16"/>
      <c r="F920" s="61"/>
      <c r="H920" s="16"/>
      <c r="K920" s="16"/>
    </row>
    <row r="921" spans="1:11" ht="12.75" x14ac:dyDescent="0.2">
      <c r="A921" s="143"/>
      <c r="B921" s="292"/>
      <c r="C921" s="61"/>
      <c r="E921" s="16"/>
      <c r="F921" s="61"/>
      <c r="H921" s="16"/>
      <c r="K921" s="16"/>
    </row>
    <row r="922" spans="1:11" ht="12.75" x14ac:dyDescent="0.2">
      <c r="A922" s="143"/>
      <c r="B922" s="292"/>
      <c r="C922" s="61"/>
      <c r="E922" s="16"/>
      <c r="F922" s="61"/>
      <c r="H922" s="16"/>
      <c r="K922" s="16"/>
    </row>
    <row r="923" spans="1:11" ht="12.75" x14ac:dyDescent="0.2">
      <c r="A923" s="143"/>
      <c r="B923" s="292"/>
      <c r="C923" s="61"/>
      <c r="E923" s="16"/>
      <c r="F923" s="61"/>
      <c r="H923" s="16"/>
      <c r="K923" s="16"/>
    </row>
    <row r="924" spans="1:11" ht="12.75" x14ac:dyDescent="0.2">
      <c r="A924" s="143"/>
      <c r="B924" s="292"/>
      <c r="C924" s="61"/>
      <c r="E924" s="16"/>
      <c r="F924" s="61"/>
      <c r="H924" s="16"/>
      <c r="K924" s="16"/>
    </row>
    <row r="925" spans="1:11" ht="12.75" x14ac:dyDescent="0.2">
      <c r="A925" s="143"/>
      <c r="B925" s="292"/>
      <c r="C925" s="61"/>
      <c r="E925" s="16"/>
      <c r="F925" s="61"/>
      <c r="H925" s="16"/>
      <c r="K925" s="16"/>
    </row>
    <row r="926" spans="1:11" ht="12.75" x14ac:dyDescent="0.2">
      <c r="A926" s="143"/>
      <c r="B926" s="292"/>
      <c r="C926" s="61"/>
      <c r="E926" s="16"/>
      <c r="F926" s="61"/>
      <c r="H926" s="16"/>
      <c r="K926" s="16"/>
    </row>
    <row r="927" spans="1:11" ht="12.75" x14ac:dyDescent="0.2">
      <c r="A927" s="143"/>
      <c r="B927" s="292"/>
      <c r="C927" s="61"/>
      <c r="E927" s="16"/>
      <c r="F927" s="61"/>
      <c r="H927" s="16"/>
      <c r="K927" s="16"/>
    </row>
    <row r="928" spans="1:11" ht="12.75" x14ac:dyDescent="0.2">
      <c r="A928" s="143"/>
      <c r="B928" s="292"/>
      <c r="C928" s="61"/>
      <c r="E928" s="16"/>
      <c r="F928" s="61"/>
      <c r="H928" s="16"/>
      <c r="K928" s="16"/>
    </row>
    <row r="929" spans="1:11" ht="12.75" x14ac:dyDescent="0.2">
      <c r="A929" s="143"/>
      <c r="B929" s="292"/>
      <c r="C929" s="61"/>
      <c r="E929" s="16"/>
      <c r="F929" s="61"/>
      <c r="H929" s="16"/>
      <c r="K929" s="16"/>
    </row>
    <row r="930" spans="1:11" ht="12.75" x14ac:dyDescent="0.2">
      <c r="A930" s="143"/>
      <c r="B930" s="292"/>
      <c r="C930" s="61"/>
      <c r="E930" s="16"/>
      <c r="F930" s="61"/>
      <c r="H930" s="16"/>
      <c r="K930" s="16"/>
    </row>
    <row r="931" spans="1:11" ht="12.75" x14ac:dyDescent="0.2">
      <c r="A931" s="143"/>
      <c r="B931" s="292"/>
      <c r="C931" s="61"/>
      <c r="E931" s="16"/>
      <c r="F931" s="61"/>
      <c r="H931" s="16"/>
      <c r="K931" s="16"/>
    </row>
    <row r="932" spans="1:11" ht="12.75" x14ac:dyDescent="0.2">
      <c r="A932" s="143"/>
      <c r="B932" s="292"/>
      <c r="C932" s="61"/>
      <c r="E932" s="16"/>
      <c r="F932" s="61"/>
      <c r="H932" s="16"/>
      <c r="K932" s="16"/>
    </row>
    <row r="933" spans="1:11" ht="12.75" x14ac:dyDescent="0.2">
      <c r="A933" s="143"/>
      <c r="B933" s="292"/>
      <c r="C933" s="61"/>
      <c r="E933" s="16"/>
      <c r="F933" s="61"/>
      <c r="H933" s="16"/>
      <c r="K933" s="16"/>
    </row>
    <row r="934" spans="1:11" ht="12.75" x14ac:dyDescent="0.2">
      <c r="A934" s="143"/>
      <c r="B934" s="292"/>
      <c r="C934" s="61"/>
      <c r="E934" s="16"/>
      <c r="F934" s="61"/>
      <c r="H934" s="16"/>
      <c r="K934" s="16"/>
    </row>
    <row r="935" spans="1:11" ht="12.75" x14ac:dyDescent="0.2">
      <c r="A935" s="143"/>
      <c r="B935" s="292"/>
      <c r="C935" s="61"/>
      <c r="E935" s="16"/>
      <c r="F935" s="61"/>
      <c r="H935" s="16"/>
      <c r="K935" s="16"/>
    </row>
    <row r="936" spans="1:11" ht="12.75" x14ac:dyDescent="0.2">
      <c r="A936" s="143"/>
      <c r="B936" s="292"/>
      <c r="C936" s="61"/>
      <c r="E936" s="16"/>
      <c r="F936" s="61"/>
      <c r="H936" s="16"/>
      <c r="K936" s="16"/>
    </row>
    <row r="937" spans="1:11" ht="12.75" x14ac:dyDescent="0.2">
      <c r="A937" s="143"/>
      <c r="B937" s="292"/>
      <c r="C937" s="61"/>
      <c r="E937" s="16"/>
      <c r="F937" s="61"/>
      <c r="H937" s="16"/>
      <c r="K937" s="16"/>
    </row>
    <row r="938" spans="1:11" ht="12.75" x14ac:dyDescent="0.2">
      <c r="A938" s="143"/>
      <c r="B938" s="292"/>
      <c r="C938" s="61"/>
      <c r="E938" s="16"/>
      <c r="F938" s="61"/>
      <c r="H938" s="16"/>
      <c r="K938" s="16"/>
    </row>
    <row r="939" spans="1:11" ht="12.75" x14ac:dyDescent="0.2">
      <c r="A939" s="143"/>
      <c r="B939" s="292"/>
      <c r="C939" s="61"/>
      <c r="E939" s="16"/>
      <c r="F939" s="61"/>
      <c r="H939" s="16"/>
      <c r="K939" s="16"/>
    </row>
    <row r="940" spans="1:11" ht="12.75" x14ac:dyDescent="0.2">
      <c r="A940" s="143"/>
      <c r="B940" s="292"/>
      <c r="C940" s="61"/>
      <c r="E940" s="16"/>
      <c r="F940" s="61"/>
      <c r="H940" s="16"/>
      <c r="K940" s="16"/>
    </row>
    <row r="941" spans="1:11" ht="12.75" x14ac:dyDescent="0.2">
      <c r="A941" s="143"/>
      <c r="B941" s="292"/>
      <c r="C941" s="61"/>
      <c r="E941" s="16"/>
      <c r="F941" s="61"/>
      <c r="H941" s="16"/>
      <c r="K941" s="16"/>
    </row>
    <row r="942" spans="1:11" ht="12.75" x14ac:dyDescent="0.2">
      <c r="A942" s="143"/>
      <c r="B942" s="292"/>
      <c r="C942" s="61"/>
      <c r="E942" s="16"/>
      <c r="F942" s="61"/>
      <c r="H942" s="16"/>
      <c r="K942" s="16"/>
    </row>
    <row r="943" spans="1:11" ht="12.75" x14ac:dyDescent="0.2">
      <c r="A943" s="143"/>
      <c r="B943" s="292"/>
      <c r="C943" s="61"/>
      <c r="E943" s="16"/>
      <c r="F943" s="61"/>
      <c r="H943" s="16"/>
      <c r="K943" s="16"/>
    </row>
    <row r="944" spans="1:11" ht="12.75" x14ac:dyDescent="0.2">
      <c r="A944" s="143"/>
      <c r="B944" s="292"/>
      <c r="C944" s="61"/>
      <c r="E944" s="16"/>
      <c r="F944" s="61"/>
      <c r="H944" s="16"/>
      <c r="K944" s="16"/>
    </row>
    <row r="945" spans="1:11" ht="12.75" x14ac:dyDescent="0.2">
      <c r="A945" s="143"/>
      <c r="B945" s="292"/>
      <c r="C945" s="61"/>
      <c r="E945" s="16"/>
      <c r="F945" s="61"/>
      <c r="H945" s="16"/>
      <c r="K945" s="16"/>
    </row>
    <row r="946" spans="1:11" ht="12.75" x14ac:dyDescent="0.2">
      <c r="A946" s="143"/>
      <c r="B946" s="292"/>
      <c r="C946" s="61"/>
      <c r="E946" s="16"/>
      <c r="F946" s="61"/>
      <c r="H946" s="16"/>
      <c r="K946" s="16"/>
    </row>
    <row r="947" spans="1:11" ht="12.75" x14ac:dyDescent="0.2">
      <c r="A947" s="143"/>
      <c r="B947" s="292"/>
      <c r="C947" s="61"/>
      <c r="E947" s="16"/>
      <c r="F947" s="61"/>
      <c r="H947" s="16"/>
      <c r="K947" s="16"/>
    </row>
    <row r="948" spans="1:11" ht="12.75" x14ac:dyDescent="0.2">
      <c r="A948" s="143"/>
      <c r="B948" s="292"/>
      <c r="C948" s="61"/>
      <c r="E948" s="16"/>
      <c r="F948" s="61"/>
      <c r="H948" s="16"/>
      <c r="K948" s="16"/>
    </row>
    <row r="949" spans="1:11" ht="12.75" x14ac:dyDescent="0.2">
      <c r="A949" s="143"/>
      <c r="B949" s="292"/>
      <c r="C949" s="61"/>
      <c r="E949" s="16"/>
      <c r="F949" s="61"/>
      <c r="H949" s="16"/>
      <c r="K949" s="16"/>
    </row>
    <row r="950" spans="1:11" ht="12.75" x14ac:dyDescent="0.2">
      <c r="A950" s="143"/>
      <c r="B950" s="292"/>
      <c r="C950" s="61"/>
      <c r="E950" s="16"/>
      <c r="F950" s="61"/>
      <c r="H950" s="16"/>
      <c r="K950" s="16"/>
    </row>
    <row r="951" spans="1:11" ht="12.75" x14ac:dyDescent="0.2">
      <c r="A951" s="143"/>
      <c r="B951" s="292"/>
      <c r="C951" s="61"/>
      <c r="E951" s="16"/>
      <c r="F951" s="61"/>
      <c r="H951" s="16"/>
      <c r="K951" s="16"/>
    </row>
    <row r="952" spans="1:11" ht="12.75" x14ac:dyDescent="0.2">
      <c r="A952" s="143"/>
      <c r="B952" s="292"/>
      <c r="C952" s="61"/>
      <c r="E952" s="16"/>
      <c r="F952" s="61"/>
      <c r="H952" s="16"/>
      <c r="K952" s="16"/>
    </row>
    <row r="953" spans="1:11" ht="12.75" x14ac:dyDescent="0.2">
      <c r="A953" s="143"/>
      <c r="B953" s="292"/>
      <c r="C953" s="61"/>
      <c r="E953" s="16"/>
      <c r="F953" s="61"/>
      <c r="H953" s="16"/>
      <c r="K953" s="16"/>
    </row>
    <row r="954" spans="1:11" ht="12.75" x14ac:dyDescent="0.2">
      <c r="A954" s="143"/>
      <c r="B954" s="292"/>
      <c r="C954" s="61"/>
      <c r="E954" s="16"/>
      <c r="F954" s="61"/>
      <c r="H954" s="16"/>
      <c r="K954" s="16"/>
    </row>
    <row r="955" spans="1:11" ht="12.75" x14ac:dyDescent="0.2">
      <c r="A955" s="143"/>
      <c r="B955" s="292"/>
      <c r="C955" s="61"/>
      <c r="E955" s="16"/>
      <c r="F955" s="61"/>
      <c r="H955" s="16"/>
      <c r="K955" s="16"/>
    </row>
    <row r="956" spans="1:11" ht="12.75" x14ac:dyDescent="0.2">
      <c r="A956" s="143"/>
      <c r="B956" s="292"/>
      <c r="C956" s="61"/>
      <c r="E956" s="16"/>
      <c r="F956" s="61"/>
      <c r="H956" s="16"/>
      <c r="K956" s="16"/>
    </row>
    <row r="957" spans="1:11" ht="12.75" x14ac:dyDescent="0.2">
      <c r="A957" s="143"/>
      <c r="B957" s="292"/>
      <c r="C957" s="61"/>
      <c r="E957" s="16"/>
      <c r="F957" s="61"/>
      <c r="H957" s="16"/>
      <c r="K957" s="16"/>
    </row>
    <row r="958" spans="1:11" ht="12.75" x14ac:dyDescent="0.2">
      <c r="A958" s="143"/>
      <c r="B958" s="292"/>
      <c r="C958" s="61"/>
      <c r="E958" s="16"/>
      <c r="F958" s="61"/>
      <c r="H958" s="16"/>
      <c r="K958" s="16"/>
    </row>
    <row r="959" spans="1:11" ht="12.75" x14ac:dyDescent="0.2">
      <c r="A959" s="143"/>
      <c r="B959" s="292"/>
      <c r="C959" s="61"/>
      <c r="E959" s="16"/>
      <c r="F959" s="61"/>
      <c r="H959" s="16"/>
      <c r="K959" s="16"/>
    </row>
    <row r="960" spans="1:11" ht="12.75" x14ac:dyDescent="0.2">
      <c r="A960" s="143"/>
      <c r="B960" s="292"/>
      <c r="C960" s="61"/>
      <c r="E960" s="16"/>
      <c r="F960" s="61"/>
      <c r="H960" s="16"/>
      <c r="K960" s="16"/>
    </row>
    <row r="961" spans="1:11" ht="12.75" x14ac:dyDescent="0.2">
      <c r="A961" s="143"/>
      <c r="B961" s="292"/>
      <c r="C961" s="61"/>
      <c r="E961" s="16"/>
      <c r="F961" s="61"/>
      <c r="H961" s="16"/>
      <c r="K961" s="16"/>
    </row>
    <row r="962" spans="1:11" ht="12.75" x14ac:dyDescent="0.2">
      <c r="A962" s="143"/>
      <c r="B962" s="292"/>
      <c r="C962" s="61"/>
      <c r="E962" s="16"/>
      <c r="F962" s="61"/>
      <c r="H962" s="16"/>
      <c r="K962" s="16"/>
    </row>
    <row r="963" spans="1:11" ht="12.75" x14ac:dyDescent="0.2">
      <c r="A963" s="143"/>
      <c r="B963" s="292"/>
      <c r="C963" s="61"/>
      <c r="E963" s="16"/>
      <c r="F963" s="61"/>
      <c r="H963" s="16"/>
      <c r="K963" s="16"/>
    </row>
    <row r="964" spans="1:11" ht="12.75" x14ac:dyDescent="0.2">
      <c r="A964" s="143"/>
      <c r="B964" s="292"/>
      <c r="C964" s="61"/>
      <c r="E964" s="16"/>
      <c r="F964" s="61"/>
      <c r="H964" s="16"/>
      <c r="K964" s="16"/>
    </row>
    <row r="965" spans="1:11" ht="12.75" x14ac:dyDescent="0.2">
      <c r="A965" s="143"/>
      <c r="B965" s="292"/>
      <c r="C965" s="61"/>
      <c r="E965" s="16"/>
      <c r="F965" s="61"/>
      <c r="H965" s="16"/>
      <c r="K965" s="16"/>
    </row>
    <row r="966" spans="1:11" ht="12.75" x14ac:dyDescent="0.2">
      <c r="A966" s="143"/>
      <c r="B966" s="292"/>
      <c r="C966" s="61"/>
      <c r="E966" s="16"/>
      <c r="F966" s="61"/>
      <c r="H966" s="16"/>
      <c r="K966" s="16"/>
    </row>
    <row r="967" spans="1:11" ht="12.75" x14ac:dyDescent="0.2">
      <c r="A967" s="143"/>
      <c r="B967" s="292"/>
      <c r="C967" s="61"/>
      <c r="E967" s="16"/>
      <c r="F967" s="61"/>
      <c r="H967" s="16"/>
      <c r="K967" s="16"/>
    </row>
    <row r="968" spans="1:11" ht="12.75" x14ac:dyDescent="0.2">
      <c r="A968" s="143"/>
      <c r="B968" s="292"/>
      <c r="C968" s="61"/>
      <c r="E968" s="16"/>
      <c r="F968" s="61"/>
      <c r="H968" s="16"/>
      <c r="K968" s="16"/>
    </row>
    <row r="969" spans="1:11" ht="12.75" x14ac:dyDescent="0.2">
      <c r="A969" s="143"/>
      <c r="B969" s="292"/>
      <c r="C969" s="61"/>
      <c r="E969" s="16"/>
      <c r="F969" s="61"/>
      <c r="H969" s="16"/>
      <c r="K969" s="16"/>
    </row>
    <row r="970" spans="1:11" ht="12.75" x14ac:dyDescent="0.2">
      <c r="A970" s="143"/>
      <c r="B970" s="292"/>
      <c r="C970" s="61"/>
      <c r="E970" s="16"/>
      <c r="F970" s="61"/>
      <c r="H970" s="16"/>
      <c r="K970" s="16"/>
    </row>
    <row r="971" spans="1:11" ht="12.75" x14ac:dyDescent="0.2">
      <c r="A971" s="143"/>
      <c r="B971" s="292"/>
      <c r="C971" s="61"/>
      <c r="E971" s="16"/>
      <c r="F971" s="61"/>
      <c r="H971" s="16"/>
      <c r="K971" s="16"/>
    </row>
    <row r="972" spans="1:11" ht="12.75" x14ac:dyDescent="0.2">
      <c r="A972" s="143"/>
      <c r="B972" s="292"/>
      <c r="C972" s="61"/>
      <c r="E972" s="16"/>
      <c r="F972" s="61"/>
      <c r="H972" s="16"/>
      <c r="K972" s="16"/>
    </row>
    <row r="973" spans="1:11" ht="12.75" x14ac:dyDescent="0.2">
      <c r="A973" s="143"/>
      <c r="B973" s="292"/>
      <c r="C973" s="61"/>
      <c r="E973" s="16"/>
      <c r="F973" s="61"/>
      <c r="H973" s="16"/>
      <c r="K973" s="16"/>
    </row>
    <row r="974" spans="1:11" ht="12.75" x14ac:dyDescent="0.2">
      <c r="A974" s="143"/>
      <c r="B974" s="292"/>
      <c r="C974" s="61"/>
      <c r="E974" s="16"/>
      <c r="F974" s="61"/>
      <c r="H974" s="16"/>
      <c r="K974" s="16"/>
    </row>
    <row r="975" spans="1:11" ht="12.75" x14ac:dyDescent="0.2">
      <c r="A975" s="143"/>
      <c r="B975" s="292"/>
      <c r="C975" s="61"/>
      <c r="E975" s="16"/>
      <c r="F975" s="61"/>
      <c r="H975" s="16"/>
      <c r="K975" s="16"/>
    </row>
    <row r="976" spans="1:11" ht="12.75" x14ac:dyDescent="0.2">
      <c r="A976" s="143"/>
      <c r="B976" s="292"/>
      <c r="C976" s="61"/>
      <c r="E976" s="16"/>
      <c r="F976" s="61"/>
      <c r="H976" s="16"/>
      <c r="K976" s="16"/>
    </row>
    <row r="977" spans="1:11" ht="12.75" x14ac:dyDescent="0.2">
      <c r="A977" s="143"/>
      <c r="B977" s="292"/>
      <c r="C977" s="61"/>
      <c r="E977" s="16"/>
      <c r="F977" s="61"/>
      <c r="H977" s="16"/>
      <c r="K977" s="16"/>
    </row>
    <row r="978" spans="1:11" ht="12.75" x14ac:dyDescent="0.2">
      <c r="A978" s="143"/>
      <c r="B978" s="292"/>
      <c r="C978" s="61"/>
      <c r="E978" s="16"/>
      <c r="F978" s="61"/>
      <c r="H978" s="16"/>
      <c r="K978" s="16"/>
    </row>
    <row r="979" spans="1:11" ht="12.75" x14ac:dyDescent="0.2">
      <c r="A979" s="143"/>
      <c r="B979" s="292"/>
      <c r="C979" s="61"/>
      <c r="E979" s="16"/>
      <c r="F979" s="61"/>
      <c r="H979" s="16"/>
      <c r="K979" s="16"/>
    </row>
    <row r="980" spans="1:11" ht="12.75" x14ac:dyDescent="0.2">
      <c r="A980" s="143"/>
      <c r="B980" s="292"/>
      <c r="C980" s="61"/>
      <c r="E980" s="16"/>
      <c r="F980" s="61"/>
      <c r="H980" s="16"/>
      <c r="K980" s="16"/>
    </row>
    <row r="981" spans="1:11" ht="12.75" x14ac:dyDescent="0.2">
      <c r="A981" s="143"/>
      <c r="B981" s="292"/>
      <c r="C981" s="61"/>
      <c r="E981" s="16"/>
      <c r="F981" s="61"/>
      <c r="H981" s="16"/>
      <c r="K981" s="16"/>
    </row>
    <row r="982" spans="1:11" ht="12.75" x14ac:dyDescent="0.2">
      <c r="A982" s="143"/>
      <c r="B982" s="292"/>
      <c r="C982" s="61"/>
      <c r="E982" s="16"/>
      <c r="F982" s="61"/>
      <c r="H982" s="16"/>
      <c r="K982" s="16"/>
    </row>
    <row r="983" spans="1:11" ht="12.75" x14ac:dyDescent="0.2">
      <c r="A983" s="143"/>
      <c r="B983" s="292"/>
      <c r="C983" s="61"/>
      <c r="E983" s="16"/>
      <c r="F983" s="61"/>
      <c r="H983" s="16"/>
      <c r="K983" s="16"/>
    </row>
    <row r="984" spans="1:11" ht="12.75" x14ac:dyDescent="0.2">
      <c r="A984" s="143"/>
      <c r="B984" s="292"/>
      <c r="C984" s="61"/>
      <c r="E984" s="16"/>
      <c r="F984" s="61"/>
      <c r="H984" s="16"/>
      <c r="K984" s="16"/>
    </row>
    <row r="985" spans="1:11" ht="12.75" x14ac:dyDescent="0.2">
      <c r="A985" s="143"/>
      <c r="B985" s="292"/>
      <c r="C985" s="61"/>
      <c r="E985" s="16"/>
      <c r="F985" s="61"/>
      <c r="H985" s="16"/>
      <c r="K985" s="16"/>
    </row>
    <row r="986" spans="1:11" ht="12.75" x14ac:dyDescent="0.2">
      <c r="A986" s="143"/>
      <c r="B986" s="292"/>
      <c r="C986" s="61"/>
      <c r="E986" s="16"/>
      <c r="F986" s="61"/>
      <c r="H986" s="16"/>
      <c r="K986" s="16"/>
    </row>
    <row r="987" spans="1:11" ht="12.75" x14ac:dyDescent="0.2">
      <c r="A987" s="143"/>
      <c r="B987" s="292"/>
      <c r="C987" s="61"/>
      <c r="E987" s="16"/>
      <c r="F987" s="61"/>
      <c r="H987" s="16"/>
      <c r="K987" s="16"/>
    </row>
    <row r="988" spans="1:11" ht="12.75" x14ac:dyDescent="0.2">
      <c r="A988" s="143"/>
      <c r="B988" s="292"/>
      <c r="C988" s="61"/>
      <c r="E988" s="16"/>
      <c r="F988" s="61"/>
      <c r="H988" s="16"/>
      <c r="K988" s="16"/>
    </row>
    <row r="989" spans="1:11" ht="12.75" x14ac:dyDescent="0.2">
      <c r="A989" s="143"/>
      <c r="B989" s="292"/>
      <c r="C989" s="61"/>
      <c r="E989" s="16"/>
      <c r="F989" s="61"/>
      <c r="H989" s="16"/>
      <c r="K989" s="16"/>
    </row>
    <row r="990" spans="1:11" ht="12.75" x14ac:dyDescent="0.2">
      <c r="A990" s="143"/>
      <c r="B990" s="292"/>
      <c r="C990" s="61"/>
      <c r="E990" s="16"/>
      <c r="F990" s="61"/>
      <c r="H990" s="16"/>
      <c r="K990" s="16"/>
    </row>
    <row r="991" spans="1:11" ht="12.75" x14ac:dyDescent="0.2">
      <c r="A991" s="143"/>
      <c r="B991" s="292"/>
      <c r="C991" s="61"/>
      <c r="E991" s="16"/>
      <c r="F991" s="61"/>
      <c r="H991" s="16"/>
      <c r="K991" s="16"/>
    </row>
    <row r="992" spans="1:11" ht="12.75" x14ac:dyDescent="0.2">
      <c r="A992" s="143"/>
      <c r="B992" s="292"/>
      <c r="C992" s="61"/>
      <c r="E992" s="16"/>
      <c r="F992" s="61"/>
      <c r="H992" s="16"/>
      <c r="K992" s="16"/>
    </row>
    <row r="993" spans="1:11" ht="12.75" x14ac:dyDescent="0.2">
      <c r="A993" s="143"/>
      <c r="B993" s="292"/>
      <c r="C993" s="61"/>
      <c r="E993" s="16"/>
      <c r="F993" s="61"/>
      <c r="H993" s="16"/>
      <c r="K993" s="16"/>
    </row>
    <row r="994" spans="1:11" ht="12.75" x14ac:dyDescent="0.2">
      <c r="A994" s="143"/>
      <c r="B994" s="292"/>
      <c r="C994" s="61"/>
      <c r="E994" s="16"/>
      <c r="F994" s="61"/>
      <c r="H994" s="16"/>
      <c r="K994" s="16"/>
    </row>
    <row r="995" spans="1:11" ht="12.75" x14ac:dyDescent="0.2">
      <c r="A995" s="143"/>
      <c r="B995" s="292"/>
      <c r="C995" s="61"/>
      <c r="E995" s="16"/>
      <c r="F995" s="61"/>
      <c r="H995" s="16"/>
      <c r="K995" s="16"/>
    </row>
    <row r="996" spans="1:11" ht="12.75" x14ac:dyDescent="0.2">
      <c r="A996" s="143"/>
      <c r="B996" s="292"/>
      <c r="C996" s="61"/>
      <c r="E996" s="16"/>
      <c r="F996" s="61"/>
      <c r="H996" s="16"/>
      <c r="K996" s="16"/>
    </row>
    <row r="997" spans="1:11" ht="12.75" x14ac:dyDescent="0.2">
      <c r="A997" s="143"/>
      <c r="B997" s="292"/>
      <c r="C997" s="61"/>
      <c r="E997" s="16"/>
      <c r="F997" s="61"/>
      <c r="H997" s="16"/>
      <c r="K997" s="16"/>
    </row>
    <row r="998" spans="1:11" ht="12.75" x14ac:dyDescent="0.2">
      <c r="A998" s="143"/>
      <c r="B998" s="292"/>
      <c r="C998" s="61"/>
      <c r="E998" s="16"/>
      <c r="F998" s="61"/>
      <c r="H998" s="16"/>
      <c r="K998" s="16"/>
    </row>
    <row r="999" spans="1:11" ht="12.75" x14ac:dyDescent="0.2">
      <c r="A999" s="143"/>
      <c r="B999" s="292"/>
      <c r="C999" s="61"/>
      <c r="E999" s="16"/>
      <c r="F999" s="61"/>
      <c r="H999" s="16"/>
      <c r="K999" s="16"/>
    </row>
  </sheetData>
  <mergeCells count="4">
    <mergeCell ref="A1:B1"/>
    <mergeCell ref="C2:E2"/>
    <mergeCell ref="F2:H2"/>
    <mergeCell ref="I2: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H999"/>
  <sheetViews>
    <sheetView workbookViewId="0">
      <pane xSplit="2" ySplit="3" topLeftCell="BB4" activePane="bottomRight" state="frozen"/>
      <selection pane="topRight" activeCell="C1" sqref="C1"/>
      <selection pane="bottomLeft" activeCell="A4" sqref="A4"/>
      <selection pane="bottomRight" activeCell="BD10" sqref="BD10"/>
    </sheetView>
  </sheetViews>
  <sheetFormatPr defaultColWidth="14.42578125" defaultRowHeight="15.75" customHeight="1" x14ac:dyDescent="0.2"/>
  <cols>
    <col min="1" max="1" width="14.28515625" customWidth="1"/>
    <col min="2" max="2" width="14.42578125" customWidth="1"/>
    <col min="3" max="10" width="7.7109375" customWidth="1"/>
    <col min="11" max="26" width="7.85546875" customWidth="1"/>
    <col min="27" max="31" width="8.85546875" customWidth="1"/>
    <col min="32" max="32" width="5.140625" customWidth="1"/>
    <col min="33" max="33" width="6.85546875" customWidth="1"/>
    <col min="34" max="34" width="13" customWidth="1"/>
    <col min="35" max="50" width="7.85546875" customWidth="1"/>
    <col min="51" max="54" width="8.28515625" customWidth="1"/>
    <col min="55" max="58" width="8" customWidth="1"/>
    <col min="59" max="59" width="10.85546875" customWidth="1"/>
    <col min="60" max="60" width="10.5703125" customWidth="1"/>
  </cols>
  <sheetData>
    <row r="1" spans="1:60" ht="15.75" customHeight="1" x14ac:dyDescent="0.2">
      <c r="A1" s="859" t="s">
        <v>0</v>
      </c>
      <c r="B1" s="856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93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</row>
    <row r="2" spans="1:60" ht="15.75" customHeight="1" x14ac:dyDescent="0.2">
      <c r="A2" s="18"/>
      <c r="B2" s="294"/>
      <c r="C2" s="857" t="s">
        <v>66</v>
      </c>
      <c r="D2" s="856"/>
      <c r="E2" s="856"/>
      <c r="F2" s="856"/>
      <c r="G2" s="856"/>
      <c r="H2" s="856"/>
      <c r="I2" s="856"/>
      <c r="J2" s="858"/>
      <c r="K2" s="855" t="s">
        <v>11</v>
      </c>
      <c r="L2" s="856"/>
      <c r="M2" s="856"/>
      <c r="N2" s="856"/>
      <c r="O2" s="856"/>
      <c r="P2" s="856"/>
      <c r="Q2" s="856"/>
      <c r="R2" s="858"/>
      <c r="S2" s="855" t="s">
        <v>13</v>
      </c>
      <c r="T2" s="856"/>
      <c r="U2" s="856"/>
      <c r="V2" s="856"/>
      <c r="W2" s="856"/>
      <c r="X2" s="856"/>
      <c r="Y2" s="856"/>
      <c r="Z2" s="858"/>
      <c r="AA2" s="857" t="s">
        <v>17</v>
      </c>
      <c r="AB2" s="856"/>
      <c r="AC2" s="856"/>
      <c r="AD2" s="856"/>
      <c r="AE2" s="856"/>
      <c r="AF2" s="856"/>
      <c r="AG2" s="856"/>
      <c r="AH2" s="858"/>
      <c r="AI2" s="855" t="s">
        <v>19</v>
      </c>
      <c r="AJ2" s="856"/>
      <c r="AK2" s="856"/>
      <c r="AL2" s="856"/>
      <c r="AM2" s="856"/>
      <c r="AN2" s="856"/>
      <c r="AO2" s="856"/>
      <c r="AP2" s="858"/>
      <c r="AQ2" s="857" t="s">
        <v>3</v>
      </c>
      <c r="AR2" s="856"/>
      <c r="AS2" s="856"/>
      <c r="AT2" s="856"/>
      <c r="AU2" s="856"/>
      <c r="AV2" s="856"/>
      <c r="AW2" s="856"/>
      <c r="AX2" s="858"/>
      <c r="AY2" s="855" t="s">
        <v>20</v>
      </c>
      <c r="AZ2" s="856"/>
      <c r="BA2" s="856"/>
      <c r="BB2" s="856"/>
      <c r="BC2" s="856"/>
      <c r="BD2" s="856"/>
      <c r="BE2" s="856"/>
      <c r="BF2" s="858"/>
      <c r="BG2" s="855" t="s">
        <v>148</v>
      </c>
      <c r="BH2" s="858"/>
    </row>
    <row r="3" spans="1:60" ht="15.75" customHeight="1" x14ac:dyDescent="0.2">
      <c r="A3" s="23" t="s">
        <v>4</v>
      </c>
      <c r="B3" s="295" t="s">
        <v>5</v>
      </c>
      <c r="C3" s="23" t="s">
        <v>8</v>
      </c>
      <c r="D3" s="27" t="s">
        <v>29</v>
      </c>
      <c r="E3" s="27" t="s">
        <v>70</v>
      </c>
      <c r="F3" s="27" t="s">
        <v>71</v>
      </c>
      <c r="G3" s="27" t="s">
        <v>7</v>
      </c>
      <c r="H3" s="27" t="s">
        <v>23</v>
      </c>
      <c r="I3" s="27" t="s">
        <v>70</v>
      </c>
      <c r="J3" s="25" t="s">
        <v>71</v>
      </c>
      <c r="K3" s="23" t="s">
        <v>8</v>
      </c>
      <c r="L3" s="27" t="s">
        <v>29</v>
      </c>
      <c r="M3" s="27" t="s">
        <v>70</v>
      </c>
      <c r="N3" s="27" t="s">
        <v>71</v>
      </c>
      <c r="O3" s="27" t="s">
        <v>7</v>
      </c>
      <c r="P3" s="27" t="s">
        <v>23</v>
      </c>
      <c r="Q3" s="27" t="s">
        <v>70</v>
      </c>
      <c r="R3" s="25" t="s">
        <v>71</v>
      </c>
      <c r="S3" s="23" t="s">
        <v>8</v>
      </c>
      <c r="T3" s="27" t="s">
        <v>29</v>
      </c>
      <c r="U3" s="27" t="s">
        <v>70</v>
      </c>
      <c r="V3" s="27" t="s">
        <v>71</v>
      </c>
      <c r="W3" s="27" t="s">
        <v>7</v>
      </c>
      <c r="X3" s="27" t="s">
        <v>23</v>
      </c>
      <c r="Y3" s="27" t="s">
        <v>70</v>
      </c>
      <c r="Z3" s="27" t="s">
        <v>71</v>
      </c>
      <c r="AA3" s="23" t="s">
        <v>8</v>
      </c>
      <c r="AB3" s="27" t="s">
        <v>29</v>
      </c>
      <c r="AC3" s="27" t="s">
        <v>70</v>
      </c>
      <c r="AD3" s="27" t="s">
        <v>71</v>
      </c>
      <c r="AE3" s="27" t="s">
        <v>7</v>
      </c>
      <c r="AF3" s="27" t="s">
        <v>23</v>
      </c>
      <c r="AG3" s="27" t="s">
        <v>70</v>
      </c>
      <c r="AH3" s="27" t="s">
        <v>71</v>
      </c>
      <c r="AI3" s="23" t="s">
        <v>8</v>
      </c>
      <c r="AJ3" s="27" t="s">
        <v>29</v>
      </c>
      <c r="AK3" s="27" t="s">
        <v>70</v>
      </c>
      <c r="AL3" s="27" t="s">
        <v>71</v>
      </c>
      <c r="AM3" s="27" t="s">
        <v>7</v>
      </c>
      <c r="AN3" s="27" t="s">
        <v>23</v>
      </c>
      <c r="AO3" s="27" t="s">
        <v>70</v>
      </c>
      <c r="AP3" s="27" t="s">
        <v>71</v>
      </c>
      <c r="AQ3" s="23" t="s">
        <v>8</v>
      </c>
      <c r="AR3" s="27" t="s">
        <v>29</v>
      </c>
      <c r="AS3" s="27" t="s">
        <v>70</v>
      </c>
      <c r="AT3" s="27" t="s">
        <v>71</v>
      </c>
      <c r="AU3" s="27" t="s">
        <v>7</v>
      </c>
      <c r="AV3" s="27" t="s">
        <v>23</v>
      </c>
      <c r="AW3" s="27" t="s">
        <v>70</v>
      </c>
      <c r="AX3" s="25" t="s">
        <v>71</v>
      </c>
      <c r="AY3" s="23" t="s">
        <v>8</v>
      </c>
      <c r="AZ3" s="27" t="s">
        <v>29</v>
      </c>
      <c r="BA3" s="27" t="s">
        <v>70</v>
      </c>
      <c r="BB3" s="27" t="s">
        <v>71</v>
      </c>
      <c r="BC3" s="27" t="s">
        <v>7</v>
      </c>
      <c r="BD3" s="27" t="s">
        <v>23</v>
      </c>
      <c r="BE3" s="27" t="s">
        <v>70</v>
      </c>
      <c r="BF3" s="25" t="s">
        <v>71</v>
      </c>
      <c r="BG3" s="27" t="s">
        <v>106</v>
      </c>
      <c r="BH3" s="25" t="s">
        <v>109</v>
      </c>
    </row>
    <row r="4" spans="1:60" ht="15.75" customHeight="1" x14ac:dyDescent="0.2">
      <c r="A4" s="46" t="s">
        <v>110</v>
      </c>
      <c r="B4" s="48">
        <v>2.0500000000000001E-2</v>
      </c>
      <c r="C4" s="39">
        <v>0.40439999999999998</v>
      </c>
      <c r="D4" s="36">
        <v>0.38829999999999998</v>
      </c>
      <c r="E4" s="49">
        <v>0.39634999999999998</v>
      </c>
      <c r="F4" s="49">
        <v>1.1384419180000001E-2</v>
      </c>
      <c r="G4" s="36">
        <v>2.7199999999999998E-2</v>
      </c>
      <c r="H4" s="36">
        <v>2.64E-2</v>
      </c>
      <c r="I4" s="49">
        <v>2.6800000000000001E-2</v>
      </c>
      <c r="J4" s="57">
        <v>5.6568542489999997E-4</v>
      </c>
      <c r="K4" s="36">
        <v>0.40139999999999998</v>
      </c>
      <c r="L4" s="36">
        <v>0.36480000000000001</v>
      </c>
      <c r="M4" s="49">
        <v>0.3831</v>
      </c>
      <c r="N4" s="49">
        <v>2.5880108190000001E-2</v>
      </c>
      <c r="O4" s="36">
        <v>2.5000000000000001E-2</v>
      </c>
      <c r="P4" s="36">
        <v>2.52E-2</v>
      </c>
      <c r="Q4" s="49">
        <v>2.5100000000000001E-2</v>
      </c>
      <c r="R4" s="57">
        <v>1.414213562E-4</v>
      </c>
      <c r="S4" s="36">
        <v>0.42499999999999999</v>
      </c>
      <c r="T4" s="36">
        <v>0.4607</v>
      </c>
      <c r="U4" s="49">
        <v>0.44285000000000002</v>
      </c>
      <c r="V4" s="49">
        <v>2.5243712089999999E-2</v>
      </c>
      <c r="W4" s="36">
        <v>4.5999999999999999E-2</v>
      </c>
      <c r="X4" s="36">
        <v>4.2299999999999997E-2</v>
      </c>
      <c r="Y4" s="49">
        <v>4.4150000000000002E-2</v>
      </c>
      <c r="Z4" s="49">
        <v>2.6162950899999999E-3</v>
      </c>
      <c r="AA4" s="39" t="s">
        <v>12</v>
      </c>
      <c r="AB4" s="36" t="s">
        <v>12</v>
      </c>
      <c r="AC4" s="49" t="s">
        <v>181</v>
      </c>
      <c r="AD4" s="49" t="s">
        <v>181</v>
      </c>
      <c r="AE4" s="36" t="s">
        <v>12</v>
      </c>
      <c r="AH4" s="16"/>
      <c r="AI4" s="36">
        <v>0.38690000000000002</v>
      </c>
      <c r="AJ4" s="36">
        <v>0.3911</v>
      </c>
      <c r="AK4" s="49">
        <v>0.38900000000000001</v>
      </c>
      <c r="AL4" s="49">
        <v>2.969848481E-3</v>
      </c>
      <c r="AM4" s="296">
        <v>3.2899999999999999E-2</v>
      </c>
      <c r="AN4" s="296">
        <v>3.4700000000000002E-2</v>
      </c>
      <c r="AO4" s="49">
        <v>3.3799999999999997E-2</v>
      </c>
      <c r="AP4" s="49">
        <v>1.2727922060000001E-3</v>
      </c>
      <c r="AQ4" s="39">
        <v>0.50129999999999997</v>
      </c>
      <c r="AR4" s="36">
        <v>0.4632</v>
      </c>
      <c r="AS4" s="49">
        <v>0.48225000000000001</v>
      </c>
      <c r="AT4" s="49">
        <v>2.6940768359999999E-2</v>
      </c>
      <c r="AU4" s="296" t="s">
        <v>12</v>
      </c>
      <c r="AV4" s="296" t="s">
        <v>12</v>
      </c>
      <c r="AW4" s="49" t="s">
        <v>181</v>
      </c>
      <c r="AX4" s="57" t="s">
        <v>181</v>
      </c>
      <c r="AY4" s="36">
        <v>1.5029999999999999</v>
      </c>
      <c r="AZ4" s="36">
        <v>1.5241</v>
      </c>
      <c r="BA4" s="49">
        <v>1.51355</v>
      </c>
      <c r="BB4" s="49">
        <v>1.4919953079999999E-2</v>
      </c>
      <c r="BC4" s="36">
        <v>3.1199999999999999E-2</v>
      </c>
      <c r="BD4" s="36">
        <v>3.3300000000000003E-2</v>
      </c>
      <c r="BE4" s="49">
        <v>3.2250000000000001E-2</v>
      </c>
      <c r="BF4" s="57">
        <v>1.48492424E-3</v>
      </c>
      <c r="BG4" s="36" t="s">
        <v>12</v>
      </c>
      <c r="BH4" s="41" t="s">
        <v>12</v>
      </c>
    </row>
    <row r="5" spans="1:60" ht="15.75" customHeight="1" x14ac:dyDescent="0.2">
      <c r="A5" s="46" t="s">
        <v>111</v>
      </c>
      <c r="B5" s="48">
        <v>4.7000000000000002E-3</v>
      </c>
      <c r="C5" s="39" t="s">
        <v>12</v>
      </c>
      <c r="D5" s="36" t="s">
        <v>12</v>
      </c>
      <c r="E5" s="49" t="s">
        <v>181</v>
      </c>
      <c r="F5" s="49" t="s">
        <v>181</v>
      </c>
      <c r="G5" s="36" t="s">
        <v>12</v>
      </c>
      <c r="H5" s="36">
        <v>7.1999999999999998E-3</v>
      </c>
      <c r="I5" s="49">
        <v>7.1999999999999998E-3</v>
      </c>
      <c r="J5" s="57" t="s">
        <v>181</v>
      </c>
      <c r="K5" s="36">
        <v>6.6E-3</v>
      </c>
      <c r="L5" s="36">
        <v>6.4000000000000003E-3</v>
      </c>
      <c r="M5" s="49">
        <v>6.4999999999999997E-3</v>
      </c>
      <c r="N5" s="49">
        <v>1.414213562E-4</v>
      </c>
      <c r="O5" s="36" t="s">
        <v>12</v>
      </c>
      <c r="P5" s="36" t="s">
        <v>12</v>
      </c>
      <c r="Q5" s="49" t="s">
        <v>181</v>
      </c>
      <c r="R5" s="57" t="s">
        <v>181</v>
      </c>
      <c r="S5" s="36" t="s">
        <v>12</v>
      </c>
      <c r="T5" s="36">
        <v>1.1900000000000001E-2</v>
      </c>
      <c r="U5" s="49">
        <v>1.1900000000000001E-2</v>
      </c>
      <c r="V5" s="49" t="s">
        <v>181</v>
      </c>
      <c r="W5" s="36" t="s">
        <v>12</v>
      </c>
      <c r="X5" s="36" t="s">
        <v>12</v>
      </c>
      <c r="Y5" s="49" t="s">
        <v>181</v>
      </c>
      <c r="Z5" s="49" t="s">
        <v>181</v>
      </c>
      <c r="AA5" s="39">
        <v>4.2599999999999999E-2</v>
      </c>
      <c r="AB5" s="36">
        <v>4.2700000000000002E-2</v>
      </c>
      <c r="AC5" s="49">
        <v>4.265E-2</v>
      </c>
      <c r="AD5" s="49">
        <v>7.0710678120000005E-5</v>
      </c>
      <c r="AE5" s="36">
        <v>4.0800000000000003E-2</v>
      </c>
      <c r="AH5" s="16"/>
      <c r="AI5" s="36">
        <v>1.06E-2</v>
      </c>
      <c r="AJ5" s="36">
        <v>9.4999999999999998E-3</v>
      </c>
      <c r="AK5" s="49">
        <v>1.005E-2</v>
      </c>
      <c r="AL5" s="49">
        <v>7.7781745930000003E-4</v>
      </c>
      <c r="AM5" s="296">
        <v>1.2800000000000001E-2</v>
      </c>
      <c r="AN5" s="296">
        <v>1.3299999999999999E-2</v>
      </c>
      <c r="AO5" s="49">
        <v>1.3050000000000001E-2</v>
      </c>
      <c r="AP5" s="49">
        <v>3.5355339059999998E-4</v>
      </c>
      <c r="AQ5" s="39">
        <v>5.3E-3</v>
      </c>
      <c r="AR5" s="36">
        <v>8.0999999999999996E-3</v>
      </c>
      <c r="AS5" s="49">
        <v>6.7000000000000002E-3</v>
      </c>
      <c r="AT5" s="49">
        <v>1.9798989869999999E-3</v>
      </c>
      <c r="AU5" s="296">
        <v>7.4000000000000003E-3</v>
      </c>
      <c r="AV5" s="296">
        <v>1.03E-2</v>
      </c>
      <c r="AW5" s="49">
        <v>8.8500000000000002E-3</v>
      </c>
      <c r="AX5" s="57">
        <v>2.0506096650000001E-3</v>
      </c>
      <c r="AY5" s="36">
        <v>1.6E-2</v>
      </c>
      <c r="AZ5" s="36">
        <v>1.2999999999999999E-2</v>
      </c>
      <c r="BA5" s="49">
        <v>1.4500000000000001E-2</v>
      </c>
      <c r="BB5" s="49">
        <v>2.1213203439999998E-3</v>
      </c>
      <c r="BC5" s="36">
        <v>9.4999999999999998E-3</v>
      </c>
      <c r="BD5" s="36">
        <v>8.9999999999999993E-3</v>
      </c>
      <c r="BE5" s="49">
        <v>9.2499999999999995E-3</v>
      </c>
      <c r="BF5" s="57">
        <v>3.5355339059999998E-4</v>
      </c>
      <c r="BG5" s="36">
        <v>6.7999999999999996E-3</v>
      </c>
      <c r="BH5" s="41" t="s">
        <v>12</v>
      </c>
    </row>
    <row r="6" spans="1:60" ht="15.75" customHeight="1" x14ac:dyDescent="0.2">
      <c r="A6" s="46" t="s">
        <v>112</v>
      </c>
      <c r="B6" s="48">
        <v>4.5900000000000003E-2</v>
      </c>
      <c r="C6" s="39" t="s">
        <v>12</v>
      </c>
      <c r="D6" s="36" t="s">
        <v>12</v>
      </c>
      <c r="E6" s="49" t="s">
        <v>181</v>
      </c>
      <c r="F6" s="49" t="s">
        <v>181</v>
      </c>
      <c r="G6" s="36" t="s">
        <v>12</v>
      </c>
      <c r="H6" s="36" t="s">
        <v>12</v>
      </c>
      <c r="I6" s="49" t="s">
        <v>181</v>
      </c>
      <c r="J6" s="57" t="s">
        <v>181</v>
      </c>
      <c r="K6" s="36" t="s">
        <v>12</v>
      </c>
      <c r="L6" s="36" t="s">
        <v>12</v>
      </c>
      <c r="M6" s="49" t="s">
        <v>181</v>
      </c>
      <c r="N6" s="49" t="s">
        <v>181</v>
      </c>
      <c r="O6" s="36" t="s">
        <v>12</v>
      </c>
      <c r="P6" s="36" t="s">
        <v>12</v>
      </c>
      <c r="Q6" s="49" t="s">
        <v>181</v>
      </c>
      <c r="R6" s="57" t="s">
        <v>181</v>
      </c>
      <c r="S6" s="36" t="s">
        <v>12</v>
      </c>
      <c r="T6" s="36" t="s">
        <v>12</v>
      </c>
      <c r="U6" s="49" t="s">
        <v>181</v>
      </c>
      <c r="V6" s="49" t="s">
        <v>181</v>
      </c>
      <c r="W6" s="36" t="s">
        <v>12</v>
      </c>
      <c r="X6" s="36" t="s">
        <v>12</v>
      </c>
      <c r="Y6" s="49" t="s">
        <v>181</v>
      </c>
      <c r="Z6" s="49" t="s">
        <v>181</v>
      </c>
      <c r="AA6" s="39" t="s">
        <v>12</v>
      </c>
      <c r="AB6" s="36" t="s">
        <v>12</v>
      </c>
      <c r="AC6" s="49" t="s">
        <v>181</v>
      </c>
      <c r="AD6" s="49" t="s">
        <v>181</v>
      </c>
      <c r="AE6" s="36" t="s">
        <v>12</v>
      </c>
      <c r="AH6" s="16"/>
      <c r="AI6" s="36" t="s">
        <v>12</v>
      </c>
      <c r="AJ6" s="36" t="s">
        <v>12</v>
      </c>
      <c r="AK6" s="49" t="s">
        <v>181</v>
      </c>
      <c r="AL6" s="49" t="s">
        <v>181</v>
      </c>
      <c r="AM6" s="296" t="s">
        <v>12</v>
      </c>
      <c r="AN6" s="296" t="s">
        <v>12</v>
      </c>
      <c r="AO6" s="49" t="s">
        <v>181</v>
      </c>
      <c r="AP6" s="49" t="s">
        <v>181</v>
      </c>
      <c r="AQ6" s="39" t="s">
        <v>12</v>
      </c>
      <c r="AR6" s="36" t="s">
        <v>12</v>
      </c>
      <c r="AS6" s="49" t="s">
        <v>181</v>
      </c>
      <c r="AT6" s="49" t="s">
        <v>181</v>
      </c>
      <c r="AU6" s="296" t="s">
        <v>12</v>
      </c>
      <c r="AV6" s="296" t="s">
        <v>12</v>
      </c>
      <c r="AW6" s="49" t="s">
        <v>181</v>
      </c>
      <c r="AX6" s="57" t="s">
        <v>181</v>
      </c>
      <c r="AY6" s="36" t="s">
        <v>12</v>
      </c>
      <c r="AZ6" s="36" t="s">
        <v>12</v>
      </c>
      <c r="BA6" s="49" t="s">
        <v>181</v>
      </c>
      <c r="BB6" s="49" t="s">
        <v>181</v>
      </c>
      <c r="BC6" s="36" t="s">
        <v>12</v>
      </c>
      <c r="BD6" s="36" t="s">
        <v>12</v>
      </c>
      <c r="BE6" s="49" t="s">
        <v>181</v>
      </c>
      <c r="BF6" s="57" t="s">
        <v>181</v>
      </c>
      <c r="BG6" s="36" t="s">
        <v>12</v>
      </c>
      <c r="BH6" s="41" t="s">
        <v>12</v>
      </c>
    </row>
    <row r="7" spans="1:60" ht="15.75" customHeight="1" x14ac:dyDescent="0.2">
      <c r="A7" s="46" t="s">
        <v>113</v>
      </c>
      <c r="B7" s="48">
        <v>1E-4</v>
      </c>
      <c r="C7" s="39">
        <v>4.1500000000000002E-2</v>
      </c>
      <c r="D7" s="36">
        <v>4.02E-2</v>
      </c>
      <c r="E7" s="49">
        <v>4.0849999999999997E-2</v>
      </c>
      <c r="F7" s="49">
        <v>9.1923881549999995E-4</v>
      </c>
      <c r="G7" s="36">
        <v>3.1600000000000003E-2</v>
      </c>
      <c r="H7" s="36">
        <v>3.1E-2</v>
      </c>
      <c r="I7" s="49">
        <v>3.1300000000000001E-2</v>
      </c>
      <c r="J7" s="57">
        <v>4.242640687E-4</v>
      </c>
      <c r="K7" s="36">
        <v>4.07E-2</v>
      </c>
      <c r="L7" s="36">
        <v>3.9E-2</v>
      </c>
      <c r="M7" s="49">
        <v>3.9849999999999997E-2</v>
      </c>
      <c r="N7" s="49">
        <v>1.2020815280000001E-3</v>
      </c>
      <c r="O7" s="36">
        <v>3.2899999999999999E-2</v>
      </c>
      <c r="P7" s="36">
        <v>3.3399999999999999E-2</v>
      </c>
      <c r="Q7" s="49">
        <v>3.3149999999999999E-2</v>
      </c>
      <c r="R7" s="57">
        <v>3.5355339059999998E-4</v>
      </c>
      <c r="S7" s="36">
        <v>3.7999999999999999E-2</v>
      </c>
      <c r="T7" s="36">
        <v>3.9699999999999999E-2</v>
      </c>
      <c r="U7" s="49">
        <v>3.8850000000000003E-2</v>
      </c>
      <c r="V7" s="49">
        <v>1.2020815280000001E-3</v>
      </c>
      <c r="W7" s="36">
        <v>3.1399999999999997E-2</v>
      </c>
      <c r="X7" s="36">
        <v>2.9899999999999999E-2</v>
      </c>
      <c r="Y7" s="49">
        <v>3.065E-2</v>
      </c>
      <c r="Z7" s="49">
        <v>1.0606601719999999E-3</v>
      </c>
      <c r="AA7" s="39">
        <v>7.1999999999999998E-3</v>
      </c>
      <c r="AB7" s="36">
        <v>6.7999999999999996E-3</v>
      </c>
      <c r="AC7" s="49">
        <v>7.0000000000000001E-3</v>
      </c>
      <c r="AD7" s="49">
        <v>2.8284271250000003E-4</v>
      </c>
      <c r="AE7" s="36">
        <v>6.6E-3</v>
      </c>
      <c r="AH7" s="16"/>
      <c r="AI7" s="36">
        <v>3.3799999999999997E-2</v>
      </c>
      <c r="AJ7" s="36">
        <v>3.3399999999999999E-2</v>
      </c>
      <c r="AK7" s="49">
        <v>3.3599999999999998E-2</v>
      </c>
      <c r="AL7" s="49">
        <v>2.8284271250000003E-4</v>
      </c>
      <c r="AM7" s="296">
        <v>3.04E-2</v>
      </c>
      <c r="AN7" s="296">
        <v>3.0599999999999999E-2</v>
      </c>
      <c r="AO7" s="49">
        <v>3.0499999999999999E-2</v>
      </c>
      <c r="AP7" s="49">
        <v>1.414213562E-4</v>
      </c>
      <c r="AQ7" s="39">
        <v>3.9699999999999999E-2</v>
      </c>
      <c r="AR7" s="36">
        <v>3.9100000000000003E-2</v>
      </c>
      <c r="AS7" s="49">
        <v>3.9399999999999998E-2</v>
      </c>
      <c r="AT7" s="49">
        <v>4.242640687E-4</v>
      </c>
      <c r="AU7" s="296">
        <v>3.1800000000000002E-2</v>
      </c>
      <c r="AV7" s="296">
        <v>3.3399999999999999E-2</v>
      </c>
      <c r="AW7" s="49">
        <v>3.2599999999999997E-2</v>
      </c>
      <c r="AX7" s="57">
        <v>1.1313708500000001E-3</v>
      </c>
      <c r="AY7" s="36">
        <v>4.7100000000000003E-2</v>
      </c>
      <c r="AZ7" s="36">
        <v>4.8899999999999999E-2</v>
      </c>
      <c r="BA7" s="49">
        <v>4.8000000000000001E-2</v>
      </c>
      <c r="BB7" s="49">
        <v>1.2727922060000001E-3</v>
      </c>
      <c r="BC7" s="36">
        <v>2.98E-2</v>
      </c>
      <c r="BD7" s="36">
        <v>2.9399999999999999E-2</v>
      </c>
      <c r="BE7" s="49">
        <v>2.9600000000000001E-2</v>
      </c>
      <c r="BF7" s="57">
        <v>2.8284271250000003E-4</v>
      </c>
      <c r="BG7" s="36">
        <v>2.5000000000000001E-2</v>
      </c>
      <c r="BH7" s="41">
        <v>2.4899999999999999E-2</v>
      </c>
    </row>
    <row r="8" spans="1:60" ht="15.75" customHeight="1" x14ac:dyDescent="0.2">
      <c r="A8" s="46" t="s">
        <v>114</v>
      </c>
      <c r="B8" s="48">
        <v>2.0000000000000001E-4</v>
      </c>
      <c r="C8" s="39" t="s">
        <v>12</v>
      </c>
      <c r="D8" s="36" t="s">
        <v>12</v>
      </c>
      <c r="E8" s="49" t="s">
        <v>181</v>
      </c>
      <c r="F8" s="49" t="s">
        <v>181</v>
      </c>
      <c r="G8" s="36" t="s">
        <v>12</v>
      </c>
      <c r="H8" s="36" t="s">
        <v>12</v>
      </c>
      <c r="I8" s="49" t="s">
        <v>181</v>
      </c>
      <c r="J8" s="57" t="s">
        <v>181</v>
      </c>
      <c r="K8" s="36" t="s">
        <v>12</v>
      </c>
      <c r="L8" s="36" t="s">
        <v>12</v>
      </c>
      <c r="M8" s="49" t="s">
        <v>181</v>
      </c>
      <c r="N8" s="49" t="s">
        <v>181</v>
      </c>
      <c r="O8" s="36" t="s">
        <v>12</v>
      </c>
      <c r="P8" s="36" t="s">
        <v>12</v>
      </c>
      <c r="Q8" s="49" t="s">
        <v>181</v>
      </c>
      <c r="R8" s="57" t="s">
        <v>181</v>
      </c>
      <c r="S8" s="36" t="s">
        <v>12</v>
      </c>
      <c r="T8" s="36" t="s">
        <v>12</v>
      </c>
      <c r="U8" s="49" t="s">
        <v>181</v>
      </c>
      <c r="V8" s="49" t="s">
        <v>181</v>
      </c>
      <c r="W8" s="36" t="s">
        <v>12</v>
      </c>
      <c r="X8" s="36" t="s">
        <v>12</v>
      </c>
      <c r="Y8" s="49" t="s">
        <v>181</v>
      </c>
      <c r="Z8" s="49" t="s">
        <v>181</v>
      </c>
      <c r="AA8" s="39" t="s">
        <v>12</v>
      </c>
      <c r="AB8" s="36" t="s">
        <v>12</v>
      </c>
      <c r="AC8" s="49" t="s">
        <v>181</v>
      </c>
      <c r="AD8" s="49" t="s">
        <v>181</v>
      </c>
      <c r="AE8" s="36" t="s">
        <v>12</v>
      </c>
      <c r="AH8" s="16"/>
      <c r="AI8" s="36" t="s">
        <v>12</v>
      </c>
      <c r="AJ8" s="36" t="s">
        <v>12</v>
      </c>
      <c r="AK8" s="49" t="s">
        <v>181</v>
      </c>
      <c r="AL8" s="49" t="s">
        <v>181</v>
      </c>
      <c r="AM8" s="296" t="s">
        <v>12</v>
      </c>
      <c r="AN8" s="296" t="s">
        <v>12</v>
      </c>
      <c r="AO8" s="49" t="s">
        <v>181</v>
      </c>
      <c r="AP8" s="49" t="s">
        <v>181</v>
      </c>
      <c r="AQ8" s="39" t="s">
        <v>12</v>
      </c>
      <c r="AR8" s="36" t="s">
        <v>12</v>
      </c>
      <c r="AS8" s="49" t="s">
        <v>181</v>
      </c>
      <c r="AT8" s="49" t="s">
        <v>181</v>
      </c>
      <c r="AU8" s="296" t="s">
        <v>12</v>
      </c>
      <c r="AV8" s="296" t="s">
        <v>12</v>
      </c>
      <c r="AW8" s="49" t="s">
        <v>181</v>
      </c>
      <c r="AX8" s="57" t="s">
        <v>181</v>
      </c>
      <c r="AY8" s="36" t="s">
        <v>12</v>
      </c>
      <c r="AZ8" s="36" t="s">
        <v>12</v>
      </c>
      <c r="BA8" s="49" t="s">
        <v>181</v>
      </c>
      <c r="BB8" s="49" t="s">
        <v>181</v>
      </c>
      <c r="BC8" s="36" t="s">
        <v>12</v>
      </c>
      <c r="BD8" s="36" t="s">
        <v>12</v>
      </c>
      <c r="BE8" s="49" t="s">
        <v>181</v>
      </c>
      <c r="BF8" s="57" t="s">
        <v>181</v>
      </c>
      <c r="BG8" s="36" t="s">
        <v>12</v>
      </c>
      <c r="BH8" s="41" t="s">
        <v>12</v>
      </c>
    </row>
    <row r="9" spans="1:60" ht="15.75" customHeight="1" x14ac:dyDescent="0.2">
      <c r="A9" s="46" t="s">
        <v>115</v>
      </c>
      <c r="B9" s="48">
        <v>6.4000000000000003E-3</v>
      </c>
      <c r="C9" s="39">
        <v>11.396599999999999</v>
      </c>
      <c r="D9" s="36">
        <v>11.5807</v>
      </c>
      <c r="E9" s="49">
        <v>11.48865</v>
      </c>
      <c r="F9" s="49">
        <v>0.1301783584</v>
      </c>
      <c r="G9" s="36">
        <v>11.239100000000001</v>
      </c>
      <c r="H9" s="36">
        <v>11.235200000000001</v>
      </c>
      <c r="I9" s="49">
        <v>11.23715</v>
      </c>
      <c r="J9" s="57">
        <v>2.7577164469999998E-3</v>
      </c>
      <c r="K9" s="36">
        <v>14.871700000000001</v>
      </c>
      <c r="L9" s="36">
        <v>15.3475</v>
      </c>
      <c r="M9" s="49">
        <v>15.1096</v>
      </c>
      <c r="N9" s="49">
        <v>0.33644140649999998</v>
      </c>
      <c r="O9" s="36">
        <v>15.020799999999999</v>
      </c>
      <c r="P9" s="36">
        <v>14.896599999999999</v>
      </c>
      <c r="Q9" s="49">
        <v>14.9587</v>
      </c>
      <c r="R9" s="57">
        <v>8.782266222E-2</v>
      </c>
      <c r="S9" s="36">
        <v>18.6189</v>
      </c>
      <c r="T9" s="36">
        <v>19.046700000000001</v>
      </c>
      <c r="U9" s="49">
        <v>18.832799999999999</v>
      </c>
      <c r="V9" s="49">
        <v>0.30250028099999998</v>
      </c>
      <c r="W9" s="36">
        <v>18.767600000000002</v>
      </c>
      <c r="X9" s="36">
        <v>18.676500000000001</v>
      </c>
      <c r="Y9" s="49">
        <v>18.722049999999999</v>
      </c>
      <c r="Z9" s="49">
        <v>6.4417427769999994E-2</v>
      </c>
      <c r="AA9" s="39">
        <v>401.97379999999998</v>
      </c>
      <c r="AB9" s="36">
        <v>392.82940000000002</v>
      </c>
      <c r="AC9" s="49">
        <v>397.40159999999997</v>
      </c>
      <c r="AD9" s="49">
        <v>6.46606725</v>
      </c>
      <c r="AE9" s="36">
        <v>399.67559999999997</v>
      </c>
      <c r="AH9" s="16"/>
      <c r="AI9" s="36">
        <v>70.472099999999998</v>
      </c>
      <c r="AJ9" s="36">
        <v>69.426500000000004</v>
      </c>
      <c r="AK9" s="49">
        <v>69.949299999999994</v>
      </c>
      <c r="AL9" s="49">
        <v>0.73935085040000004</v>
      </c>
      <c r="AM9" s="296">
        <v>70.8446</v>
      </c>
      <c r="AN9" s="296">
        <v>69.945099999999996</v>
      </c>
      <c r="AO9" s="49">
        <v>70.394850000000005</v>
      </c>
      <c r="AP9" s="49">
        <v>0.63604254969999996</v>
      </c>
      <c r="AQ9" s="39">
        <v>30.7196</v>
      </c>
      <c r="AR9" s="36">
        <v>30.415500000000002</v>
      </c>
      <c r="AS9" s="49">
        <v>30.567550000000001</v>
      </c>
      <c r="AT9" s="49">
        <v>0.21503117220000001</v>
      </c>
      <c r="AU9" s="296">
        <v>30.2624</v>
      </c>
      <c r="AV9" s="296">
        <v>30.1831</v>
      </c>
      <c r="AW9" s="49">
        <v>30.222750000000001</v>
      </c>
      <c r="AX9" s="57">
        <v>5.6073567749999997E-2</v>
      </c>
      <c r="AY9" s="36">
        <v>31.4497</v>
      </c>
      <c r="AZ9" s="36">
        <v>32.039700000000003</v>
      </c>
      <c r="BA9" s="49">
        <v>31.744700000000002</v>
      </c>
      <c r="BB9" s="49">
        <v>0.4171930009</v>
      </c>
      <c r="BC9" s="36">
        <v>31.0459</v>
      </c>
      <c r="BD9" s="36">
        <v>31.383400000000002</v>
      </c>
      <c r="BE9" s="49">
        <v>31.214649999999999</v>
      </c>
      <c r="BF9" s="57">
        <v>0.2386485387</v>
      </c>
      <c r="BG9" s="36">
        <v>16.516300000000001</v>
      </c>
      <c r="BH9" s="41">
        <v>16.864000000000001</v>
      </c>
    </row>
    <row r="10" spans="1:60" ht="15.75" customHeight="1" x14ac:dyDescent="0.2">
      <c r="A10" s="46" t="s">
        <v>116</v>
      </c>
      <c r="B10" s="48">
        <v>1E-4</v>
      </c>
      <c r="C10" s="39">
        <v>5.9999999999999995E-4</v>
      </c>
      <c r="D10" s="36">
        <v>5.0000000000000001E-4</v>
      </c>
      <c r="E10" s="49">
        <v>5.5000000000000003E-4</v>
      </c>
      <c r="F10" s="49">
        <v>7.0710678120000005E-5</v>
      </c>
      <c r="G10" s="36">
        <v>4.0000000000000002E-4</v>
      </c>
      <c r="H10" s="36">
        <v>8.0000000000000004E-4</v>
      </c>
      <c r="I10" s="49">
        <v>5.9999999999999995E-4</v>
      </c>
      <c r="J10" s="57">
        <v>2.8284271250000003E-4</v>
      </c>
      <c r="K10" s="36">
        <v>2E-3</v>
      </c>
      <c r="L10" s="36">
        <v>2.5000000000000001E-3</v>
      </c>
      <c r="M10" s="49">
        <v>2.2499999999999998E-3</v>
      </c>
      <c r="N10" s="49">
        <v>3.5355339059999998E-4</v>
      </c>
      <c r="O10" s="36">
        <v>1.8E-3</v>
      </c>
      <c r="P10" s="36">
        <v>1.6000000000000001E-3</v>
      </c>
      <c r="Q10" s="49">
        <v>1.6999999999999999E-3</v>
      </c>
      <c r="R10" s="57">
        <v>1.414213562E-4</v>
      </c>
      <c r="S10" s="36">
        <v>2.7000000000000001E-3</v>
      </c>
      <c r="T10" s="36">
        <v>2E-3</v>
      </c>
      <c r="U10" s="49">
        <v>2.3500000000000001E-3</v>
      </c>
      <c r="V10" s="49">
        <v>4.9497474680000001E-4</v>
      </c>
      <c r="W10" s="36">
        <v>1.8E-3</v>
      </c>
      <c r="X10" s="36">
        <v>2.3999999999999998E-3</v>
      </c>
      <c r="Y10" s="49">
        <v>2.0999999999999999E-3</v>
      </c>
      <c r="Z10" s="49">
        <v>4.242640687E-4</v>
      </c>
      <c r="AA10" s="39" t="s">
        <v>12</v>
      </c>
      <c r="AB10" s="36" t="s">
        <v>12</v>
      </c>
      <c r="AC10" s="49" t="s">
        <v>181</v>
      </c>
      <c r="AD10" s="49" t="s">
        <v>181</v>
      </c>
      <c r="AE10" s="36" t="s">
        <v>12</v>
      </c>
      <c r="AH10" s="16"/>
      <c r="AI10" s="36">
        <v>2.3999999999999998E-3</v>
      </c>
      <c r="AJ10" s="36">
        <v>2.5000000000000001E-3</v>
      </c>
      <c r="AK10" s="49">
        <v>2.4499999999999999E-3</v>
      </c>
      <c r="AL10" s="49">
        <v>7.0710678120000005E-5</v>
      </c>
      <c r="AM10" s="296">
        <v>1.5E-3</v>
      </c>
      <c r="AN10" s="296">
        <v>1.9E-3</v>
      </c>
      <c r="AO10" s="49">
        <v>1.6999999999999999E-3</v>
      </c>
      <c r="AP10" s="49">
        <v>2.8284271250000003E-4</v>
      </c>
      <c r="AQ10" s="39">
        <v>2.7000000000000001E-3</v>
      </c>
      <c r="AR10" s="36">
        <v>2.3999999999999998E-3</v>
      </c>
      <c r="AS10" s="49">
        <v>2.5500000000000002E-3</v>
      </c>
      <c r="AT10" s="49">
        <v>2.1213203439999999E-4</v>
      </c>
      <c r="AU10" s="296">
        <v>1.6000000000000001E-3</v>
      </c>
      <c r="AV10" s="296">
        <v>6.9999999999999999E-4</v>
      </c>
      <c r="AW10" s="49">
        <v>1.15E-3</v>
      </c>
      <c r="AX10" s="57">
        <v>6.3639610310000001E-4</v>
      </c>
      <c r="AY10" s="36">
        <v>4.4999999999999997E-3</v>
      </c>
      <c r="AZ10" s="36">
        <v>4.1999999999999997E-3</v>
      </c>
      <c r="BA10" s="49">
        <v>4.3499999999999997E-3</v>
      </c>
      <c r="BB10" s="49">
        <v>2.1213203439999999E-4</v>
      </c>
      <c r="BC10" s="36" t="s">
        <v>12</v>
      </c>
      <c r="BD10" s="36">
        <v>2.0000000000000001E-4</v>
      </c>
      <c r="BE10" s="49">
        <v>2.0000000000000001E-4</v>
      </c>
      <c r="BF10" s="57" t="s">
        <v>181</v>
      </c>
      <c r="BG10" s="36">
        <v>4.0000000000000002E-4</v>
      </c>
      <c r="BH10" s="41">
        <v>2.9999999999999997E-4</v>
      </c>
    </row>
    <row r="11" spans="1:60" ht="15.75" customHeight="1" x14ac:dyDescent="0.2">
      <c r="A11" s="46" t="s">
        <v>117</v>
      </c>
      <c r="B11" s="48">
        <v>2.0000000000000001E-4</v>
      </c>
      <c r="C11" s="39">
        <v>8.0000000000000004E-4</v>
      </c>
      <c r="D11" s="36">
        <v>8.0000000000000004E-4</v>
      </c>
      <c r="E11" s="49">
        <v>8.0000000000000004E-4</v>
      </c>
      <c r="F11" s="49">
        <v>0</v>
      </c>
      <c r="G11" s="36">
        <v>4.0000000000000002E-4</v>
      </c>
      <c r="H11" s="36">
        <v>5.9999999999999995E-4</v>
      </c>
      <c r="I11" s="49">
        <v>5.0000000000000001E-4</v>
      </c>
      <c r="J11" s="57">
        <v>1.414213562E-4</v>
      </c>
      <c r="K11" s="36">
        <v>1.5E-3</v>
      </c>
      <c r="L11" s="36">
        <v>1E-3</v>
      </c>
      <c r="M11" s="49">
        <v>1.25E-3</v>
      </c>
      <c r="N11" s="49">
        <v>3.5355339059999998E-4</v>
      </c>
      <c r="O11" s="36">
        <v>5.0000000000000001E-4</v>
      </c>
      <c r="P11" s="36">
        <v>5.0000000000000001E-4</v>
      </c>
      <c r="Q11" s="49">
        <v>5.0000000000000001E-4</v>
      </c>
      <c r="R11" s="57">
        <v>0</v>
      </c>
      <c r="S11" s="36">
        <v>1.8E-3</v>
      </c>
      <c r="T11" s="36">
        <v>1.1000000000000001E-3</v>
      </c>
      <c r="U11" s="49">
        <v>1.4499999999999999E-3</v>
      </c>
      <c r="V11" s="49">
        <v>4.9497474680000001E-4</v>
      </c>
      <c r="W11" s="36">
        <v>1.2999999999999999E-3</v>
      </c>
      <c r="X11" s="36">
        <v>1.6000000000000001E-3</v>
      </c>
      <c r="Y11" s="49">
        <v>1.4499999999999999E-3</v>
      </c>
      <c r="Z11" s="49">
        <v>2.1213203439999999E-4</v>
      </c>
      <c r="AA11" s="39">
        <v>1E-3</v>
      </c>
      <c r="AB11" s="36">
        <v>1.6999999999999999E-3</v>
      </c>
      <c r="AC11" s="49">
        <v>1.3500000000000001E-3</v>
      </c>
      <c r="AD11" s="49">
        <v>4.9497474680000001E-4</v>
      </c>
      <c r="AE11" s="36">
        <v>1.1000000000000001E-3</v>
      </c>
      <c r="AH11" s="16"/>
      <c r="AI11" s="36">
        <v>2E-3</v>
      </c>
      <c r="AJ11" s="36">
        <v>2.2000000000000001E-3</v>
      </c>
      <c r="AK11" s="49">
        <v>2.0999999999999999E-3</v>
      </c>
      <c r="AL11" s="49">
        <v>1.414213562E-4</v>
      </c>
      <c r="AM11" s="296">
        <v>1.4E-3</v>
      </c>
      <c r="AN11" s="296">
        <v>1.1000000000000001E-3</v>
      </c>
      <c r="AO11" s="49">
        <v>1.25E-3</v>
      </c>
      <c r="AP11" s="49">
        <v>2.1213203439999999E-4</v>
      </c>
      <c r="AQ11" s="39">
        <v>4.0000000000000001E-3</v>
      </c>
      <c r="AR11" s="36">
        <v>3.7000000000000002E-3</v>
      </c>
      <c r="AS11" s="49">
        <v>3.8500000000000001E-3</v>
      </c>
      <c r="AT11" s="49">
        <v>2.1213203439999999E-4</v>
      </c>
      <c r="AU11" s="296">
        <v>3.3999999999999998E-3</v>
      </c>
      <c r="AV11" s="296">
        <v>3.0000000000000001E-3</v>
      </c>
      <c r="AW11" s="49">
        <v>3.2000000000000002E-3</v>
      </c>
      <c r="AX11" s="57">
        <v>2.8284271250000003E-4</v>
      </c>
      <c r="AY11" s="36">
        <v>4.4000000000000003E-3</v>
      </c>
      <c r="AZ11" s="36">
        <v>4.8999999999999998E-3</v>
      </c>
      <c r="BA11" s="49">
        <v>4.6499999999999996E-3</v>
      </c>
      <c r="BB11" s="49">
        <v>3.5355339059999998E-4</v>
      </c>
      <c r="BC11" s="36">
        <v>1.8E-3</v>
      </c>
      <c r="BD11" s="36">
        <v>2.3999999999999998E-3</v>
      </c>
      <c r="BE11" s="49">
        <v>2.0999999999999999E-3</v>
      </c>
      <c r="BF11" s="57">
        <v>4.242640687E-4</v>
      </c>
      <c r="BG11" s="36">
        <v>4.0000000000000002E-4</v>
      </c>
      <c r="BH11" s="41">
        <v>8.9999999999999998E-4</v>
      </c>
    </row>
    <row r="12" spans="1:60" ht="15.75" customHeight="1" x14ac:dyDescent="0.2">
      <c r="A12" s="46" t="s">
        <v>118</v>
      </c>
      <c r="B12" s="48">
        <v>2.9999999999999997E-4</v>
      </c>
      <c r="C12" s="39">
        <v>2E-3</v>
      </c>
      <c r="D12" s="36">
        <v>1.6999999999999999E-3</v>
      </c>
      <c r="E12" s="49">
        <v>1.8500000000000001E-3</v>
      </c>
      <c r="F12" s="49">
        <v>2.1213203439999999E-4</v>
      </c>
      <c r="G12" s="36">
        <v>5.0000000000000001E-4</v>
      </c>
      <c r="H12" s="36" t="s">
        <v>12</v>
      </c>
      <c r="I12" s="49">
        <v>5.0000000000000001E-4</v>
      </c>
      <c r="J12" s="57" t="s">
        <v>181</v>
      </c>
      <c r="K12" s="36">
        <v>1.6000000000000001E-3</v>
      </c>
      <c r="L12" s="36">
        <v>1.6000000000000001E-3</v>
      </c>
      <c r="M12" s="49">
        <v>1.6000000000000001E-3</v>
      </c>
      <c r="N12" s="49">
        <v>0</v>
      </c>
      <c r="O12" s="36">
        <v>5.0000000000000001E-4</v>
      </c>
      <c r="P12" s="36" t="s">
        <v>12</v>
      </c>
      <c r="Q12" s="49">
        <v>5.0000000000000001E-4</v>
      </c>
      <c r="R12" s="57" t="s">
        <v>181</v>
      </c>
      <c r="S12" s="36">
        <v>1.5E-3</v>
      </c>
      <c r="T12" s="36">
        <v>1.5E-3</v>
      </c>
      <c r="U12" s="49">
        <v>1.5E-3</v>
      </c>
      <c r="V12" s="49">
        <v>0</v>
      </c>
      <c r="W12" s="36">
        <v>4.0000000000000002E-4</v>
      </c>
      <c r="X12" s="36">
        <v>6.9999999999999999E-4</v>
      </c>
      <c r="Y12" s="49">
        <v>5.5000000000000003E-4</v>
      </c>
      <c r="Z12" s="49">
        <v>2.1213203439999999E-4</v>
      </c>
      <c r="AA12" s="39">
        <v>1.5E-3</v>
      </c>
      <c r="AB12" s="36">
        <v>1.5E-3</v>
      </c>
      <c r="AC12" s="49">
        <v>1.5E-3</v>
      </c>
      <c r="AD12" s="49">
        <v>0</v>
      </c>
      <c r="AE12" s="36">
        <v>1.6000000000000001E-3</v>
      </c>
      <c r="AH12" s="16"/>
      <c r="AI12" s="36">
        <v>2.3E-3</v>
      </c>
      <c r="AJ12" s="36">
        <v>2.3E-3</v>
      </c>
      <c r="AK12" s="49">
        <v>2.3E-3</v>
      </c>
      <c r="AL12" s="49">
        <v>0</v>
      </c>
      <c r="AM12" s="296">
        <v>1.2999999999999999E-3</v>
      </c>
      <c r="AN12" s="296">
        <v>6.9999999999999999E-4</v>
      </c>
      <c r="AO12" s="49">
        <v>1E-3</v>
      </c>
      <c r="AP12" s="49">
        <v>4.242640687E-4</v>
      </c>
      <c r="AQ12" s="39">
        <v>1.6999999999999999E-3</v>
      </c>
      <c r="AR12" s="36">
        <v>2.2000000000000001E-3</v>
      </c>
      <c r="AS12" s="49">
        <v>1.9499999999999999E-3</v>
      </c>
      <c r="AT12" s="49">
        <v>3.5355339059999998E-4</v>
      </c>
      <c r="AU12" s="296">
        <v>5.9999999999999995E-4</v>
      </c>
      <c r="AV12" s="296">
        <v>5.9999999999999995E-4</v>
      </c>
      <c r="AW12" s="49">
        <v>5.9999999999999995E-4</v>
      </c>
      <c r="AX12" s="57">
        <v>0</v>
      </c>
      <c r="AY12" s="36">
        <v>2.8999999999999998E-3</v>
      </c>
      <c r="AZ12" s="36">
        <v>2.8999999999999998E-3</v>
      </c>
      <c r="BA12" s="49">
        <v>2.8999999999999998E-3</v>
      </c>
      <c r="BB12" s="49">
        <v>0</v>
      </c>
      <c r="BC12" s="36">
        <v>5.0000000000000001E-4</v>
      </c>
      <c r="BD12" s="36" t="s">
        <v>12</v>
      </c>
      <c r="BE12" s="49">
        <v>5.0000000000000001E-4</v>
      </c>
      <c r="BF12" s="57" t="s">
        <v>181</v>
      </c>
      <c r="BG12" s="36">
        <v>1E-3</v>
      </c>
      <c r="BH12" s="41">
        <v>6.9999999999999999E-4</v>
      </c>
    </row>
    <row r="13" spans="1:60" ht="15.75" customHeight="1" x14ac:dyDescent="0.2">
      <c r="A13" s="46" t="s">
        <v>119</v>
      </c>
      <c r="B13" s="48">
        <v>1.1000000000000001E-3</v>
      </c>
      <c r="C13" s="39" t="s">
        <v>12</v>
      </c>
      <c r="D13" s="36" t="s">
        <v>12</v>
      </c>
      <c r="E13" s="49" t="s">
        <v>181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4.1999999999999997E-3</v>
      </c>
      <c r="L13" s="36" t="s">
        <v>12</v>
      </c>
      <c r="M13" s="49">
        <v>4.1999999999999997E-3</v>
      </c>
      <c r="N13" s="49" t="s">
        <v>181</v>
      </c>
      <c r="O13" s="36" t="s">
        <v>12</v>
      </c>
      <c r="P13" s="36" t="s">
        <v>12</v>
      </c>
      <c r="Q13" s="49" t="s">
        <v>181</v>
      </c>
      <c r="R13" s="57" t="s">
        <v>181</v>
      </c>
      <c r="S13" s="36">
        <v>1.7399999999999999E-2</v>
      </c>
      <c r="T13" s="36">
        <v>2.1600000000000001E-2</v>
      </c>
      <c r="U13" s="49">
        <v>1.95E-2</v>
      </c>
      <c r="V13" s="49">
        <v>2.969848481E-3</v>
      </c>
      <c r="W13" s="36" t="s">
        <v>12</v>
      </c>
      <c r="X13" s="36">
        <v>7.3000000000000001E-3</v>
      </c>
      <c r="Y13" s="49">
        <v>7.3000000000000001E-3</v>
      </c>
      <c r="Z13" s="49" t="s">
        <v>181</v>
      </c>
      <c r="AA13" s="39" t="s">
        <v>12</v>
      </c>
      <c r="AB13" s="36" t="s">
        <v>12</v>
      </c>
      <c r="AC13" s="49" t="s">
        <v>181</v>
      </c>
      <c r="AD13" s="49" t="s">
        <v>181</v>
      </c>
      <c r="AE13" s="36" t="s">
        <v>12</v>
      </c>
      <c r="AH13" s="16"/>
      <c r="AI13" s="36" t="s">
        <v>12</v>
      </c>
      <c r="AJ13" s="36" t="s">
        <v>12</v>
      </c>
      <c r="AK13" s="49" t="s">
        <v>181</v>
      </c>
      <c r="AL13" s="49" t="s">
        <v>181</v>
      </c>
      <c r="AM13" s="296" t="s">
        <v>12</v>
      </c>
      <c r="AN13" s="296" t="s">
        <v>12</v>
      </c>
      <c r="AO13" s="49" t="s">
        <v>181</v>
      </c>
      <c r="AP13" s="49" t="s">
        <v>181</v>
      </c>
      <c r="AQ13" s="39">
        <v>1.54E-2</v>
      </c>
      <c r="AR13" s="36">
        <v>9.1999999999999998E-3</v>
      </c>
      <c r="AS13" s="49">
        <v>1.23E-2</v>
      </c>
      <c r="AT13" s="49">
        <v>4.3840620429999996E-3</v>
      </c>
      <c r="AU13" s="296">
        <v>2.0999999999999999E-3</v>
      </c>
      <c r="AV13" s="296">
        <v>4.0000000000000001E-3</v>
      </c>
      <c r="AW13" s="49">
        <v>3.0500000000000002E-3</v>
      </c>
      <c r="AX13" s="57">
        <v>1.343502884E-3</v>
      </c>
      <c r="AY13" s="36">
        <v>2.7400000000000001E-2</v>
      </c>
      <c r="AZ13" s="36">
        <v>3.2099999999999997E-2</v>
      </c>
      <c r="BA13" s="49">
        <v>2.9749999999999999E-2</v>
      </c>
      <c r="BB13" s="49">
        <v>3.3234018720000001E-3</v>
      </c>
      <c r="BC13" s="36" t="s">
        <v>12</v>
      </c>
      <c r="BD13" s="36" t="s">
        <v>12</v>
      </c>
      <c r="BE13" s="49" t="s">
        <v>181</v>
      </c>
      <c r="BF13" s="57" t="s">
        <v>181</v>
      </c>
      <c r="BG13" s="36">
        <v>2.7699999999999999E-2</v>
      </c>
      <c r="BH13" s="41">
        <v>3.39E-2</v>
      </c>
    </row>
    <row r="14" spans="1:60" ht="15.75" customHeight="1" x14ac:dyDescent="0.2">
      <c r="A14" s="46" t="s">
        <v>120</v>
      </c>
      <c r="B14" s="48">
        <v>2.9999999999999997E-4</v>
      </c>
      <c r="C14" s="39">
        <v>0.81140000000000001</v>
      </c>
      <c r="D14" s="36">
        <v>0.76319999999999999</v>
      </c>
      <c r="E14" s="49">
        <v>0.7873</v>
      </c>
      <c r="F14" s="49">
        <v>3.4082546849999999E-2</v>
      </c>
      <c r="G14" s="36">
        <v>5.3999999999999999E-2</v>
      </c>
      <c r="H14" s="36">
        <v>6.1499999999999999E-2</v>
      </c>
      <c r="I14" s="49">
        <v>5.7750000000000003E-2</v>
      </c>
      <c r="J14" s="57">
        <v>5.303300859E-3</v>
      </c>
      <c r="K14" s="36">
        <v>0.88</v>
      </c>
      <c r="L14" s="36">
        <v>0.80600000000000005</v>
      </c>
      <c r="M14" s="49">
        <v>0.84299999999999997</v>
      </c>
      <c r="N14" s="49">
        <v>5.2325901809999999E-2</v>
      </c>
      <c r="O14" s="36">
        <v>3.8100000000000002E-2</v>
      </c>
      <c r="P14" s="36">
        <v>3.0800000000000001E-2</v>
      </c>
      <c r="Q14" s="49">
        <v>3.4450000000000001E-2</v>
      </c>
      <c r="R14" s="57">
        <v>5.1618795029999996E-3</v>
      </c>
      <c r="S14" s="36">
        <v>0.87849999999999995</v>
      </c>
      <c r="T14" s="36">
        <v>0.97860000000000003</v>
      </c>
      <c r="U14" s="49">
        <v>0.92854999999999999</v>
      </c>
      <c r="V14" s="49">
        <v>7.0781388799999997E-2</v>
      </c>
      <c r="W14" s="36">
        <v>4.24E-2</v>
      </c>
      <c r="X14" s="36">
        <v>3.3500000000000002E-2</v>
      </c>
      <c r="Y14" s="49">
        <v>3.7949999999999998E-2</v>
      </c>
      <c r="Z14" s="49">
        <v>6.2932503530000001E-3</v>
      </c>
      <c r="AA14" s="39">
        <v>0.1686</v>
      </c>
      <c r="AB14" s="36">
        <v>0.1706</v>
      </c>
      <c r="AC14" s="49">
        <v>0.1696</v>
      </c>
      <c r="AD14" s="49">
        <v>1.414213562E-3</v>
      </c>
      <c r="AE14" s="36" t="s">
        <v>12</v>
      </c>
      <c r="AH14" s="16"/>
      <c r="AI14" s="36">
        <v>0.86050000000000004</v>
      </c>
      <c r="AJ14" s="36">
        <v>0.89280000000000004</v>
      </c>
      <c r="AK14" s="49">
        <v>0.87665000000000004</v>
      </c>
      <c r="AL14" s="49">
        <v>2.283954903E-2</v>
      </c>
      <c r="AM14" s="296">
        <v>1.5699999999999999E-2</v>
      </c>
      <c r="AN14" s="296">
        <v>1.55E-2</v>
      </c>
      <c r="AO14" s="49">
        <v>1.5599999999999999E-2</v>
      </c>
      <c r="AP14" s="49">
        <v>1.414213562E-4</v>
      </c>
      <c r="AQ14" s="39">
        <v>2.6232000000000002</v>
      </c>
      <c r="AR14" s="36">
        <v>2.4903</v>
      </c>
      <c r="AS14" s="49">
        <v>2.5567500000000001</v>
      </c>
      <c r="AT14" s="49">
        <v>9.3974491219999998E-2</v>
      </c>
      <c r="AU14" s="296">
        <v>5.6800000000000003E-2</v>
      </c>
      <c r="AV14" s="296">
        <v>7.0199999999999999E-2</v>
      </c>
      <c r="AW14" s="49">
        <v>6.3500000000000001E-2</v>
      </c>
      <c r="AX14" s="57">
        <v>9.4752308679999994E-3</v>
      </c>
      <c r="AY14" s="36">
        <v>4.9728000000000003</v>
      </c>
      <c r="AZ14" s="36">
        <v>5.1254</v>
      </c>
      <c r="BA14" s="49">
        <v>5.0491000000000001</v>
      </c>
      <c r="BB14" s="49">
        <v>0.1079044948</v>
      </c>
      <c r="BC14" s="36">
        <v>1.44E-2</v>
      </c>
      <c r="BD14" s="36">
        <v>1.24E-2</v>
      </c>
      <c r="BE14" s="49">
        <v>1.34E-2</v>
      </c>
      <c r="BF14" s="57">
        <v>1.414213562E-3</v>
      </c>
      <c r="BG14" s="36">
        <v>5.0000000000000001E-4</v>
      </c>
      <c r="BH14" s="41">
        <v>1.4999999999999999E-2</v>
      </c>
    </row>
    <row r="15" spans="1:60" ht="15.75" customHeight="1" x14ac:dyDescent="0.2">
      <c r="A15" s="46" t="s">
        <v>121</v>
      </c>
      <c r="B15" s="48">
        <v>3.2300000000000002E-2</v>
      </c>
      <c r="C15" s="39">
        <v>1.6759999999999999</v>
      </c>
      <c r="D15" s="36">
        <v>1.3821000000000001</v>
      </c>
      <c r="E15" s="49">
        <v>1.52905</v>
      </c>
      <c r="F15" s="49">
        <v>0.207818683</v>
      </c>
      <c r="G15" s="36">
        <v>1.2450000000000001</v>
      </c>
      <c r="H15" s="36">
        <v>1.3290999999999999</v>
      </c>
      <c r="I15" s="49">
        <v>1.28705</v>
      </c>
      <c r="J15" s="57">
        <v>5.9467680299999999E-2</v>
      </c>
      <c r="K15" s="36">
        <v>1.6989000000000001</v>
      </c>
      <c r="L15" s="36">
        <v>1.6706000000000001</v>
      </c>
      <c r="M15" s="49">
        <v>1.68475</v>
      </c>
      <c r="N15" s="49">
        <v>2.0011121909999999E-2</v>
      </c>
      <c r="O15" s="36">
        <v>1.4787999999999999</v>
      </c>
      <c r="P15" s="36">
        <v>1.7586999999999999</v>
      </c>
      <c r="Q15" s="49">
        <v>1.6187499999999999</v>
      </c>
      <c r="R15" s="57">
        <v>0.1979191881</v>
      </c>
      <c r="S15" s="36">
        <v>2.1760999999999999</v>
      </c>
      <c r="T15" s="36">
        <v>2.0013999999999998</v>
      </c>
      <c r="U15" s="49">
        <v>2.0887500000000001</v>
      </c>
      <c r="V15" s="49">
        <v>0.1235315547</v>
      </c>
      <c r="W15" s="36">
        <v>1.8438000000000001</v>
      </c>
      <c r="X15" s="36">
        <v>1.9414</v>
      </c>
      <c r="Y15" s="49">
        <v>1.8926000000000001</v>
      </c>
      <c r="Z15" s="49">
        <v>6.9013621839999997E-2</v>
      </c>
      <c r="AA15" s="39">
        <v>7.7708000000000004</v>
      </c>
      <c r="AB15" s="36">
        <v>8.0242000000000004</v>
      </c>
      <c r="AC15" s="49">
        <v>7.8975</v>
      </c>
      <c r="AD15" s="49">
        <v>0.1791808584</v>
      </c>
      <c r="AE15" s="36">
        <v>7.7967000000000004</v>
      </c>
      <c r="AH15" s="16"/>
      <c r="AI15" s="36">
        <v>2.6059000000000001</v>
      </c>
      <c r="AJ15" s="36">
        <v>2.9201000000000001</v>
      </c>
      <c r="AK15" s="49">
        <v>2.7629999999999999</v>
      </c>
      <c r="AL15" s="49">
        <v>0.2221729506</v>
      </c>
      <c r="AM15" s="296">
        <v>2.5427</v>
      </c>
      <c r="AN15" s="296">
        <v>2.6082000000000001</v>
      </c>
      <c r="AO15" s="49">
        <v>2.57545</v>
      </c>
      <c r="AP15" s="49">
        <v>4.6315494169999999E-2</v>
      </c>
      <c r="AQ15" s="39">
        <v>2.1522000000000001</v>
      </c>
      <c r="AR15" s="36">
        <v>2.2927</v>
      </c>
      <c r="AS15" s="49">
        <v>2.2224499999999998</v>
      </c>
      <c r="AT15" s="49">
        <v>9.9348502759999999E-2</v>
      </c>
      <c r="AU15" s="296">
        <v>2.2772000000000001</v>
      </c>
      <c r="AV15" s="296">
        <v>2.1501999999999999</v>
      </c>
      <c r="AW15" s="49">
        <v>2.2136999999999998</v>
      </c>
      <c r="AX15" s="57">
        <v>8.9802561210000006E-2</v>
      </c>
      <c r="AY15" s="36">
        <v>5.0050999999999997</v>
      </c>
      <c r="AZ15" s="36">
        <v>4.8244999999999996</v>
      </c>
      <c r="BA15" s="49">
        <v>4.9147999999999996</v>
      </c>
      <c r="BB15" s="49">
        <v>0.12770348470000001</v>
      </c>
      <c r="BC15" s="36">
        <v>4.2675999999999998</v>
      </c>
      <c r="BD15" s="36">
        <v>4.3898000000000001</v>
      </c>
      <c r="BE15" s="49">
        <v>4.3287000000000004</v>
      </c>
      <c r="BF15" s="57">
        <v>8.6408448659999998E-2</v>
      </c>
      <c r="BG15" s="36">
        <v>1.4944999999999999</v>
      </c>
      <c r="BH15" s="41">
        <v>1.5291999999999999</v>
      </c>
    </row>
    <row r="16" spans="1:60" ht="15.75" customHeight="1" x14ac:dyDescent="0.2">
      <c r="A16" s="46" t="s">
        <v>122</v>
      </c>
      <c r="B16" s="48">
        <v>1.4E-3</v>
      </c>
      <c r="C16" s="39" t="s">
        <v>12</v>
      </c>
      <c r="D16" s="36" t="s">
        <v>12</v>
      </c>
      <c r="E16" s="49" t="s">
        <v>181</v>
      </c>
      <c r="F16" s="49" t="s">
        <v>181</v>
      </c>
      <c r="G16" s="36" t="s">
        <v>12</v>
      </c>
      <c r="H16" s="36" t="s">
        <v>12</v>
      </c>
      <c r="I16" s="49" t="s">
        <v>181</v>
      </c>
      <c r="J16" s="57" t="s">
        <v>181</v>
      </c>
      <c r="K16" s="36" t="s">
        <v>12</v>
      </c>
      <c r="L16" s="36" t="s">
        <v>12</v>
      </c>
      <c r="M16" s="49" t="s">
        <v>181</v>
      </c>
      <c r="N16" s="49" t="s">
        <v>181</v>
      </c>
      <c r="O16" s="36" t="s">
        <v>12</v>
      </c>
      <c r="P16" s="36" t="s">
        <v>12</v>
      </c>
      <c r="Q16" s="49" t="s">
        <v>181</v>
      </c>
      <c r="R16" s="57" t="s">
        <v>181</v>
      </c>
      <c r="S16" s="36">
        <v>3.5000000000000001E-3</v>
      </c>
      <c r="T16" s="36" t="s">
        <v>12</v>
      </c>
      <c r="U16" s="49">
        <v>3.5000000000000001E-3</v>
      </c>
      <c r="V16" s="49" t="s">
        <v>181</v>
      </c>
      <c r="W16" s="36" t="s">
        <v>12</v>
      </c>
      <c r="X16" s="36" t="s">
        <v>12</v>
      </c>
      <c r="Y16" s="49" t="s">
        <v>181</v>
      </c>
      <c r="Z16" s="49" t="s">
        <v>181</v>
      </c>
      <c r="AA16" s="39">
        <v>0.03</v>
      </c>
      <c r="AB16" s="36">
        <v>2.81E-2</v>
      </c>
      <c r="AC16" s="49">
        <v>2.9049999999999999E-2</v>
      </c>
      <c r="AD16" s="49">
        <v>1.343502884E-3</v>
      </c>
      <c r="AE16" s="36">
        <v>2.9499999999999998E-2</v>
      </c>
      <c r="AH16" s="16"/>
      <c r="AI16" s="36">
        <v>3.8999999999999998E-3</v>
      </c>
      <c r="AJ16" s="36">
        <v>4.7999999999999996E-3</v>
      </c>
      <c r="AK16" s="49">
        <v>4.3499999999999997E-3</v>
      </c>
      <c r="AL16" s="49">
        <v>6.3639610310000001E-4</v>
      </c>
      <c r="AM16" s="296">
        <v>2.5000000000000001E-3</v>
      </c>
      <c r="AN16" s="296">
        <v>2.8E-3</v>
      </c>
      <c r="AO16" s="49">
        <v>2.65E-3</v>
      </c>
      <c r="AP16" s="49">
        <v>2.1213203439999999E-4</v>
      </c>
      <c r="AQ16" s="39" t="s">
        <v>12</v>
      </c>
      <c r="AR16" s="36" t="s">
        <v>12</v>
      </c>
      <c r="AS16" s="49" t="s">
        <v>181</v>
      </c>
      <c r="AT16" s="49" t="s">
        <v>181</v>
      </c>
      <c r="AU16" s="296">
        <v>2.2000000000000001E-3</v>
      </c>
      <c r="AV16" s="296">
        <v>1.9E-3</v>
      </c>
      <c r="AW16" s="49">
        <v>2.0500000000000002E-3</v>
      </c>
      <c r="AX16" s="57">
        <v>2.1213203439999999E-4</v>
      </c>
      <c r="AY16" s="36" t="s">
        <v>12</v>
      </c>
      <c r="AZ16" s="36">
        <v>5.1000000000000004E-3</v>
      </c>
      <c r="BA16" s="49">
        <v>5.1000000000000004E-3</v>
      </c>
      <c r="BB16" s="49" t="s">
        <v>181</v>
      </c>
      <c r="BC16" s="36">
        <v>2.2000000000000001E-3</v>
      </c>
      <c r="BD16" s="36">
        <v>4.4999999999999997E-3</v>
      </c>
      <c r="BE16" s="49">
        <v>3.3500000000000001E-3</v>
      </c>
      <c r="BF16" s="57">
        <v>1.626345597E-3</v>
      </c>
      <c r="BG16" s="36">
        <v>1.9E-3</v>
      </c>
      <c r="BH16" s="41">
        <v>4.3E-3</v>
      </c>
    </row>
    <row r="17" spans="1:60" ht="15.75" customHeight="1" x14ac:dyDescent="0.2">
      <c r="A17" s="46" t="s">
        <v>123</v>
      </c>
      <c r="B17" s="48">
        <v>1E-4</v>
      </c>
      <c r="C17" s="39">
        <v>3.5308999999999999</v>
      </c>
      <c r="D17" s="36">
        <v>3.5032000000000001</v>
      </c>
      <c r="E17" s="49">
        <v>3.5170499999999998</v>
      </c>
      <c r="F17" s="49">
        <v>1.9586857839999999E-2</v>
      </c>
      <c r="G17" s="36">
        <v>3.2734999999999999</v>
      </c>
      <c r="H17" s="36">
        <v>3.3022</v>
      </c>
      <c r="I17" s="49">
        <v>3.2878500000000002</v>
      </c>
      <c r="J17" s="57">
        <v>2.029396462E-2</v>
      </c>
      <c r="K17" s="36">
        <v>4.6886000000000001</v>
      </c>
      <c r="L17" s="36">
        <v>4.6641000000000004</v>
      </c>
      <c r="M17" s="49">
        <v>4.6763500000000002</v>
      </c>
      <c r="N17" s="49">
        <v>1.7324116140000002E-2</v>
      </c>
      <c r="O17" s="36">
        <v>4.5019</v>
      </c>
      <c r="P17" s="36">
        <v>4.6059000000000001</v>
      </c>
      <c r="Q17" s="49">
        <v>4.5538999999999996</v>
      </c>
      <c r="R17" s="57">
        <v>7.3539105239999999E-2</v>
      </c>
      <c r="S17" s="36">
        <v>5.7900999999999998</v>
      </c>
      <c r="T17" s="36">
        <v>5.7370999999999999</v>
      </c>
      <c r="U17" s="49">
        <v>5.7636000000000003</v>
      </c>
      <c r="V17" s="49">
        <v>3.7476659400000001E-2</v>
      </c>
      <c r="W17" s="36">
        <v>5.53</v>
      </c>
      <c r="X17" s="36">
        <v>5.5627000000000004</v>
      </c>
      <c r="Y17" s="49">
        <v>5.5463500000000003</v>
      </c>
      <c r="Z17" s="49">
        <v>2.3122391740000001E-2</v>
      </c>
      <c r="AA17" s="39">
        <v>74.901499999999999</v>
      </c>
      <c r="AB17" s="36">
        <v>74.727599999999995</v>
      </c>
      <c r="AC17" s="49">
        <v>74.814549999999997</v>
      </c>
      <c r="AD17" s="49">
        <v>0.12296586919999999</v>
      </c>
      <c r="AE17" s="36">
        <v>74.351200000000006</v>
      </c>
      <c r="AH17" s="16"/>
      <c r="AI17" s="36">
        <v>13.99</v>
      </c>
      <c r="AJ17" s="36">
        <v>14.1449</v>
      </c>
      <c r="AK17" s="49">
        <v>14.067449999999999</v>
      </c>
      <c r="AL17" s="49">
        <v>0.1095308404</v>
      </c>
      <c r="AM17" s="296">
        <v>13.910299999999999</v>
      </c>
      <c r="AN17" s="296">
        <v>13.831300000000001</v>
      </c>
      <c r="AO17" s="49">
        <v>13.870799999999999</v>
      </c>
      <c r="AP17" s="49">
        <v>5.5861435709999997E-2</v>
      </c>
      <c r="AQ17" s="39">
        <v>8.3736999999999995</v>
      </c>
      <c r="AR17" s="36">
        <v>8.3972999999999995</v>
      </c>
      <c r="AS17" s="49">
        <v>8.3855000000000004</v>
      </c>
      <c r="AT17" s="49">
        <v>1.6687720039999999E-2</v>
      </c>
      <c r="AU17" s="296">
        <v>8.2903000000000002</v>
      </c>
      <c r="AV17" s="296">
        <v>8.1114999999999995</v>
      </c>
      <c r="AW17" s="49">
        <v>8.2009000000000007</v>
      </c>
      <c r="AX17" s="57">
        <v>0.1264306925</v>
      </c>
      <c r="AY17" s="36">
        <v>17.995100000000001</v>
      </c>
      <c r="AZ17" s="36">
        <v>17.768799999999999</v>
      </c>
      <c r="BA17" s="49">
        <v>17.88195</v>
      </c>
      <c r="BB17" s="49">
        <v>0.16001826459999999</v>
      </c>
      <c r="BC17" s="36">
        <v>17.131399999999999</v>
      </c>
      <c r="BD17" s="36">
        <v>17.2102</v>
      </c>
      <c r="BE17" s="49">
        <v>17.1708</v>
      </c>
      <c r="BF17" s="57">
        <v>5.572001436E-2</v>
      </c>
      <c r="BG17" s="36">
        <v>3.64</v>
      </c>
      <c r="BH17" s="41">
        <v>3.6168</v>
      </c>
    </row>
    <row r="18" spans="1:60" ht="15.75" customHeight="1" x14ac:dyDescent="0.2">
      <c r="A18" s="46" t="s">
        <v>124</v>
      </c>
      <c r="B18" s="48">
        <v>1.4E-3</v>
      </c>
      <c r="C18" s="39">
        <v>3.6276000000000002</v>
      </c>
      <c r="D18" s="36">
        <v>3.7483</v>
      </c>
      <c r="E18" s="49">
        <v>3.6879499999999998</v>
      </c>
      <c r="F18" s="49">
        <v>8.5347788490000007E-2</v>
      </c>
      <c r="G18" s="36">
        <v>3.3199000000000001</v>
      </c>
      <c r="H18" s="36">
        <v>3.3475000000000001</v>
      </c>
      <c r="I18" s="49">
        <v>3.3336999999999999</v>
      </c>
      <c r="J18" s="57">
        <v>1.951614716E-2</v>
      </c>
      <c r="K18" s="36">
        <v>4.6929999999999996</v>
      </c>
      <c r="L18" s="36">
        <v>4.5940000000000003</v>
      </c>
      <c r="M18" s="49">
        <v>4.6435000000000004</v>
      </c>
      <c r="N18" s="49">
        <v>7.0003571340000001E-2</v>
      </c>
      <c r="O18" s="36">
        <v>4.4400000000000004</v>
      </c>
      <c r="P18" s="36">
        <v>4.6980000000000004</v>
      </c>
      <c r="Q18" s="49">
        <v>4.569</v>
      </c>
      <c r="R18" s="57">
        <v>0.18243354949999999</v>
      </c>
      <c r="S18" s="36">
        <v>5.8465999999999996</v>
      </c>
      <c r="T18" s="36">
        <v>5.7168000000000001</v>
      </c>
      <c r="U18" s="49">
        <v>5.7816999999999998</v>
      </c>
      <c r="V18" s="49">
        <v>9.1782460199999999E-2</v>
      </c>
      <c r="W18" s="36">
        <v>5.7129000000000003</v>
      </c>
      <c r="X18" s="36">
        <v>5.6039000000000003</v>
      </c>
      <c r="Y18" s="49">
        <v>5.6584000000000003</v>
      </c>
      <c r="Z18" s="49">
        <v>7.7074639149999999E-2</v>
      </c>
      <c r="AA18" s="39">
        <v>71.018100000000004</v>
      </c>
      <c r="AB18" s="36">
        <v>71.055400000000006</v>
      </c>
      <c r="AC18" s="49">
        <v>71.036749999999998</v>
      </c>
      <c r="AD18" s="49">
        <v>2.6375082939999999E-2</v>
      </c>
      <c r="AE18" s="36">
        <v>72.6952</v>
      </c>
      <c r="AH18" s="16"/>
      <c r="AI18" s="36">
        <v>14.2927</v>
      </c>
      <c r="AJ18" s="36">
        <v>13.9994</v>
      </c>
      <c r="AK18" s="49">
        <v>14.146050000000001</v>
      </c>
      <c r="AL18" s="49">
        <v>0.20739441889999999</v>
      </c>
      <c r="AM18" s="296">
        <v>14.497</v>
      </c>
      <c r="AN18" s="296">
        <v>14.252599999999999</v>
      </c>
      <c r="AO18" s="49">
        <v>14.3748</v>
      </c>
      <c r="AP18" s="49">
        <v>0.17281689729999999</v>
      </c>
      <c r="AQ18" s="39">
        <v>8.5425000000000004</v>
      </c>
      <c r="AR18" s="36">
        <v>8.5268999999999995</v>
      </c>
      <c r="AS18" s="49">
        <v>8.5347000000000008</v>
      </c>
      <c r="AT18" s="49">
        <v>1.103086579E-2</v>
      </c>
      <c r="AU18" s="296">
        <v>8.1887000000000008</v>
      </c>
      <c r="AV18" s="296">
        <v>8.0313999999999997</v>
      </c>
      <c r="AW18" s="49">
        <v>8.1100499999999993</v>
      </c>
      <c r="AX18" s="57">
        <v>0.1112278967</v>
      </c>
      <c r="AY18" s="36">
        <v>18.570900000000002</v>
      </c>
      <c r="AZ18" s="36">
        <v>19.101900000000001</v>
      </c>
      <c r="BA18" s="49">
        <v>18.836400000000001</v>
      </c>
      <c r="BB18" s="49">
        <v>0.37547370079999998</v>
      </c>
      <c r="BC18" s="36">
        <v>18.182600000000001</v>
      </c>
      <c r="BD18" s="36">
        <v>18.093</v>
      </c>
      <c r="BE18" s="49">
        <v>18.137799999999999</v>
      </c>
      <c r="BF18" s="57">
        <v>6.3356767590000002E-2</v>
      </c>
      <c r="BG18" s="36">
        <v>3.5531999999999999</v>
      </c>
      <c r="BH18" s="41">
        <v>3.82</v>
      </c>
    </row>
    <row r="19" spans="1:60" ht="15.75" customHeight="1" x14ac:dyDescent="0.2">
      <c r="A19" s="46" t="s">
        <v>125</v>
      </c>
      <c r="B19" s="48">
        <v>0</v>
      </c>
      <c r="C19" s="39">
        <v>9.0399999999999994E-2</v>
      </c>
      <c r="D19" s="36">
        <v>8.0799999999999997E-2</v>
      </c>
      <c r="E19" s="49">
        <v>8.5599999999999996E-2</v>
      </c>
      <c r="F19" s="49">
        <v>6.7882250990000002E-3</v>
      </c>
      <c r="G19" s="36">
        <v>5.6000000000000001E-2</v>
      </c>
      <c r="H19" s="36">
        <v>5.4399999999999997E-2</v>
      </c>
      <c r="I19" s="49">
        <v>5.5199999999999999E-2</v>
      </c>
      <c r="J19" s="57">
        <v>1.1313708500000001E-3</v>
      </c>
      <c r="K19" s="36">
        <v>0.2046</v>
      </c>
      <c r="L19" s="36">
        <v>0.1971</v>
      </c>
      <c r="M19" s="49">
        <v>0.20085</v>
      </c>
      <c r="N19" s="49">
        <v>5.303300859E-3</v>
      </c>
      <c r="O19" s="36">
        <v>0.17460000000000001</v>
      </c>
      <c r="P19" s="36">
        <v>0.18329999999999999</v>
      </c>
      <c r="Q19" s="49">
        <v>0.17895</v>
      </c>
      <c r="R19" s="57">
        <v>6.1518289960000002E-3</v>
      </c>
      <c r="S19" s="36">
        <v>0.3347</v>
      </c>
      <c r="T19" s="36">
        <v>0.36049999999999999</v>
      </c>
      <c r="U19" s="49">
        <v>0.34760000000000002</v>
      </c>
      <c r="V19" s="49">
        <v>1.8243354949999999E-2</v>
      </c>
      <c r="W19" s="36">
        <v>0.31969999999999998</v>
      </c>
      <c r="X19" s="36">
        <v>0.30030000000000001</v>
      </c>
      <c r="Y19" s="49">
        <v>0.31</v>
      </c>
      <c r="Z19" s="49">
        <v>1.3717871560000001E-2</v>
      </c>
      <c r="AA19" s="39">
        <v>1.0918000000000001</v>
      </c>
      <c r="AB19" s="36">
        <v>1.0750999999999999</v>
      </c>
      <c r="AC19" s="49">
        <v>1.08345</v>
      </c>
      <c r="AD19" s="49">
        <v>1.180868325E-2</v>
      </c>
      <c r="AE19" s="36">
        <v>1.0788</v>
      </c>
      <c r="AH19" s="16"/>
      <c r="AI19" s="36">
        <v>0.44240000000000002</v>
      </c>
      <c r="AJ19" s="36">
        <v>0.44400000000000001</v>
      </c>
      <c r="AK19" s="49">
        <v>0.44319999999999998</v>
      </c>
      <c r="AL19" s="49">
        <v>1.1313708500000001E-3</v>
      </c>
      <c r="AM19" s="296">
        <v>0.4304</v>
      </c>
      <c r="AN19" s="296">
        <v>0.44729999999999998</v>
      </c>
      <c r="AO19" s="49">
        <v>0.43885000000000002</v>
      </c>
      <c r="AP19" s="49">
        <v>1.1950104600000001E-2</v>
      </c>
      <c r="AQ19" s="39">
        <v>0.6976</v>
      </c>
      <c r="AR19" s="36">
        <v>0.7298</v>
      </c>
      <c r="AS19" s="49">
        <v>0.7137</v>
      </c>
      <c r="AT19" s="49">
        <v>2.2768838350000001E-2</v>
      </c>
      <c r="AU19" s="296">
        <v>0.68079999999999996</v>
      </c>
      <c r="AV19" s="296">
        <v>0.72799999999999998</v>
      </c>
      <c r="AW19" s="49">
        <v>0.70440000000000003</v>
      </c>
      <c r="AX19" s="57">
        <v>3.3375440069999998E-2</v>
      </c>
      <c r="AY19" s="36">
        <v>0.86050000000000004</v>
      </c>
      <c r="AZ19" s="36">
        <v>0.8841</v>
      </c>
      <c r="BA19" s="49">
        <v>0.87229999999999996</v>
      </c>
      <c r="BB19" s="49">
        <v>1.6687720039999999E-2</v>
      </c>
      <c r="BC19" s="36">
        <v>0.66959999999999997</v>
      </c>
      <c r="BD19" s="36">
        <v>0.67730000000000001</v>
      </c>
      <c r="BE19" s="49">
        <v>0.67344999999999999</v>
      </c>
      <c r="BF19" s="57">
        <v>5.4447222150000004E-3</v>
      </c>
      <c r="BG19" s="36">
        <v>1.6000000000000001E-3</v>
      </c>
      <c r="BH19" s="41">
        <v>6.3E-3</v>
      </c>
    </row>
    <row r="20" spans="1:60" ht="15.75" customHeight="1" x14ac:dyDescent="0.2">
      <c r="A20" s="46" t="s">
        <v>126</v>
      </c>
      <c r="B20" s="48">
        <v>0.13450000000000001</v>
      </c>
      <c r="C20" s="39" t="s">
        <v>12</v>
      </c>
      <c r="D20" s="36" t="s">
        <v>12</v>
      </c>
      <c r="E20" s="49" t="s">
        <v>181</v>
      </c>
      <c r="F20" s="49" t="s">
        <v>181</v>
      </c>
      <c r="G20" s="36" t="s">
        <v>12</v>
      </c>
      <c r="H20" s="36" t="s">
        <v>12</v>
      </c>
      <c r="I20" s="49" t="s">
        <v>181</v>
      </c>
      <c r="J20" s="57" t="s">
        <v>181</v>
      </c>
      <c r="K20" s="36" t="s">
        <v>12</v>
      </c>
      <c r="L20" s="36" t="s">
        <v>12</v>
      </c>
      <c r="M20" s="49" t="s">
        <v>181</v>
      </c>
      <c r="N20" s="49" t="s">
        <v>181</v>
      </c>
      <c r="O20" s="36" t="s">
        <v>12</v>
      </c>
      <c r="P20" s="36" t="s">
        <v>12</v>
      </c>
      <c r="Q20" s="49" t="s">
        <v>181</v>
      </c>
      <c r="R20" s="57" t="s">
        <v>181</v>
      </c>
      <c r="S20" s="36" t="s">
        <v>12</v>
      </c>
      <c r="T20" s="36" t="s">
        <v>12</v>
      </c>
      <c r="U20" s="49" t="s">
        <v>181</v>
      </c>
      <c r="V20" s="49" t="s">
        <v>181</v>
      </c>
      <c r="W20" s="36" t="s">
        <v>12</v>
      </c>
      <c r="X20" s="36" t="s">
        <v>12</v>
      </c>
      <c r="Y20" s="49" t="s">
        <v>181</v>
      </c>
      <c r="Z20" s="49" t="s">
        <v>181</v>
      </c>
      <c r="AA20" s="39" t="s">
        <v>12</v>
      </c>
      <c r="AB20" s="36" t="s">
        <v>12</v>
      </c>
      <c r="AC20" s="49" t="s">
        <v>181</v>
      </c>
      <c r="AD20" s="49" t="s">
        <v>181</v>
      </c>
      <c r="AE20" s="36" t="s">
        <v>12</v>
      </c>
      <c r="AH20" s="16"/>
      <c r="AI20" s="36" t="s">
        <v>12</v>
      </c>
      <c r="AJ20" s="36" t="s">
        <v>12</v>
      </c>
      <c r="AK20" s="49" t="s">
        <v>181</v>
      </c>
      <c r="AL20" s="49" t="s">
        <v>181</v>
      </c>
      <c r="AM20" s="296" t="s">
        <v>12</v>
      </c>
      <c r="AN20" s="296" t="s">
        <v>12</v>
      </c>
      <c r="AO20" s="49" t="s">
        <v>181</v>
      </c>
      <c r="AP20" s="49" t="s">
        <v>181</v>
      </c>
      <c r="AQ20" s="39" t="s">
        <v>12</v>
      </c>
      <c r="AR20" s="36" t="s">
        <v>12</v>
      </c>
      <c r="AS20" s="49" t="s">
        <v>181</v>
      </c>
      <c r="AT20" s="49" t="s">
        <v>181</v>
      </c>
      <c r="AU20" s="296" t="s">
        <v>12</v>
      </c>
      <c r="AV20" s="296" t="s">
        <v>12</v>
      </c>
      <c r="AW20" s="49" t="s">
        <v>181</v>
      </c>
      <c r="AX20" s="57" t="s">
        <v>181</v>
      </c>
      <c r="AY20" s="36" t="s">
        <v>12</v>
      </c>
      <c r="AZ20" s="36" t="s">
        <v>12</v>
      </c>
      <c r="BA20" s="49" t="s">
        <v>181</v>
      </c>
      <c r="BB20" s="49" t="s">
        <v>181</v>
      </c>
      <c r="BC20" s="36" t="s">
        <v>12</v>
      </c>
      <c r="BD20" s="36" t="s">
        <v>12</v>
      </c>
      <c r="BE20" s="49" t="s">
        <v>181</v>
      </c>
      <c r="BF20" s="57" t="s">
        <v>181</v>
      </c>
      <c r="BG20" s="36" t="s">
        <v>12</v>
      </c>
      <c r="BH20" s="41" t="s">
        <v>12</v>
      </c>
    </row>
    <row r="21" spans="1:60" ht="15.75" customHeight="1" x14ac:dyDescent="0.2">
      <c r="A21" s="46" t="s">
        <v>127</v>
      </c>
      <c r="B21" s="48">
        <v>5.0000000000000001E-4</v>
      </c>
      <c r="C21" s="39">
        <v>6.7794999999999996</v>
      </c>
      <c r="D21" s="36">
        <v>6.4512999999999998</v>
      </c>
      <c r="E21" s="49">
        <v>6.6154000000000002</v>
      </c>
      <c r="F21" s="49">
        <v>0.23207244560000001</v>
      </c>
      <c r="G21" s="36">
        <v>6.5681000000000003</v>
      </c>
      <c r="H21" s="36">
        <v>6.7674000000000003</v>
      </c>
      <c r="I21" s="49">
        <v>6.6677499999999998</v>
      </c>
      <c r="J21" s="57">
        <v>0.1409263815</v>
      </c>
      <c r="K21" s="36">
        <v>10.306699999999999</v>
      </c>
      <c r="L21" s="36">
        <v>10.1416</v>
      </c>
      <c r="M21" s="49">
        <v>10.22415</v>
      </c>
      <c r="N21" s="49">
        <v>0.1167433296</v>
      </c>
      <c r="O21" s="36">
        <v>9.8262</v>
      </c>
      <c r="P21" s="36">
        <v>10.7293</v>
      </c>
      <c r="Q21" s="49">
        <v>10.277749999999999</v>
      </c>
      <c r="R21" s="57">
        <v>0.63858813410000004</v>
      </c>
      <c r="S21" s="36">
        <v>16.090199999999999</v>
      </c>
      <c r="T21" s="36">
        <v>15.577199999999999</v>
      </c>
      <c r="U21" s="49">
        <v>15.8337</v>
      </c>
      <c r="V21" s="49">
        <v>0.36274577870000002</v>
      </c>
      <c r="W21" s="36">
        <v>15.2401</v>
      </c>
      <c r="X21" s="36">
        <v>15.6676</v>
      </c>
      <c r="Y21" s="49">
        <v>15.453849999999999</v>
      </c>
      <c r="Z21" s="49">
        <v>0.30228814900000001</v>
      </c>
      <c r="AA21" s="39">
        <v>37.526299999999999</v>
      </c>
      <c r="AB21" s="36">
        <v>36.060400000000001</v>
      </c>
      <c r="AC21" s="49">
        <v>36.793349999999997</v>
      </c>
      <c r="AD21" s="49">
        <v>1.036547831</v>
      </c>
      <c r="AE21" s="36">
        <v>37.031199999999998</v>
      </c>
      <c r="AH21" s="16"/>
      <c r="AI21" s="36">
        <v>18.837399999999999</v>
      </c>
      <c r="AJ21" s="36">
        <v>19.806799999999999</v>
      </c>
      <c r="AK21" s="49">
        <v>19.322099999999999</v>
      </c>
      <c r="AL21" s="49">
        <v>0.68546931369999997</v>
      </c>
      <c r="AM21" s="296">
        <v>18.1965</v>
      </c>
      <c r="AN21" s="296">
        <v>18.2651</v>
      </c>
      <c r="AO21" s="49">
        <v>18.230799999999999</v>
      </c>
      <c r="AP21" s="49">
        <v>4.8507525189999998E-2</v>
      </c>
      <c r="AQ21" s="39">
        <v>16.954000000000001</v>
      </c>
      <c r="AR21" s="36">
        <v>17.475000000000001</v>
      </c>
      <c r="AS21" s="49">
        <v>17.214500000000001</v>
      </c>
      <c r="AT21" s="49">
        <v>0.36840263299999998</v>
      </c>
      <c r="AU21" s="296">
        <v>18.014199999999999</v>
      </c>
      <c r="AV21" s="296">
        <v>16.991900000000001</v>
      </c>
      <c r="AW21" s="49">
        <v>17.503050000000002</v>
      </c>
      <c r="AX21" s="57">
        <v>0.7228752624</v>
      </c>
      <c r="AY21" s="36">
        <v>27.258500000000002</v>
      </c>
      <c r="AZ21" s="36">
        <v>26.971</v>
      </c>
      <c r="BA21" s="49">
        <v>27.114750000000001</v>
      </c>
      <c r="BB21" s="49">
        <v>0.2032931996</v>
      </c>
      <c r="BC21" s="36">
        <v>27.086200000000002</v>
      </c>
      <c r="BD21" s="36">
        <v>28.072800000000001</v>
      </c>
      <c r="BE21" s="49">
        <v>27.579499999999999</v>
      </c>
      <c r="BF21" s="57">
        <v>0.69763155030000001</v>
      </c>
      <c r="BG21" s="36">
        <v>14.1265</v>
      </c>
      <c r="BH21" s="41">
        <v>13.594099999999999</v>
      </c>
    </row>
    <row r="22" spans="1:60" ht="15.75" customHeight="1" x14ac:dyDescent="0.2">
      <c r="A22" s="46" t="s">
        <v>128</v>
      </c>
      <c r="B22" s="48">
        <v>1.06E-2</v>
      </c>
      <c r="C22" s="39" t="s">
        <v>12</v>
      </c>
      <c r="D22" s="36" t="s">
        <v>12</v>
      </c>
      <c r="E22" s="49" t="s">
        <v>181</v>
      </c>
      <c r="F22" s="49" t="s">
        <v>181</v>
      </c>
      <c r="G22" s="36" t="s">
        <v>12</v>
      </c>
      <c r="H22" s="36" t="s">
        <v>12</v>
      </c>
      <c r="I22" s="49" t="s">
        <v>181</v>
      </c>
      <c r="J22" s="57" t="s">
        <v>181</v>
      </c>
      <c r="K22" s="36" t="s">
        <v>12</v>
      </c>
      <c r="L22" s="36" t="s">
        <v>12</v>
      </c>
      <c r="M22" s="49" t="s">
        <v>181</v>
      </c>
      <c r="N22" s="49" t="s">
        <v>181</v>
      </c>
      <c r="O22" s="36" t="s">
        <v>12</v>
      </c>
      <c r="P22" s="36" t="s">
        <v>12</v>
      </c>
      <c r="Q22" s="49" t="s">
        <v>181</v>
      </c>
      <c r="R22" s="57" t="s">
        <v>181</v>
      </c>
      <c r="S22" s="36" t="s">
        <v>12</v>
      </c>
      <c r="T22" s="36" t="s">
        <v>12</v>
      </c>
      <c r="U22" s="49" t="s">
        <v>181</v>
      </c>
      <c r="V22" s="49" t="s">
        <v>181</v>
      </c>
      <c r="W22" s="36" t="s">
        <v>12</v>
      </c>
      <c r="X22" s="36" t="s">
        <v>12</v>
      </c>
      <c r="Y22" s="49" t="s">
        <v>181</v>
      </c>
      <c r="Z22" s="49" t="s">
        <v>181</v>
      </c>
      <c r="AA22" s="39" t="s">
        <v>12</v>
      </c>
      <c r="AB22" s="36" t="s">
        <v>12</v>
      </c>
      <c r="AC22" s="49" t="s">
        <v>181</v>
      </c>
      <c r="AD22" s="49" t="s">
        <v>181</v>
      </c>
      <c r="AE22" s="36" t="s">
        <v>12</v>
      </c>
      <c r="AH22" s="16"/>
      <c r="AI22" s="36" t="s">
        <v>12</v>
      </c>
      <c r="AJ22" s="36" t="s">
        <v>12</v>
      </c>
      <c r="AK22" s="49" t="s">
        <v>181</v>
      </c>
      <c r="AL22" s="49" t="s">
        <v>181</v>
      </c>
      <c r="AM22" s="296" t="s">
        <v>12</v>
      </c>
      <c r="AN22" s="296" t="s">
        <v>12</v>
      </c>
      <c r="AO22" s="49" t="s">
        <v>181</v>
      </c>
      <c r="AP22" s="49" t="s">
        <v>181</v>
      </c>
      <c r="AQ22" s="39" t="s">
        <v>12</v>
      </c>
      <c r="AR22" s="36" t="s">
        <v>12</v>
      </c>
      <c r="AS22" s="49" t="s">
        <v>181</v>
      </c>
      <c r="AT22" s="49" t="s">
        <v>181</v>
      </c>
      <c r="AU22" s="296" t="s">
        <v>12</v>
      </c>
      <c r="AV22" s="296" t="s">
        <v>12</v>
      </c>
      <c r="AW22" s="49" t="s">
        <v>181</v>
      </c>
      <c r="AX22" s="57" t="s">
        <v>181</v>
      </c>
      <c r="AY22" s="36" t="s">
        <v>12</v>
      </c>
      <c r="AZ22" s="36" t="s">
        <v>12</v>
      </c>
      <c r="BA22" s="49" t="s">
        <v>181</v>
      </c>
      <c r="BB22" s="49" t="s">
        <v>181</v>
      </c>
      <c r="BC22" s="36" t="s">
        <v>12</v>
      </c>
      <c r="BD22" s="36" t="s">
        <v>12</v>
      </c>
      <c r="BE22" s="49" t="s">
        <v>181</v>
      </c>
      <c r="BF22" s="57" t="s">
        <v>181</v>
      </c>
      <c r="BG22" s="36" t="s">
        <v>12</v>
      </c>
      <c r="BH22" s="41" t="s">
        <v>12</v>
      </c>
    </row>
    <row r="23" spans="1:60" ht="15.75" customHeight="1" x14ac:dyDescent="0.2">
      <c r="A23" s="46" t="s">
        <v>129</v>
      </c>
      <c r="B23" s="48">
        <v>2E-3</v>
      </c>
      <c r="C23" s="39">
        <v>1.72E-2</v>
      </c>
      <c r="D23" s="36" t="s">
        <v>12</v>
      </c>
      <c r="E23" s="49">
        <v>1.72E-2</v>
      </c>
      <c r="F23" s="49" t="s">
        <v>181</v>
      </c>
      <c r="G23" s="36">
        <v>8.6E-3</v>
      </c>
      <c r="H23" s="36" t="s">
        <v>12</v>
      </c>
      <c r="I23" s="49">
        <v>8.6E-3</v>
      </c>
      <c r="J23" s="57" t="s">
        <v>181</v>
      </c>
      <c r="K23" s="36">
        <v>5.8999999999999999E-3</v>
      </c>
      <c r="L23" s="36">
        <v>8.3999999999999995E-3</v>
      </c>
      <c r="M23" s="49">
        <v>7.1500000000000001E-3</v>
      </c>
      <c r="N23" s="49">
        <v>1.7677669529999999E-3</v>
      </c>
      <c r="O23" s="36">
        <v>4.4000000000000003E-3</v>
      </c>
      <c r="P23" s="36" t="s">
        <v>12</v>
      </c>
      <c r="Q23" s="49">
        <v>4.4000000000000003E-3</v>
      </c>
      <c r="R23" s="57" t="s">
        <v>181</v>
      </c>
      <c r="S23" s="36">
        <v>1.14E-2</v>
      </c>
      <c r="T23" s="36">
        <v>9.4000000000000004E-3</v>
      </c>
      <c r="U23" s="49">
        <v>1.04E-2</v>
      </c>
      <c r="V23" s="49">
        <v>1.414213562E-3</v>
      </c>
      <c r="W23" s="36" t="s">
        <v>12</v>
      </c>
      <c r="X23" s="36" t="s">
        <v>12</v>
      </c>
      <c r="Y23" s="49" t="s">
        <v>181</v>
      </c>
      <c r="Z23" s="49" t="s">
        <v>181</v>
      </c>
      <c r="AA23" s="39" t="s">
        <v>12</v>
      </c>
      <c r="AB23" s="36" t="s">
        <v>12</v>
      </c>
      <c r="AC23" s="49" t="s">
        <v>181</v>
      </c>
      <c r="AD23" s="49" t="s">
        <v>181</v>
      </c>
      <c r="AE23" s="36" t="s">
        <v>12</v>
      </c>
      <c r="AH23" s="16"/>
      <c r="AI23" s="36">
        <v>6.4999999999999997E-3</v>
      </c>
      <c r="AJ23" s="36" t="s">
        <v>12</v>
      </c>
      <c r="AK23" s="49">
        <v>6.4999999999999997E-3</v>
      </c>
      <c r="AL23" s="49" t="s">
        <v>181</v>
      </c>
      <c r="AM23" s="296" t="s">
        <v>12</v>
      </c>
      <c r="AN23" s="296" t="s">
        <v>12</v>
      </c>
      <c r="AO23" s="49" t="s">
        <v>181</v>
      </c>
      <c r="AP23" s="49" t="s">
        <v>181</v>
      </c>
      <c r="AQ23" s="39">
        <v>3.2000000000000002E-3</v>
      </c>
      <c r="AR23" s="36">
        <v>8.8000000000000005E-3</v>
      </c>
      <c r="AS23" s="49">
        <v>6.0000000000000001E-3</v>
      </c>
      <c r="AT23" s="49">
        <v>3.9597979750000002E-3</v>
      </c>
      <c r="AU23" s="296" t="s">
        <v>12</v>
      </c>
      <c r="AV23" s="296" t="s">
        <v>12</v>
      </c>
      <c r="AW23" s="49" t="s">
        <v>181</v>
      </c>
      <c r="AX23" s="57" t="s">
        <v>181</v>
      </c>
      <c r="AY23" s="36">
        <v>5.2299999999999999E-2</v>
      </c>
      <c r="AZ23" s="36">
        <v>4.8599999999999997E-2</v>
      </c>
      <c r="BA23" s="49">
        <v>5.0450000000000002E-2</v>
      </c>
      <c r="BB23" s="49">
        <v>2.6162950899999999E-3</v>
      </c>
      <c r="BC23" s="36" t="s">
        <v>12</v>
      </c>
      <c r="BD23" s="36" t="s">
        <v>12</v>
      </c>
      <c r="BE23" s="49" t="s">
        <v>181</v>
      </c>
      <c r="BF23" s="57" t="s">
        <v>181</v>
      </c>
      <c r="BG23" s="36">
        <v>1.32E-2</v>
      </c>
      <c r="BH23" s="41" t="s">
        <v>12</v>
      </c>
    </row>
    <row r="24" spans="1:60" ht="15.75" customHeight="1" x14ac:dyDescent="0.2">
      <c r="A24" s="46" t="s">
        <v>130</v>
      </c>
      <c r="B24" s="48">
        <v>2.76E-2</v>
      </c>
      <c r="C24" s="39" t="s">
        <v>12</v>
      </c>
      <c r="D24" s="36" t="s">
        <v>12</v>
      </c>
      <c r="E24" s="49" t="s">
        <v>181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 t="s">
        <v>12</v>
      </c>
      <c r="L24" s="36" t="s">
        <v>12</v>
      </c>
      <c r="M24" s="49" t="s">
        <v>181</v>
      </c>
      <c r="N24" s="49" t="s">
        <v>181</v>
      </c>
      <c r="O24" s="36" t="s">
        <v>12</v>
      </c>
      <c r="P24" s="36" t="s">
        <v>12</v>
      </c>
      <c r="Q24" s="49" t="s">
        <v>181</v>
      </c>
      <c r="R24" s="57" t="s">
        <v>181</v>
      </c>
      <c r="S24" s="36" t="s">
        <v>12</v>
      </c>
      <c r="T24" s="36" t="s">
        <v>12</v>
      </c>
      <c r="U24" s="49" t="s">
        <v>181</v>
      </c>
      <c r="V24" s="49" t="s">
        <v>181</v>
      </c>
      <c r="W24" s="36" t="s">
        <v>12</v>
      </c>
      <c r="X24" s="36" t="s">
        <v>12</v>
      </c>
      <c r="Y24" s="49" t="s">
        <v>181</v>
      </c>
      <c r="Z24" s="49" t="s">
        <v>181</v>
      </c>
      <c r="AA24" s="39" t="s">
        <v>12</v>
      </c>
      <c r="AB24" s="36" t="s">
        <v>12</v>
      </c>
      <c r="AC24" s="49" t="s">
        <v>181</v>
      </c>
      <c r="AD24" s="49" t="s">
        <v>181</v>
      </c>
      <c r="AE24" s="36" t="s">
        <v>12</v>
      </c>
      <c r="AH24" s="16"/>
      <c r="AI24" s="36" t="s">
        <v>12</v>
      </c>
      <c r="AJ24" s="36" t="s">
        <v>12</v>
      </c>
      <c r="AK24" s="49" t="s">
        <v>181</v>
      </c>
      <c r="AL24" s="49" t="s">
        <v>181</v>
      </c>
      <c r="AM24" s="296" t="s">
        <v>12</v>
      </c>
      <c r="AN24" s="296" t="s">
        <v>12</v>
      </c>
      <c r="AO24" s="49" t="s">
        <v>181</v>
      </c>
      <c r="AP24" s="49" t="s">
        <v>181</v>
      </c>
      <c r="AQ24" s="39" t="s">
        <v>12</v>
      </c>
      <c r="AR24" s="36" t="s">
        <v>12</v>
      </c>
      <c r="AS24" s="49" t="s">
        <v>181</v>
      </c>
      <c r="AT24" s="49" t="s">
        <v>181</v>
      </c>
      <c r="AU24" s="296" t="s">
        <v>12</v>
      </c>
      <c r="AV24" s="296" t="s">
        <v>12</v>
      </c>
      <c r="AW24" s="49" t="s">
        <v>181</v>
      </c>
      <c r="AX24" s="57" t="s">
        <v>181</v>
      </c>
      <c r="AY24" s="36">
        <v>8.8300000000000003E-2</v>
      </c>
      <c r="AZ24" s="36">
        <v>6.6500000000000004E-2</v>
      </c>
      <c r="BA24" s="49">
        <v>7.7399999999999997E-2</v>
      </c>
      <c r="BB24" s="49">
        <v>1.5414927829999999E-2</v>
      </c>
      <c r="BC24" s="36" t="s">
        <v>12</v>
      </c>
      <c r="BD24" s="36" t="s">
        <v>12</v>
      </c>
      <c r="BE24" s="49" t="s">
        <v>181</v>
      </c>
      <c r="BF24" s="57" t="s">
        <v>181</v>
      </c>
      <c r="BG24" s="36" t="s">
        <v>12</v>
      </c>
      <c r="BH24" s="41" t="s">
        <v>12</v>
      </c>
    </row>
    <row r="25" spans="1:60" ht="15.75" customHeight="1" x14ac:dyDescent="0.2">
      <c r="A25" s="46" t="s">
        <v>131</v>
      </c>
      <c r="B25" s="48">
        <v>0.01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57" t="s">
        <v>181</v>
      </c>
      <c r="S25" s="36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49" t="s">
        <v>181</v>
      </c>
      <c r="AA25" s="39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H25" s="16"/>
      <c r="AI25" s="36" t="s">
        <v>12</v>
      </c>
      <c r="AJ25" s="36" t="s">
        <v>12</v>
      </c>
      <c r="AK25" s="49" t="s">
        <v>181</v>
      </c>
      <c r="AL25" s="49" t="s">
        <v>181</v>
      </c>
      <c r="AM25" s="296" t="s">
        <v>12</v>
      </c>
      <c r="AN25" s="296" t="s">
        <v>12</v>
      </c>
      <c r="AO25" s="49" t="s">
        <v>181</v>
      </c>
      <c r="AP25" s="49" t="s">
        <v>181</v>
      </c>
      <c r="AQ25" s="39" t="s">
        <v>12</v>
      </c>
      <c r="AR25" s="36" t="s">
        <v>12</v>
      </c>
      <c r="AS25" s="49" t="s">
        <v>181</v>
      </c>
      <c r="AT25" s="49" t="s">
        <v>181</v>
      </c>
      <c r="AU25" s="296" t="s">
        <v>12</v>
      </c>
      <c r="AV25" s="296" t="s">
        <v>12</v>
      </c>
      <c r="AW25" s="49" t="s">
        <v>181</v>
      </c>
      <c r="AX25" s="57" t="s">
        <v>181</v>
      </c>
      <c r="AY25" s="36">
        <v>2.7300000000000001E-2</v>
      </c>
      <c r="AZ25" s="36">
        <v>2.7099999999999999E-2</v>
      </c>
      <c r="BA25" s="49">
        <v>2.7199999999999998E-2</v>
      </c>
      <c r="BB25" s="49">
        <v>1.414213562E-4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41" t="s">
        <v>12</v>
      </c>
    </row>
    <row r="26" spans="1:60" ht="15.75" customHeight="1" x14ac:dyDescent="0.2">
      <c r="A26" s="46" t="s">
        <v>132</v>
      </c>
      <c r="B26" s="48">
        <v>1.14E-2</v>
      </c>
      <c r="C26" s="39">
        <v>3.4878</v>
      </c>
      <c r="D26" s="36">
        <v>3.3761999999999999</v>
      </c>
      <c r="E26" s="49">
        <v>3.4319999999999999</v>
      </c>
      <c r="F26" s="49">
        <v>7.8913116780000001E-2</v>
      </c>
      <c r="G26" s="36">
        <v>3.3860999999999999</v>
      </c>
      <c r="H26" s="36">
        <v>3.3334000000000001</v>
      </c>
      <c r="I26" s="49">
        <v>3.35975</v>
      </c>
      <c r="J26" s="57">
        <v>3.7264527370000002E-2</v>
      </c>
      <c r="K26" s="36">
        <v>6.1801000000000004</v>
      </c>
      <c r="L26" s="36">
        <v>5.9962999999999997</v>
      </c>
      <c r="M26" s="49">
        <v>6.0881999999999996</v>
      </c>
      <c r="N26" s="49">
        <v>0.1299662264</v>
      </c>
      <c r="O26" s="36">
        <v>6.1048999999999998</v>
      </c>
      <c r="P26" s="36">
        <v>6.2515999999999998</v>
      </c>
      <c r="Q26" s="49">
        <v>6.1782500000000002</v>
      </c>
      <c r="R26" s="57">
        <v>0.1037325648</v>
      </c>
      <c r="S26" s="36">
        <v>9.5702999999999996</v>
      </c>
      <c r="T26" s="36">
        <v>10.118399999999999</v>
      </c>
      <c r="U26" s="49">
        <v>9.8443500000000004</v>
      </c>
      <c r="V26" s="49">
        <v>0.3875652268</v>
      </c>
      <c r="W26" s="36">
        <v>9.7349999999999994</v>
      </c>
      <c r="X26" s="36">
        <v>9.2635000000000005</v>
      </c>
      <c r="Y26" s="49">
        <v>9.49925</v>
      </c>
      <c r="Z26" s="49">
        <v>0.33340084730000002</v>
      </c>
      <c r="AA26" s="39">
        <v>365.7808</v>
      </c>
      <c r="AB26" s="36">
        <v>351.87860000000001</v>
      </c>
      <c r="AC26" s="49">
        <v>358.8297</v>
      </c>
      <c r="AD26" s="49">
        <v>9.8303398929999997</v>
      </c>
      <c r="AE26" s="36">
        <v>357.26519999999999</v>
      </c>
      <c r="AH26" s="16"/>
      <c r="AI26" s="36">
        <v>48.988300000000002</v>
      </c>
      <c r="AJ26" s="36">
        <v>48.469099999999997</v>
      </c>
      <c r="AK26" s="49">
        <v>48.728700000000003</v>
      </c>
      <c r="AL26" s="49">
        <v>0.3671298408</v>
      </c>
      <c r="AM26" s="296">
        <v>50.469200000000001</v>
      </c>
      <c r="AN26" s="296">
        <v>52.695599999999999</v>
      </c>
      <c r="AO26" s="49">
        <v>51.5824</v>
      </c>
      <c r="AP26" s="49">
        <v>1.574302538</v>
      </c>
      <c r="AQ26" s="39">
        <v>20.4693</v>
      </c>
      <c r="AR26" s="36">
        <v>20.2957</v>
      </c>
      <c r="AS26" s="49">
        <v>20.3825</v>
      </c>
      <c r="AT26" s="49">
        <v>0.1227537372</v>
      </c>
      <c r="AU26" s="296">
        <v>20.491299999999999</v>
      </c>
      <c r="AV26" s="296">
        <v>21.518899999999999</v>
      </c>
      <c r="AW26" s="49">
        <v>21.005099999999999</v>
      </c>
      <c r="AX26" s="57">
        <v>0.72662292829999997</v>
      </c>
      <c r="AY26" s="36">
        <v>22.069700000000001</v>
      </c>
      <c r="AZ26" s="36">
        <v>22.185700000000001</v>
      </c>
      <c r="BA26" s="49">
        <v>22.127700000000001</v>
      </c>
      <c r="BB26" s="49">
        <v>8.202438662E-2</v>
      </c>
      <c r="BC26" s="36">
        <v>21.812799999999999</v>
      </c>
      <c r="BD26" s="36">
        <v>22.712800000000001</v>
      </c>
      <c r="BE26" s="49">
        <v>22.262799999999999</v>
      </c>
      <c r="BF26" s="57">
        <v>0.63639610310000005</v>
      </c>
      <c r="BG26" s="36">
        <v>12.167299999999999</v>
      </c>
      <c r="BH26" s="41">
        <v>11.9742</v>
      </c>
    </row>
    <row r="27" spans="1:60" ht="15.75" customHeight="1" x14ac:dyDescent="0.2">
      <c r="A27" s="46" t="s">
        <v>133</v>
      </c>
      <c r="B27" s="48">
        <v>1E-4</v>
      </c>
      <c r="C27" s="39">
        <v>3.7096</v>
      </c>
      <c r="D27" s="36">
        <v>3.6002999999999998</v>
      </c>
      <c r="E27" s="49">
        <v>3.6549499999999999</v>
      </c>
      <c r="F27" s="49">
        <v>7.7286771180000005E-2</v>
      </c>
      <c r="G27" s="36">
        <v>3.613</v>
      </c>
      <c r="H27" s="36">
        <v>3.5451999999999999</v>
      </c>
      <c r="I27" s="49">
        <v>3.5790999999999999</v>
      </c>
      <c r="J27" s="57">
        <v>4.794183976E-2</v>
      </c>
      <c r="K27" s="36">
        <v>6.5301999999999998</v>
      </c>
      <c r="L27" s="36">
        <v>6.3018999999999998</v>
      </c>
      <c r="M27" s="49">
        <v>6.4160500000000003</v>
      </c>
      <c r="N27" s="49">
        <v>0.1614324781</v>
      </c>
      <c r="O27" s="36">
        <v>6.4351000000000003</v>
      </c>
      <c r="P27" s="36">
        <v>6.5735999999999999</v>
      </c>
      <c r="Q27" s="49">
        <v>6.5043499999999996</v>
      </c>
      <c r="R27" s="57">
        <v>9.7934289189999996E-2</v>
      </c>
      <c r="S27" s="36">
        <v>9.9648000000000003</v>
      </c>
      <c r="T27" s="36">
        <v>10.552</v>
      </c>
      <c r="U27" s="49">
        <v>10.2584</v>
      </c>
      <c r="V27" s="49">
        <v>0.41521310189999999</v>
      </c>
      <c r="W27" s="36">
        <v>10.19</v>
      </c>
      <c r="X27" s="36">
        <v>9.6559000000000008</v>
      </c>
      <c r="Y27" s="49">
        <v>9.9229500000000002</v>
      </c>
      <c r="Z27" s="49">
        <v>0.37766573180000002</v>
      </c>
      <c r="AA27" s="39">
        <v>335.0222</v>
      </c>
      <c r="AB27" s="36">
        <v>344.0634</v>
      </c>
      <c r="AC27" s="49">
        <v>339.5428</v>
      </c>
      <c r="AD27" s="49">
        <v>6.3930938299999998</v>
      </c>
      <c r="AE27" s="36">
        <v>348.04349999999999</v>
      </c>
      <c r="AH27" s="16"/>
      <c r="AI27" s="36">
        <v>50.265099999999997</v>
      </c>
      <c r="AJ27" s="36">
        <v>49.069400000000002</v>
      </c>
      <c r="AK27" s="49">
        <v>49.667250000000003</v>
      </c>
      <c r="AL27" s="49">
        <v>0.84548757829999999</v>
      </c>
      <c r="AM27" s="296">
        <v>51.467399999999998</v>
      </c>
      <c r="AN27" s="296">
        <v>53.835000000000001</v>
      </c>
      <c r="AO27" s="49">
        <v>52.651200000000003</v>
      </c>
      <c r="AP27" s="49">
        <v>1.674146015</v>
      </c>
      <c r="AQ27" s="39">
        <v>20.771999999999998</v>
      </c>
      <c r="AR27" s="36">
        <v>20.822299999999998</v>
      </c>
      <c r="AS27" s="49">
        <v>20.797149999999998</v>
      </c>
      <c r="AT27" s="49">
        <v>3.5567471089999997E-2</v>
      </c>
      <c r="AU27" s="296">
        <v>21.143599999999999</v>
      </c>
      <c r="AV27" s="296">
        <v>22.0747</v>
      </c>
      <c r="AW27" s="49">
        <v>21.60915</v>
      </c>
      <c r="AX27" s="57">
        <v>0.65838712399999999</v>
      </c>
      <c r="AY27" s="36">
        <v>22.680299999999999</v>
      </c>
      <c r="AZ27" s="36">
        <v>22.745200000000001</v>
      </c>
      <c r="BA27" s="49">
        <v>22.71275</v>
      </c>
      <c r="BB27" s="49">
        <v>4.5891230099999999E-2</v>
      </c>
      <c r="BC27" s="36">
        <v>22.3139</v>
      </c>
      <c r="BD27" s="36">
        <v>22.9756</v>
      </c>
      <c r="BE27" s="49">
        <v>22.644749999999998</v>
      </c>
      <c r="BF27" s="57">
        <v>0.46789255709999999</v>
      </c>
      <c r="BG27" s="36">
        <v>12.55</v>
      </c>
      <c r="BH27" s="41">
        <v>12.3719</v>
      </c>
    </row>
    <row r="28" spans="1:60" ht="15.75" customHeight="1" x14ac:dyDescent="0.2">
      <c r="A28" s="46" t="s">
        <v>134</v>
      </c>
      <c r="B28" s="48">
        <v>1.8E-3</v>
      </c>
      <c r="C28" s="39" t="s">
        <v>12</v>
      </c>
      <c r="D28" s="36" t="s">
        <v>12</v>
      </c>
      <c r="E28" s="49" t="s">
        <v>181</v>
      </c>
      <c r="F28" s="49" t="s">
        <v>181</v>
      </c>
      <c r="G28" s="36">
        <v>2.8E-3</v>
      </c>
      <c r="H28" s="36" t="s">
        <v>12</v>
      </c>
      <c r="I28" s="49">
        <v>2.8E-3</v>
      </c>
      <c r="J28" s="57" t="s">
        <v>181</v>
      </c>
      <c r="K28" s="36" t="s">
        <v>12</v>
      </c>
      <c r="L28" s="36" t="s">
        <v>12</v>
      </c>
      <c r="M28" s="49" t="s">
        <v>181</v>
      </c>
      <c r="N28" s="49" t="s">
        <v>181</v>
      </c>
      <c r="O28" s="36" t="s">
        <v>12</v>
      </c>
      <c r="P28" s="36" t="s">
        <v>12</v>
      </c>
      <c r="Q28" s="49" t="s">
        <v>181</v>
      </c>
      <c r="R28" s="57" t="s">
        <v>181</v>
      </c>
      <c r="S28" s="36" t="s">
        <v>12</v>
      </c>
      <c r="T28" s="36" t="s">
        <v>12</v>
      </c>
      <c r="U28" s="49" t="s">
        <v>181</v>
      </c>
      <c r="V28" s="49" t="s">
        <v>181</v>
      </c>
      <c r="W28" s="36" t="s">
        <v>12</v>
      </c>
      <c r="X28" s="36" t="s">
        <v>12</v>
      </c>
      <c r="Y28" s="49" t="s">
        <v>181</v>
      </c>
      <c r="Z28" s="49" t="s">
        <v>181</v>
      </c>
      <c r="AA28" s="39" t="s">
        <v>12</v>
      </c>
      <c r="AB28" s="36" t="s">
        <v>12</v>
      </c>
      <c r="AC28" s="49" t="s">
        <v>181</v>
      </c>
      <c r="AD28" s="49" t="s">
        <v>181</v>
      </c>
      <c r="AE28" s="36" t="s">
        <v>12</v>
      </c>
      <c r="AH28" s="16"/>
      <c r="AI28" s="36" t="s">
        <v>12</v>
      </c>
      <c r="AJ28" s="36" t="s">
        <v>12</v>
      </c>
      <c r="AK28" s="49" t="s">
        <v>181</v>
      </c>
      <c r="AL28" s="49" t="s">
        <v>181</v>
      </c>
      <c r="AM28" s="296" t="s">
        <v>12</v>
      </c>
      <c r="AN28" s="296" t="s">
        <v>12</v>
      </c>
      <c r="AO28" s="49" t="s">
        <v>181</v>
      </c>
      <c r="AP28" s="49" t="s">
        <v>181</v>
      </c>
      <c r="AQ28" s="39" t="s">
        <v>12</v>
      </c>
      <c r="AR28" s="36" t="s">
        <v>12</v>
      </c>
      <c r="AS28" s="49" t="s">
        <v>181</v>
      </c>
      <c r="AT28" s="49" t="s">
        <v>181</v>
      </c>
      <c r="AU28" s="296" t="s">
        <v>12</v>
      </c>
      <c r="AV28" s="296" t="s">
        <v>12</v>
      </c>
      <c r="AW28" s="49" t="s">
        <v>181</v>
      </c>
      <c r="AX28" s="57" t="s">
        <v>181</v>
      </c>
      <c r="AY28" s="36" t="s">
        <v>12</v>
      </c>
      <c r="AZ28" s="36" t="s">
        <v>12</v>
      </c>
      <c r="BA28" s="49" t="s">
        <v>181</v>
      </c>
      <c r="BB28" s="49" t="s">
        <v>181</v>
      </c>
      <c r="BC28" s="36" t="s">
        <v>12</v>
      </c>
      <c r="BD28" s="36" t="s">
        <v>12</v>
      </c>
      <c r="BE28" s="49" t="s">
        <v>181</v>
      </c>
      <c r="BF28" s="57" t="s">
        <v>181</v>
      </c>
      <c r="BG28" s="36" t="s">
        <v>12</v>
      </c>
      <c r="BH28" s="41" t="s">
        <v>12</v>
      </c>
    </row>
    <row r="29" spans="1:60" ht="15.75" customHeight="1" x14ac:dyDescent="0.2">
      <c r="A29" s="46" t="s">
        <v>135</v>
      </c>
      <c r="B29" s="48">
        <v>8.0000000000000004E-4</v>
      </c>
      <c r="C29" s="39">
        <v>7.9000000000000008E-3</v>
      </c>
      <c r="D29" s="36">
        <v>6.6E-3</v>
      </c>
      <c r="E29" s="49">
        <v>7.2500000000000004E-3</v>
      </c>
      <c r="F29" s="49">
        <v>9.1923881549999995E-4</v>
      </c>
      <c r="G29" s="36">
        <v>6.4000000000000003E-3</v>
      </c>
      <c r="H29" s="36">
        <v>6.1999999999999998E-3</v>
      </c>
      <c r="I29" s="49">
        <v>6.3E-3</v>
      </c>
      <c r="J29" s="57">
        <v>1.414213562E-4</v>
      </c>
      <c r="K29" s="36">
        <v>8.9999999999999998E-4</v>
      </c>
      <c r="L29" s="36">
        <v>6.1000000000000004E-3</v>
      </c>
      <c r="M29" s="49">
        <v>3.5000000000000001E-3</v>
      </c>
      <c r="N29" s="49">
        <v>3.6769552619999998E-3</v>
      </c>
      <c r="O29" s="36">
        <v>6.1000000000000004E-3</v>
      </c>
      <c r="P29" s="36">
        <v>2.2000000000000001E-3</v>
      </c>
      <c r="Q29" s="49">
        <v>4.15E-3</v>
      </c>
      <c r="R29" s="57">
        <v>2.7577164469999998E-3</v>
      </c>
      <c r="S29" s="36">
        <v>4.0000000000000001E-3</v>
      </c>
      <c r="T29" s="36">
        <v>3.3999999999999998E-3</v>
      </c>
      <c r="U29" s="49">
        <v>3.7000000000000002E-3</v>
      </c>
      <c r="V29" s="49">
        <v>4.242640687E-4</v>
      </c>
      <c r="W29" s="36">
        <v>4.0000000000000001E-3</v>
      </c>
      <c r="X29" s="36" t="s">
        <v>12</v>
      </c>
      <c r="Y29" s="49">
        <v>4.0000000000000001E-3</v>
      </c>
      <c r="Z29" s="49" t="s">
        <v>181</v>
      </c>
      <c r="AA29" s="39" t="s">
        <v>12</v>
      </c>
      <c r="AB29" s="36">
        <v>1.8E-3</v>
      </c>
      <c r="AC29" s="49">
        <v>1.8E-3</v>
      </c>
      <c r="AD29" s="49" t="s">
        <v>181</v>
      </c>
      <c r="AE29" s="36">
        <v>4.3E-3</v>
      </c>
      <c r="AH29" s="16"/>
      <c r="AI29" s="36">
        <v>1.9E-3</v>
      </c>
      <c r="AJ29" s="36" t="s">
        <v>12</v>
      </c>
      <c r="AK29" s="49">
        <v>1.9E-3</v>
      </c>
      <c r="AL29" s="49" t="s">
        <v>181</v>
      </c>
      <c r="AM29" s="296">
        <v>3.8E-3</v>
      </c>
      <c r="AN29" s="296">
        <v>3.8E-3</v>
      </c>
      <c r="AO29" s="49">
        <v>3.8E-3</v>
      </c>
      <c r="AP29" s="49">
        <v>0</v>
      </c>
      <c r="AQ29" s="39">
        <v>3.0000000000000001E-3</v>
      </c>
      <c r="AR29" s="36">
        <v>2.8E-3</v>
      </c>
      <c r="AS29" s="49">
        <v>2.8999999999999998E-3</v>
      </c>
      <c r="AT29" s="49">
        <v>1.414213562E-4</v>
      </c>
      <c r="AU29" s="296">
        <v>1.01E-2</v>
      </c>
      <c r="AV29" s="296">
        <v>6.1999999999999998E-3</v>
      </c>
      <c r="AW29" s="49">
        <v>8.1499999999999993E-3</v>
      </c>
      <c r="AX29" s="57">
        <v>2.7577164469999998E-3</v>
      </c>
      <c r="AY29" s="36" t="s">
        <v>12</v>
      </c>
      <c r="AZ29" s="36">
        <v>1.4E-3</v>
      </c>
      <c r="BA29" s="49">
        <v>1.4E-3</v>
      </c>
      <c r="BB29" s="49" t="s">
        <v>181</v>
      </c>
      <c r="BC29" s="36">
        <v>5.7000000000000002E-3</v>
      </c>
      <c r="BD29" s="36" t="s">
        <v>12</v>
      </c>
      <c r="BE29" s="49">
        <v>5.7000000000000002E-3</v>
      </c>
      <c r="BF29" s="57" t="s">
        <v>181</v>
      </c>
      <c r="BG29" s="36">
        <v>2.8E-3</v>
      </c>
      <c r="BH29" s="41" t="s">
        <v>12</v>
      </c>
    </row>
    <row r="30" spans="1:60" ht="15.75" customHeight="1" x14ac:dyDescent="0.2">
      <c r="A30" s="46" t="s">
        <v>136</v>
      </c>
      <c r="B30" s="48">
        <v>2.9999999999999997E-4</v>
      </c>
      <c r="C30" s="39">
        <v>6.3483000000000001</v>
      </c>
      <c r="D30" s="36">
        <v>6.1574</v>
      </c>
      <c r="E30" s="49">
        <v>6.2528499999999996</v>
      </c>
      <c r="F30" s="49">
        <v>0.13498668450000001</v>
      </c>
      <c r="G30" s="36">
        <v>5.5190999999999999</v>
      </c>
      <c r="H30" s="36">
        <v>5.3771000000000004</v>
      </c>
      <c r="I30" s="49">
        <v>5.4481000000000002</v>
      </c>
      <c r="J30" s="57">
        <v>0.1004091629</v>
      </c>
      <c r="K30" s="36">
        <v>6.4291</v>
      </c>
      <c r="L30" s="36">
        <v>6.1966000000000001</v>
      </c>
      <c r="M30" s="49">
        <v>6.3128500000000001</v>
      </c>
      <c r="N30" s="49">
        <v>0.16440232660000001</v>
      </c>
      <c r="O30" s="36">
        <v>5.6387999999999998</v>
      </c>
      <c r="P30" s="36">
        <v>5.8262999999999998</v>
      </c>
      <c r="Q30" s="49">
        <v>5.7325499999999998</v>
      </c>
      <c r="R30" s="57">
        <v>0.13258252149999999</v>
      </c>
      <c r="S30" s="36">
        <v>6.4325999999999999</v>
      </c>
      <c r="T30" s="36">
        <v>6.8250999999999999</v>
      </c>
      <c r="U30" s="49">
        <v>6.6288499999999999</v>
      </c>
      <c r="V30" s="49">
        <v>0.27753941160000001</v>
      </c>
      <c r="W30" s="36">
        <v>5.9099000000000004</v>
      </c>
      <c r="X30" s="36">
        <v>5.8098000000000001</v>
      </c>
      <c r="Y30" s="49">
        <v>5.8598499999999998</v>
      </c>
      <c r="Z30" s="49">
        <v>7.0781388799999997E-2</v>
      </c>
      <c r="AA30" s="39">
        <v>1.1437999999999999</v>
      </c>
      <c r="AB30" s="36">
        <v>1.1099000000000001</v>
      </c>
      <c r="AC30" s="49">
        <v>1.1268499999999999</v>
      </c>
      <c r="AD30" s="49">
        <v>2.397091988E-2</v>
      </c>
      <c r="AE30" s="36">
        <v>1.123</v>
      </c>
      <c r="AH30" s="16"/>
      <c r="AI30" s="36">
        <v>5.8968999999999996</v>
      </c>
      <c r="AJ30" s="36">
        <v>5.8353999999999999</v>
      </c>
      <c r="AK30" s="49">
        <v>5.8661500000000002</v>
      </c>
      <c r="AL30" s="49">
        <v>4.3487067040000001E-2</v>
      </c>
      <c r="AM30" s="296">
        <v>5.4405000000000001</v>
      </c>
      <c r="AN30" s="296">
        <v>5.6765999999999996</v>
      </c>
      <c r="AO30" s="49">
        <v>5.5585500000000003</v>
      </c>
      <c r="AP30" s="49">
        <v>0.166947911</v>
      </c>
      <c r="AQ30" s="39">
        <v>6.9619999999999997</v>
      </c>
      <c r="AR30" s="36">
        <v>6.8571999999999997</v>
      </c>
      <c r="AS30" s="49">
        <v>6.9096000000000002</v>
      </c>
      <c r="AT30" s="49">
        <v>7.4104790670000004E-2</v>
      </c>
      <c r="AU30" s="296">
        <v>6.1917999999999997</v>
      </c>
      <c r="AV30" s="296">
        <v>6.4374000000000002</v>
      </c>
      <c r="AW30" s="49">
        <v>6.3146000000000004</v>
      </c>
      <c r="AX30" s="57">
        <v>0.1736654255</v>
      </c>
      <c r="AY30" s="36">
        <v>8.0952000000000002</v>
      </c>
      <c r="AZ30" s="36">
        <v>8.1478000000000002</v>
      </c>
      <c r="BA30" s="49">
        <v>8.1214999999999993</v>
      </c>
      <c r="BB30" s="49">
        <v>3.7193816689999999E-2</v>
      </c>
      <c r="BC30" s="36">
        <v>5.8003999999999998</v>
      </c>
      <c r="BD30" s="36">
        <v>5.9882</v>
      </c>
      <c r="BE30" s="49">
        <v>5.8943000000000003</v>
      </c>
      <c r="BF30" s="57">
        <v>0.1327946535</v>
      </c>
      <c r="BG30" s="36">
        <v>2.7326000000000001</v>
      </c>
      <c r="BH30" s="41">
        <v>2.6579999999999999</v>
      </c>
    </row>
    <row r="31" spans="1:60" ht="15.75" customHeight="1" x14ac:dyDescent="0.2">
      <c r="A31" s="46" t="s">
        <v>137</v>
      </c>
      <c r="B31" s="48">
        <v>1.6999999999999999E-3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57" t="s">
        <v>181</v>
      </c>
      <c r="S31" s="36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49" t="s">
        <v>181</v>
      </c>
      <c r="AA31" s="39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H31" s="16"/>
      <c r="AI31" s="36" t="s">
        <v>12</v>
      </c>
      <c r="AJ31" s="36" t="s">
        <v>12</v>
      </c>
      <c r="AK31" s="49" t="s">
        <v>181</v>
      </c>
      <c r="AL31" s="49" t="s">
        <v>181</v>
      </c>
      <c r="AM31" s="296" t="s">
        <v>12</v>
      </c>
      <c r="AN31" s="296" t="s">
        <v>12</v>
      </c>
      <c r="AO31" s="49" t="s">
        <v>181</v>
      </c>
      <c r="AP31" s="49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296" t="s">
        <v>12</v>
      </c>
      <c r="AV31" s="296" t="s">
        <v>12</v>
      </c>
      <c r="AW31" s="49" t="s">
        <v>181</v>
      </c>
      <c r="AX31" s="57" t="s">
        <v>181</v>
      </c>
      <c r="AY31" s="36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41" t="s">
        <v>12</v>
      </c>
    </row>
    <row r="32" spans="1:60" ht="12.75" x14ac:dyDescent="0.2">
      <c r="A32" s="46" t="s">
        <v>138</v>
      </c>
      <c r="B32" s="48">
        <v>1E-3</v>
      </c>
      <c r="C32" s="39">
        <v>6.88E-2</v>
      </c>
      <c r="D32" s="36">
        <v>6.7299999999999999E-2</v>
      </c>
      <c r="E32" s="49">
        <v>6.8049999999999999E-2</v>
      </c>
      <c r="F32" s="49">
        <v>1.0606601719999999E-3</v>
      </c>
      <c r="G32" s="36">
        <v>6.6600000000000006E-2</v>
      </c>
      <c r="H32" s="36">
        <v>6.4299999999999996E-2</v>
      </c>
      <c r="I32" s="49">
        <v>6.5449999999999994E-2</v>
      </c>
      <c r="J32" s="57">
        <v>1.626345597E-3</v>
      </c>
      <c r="K32" s="36">
        <v>8.3900000000000002E-2</v>
      </c>
      <c r="L32" s="36">
        <v>6.9800000000000001E-2</v>
      </c>
      <c r="M32" s="49">
        <v>7.6850000000000002E-2</v>
      </c>
      <c r="N32" s="49">
        <v>9.9702056149999999E-3</v>
      </c>
      <c r="O32" s="36">
        <v>8.4199999999999997E-2</v>
      </c>
      <c r="P32" s="36">
        <v>8.2799999999999999E-2</v>
      </c>
      <c r="Q32" s="49">
        <v>8.3500000000000005E-2</v>
      </c>
      <c r="R32" s="57">
        <v>9.899494937000001E-4</v>
      </c>
      <c r="S32" s="36">
        <v>9.9299999999999999E-2</v>
      </c>
      <c r="T32" s="36">
        <v>9.3799999999999994E-2</v>
      </c>
      <c r="U32" s="49">
        <v>9.6549999999999997E-2</v>
      </c>
      <c r="V32" s="49">
        <v>3.889087297E-3</v>
      </c>
      <c r="W32" s="36">
        <v>0.1037</v>
      </c>
      <c r="X32" s="36">
        <v>9.7500000000000003E-2</v>
      </c>
      <c r="Y32" s="49">
        <v>0.10059999999999999</v>
      </c>
      <c r="Z32" s="49">
        <v>4.3840620429999996E-3</v>
      </c>
      <c r="AA32" s="39">
        <v>1.9550000000000001</v>
      </c>
      <c r="AB32" s="36">
        <v>2.0247000000000002</v>
      </c>
      <c r="AC32" s="49">
        <v>1.9898499999999999</v>
      </c>
      <c r="AD32" s="49">
        <v>4.9285342650000001E-2</v>
      </c>
      <c r="AE32" s="36">
        <v>1.8803000000000001</v>
      </c>
      <c r="AH32" s="16"/>
      <c r="AI32" s="36">
        <v>0.32169999999999999</v>
      </c>
      <c r="AJ32" s="36">
        <v>0.32</v>
      </c>
      <c r="AK32" s="49">
        <v>0.32085000000000002</v>
      </c>
      <c r="AL32" s="49">
        <v>1.2020815280000001E-3</v>
      </c>
      <c r="AM32" s="296">
        <v>0.28649999999999998</v>
      </c>
      <c r="AN32" s="296">
        <v>0.28220000000000001</v>
      </c>
      <c r="AO32" s="49">
        <v>0.28434999999999999</v>
      </c>
      <c r="AP32" s="49">
        <v>3.0405591590000002E-3</v>
      </c>
      <c r="AQ32" s="39">
        <v>0.16539999999999999</v>
      </c>
      <c r="AR32" s="36">
        <v>0.16039999999999999</v>
      </c>
      <c r="AS32" s="49">
        <v>0.16289999999999999</v>
      </c>
      <c r="AT32" s="49">
        <v>3.5355339059999998E-3</v>
      </c>
      <c r="AU32" s="296">
        <v>0.16739999999999999</v>
      </c>
      <c r="AV32" s="296">
        <v>0.16520000000000001</v>
      </c>
      <c r="AW32" s="49">
        <v>0.1663</v>
      </c>
      <c r="AX32" s="57">
        <v>1.555634919E-3</v>
      </c>
      <c r="AY32" s="36">
        <v>0.2051</v>
      </c>
      <c r="AZ32" s="36">
        <v>0.1993</v>
      </c>
      <c r="BA32" s="49">
        <v>0.20219999999999999</v>
      </c>
      <c r="BB32" s="49">
        <v>4.1012193309999997E-3</v>
      </c>
      <c r="BC32" s="36">
        <v>0.17630000000000001</v>
      </c>
      <c r="BD32" s="36">
        <v>0.17649999999999999</v>
      </c>
      <c r="BE32" s="49">
        <v>0.1764</v>
      </c>
      <c r="BF32" s="57">
        <v>1.414213562E-4</v>
      </c>
      <c r="BG32" s="36">
        <v>8.2400000000000001E-2</v>
      </c>
      <c r="BH32" s="41">
        <v>7.9600000000000004E-2</v>
      </c>
    </row>
    <row r="33" spans="1:60" ht="12.75" x14ac:dyDescent="0.2">
      <c r="A33" s="46" t="s">
        <v>139</v>
      </c>
      <c r="B33" s="48">
        <v>5.1000000000000004E-3</v>
      </c>
      <c r="C33" s="39">
        <v>3.3700000000000001E-2</v>
      </c>
      <c r="D33" s="36">
        <v>3.2399999999999998E-2</v>
      </c>
      <c r="E33" s="49">
        <v>3.3050000000000003E-2</v>
      </c>
      <c r="F33" s="49">
        <v>9.1923881549999995E-4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>
        <v>2.8199999999999999E-2</v>
      </c>
      <c r="L33" s="36">
        <v>2.4899999999999999E-2</v>
      </c>
      <c r="M33" s="49">
        <v>2.6550000000000001E-2</v>
      </c>
      <c r="N33" s="49">
        <v>2.333452378E-3</v>
      </c>
      <c r="O33" s="36" t="s">
        <v>12</v>
      </c>
      <c r="P33" s="36" t="s">
        <v>12</v>
      </c>
      <c r="Q33" s="49" t="s">
        <v>181</v>
      </c>
      <c r="R33" s="57" t="s">
        <v>181</v>
      </c>
      <c r="S33" s="36">
        <v>2.7300000000000001E-2</v>
      </c>
      <c r="T33" s="36">
        <v>2.9499999999999998E-2</v>
      </c>
      <c r="U33" s="49">
        <v>2.8400000000000002E-2</v>
      </c>
      <c r="V33" s="49">
        <v>1.555634919E-3</v>
      </c>
      <c r="W33" s="36" t="s">
        <v>12</v>
      </c>
      <c r="X33" s="36" t="s">
        <v>12</v>
      </c>
      <c r="Y33" s="49" t="s">
        <v>181</v>
      </c>
      <c r="Z33" s="49" t="s">
        <v>181</v>
      </c>
      <c r="AA33" s="39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H33" s="16"/>
      <c r="AI33" s="36">
        <v>1.67E-2</v>
      </c>
      <c r="AJ33" s="36">
        <v>1.66E-2</v>
      </c>
      <c r="AK33" s="49">
        <v>1.6650000000000002E-2</v>
      </c>
      <c r="AL33" s="49">
        <v>7.0710678120000005E-5</v>
      </c>
      <c r="AM33" s="296" t="s">
        <v>12</v>
      </c>
      <c r="AN33" s="296" t="s">
        <v>12</v>
      </c>
      <c r="AO33" s="49" t="s">
        <v>181</v>
      </c>
      <c r="AP33" s="49" t="s">
        <v>181</v>
      </c>
      <c r="AQ33" s="39">
        <v>3.1899999999999998E-2</v>
      </c>
      <c r="AR33" s="36">
        <v>0.03</v>
      </c>
      <c r="AS33" s="49">
        <v>3.0949999999999998E-2</v>
      </c>
      <c r="AT33" s="49">
        <v>1.343502884E-3</v>
      </c>
      <c r="AU33" s="296" t="s">
        <v>12</v>
      </c>
      <c r="AV33" s="296" t="s">
        <v>12</v>
      </c>
      <c r="AW33" s="49" t="s">
        <v>181</v>
      </c>
      <c r="AX33" s="57" t="s">
        <v>181</v>
      </c>
      <c r="AY33" s="36">
        <v>7.9699999999999993E-2</v>
      </c>
      <c r="AZ33" s="36">
        <v>8.4099999999999994E-2</v>
      </c>
      <c r="BA33" s="49">
        <v>8.1900000000000001E-2</v>
      </c>
      <c r="BB33" s="49">
        <v>3.111269837E-3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41" t="s">
        <v>12</v>
      </c>
    </row>
    <row r="34" spans="1:60" ht="12.75" x14ac:dyDescent="0.2">
      <c r="A34" s="46" t="s">
        <v>140</v>
      </c>
      <c r="B34" s="48">
        <v>2.0000000000000001E-4</v>
      </c>
      <c r="C34" s="39" t="s">
        <v>12</v>
      </c>
      <c r="D34" s="36">
        <v>3.0000000000000001E-3</v>
      </c>
      <c r="E34" s="49">
        <v>3.0000000000000001E-3</v>
      </c>
      <c r="F34" s="49" t="s">
        <v>181</v>
      </c>
      <c r="G34" s="36" t="s">
        <v>12</v>
      </c>
      <c r="H34" s="36" t="s">
        <v>12</v>
      </c>
      <c r="I34" s="49" t="s">
        <v>181</v>
      </c>
      <c r="J34" s="57" t="s">
        <v>181</v>
      </c>
      <c r="K34" s="36" t="s">
        <v>12</v>
      </c>
      <c r="L34" s="36" t="s">
        <v>12</v>
      </c>
      <c r="M34" s="49" t="s">
        <v>181</v>
      </c>
      <c r="N34" s="49" t="s">
        <v>181</v>
      </c>
      <c r="O34" s="36" t="s">
        <v>12</v>
      </c>
      <c r="P34" s="36" t="s">
        <v>12</v>
      </c>
      <c r="Q34" s="49" t="s">
        <v>181</v>
      </c>
      <c r="R34" s="57" t="s">
        <v>181</v>
      </c>
      <c r="S34" s="36" t="s">
        <v>12</v>
      </c>
      <c r="T34" s="36" t="s">
        <v>12</v>
      </c>
      <c r="U34" s="49" t="s">
        <v>181</v>
      </c>
      <c r="V34" s="49" t="s">
        <v>181</v>
      </c>
      <c r="W34" s="36" t="s">
        <v>12</v>
      </c>
      <c r="X34" s="36">
        <v>1.1999999999999999E-3</v>
      </c>
      <c r="Y34" s="49">
        <v>1.1999999999999999E-3</v>
      </c>
      <c r="Z34" s="49" t="s">
        <v>181</v>
      </c>
      <c r="AA34" s="39" t="s">
        <v>12</v>
      </c>
      <c r="AB34" s="36" t="s">
        <v>12</v>
      </c>
      <c r="AC34" s="49" t="s">
        <v>181</v>
      </c>
      <c r="AD34" s="49" t="s">
        <v>181</v>
      </c>
      <c r="AE34" s="36" t="s">
        <v>12</v>
      </c>
      <c r="AH34" s="16"/>
      <c r="AI34" s="36" t="s">
        <v>12</v>
      </c>
      <c r="AJ34" s="36" t="s">
        <v>12</v>
      </c>
      <c r="AK34" s="49" t="s">
        <v>181</v>
      </c>
      <c r="AL34" s="49" t="s">
        <v>181</v>
      </c>
      <c r="AM34" s="296" t="s">
        <v>12</v>
      </c>
      <c r="AN34" s="296" t="s">
        <v>12</v>
      </c>
      <c r="AO34" s="49" t="s">
        <v>181</v>
      </c>
      <c r="AP34" s="49" t="s">
        <v>181</v>
      </c>
      <c r="AQ34" s="39" t="s">
        <v>12</v>
      </c>
      <c r="AR34" s="36" t="s">
        <v>12</v>
      </c>
      <c r="AS34" s="49" t="s">
        <v>181</v>
      </c>
      <c r="AT34" s="49" t="s">
        <v>181</v>
      </c>
      <c r="AU34" s="296" t="s">
        <v>12</v>
      </c>
      <c r="AV34" s="296" t="s">
        <v>12</v>
      </c>
      <c r="AW34" s="49" t="s">
        <v>181</v>
      </c>
      <c r="AX34" s="57" t="s">
        <v>181</v>
      </c>
      <c r="AY34" s="36" t="s">
        <v>12</v>
      </c>
      <c r="AZ34" s="36" t="s">
        <v>12</v>
      </c>
      <c r="BA34" s="49" t="s">
        <v>181</v>
      </c>
      <c r="BB34" s="49" t="s">
        <v>181</v>
      </c>
      <c r="BC34" s="36" t="s">
        <v>12</v>
      </c>
      <c r="BD34" s="36" t="s">
        <v>12</v>
      </c>
      <c r="BE34" s="49" t="s">
        <v>181</v>
      </c>
      <c r="BF34" s="57" t="s">
        <v>181</v>
      </c>
      <c r="BG34" s="36" t="s">
        <v>12</v>
      </c>
      <c r="BH34" s="41" t="s">
        <v>12</v>
      </c>
    </row>
    <row r="35" spans="1:60" ht="12.75" x14ac:dyDescent="0.2">
      <c r="A35" s="46" t="s">
        <v>141</v>
      </c>
      <c r="B35" s="48">
        <v>2.2000000000000001E-3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 t="s">
        <v>12</v>
      </c>
      <c r="H35" s="36" t="s">
        <v>12</v>
      </c>
      <c r="I35" s="49" t="s">
        <v>181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57" t="s">
        <v>181</v>
      </c>
      <c r="S35" s="36" t="s">
        <v>12</v>
      </c>
      <c r="T35" s="36" t="s">
        <v>12</v>
      </c>
      <c r="U35" s="49" t="s">
        <v>181</v>
      </c>
      <c r="V35" s="49" t="s">
        <v>181</v>
      </c>
      <c r="W35" s="36" t="s">
        <v>12</v>
      </c>
      <c r="X35" s="36" t="s">
        <v>12</v>
      </c>
      <c r="Y35" s="49" t="s">
        <v>181</v>
      </c>
      <c r="Z35" s="49" t="s">
        <v>181</v>
      </c>
      <c r="AA35" s="39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H35" s="16"/>
      <c r="AI35" s="36" t="s">
        <v>12</v>
      </c>
      <c r="AJ35" s="36" t="s">
        <v>12</v>
      </c>
      <c r="AK35" s="49" t="s">
        <v>181</v>
      </c>
      <c r="AL35" s="49" t="s">
        <v>181</v>
      </c>
      <c r="AM35" s="296" t="s">
        <v>12</v>
      </c>
      <c r="AN35" s="296" t="s">
        <v>12</v>
      </c>
      <c r="AO35" s="49" t="s">
        <v>181</v>
      </c>
      <c r="AP35" s="49" t="s">
        <v>181</v>
      </c>
      <c r="AQ35" s="39" t="s">
        <v>12</v>
      </c>
      <c r="AR35" s="36" t="s">
        <v>12</v>
      </c>
      <c r="AS35" s="49" t="s">
        <v>181</v>
      </c>
      <c r="AT35" s="49" t="s">
        <v>181</v>
      </c>
      <c r="AU35" s="296" t="s">
        <v>12</v>
      </c>
      <c r="AV35" s="296" t="s">
        <v>12</v>
      </c>
      <c r="AW35" s="49" t="s">
        <v>181</v>
      </c>
      <c r="AX35" s="57" t="s">
        <v>181</v>
      </c>
      <c r="AY35" s="36">
        <v>2.8E-3</v>
      </c>
      <c r="AZ35" s="36">
        <v>2.7000000000000001E-3</v>
      </c>
      <c r="BA35" s="49">
        <v>2.7499999999999998E-3</v>
      </c>
      <c r="BB35" s="49">
        <v>7.0710678120000005E-5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41" t="s">
        <v>12</v>
      </c>
    </row>
    <row r="36" spans="1:60" ht="12.75" x14ac:dyDescent="0.2">
      <c r="A36" s="113" t="s">
        <v>142</v>
      </c>
      <c r="B36" s="114">
        <v>1E-4</v>
      </c>
      <c r="C36" s="115">
        <v>0.1583</v>
      </c>
      <c r="D36" s="117">
        <v>0.14360000000000001</v>
      </c>
      <c r="E36" s="297">
        <v>0.15095</v>
      </c>
      <c r="F36" s="297">
        <v>1.0394469680000001E-2</v>
      </c>
      <c r="G36" s="117">
        <v>0.11360000000000001</v>
      </c>
      <c r="H36" s="117">
        <v>0.1051</v>
      </c>
      <c r="I36" s="297">
        <v>0.10935</v>
      </c>
      <c r="J36" s="298">
        <v>6.0104076399999998E-3</v>
      </c>
      <c r="K36" s="117">
        <v>0.39489999999999997</v>
      </c>
      <c r="L36" s="117">
        <v>0.37940000000000002</v>
      </c>
      <c r="M36" s="297">
        <v>0.38714999999999999</v>
      </c>
      <c r="N36" s="297">
        <v>1.096015511E-2</v>
      </c>
      <c r="O36" s="117">
        <v>0.31009999999999999</v>
      </c>
      <c r="P36" s="117">
        <v>0.32040000000000002</v>
      </c>
      <c r="Q36" s="297">
        <v>0.31524999999999997</v>
      </c>
      <c r="R36" s="298">
        <v>7.2831998459999998E-3</v>
      </c>
      <c r="S36" s="117">
        <v>0.40860000000000002</v>
      </c>
      <c r="T36" s="117">
        <v>0.44769999999999999</v>
      </c>
      <c r="U36" s="297">
        <v>0.42814999999999998</v>
      </c>
      <c r="V36" s="297">
        <v>2.764787514E-2</v>
      </c>
      <c r="W36" s="117">
        <v>0.31569999999999998</v>
      </c>
      <c r="X36" s="117">
        <v>0.29349999999999998</v>
      </c>
      <c r="Y36" s="297">
        <v>0.30459999999999998</v>
      </c>
      <c r="Z36" s="297">
        <v>1.5697770539999999E-2</v>
      </c>
      <c r="AA36" s="115">
        <v>1.2E-2</v>
      </c>
      <c r="AB36" s="117">
        <v>1.12E-2</v>
      </c>
      <c r="AC36" s="297">
        <v>1.1599999999999999E-2</v>
      </c>
      <c r="AD36" s="297">
        <v>5.6568542489999997E-4</v>
      </c>
      <c r="AE36" s="117">
        <v>7.1000000000000004E-3</v>
      </c>
      <c r="AG36" s="24"/>
      <c r="AH36" s="26"/>
      <c r="AI36" s="117">
        <v>0.36770000000000003</v>
      </c>
      <c r="AJ36" s="117">
        <v>0.37440000000000001</v>
      </c>
      <c r="AK36" s="297">
        <v>0.37104999999999999</v>
      </c>
      <c r="AL36" s="297">
        <v>4.7376154339999997E-3</v>
      </c>
      <c r="AM36" s="299">
        <v>0.30890000000000001</v>
      </c>
      <c r="AN36" s="299">
        <v>0.32269999999999999</v>
      </c>
      <c r="AO36" s="297">
        <v>0.31580000000000003</v>
      </c>
      <c r="AP36" s="297">
        <v>9.7580735800000002E-3</v>
      </c>
      <c r="AQ36" s="115">
        <v>0.46379999999999999</v>
      </c>
      <c r="AR36" s="117">
        <v>0.45279999999999998</v>
      </c>
      <c r="AS36" s="297">
        <v>0.45829999999999999</v>
      </c>
      <c r="AT36" s="297">
        <v>7.7781745930000003E-3</v>
      </c>
      <c r="AU36" s="299">
        <v>0.25559999999999999</v>
      </c>
      <c r="AV36" s="299">
        <v>0.27429999999999999</v>
      </c>
      <c r="AW36" s="297">
        <v>0.26495000000000002</v>
      </c>
      <c r="AX36" s="298">
        <v>1.3222896810000001E-2</v>
      </c>
      <c r="AY36" s="117">
        <v>0.67369999999999997</v>
      </c>
      <c r="AZ36" s="117">
        <v>0.68869999999999998</v>
      </c>
      <c r="BA36" s="297">
        <v>0.68120000000000003</v>
      </c>
      <c r="BB36" s="297">
        <v>1.0606601720000001E-2</v>
      </c>
      <c r="BC36" s="117">
        <v>0.1134</v>
      </c>
      <c r="BD36" s="117">
        <v>0.1135</v>
      </c>
      <c r="BE36" s="297">
        <v>0.11345</v>
      </c>
      <c r="BF36" s="298">
        <v>7.0710678120000005E-5</v>
      </c>
      <c r="BG36" s="117">
        <v>6.4799999999999996E-2</v>
      </c>
      <c r="BH36" s="284">
        <v>5.11E-2</v>
      </c>
    </row>
    <row r="37" spans="1:60" ht="12.75" x14ac:dyDescent="0.2">
      <c r="A37" s="894" t="s">
        <v>81</v>
      </c>
      <c r="B37" s="862"/>
      <c r="C37" s="95"/>
      <c r="D37" s="95"/>
      <c r="E37" s="95"/>
      <c r="F37" s="95"/>
      <c r="G37" s="95"/>
      <c r="H37" s="95"/>
      <c r="I37" s="255"/>
      <c r="J37" s="255"/>
      <c r="K37" s="95"/>
      <c r="L37" s="95"/>
      <c r="M37" s="255"/>
      <c r="N37" s="255"/>
      <c r="O37" s="95"/>
      <c r="P37" s="95"/>
      <c r="Q37" s="255"/>
      <c r="R37" s="255"/>
      <c r="S37" s="95"/>
      <c r="T37" s="95"/>
      <c r="U37" s="255"/>
      <c r="V37" s="255"/>
      <c r="W37" s="95"/>
      <c r="X37" s="95"/>
      <c r="Y37" s="255"/>
      <c r="Z37" s="255"/>
      <c r="AA37" s="95"/>
      <c r="AB37" s="95"/>
      <c r="AC37" s="255"/>
      <c r="AD37" s="255"/>
      <c r="AE37" s="95"/>
      <c r="AF37" s="95"/>
      <c r="AG37" s="95"/>
      <c r="AH37" s="96"/>
      <c r="AI37" s="255"/>
      <c r="AJ37" s="255"/>
      <c r="AK37" s="95"/>
      <c r="AL37" s="95"/>
      <c r="AM37" s="255"/>
      <c r="AN37" s="255"/>
      <c r="AO37" s="95"/>
      <c r="AP37" s="95"/>
      <c r="AQ37" s="255"/>
      <c r="AR37" s="255"/>
      <c r="AS37" s="95"/>
      <c r="AT37" s="95"/>
      <c r="AU37" s="255"/>
      <c r="AV37" s="255"/>
      <c r="AW37" s="95"/>
      <c r="AX37" s="95"/>
      <c r="AY37" s="255"/>
      <c r="AZ37" s="255"/>
      <c r="BA37" s="95"/>
      <c r="BB37" s="95"/>
      <c r="BC37" s="255"/>
      <c r="BD37" s="255"/>
      <c r="BE37" s="95"/>
      <c r="BF37" s="95"/>
      <c r="BG37" s="255"/>
      <c r="BH37" s="255"/>
    </row>
    <row r="38" spans="1:60" ht="12.75" x14ac:dyDescent="0.2">
      <c r="A38" s="226" t="s">
        <v>82</v>
      </c>
      <c r="B38" s="300"/>
      <c r="C38" s="99" t="s">
        <v>83</v>
      </c>
      <c r="D38" s="97" t="s">
        <v>84</v>
      </c>
      <c r="E38" s="97" t="s">
        <v>70</v>
      </c>
      <c r="F38" s="97" t="s">
        <v>85</v>
      </c>
      <c r="G38" s="3"/>
      <c r="H38" s="3"/>
      <c r="I38" s="3"/>
      <c r="J38" s="3"/>
      <c r="K38" s="99" t="s">
        <v>83</v>
      </c>
      <c r="L38" s="97" t="s">
        <v>84</v>
      </c>
      <c r="M38" s="97" t="s">
        <v>70</v>
      </c>
      <c r="N38" s="97" t="s">
        <v>85</v>
      </c>
      <c r="O38" s="3"/>
      <c r="P38" s="3"/>
      <c r="Q38" s="3"/>
      <c r="R38" s="3"/>
      <c r="S38" s="99" t="s">
        <v>83</v>
      </c>
      <c r="T38" s="97" t="s">
        <v>84</v>
      </c>
      <c r="U38" s="97" t="s">
        <v>70</v>
      </c>
      <c r="V38" s="97" t="s">
        <v>85</v>
      </c>
      <c r="W38" s="3"/>
      <c r="X38" s="3"/>
      <c r="Y38" s="3"/>
      <c r="Z38" s="3"/>
      <c r="AA38" s="99" t="s">
        <v>83</v>
      </c>
      <c r="AB38" s="97" t="s">
        <v>84</v>
      </c>
      <c r="AC38" s="97" t="s">
        <v>70</v>
      </c>
      <c r="AD38" s="97" t="s">
        <v>85</v>
      </c>
      <c r="AE38" s="3"/>
      <c r="AF38" s="3"/>
      <c r="AG38" s="3"/>
      <c r="AH38" s="37"/>
      <c r="AI38" s="99" t="s">
        <v>83</v>
      </c>
      <c r="AJ38" s="97" t="s">
        <v>84</v>
      </c>
      <c r="AK38" s="97" t="s">
        <v>70</v>
      </c>
      <c r="AL38" s="97" t="s">
        <v>85</v>
      </c>
      <c r="AM38" s="3"/>
      <c r="AN38" s="3"/>
      <c r="AO38" s="3"/>
      <c r="AP38" s="3"/>
      <c r="AQ38" s="99" t="s">
        <v>83</v>
      </c>
      <c r="AR38" s="97" t="s">
        <v>84</v>
      </c>
      <c r="AS38" s="97" t="s">
        <v>70</v>
      </c>
      <c r="AT38" s="97" t="s">
        <v>85</v>
      </c>
      <c r="AU38" s="3"/>
      <c r="AV38" s="3"/>
      <c r="AW38" s="3"/>
      <c r="AX38" s="3"/>
      <c r="AY38" s="99" t="s">
        <v>83</v>
      </c>
      <c r="AZ38" s="97" t="s">
        <v>84</v>
      </c>
      <c r="BA38" s="97" t="s">
        <v>70</v>
      </c>
      <c r="BB38" s="97" t="s">
        <v>85</v>
      </c>
      <c r="BC38" s="3"/>
      <c r="BD38" s="3"/>
      <c r="BE38" s="3"/>
      <c r="BF38" s="37"/>
      <c r="BG38" s="27" t="s">
        <v>108</v>
      </c>
      <c r="BH38" s="37"/>
    </row>
    <row r="39" spans="1:60" ht="12.75" x14ac:dyDescent="0.2">
      <c r="A39" s="112" t="s">
        <v>86</v>
      </c>
      <c r="B39" s="264"/>
      <c r="C39" s="104">
        <v>0</v>
      </c>
      <c r="D39" s="101">
        <v>0</v>
      </c>
      <c r="E39" s="102">
        <f t="shared" ref="E39:E45" si="0">AVERAGE(C39:D39)</f>
        <v>0</v>
      </c>
      <c r="F39" s="103">
        <f t="shared" ref="F39:F45" si="1">STDEV(C39:D39)</f>
        <v>0</v>
      </c>
      <c r="K39" s="104">
        <v>0</v>
      </c>
      <c r="L39" s="101">
        <v>0</v>
      </c>
      <c r="M39" s="102">
        <f t="shared" ref="M39:M45" si="2">AVERAGE(K39:L39)</f>
        <v>0</v>
      </c>
      <c r="N39" s="103">
        <f t="shared" ref="N39:N45" si="3">STDEV(K39:L39)</f>
        <v>0</v>
      </c>
      <c r="S39" s="104">
        <v>0</v>
      </c>
      <c r="T39" s="101">
        <v>0</v>
      </c>
      <c r="U39" s="102">
        <f t="shared" ref="U39:U45" si="4">AVERAGE(S39:T39)</f>
        <v>0</v>
      </c>
      <c r="V39" s="103">
        <f t="shared" ref="V39:V45" si="5">STDEV(S39:T39)</f>
        <v>0</v>
      </c>
      <c r="AA39" s="104">
        <v>0.94</v>
      </c>
      <c r="AB39" s="101">
        <v>0.93</v>
      </c>
      <c r="AC39" s="102">
        <f t="shared" ref="AC39:AC44" si="6">AVERAGE(AA39:AB39)</f>
        <v>0.93500000000000005</v>
      </c>
      <c r="AD39" s="103">
        <f t="shared" ref="AD39:AD44" si="7">STDEV(AA39:AB39)</f>
        <v>7.0710678118654034E-3</v>
      </c>
      <c r="AH39" s="16"/>
      <c r="AI39" s="104">
        <v>0.22</v>
      </c>
      <c r="AJ39" s="101">
        <v>0.21</v>
      </c>
      <c r="AK39" s="102">
        <f t="shared" ref="AK39:AK45" si="8">AVERAGE(AI39:AJ39)</f>
        <v>0.215</v>
      </c>
      <c r="AL39" s="103">
        <f t="shared" ref="AL39:AL45" si="9">STDEV(AI39:AJ39)</f>
        <v>7.0710678118654814E-3</v>
      </c>
      <c r="AQ39" s="104">
        <v>0.14000000000000001</v>
      </c>
      <c r="AR39" s="101">
        <v>0.12</v>
      </c>
      <c r="AS39" s="102">
        <f t="shared" ref="AS39:AS45" si="10">AVERAGE(AQ39:AR39)</f>
        <v>0.13</v>
      </c>
      <c r="AT39" s="103">
        <f t="shared" ref="AT39:AT45" si="11">STDEV(AQ39:AR39)</f>
        <v>1.4142135623730963E-2</v>
      </c>
      <c r="AY39" s="104">
        <v>0.13</v>
      </c>
      <c r="AZ39" s="101">
        <v>0.13</v>
      </c>
      <c r="BA39" s="102">
        <f t="shared" ref="BA39:BA45" si="12">AVERAGE(AY39:AZ39)</f>
        <v>0.13</v>
      </c>
      <c r="BB39" s="103">
        <f t="shared" ref="BB39:BB45" si="13">STDEV(AY39:AZ39)</f>
        <v>0</v>
      </c>
      <c r="BG39" s="104">
        <v>0.38</v>
      </c>
      <c r="BH39" s="16"/>
    </row>
    <row r="40" spans="1:60" ht="12.75" x14ac:dyDescent="0.2">
      <c r="A40" s="112" t="s">
        <v>87</v>
      </c>
      <c r="B40" s="264"/>
      <c r="C40" s="104">
        <v>14.36</v>
      </c>
      <c r="D40" s="101">
        <v>14.21</v>
      </c>
      <c r="E40" s="102">
        <f t="shared" si="0"/>
        <v>14.285</v>
      </c>
      <c r="F40" s="103">
        <f t="shared" si="1"/>
        <v>0.10606601717798111</v>
      </c>
      <c r="K40" s="104">
        <v>21.41</v>
      </c>
      <c r="L40" s="101">
        <v>22.96</v>
      </c>
      <c r="M40" s="102">
        <f t="shared" si="2"/>
        <v>22.185000000000002</v>
      </c>
      <c r="N40" s="103">
        <f t="shared" si="3"/>
        <v>1.0960155108391492</v>
      </c>
      <c r="S40" s="104">
        <v>31.4</v>
      </c>
      <c r="T40" s="101">
        <v>30.49</v>
      </c>
      <c r="U40" s="102">
        <f t="shared" si="4"/>
        <v>30.945</v>
      </c>
      <c r="V40" s="103">
        <f t="shared" si="5"/>
        <v>0.64346717087975835</v>
      </c>
      <c r="AA40" s="104">
        <v>69.81</v>
      </c>
      <c r="AB40" s="101">
        <v>70.77</v>
      </c>
      <c r="AC40" s="102">
        <f t="shared" si="6"/>
        <v>70.289999999999992</v>
      </c>
      <c r="AD40" s="103">
        <f t="shared" si="7"/>
        <v>0.67882250993908122</v>
      </c>
      <c r="AH40" s="16"/>
      <c r="AI40" s="104">
        <v>36.99</v>
      </c>
      <c r="AJ40" s="101">
        <v>36.479999999999997</v>
      </c>
      <c r="AK40" s="102">
        <f t="shared" si="8"/>
        <v>36.734999999999999</v>
      </c>
      <c r="AL40" s="103">
        <f t="shared" si="9"/>
        <v>0.36062445840514284</v>
      </c>
      <c r="AQ40" s="104">
        <v>33.57</v>
      </c>
      <c r="AR40" s="101">
        <v>33.57</v>
      </c>
      <c r="AS40" s="102">
        <f t="shared" si="10"/>
        <v>33.57</v>
      </c>
      <c r="AT40" s="103">
        <f t="shared" si="11"/>
        <v>0</v>
      </c>
      <c r="AY40" s="104">
        <v>43.83</v>
      </c>
      <c r="AZ40" s="101">
        <v>44.22</v>
      </c>
      <c r="BA40" s="102">
        <f t="shared" si="12"/>
        <v>44.024999999999999</v>
      </c>
      <c r="BB40" s="103">
        <f t="shared" si="13"/>
        <v>0.27577164466275395</v>
      </c>
      <c r="BF40" s="16"/>
      <c r="BG40" s="101">
        <v>12.39</v>
      </c>
      <c r="BH40" s="16"/>
    </row>
    <row r="41" spans="1:60" ht="12.75" x14ac:dyDescent="0.2">
      <c r="A41" s="112" t="s">
        <v>88</v>
      </c>
      <c r="B41" s="264"/>
      <c r="C41" s="104">
        <v>0</v>
      </c>
      <c r="D41" s="101">
        <v>0</v>
      </c>
      <c r="E41" s="102">
        <f t="shared" si="0"/>
        <v>0</v>
      </c>
      <c r="F41" s="103">
        <f t="shared" si="1"/>
        <v>0</v>
      </c>
      <c r="K41" s="104">
        <v>0</v>
      </c>
      <c r="L41" s="101">
        <v>0</v>
      </c>
      <c r="M41" s="102">
        <f t="shared" si="2"/>
        <v>0</v>
      </c>
      <c r="N41" s="103">
        <f t="shared" si="3"/>
        <v>0</v>
      </c>
      <c r="S41" s="104">
        <v>0</v>
      </c>
      <c r="T41" s="101">
        <v>0</v>
      </c>
      <c r="U41" s="102">
        <f t="shared" si="4"/>
        <v>0</v>
      </c>
      <c r="V41" s="103">
        <f t="shared" si="5"/>
        <v>0</v>
      </c>
      <c r="AA41" s="104">
        <v>0.14000000000000001</v>
      </c>
      <c r="AB41" s="101">
        <v>0.14000000000000001</v>
      </c>
      <c r="AC41" s="102">
        <f t="shared" si="6"/>
        <v>0.14000000000000001</v>
      </c>
      <c r="AD41" s="103">
        <f t="shared" si="7"/>
        <v>0</v>
      </c>
      <c r="AH41" s="16"/>
      <c r="AI41" s="104">
        <v>0</v>
      </c>
      <c r="AJ41" s="101">
        <v>0</v>
      </c>
      <c r="AK41" s="102">
        <f t="shared" si="8"/>
        <v>0</v>
      </c>
      <c r="AL41" s="103">
        <f t="shared" si="9"/>
        <v>0</v>
      </c>
      <c r="AQ41" s="104">
        <v>0</v>
      </c>
      <c r="AR41" s="101">
        <v>0</v>
      </c>
      <c r="AS41" s="102">
        <f t="shared" si="10"/>
        <v>0</v>
      </c>
      <c r="AT41" s="103">
        <f t="shared" si="11"/>
        <v>0</v>
      </c>
      <c r="AY41" s="104">
        <v>0</v>
      </c>
      <c r="AZ41" s="101">
        <v>0</v>
      </c>
      <c r="BA41" s="102">
        <f t="shared" si="12"/>
        <v>0</v>
      </c>
      <c r="BB41" s="103">
        <f t="shared" si="13"/>
        <v>0</v>
      </c>
      <c r="BF41" s="16"/>
      <c r="BG41" s="101">
        <v>0</v>
      </c>
      <c r="BH41" s="16"/>
    </row>
    <row r="42" spans="1:60" ht="12.75" x14ac:dyDescent="0.2">
      <c r="A42" s="112" t="s">
        <v>89</v>
      </c>
      <c r="B42" s="264"/>
      <c r="C42" s="104">
        <v>0</v>
      </c>
      <c r="D42" s="101">
        <v>0</v>
      </c>
      <c r="E42" s="102">
        <f t="shared" si="0"/>
        <v>0</v>
      </c>
      <c r="F42" s="103">
        <f t="shared" si="1"/>
        <v>0</v>
      </c>
      <c r="K42" s="104">
        <v>0</v>
      </c>
      <c r="L42" s="101">
        <v>0</v>
      </c>
      <c r="M42" s="102">
        <f t="shared" si="2"/>
        <v>0</v>
      </c>
      <c r="N42" s="103">
        <f t="shared" si="3"/>
        <v>0</v>
      </c>
      <c r="S42" s="104">
        <v>0</v>
      </c>
      <c r="T42" s="101">
        <v>0</v>
      </c>
      <c r="U42" s="102">
        <f t="shared" si="4"/>
        <v>0</v>
      </c>
      <c r="V42" s="103">
        <f t="shared" si="5"/>
        <v>0</v>
      </c>
      <c r="AA42" s="104">
        <v>0</v>
      </c>
      <c r="AB42" s="101">
        <v>0</v>
      </c>
      <c r="AC42" s="102">
        <f t="shared" si="6"/>
        <v>0</v>
      </c>
      <c r="AD42" s="103">
        <f t="shared" si="7"/>
        <v>0</v>
      </c>
      <c r="AH42" s="16"/>
      <c r="AI42" s="104">
        <v>0</v>
      </c>
      <c r="AJ42" s="101">
        <v>0</v>
      </c>
      <c r="AK42" s="102">
        <f t="shared" si="8"/>
        <v>0</v>
      </c>
      <c r="AL42" s="103">
        <f t="shared" si="9"/>
        <v>0</v>
      </c>
      <c r="AQ42" s="104">
        <v>0</v>
      </c>
      <c r="AR42" s="101">
        <v>0</v>
      </c>
      <c r="AS42" s="102">
        <f t="shared" si="10"/>
        <v>0</v>
      </c>
      <c r="AT42" s="103">
        <f t="shared" si="11"/>
        <v>0</v>
      </c>
      <c r="AY42" s="104">
        <v>0</v>
      </c>
      <c r="AZ42" s="101">
        <v>0</v>
      </c>
      <c r="BA42" s="102">
        <f t="shared" si="12"/>
        <v>0</v>
      </c>
      <c r="BB42" s="103">
        <f t="shared" si="13"/>
        <v>0</v>
      </c>
      <c r="BF42" s="16"/>
      <c r="BG42" s="101">
        <v>0</v>
      </c>
      <c r="BH42" s="16"/>
    </row>
    <row r="43" spans="1:60" ht="12.75" x14ac:dyDescent="0.2">
      <c r="A43" s="112" t="s">
        <v>90</v>
      </c>
      <c r="B43" s="264"/>
      <c r="C43" s="104">
        <v>0.54</v>
      </c>
      <c r="D43" s="101">
        <v>0.11</v>
      </c>
      <c r="E43" s="102">
        <f t="shared" si="0"/>
        <v>0.32500000000000001</v>
      </c>
      <c r="F43" s="103">
        <f t="shared" si="1"/>
        <v>0.30405591591021547</v>
      </c>
      <c r="K43" s="104">
        <v>0.26</v>
      </c>
      <c r="L43" s="101">
        <v>0.35</v>
      </c>
      <c r="M43" s="102">
        <f t="shared" si="2"/>
        <v>0.30499999999999999</v>
      </c>
      <c r="N43" s="103">
        <f t="shared" si="3"/>
        <v>6.363961030678926E-2</v>
      </c>
      <c r="S43" s="104">
        <v>0.3</v>
      </c>
      <c r="T43" s="101">
        <v>0.25</v>
      </c>
      <c r="U43" s="102">
        <f t="shared" si="4"/>
        <v>0.27500000000000002</v>
      </c>
      <c r="V43" s="103">
        <f t="shared" si="5"/>
        <v>3.5355339059327369E-2</v>
      </c>
      <c r="AA43" s="104">
        <v>0</v>
      </c>
      <c r="AB43" s="101">
        <v>0</v>
      </c>
      <c r="AC43" s="102">
        <f t="shared" si="6"/>
        <v>0</v>
      </c>
      <c r="AD43" s="103">
        <f t="shared" si="7"/>
        <v>0</v>
      </c>
      <c r="AH43" s="16"/>
      <c r="AI43" s="104">
        <v>0.25</v>
      </c>
      <c r="AJ43" s="101">
        <v>0.28000000000000003</v>
      </c>
      <c r="AK43" s="102">
        <f t="shared" si="8"/>
        <v>0.26500000000000001</v>
      </c>
      <c r="AL43" s="103">
        <f t="shared" si="9"/>
        <v>2.1213203435596444E-2</v>
      </c>
      <c r="AQ43" s="104">
        <v>0.33</v>
      </c>
      <c r="AR43" s="101">
        <v>0.35</v>
      </c>
      <c r="AS43" s="102">
        <f t="shared" si="10"/>
        <v>0.33999999999999997</v>
      </c>
      <c r="AT43" s="103">
        <f t="shared" si="11"/>
        <v>1.4142135623730925E-2</v>
      </c>
      <c r="AY43" s="104">
        <v>2.4900000000000002</v>
      </c>
      <c r="AZ43" s="101">
        <v>2.5099999999999998</v>
      </c>
      <c r="BA43" s="102">
        <f t="shared" si="12"/>
        <v>2.5</v>
      </c>
      <c r="BB43" s="103">
        <f t="shared" si="13"/>
        <v>1.4142135623730649E-2</v>
      </c>
      <c r="BF43" s="16"/>
      <c r="BG43" s="101">
        <v>0.43</v>
      </c>
      <c r="BH43" s="16"/>
    </row>
    <row r="44" spans="1:60" ht="12.75" x14ac:dyDescent="0.2">
      <c r="A44" s="112" t="s">
        <v>91</v>
      </c>
      <c r="B44" s="264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H44" s="16"/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Y44" s="104">
        <v>0</v>
      </c>
      <c r="AZ44" s="101">
        <v>0</v>
      </c>
      <c r="BA44" s="102">
        <f t="shared" si="12"/>
        <v>0</v>
      </c>
      <c r="BB44" s="103">
        <f t="shared" si="13"/>
        <v>0</v>
      </c>
      <c r="BF44" s="16"/>
      <c r="BG44" s="101">
        <v>0</v>
      </c>
      <c r="BH44" s="16"/>
    </row>
    <row r="45" spans="1:60" ht="12.75" x14ac:dyDescent="0.2">
      <c r="A45" s="112" t="s">
        <v>92</v>
      </c>
      <c r="B45" s="264"/>
      <c r="C45" s="104">
        <v>14.02</v>
      </c>
      <c r="D45" s="101">
        <v>13.91</v>
      </c>
      <c r="E45" s="102">
        <f t="shared" si="0"/>
        <v>13.965</v>
      </c>
      <c r="F45" s="103">
        <f t="shared" si="1"/>
        <v>7.7781745930519827E-2</v>
      </c>
      <c r="K45" s="104">
        <v>22.68</v>
      </c>
      <c r="L45" s="101">
        <v>22.69</v>
      </c>
      <c r="M45" s="102">
        <f t="shared" si="2"/>
        <v>22.685000000000002</v>
      </c>
      <c r="N45" s="103">
        <f t="shared" si="3"/>
        <v>7.0710678118665812E-3</v>
      </c>
      <c r="S45" s="104">
        <v>34.950000000000003</v>
      </c>
      <c r="T45" s="101">
        <v>34.74</v>
      </c>
      <c r="U45" s="102">
        <f t="shared" si="4"/>
        <v>34.844999999999999</v>
      </c>
      <c r="V45" s="103">
        <f t="shared" si="5"/>
        <v>0.14849242404917559</v>
      </c>
      <c r="AA45" s="235" t="s">
        <v>107</v>
      </c>
      <c r="AB45" s="236"/>
      <c r="AC45" s="236"/>
      <c r="AD45" s="236"/>
      <c r="AH45" s="16"/>
      <c r="AI45" s="104">
        <v>205.19</v>
      </c>
      <c r="AJ45" s="101">
        <v>205.06</v>
      </c>
      <c r="AK45" s="102">
        <f t="shared" si="8"/>
        <v>205.125</v>
      </c>
      <c r="AL45" s="103">
        <f t="shared" si="9"/>
        <v>9.1923881554247966E-2</v>
      </c>
      <c r="AQ45" s="104">
        <v>77.86</v>
      </c>
      <c r="AR45" s="101">
        <v>77.86</v>
      </c>
      <c r="AS45" s="102">
        <f t="shared" si="10"/>
        <v>77.86</v>
      </c>
      <c r="AT45" s="103">
        <f t="shared" si="11"/>
        <v>0</v>
      </c>
      <c r="AY45" s="104">
        <v>87.77</v>
      </c>
      <c r="AZ45" s="101">
        <v>87.95</v>
      </c>
      <c r="BA45" s="102">
        <f t="shared" si="12"/>
        <v>87.86</v>
      </c>
      <c r="BB45" s="103">
        <f t="shared" si="13"/>
        <v>0.12727922061358338</v>
      </c>
      <c r="BF45" s="16"/>
      <c r="BG45" s="101">
        <v>43.73</v>
      </c>
      <c r="BH45" s="16"/>
    </row>
    <row r="46" spans="1:60" ht="12.75" x14ac:dyDescent="0.2">
      <c r="A46" s="876" t="s">
        <v>55</v>
      </c>
      <c r="B46" s="862"/>
      <c r="C46" s="106"/>
      <c r="D46" s="52"/>
      <c r="E46" s="52"/>
      <c r="F46" s="52"/>
      <c r="G46" s="52"/>
      <c r="H46" s="52"/>
      <c r="I46" s="52"/>
      <c r="J46" s="53"/>
      <c r="K46" s="106"/>
      <c r="L46" s="52"/>
      <c r="M46" s="52"/>
      <c r="N46" s="52"/>
      <c r="O46" s="52"/>
      <c r="P46" s="52"/>
      <c r="Q46" s="52"/>
      <c r="R46" s="53"/>
      <c r="S46" s="106"/>
      <c r="T46" s="52"/>
      <c r="U46" s="52"/>
      <c r="V46" s="52"/>
      <c r="W46" s="52"/>
      <c r="X46" s="52"/>
      <c r="Y46" s="52"/>
      <c r="Z46" s="53"/>
      <c r="AA46" s="106"/>
      <c r="AB46" s="52"/>
      <c r="AC46" s="52"/>
      <c r="AD46" s="52"/>
      <c r="AE46" s="52"/>
      <c r="AF46" s="301"/>
      <c r="AG46" s="106"/>
      <c r="AH46" s="302"/>
      <c r="AI46" s="106"/>
      <c r="AJ46" s="53"/>
      <c r="AK46" s="52"/>
      <c r="AL46" s="52"/>
      <c r="AM46" s="52"/>
      <c r="AN46" s="52"/>
      <c r="AO46" s="52"/>
      <c r="AP46" s="52"/>
      <c r="AQ46" s="106"/>
      <c r="AR46" s="53"/>
      <c r="AS46" s="52"/>
      <c r="AT46" s="52"/>
      <c r="AU46" s="52"/>
      <c r="AV46" s="52"/>
      <c r="AW46" s="52"/>
      <c r="AX46" s="52"/>
      <c r="AY46" s="106"/>
      <c r="AZ46" s="53"/>
      <c r="BA46" s="52"/>
      <c r="BB46" s="52"/>
      <c r="BC46" s="52"/>
      <c r="BD46" s="52"/>
      <c r="BE46" s="52"/>
      <c r="BF46" s="52"/>
      <c r="BG46" s="52"/>
      <c r="BH46" s="52"/>
    </row>
    <row r="47" spans="1:60" ht="12.75" x14ac:dyDescent="0.2">
      <c r="A47" s="893" t="s">
        <v>56</v>
      </c>
      <c r="B47" s="267" t="s">
        <v>93</v>
      </c>
      <c r="C47" s="104">
        <v>7.66</v>
      </c>
      <c r="K47" s="104">
        <v>7.73</v>
      </c>
      <c r="S47" s="104">
        <v>7.65</v>
      </c>
      <c r="AA47" s="104">
        <v>7.31</v>
      </c>
      <c r="AH47" s="16"/>
      <c r="AI47" s="104">
        <v>7.51</v>
      </c>
      <c r="AQ47" s="104">
        <v>7.64</v>
      </c>
      <c r="AY47" s="104">
        <v>7.66</v>
      </c>
      <c r="BF47" s="16"/>
      <c r="BH47" s="16"/>
    </row>
    <row r="48" spans="1:60" ht="12.75" x14ac:dyDescent="0.2">
      <c r="A48" s="856"/>
      <c r="B48" s="268" t="s">
        <v>94</v>
      </c>
      <c r="C48" s="104">
        <v>7.72</v>
      </c>
      <c r="K48" s="104">
        <v>7.92</v>
      </c>
      <c r="S48" s="104">
        <v>7.74</v>
      </c>
      <c r="AA48" s="104">
        <v>7.36</v>
      </c>
      <c r="AH48" s="16"/>
      <c r="AI48" s="104">
        <v>7.67</v>
      </c>
      <c r="AQ48" s="104">
        <v>7.67</v>
      </c>
      <c r="AY48" s="104">
        <v>7.72</v>
      </c>
      <c r="BF48" s="16"/>
      <c r="BH48" s="16"/>
    </row>
    <row r="49" spans="1:60" ht="12.75" x14ac:dyDescent="0.2">
      <c r="A49" s="62" t="s">
        <v>96</v>
      </c>
      <c r="B49" s="269" t="s">
        <v>97</v>
      </c>
      <c r="C49" s="104">
        <v>106.5</v>
      </c>
      <c r="K49" s="104">
        <v>154.9</v>
      </c>
      <c r="S49" s="104">
        <v>232.9</v>
      </c>
      <c r="AA49" s="104">
        <v>1835</v>
      </c>
      <c r="AH49" s="16"/>
      <c r="AI49" s="104">
        <v>497</v>
      </c>
      <c r="AQ49" s="104">
        <v>544</v>
      </c>
      <c r="AY49" s="104">
        <v>422</v>
      </c>
      <c r="BF49" s="16"/>
      <c r="BH49" s="16"/>
    </row>
    <row r="50" spans="1:60" ht="12.75" x14ac:dyDescent="0.2">
      <c r="A50" s="62" t="s">
        <v>57</v>
      </c>
      <c r="B50" s="269" t="s">
        <v>58</v>
      </c>
      <c r="C50" s="104">
        <v>0</v>
      </c>
      <c r="K50" s="104">
        <v>0</v>
      </c>
      <c r="S50" s="104">
        <v>0.03</v>
      </c>
      <c r="AA50" s="104">
        <v>0</v>
      </c>
      <c r="AH50" s="16"/>
      <c r="AI50" s="104">
        <v>0</v>
      </c>
      <c r="AQ50" s="104">
        <v>7.0000000000000007E-2</v>
      </c>
      <c r="AY50" s="104">
        <v>0.24</v>
      </c>
      <c r="BF50" s="16"/>
      <c r="BH50" s="16"/>
    </row>
    <row r="51" spans="1:60" ht="12.75" x14ac:dyDescent="0.2">
      <c r="A51" s="64" t="s">
        <v>59</v>
      </c>
      <c r="B51" s="270" t="s">
        <v>60</v>
      </c>
      <c r="C51" s="104">
        <v>24.400000000000002</v>
      </c>
      <c r="K51" s="104">
        <v>26.900000000000002</v>
      </c>
      <c r="S51" s="104">
        <v>29.400000000000002</v>
      </c>
      <c r="AA51" s="104">
        <v>21.200000000000003</v>
      </c>
      <c r="AH51" s="16"/>
      <c r="AI51" s="104">
        <v>24.200000000000003</v>
      </c>
      <c r="AQ51" s="104">
        <v>19.600000000000001</v>
      </c>
      <c r="AY51" s="104">
        <v>58.400000000000006</v>
      </c>
      <c r="BF51" s="16"/>
      <c r="BH51" s="16"/>
    </row>
    <row r="52" spans="1:60" ht="12.75" x14ac:dyDescent="0.2">
      <c r="A52" s="884" t="s">
        <v>98</v>
      </c>
      <c r="B52" s="862"/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303"/>
      <c r="AG52" s="155"/>
      <c r="AH52" s="304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</row>
    <row r="53" spans="1:60" ht="12.75" x14ac:dyDescent="0.2">
      <c r="A53" s="24"/>
      <c r="B53" s="258"/>
      <c r="C53" s="305" t="s">
        <v>99</v>
      </c>
      <c r="D53" s="306" t="s">
        <v>100</v>
      </c>
      <c r="E53" s="306" t="s">
        <v>24</v>
      </c>
      <c r="F53" s="306" t="s">
        <v>25</v>
      </c>
      <c r="G53" s="306" t="s">
        <v>101</v>
      </c>
      <c r="H53" s="306" t="s">
        <v>102</v>
      </c>
      <c r="I53" s="306" t="s">
        <v>24</v>
      </c>
      <c r="J53" s="70" t="s">
        <v>25</v>
      </c>
      <c r="K53" s="305" t="s">
        <v>99</v>
      </c>
      <c r="L53" s="306" t="s">
        <v>100</v>
      </c>
      <c r="M53" s="306" t="s">
        <v>24</v>
      </c>
      <c r="N53" s="306" t="s">
        <v>25</v>
      </c>
      <c r="O53" s="306" t="s">
        <v>101</v>
      </c>
      <c r="P53" s="306" t="s">
        <v>102</v>
      </c>
      <c r="Q53" s="306" t="s">
        <v>24</v>
      </c>
      <c r="R53" s="70" t="s">
        <v>25</v>
      </c>
      <c r="S53" s="305" t="s">
        <v>99</v>
      </c>
      <c r="T53" s="306" t="s">
        <v>100</v>
      </c>
      <c r="U53" s="306" t="s">
        <v>24</v>
      </c>
      <c r="V53" s="306" t="s">
        <v>25</v>
      </c>
      <c r="W53" s="306" t="s">
        <v>101</v>
      </c>
      <c r="X53" s="306" t="s">
        <v>102</v>
      </c>
      <c r="Y53" s="306" t="s">
        <v>24</v>
      </c>
      <c r="Z53" s="70" t="s">
        <v>25</v>
      </c>
      <c r="AA53" s="305" t="s">
        <v>99</v>
      </c>
      <c r="AB53" s="306" t="s">
        <v>100</v>
      </c>
      <c r="AC53" s="306" t="s">
        <v>24</v>
      </c>
      <c r="AD53" s="306" t="s">
        <v>25</v>
      </c>
      <c r="AE53" s="306" t="s">
        <v>101</v>
      </c>
      <c r="AF53" s="307" t="s">
        <v>102</v>
      </c>
      <c r="AG53" s="306" t="s">
        <v>24</v>
      </c>
      <c r="AH53" s="70" t="s">
        <v>25</v>
      </c>
      <c r="AI53" s="305" t="s">
        <v>99</v>
      </c>
      <c r="AJ53" s="306" t="s">
        <v>100</v>
      </c>
      <c r="AK53" s="306" t="s">
        <v>24</v>
      </c>
      <c r="AL53" s="306" t="s">
        <v>25</v>
      </c>
      <c r="AM53" s="306" t="s">
        <v>101</v>
      </c>
      <c r="AN53" s="306" t="s">
        <v>102</v>
      </c>
      <c r="AO53" s="306" t="s">
        <v>24</v>
      </c>
      <c r="AP53" s="70" t="s">
        <v>25</v>
      </c>
      <c r="AQ53" s="305" t="s">
        <v>99</v>
      </c>
      <c r="AR53" s="306" t="s">
        <v>100</v>
      </c>
      <c r="AS53" s="306" t="s">
        <v>24</v>
      </c>
      <c r="AT53" s="306" t="s">
        <v>25</v>
      </c>
      <c r="AU53" s="306" t="s">
        <v>101</v>
      </c>
      <c r="AV53" s="306" t="s">
        <v>102</v>
      </c>
      <c r="AW53" s="306" t="s">
        <v>24</v>
      </c>
      <c r="AX53" s="70" t="s">
        <v>25</v>
      </c>
      <c r="AY53" s="305" t="s">
        <v>99</v>
      </c>
      <c r="AZ53" s="306" t="s">
        <v>100</v>
      </c>
      <c r="BA53" s="306" t="s">
        <v>24</v>
      </c>
      <c r="BB53" s="306" t="s">
        <v>25</v>
      </c>
      <c r="BC53" s="306" t="s">
        <v>101</v>
      </c>
      <c r="BD53" s="306" t="s">
        <v>102</v>
      </c>
      <c r="BE53" s="306" t="s">
        <v>24</v>
      </c>
      <c r="BF53" s="70" t="s">
        <v>25</v>
      </c>
      <c r="BG53" s="113" t="s">
        <v>149</v>
      </c>
      <c r="BH53" s="113" t="s">
        <v>150</v>
      </c>
    </row>
    <row r="54" spans="1:60" ht="12.75" x14ac:dyDescent="0.2">
      <c r="A54" s="113" t="s">
        <v>103</v>
      </c>
      <c r="B54" s="258"/>
      <c r="C54" s="115">
        <v>3.0339999999999998</v>
      </c>
      <c r="D54" s="117">
        <v>3.0680000000000001</v>
      </c>
      <c r="E54" s="308">
        <f>AVERAGE(C54:D54)</f>
        <v>3.0510000000000002</v>
      </c>
      <c r="F54" s="308">
        <f>STDEV(C54:D54)</f>
        <v>2.4041630560342794E-2</v>
      </c>
      <c r="G54" s="117">
        <v>2.6949999999999998</v>
      </c>
      <c r="H54" s="117">
        <v>2.6389999999999998</v>
      </c>
      <c r="I54" s="308">
        <f>AVERAGE(G54:H54)</f>
        <v>2.6669999999999998</v>
      </c>
      <c r="J54" s="309">
        <f>STDEV(G54:H54)</f>
        <v>3.9597979746446695E-2</v>
      </c>
      <c r="K54" s="117">
        <v>3.1419999999999999</v>
      </c>
      <c r="L54" s="117">
        <v>3.0059999999999998</v>
      </c>
      <c r="M54" s="308">
        <f>AVERAGE(K54:L54)</f>
        <v>3.0739999999999998</v>
      </c>
      <c r="N54" s="308">
        <f>STDEV(K54:L54)</f>
        <v>9.6166522241370553E-2</v>
      </c>
      <c r="O54" s="117">
        <v>2.6509999999999998</v>
      </c>
      <c r="P54" s="117">
        <v>2.734</v>
      </c>
      <c r="Q54" s="308">
        <f>AVERAGE(O54:P54)</f>
        <v>2.6924999999999999</v>
      </c>
      <c r="R54" s="309">
        <f>STDEV(O54:P54)</f>
        <v>5.8689862838483577E-2</v>
      </c>
      <c r="S54" s="117">
        <v>2.6720000000000002</v>
      </c>
      <c r="T54" s="117">
        <v>2.7370000000000001</v>
      </c>
      <c r="U54" s="308">
        <f>AVERAGE(S54:T54)</f>
        <v>2.7045000000000003</v>
      </c>
      <c r="V54" s="308">
        <f>STDEV(S54:T54)</f>
        <v>4.5961940777125551E-2</v>
      </c>
      <c r="W54" s="117">
        <v>2.7360000000000002</v>
      </c>
      <c r="X54" s="117">
        <v>2.65</v>
      </c>
      <c r="Y54" s="308">
        <f>AVERAGE(W54:X54)</f>
        <v>2.6930000000000001</v>
      </c>
      <c r="Z54" s="309">
        <f>STDEV(W54:X54)</f>
        <v>6.0811183182043295E-2</v>
      </c>
      <c r="AA54" s="115">
        <v>1.123</v>
      </c>
      <c r="AB54" s="117">
        <v>1.224</v>
      </c>
      <c r="AC54" s="308">
        <f>AVERAGE(AA54:AB54)</f>
        <v>1.1735</v>
      </c>
      <c r="AD54" s="308">
        <f>STDEV(AA54:AB54)</f>
        <v>7.1417784899841283E-2</v>
      </c>
      <c r="AE54" s="117">
        <v>1.2589999999999999</v>
      </c>
      <c r="AF54" s="117">
        <v>1.1259999999999999</v>
      </c>
      <c r="AG54" s="308">
        <f>AVERAGE(AE54:AF54)</f>
        <v>1.1924999999999999</v>
      </c>
      <c r="AH54" s="309">
        <f>STDEV(AE54:AF54)</f>
        <v>9.4045201897810835E-2</v>
      </c>
      <c r="AI54" s="117">
        <v>2.6429999999999998</v>
      </c>
      <c r="AJ54" s="117">
        <v>2.5329999999999999</v>
      </c>
      <c r="AK54" s="308">
        <f>AVERAGE(AI54:AJ54)</f>
        <v>2.5880000000000001</v>
      </c>
      <c r="AL54" s="308">
        <f>STDEV(AI54:AJ54)</f>
        <v>7.7781745930520133E-2</v>
      </c>
      <c r="AM54" s="117">
        <v>2.4249999999999998</v>
      </c>
      <c r="AN54" s="117">
        <v>2.407</v>
      </c>
      <c r="AO54" s="308">
        <f>AVERAGE(AM54:AN54)</f>
        <v>2.4159999999999999</v>
      </c>
      <c r="AP54" s="309">
        <f>STDEV(AM54:AN54)</f>
        <v>1.272792206135771E-2</v>
      </c>
      <c r="AQ54" s="115">
        <v>2.4729999999999999</v>
      </c>
      <c r="AR54" s="117">
        <v>2.4500000000000002</v>
      </c>
      <c r="AS54" s="308">
        <f>AVERAGE(AQ54:AR54)</f>
        <v>2.4615</v>
      </c>
      <c r="AT54" s="308">
        <f>STDEV(AQ54:AR54)</f>
        <v>1.6263455967290372E-2</v>
      </c>
      <c r="AU54" s="117">
        <v>2.38</v>
      </c>
      <c r="AV54" s="117">
        <v>2.48</v>
      </c>
      <c r="AW54" s="160">
        <f>AVERAGE(AU54:AV54)</f>
        <v>2.4299999999999997</v>
      </c>
      <c r="AX54" s="309">
        <f>STDEV(AU54:AV54)</f>
        <v>7.0710678118654821E-2</v>
      </c>
      <c r="AY54" s="117">
        <v>3.3250000000000002</v>
      </c>
      <c r="AZ54" s="117">
        <v>3.367</v>
      </c>
      <c r="BA54" s="308">
        <f>AVERAGE(AY54:AZ54)</f>
        <v>3.3460000000000001</v>
      </c>
      <c r="BB54" s="308">
        <f>STDEV(AY54:AZ54)</f>
        <v>2.9698484809834867E-2</v>
      </c>
      <c r="BC54" s="117">
        <v>4.0579999999999998</v>
      </c>
      <c r="BD54" s="117">
        <v>3.758</v>
      </c>
      <c r="BE54" s="308">
        <f>AVERAGE(BC54:BD54)</f>
        <v>3.9079999999999999</v>
      </c>
      <c r="BF54" s="309">
        <f>STDEV(BC54:BD54)</f>
        <v>0.21213203435596414</v>
      </c>
      <c r="BG54" s="117">
        <v>1.2809999999999999</v>
      </c>
      <c r="BH54" s="284">
        <v>1.238</v>
      </c>
    </row>
    <row r="55" spans="1:60" ht="12.75" x14ac:dyDescent="0.2">
      <c r="A55" s="143"/>
      <c r="B55" s="264"/>
      <c r="C55" s="61"/>
      <c r="J55" s="16"/>
      <c r="R55" s="16"/>
      <c r="Z55" s="16"/>
      <c r="AA55" s="61"/>
      <c r="AH55" s="16"/>
      <c r="AP55" s="16"/>
      <c r="AQ55" s="61"/>
      <c r="AX55" s="16"/>
      <c r="BF55" s="16"/>
      <c r="BH55" s="16"/>
    </row>
    <row r="56" spans="1:60" ht="12.75" x14ac:dyDescent="0.2">
      <c r="A56" s="143"/>
      <c r="B56" s="264"/>
      <c r="C56" s="61"/>
      <c r="J56" s="16"/>
      <c r="R56" s="16"/>
      <c r="Z56" s="16"/>
      <c r="AA56" s="61"/>
      <c r="AH56" s="16"/>
      <c r="AP56" s="16"/>
      <c r="AQ56" s="61"/>
      <c r="AX56" s="16"/>
      <c r="BF56" s="16"/>
      <c r="BH56" s="16"/>
    </row>
    <row r="57" spans="1:60" ht="12.75" x14ac:dyDescent="0.2">
      <c r="A57" s="143"/>
      <c r="B57" s="264"/>
      <c r="C57" s="61"/>
      <c r="J57" s="16"/>
      <c r="R57" s="16"/>
      <c r="Z57" s="16"/>
      <c r="AA57" s="61"/>
      <c r="AH57" s="16"/>
      <c r="AP57" s="16"/>
      <c r="AQ57" s="61"/>
      <c r="AX57" s="16"/>
      <c r="BF57" s="16"/>
      <c r="BH57" s="16"/>
    </row>
    <row r="58" spans="1:60" ht="12.75" x14ac:dyDescent="0.2">
      <c r="A58" s="143"/>
      <c r="B58" s="264"/>
      <c r="C58" s="61"/>
      <c r="J58" s="16"/>
      <c r="R58" s="16"/>
      <c r="Z58" s="16"/>
      <c r="AA58" s="61"/>
      <c r="AH58" s="16"/>
      <c r="AP58" s="16"/>
      <c r="AQ58" s="61"/>
      <c r="AX58" s="16"/>
      <c r="BF58" s="16"/>
      <c r="BH58" s="16"/>
    </row>
    <row r="59" spans="1:60" ht="12.75" x14ac:dyDescent="0.2">
      <c r="A59" s="143"/>
      <c r="B59" s="264"/>
      <c r="C59" s="61"/>
      <c r="J59" s="16"/>
      <c r="R59" s="16"/>
      <c r="Z59" s="16"/>
      <c r="AA59" s="61"/>
      <c r="AH59" s="16"/>
      <c r="AP59" s="16"/>
      <c r="AQ59" s="61"/>
      <c r="AX59" s="16"/>
      <c r="BF59" s="16"/>
      <c r="BH59" s="16"/>
    </row>
    <row r="60" spans="1:60" ht="12.75" x14ac:dyDescent="0.2">
      <c r="A60" s="143"/>
      <c r="B60" s="264"/>
      <c r="C60" s="61"/>
      <c r="J60" s="16"/>
      <c r="R60" s="16"/>
      <c r="Z60" s="16"/>
      <c r="AA60" s="61"/>
      <c r="AH60" s="16"/>
      <c r="AP60" s="16"/>
      <c r="AQ60" s="61"/>
      <c r="AX60" s="16"/>
      <c r="BF60" s="16"/>
      <c r="BH60" s="16"/>
    </row>
    <row r="61" spans="1:60" ht="12.75" x14ac:dyDescent="0.2">
      <c r="A61" s="143"/>
      <c r="B61" s="264"/>
      <c r="C61" s="61"/>
      <c r="J61" s="16"/>
      <c r="R61" s="16"/>
      <c r="Z61" s="16"/>
      <c r="AA61" s="61"/>
      <c r="AH61" s="16"/>
      <c r="AP61" s="16"/>
      <c r="AQ61" s="61"/>
      <c r="AX61" s="16"/>
      <c r="BF61" s="16"/>
      <c r="BH61" s="16"/>
    </row>
    <row r="62" spans="1:60" ht="12.75" x14ac:dyDescent="0.2">
      <c r="A62" s="143"/>
      <c r="B62" s="264"/>
      <c r="C62" s="61"/>
      <c r="J62" s="16"/>
      <c r="R62" s="16"/>
      <c r="Z62" s="16"/>
      <c r="AA62" s="61"/>
      <c r="AH62" s="16"/>
      <c r="AP62" s="16"/>
      <c r="AQ62" s="61"/>
      <c r="AX62" s="16"/>
      <c r="BF62" s="16"/>
      <c r="BH62" s="16"/>
    </row>
    <row r="63" spans="1:60" ht="12.75" x14ac:dyDescent="0.2">
      <c r="A63" s="143"/>
      <c r="B63" s="264"/>
      <c r="C63" s="61"/>
      <c r="J63" s="16"/>
      <c r="R63" s="16"/>
      <c r="Z63" s="16"/>
      <c r="AA63" s="61"/>
      <c r="AH63" s="16"/>
      <c r="AP63" s="16"/>
      <c r="AQ63" s="61"/>
      <c r="AX63" s="16"/>
      <c r="BF63" s="16"/>
      <c r="BH63" s="16"/>
    </row>
    <row r="64" spans="1:60" ht="12.75" x14ac:dyDescent="0.2">
      <c r="A64" s="143"/>
      <c r="B64" s="264"/>
      <c r="C64" s="61"/>
      <c r="J64" s="16"/>
      <c r="R64" s="16"/>
      <c r="Z64" s="16"/>
      <c r="AA64" s="61"/>
      <c r="AH64" s="16"/>
      <c r="AP64" s="16"/>
      <c r="AQ64" s="61"/>
      <c r="AX64" s="16"/>
      <c r="BF64" s="16"/>
      <c r="BH64" s="16"/>
    </row>
    <row r="65" spans="1:60" ht="12.75" x14ac:dyDescent="0.2">
      <c r="A65" s="143"/>
      <c r="B65" s="264"/>
      <c r="C65" s="61"/>
      <c r="J65" s="16"/>
      <c r="R65" s="16"/>
      <c r="Z65" s="16"/>
      <c r="AA65" s="61"/>
      <c r="AH65" s="16"/>
      <c r="AP65" s="16"/>
      <c r="AQ65" s="61"/>
      <c r="AX65" s="16"/>
      <c r="BF65" s="16"/>
      <c r="BH65" s="16"/>
    </row>
    <row r="66" spans="1:60" ht="12.75" x14ac:dyDescent="0.2">
      <c r="A66" s="143"/>
      <c r="B66" s="264"/>
      <c r="C66" s="61"/>
      <c r="J66" s="16"/>
      <c r="R66" s="16"/>
      <c r="Z66" s="16"/>
      <c r="AA66" s="61"/>
      <c r="AH66" s="16"/>
      <c r="AP66" s="16"/>
      <c r="AQ66" s="61"/>
      <c r="AX66" s="16"/>
      <c r="BF66" s="16"/>
      <c r="BH66" s="16"/>
    </row>
    <row r="67" spans="1:60" ht="12.75" x14ac:dyDescent="0.2">
      <c r="A67" s="143"/>
      <c r="B67" s="264"/>
      <c r="C67" s="61"/>
      <c r="J67" s="16"/>
      <c r="R67" s="16"/>
      <c r="Z67" s="16"/>
      <c r="AA67" s="61"/>
      <c r="AH67" s="16"/>
      <c r="AP67" s="16"/>
      <c r="AQ67" s="61"/>
      <c r="AX67" s="16"/>
      <c r="BF67" s="16"/>
      <c r="BH67" s="16"/>
    </row>
    <row r="68" spans="1:60" ht="12.75" x14ac:dyDescent="0.2">
      <c r="A68" s="143"/>
      <c r="B68" s="264"/>
      <c r="C68" s="61"/>
      <c r="J68" s="16"/>
      <c r="R68" s="16"/>
      <c r="Z68" s="16"/>
      <c r="AA68" s="61"/>
      <c r="AH68" s="16"/>
      <c r="AP68" s="16"/>
      <c r="AQ68" s="61"/>
      <c r="AX68" s="16"/>
      <c r="BF68" s="16"/>
      <c r="BH68" s="16"/>
    </row>
    <row r="69" spans="1:60" ht="12.75" x14ac:dyDescent="0.2">
      <c r="A69" s="143"/>
      <c r="B69" s="264"/>
      <c r="C69" s="61"/>
      <c r="J69" s="16"/>
      <c r="R69" s="16"/>
      <c r="Z69" s="16"/>
      <c r="AA69" s="61"/>
      <c r="AH69" s="16"/>
      <c r="AP69" s="16"/>
      <c r="AQ69" s="61"/>
      <c r="AX69" s="16"/>
      <c r="BF69" s="16"/>
      <c r="BH69" s="16"/>
    </row>
    <row r="70" spans="1:60" ht="12.75" x14ac:dyDescent="0.2">
      <c r="A70" s="143"/>
      <c r="B70" s="264"/>
      <c r="C70" s="61"/>
      <c r="J70" s="16"/>
      <c r="R70" s="16"/>
      <c r="Z70" s="16"/>
      <c r="AA70" s="61"/>
      <c r="AH70" s="16"/>
      <c r="AP70" s="16"/>
      <c r="AQ70" s="61"/>
      <c r="AX70" s="16"/>
      <c r="BF70" s="16"/>
      <c r="BH70" s="16"/>
    </row>
    <row r="71" spans="1:60" ht="12.75" x14ac:dyDescent="0.2">
      <c r="A71" s="143"/>
      <c r="B71" s="264"/>
      <c r="C71" s="61"/>
      <c r="J71" s="16"/>
      <c r="R71" s="16"/>
      <c r="Z71" s="16"/>
      <c r="AA71" s="61"/>
      <c r="AH71" s="16"/>
      <c r="AP71" s="16"/>
      <c r="AQ71" s="61"/>
      <c r="AX71" s="16"/>
      <c r="BF71" s="16"/>
      <c r="BH71" s="16"/>
    </row>
    <row r="72" spans="1:60" ht="12.75" x14ac:dyDescent="0.2">
      <c r="A72" s="143"/>
      <c r="B72" s="264"/>
      <c r="C72" s="61"/>
      <c r="J72" s="16"/>
      <c r="R72" s="16"/>
      <c r="Z72" s="16"/>
      <c r="AA72" s="61"/>
      <c r="AH72" s="16"/>
      <c r="AP72" s="16"/>
      <c r="AQ72" s="61"/>
      <c r="AX72" s="16"/>
      <c r="BF72" s="16"/>
      <c r="BH72" s="16"/>
    </row>
    <row r="73" spans="1:60" ht="12.75" x14ac:dyDescent="0.2">
      <c r="A73" s="143"/>
      <c r="B73" s="126"/>
      <c r="C73" s="61"/>
      <c r="J73" s="16"/>
      <c r="R73" s="16"/>
      <c r="Z73" s="16"/>
      <c r="AA73" s="61"/>
      <c r="AH73" s="16"/>
      <c r="AP73" s="16"/>
      <c r="AQ73" s="61"/>
      <c r="AX73" s="16"/>
      <c r="BF73" s="16"/>
      <c r="BH73" s="16"/>
    </row>
    <row r="74" spans="1:60" ht="12.75" x14ac:dyDescent="0.2">
      <c r="A74" s="143"/>
      <c r="B74" s="126"/>
      <c r="C74" s="61"/>
      <c r="J74" s="16"/>
      <c r="R74" s="16"/>
      <c r="Z74" s="16"/>
      <c r="AA74" s="61"/>
      <c r="AH74" s="16"/>
      <c r="AP74" s="16"/>
      <c r="AQ74" s="61"/>
      <c r="AX74" s="16"/>
      <c r="BF74" s="16"/>
      <c r="BH74" s="16"/>
    </row>
    <row r="75" spans="1:60" ht="12.75" x14ac:dyDescent="0.2">
      <c r="A75" s="143"/>
      <c r="B75" s="126"/>
      <c r="C75" s="61"/>
      <c r="J75" s="16"/>
      <c r="R75" s="16"/>
      <c r="Z75" s="16"/>
      <c r="AA75" s="61"/>
      <c r="AH75" s="16"/>
      <c r="AP75" s="16"/>
      <c r="AQ75" s="61"/>
      <c r="AX75" s="16"/>
      <c r="BF75" s="16"/>
      <c r="BH75" s="16"/>
    </row>
    <row r="76" spans="1:60" ht="12.75" x14ac:dyDescent="0.2">
      <c r="A76" s="143"/>
      <c r="B76" s="126"/>
      <c r="C76" s="61"/>
      <c r="J76" s="16"/>
      <c r="R76" s="16"/>
      <c r="Z76" s="16"/>
      <c r="AA76" s="61"/>
      <c r="AH76" s="16"/>
      <c r="AP76" s="16"/>
      <c r="AQ76" s="61"/>
      <c r="AX76" s="16"/>
      <c r="BF76" s="16"/>
      <c r="BH76" s="16"/>
    </row>
    <row r="77" spans="1:60" ht="12.75" x14ac:dyDescent="0.2">
      <c r="A77" s="143"/>
      <c r="B77" s="126"/>
      <c r="C77" s="61"/>
      <c r="J77" s="16"/>
      <c r="R77" s="16"/>
      <c r="Z77" s="16"/>
      <c r="AA77" s="61"/>
      <c r="AH77" s="16"/>
      <c r="AP77" s="16"/>
      <c r="AQ77" s="61"/>
      <c r="AX77" s="16"/>
      <c r="BF77" s="16"/>
      <c r="BH77" s="16"/>
    </row>
    <row r="78" spans="1:60" ht="12.75" x14ac:dyDescent="0.2">
      <c r="A78" s="143"/>
      <c r="B78" s="126"/>
      <c r="C78" s="61"/>
      <c r="J78" s="16"/>
      <c r="R78" s="16"/>
      <c r="Z78" s="16"/>
      <c r="AA78" s="61"/>
      <c r="AH78" s="16"/>
      <c r="AP78" s="16"/>
      <c r="AQ78" s="61"/>
      <c r="AX78" s="16"/>
      <c r="BF78" s="16"/>
      <c r="BH78" s="16"/>
    </row>
    <row r="79" spans="1:60" ht="12.75" x14ac:dyDescent="0.2">
      <c r="A79" s="143"/>
      <c r="B79" s="126"/>
      <c r="C79" s="61"/>
      <c r="J79" s="16"/>
      <c r="R79" s="16"/>
      <c r="Z79" s="16"/>
      <c r="AA79" s="61"/>
      <c r="AH79" s="16"/>
      <c r="AP79" s="16"/>
      <c r="AQ79" s="61"/>
      <c r="AX79" s="16"/>
      <c r="BF79" s="16"/>
      <c r="BH79" s="16"/>
    </row>
    <row r="80" spans="1:60" ht="12.75" x14ac:dyDescent="0.2">
      <c r="A80" s="143"/>
      <c r="B80" s="126"/>
      <c r="C80" s="61"/>
      <c r="J80" s="16"/>
      <c r="R80" s="16"/>
      <c r="Z80" s="16"/>
      <c r="AA80" s="61"/>
      <c r="AH80" s="16"/>
      <c r="AP80" s="16"/>
      <c r="AQ80" s="61"/>
      <c r="AX80" s="16"/>
      <c r="BF80" s="16"/>
      <c r="BH80" s="16"/>
    </row>
    <row r="81" spans="1:60" ht="12.75" x14ac:dyDescent="0.2">
      <c r="A81" s="143"/>
      <c r="B81" s="126"/>
      <c r="C81" s="61"/>
      <c r="J81" s="16"/>
      <c r="R81" s="16"/>
      <c r="Z81" s="16"/>
      <c r="AA81" s="61"/>
      <c r="AH81" s="16"/>
      <c r="AP81" s="16"/>
      <c r="AQ81" s="61"/>
      <c r="AX81" s="16"/>
      <c r="BF81" s="16"/>
      <c r="BH81" s="16"/>
    </row>
    <row r="82" spans="1:60" ht="12.75" x14ac:dyDescent="0.2">
      <c r="A82" s="143"/>
      <c r="B82" s="126"/>
      <c r="C82" s="61"/>
      <c r="J82" s="16"/>
      <c r="R82" s="16"/>
      <c r="Z82" s="16"/>
      <c r="AA82" s="61"/>
      <c r="AH82" s="16"/>
      <c r="AP82" s="16"/>
      <c r="AQ82" s="61"/>
      <c r="AX82" s="16"/>
      <c r="BF82" s="16"/>
      <c r="BH82" s="16"/>
    </row>
    <row r="83" spans="1:60" ht="12.75" x14ac:dyDescent="0.2">
      <c r="A83" s="143"/>
      <c r="B83" s="126"/>
      <c r="C83" s="61"/>
      <c r="J83" s="16"/>
      <c r="R83" s="16"/>
      <c r="Z83" s="16"/>
      <c r="AA83" s="61"/>
      <c r="AH83" s="16"/>
      <c r="AP83" s="16"/>
      <c r="AQ83" s="61"/>
      <c r="AX83" s="16"/>
      <c r="BF83" s="16"/>
      <c r="BH83" s="16"/>
    </row>
    <row r="84" spans="1:60" ht="12.75" x14ac:dyDescent="0.2">
      <c r="A84" s="143"/>
      <c r="B84" s="126"/>
      <c r="C84" s="61"/>
      <c r="J84" s="16"/>
      <c r="R84" s="16"/>
      <c r="Z84" s="16"/>
      <c r="AA84" s="61"/>
      <c r="AH84" s="16"/>
      <c r="AP84" s="16"/>
      <c r="AQ84" s="61"/>
      <c r="AX84" s="16"/>
      <c r="BF84" s="16"/>
      <c r="BH84" s="16"/>
    </row>
    <row r="85" spans="1:60" ht="12.75" x14ac:dyDescent="0.2">
      <c r="A85" s="143"/>
      <c r="B85" s="126"/>
      <c r="C85" s="61"/>
      <c r="J85" s="16"/>
      <c r="R85" s="16"/>
      <c r="Z85" s="16"/>
      <c r="AA85" s="61"/>
      <c r="AH85" s="16"/>
      <c r="AP85" s="16"/>
      <c r="AQ85" s="61"/>
      <c r="AX85" s="16"/>
      <c r="BF85" s="16"/>
      <c r="BH85" s="16"/>
    </row>
    <row r="86" spans="1:60" ht="12.75" x14ac:dyDescent="0.2">
      <c r="A86" s="143"/>
      <c r="B86" s="126"/>
      <c r="C86" s="61"/>
      <c r="J86" s="16"/>
      <c r="R86" s="16"/>
      <c r="Z86" s="16"/>
      <c r="AA86" s="61"/>
      <c r="AH86" s="16"/>
      <c r="AP86" s="16"/>
      <c r="AQ86" s="61"/>
      <c r="AX86" s="16"/>
      <c r="BF86" s="16"/>
      <c r="BH86" s="16"/>
    </row>
    <row r="87" spans="1:60" ht="12.75" x14ac:dyDescent="0.2">
      <c r="A87" s="143"/>
      <c r="B87" s="126"/>
      <c r="C87" s="61"/>
      <c r="J87" s="16"/>
      <c r="R87" s="16"/>
      <c r="Z87" s="16"/>
      <c r="AA87" s="61"/>
      <c r="AH87" s="16"/>
      <c r="AP87" s="16"/>
      <c r="AQ87" s="61"/>
      <c r="AX87" s="16"/>
      <c r="BF87" s="16"/>
      <c r="BH87" s="16"/>
    </row>
    <row r="88" spans="1:60" ht="12.75" x14ac:dyDescent="0.2">
      <c r="A88" s="143"/>
      <c r="B88" s="126"/>
      <c r="C88" s="61"/>
      <c r="J88" s="16"/>
      <c r="R88" s="16"/>
      <c r="Z88" s="16"/>
      <c r="AA88" s="61"/>
      <c r="AH88" s="16"/>
      <c r="AP88" s="16"/>
      <c r="AQ88" s="61"/>
      <c r="AX88" s="16"/>
      <c r="BF88" s="16"/>
      <c r="BH88" s="16"/>
    </row>
    <row r="89" spans="1:60" ht="12.75" x14ac:dyDescent="0.2">
      <c r="A89" s="143"/>
      <c r="B89" s="126"/>
      <c r="C89" s="61"/>
      <c r="J89" s="16"/>
      <c r="R89" s="16"/>
      <c r="Z89" s="16"/>
      <c r="AA89" s="61"/>
      <c r="AH89" s="16"/>
      <c r="AP89" s="16"/>
      <c r="AQ89" s="61"/>
      <c r="AX89" s="16"/>
      <c r="BF89" s="16"/>
      <c r="BH89" s="16"/>
    </row>
    <row r="90" spans="1:60" ht="12.75" x14ac:dyDescent="0.2">
      <c r="A90" s="143"/>
      <c r="B90" s="126"/>
      <c r="C90" s="61"/>
      <c r="J90" s="16"/>
      <c r="R90" s="16"/>
      <c r="Z90" s="16"/>
      <c r="AA90" s="61"/>
      <c r="AH90" s="16"/>
      <c r="AP90" s="16"/>
      <c r="AQ90" s="61"/>
      <c r="AX90" s="16"/>
      <c r="BF90" s="16"/>
      <c r="BH90" s="16"/>
    </row>
    <row r="91" spans="1:60" ht="12.75" x14ac:dyDescent="0.2">
      <c r="A91" s="143"/>
      <c r="B91" s="126"/>
      <c r="C91" s="61"/>
      <c r="J91" s="16"/>
      <c r="R91" s="16"/>
      <c r="Z91" s="16"/>
      <c r="AA91" s="61"/>
      <c r="AH91" s="16"/>
      <c r="AP91" s="16"/>
      <c r="AQ91" s="61"/>
      <c r="AX91" s="16"/>
      <c r="BF91" s="16"/>
      <c r="BH91" s="16"/>
    </row>
    <row r="92" spans="1:60" ht="12.75" x14ac:dyDescent="0.2">
      <c r="A92" s="143"/>
      <c r="B92" s="126"/>
      <c r="C92" s="61"/>
      <c r="J92" s="16"/>
      <c r="R92" s="16"/>
      <c r="Z92" s="16"/>
      <c r="AA92" s="61"/>
      <c r="AH92" s="16"/>
      <c r="AP92" s="16"/>
      <c r="AQ92" s="61"/>
      <c r="AX92" s="16"/>
      <c r="BF92" s="16"/>
      <c r="BH92" s="16"/>
    </row>
    <row r="93" spans="1:60" ht="12.75" x14ac:dyDescent="0.2">
      <c r="A93" s="143"/>
      <c r="B93" s="126"/>
      <c r="C93" s="61"/>
      <c r="J93" s="16"/>
      <c r="R93" s="16"/>
      <c r="Z93" s="16"/>
      <c r="AA93" s="61"/>
      <c r="AH93" s="16"/>
      <c r="AP93" s="16"/>
      <c r="AQ93" s="61"/>
      <c r="AX93" s="16"/>
      <c r="BF93" s="16"/>
      <c r="BH93" s="16"/>
    </row>
    <row r="94" spans="1:60" ht="12.75" x14ac:dyDescent="0.2">
      <c r="A94" s="143"/>
      <c r="B94" s="126"/>
      <c r="C94" s="61"/>
      <c r="J94" s="16"/>
      <c r="R94" s="16"/>
      <c r="Z94" s="16"/>
      <c r="AA94" s="61"/>
      <c r="AH94" s="16"/>
      <c r="AP94" s="16"/>
      <c r="AQ94" s="61"/>
      <c r="AX94" s="16"/>
      <c r="BF94" s="16"/>
      <c r="BH94" s="16"/>
    </row>
    <row r="95" spans="1:60" ht="12.75" x14ac:dyDescent="0.2">
      <c r="A95" s="143"/>
      <c r="B95" s="126"/>
      <c r="C95" s="61"/>
      <c r="J95" s="16"/>
      <c r="R95" s="16"/>
      <c r="Z95" s="16"/>
      <c r="AA95" s="61"/>
      <c r="AH95" s="16"/>
      <c r="AP95" s="16"/>
      <c r="AQ95" s="61"/>
      <c r="AX95" s="16"/>
      <c r="BF95" s="16"/>
      <c r="BH95" s="16"/>
    </row>
    <row r="96" spans="1:60" ht="12.75" x14ac:dyDescent="0.2">
      <c r="A96" s="143"/>
      <c r="B96" s="126"/>
      <c r="C96" s="61"/>
      <c r="J96" s="16"/>
      <c r="R96" s="16"/>
      <c r="Z96" s="16"/>
      <c r="AA96" s="61"/>
      <c r="AH96" s="16"/>
      <c r="AP96" s="16"/>
      <c r="AQ96" s="61"/>
      <c r="AX96" s="16"/>
      <c r="BF96" s="16"/>
      <c r="BH96" s="16"/>
    </row>
    <row r="97" spans="1:60" ht="12.75" x14ac:dyDescent="0.2">
      <c r="A97" s="143"/>
      <c r="B97" s="126"/>
      <c r="C97" s="61"/>
      <c r="J97" s="16"/>
      <c r="R97" s="16"/>
      <c r="Z97" s="16"/>
      <c r="AA97" s="61"/>
      <c r="AH97" s="16"/>
      <c r="AP97" s="16"/>
      <c r="AQ97" s="61"/>
      <c r="AX97" s="16"/>
      <c r="BF97" s="16"/>
      <c r="BH97" s="16"/>
    </row>
    <row r="98" spans="1:60" ht="12.75" x14ac:dyDescent="0.2">
      <c r="A98" s="143"/>
      <c r="B98" s="126"/>
      <c r="C98" s="61"/>
      <c r="J98" s="16"/>
      <c r="R98" s="16"/>
      <c r="Z98" s="16"/>
      <c r="AA98" s="61"/>
      <c r="AH98" s="16"/>
      <c r="AP98" s="16"/>
      <c r="AQ98" s="61"/>
      <c r="AX98" s="16"/>
      <c r="BF98" s="16"/>
      <c r="BH98" s="16"/>
    </row>
    <row r="99" spans="1:60" ht="12.75" x14ac:dyDescent="0.2">
      <c r="A99" s="143"/>
      <c r="B99" s="126"/>
      <c r="C99" s="61"/>
      <c r="J99" s="16"/>
      <c r="R99" s="16"/>
      <c r="Z99" s="16"/>
      <c r="AA99" s="61"/>
      <c r="AH99" s="16"/>
      <c r="AP99" s="16"/>
      <c r="AQ99" s="61"/>
      <c r="AX99" s="16"/>
      <c r="BF99" s="16"/>
      <c r="BH99" s="16"/>
    </row>
    <row r="100" spans="1:60" ht="12.75" x14ac:dyDescent="0.2">
      <c r="A100" s="143"/>
      <c r="B100" s="126"/>
      <c r="C100" s="61"/>
      <c r="J100" s="16"/>
      <c r="R100" s="16"/>
      <c r="Z100" s="16"/>
      <c r="AA100" s="61"/>
      <c r="AH100" s="16"/>
      <c r="AP100" s="16"/>
      <c r="AQ100" s="61"/>
      <c r="AX100" s="16"/>
      <c r="BF100" s="16"/>
      <c r="BH100" s="16"/>
    </row>
    <row r="101" spans="1:60" ht="12.75" x14ac:dyDescent="0.2">
      <c r="A101" s="143"/>
      <c r="B101" s="126"/>
      <c r="C101" s="61"/>
      <c r="J101" s="16"/>
      <c r="R101" s="16"/>
      <c r="Z101" s="16"/>
      <c r="AA101" s="61"/>
      <c r="AH101" s="16"/>
      <c r="AP101" s="16"/>
      <c r="AQ101" s="61"/>
      <c r="AX101" s="16"/>
      <c r="BF101" s="16"/>
      <c r="BH101" s="16"/>
    </row>
    <row r="102" spans="1:60" ht="12.75" x14ac:dyDescent="0.2">
      <c r="A102" s="143"/>
      <c r="B102" s="126"/>
      <c r="C102" s="61"/>
      <c r="J102" s="16"/>
      <c r="R102" s="16"/>
      <c r="Z102" s="16"/>
      <c r="AA102" s="61"/>
      <c r="AH102" s="16"/>
      <c r="AP102" s="16"/>
      <c r="AQ102" s="61"/>
      <c r="AX102" s="16"/>
      <c r="BF102" s="16"/>
      <c r="BH102" s="16"/>
    </row>
    <row r="103" spans="1:60" ht="12.75" x14ac:dyDescent="0.2">
      <c r="A103" s="143"/>
      <c r="B103" s="126"/>
      <c r="C103" s="61"/>
      <c r="J103" s="16"/>
      <c r="R103" s="16"/>
      <c r="Z103" s="16"/>
      <c r="AA103" s="61"/>
      <c r="AH103" s="16"/>
      <c r="AP103" s="16"/>
      <c r="AQ103" s="61"/>
      <c r="AX103" s="16"/>
      <c r="BF103" s="16"/>
      <c r="BH103" s="16"/>
    </row>
    <row r="104" spans="1:60" ht="12.75" x14ac:dyDescent="0.2">
      <c r="A104" s="143"/>
      <c r="B104" s="126"/>
      <c r="C104" s="61"/>
      <c r="J104" s="16"/>
      <c r="R104" s="16"/>
      <c r="Z104" s="16"/>
      <c r="AA104" s="61"/>
      <c r="AH104" s="16"/>
      <c r="AP104" s="16"/>
      <c r="AQ104" s="61"/>
      <c r="AX104" s="16"/>
      <c r="BF104" s="16"/>
      <c r="BH104" s="16"/>
    </row>
    <row r="105" spans="1:60" ht="12.75" x14ac:dyDescent="0.2">
      <c r="A105" s="143"/>
      <c r="B105" s="126"/>
      <c r="C105" s="61"/>
      <c r="J105" s="16"/>
      <c r="R105" s="16"/>
      <c r="Z105" s="16"/>
      <c r="AA105" s="61"/>
      <c r="AH105" s="16"/>
      <c r="AP105" s="16"/>
      <c r="AQ105" s="61"/>
      <c r="AX105" s="16"/>
      <c r="BF105" s="16"/>
      <c r="BH105" s="16"/>
    </row>
    <row r="106" spans="1:60" ht="12.75" x14ac:dyDescent="0.2">
      <c r="A106" s="143"/>
      <c r="B106" s="126"/>
      <c r="C106" s="61"/>
      <c r="J106" s="16"/>
      <c r="R106" s="16"/>
      <c r="Z106" s="16"/>
      <c r="AA106" s="61"/>
      <c r="AH106" s="16"/>
      <c r="AP106" s="16"/>
      <c r="AQ106" s="61"/>
      <c r="AX106" s="16"/>
      <c r="BF106" s="16"/>
      <c r="BH106" s="16"/>
    </row>
    <row r="107" spans="1:60" ht="12.75" x14ac:dyDescent="0.2">
      <c r="A107" s="143"/>
      <c r="B107" s="126"/>
      <c r="C107" s="61"/>
      <c r="J107" s="16"/>
      <c r="R107" s="16"/>
      <c r="Z107" s="16"/>
      <c r="AA107" s="61"/>
      <c r="AH107" s="16"/>
      <c r="AP107" s="16"/>
      <c r="AQ107" s="61"/>
      <c r="AX107" s="16"/>
      <c r="BF107" s="16"/>
      <c r="BH107" s="16"/>
    </row>
    <row r="108" spans="1:60" ht="12.75" x14ac:dyDescent="0.2">
      <c r="A108" s="143"/>
      <c r="B108" s="126"/>
      <c r="C108" s="61"/>
      <c r="J108" s="16"/>
      <c r="R108" s="16"/>
      <c r="Z108" s="16"/>
      <c r="AA108" s="61"/>
      <c r="AH108" s="16"/>
      <c r="AP108" s="16"/>
      <c r="AQ108" s="61"/>
      <c r="AX108" s="16"/>
      <c r="BF108" s="16"/>
      <c r="BH108" s="16"/>
    </row>
    <row r="109" spans="1:60" ht="12.75" x14ac:dyDescent="0.2">
      <c r="A109" s="143"/>
      <c r="B109" s="126"/>
      <c r="C109" s="61"/>
      <c r="J109" s="16"/>
      <c r="R109" s="16"/>
      <c r="Z109" s="16"/>
      <c r="AA109" s="61"/>
      <c r="AH109" s="16"/>
      <c r="AP109" s="16"/>
      <c r="AQ109" s="61"/>
      <c r="AX109" s="16"/>
      <c r="BF109" s="16"/>
      <c r="BH109" s="16"/>
    </row>
    <row r="110" spans="1:60" ht="12.75" x14ac:dyDescent="0.2">
      <c r="A110" s="143"/>
      <c r="B110" s="126"/>
      <c r="C110" s="61"/>
      <c r="J110" s="16"/>
      <c r="R110" s="16"/>
      <c r="Z110" s="16"/>
      <c r="AA110" s="61"/>
      <c r="AH110" s="16"/>
      <c r="AP110" s="16"/>
      <c r="AQ110" s="61"/>
      <c r="AX110" s="16"/>
      <c r="BF110" s="16"/>
      <c r="BH110" s="16"/>
    </row>
    <row r="111" spans="1:60" ht="12.75" x14ac:dyDescent="0.2">
      <c r="A111" s="143"/>
      <c r="B111" s="126"/>
      <c r="C111" s="61"/>
      <c r="J111" s="16"/>
      <c r="R111" s="16"/>
      <c r="Z111" s="16"/>
      <c r="AA111" s="61"/>
      <c r="AH111" s="16"/>
      <c r="AP111" s="16"/>
      <c r="AQ111" s="61"/>
      <c r="AX111" s="16"/>
      <c r="BF111" s="16"/>
      <c r="BH111" s="16"/>
    </row>
    <row r="112" spans="1:60" ht="12.75" x14ac:dyDescent="0.2">
      <c r="A112" s="143"/>
      <c r="B112" s="126"/>
      <c r="C112" s="61"/>
      <c r="J112" s="16"/>
      <c r="R112" s="16"/>
      <c r="Z112" s="16"/>
      <c r="AA112" s="61"/>
      <c r="AH112" s="16"/>
      <c r="AP112" s="16"/>
      <c r="AQ112" s="61"/>
      <c r="AX112" s="16"/>
      <c r="BF112" s="16"/>
      <c r="BH112" s="16"/>
    </row>
    <row r="113" spans="1:60" ht="12.75" x14ac:dyDescent="0.2">
      <c r="A113" s="143"/>
      <c r="B113" s="126"/>
      <c r="C113" s="61"/>
      <c r="J113" s="16"/>
      <c r="R113" s="16"/>
      <c r="Z113" s="16"/>
      <c r="AA113" s="61"/>
      <c r="AH113" s="16"/>
      <c r="AP113" s="16"/>
      <c r="AQ113" s="61"/>
      <c r="AX113" s="16"/>
      <c r="BF113" s="16"/>
      <c r="BH113" s="16"/>
    </row>
    <row r="114" spans="1:60" ht="12.75" x14ac:dyDescent="0.2">
      <c r="A114" s="143"/>
      <c r="B114" s="126"/>
      <c r="C114" s="61"/>
      <c r="J114" s="16"/>
      <c r="R114" s="16"/>
      <c r="Z114" s="16"/>
      <c r="AA114" s="61"/>
      <c r="AH114" s="16"/>
      <c r="AP114" s="16"/>
      <c r="AQ114" s="61"/>
      <c r="AX114" s="16"/>
      <c r="BF114" s="16"/>
      <c r="BH114" s="16"/>
    </row>
    <row r="115" spans="1:60" ht="12.75" x14ac:dyDescent="0.2">
      <c r="A115" s="143"/>
      <c r="B115" s="126"/>
      <c r="C115" s="61"/>
      <c r="J115" s="16"/>
      <c r="R115" s="16"/>
      <c r="Z115" s="16"/>
      <c r="AA115" s="61"/>
      <c r="AH115" s="16"/>
      <c r="AP115" s="16"/>
      <c r="AQ115" s="61"/>
      <c r="AX115" s="16"/>
      <c r="BF115" s="16"/>
      <c r="BH115" s="16"/>
    </row>
    <row r="116" spans="1:60" ht="12.75" x14ac:dyDescent="0.2">
      <c r="A116" s="143"/>
      <c r="B116" s="126"/>
      <c r="C116" s="61"/>
      <c r="J116" s="16"/>
      <c r="R116" s="16"/>
      <c r="Z116" s="16"/>
      <c r="AA116" s="61"/>
      <c r="AH116" s="16"/>
      <c r="AP116" s="16"/>
      <c r="AQ116" s="61"/>
      <c r="AX116" s="16"/>
      <c r="BF116" s="16"/>
      <c r="BH116" s="16"/>
    </row>
    <row r="117" spans="1:60" ht="12.75" x14ac:dyDescent="0.2">
      <c r="A117" s="143"/>
      <c r="B117" s="126"/>
      <c r="C117" s="61"/>
      <c r="J117" s="16"/>
      <c r="R117" s="16"/>
      <c r="Z117" s="16"/>
      <c r="AA117" s="61"/>
      <c r="AH117" s="16"/>
      <c r="AP117" s="16"/>
      <c r="AQ117" s="61"/>
      <c r="AX117" s="16"/>
      <c r="BF117" s="16"/>
      <c r="BH117" s="16"/>
    </row>
    <row r="118" spans="1:60" ht="12.75" x14ac:dyDescent="0.2">
      <c r="A118" s="143"/>
      <c r="B118" s="126"/>
      <c r="C118" s="61"/>
      <c r="J118" s="16"/>
      <c r="R118" s="16"/>
      <c r="Z118" s="16"/>
      <c r="AA118" s="61"/>
      <c r="AH118" s="16"/>
      <c r="AP118" s="16"/>
      <c r="AQ118" s="61"/>
      <c r="AX118" s="16"/>
      <c r="BF118" s="16"/>
      <c r="BH118" s="16"/>
    </row>
    <row r="119" spans="1:60" ht="12.75" x14ac:dyDescent="0.2">
      <c r="A119" s="143"/>
      <c r="B119" s="126"/>
      <c r="C119" s="61"/>
      <c r="J119" s="16"/>
      <c r="R119" s="16"/>
      <c r="Z119" s="16"/>
      <c r="AA119" s="61"/>
      <c r="AH119" s="16"/>
      <c r="AP119" s="16"/>
      <c r="AQ119" s="61"/>
      <c r="AX119" s="16"/>
      <c r="BF119" s="16"/>
      <c r="BH119" s="16"/>
    </row>
    <row r="120" spans="1:60" ht="12.75" x14ac:dyDescent="0.2">
      <c r="A120" s="143"/>
      <c r="B120" s="126"/>
      <c r="C120" s="61"/>
      <c r="J120" s="16"/>
      <c r="R120" s="16"/>
      <c r="Z120" s="16"/>
      <c r="AA120" s="61"/>
      <c r="AH120" s="16"/>
      <c r="AP120" s="16"/>
      <c r="AQ120" s="61"/>
      <c r="AX120" s="16"/>
      <c r="BF120" s="16"/>
      <c r="BH120" s="16"/>
    </row>
    <row r="121" spans="1:60" ht="12.75" x14ac:dyDescent="0.2">
      <c r="A121" s="143"/>
      <c r="B121" s="126"/>
      <c r="C121" s="61"/>
      <c r="J121" s="16"/>
      <c r="R121" s="16"/>
      <c r="Z121" s="16"/>
      <c r="AA121" s="61"/>
      <c r="AH121" s="16"/>
      <c r="AP121" s="16"/>
      <c r="AQ121" s="61"/>
      <c r="AX121" s="16"/>
      <c r="BF121" s="16"/>
      <c r="BH121" s="16"/>
    </row>
    <row r="122" spans="1:60" ht="12.75" x14ac:dyDescent="0.2">
      <c r="A122" s="143"/>
      <c r="B122" s="126"/>
      <c r="C122" s="61"/>
      <c r="J122" s="16"/>
      <c r="R122" s="16"/>
      <c r="Z122" s="16"/>
      <c r="AA122" s="61"/>
      <c r="AH122" s="16"/>
      <c r="AP122" s="16"/>
      <c r="AQ122" s="61"/>
      <c r="AX122" s="16"/>
      <c r="BF122" s="16"/>
      <c r="BH122" s="16"/>
    </row>
    <row r="123" spans="1:60" ht="12.75" x14ac:dyDescent="0.2">
      <c r="A123" s="143"/>
      <c r="B123" s="126"/>
      <c r="C123" s="61"/>
      <c r="J123" s="16"/>
      <c r="R123" s="16"/>
      <c r="Z123" s="16"/>
      <c r="AA123" s="61"/>
      <c r="AH123" s="16"/>
      <c r="AP123" s="16"/>
      <c r="AQ123" s="61"/>
      <c r="AX123" s="16"/>
      <c r="BF123" s="16"/>
      <c r="BH123" s="16"/>
    </row>
    <row r="124" spans="1:60" ht="12.75" x14ac:dyDescent="0.2">
      <c r="A124" s="143"/>
      <c r="B124" s="126"/>
      <c r="C124" s="61"/>
      <c r="J124" s="16"/>
      <c r="R124" s="16"/>
      <c r="Z124" s="16"/>
      <c r="AA124" s="61"/>
      <c r="AH124" s="16"/>
      <c r="AP124" s="16"/>
      <c r="AQ124" s="61"/>
      <c r="AX124" s="16"/>
      <c r="BF124" s="16"/>
      <c r="BH124" s="16"/>
    </row>
    <row r="125" spans="1:60" ht="12.75" x14ac:dyDescent="0.2">
      <c r="A125" s="143"/>
      <c r="B125" s="126"/>
      <c r="C125" s="61"/>
      <c r="J125" s="16"/>
      <c r="R125" s="16"/>
      <c r="Z125" s="16"/>
      <c r="AA125" s="61"/>
      <c r="AH125" s="16"/>
      <c r="AP125" s="16"/>
      <c r="AQ125" s="61"/>
      <c r="AX125" s="16"/>
      <c r="BF125" s="16"/>
      <c r="BH125" s="16"/>
    </row>
    <row r="126" spans="1:60" ht="12.75" x14ac:dyDescent="0.2">
      <c r="A126" s="143"/>
      <c r="B126" s="126"/>
      <c r="C126" s="61"/>
      <c r="J126" s="16"/>
      <c r="R126" s="16"/>
      <c r="Z126" s="16"/>
      <c r="AA126" s="61"/>
      <c r="AH126" s="16"/>
      <c r="AP126" s="16"/>
      <c r="AQ126" s="61"/>
      <c r="AX126" s="16"/>
      <c r="BF126" s="16"/>
      <c r="BH126" s="16"/>
    </row>
    <row r="127" spans="1:60" ht="12.75" x14ac:dyDescent="0.2">
      <c r="A127" s="143"/>
      <c r="B127" s="126"/>
      <c r="C127" s="61"/>
      <c r="J127" s="16"/>
      <c r="R127" s="16"/>
      <c r="Z127" s="16"/>
      <c r="AA127" s="61"/>
      <c r="AH127" s="16"/>
      <c r="AP127" s="16"/>
      <c r="AQ127" s="61"/>
      <c r="AX127" s="16"/>
      <c r="BF127" s="16"/>
      <c r="BH127" s="16"/>
    </row>
    <row r="128" spans="1:60" ht="12.75" x14ac:dyDescent="0.2">
      <c r="A128" s="143"/>
      <c r="B128" s="126"/>
      <c r="C128" s="61"/>
      <c r="J128" s="16"/>
      <c r="R128" s="16"/>
      <c r="Z128" s="16"/>
      <c r="AA128" s="61"/>
      <c r="AH128" s="16"/>
      <c r="AP128" s="16"/>
      <c r="AQ128" s="61"/>
      <c r="AX128" s="16"/>
      <c r="BF128" s="16"/>
      <c r="BH128" s="16"/>
    </row>
    <row r="129" spans="1:60" ht="12.75" x14ac:dyDescent="0.2">
      <c r="A129" s="143"/>
      <c r="B129" s="126"/>
      <c r="C129" s="61"/>
      <c r="J129" s="16"/>
      <c r="R129" s="16"/>
      <c r="Z129" s="16"/>
      <c r="AA129" s="61"/>
      <c r="AH129" s="16"/>
      <c r="AP129" s="16"/>
      <c r="AQ129" s="61"/>
      <c r="AX129" s="16"/>
      <c r="BF129" s="16"/>
      <c r="BH129" s="16"/>
    </row>
    <row r="130" spans="1:60" ht="12.75" x14ac:dyDescent="0.2">
      <c r="A130" s="143"/>
      <c r="B130" s="126"/>
      <c r="C130" s="61"/>
      <c r="J130" s="16"/>
      <c r="R130" s="16"/>
      <c r="Z130" s="16"/>
      <c r="AA130" s="61"/>
      <c r="AH130" s="16"/>
      <c r="AP130" s="16"/>
      <c r="AQ130" s="61"/>
      <c r="AX130" s="16"/>
      <c r="BF130" s="16"/>
      <c r="BH130" s="16"/>
    </row>
    <row r="131" spans="1:60" ht="12.75" x14ac:dyDescent="0.2">
      <c r="A131" s="143"/>
      <c r="B131" s="126"/>
      <c r="C131" s="61"/>
      <c r="J131" s="16"/>
      <c r="R131" s="16"/>
      <c r="Z131" s="16"/>
      <c r="AA131" s="61"/>
      <c r="AH131" s="16"/>
      <c r="AP131" s="16"/>
      <c r="AQ131" s="61"/>
      <c r="AX131" s="16"/>
      <c r="BF131" s="16"/>
      <c r="BH131" s="16"/>
    </row>
    <row r="132" spans="1:60" ht="12.75" x14ac:dyDescent="0.2">
      <c r="A132" s="143"/>
      <c r="B132" s="126"/>
      <c r="C132" s="61"/>
      <c r="J132" s="16"/>
      <c r="R132" s="16"/>
      <c r="Z132" s="16"/>
      <c r="AA132" s="61"/>
      <c r="AH132" s="16"/>
      <c r="AP132" s="16"/>
      <c r="AQ132" s="61"/>
      <c r="AX132" s="16"/>
      <c r="BF132" s="16"/>
      <c r="BH132" s="16"/>
    </row>
    <row r="133" spans="1:60" ht="12.75" x14ac:dyDescent="0.2">
      <c r="A133" s="143"/>
      <c r="B133" s="126"/>
      <c r="C133" s="61"/>
      <c r="J133" s="16"/>
      <c r="R133" s="16"/>
      <c r="Z133" s="16"/>
      <c r="AA133" s="61"/>
      <c r="AH133" s="16"/>
      <c r="AP133" s="16"/>
      <c r="AQ133" s="61"/>
      <c r="AX133" s="16"/>
      <c r="BF133" s="16"/>
      <c r="BH133" s="16"/>
    </row>
    <row r="134" spans="1:60" ht="12.75" x14ac:dyDescent="0.2">
      <c r="A134" s="143"/>
      <c r="B134" s="126"/>
      <c r="C134" s="61"/>
      <c r="J134" s="16"/>
      <c r="R134" s="16"/>
      <c r="Z134" s="16"/>
      <c r="AA134" s="61"/>
      <c r="AH134" s="16"/>
      <c r="AP134" s="16"/>
      <c r="AQ134" s="61"/>
      <c r="AX134" s="16"/>
      <c r="BF134" s="16"/>
      <c r="BH134" s="16"/>
    </row>
    <row r="135" spans="1:60" ht="12.75" x14ac:dyDescent="0.2">
      <c r="A135" s="143"/>
      <c r="B135" s="126"/>
      <c r="C135" s="61"/>
      <c r="J135" s="16"/>
      <c r="R135" s="16"/>
      <c r="Z135" s="16"/>
      <c r="AA135" s="61"/>
      <c r="AH135" s="16"/>
      <c r="AP135" s="16"/>
      <c r="AQ135" s="61"/>
      <c r="AX135" s="16"/>
      <c r="BF135" s="16"/>
      <c r="BH135" s="16"/>
    </row>
    <row r="136" spans="1:60" ht="12.75" x14ac:dyDescent="0.2">
      <c r="A136" s="143"/>
      <c r="B136" s="126"/>
      <c r="C136" s="61"/>
      <c r="J136" s="16"/>
      <c r="R136" s="16"/>
      <c r="Z136" s="16"/>
      <c r="AA136" s="61"/>
      <c r="AH136" s="16"/>
      <c r="AP136" s="16"/>
      <c r="AQ136" s="61"/>
      <c r="AX136" s="16"/>
      <c r="BF136" s="16"/>
      <c r="BH136" s="16"/>
    </row>
    <row r="137" spans="1:60" ht="12.75" x14ac:dyDescent="0.2">
      <c r="A137" s="143"/>
      <c r="B137" s="126"/>
      <c r="C137" s="61"/>
      <c r="J137" s="16"/>
      <c r="R137" s="16"/>
      <c r="Z137" s="16"/>
      <c r="AA137" s="61"/>
      <c r="AH137" s="16"/>
      <c r="AP137" s="16"/>
      <c r="AQ137" s="61"/>
      <c r="AX137" s="16"/>
      <c r="BF137" s="16"/>
      <c r="BH137" s="16"/>
    </row>
    <row r="138" spans="1:60" ht="12.75" x14ac:dyDescent="0.2">
      <c r="A138" s="143"/>
      <c r="B138" s="126"/>
      <c r="C138" s="61"/>
      <c r="J138" s="16"/>
      <c r="R138" s="16"/>
      <c r="Z138" s="16"/>
      <c r="AA138" s="61"/>
      <c r="AH138" s="16"/>
      <c r="AP138" s="16"/>
      <c r="AQ138" s="61"/>
      <c r="AX138" s="16"/>
      <c r="BF138" s="16"/>
      <c r="BH138" s="16"/>
    </row>
    <row r="139" spans="1:60" ht="12.75" x14ac:dyDescent="0.2">
      <c r="A139" s="143"/>
      <c r="B139" s="126"/>
      <c r="C139" s="61"/>
      <c r="J139" s="16"/>
      <c r="R139" s="16"/>
      <c r="Z139" s="16"/>
      <c r="AA139" s="61"/>
      <c r="AH139" s="16"/>
      <c r="AP139" s="16"/>
      <c r="AQ139" s="61"/>
      <c r="AX139" s="16"/>
      <c r="BF139" s="16"/>
      <c r="BH139" s="16"/>
    </row>
    <row r="140" spans="1:60" ht="12.75" x14ac:dyDescent="0.2">
      <c r="A140" s="143"/>
      <c r="B140" s="126"/>
      <c r="C140" s="61"/>
      <c r="J140" s="16"/>
      <c r="R140" s="16"/>
      <c r="Z140" s="16"/>
      <c r="AA140" s="61"/>
      <c r="AH140" s="16"/>
      <c r="AP140" s="16"/>
      <c r="AQ140" s="61"/>
      <c r="AX140" s="16"/>
      <c r="BF140" s="16"/>
      <c r="BH140" s="16"/>
    </row>
    <row r="141" spans="1:60" ht="12.75" x14ac:dyDescent="0.2">
      <c r="A141" s="143"/>
      <c r="B141" s="126"/>
      <c r="C141" s="61"/>
      <c r="J141" s="16"/>
      <c r="R141" s="16"/>
      <c r="Z141" s="16"/>
      <c r="AA141" s="61"/>
      <c r="AH141" s="16"/>
      <c r="AP141" s="16"/>
      <c r="AQ141" s="61"/>
      <c r="AX141" s="16"/>
      <c r="BF141" s="16"/>
      <c r="BH141" s="16"/>
    </row>
    <row r="142" spans="1:60" ht="12.75" x14ac:dyDescent="0.2">
      <c r="A142" s="143"/>
      <c r="B142" s="126"/>
      <c r="C142" s="61"/>
      <c r="J142" s="16"/>
      <c r="R142" s="16"/>
      <c r="Z142" s="16"/>
      <c r="AA142" s="61"/>
      <c r="AH142" s="16"/>
      <c r="AP142" s="16"/>
      <c r="AQ142" s="61"/>
      <c r="AX142" s="16"/>
      <c r="BF142" s="16"/>
      <c r="BH142" s="16"/>
    </row>
    <row r="143" spans="1:60" ht="12.75" x14ac:dyDescent="0.2">
      <c r="A143" s="143"/>
      <c r="B143" s="126"/>
      <c r="C143" s="61"/>
      <c r="J143" s="16"/>
      <c r="R143" s="16"/>
      <c r="Z143" s="16"/>
      <c r="AA143" s="61"/>
      <c r="AH143" s="16"/>
      <c r="AP143" s="16"/>
      <c r="AQ143" s="61"/>
      <c r="AX143" s="16"/>
      <c r="BF143" s="16"/>
      <c r="BH143" s="16"/>
    </row>
    <row r="144" spans="1:60" ht="12.75" x14ac:dyDescent="0.2">
      <c r="A144" s="143"/>
      <c r="B144" s="126"/>
      <c r="C144" s="61"/>
      <c r="J144" s="16"/>
      <c r="R144" s="16"/>
      <c r="Z144" s="16"/>
      <c r="AA144" s="61"/>
      <c r="AH144" s="16"/>
      <c r="AP144" s="16"/>
      <c r="AQ144" s="61"/>
      <c r="AX144" s="16"/>
      <c r="BF144" s="16"/>
      <c r="BH144" s="16"/>
    </row>
    <row r="145" spans="1:60" ht="12.75" x14ac:dyDescent="0.2">
      <c r="A145" s="143"/>
      <c r="B145" s="126"/>
      <c r="C145" s="61"/>
      <c r="J145" s="16"/>
      <c r="R145" s="16"/>
      <c r="Z145" s="16"/>
      <c r="AA145" s="61"/>
      <c r="AH145" s="16"/>
      <c r="AP145" s="16"/>
      <c r="AQ145" s="61"/>
      <c r="AX145" s="16"/>
      <c r="BF145" s="16"/>
      <c r="BH145" s="16"/>
    </row>
    <row r="146" spans="1:60" ht="12.75" x14ac:dyDescent="0.2">
      <c r="A146" s="143"/>
      <c r="B146" s="126"/>
      <c r="C146" s="61"/>
      <c r="J146" s="16"/>
      <c r="R146" s="16"/>
      <c r="Z146" s="16"/>
      <c r="AA146" s="61"/>
      <c r="AH146" s="16"/>
      <c r="AP146" s="16"/>
      <c r="AQ146" s="61"/>
      <c r="AX146" s="16"/>
      <c r="BF146" s="16"/>
      <c r="BH146" s="16"/>
    </row>
    <row r="147" spans="1:60" ht="12.75" x14ac:dyDescent="0.2">
      <c r="A147" s="143"/>
      <c r="B147" s="126"/>
      <c r="C147" s="61"/>
      <c r="J147" s="16"/>
      <c r="R147" s="16"/>
      <c r="Z147" s="16"/>
      <c r="AA147" s="61"/>
      <c r="AH147" s="16"/>
      <c r="AP147" s="16"/>
      <c r="AQ147" s="61"/>
      <c r="AX147" s="16"/>
      <c r="BF147" s="16"/>
      <c r="BH147" s="16"/>
    </row>
    <row r="148" spans="1:60" ht="12.75" x14ac:dyDescent="0.2">
      <c r="A148" s="143"/>
      <c r="B148" s="126"/>
      <c r="C148" s="61"/>
      <c r="J148" s="16"/>
      <c r="R148" s="16"/>
      <c r="Z148" s="16"/>
      <c r="AA148" s="61"/>
      <c r="AH148" s="16"/>
      <c r="AP148" s="16"/>
      <c r="AQ148" s="61"/>
      <c r="AX148" s="16"/>
      <c r="BF148" s="16"/>
      <c r="BH148" s="16"/>
    </row>
    <row r="149" spans="1:60" ht="12.75" x14ac:dyDescent="0.2">
      <c r="A149" s="143"/>
      <c r="B149" s="126"/>
      <c r="C149" s="61"/>
      <c r="J149" s="16"/>
      <c r="R149" s="16"/>
      <c r="Z149" s="16"/>
      <c r="AA149" s="61"/>
      <c r="AH149" s="16"/>
      <c r="AP149" s="16"/>
      <c r="AQ149" s="61"/>
      <c r="AX149" s="16"/>
      <c r="BF149" s="16"/>
      <c r="BH149" s="16"/>
    </row>
    <row r="150" spans="1:60" ht="12.75" x14ac:dyDescent="0.2">
      <c r="A150" s="143"/>
      <c r="B150" s="126"/>
      <c r="C150" s="61"/>
      <c r="J150" s="16"/>
      <c r="R150" s="16"/>
      <c r="Z150" s="16"/>
      <c r="AA150" s="61"/>
      <c r="AH150" s="16"/>
      <c r="AP150" s="16"/>
      <c r="AQ150" s="61"/>
      <c r="AX150" s="16"/>
      <c r="BF150" s="16"/>
      <c r="BH150" s="16"/>
    </row>
    <row r="151" spans="1:60" ht="12.75" x14ac:dyDescent="0.2">
      <c r="A151" s="143"/>
      <c r="B151" s="126"/>
      <c r="C151" s="61"/>
      <c r="J151" s="16"/>
      <c r="R151" s="16"/>
      <c r="Z151" s="16"/>
      <c r="AA151" s="61"/>
      <c r="AH151" s="16"/>
      <c r="AP151" s="16"/>
      <c r="AQ151" s="61"/>
      <c r="AX151" s="16"/>
      <c r="BF151" s="16"/>
      <c r="BH151" s="16"/>
    </row>
    <row r="152" spans="1:60" ht="12.75" x14ac:dyDescent="0.2">
      <c r="A152" s="143"/>
      <c r="B152" s="126"/>
      <c r="C152" s="61"/>
      <c r="J152" s="16"/>
      <c r="R152" s="16"/>
      <c r="Z152" s="16"/>
      <c r="AA152" s="61"/>
      <c r="AH152" s="16"/>
      <c r="AP152" s="16"/>
      <c r="AQ152" s="61"/>
      <c r="AX152" s="16"/>
      <c r="BF152" s="16"/>
      <c r="BH152" s="16"/>
    </row>
    <row r="153" spans="1:60" ht="12.75" x14ac:dyDescent="0.2">
      <c r="A153" s="143"/>
      <c r="B153" s="126"/>
      <c r="C153" s="61"/>
      <c r="J153" s="16"/>
      <c r="R153" s="16"/>
      <c r="Z153" s="16"/>
      <c r="AA153" s="61"/>
      <c r="AH153" s="16"/>
      <c r="AP153" s="16"/>
      <c r="AQ153" s="61"/>
      <c r="AX153" s="16"/>
      <c r="BF153" s="16"/>
      <c r="BH153" s="16"/>
    </row>
    <row r="154" spans="1:60" ht="12.75" x14ac:dyDescent="0.2">
      <c r="A154" s="143"/>
      <c r="B154" s="126"/>
      <c r="C154" s="61"/>
      <c r="J154" s="16"/>
      <c r="R154" s="16"/>
      <c r="Z154" s="16"/>
      <c r="AA154" s="61"/>
      <c r="AH154" s="16"/>
      <c r="AP154" s="16"/>
      <c r="AQ154" s="61"/>
      <c r="AX154" s="16"/>
      <c r="BF154" s="16"/>
      <c r="BH154" s="16"/>
    </row>
    <row r="155" spans="1:60" ht="12.75" x14ac:dyDescent="0.2">
      <c r="A155" s="143"/>
      <c r="B155" s="126"/>
      <c r="C155" s="61"/>
      <c r="J155" s="16"/>
      <c r="R155" s="16"/>
      <c r="Z155" s="16"/>
      <c r="AA155" s="61"/>
      <c r="AH155" s="16"/>
      <c r="AP155" s="16"/>
      <c r="AQ155" s="61"/>
      <c r="AX155" s="16"/>
      <c r="BF155" s="16"/>
      <c r="BH155" s="16"/>
    </row>
    <row r="156" spans="1:60" ht="12.75" x14ac:dyDescent="0.2">
      <c r="A156" s="143"/>
      <c r="B156" s="126"/>
      <c r="C156" s="61"/>
      <c r="J156" s="16"/>
      <c r="R156" s="16"/>
      <c r="Z156" s="16"/>
      <c r="AA156" s="61"/>
      <c r="AH156" s="16"/>
      <c r="AP156" s="16"/>
      <c r="AQ156" s="61"/>
      <c r="AX156" s="16"/>
      <c r="BF156" s="16"/>
      <c r="BH156" s="16"/>
    </row>
    <row r="157" spans="1:60" ht="12.75" x14ac:dyDescent="0.2">
      <c r="A157" s="143"/>
      <c r="B157" s="126"/>
      <c r="C157" s="61"/>
      <c r="J157" s="16"/>
      <c r="R157" s="16"/>
      <c r="Z157" s="16"/>
      <c r="AA157" s="61"/>
      <c r="AH157" s="16"/>
      <c r="AP157" s="16"/>
      <c r="AQ157" s="61"/>
      <c r="AX157" s="16"/>
      <c r="BF157" s="16"/>
      <c r="BH157" s="16"/>
    </row>
    <row r="158" spans="1:60" ht="12.75" x14ac:dyDescent="0.2">
      <c r="A158" s="143"/>
      <c r="B158" s="126"/>
      <c r="C158" s="61"/>
      <c r="J158" s="16"/>
      <c r="R158" s="16"/>
      <c r="Z158" s="16"/>
      <c r="AA158" s="61"/>
      <c r="AH158" s="16"/>
      <c r="AP158" s="16"/>
      <c r="AQ158" s="61"/>
      <c r="AX158" s="16"/>
      <c r="BF158" s="16"/>
      <c r="BH158" s="16"/>
    </row>
    <row r="159" spans="1:60" ht="12.75" x14ac:dyDescent="0.2">
      <c r="A159" s="143"/>
      <c r="B159" s="126"/>
      <c r="C159" s="61"/>
      <c r="J159" s="16"/>
      <c r="R159" s="16"/>
      <c r="Z159" s="16"/>
      <c r="AA159" s="61"/>
      <c r="AH159" s="16"/>
      <c r="AP159" s="16"/>
      <c r="AQ159" s="61"/>
      <c r="AX159" s="16"/>
      <c r="BF159" s="16"/>
      <c r="BH159" s="16"/>
    </row>
    <row r="160" spans="1:60" ht="12.75" x14ac:dyDescent="0.2">
      <c r="A160" s="143"/>
      <c r="B160" s="126"/>
      <c r="C160" s="61"/>
      <c r="J160" s="16"/>
      <c r="R160" s="16"/>
      <c r="Z160" s="16"/>
      <c r="AA160" s="61"/>
      <c r="AH160" s="16"/>
      <c r="AP160" s="16"/>
      <c r="AQ160" s="61"/>
      <c r="AX160" s="16"/>
      <c r="BF160" s="16"/>
      <c r="BH160" s="16"/>
    </row>
    <row r="161" spans="1:60" ht="12.75" x14ac:dyDescent="0.2">
      <c r="A161" s="143"/>
      <c r="B161" s="126"/>
      <c r="C161" s="61"/>
      <c r="J161" s="16"/>
      <c r="R161" s="16"/>
      <c r="Z161" s="16"/>
      <c r="AA161" s="61"/>
      <c r="AH161" s="16"/>
      <c r="AP161" s="16"/>
      <c r="AQ161" s="61"/>
      <c r="AX161" s="16"/>
      <c r="BF161" s="16"/>
      <c r="BH161" s="16"/>
    </row>
    <row r="162" spans="1:60" ht="12.75" x14ac:dyDescent="0.2">
      <c r="A162" s="143"/>
      <c r="B162" s="126"/>
      <c r="C162" s="61"/>
      <c r="J162" s="16"/>
      <c r="R162" s="16"/>
      <c r="Z162" s="16"/>
      <c r="AA162" s="61"/>
      <c r="AH162" s="16"/>
      <c r="AP162" s="16"/>
      <c r="AQ162" s="61"/>
      <c r="AX162" s="16"/>
      <c r="BF162" s="16"/>
      <c r="BH162" s="16"/>
    </row>
    <row r="163" spans="1:60" ht="12.75" x14ac:dyDescent="0.2">
      <c r="A163" s="143"/>
      <c r="B163" s="126"/>
      <c r="C163" s="61"/>
      <c r="J163" s="16"/>
      <c r="R163" s="16"/>
      <c r="Z163" s="16"/>
      <c r="AA163" s="61"/>
      <c r="AH163" s="16"/>
      <c r="AP163" s="16"/>
      <c r="AQ163" s="61"/>
      <c r="AX163" s="16"/>
      <c r="BF163" s="16"/>
      <c r="BH163" s="16"/>
    </row>
    <row r="164" spans="1:60" ht="12.75" x14ac:dyDescent="0.2">
      <c r="A164" s="143"/>
      <c r="B164" s="126"/>
      <c r="C164" s="61"/>
      <c r="J164" s="16"/>
      <c r="R164" s="16"/>
      <c r="Z164" s="16"/>
      <c r="AA164" s="61"/>
      <c r="AH164" s="16"/>
      <c r="AP164" s="16"/>
      <c r="AQ164" s="61"/>
      <c r="AX164" s="16"/>
      <c r="BF164" s="16"/>
      <c r="BH164" s="16"/>
    </row>
    <row r="165" spans="1:60" ht="12.75" x14ac:dyDescent="0.2">
      <c r="A165" s="143"/>
      <c r="B165" s="126"/>
      <c r="C165" s="61"/>
      <c r="J165" s="16"/>
      <c r="R165" s="16"/>
      <c r="Z165" s="16"/>
      <c r="AA165" s="61"/>
      <c r="AH165" s="16"/>
      <c r="AP165" s="16"/>
      <c r="AQ165" s="61"/>
      <c r="AX165" s="16"/>
      <c r="BF165" s="16"/>
      <c r="BH165" s="16"/>
    </row>
    <row r="166" spans="1:60" ht="12.75" x14ac:dyDescent="0.2">
      <c r="A166" s="143"/>
      <c r="B166" s="126"/>
      <c r="C166" s="61"/>
      <c r="J166" s="16"/>
      <c r="R166" s="16"/>
      <c r="Z166" s="16"/>
      <c r="AA166" s="61"/>
      <c r="AH166" s="16"/>
      <c r="AP166" s="16"/>
      <c r="AQ166" s="61"/>
      <c r="AX166" s="16"/>
      <c r="BF166" s="16"/>
      <c r="BH166" s="16"/>
    </row>
    <row r="167" spans="1:60" ht="12.75" x14ac:dyDescent="0.2">
      <c r="A167" s="143"/>
      <c r="B167" s="126"/>
      <c r="C167" s="61"/>
      <c r="J167" s="16"/>
      <c r="R167" s="16"/>
      <c r="Z167" s="16"/>
      <c r="AA167" s="61"/>
      <c r="AH167" s="16"/>
      <c r="AP167" s="16"/>
      <c r="AQ167" s="61"/>
      <c r="AX167" s="16"/>
      <c r="BF167" s="16"/>
      <c r="BH167" s="16"/>
    </row>
    <row r="168" spans="1:60" ht="12.75" x14ac:dyDescent="0.2">
      <c r="A168" s="143"/>
      <c r="B168" s="126"/>
      <c r="C168" s="61"/>
      <c r="J168" s="16"/>
      <c r="R168" s="16"/>
      <c r="Z168" s="16"/>
      <c r="AA168" s="61"/>
      <c r="AH168" s="16"/>
      <c r="AP168" s="16"/>
      <c r="AQ168" s="61"/>
      <c r="AX168" s="16"/>
      <c r="BF168" s="16"/>
      <c r="BH168" s="16"/>
    </row>
    <row r="169" spans="1:60" ht="12.75" x14ac:dyDescent="0.2">
      <c r="A169" s="143"/>
      <c r="B169" s="126"/>
      <c r="C169" s="61"/>
      <c r="J169" s="16"/>
      <c r="R169" s="16"/>
      <c r="Z169" s="16"/>
      <c r="AA169" s="61"/>
      <c r="AH169" s="16"/>
      <c r="AP169" s="16"/>
      <c r="AQ169" s="61"/>
      <c r="AX169" s="16"/>
      <c r="BF169" s="16"/>
      <c r="BH169" s="16"/>
    </row>
    <row r="170" spans="1:60" ht="12.75" x14ac:dyDescent="0.2">
      <c r="A170" s="143"/>
      <c r="B170" s="126"/>
      <c r="C170" s="61"/>
      <c r="J170" s="16"/>
      <c r="R170" s="16"/>
      <c r="Z170" s="16"/>
      <c r="AA170" s="61"/>
      <c r="AH170" s="16"/>
      <c r="AP170" s="16"/>
      <c r="AQ170" s="61"/>
      <c r="AX170" s="16"/>
      <c r="BF170" s="16"/>
      <c r="BH170" s="16"/>
    </row>
    <row r="171" spans="1:60" ht="12.75" x14ac:dyDescent="0.2">
      <c r="A171" s="143"/>
      <c r="B171" s="126"/>
      <c r="C171" s="61"/>
      <c r="J171" s="16"/>
      <c r="R171" s="16"/>
      <c r="Z171" s="16"/>
      <c r="AA171" s="61"/>
      <c r="AH171" s="16"/>
      <c r="AP171" s="16"/>
      <c r="AQ171" s="61"/>
      <c r="AX171" s="16"/>
      <c r="BF171" s="16"/>
      <c r="BH171" s="16"/>
    </row>
    <row r="172" spans="1:60" ht="12.75" x14ac:dyDescent="0.2">
      <c r="A172" s="143"/>
      <c r="B172" s="126"/>
      <c r="C172" s="61"/>
      <c r="J172" s="16"/>
      <c r="R172" s="16"/>
      <c r="Z172" s="16"/>
      <c r="AA172" s="61"/>
      <c r="AH172" s="16"/>
      <c r="AP172" s="16"/>
      <c r="AQ172" s="61"/>
      <c r="AX172" s="16"/>
      <c r="BF172" s="16"/>
      <c r="BH172" s="16"/>
    </row>
    <row r="173" spans="1:60" ht="12.75" x14ac:dyDescent="0.2">
      <c r="A173" s="143"/>
      <c r="B173" s="126"/>
      <c r="C173" s="61"/>
      <c r="J173" s="16"/>
      <c r="R173" s="16"/>
      <c r="Z173" s="16"/>
      <c r="AA173" s="61"/>
      <c r="AH173" s="16"/>
      <c r="AP173" s="16"/>
      <c r="AQ173" s="61"/>
      <c r="AX173" s="16"/>
      <c r="BF173" s="16"/>
      <c r="BH173" s="16"/>
    </row>
    <row r="174" spans="1:60" ht="12.75" x14ac:dyDescent="0.2">
      <c r="A174" s="143"/>
      <c r="B174" s="126"/>
      <c r="C174" s="61"/>
      <c r="J174" s="16"/>
      <c r="R174" s="16"/>
      <c r="Z174" s="16"/>
      <c r="AA174" s="61"/>
      <c r="AH174" s="16"/>
      <c r="AP174" s="16"/>
      <c r="AQ174" s="61"/>
      <c r="AX174" s="16"/>
      <c r="BF174" s="16"/>
      <c r="BH174" s="16"/>
    </row>
    <row r="175" spans="1:60" ht="12.75" x14ac:dyDescent="0.2">
      <c r="A175" s="143"/>
      <c r="B175" s="126"/>
      <c r="C175" s="61"/>
      <c r="J175" s="16"/>
      <c r="R175" s="16"/>
      <c r="Z175" s="16"/>
      <c r="AA175" s="61"/>
      <c r="AH175" s="16"/>
      <c r="AP175" s="16"/>
      <c r="AQ175" s="61"/>
      <c r="AX175" s="16"/>
      <c r="BF175" s="16"/>
      <c r="BH175" s="16"/>
    </row>
    <row r="176" spans="1:60" ht="12.75" x14ac:dyDescent="0.2">
      <c r="A176" s="143"/>
      <c r="B176" s="126"/>
      <c r="C176" s="61"/>
      <c r="J176" s="16"/>
      <c r="R176" s="16"/>
      <c r="Z176" s="16"/>
      <c r="AA176" s="61"/>
      <c r="AH176" s="16"/>
      <c r="AP176" s="16"/>
      <c r="AQ176" s="61"/>
      <c r="AX176" s="16"/>
      <c r="BF176" s="16"/>
      <c r="BH176" s="16"/>
    </row>
    <row r="177" spans="1:60" ht="12.75" x14ac:dyDescent="0.2">
      <c r="A177" s="143"/>
      <c r="B177" s="126"/>
      <c r="C177" s="61"/>
      <c r="J177" s="16"/>
      <c r="R177" s="16"/>
      <c r="Z177" s="16"/>
      <c r="AA177" s="61"/>
      <c r="AH177" s="16"/>
      <c r="AP177" s="16"/>
      <c r="AQ177" s="61"/>
      <c r="AX177" s="16"/>
      <c r="BF177" s="16"/>
      <c r="BH177" s="16"/>
    </row>
    <row r="178" spans="1:60" ht="12.75" x14ac:dyDescent="0.2">
      <c r="A178" s="143"/>
      <c r="B178" s="126"/>
      <c r="C178" s="61"/>
      <c r="J178" s="16"/>
      <c r="R178" s="16"/>
      <c r="Z178" s="16"/>
      <c r="AA178" s="61"/>
      <c r="AH178" s="16"/>
      <c r="AP178" s="16"/>
      <c r="AQ178" s="61"/>
      <c r="AX178" s="16"/>
      <c r="BF178" s="16"/>
      <c r="BH178" s="16"/>
    </row>
    <row r="179" spans="1:60" ht="12.75" x14ac:dyDescent="0.2">
      <c r="A179" s="143"/>
      <c r="B179" s="126"/>
      <c r="C179" s="61"/>
      <c r="J179" s="16"/>
      <c r="R179" s="16"/>
      <c r="Z179" s="16"/>
      <c r="AA179" s="61"/>
      <c r="AH179" s="16"/>
      <c r="AP179" s="16"/>
      <c r="AQ179" s="61"/>
      <c r="AX179" s="16"/>
      <c r="BF179" s="16"/>
      <c r="BH179" s="16"/>
    </row>
    <row r="180" spans="1:60" ht="12.75" x14ac:dyDescent="0.2">
      <c r="A180" s="143"/>
      <c r="B180" s="126"/>
      <c r="C180" s="61"/>
      <c r="J180" s="16"/>
      <c r="R180" s="16"/>
      <c r="Z180" s="16"/>
      <c r="AA180" s="61"/>
      <c r="AH180" s="16"/>
      <c r="AP180" s="16"/>
      <c r="AQ180" s="61"/>
      <c r="AX180" s="16"/>
      <c r="BF180" s="16"/>
      <c r="BH180" s="16"/>
    </row>
    <row r="181" spans="1:60" ht="12.75" x14ac:dyDescent="0.2">
      <c r="A181" s="143"/>
      <c r="B181" s="126"/>
      <c r="C181" s="61"/>
      <c r="J181" s="16"/>
      <c r="R181" s="16"/>
      <c r="Z181" s="16"/>
      <c r="AA181" s="61"/>
      <c r="AH181" s="16"/>
      <c r="AP181" s="16"/>
      <c r="AQ181" s="61"/>
      <c r="AX181" s="16"/>
      <c r="BF181" s="16"/>
      <c r="BH181" s="16"/>
    </row>
    <row r="182" spans="1:60" ht="12.75" x14ac:dyDescent="0.2">
      <c r="A182" s="143"/>
      <c r="B182" s="126"/>
      <c r="C182" s="61"/>
      <c r="J182" s="16"/>
      <c r="R182" s="16"/>
      <c r="Z182" s="16"/>
      <c r="AA182" s="61"/>
      <c r="AH182" s="16"/>
      <c r="AP182" s="16"/>
      <c r="AQ182" s="61"/>
      <c r="AX182" s="16"/>
      <c r="BF182" s="16"/>
      <c r="BH182" s="16"/>
    </row>
    <row r="183" spans="1:60" ht="12.75" x14ac:dyDescent="0.2">
      <c r="A183" s="143"/>
      <c r="B183" s="126"/>
      <c r="C183" s="61"/>
      <c r="J183" s="16"/>
      <c r="R183" s="16"/>
      <c r="Z183" s="16"/>
      <c r="AA183" s="61"/>
      <c r="AH183" s="16"/>
      <c r="AP183" s="16"/>
      <c r="AQ183" s="61"/>
      <c r="AX183" s="16"/>
      <c r="BF183" s="16"/>
      <c r="BH183" s="16"/>
    </row>
    <row r="184" spans="1:60" ht="12.75" x14ac:dyDescent="0.2">
      <c r="A184" s="143"/>
      <c r="B184" s="126"/>
      <c r="C184" s="61"/>
      <c r="J184" s="16"/>
      <c r="R184" s="16"/>
      <c r="Z184" s="16"/>
      <c r="AA184" s="61"/>
      <c r="AH184" s="16"/>
      <c r="AP184" s="16"/>
      <c r="AQ184" s="61"/>
      <c r="AX184" s="16"/>
      <c r="BF184" s="16"/>
      <c r="BH184" s="16"/>
    </row>
    <row r="185" spans="1:60" ht="12.75" x14ac:dyDescent="0.2">
      <c r="A185" s="143"/>
      <c r="B185" s="126"/>
      <c r="C185" s="61"/>
      <c r="J185" s="16"/>
      <c r="R185" s="16"/>
      <c r="Z185" s="16"/>
      <c r="AA185" s="61"/>
      <c r="AH185" s="16"/>
      <c r="AP185" s="16"/>
      <c r="AQ185" s="61"/>
      <c r="AX185" s="16"/>
      <c r="BF185" s="16"/>
      <c r="BH185" s="16"/>
    </row>
    <row r="186" spans="1:60" ht="12.75" x14ac:dyDescent="0.2">
      <c r="A186" s="143"/>
      <c r="B186" s="126"/>
      <c r="C186" s="61"/>
      <c r="J186" s="16"/>
      <c r="R186" s="16"/>
      <c r="Z186" s="16"/>
      <c r="AA186" s="61"/>
      <c r="AH186" s="16"/>
      <c r="AP186" s="16"/>
      <c r="AQ186" s="61"/>
      <c r="AX186" s="16"/>
      <c r="BF186" s="16"/>
      <c r="BH186" s="16"/>
    </row>
    <row r="187" spans="1:60" ht="12.75" x14ac:dyDescent="0.2">
      <c r="A187" s="143"/>
      <c r="B187" s="126"/>
      <c r="C187" s="61"/>
      <c r="J187" s="16"/>
      <c r="R187" s="16"/>
      <c r="Z187" s="16"/>
      <c r="AA187" s="61"/>
      <c r="AH187" s="16"/>
      <c r="AP187" s="16"/>
      <c r="AQ187" s="61"/>
      <c r="AX187" s="16"/>
      <c r="BF187" s="16"/>
      <c r="BH187" s="16"/>
    </row>
    <row r="188" spans="1:60" ht="12.75" x14ac:dyDescent="0.2">
      <c r="A188" s="143"/>
      <c r="B188" s="126"/>
      <c r="C188" s="61"/>
      <c r="J188" s="16"/>
      <c r="R188" s="16"/>
      <c r="Z188" s="16"/>
      <c r="AA188" s="61"/>
      <c r="AH188" s="16"/>
      <c r="AP188" s="16"/>
      <c r="AQ188" s="61"/>
      <c r="AX188" s="16"/>
      <c r="BF188" s="16"/>
      <c r="BH188" s="16"/>
    </row>
    <row r="189" spans="1:60" ht="12.75" x14ac:dyDescent="0.2">
      <c r="A189" s="143"/>
      <c r="B189" s="126"/>
      <c r="C189" s="61"/>
      <c r="J189" s="16"/>
      <c r="R189" s="16"/>
      <c r="Z189" s="16"/>
      <c r="AA189" s="61"/>
      <c r="AH189" s="16"/>
      <c r="AP189" s="16"/>
      <c r="AQ189" s="61"/>
      <c r="AX189" s="16"/>
      <c r="BF189" s="16"/>
      <c r="BH189" s="16"/>
    </row>
    <row r="190" spans="1:60" ht="12.75" x14ac:dyDescent="0.2">
      <c r="A190" s="143"/>
      <c r="B190" s="126"/>
      <c r="C190" s="61"/>
      <c r="J190" s="16"/>
      <c r="R190" s="16"/>
      <c r="Z190" s="16"/>
      <c r="AA190" s="61"/>
      <c r="AH190" s="16"/>
      <c r="AP190" s="16"/>
      <c r="AQ190" s="61"/>
      <c r="AX190" s="16"/>
      <c r="BF190" s="16"/>
      <c r="BH190" s="16"/>
    </row>
    <row r="191" spans="1:60" ht="12.75" x14ac:dyDescent="0.2">
      <c r="A191" s="143"/>
      <c r="B191" s="126"/>
      <c r="C191" s="61"/>
      <c r="J191" s="16"/>
      <c r="R191" s="16"/>
      <c r="Z191" s="16"/>
      <c r="AA191" s="61"/>
      <c r="AH191" s="16"/>
      <c r="AP191" s="16"/>
      <c r="AQ191" s="61"/>
      <c r="AX191" s="16"/>
      <c r="BF191" s="16"/>
      <c r="BH191" s="16"/>
    </row>
    <row r="192" spans="1:60" ht="12.75" x14ac:dyDescent="0.2">
      <c r="A192" s="143"/>
      <c r="B192" s="126"/>
      <c r="C192" s="61"/>
      <c r="J192" s="16"/>
      <c r="R192" s="16"/>
      <c r="Z192" s="16"/>
      <c r="AA192" s="61"/>
      <c r="AH192" s="16"/>
      <c r="AP192" s="16"/>
      <c r="AQ192" s="61"/>
      <c r="AX192" s="16"/>
      <c r="BF192" s="16"/>
      <c r="BH192" s="16"/>
    </row>
    <row r="193" spans="1:60" ht="12.75" x14ac:dyDescent="0.2">
      <c r="A193" s="143"/>
      <c r="B193" s="126"/>
      <c r="C193" s="61"/>
      <c r="J193" s="16"/>
      <c r="R193" s="16"/>
      <c r="Z193" s="16"/>
      <c r="AA193" s="61"/>
      <c r="AH193" s="16"/>
      <c r="AP193" s="16"/>
      <c r="AQ193" s="61"/>
      <c r="AX193" s="16"/>
      <c r="BF193" s="16"/>
      <c r="BH193" s="16"/>
    </row>
    <row r="194" spans="1:60" ht="12.75" x14ac:dyDescent="0.2">
      <c r="A194" s="143"/>
      <c r="B194" s="126"/>
      <c r="C194" s="61"/>
      <c r="J194" s="16"/>
      <c r="R194" s="16"/>
      <c r="Z194" s="16"/>
      <c r="AA194" s="61"/>
      <c r="AH194" s="16"/>
      <c r="AP194" s="16"/>
      <c r="AQ194" s="61"/>
      <c r="AX194" s="16"/>
      <c r="BF194" s="16"/>
      <c r="BH194" s="16"/>
    </row>
    <row r="195" spans="1:60" ht="12.75" x14ac:dyDescent="0.2">
      <c r="A195" s="143"/>
      <c r="B195" s="126"/>
      <c r="C195" s="61"/>
      <c r="J195" s="16"/>
      <c r="R195" s="16"/>
      <c r="Z195" s="16"/>
      <c r="AA195" s="61"/>
      <c r="AH195" s="16"/>
      <c r="AP195" s="16"/>
      <c r="AQ195" s="61"/>
      <c r="AX195" s="16"/>
      <c r="BF195" s="16"/>
      <c r="BH195" s="16"/>
    </row>
    <row r="196" spans="1:60" ht="12.75" x14ac:dyDescent="0.2">
      <c r="A196" s="143"/>
      <c r="B196" s="126"/>
      <c r="C196" s="61"/>
      <c r="J196" s="16"/>
      <c r="R196" s="16"/>
      <c r="Z196" s="16"/>
      <c r="AA196" s="61"/>
      <c r="AH196" s="16"/>
      <c r="AP196" s="16"/>
      <c r="AQ196" s="61"/>
      <c r="AX196" s="16"/>
      <c r="BF196" s="16"/>
      <c r="BH196" s="16"/>
    </row>
    <row r="197" spans="1:60" ht="12.75" x14ac:dyDescent="0.2">
      <c r="A197" s="143"/>
      <c r="B197" s="126"/>
      <c r="C197" s="61"/>
      <c r="J197" s="16"/>
      <c r="R197" s="16"/>
      <c r="Z197" s="16"/>
      <c r="AA197" s="61"/>
      <c r="AH197" s="16"/>
      <c r="AP197" s="16"/>
      <c r="AQ197" s="61"/>
      <c r="AX197" s="16"/>
      <c r="BF197" s="16"/>
      <c r="BH197" s="16"/>
    </row>
    <row r="198" spans="1:60" ht="12.75" x14ac:dyDescent="0.2">
      <c r="A198" s="143"/>
      <c r="B198" s="126"/>
      <c r="C198" s="61"/>
      <c r="J198" s="16"/>
      <c r="R198" s="16"/>
      <c r="Z198" s="16"/>
      <c r="AA198" s="61"/>
      <c r="AH198" s="16"/>
      <c r="AP198" s="16"/>
      <c r="AQ198" s="61"/>
      <c r="AX198" s="16"/>
      <c r="BF198" s="16"/>
      <c r="BH198" s="16"/>
    </row>
    <row r="199" spans="1:60" ht="12.75" x14ac:dyDescent="0.2">
      <c r="A199" s="143"/>
      <c r="B199" s="126"/>
      <c r="C199" s="61"/>
      <c r="J199" s="16"/>
      <c r="R199" s="16"/>
      <c r="Z199" s="16"/>
      <c r="AA199" s="61"/>
      <c r="AH199" s="16"/>
      <c r="AP199" s="16"/>
      <c r="AQ199" s="61"/>
      <c r="AX199" s="16"/>
      <c r="BF199" s="16"/>
      <c r="BH199" s="16"/>
    </row>
    <row r="200" spans="1:60" ht="12.75" x14ac:dyDescent="0.2">
      <c r="A200" s="143"/>
      <c r="B200" s="126"/>
      <c r="C200" s="61"/>
      <c r="J200" s="16"/>
      <c r="R200" s="16"/>
      <c r="Z200" s="16"/>
      <c r="AA200" s="61"/>
      <c r="AH200" s="16"/>
      <c r="AP200" s="16"/>
      <c r="AQ200" s="61"/>
      <c r="AX200" s="16"/>
      <c r="BF200" s="16"/>
      <c r="BH200" s="16"/>
    </row>
    <row r="201" spans="1:60" ht="12.75" x14ac:dyDescent="0.2">
      <c r="A201" s="143"/>
      <c r="B201" s="126"/>
      <c r="C201" s="61"/>
      <c r="J201" s="16"/>
      <c r="R201" s="16"/>
      <c r="Z201" s="16"/>
      <c r="AA201" s="61"/>
      <c r="AH201" s="16"/>
      <c r="AP201" s="16"/>
      <c r="AQ201" s="61"/>
      <c r="AX201" s="16"/>
      <c r="BF201" s="16"/>
      <c r="BH201" s="16"/>
    </row>
    <row r="202" spans="1:60" ht="12.75" x14ac:dyDescent="0.2">
      <c r="A202" s="143"/>
      <c r="B202" s="126"/>
      <c r="C202" s="61"/>
      <c r="J202" s="16"/>
      <c r="R202" s="16"/>
      <c r="Z202" s="16"/>
      <c r="AA202" s="61"/>
      <c r="AH202" s="16"/>
      <c r="AP202" s="16"/>
      <c r="AQ202" s="61"/>
      <c r="AX202" s="16"/>
      <c r="BF202" s="16"/>
      <c r="BH202" s="16"/>
    </row>
    <row r="203" spans="1:60" ht="12.75" x14ac:dyDescent="0.2">
      <c r="A203" s="143"/>
      <c r="B203" s="126"/>
      <c r="C203" s="61"/>
      <c r="J203" s="16"/>
      <c r="R203" s="16"/>
      <c r="Z203" s="16"/>
      <c r="AA203" s="61"/>
      <c r="AH203" s="16"/>
      <c r="AP203" s="16"/>
      <c r="AQ203" s="61"/>
      <c r="AX203" s="16"/>
      <c r="BF203" s="16"/>
      <c r="BH203" s="16"/>
    </row>
    <row r="204" spans="1:60" ht="12.75" x14ac:dyDescent="0.2">
      <c r="A204" s="143"/>
      <c r="B204" s="126"/>
      <c r="C204" s="61"/>
      <c r="J204" s="16"/>
      <c r="R204" s="16"/>
      <c r="Z204" s="16"/>
      <c r="AA204" s="61"/>
      <c r="AH204" s="16"/>
      <c r="AP204" s="16"/>
      <c r="AQ204" s="61"/>
      <c r="AX204" s="16"/>
      <c r="BF204" s="16"/>
      <c r="BH204" s="16"/>
    </row>
    <row r="205" spans="1:60" ht="12.75" x14ac:dyDescent="0.2">
      <c r="A205" s="143"/>
      <c r="B205" s="126"/>
      <c r="C205" s="61"/>
      <c r="J205" s="16"/>
      <c r="R205" s="16"/>
      <c r="Z205" s="16"/>
      <c r="AA205" s="61"/>
      <c r="AH205" s="16"/>
      <c r="AP205" s="16"/>
      <c r="AQ205" s="61"/>
      <c r="AX205" s="16"/>
      <c r="BF205" s="16"/>
      <c r="BH205" s="16"/>
    </row>
    <row r="206" spans="1:60" ht="12.75" x14ac:dyDescent="0.2">
      <c r="A206" s="143"/>
      <c r="B206" s="126"/>
      <c r="C206" s="61"/>
      <c r="J206" s="16"/>
      <c r="R206" s="16"/>
      <c r="Z206" s="16"/>
      <c r="AA206" s="61"/>
      <c r="AH206" s="16"/>
      <c r="AP206" s="16"/>
      <c r="AQ206" s="61"/>
      <c r="AX206" s="16"/>
      <c r="BF206" s="16"/>
      <c r="BH206" s="16"/>
    </row>
    <row r="207" spans="1:60" ht="12.75" x14ac:dyDescent="0.2">
      <c r="A207" s="143"/>
      <c r="B207" s="126"/>
      <c r="C207" s="61"/>
      <c r="J207" s="16"/>
      <c r="R207" s="16"/>
      <c r="Z207" s="16"/>
      <c r="AA207" s="61"/>
      <c r="AH207" s="16"/>
      <c r="AP207" s="16"/>
      <c r="AQ207" s="61"/>
      <c r="AX207" s="16"/>
      <c r="BF207" s="16"/>
      <c r="BH207" s="16"/>
    </row>
    <row r="208" spans="1:60" ht="12.75" x14ac:dyDescent="0.2">
      <c r="A208" s="143"/>
      <c r="B208" s="126"/>
      <c r="C208" s="61"/>
      <c r="J208" s="16"/>
      <c r="R208" s="16"/>
      <c r="Z208" s="16"/>
      <c r="AA208" s="61"/>
      <c r="AH208" s="16"/>
      <c r="AP208" s="16"/>
      <c r="AQ208" s="61"/>
      <c r="AX208" s="16"/>
      <c r="BF208" s="16"/>
      <c r="BH208" s="16"/>
    </row>
    <row r="209" spans="1:60" ht="12.75" x14ac:dyDescent="0.2">
      <c r="A209" s="143"/>
      <c r="B209" s="126"/>
      <c r="C209" s="61"/>
      <c r="J209" s="16"/>
      <c r="R209" s="16"/>
      <c r="Z209" s="16"/>
      <c r="AA209" s="61"/>
      <c r="AH209" s="16"/>
      <c r="AP209" s="16"/>
      <c r="AQ209" s="61"/>
      <c r="AX209" s="16"/>
      <c r="BF209" s="16"/>
      <c r="BH209" s="16"/>
    </row>
    <row r="210" spans="1:60" ht="12.75" x14ac:dyDescent="0.2">
      <c r="A210" s="143"/>
      <c r="B210" s="126"/>
      <c r="C210" s="61"/>
      <c r="J210" s="16"/>
      <c r="R210" s="16"/>
      <c r="Z210" s="16"/>
      <c r="AA210" s="61"/>
      <c r="AH210" s="16"/>
      <c r="AP210" s="16"/>
      <c r="AQ210" s="61"/>
      <c r="AX210" s="16"/>
      <c r="BF210" s="16"/>
      <c r="BH210" s="16"/>
    </row>
    <row r="211" spans="1:60" ht="12.75" x14ac:dyDescent="0.2">
      <c r="A211" s="143"/>
      <c r="B211" s="126"/>
      <c r="C211" s="61"/>
      <c r="J211" s="16"/>
      <c r="R211" s="16"/>
      <c r="Z211" s="16"/>
      <c r="AA211" s="61"/>
      <c r="AH211" s="16"/>
      <c r="AP211" s="16"/>
      <c r="AQ211" s="61"/>
      <c r="AX211" s="16"/>
      <c r="BF211" s="16"/>
      <c r="BH211" s="16"/>
    </row>
    <row r="212" spans="1:60" ht="12.75" x14ac:dyDescent="0.2">
      <c r="A212" s="143"/>
      <c r="B212" s="126"/>
      <c r="C212" s="61"/>
      <c r="J212" s="16"/>
      <c r="R212" s="16"/>
      <c r="Z212" s="16"/>
      <c r="AA212" s="61"/>
      <c r="AH212" s="16"/>
      <c r="AP212" s="16"/>
      <c r="AQ212" s="61"/>
      <c r="AX212" s="16"/>
      <c r="BF212" s="16"/>
      <c r="BH212" s="16"/>
    </row>
    <row r="213" spans="1:60" ht="12.75" x14ac:dyDescent="0.2">
      <c r="A213" s="143"/>
      <c r="B213" s="126"/>
      <c r="C213" s="61"/>
      <c r="J213" s="16"/>
      <c r="R213" s="16"/>
      <c r="Z213" s="16"/>
      <c r="AA213" s="61"/>
      <c r="AH213" s="16"/>
      <c r="AP213" s="16"/>
      <c r="AQ213" s="61"/>
      <c r="AX213" s="16"/>
      <c r="BF213" s="16"/>
      <c r="BH213" s="16"/>
    </row>
    <row r="214" spans="1:60" ht="12.75" x14ac:dyDescent="0.2">
      <c r="A214" s="143"/>
      <c r="B214" s="126"/>
      <c r="C214" s="61"/>
      <c r="J214" s="16"/>
      <c r="R214" s="16"/>
      <c r="Z214" s="16"/>
      <c r="AA214" s="61"/>
      <c r="AH214" s="16"/>
      <c r="AP214" s="16"/>
      <c r="AQ214" s="61"/>
      <c r="AX214" s="16"/>
      <c r="BF214" s="16"/>
      <c r="BH214" s="16"/>
    </row>
    <row r="215" spans="1:60" ht="12.75" x14ac:dyDescent="0.2">
      <c r="A215" s="143"/>
      <c r="B215" s="126"/>
      <c r="C215" s="61"/>
      <c r="J215" s="16"/>
      <c r="R215" s="16"/>
      <c r="Z215" s="16"/>
      <c r="AA215" s="61"/>
      <c r="AH215" s="16"/>
      <c r="AP215" s="16"/>
      <c r="AQ215" s="61"/>
      <c r="AX215" s="16"/>
      <c r="BF215" s="16"/>
      <c r="BH215" s="16"/>
    </row>
    <row r="216" spans="1:60" ht="12.75" x14ac:dyDescent="0.2">
      <c r="A216" s="143"/>
      <c r="B216" s="126"/>
      <c r="C216" s="61"/>
      <c r="J216" s="16"/>
      <c r="R216" s="16"/>
      <c r="Z216" s="16"/>
      <c r="AA216" s="61"/>
      <c r="AH216" s="16"/>
      <c r="AP216" s="16"/>
      <c r="AQ216" s="61"/>
      <c r="AX216" s="16"/>
      <c r="BF216" s="16"/>
      <c r="BH216" s="16"/>
    </row>
    <row r="217" spans="1:60" ht="12.75" x14ac:dyDescent="0.2">
      <c r="A217" s="143"/>
      <c r="B217" s="126"/>
      <c r="C217" s="61"/>
      <c r="J217" s="16"/>
      <c r="R217" s="16"/>
      <c r="Z217" s="16"/>
      <c r="AA217" s="61"/>
      <c r="AH217" s="16"/>
      <c r="AP217" s="16"/>
      <c r="AQ217" s="61"/>
      <c r="AX217" s="16"/>
      <c r="BF217" s="16"/>
      <c r="BH217" s="16"/>
    </row>
    <row r="218" spans="1:60" ht="12.75" x14ac:dyDescent="0.2">
      <c r="A218" s="143"/>
      <c r="B218" s="126"/>
      <c r="C218" s="61"/>
      <c r="J218" s="16"/>
      <c r="R218" s="16"/>
      <c r="Z218" s="16"/>
      <c r="AA218" s="61"/>
      <c r="AH218" s="16"/>
      <c r="AP218" s="16"/>
      <c r="AQ218" s="61"/>
      <c r="AX218" s="16"/>
      <c r="BF218" s="16"/>
      <c r="BH218" s="16"/>
    </row>
    <row r="219" spans="1:60" ht="12.75" x14ac:dyDescent="0.2">
      <c r="A219" s="143"/>
      <c r="B219" s="126"/>
      <c r="C219" s="61"/>
      <c r="J219" s="16"/>
      <c r="R219" s="16"/>
      <c r="Z219" s="16"/>
      <c r="AA219" s="61"/>
      <c r="AH219" s="16"/>
      <c r="AP219" s="16"/>
      <c r="AQ219" s="61"/>
      <c r="AX219" s="16"/>
      <c r="BF219" s="16"/>
      <c r="BH219" s="16"/>
    </row>
    <row r="220" spans="1:60" ht="12.75" x14ac:dyDescent="0.2">
      <c r="A220" s="143"/>
      <c r="B220" s="126"/>
      <c r="C220" s="61"/>
      <c r="J220" s="16"/>
      <c r="R220" s="16"/>
      <c r="Z220" s="16"/>
      <c r="AA220" s="61"/>
      <c r="AH220" s="16"/>
      <c r="AP220" s="16"/>
      <c r="AQ220" s="61"/>
      <c r="AX220" s="16"/>
      <c r="BF220" s="16"/>
      <c r="BH220" s="16"/>
    </row>
    <row r="221" spans="1:60" ht="12.75" x14ac:dyDescent="0.2">
      <c r="A221" s="143"/>
      <c r="B221" s="126"/>
      <c r="C221" s="61"/>
      <c r="J221" s="16"/>
      <c r="R221" s="16"/>
      <c r="Z221" s="16"/>
      <c r="AA221" s="61"/>
      <c r="AH221" s="16"/>
      <c r="AP221" s="16"/>
      <c r="AQ221" s="61"/>
      <c r="AX221" s="16"/>
      <c r="BF221" s="16"/>
      <c r="BH221" s="16"/>
    </row>
    <row r="222" spans="1:60" ht="12.75" x14ac:dyDescent="0.2">
      <c r="A222" s="143"/>
      <c r="B222" s="126"/>
      <c r="C222" s="61"/>
      <c r="J222" s="16"/>
      <c r="R222" s="16"/>
      <c r="Z222" s="16"/>
      <c r="AA222" s="61"/>
      <c r="AH222" s="16"/>
      <c r="AP222" s="16"/>
      <c r="AQ222" s="61"/>
      <c r="AX222" s="16"/>
      <c r="BF222" s="16"/>
      <c r="BH222" s="16"/>
    </row>
    <row r="223" spans="1:60" ht="12.75" x14ac:dyDescent="0.2">
      <c r="A223" s="143"/>
      <c r="B223" s="126"/>
      <c r="C223" s="61"/>
      <c r="J223" s="16"/>
      <c r="R223" s="16"/>
      <c r="Z223" s="16"/>
      <c r="AA223" s="61"/>
      <c r="AH223" s="16"/>
      <c r="AP223" s="16"/>
      <c r="AQ223" s="61"/>
      <c r="AX223" s="16"/>
      <c r="BF223" s="16"/>
      <c r="BH223" s="16"/>
    </row>
    <row r="224" spans="1:60" ht="12.75" x14ac:dyDescent="0.2">
      <c r="A224" s="143"/>
      <c r="B224" s="126"/>
      <c r="C224" s="61"/>
      <c r="J224" s="16"/>
      <c r="R224" s="16"/>
      <c r="Z224" s="16"/>
      <c r="AA224" s="61"/>
      <c r="AH224" s="16"/>
      <c r="AP224" s="16"/>
      <c r="AQ224" s="61"/>
      <c r="AX224" s="16"/>
      <c r="BF224" s="16"/>
      <c r="BH224" s="16"/>
    </row>
    <row r="225" spans="1:60" ht="12.75" x14ac:dyDescent="0.2">
      <c r="A225" s="143"/>
      <c r="B225" s="126"/>
      <c r="C225" s="61"/>
      <c r="J225" s="16"/>
      <c r="R225" s="16"/>
      <c r="Z225" s="16"/>
      <c r="AA225" s="61"/>
      <c r="AH225" s="16"/>
      <c r="AP225" s="16"/>
      <c r="AQ225" s="61"/>
      <c r="AX225" s="16"/>
      <c r="BF225" s="16"/>
      <c r="BH225" s="16"/>
    </row>
    <row r="226" spans="1:60" ht="12.75" x14ac:dyDescent="0.2">
      <c r="A226" s="143"/>
      <c r="B226" s="126"/>
      <c r="C226" s="61"/>
      <c r="J226" s="16"/>
      <c r="R226" s="16"/>
      <c r="Z226" s="16"/>
      <c r="AA226" s="61"/>
      <c r="AH226" s="16"/>
      <c r="AP226" s="16"/>
      <c r="AQ226" s="61"/>
      <c r="AX226" s="16"/>
      <c r="BF226" s="16"/>
      <c r="BH226" s="16"/>
    </row>
    <row r="227" spans="1:60" ht="12.75" x14ac:dyDescent="0.2">
      <c r="A227" s="143"/>
      <c r="B227" s="126"/>
      <c r="C227" s="61"/>
      <c r="J227" s="16"/>
      <c r="R227" s="16"/>
      <c r="Z227" s="16"/>
      <c r="AA227" s="61"/>
      <c r="AH227" s="16"/>
      <c r="AP227" s="16"/>
      <c r="AQ227" s="61"/>
      <c r="AX227" s="16"/>
      <c r="BF227" s="16"/>
      <c r="BH227" s="16"/>
    </row>
    <row r="228" spans="1:60" ht="12.75" x14ac:dyDescent="0.2">
      <c r="A228" s="143"/>
      <c r="B228" s="126"/>
      <c r="C228" s="61"/>
      <c r="J228" s="16"/>
      <c r="R228" s="16"/>
      <c r="Z228" s="16"/>
      <c r="AA228" s="61"/>
      <c r="AH228" s="16"/>
      <c r="AP228" s="16"/>
      <c r="AQ228" s="61"/>
      <c r="AX228" s="16"/>
      <c r="BF228" s="16"/>
      <c r="BH228" s="16"/>
    </row>
    <row r="229" spans="1:60" ht="12.75" x14ac:dyDescent="0.2">
      <c r="A229" s="143"/>
      <c r="B229" s="126"/>
      <c r="C229" s="61"/>
      <c r="J229" s="16"/>
      <c r="R229" s="16"/>
      <c r="Z229" s="16"/>
      <c r="AA229" s="61"/>
      <c r="AH229" s="16"/>
      <c r="AP229" s="16"/>
      <c r="AQ229" s="61"/>
      <c r="AX229" s="16"/>
      <c r="BF229" s="16"/>
      <c r="BH229" s="16"/>
    </row>
    <row r="230" spans="1:60" ht="12.75" x14ac:dyDescent="0.2">
      <c r="A230" s="143"/>
      <c r="B230" s="126"/>
      <c r="C230" s="61"/>
      <c r="J230" s="16"/>
      <c r="R230" s="16"/>
      <c r="Z230" s="16"/>
      <c r="AA230" s="61"/>
      <c r="AH230" s="16"/>
      <c r="AP230" s="16"/>
      <c r="AQ230" s="61"/>
      <c r="AX230" s="16"/>
      <c r="BF230" s="16"/>
      <c r="BH230" s="16"/>
    </row>
    <row r="231" spans="1:60" ht="12.75" x14ac:dyDescent="0.2">
      <c r="A231" s="143"/>
      <c r="B231" s="126"/>
      <c r="C231" s="61"/>
      <c r="J231" s="16"/>
      <c r="R231" s="16"/>
      <c r="Z231" s="16"/>
      <c r="AA231" s="61"/>
      <c r="AH231" s="16"/>
      <c r="AP231" s="16"/>
      <c r="AQ231" s="61"/>
      <c r="AX231" s="16"/>
      <c r="BF231" s="16"/>
      <c r="BH231" s="16"/>
    </row>
    <row r="232" spans="1:60" ht="12.75" x14ac:dyDescent="0.2">
      <c r="A232" s="143"/>
      <c r="B232" s="126"/>
      <c r="C232" s="61"/>
      <c r="J232" s="16"/>
      <c r="R232" s="16"/>
      <c r="Z232" s="16"/>
      <c r="AA232" s="61"/>
      <c r="AH232" s="16"/>
      <c r="AP232" s="16"/>
      <c r="AQ232" s="61"/>
      <c r="AX232" s="16"/>
      <c r="BF232" s="16"/>
      <c r="BH232" s="16"/>
    </row>
    <row r="233" spans="1:60" ht="12.75" x14ac:dyDescent="0.2">
      <c r="A233" s="143"/>
      <c r="B233" s="126"/>
      <c r="C233" s="61"/>
      <c r="J233" s="16"/>
      <c r="R233" s="16"/>
      <c r="Z233" s="16"/>
      <c r="AA233" s="61"/>
      <c r="AH233" s="16"/>
      <c r="AP233" s="16"/>
      <c r="AQ233" s="61"/>
      <c r="AX233" s="16"/>
      <c r="BF233" s="16"/>
      <c r="BH233" s="16"/>
    </row>
    <row r="234" spans="1:60" ht="12.75" x14ac:dyDescent="0.2">
      <c r="A234" s="143"/>
      <c r="B234" s="126"/>
      <c r="C234" s="61"/>
      <c r="J234" s="16"/>
      <c r="R234" s="16"/>
      <c r="Z234" s="16"/>
      <c r="AA234" s="61"/>
      <c r="AH234" s="16"/>
      <c r="AP234" s="16"/>
      <c r="AQ234" s="61"/>
      <c r="AX234" s="16"/>
      <c r="BF234" s="16"/>
      <c r="BH234" s="16"/>
    </row>
    <row r="235" spans="1:60" ht="12.75" x14ac:dyDescent="0.2">
      <c r="A235" s="143"/>
      <c r="B235" s="126"/>
      <c r="C235" s="61"/>
      <c r="J235" s="16"/>
      <c r="R235" s="16"/>
      <c r="Z235" s="16"/>
      <c r="AA235" s="61"/>
      <c r="AH235" s="16"/>
      <c r="AP235" s="16"/>
      <c r="AQ235" s="61"/>
      <c r="AX235" s="16"/>
      <c r="BF235" s="16"/>
      <c r="BH235" s="16"/>
    </row>
    <row r="236" spans="1:60" ht="12.75" x14ac:dyDescent="0.2">
      <c r="A236" s="143"/>
      <c r="B236" s="126"/>
      <c r="C236" s="61"/>
      <c r="J236" s="16"/>
      <c r="R236" s="16"/>
      <c r="Z236" s="16"/>
      <c r="AA236" s="61"/>
      <c r="AH236" s="16"/>
      <c r="AP236" s="16"/>
      <c r="AQ236" s="61"/>
      <c r="AX236" s="16"/>
      <c r="BF236" s="16"/>
      <c r="BH236" s="16"/>
    </row>
    <row r="237" spans="1:60" ht="12.75" x14ac:dyDescent="0.2">
      <c r="A237" s="143"/>
      <c r="B237" s="126"/>
      <c r="C237" s="61"/>
      <c r="J237" s="16"/>
      <c r="R237" s="16"/>
      <c r="Z237" s="16"/>
      <c r="AA237" s="61"/>
      <c r="AH237" s="16"/>
      <c r="AP237" s="16"/>
      <c r="AQ237" s="61"/>
      <c r="AX237" s="16"/>
      <c r="BF237" s="16"/>
      <c r="BH237" s="16"/>
    </row>
    <row r="238" spans="1:60" ht="12.75" x14ac:dyDescent="0.2">
      <c r="A238" s="143"/>
      <c r="B238" s="126"/>
      <c r="C238" s="61"/>
      <c r="J238" s="16"/>
      <c r="R238" s="16"/>
      <c r="Z238" s="16"/>
      <c r="AA238" s="61"/>
      <c r="AH238" s="16"/>
      <c r="AP238" s="16"/>
      <c r="AQ238" s="61"/>
      <c r="AX238" s="16"/>
      <c r="BF238" s="16"/>
      <c r="BH238" s="16"/>
    </row>
    <row r="239" spans="1:60" ht="12.75" x14ac:dyDescent="0.2">
      <c r="A239" s="143"/>
      <c r="B239" s="126"/>
      <c r="C239" s="61"/>
      <c r="J239" s="16"/>
      <c r="R239" s="16"/>
      <c r="Z239" s="16"/>
      <c r="AA239" s="61"/>
      <c r="AH239" s="16"/>
      <c r="AP239" s="16"/>
      <c r="AQ239" s="61"/>
      <c r="AX239" s="16"/>
      <c r="BF239" s="16"/>
      <c r="BH239" s="16"/>
    </row>
    <row r="240" spans="1:60" ht="12.75" x14ac:dyDescent="0.2">
      <c r="A240" s="143"/>
      <c r="B240" s="126"/>
      <c r="C240" s="61"/>
      <c r="J240" s="16"/>
      <c r="R240" s="16"/>
      <c r="Z240" s="16"/>
      <c r="AA240" s="61"/>
      <c r="AH240" s="16"/>
      <c r="AP240" s="16"/>
      <c r="AQ240" s="61"/>
      <c r="AX240" s="16"/>
      <c r="BF240" s="16"/>
      <c r="BH240" s="16"/>
    </row>
    <row r="241" spans="1:60" ht="12.75" x14ac:dyDescent="0.2">
      <c r="A241" s="143"/>
      <c r="B241" s="126"/>
      <c r="C241" s="61"/>
      <c r="J241" s="16"/>
      <c r="R241" s="16"/>
      <c r="Z241" s="16"/>
      <c r="AA241" s="61"/>
      <c r="AH241" s="16"/>
      <c r="AP241" s="16"/>
      <c r="AQ241" s="61"/>
      <c r="AX241" s="16"/>
      <c r="BF241" s="16"/>
      <c r="BH241" s="16"/>
    </row>
    <row r="242" spans="1:60" ht="12.75" x14ac:dyDescent="0.2">
      <c r="A242" s="143"/>
      <c r="B242" s="126"/>
      <c r="C242" s="61"/>
      <c r="J242" s="16"/>
      <c r="R242" s="16"/>
      <c r="Z242" s="16"/>
      <c r="AA242" s="61"/>
      <c r="AH242" s="16"/>
      <c r="AP242" s="16"/>
      <c r="AQ242" s="61"/>
      <c r="AX242" s="16"/>
      <c r="BF242" s="16"/>
      <c r="BH242" s="16"/>
    </row>
    <row r="243" spans="1:60" ht="12.75" x14ac:dyDescent="0.2">
      <c r="A243" s="143"/>
      <c r="B243" s="126"/>
      <c r="C243" s="61"/>
      <c r="J243" s="16"/>
      <c r="R243" s="16"/>
      <c r="Z243" s="16"/>
      <c r="AA243" s="61"/>
      <c r="AH243" s="16"/>
      <c r="AP243" s="16"/>
      <c r="AQ243" s="61"/>
      <c r="AX243" s="16"/>
      <c r="BF243" s="16"/>
      <c r="BH243" s="16"/>
    </row>
    <row r="244" spans="1:60" ht="12.75" x14ac:dyDescent="0.2">
      <c r="A244" s="143"/>
      <c r="B244" s="126"/>
      <c r="C244" s="61"/>
      <c r="J244" s="16"/>
      <c r="R244" s="16"/>
      <c r="Z244" s="16"/>
      <c r="AA244" s="61"/>
      <c r="AH244" s="16"/>
      <c r="AP244" s="16"/>
      <c r="AQ244" s="61"/>
      <c r="AX244" s="16"/>
      <c r="BF244" s="16"/>
      <c r="BH244" s="16"/>
    </row>
    <row r="245" spans="1:60" ht="12.75" x14ac:dyDescent="0.2">
      <c r="A245" s="143"/>
      <c r="B245" s="126"/>
      <c r="C245" s="61"/>
      <c r="J245" s="16"/>
      <c r="R245" s="16"/>
      <c r="Z245" s="16"/>
      <c r="AA245" s="61"/>
      <c r="AH245" s="16"/>
      <c r="AP245" s="16"/>
      <c r="AQ245" s="61"/>
      <c r="AX245" s="16"/>
      <c r="BF245" s="16"/>
      <c r="BH245" s="16"/>
    </row>
    <row r="246" spans="1:60" ht="12.75" x14ac:dyDescent="0.2">
      <c r="A246" s="143"/>
      <c r="B246" s="126"/>
      <c r="C246" s="61"/>
      <c r="J246" s="16"/>
      <c r="R246" s="16"/>
      <c r="Z246" s="16"/>
      <c r="AA246" s="61"/>
      <c r="AH246" s="16"/>
      <c r="AP246" s="16"/>
      <c r="AQ246" s="61"/>
      <c r="AX246" s="16"/>
      <c r="BF246" s="16"/>
      <c r="BH246" s="16"/>
    </row>
    <row r="247" spans="1:60" ht="12.75" x14ac:dyDescent="0.2">
      <c r="A247" s="143"/>
      <c r="B247" s="126"/>
      <c r="C247" s="61"/>
      <c r="J247" s="16"/>
      <c r="R247" s="16"/>
      <c r="Z247" s="16"/>
      <c r="AA247" s="61"/>
      <c r="AH247" s="16"/>
      <c r="AP247" s="16"/>
      <c r="AQ247" s="61"/>
      <c r="AX247" s="16"/>
      <c r="BF247" s="16"/>
      <c r="BH247" s="16"/>
    </row>
    <row r="248" spans="1:60" ht="12.75" x14ac:dyDescent="0.2">
      <c r="A248" s="143"/>
      <c r="B248" s="126"/>
      <c r="C248" s="61"/>
      <c r="J248" s="16"/>
      <c r="R248" s="16"/>
      <c r="Z248" s="16"/>
      <c r="AA248" s="61"/>
      <c r="AH248" s="16"/>
      <c r="AP248" s="16"/>
      <c r="AQ248" s="61"/>
      <c r="AX248" s="16"/>
      <c r="BF248" s="16"/>
      <c r="BH248" s="16"/>
    </row>
    <row r="249" spans="1:60" ht="12.75" x14ac:dyDescent="0.2">
      <c r="A249" s="143"/>
      <c r="B249" s="126"/>
      <c r="C249" s="61"/>
      <c r="J249" s="16"/>
      <c r="R249" s="16"/>
      <c r="Z249" s="16"/>
      <c r="AA249" s="61"/>
      <c r="AH249" s="16"/>
      <c r="AP249" s="16"/>
      <c r="AQ249" s="61"/>
      <c r="AX249" s="16"/>
      <c r="BF249" s="16"/>
      <c r="BH249" s="16"/>
    </row>
    <row r="250" spans="1:60" ht="12.75" x14ac:dyDescent="0.2">
      <c r="A250" s="143"/>
      <c r="B250" s="126"/>
      <c r="C250" s="61"/>
      <c r="J250" s="16"/>
      <c r="R250" s="16"/>
      <c r="Z250" s="16"/>
      <c r="AA250" s="61"/>
      <c r="AH250" s="16"/>
      <c r="AP250" s="16"/>
      <c r="AQ250" s="61"/>
      <c r="AX250" s="16"/>
      <c r="BF250" s="16"/>
      <c r="BH250" s="16"/>
    </row>
    <row r="251" spans="1:60" ht="12.75" x14ac:dyDescent="0.2">
      <c r="A251" s="143"/>
      <c r="B251" s="126"/>
      <c r="C251" s="61"/>
      <c r="J251" s="16"/>
      <c r="R251" s="16"/>
      <c r="Z251" s="16"/>
      <c r="AA251" s="61"/>
      <c r="AH251" s="16"/>
      <c r="AP251" s="16"/>
      <c r="AQ251" s="61"/>
      <c r="AX251" s="16"/>
      <c r="BF251" s="16"/>
      <c r="BH251" s="16"/>
    </row>
    <row r="252" spans="1:60" ht="12.75" x14ac:dyDescent="0.2">
      <c r="A252" s="143"/>
      <c r="B252" s="126"/>
      <c r="C252" s="61"/>
      <c r="J252" s="16"/>
      <c r="R252" s="16"/>
      <c r="Z252" s="16"/>
      <c r="AA252" s="61"/>
      <c r="AH252" s="16"/>
      <c r="AP252" s="16"/>
      <c r="AQ252" s="61"/>
      <c r="AX252" s="16"/>
      <c r="BF252" s="16"/>
      <c r="BH252" s="16"/>
    </row>
    <row r="253" spans="1:60" ht="12.75" x14ac:dyDescent="0.2">
      <c r="A253" s="143"/>
      <c r="B253" s="126"/>
      <c r="C253" s="61"/>
      <c r="J253" s="16"/>
      <c r="R253" s="16"/>
      <c r="Z253" s="16"/>
      <c r="AA253" s="61"/>
      <c r="AH253" s="16"/>
      <c r="AP253" s="16"/>
      <c r="AQ253" s="61"/>
      <c r="AX253" s="16"/>
      <c r="BF253" s="16"/>
      <c r="BH253" s="16"/>
    </row>
    <row r="254" spans="1:60" ht="12.75" x14ac:dyDescent="0.2">
      <c r="A254" s="143"/>
      <c r="B254" s="126"/>
      <c r="C254" s="61"/>
      <c r="J254" s="16"/>
      <c r="R254" s="16"/>
      <c r="Z254" s="16"/>
      <c r="AA254" s="61"/>
      <c r="AH254" s="16"/>
      <c r="AP254" s="16"/>
      <c r="AQ254" s="61"/>
      <c r="AX254" s="16"/>
      <c r="BF254" s="16"/>
      <c r="BH254" s="16"/>
    </row>
    <row r="255" spans="1:60" ht="12.75" x14ac:dyDescent="0.2">
      <c r="A255" s="143"/>
      <c r="B255" s="126"/>
      <c r="C255" s="61"/>
      <c r="J255" s="16"/>
      <c r="R255" s="16"/>
      <c r="Z255" s="16"/>
      <c r="AA255" s="61"/>
      <c r="AH255" s="16"/>
      <c r="AP255" s="16"/>
      <c r="AQ255" s="61"/>
      <c r="AX255" s="16"/>
      <c r="BF255" s="16"/>
      <c r="BH255" s="16"/>
    </row>
    <row r="256" spans="1:60" ht="12.75" x14ac:dyDescent="0.2">
      <c r="A256" s="143"/>
      <c r="B256" s="126"/>
      <c r="C256" s="61"/>
      <c r="J256" s="16"/>
      <c r="R256" s="16"/>
      <c r="Z256" s="16"/>
      <c r="AA256" s="61"/>
      <c r="AH256" s="16"/>
      <c r="AP256" s="16"/>
      <c r="AQ256" s="61"/>
      <c r="AX256" s="16"/>
      <c r="BF256" s="16"/>
      <c r="BH256" s="16"/>
    </row>
    <row r="257" spans="1:60" ht="12.75" x14ac:dyDescent="0.2">
      <c r="A257" s="143"/>
      <c r="B257" s="126"/>
      <c r="C257" s="61"/>
      <c r="J257" s="16"/>
      <c r="R257" s="16"/>
      <c r="Z257" s="16"/>
      <c r="AA257" s="61"/>
      <c r="AH257" s="16"/>
      <c r="AP257" s="16"/>
      <c r="AQ257" s="61"/>
      <c r="AX257" s="16"/>
      <c r="BF257" s="16"/>
      <c r="BH257" s="16"/>
    </row>
    <row r="258" spans="1:60" ht="12.75" x14ac:dyDescent="0.2">
      <c r="A258" s="143"/>
      <c r="B258" s="126"/>
      <c r="C258" s="61"/>
      <c r="J258" s="16"/>
      <c r="R258" s="16"/>
      <c r="Z258" s="16"/>
      <c r="AA258" s="61"/>
      <c r="AH258" s="16"/>
      <c r="AP258" s="16"/>
      <c r="AQ258" s="61"/>
      <c r="AX258" s="16"/>
      <c r="BF258" s="16"/>
      <c r="BH258" s="16"/>
    </row>
    <row r="259" spans="1:60" ht="12.75" x14ac:dyDescent="0.2">
      <c r="A259" s="143"/>
      <c r="B259" s="126"/>
      <c r="C259" s="61"/>
      <c r="J259" s="16"/>
      <c r="R259" s="16"/>
      <c r="Z259" s="16"/>
      <c r="AA259" s="61"/>
      <c r="AH259" s="16"/>
      <c r="AP259" s="16"/>
      <c r="AQ259" s="61"/>
      <c r="AX259" s="16"/>
      <c r="BF259" s="16"/>
      <c r="BH259" s="16"/>
    </row>
    <row r="260" spans="1:60" ht="12.75" x14ac:dyDescent="0.2">
      <c r="A260" s="143"/>
      <c r="B260" s="126"/>
      <c r="C260" s="61"/>
      <c r="J260" s="16"/>
      <c r="R260" s="16"/>
      <c r="Z260" s="16"/>
      <c r="AA260" s="61"/>
      <c r="AH260" s="16"/>
      <c r="AP260" s="16"/>
      <c r="AQ260" s="61"/>
      <c r="AX260" s="16"/>
      <c r="BF260" s="16"/>
      <c r="BH260" s="16"/>
    </row>
    <row r="261" spans="1:60" ht="12.75" x14ac:dyDescent="0.2">
      <c r="A261" s="143"/>
      <c r="B261" s="126"/>
      <c r="C261" s="61"/>
      <c r="J261" s="16"/>
      <c r="R261" s="16"/>
      <c r="Z261" s="16"/>
      <c r="AA261" s="61"/>
      <c r="AH261" s="16"/>
      <c r="AP261" s="16"/>
      <c r="AQ261" s="61"/>
      <c r="AX261" s="16"/>
      <c r="BF261" s="16"/>
      <c r="BH261" s="16"/>
    </row>
    <row r="262" spans="1:60" ht="12.75" x14ac:dyDescent="0.2">
      <c r="A262" s="143"/>
      <c r="B262" s="126"/>
      <c r="C262" s="61"/>
      <c r="J262" s="16"/>
      <c r="R262" s="16"/>
      <c r="Z262" s="16"/>
      <c r="AA262" s="61"/>
      <c r="AH262" s="16"/>
      <c r="AP262" s="16"/>
      <c r="AQ262" s="61"/>
      <c r="AX262" s="16"/>
      <c r="BF262" s="16"/>
      <c r="BH262" s="16"/>
    </row>
    <row r="263" spans="1:60" ht="12.75" x14ac:dyDescent="0.2">
      <c r="A263" s="143"/>
      <c r="B263" s="126"/>
      <c r="C263" s="61"/>
      <c r="J263" s="16"/>
      <c r="R263" s="16"/>
      <c r="Z263" s="16"/>
      <c r="AA263" s="61"/>
      <c r="AH263" s="16"/>
      <c r="AP263" s="16"/>
      <c r="AQ263" s="61"/>
      <c r="AX263" s="16"/>
      <c r="BF263" s="16"/>
      <c r="BH263" s="16"/>
    </row>
    <row r="264" spans="1:60" ht="12.75" x14ac:dyDescent="0.2">
      <c r="A264" s="143"/>
      <c r="B264" s="126"/>
      <c r="C264" s="61"/>
      <c r="J264" s="16"/>
      <c r="R264" s="16"/>
      <c r="Z264" s="16"/>
      <c r="AA264" s="61"/>
      <c r="AH264" s="16"/>
      <c r="AP264" s="16"/>
      <c r="AQ264" s="61"/>
      <c r="AX264" s="16"/>
      <c r="BF264" s="16"/>
      <c r="BH264" s="16"/>
    </row>
    <row r="265" spans="1:60" ht="12.75" x14ac:dyDescent="0.2">
      <c r="A265" s="143"/>
      <c r="B265" s="126"/>
      <c r="C265" s="61"/>
      <c r="J265" s="16"/>
      <c r="R265" s="16"/>
      <c r="Z265" s="16"/>
      <c r="AA265" s="61"/>
      <c r="AH265" s="16"/>
      <c r="AP265" s="16"/>
      <c r="AQ265" s="61"/>
      <c r="AX265" s="16"/>
      <c r="BF265" s="16"/>
      <c r="BH265" s="16"/>
    </row>
    <row r="266" spans="1:60" ht="12.75" x14ac:dyDescent="0.2">
      <c r="A266" s="143"/>
      <c r="B266" s="126"/>
      <c r="C266" s="61"/>
      <c r="J266" s="16"/>
      <c r="R266" s="16"/>
      <c r="Z266" s="16"/>
      <c r="AA266" s="61"/>
      <c r="AH266" s="16"/>
      <c r="AP266" s="16"/>
      <c r="AQ266" s="61"/>
      <c r="AX266" s="16"/>
      <c r="BF266" s="16"/>
      <c r="BH266" s="16"/>
    </row>
    <row r="267" spans="1:60" ht="12.75" x14ac:dyDescent="0.2">
      <c r="A267" s="143"/>
      <c r="B267" s="126"/>
      <c r="C267" s="61"/>
      <c r="J267" s="16"/>
      <c r="R267" s="16"/>
      <c r="Z267" s="16"/>
      <c r="AA267" s="61"/>
      <c r="AH267" s="16"/>
      <c r="AP267" s="16"/>
      <c r="AQ267" s="61"/>
      <c r="AX267" s="16"/>
      <c r="BF267" s="16"/>
      <c r="BH267" s="16"/>
    </row>
    <row r="268" spans="1:60" ht="12.75" x14ac:dyDescent="0.2">
      <c r="A268" s="143"/>
      <c r="B268" s="126"/>
      <c r="C268" s="61"/>
      <c r="J268" s="16"/>
      <c r="R268" s="16"/>
      <c r="Z268" s="16"/>
      <c r="AA268" s="61"/>
      <c r="AH268" s="16"/>
      <c r="AP268" s="16"/>
      <c r="AQ268" s="61"/>
      <c r="AX268" s="16"/>
      <c r="BF268" s="16"/>
      <c r="BH268" s="16"/>
    </row>
    <row r="269" spans="1:60" ht="12.75" x14ac:dyDescent="0.2">
      <c r="A269" s="143"/>
      <c r="B269" s="126"/>
      <c r="C269" s="61"/>
      <c r="J269" s="16"/>
      <c r="R269" s="16"/>
      <c r="Z269" s="16"/>
      <c r="AA269" s="61"/>
      <c r="AH269" s="16"/>
      <c r="AP269" s="16"/>
      <c r="AQ269" s="61"/>
      <c r="AX269" s="16"/>
      <c r="BF269" s="16"/>
      <c r="BH269" s="16"/>
    </row>
    <row r="270" spans="1:60" ht="12.75" x14ac:dyDescent="0.2">
      <c r="A270" s="143"/>
      <c r="B270" s="126"/>
      <c r="C270" s="61"/>
      <c r="J270" s="16"/>
      <c r="R270" s="16"/>
      <c r="Z270" s="16"/>
      <c r="AA270" s="61"/>
      <c r="AH270" s="16"/>
      <c r="AP270" s="16"/>
      <c r="AQ270" s="61"/>
      <c r="AX270" s="16"/>
      <c r="BF270" s="16"/>
      <c r="BH270" s="16"/>
    </row>
    <row r="271" spans="1:60" ht="12.75" x14ac:dyDescent="0.2">
      <c r="A271" s="143"/>
      <c r="B271" s="126"/>
      <c r="C271" s="61"/>
      <c r="J271" s="16"/>
      <c r="R271" s="16"/>
      <c r="Z271" s="16"/>
      <c r="AA271" s="61"/>
      <c r="AH271" s="16"/>
      <c r="AP271" s="16"/>
      <c r="AQ271" s="61"/>
      <c r="AX271" s="16"/>
      <c r="BF271" s="16"/>
      <c r="BH271" s="16"/>
    </row>
    <row r="272" spans="1:60" ht="12.75" x14ac:dyDescent="0.2">
      <c r="A272" s="143"/>
      <c r="B272" s="126"/>
      <c r="C272" s="61"/>
      <c r="J272" s="16"/>
      <c r="R272" s="16"/>
      <c r="Z272" s="16"/>
      <c r="AA272" s="61"/>
      <c r="AH272" s="16"/>
      <c r="AP272" s="16"/>
      <c r="AQ272" s="61"/>
      <c r="AX272" s="16"/>
      <c r="BF272" s="16"/>
      <c r="BH272" s="16"/>
    </row>
    <row r="273" spans="1:60" ht="12.75" x14ac:dyDescent="0.2">
      <c r="A273" s="143"/>
      <c r="B273" s="126"/>
      <c r="C273" s="61"/>
      <c r="J273" s="16"/>
      <c r="R273" s="16"/>
      <c r="Z273" s="16"/>
      <c r="AA273" s="61"/>
      <c r="AH273" s="16"/>
      <c r="AP273" s="16"/>
      <c r="AQ273" s="61"/>
      <c r="AX273" s="16"/>
      <c r="BF273" s="16"/>
      <c r="BH273" s="16"/>
    </row>
    <row r="274" spans="1:60" ht="12.75" x14ac:dyDescent="0.2">
      <c r="A274" s="143"/>
      <c r="B274" s="126"/>
      <c r="C274" s="61"/>
      <c r="J274" s="16"/>
      <c r="R274" s="16"/>
      <c r="Z274" s="16"/>
      <c r="AA274" s="61"/>
      <c r="AH274" s="16"/>
      <c r="AP274" s="16"/>
      <c r="AQ274" s="61"/>
      <c r="AX274" s="16"/>
      <c r="BF274" s="16"/>
      <c r="BH274" s="16"/>
    </row>
    <row r="275" spans="1:60" ht="12.75" x14ac:dyDescent="0.2">
      <c r="A275" s="143"/>
      <c r="B275" s="126"/>
      <c r="C275" s="61"/>
      <c r="J275" s="16"/>
      <c r="R275" s="16"/>
      <c r="Z275" s="16"/>
      <c r="AA275" s="61"/>
      <c r="AH275" s="16"/>
      <c r="AP275" s="16"/>
      <c r="AQ275" s="61"/>
      <c r="AX275" s="16"/>
      <c r="BF275" s="16"/>
      <c r="BH275" s="16"/>
    </row>
    <row r="276" spans="1:60" ht="12.75" x14ac:dyDescent="0.2">
      <c r="A276" s="143"/>
      <c r="B276" s="126"/>
      <c r="C276" s="61"/>
      <c r="J276" s="16"/>
      <c r="R276" s="16"/>
      <c r="Z276" s="16"/>
      <c r="AA276" s="61"/>
      <c r="AH276" s="16"/>
      <c r="AP276" s="16"/>
      <c r="AQ276" s="61"/>
      <c r="AX276" s="16"/>
      <c r="BF276" s="16"/>
      <c r="BH276" s="16"/>
    </row>
    <row r="277" spans="1:60" ht="12.75" x14ac:dyDescent="0.2">
      <c r="A277" s="143"/>
      <c r="B277" s="126"/>
      <c r="C277" s="61"/>
      <c r="J277" s="16"/>
      <c r="R277" s="16"/>
      <c r="Z277" s="16"/>
      <c r="AA277" s="61"/>
      <c r="AH277" s="16"/>
      <c r="AP277" s="16"/>
      <c r="AQ277" s="61"/>
      <c r="AX277" s="16"/>
      <c r="BF277" s="16"/>
      <c r="BH277" s="16"/>
    </row>
    <row r="278" spans="1:60" ht="12.75" x14ac:dyDescent="0.2">
      <c r="A278" s="143"/>
      <c r="B278" s="126"/>
      <c r="C278" s="61"/>
      <c r="J278" s="16"/>
      <c r="R278" s="16"/>
      <c r="Z278" s="16"/>
      <c r="AA278" s="61"/>
      <c r="AH278" s="16"/>
      <c r="AP278" s="16"/>
      <c r="AQ278" s="61"/>
      <c r="AX278" s="16"/>
      <c r="BF278" s="16"/>
      <c r="BH278" s="16"/>
    </row>
    <row r="279" spans="1:60" ht="12.75" x14ac:dyDescent="0.2">
      <c r="A279" s="143"/>
      <c r="B279" s="126"/>
      <c r="C279" s="61"/>
      <c r="J279" s="16"/>
      <c r="R279" s="16"/>
      <c r="Z279" s="16"/>
      <c r="AA279" s="61"/>
      <c r="AH279" s="16"/>
      <c r="AP279" s="16"/>
      <c r="AQ279" s="61"/>
      <c r="AX279" s="16"/>
      <c r="BF279" s="16"/>
      <c r="BH279" s="16"/>
    </row>
    <row r="280" spans="1:60" ht="12.75" x14ac:dyDescent="0.2">
      <c r="A280" s="143"/>
      <c r="B280" s="126"/>
      <c r="C280" s="61"/>
      <c r="J280" s="16"/>
      <c r="R280" s="16"/>
      <c r="Z280" s="16"/>
      <c r="AA280" s="61"/>
      <c r="AH280" s="16"/>
      <c r="AP280" s="16"/>
      <c r="AQ280" s="61"/>
      <c r="AX280" s="16"/>
      <c r="BF280" s="16"/>
      <c r="BH280" s="16"/>
    </row>
    <row r="281" spans="1:60" ht="12.75" x14ac:dyDescent="0.2">
      <c r="A281" s="143"/>
      <c r="B281" s="126"/>
      <c r="C281" s="61"/>
      <c r="J281" s="16"/>
      <c r="R281" s="16"/>
      <c r="Z281" s="16"/>
      <c r="AA281" s="61"/>
      <c r="AH281" s="16"/>
      <c r="AP281" s="16"/>
      <c r="AQ281" s="61"/>
      <c r="AX281" s="16"/>
      <c r="BF281" s="16"/>
      <c r="BH281" s="16"/>
    </row>
    <row r="282" spans="1:60" ht="12.75" x14ac:dyDescent="0.2">
      <c r="A282" s="143"/>
      <c r="B282" s="126"/>
      <c r="C282" s="61"/>
      <c r="J282" s="16"/>
      <c r="R282" s="16"/>
      <c r="Z282" s="16"/>
      <c r="AA282" s="61"/>
      <c r="AH282" s="16"/>
      <c r="AP282" s="16"/>
      <c r="AQ282" s="61"/>
      <c r="AX282" s="16"/>
      <c r="BF282" s="16"/>
      <c r="BH282" s="16"/>
    </row>
    <row r="283" spans="1:60" ht="12.75" x14ac:dyDescent="0.2">
      <c r="A283" s="143"/>
      <c r="B283" s="126"/>
      <c r="C283" s="61"/>
      <c r="J283" s="16"/>
      <c r="R283" s="16"/>
      <c r="Z283" s="16"/>
      <c r="AA283" s="61"/>
      <c r="AH283" s="16"/>
      <c r="AP283" s="16"/>
      <c r="AQ283" s="61"/>
      <c r="AX283" s="16"/>
      <c r="BF283" s="16"/>
      <c r="BH283" s="16"/>
    </row>
    <row r="284" spans="1:60" ht="12.75" x14ac:dyDescent="0.2">
      <c r="A284" s="143"/>
      <c r="B284" s="126"/>
      <c r="C284" s="61"/>
      <c r="J284" s="16"/>
      <c r="R284" s="16"/>
      <c r="Z284" s="16"/>
      <c r="AA284" s="61"/>
      <c r="AH284" s="16"/>
      <c r="AP284" s="16"/>
      <c r="AQ284" s="61"/>
      <c r="AX284" s="16"/>
      <c r="BF284" s="16"/>
      <c r="BH284" s="16"/>
    </row>
    <row r="285" spans="1:60" ht="12.75" x14ac:dyDescent="0.2">
      <c r="A285" s="143"/>
      <c r="B285" s="126"/>
      <c r="C285" s="61"/>
      <c r="J285" s="16"/>
      <c r="R285" s="16"/>
      <c r="Z285" s="16"/>
      <c r="AA285" s="61"/>
      <c r="AH285" s="16"/>
      <c r="AP285" s="16"/>
      <c r="AQ285" s="61"/>
      <c r="AX285" s="16"/>
      <c r="BF285" s="16"/>
      <c r="BH285" s="16"/>
    </row>
    <row r="286" spans="1:60" ht="12.75" x14ac:dyDescent="0.2">
      <c r="A286" s="143"/>
      <c r="B286" s="126"/>
      <c r="C286" s="61"/>
      <c r="J286" s="16"/>
      <c r="R286" s="16"/>
      <c r="Z286" s="16"/>
      <c r="AA286" s="61"/>
      <c r="AH286" s="16"/>
      <c r="AP286" s="16"/>
      <c r="AQ286" s="61"/>
      <c r="AX286" s="16"/>
      <c r="BF286" s="16"/>
      <c r="BH286" s="16"/>
    </row>
    <row r="287" spans="1:60" ht="12.75" x14ac:dyDescent="0.2">
      <c r="A287" s="143"/>
      <c r="B287" s="126"/>
      <c r="C287" s="61"/>
      <c r="J287" s="16"/>
      <c r="R287" s="16"/>
      <c r="Z287" s="16"/>
      <c r="AA287" s="61"/>
      <c r="AH287" s="16"/>
      <c r="AP287" s="16"/>
      <c r="AQ287" s="61"/>
      <c r="AX287" s="16"/>
      <c r="BF287" s="16"/>
      <c r="BH287" s="16"/>
    </row>
    <row r="288" spans="1:60" ht="12.75" x14ac:dyDescent="0.2">
      <c r="A288" s="143"/>
      <c r="B288" s="126"/>
      <c r="C288" s="61"/>
      <c r="J288" s="16"/>
      <c r="R288" s="16"/>
      <c r="Z288" s="16"/>
      <c r="AA288" s="61"/>
      <c r="AH288" s="16"/>
      <c r="AP288" s="16"/>
      <c r="AQ288" s="61"/>
      <c r="AX288" s="16"/>
      <c r="BF288" s="16"/>
      <c r="BH288" s="16"/>
    </row>
    <row r="289" spans="1:60" ht="12.75" x14ac:dyDescent="0.2">
      <c r="A289" s="143"/>
      <c r="B289" s="126"/>
      <c r="C289" s="61"/>
      <c r="J289" s="16"/>
      <c r="R289" s="16"/>
      <c r="Z289" s="16"/>
      <c r="AA289" s="61"/>
      <c r="AH289" s="16"/>
      <c r="AP289" s="16"/>
      <c r="AQ289" s="61"/>
      <c r="AX289" s="16"/>
      <c r="BF289" s="16"/>
      <c r="BH289" s="16"/>
    </row>
    <row r="290" spans="1:60" ht="12.75" x14ac:dyDescent="0.2">
      <c r="A290" s="143"/>
      <c r="B290" s="126"/>
      <c r="C290" s="61"/>
      <c r="J290" s="16"/>
      <c r="R290" s="16"/>
      <c r="Z290" s="16"/>
      <c r="AA290" s="61"/>
      <c r="AH290" s="16"/>
      <c r="AP290" s="16"/>
      <c r="AQ290" s="61"/>
      <c r="AX290" s="16"/>
      <c r="BF290" s="16"/>
      <c r="BH290" s="16"/>
    </row>
    <row r="291" spans="1:60" ht="12.75" x14ac:dyDescent="0.2">
      <c r="A291" s="143"/>
      <c r="B291" s="126"/>
      <c r="C291" s="61"/>
      <c r="J291" s="16"/>
      <c r="R291" s="16"/>
      <c r="Z291" s="16"/>
      <c r="AA291" s="61"/>
      <c r="AH291" s="16"/>
      <c r="AP291" s="16"/>
      <c r="AQ291" s="61"/>
      <c r="AX291" s="16"/>
      <c r="BF291" s="16"/>
      <c r="BH291" s="16"/>
    </row>
    <row r="292" spans="1:60" ht="12.75" x14ac:dyDescent="0.2">
      <c r="A292" s="143"/>
      <c r="B292" s="126"/>
      <c r="C292" s="61"/>
      <c r="J292" s="16"/>
      <c r="R292" s="16"/>
      <c r="Z292" s="16"/>
      <c r="AA292" s="61"/>
      <c r="AH292" s="16"/>
      <c r="AP292" s="16"/>
      <c r="AQ292" s="61"/>
      <c r="AX292" s="16"/>
      <c r="BF292" s="16"/>
      <c r="BH292" s="16"/>
    </row>
    <row r="293" spans="1:60" ht="12.75" x14ac:dyDescent="0.2">
      <c r="A293" s="143"/>
      <c r="B293" s="126"/>
      <c r="C293" s="61"/>
      <c r="J293" s="16"/>
      <c r="R293" s="16"/>
      <c r="Z293" s="16"/>
      <c r="AA293" s="61"/>
      <c r="AH293" s="16"/>
      <c r="AP293" s="16"/>
      <c r="AQ293" s="61"/>
      <c r="AX293" s="16"/>
      <c r="BF293" s="16"/>
      <c r="BH293" s="16"/>
    </row>
    <row r="294" spans="1:60" ht="12.75" x14ac:dyDescent="0.2">
      <c r="A294" s="143"/>
      <c r="B294" s="126"/>
      <c r="C294" s="61"/>
      <c r="J294" s="16"/>
      <c r="R294" s="16"/>
      <c r="Z294" s="16"/>
      <c r="AA294" s="61"/>
      <c r="AH294" s="16"/>
      <c r="AP294" s="16"/>
      <c r="AQ294" s="61"/>
      <c r="AX294" s="16"/>
      <c r="BF294" s="16"/>
      <c r="BH294" s="16"/>
    </row>
    <row r="295" spans="1:60" ht="12.75" x14ac:dyDescent="0.2">
      <c r="A295" s="143"/>
      <c r="B295" s="126"/>
      <c r="C295" s="61"/>
      <c r="J295" s="16"/>
      <c r="R295" s="16"/>
      <c r="Z295" s="16"/>
      <c r="AA295" s="61"/>
      <c r="AH295" s="16"/>
      <c r="AP295" s="16"/>
      <c r="AQ295" s="61"/>
      <c r="AX295" s="16"/>
      <c r="BF295" s="16"/>
      <c r="BH295" s="16"/>
    </row>
    <row r="296" spans="1:60" ht="12.75" x14ac:dyDescent="0.2">
      <c r="A296" s="143"/>
      <c r="B296" s="126"/>
      <c r="C296" s="61"/>
      <c r="J296" s="16"/>
      <c r="R296" s="16"/>
      <c r="Z296" s="16"/>
      <c r="AA296" s="61"/>
      <c r="AH296" s="16"/>
      <c r="AP296" s="16"/>
      <c r="AQ296" s="61"/>
      <c r="AX296" s="16"/>
      <c r="BF296" s="16"/>
      <c r="BH296" s="16"/>
    </row>
    <row r="297" spans="1:60" ht="12.75" x14ac:dyDescent="0.2">
      <c r="A297" s="143"/>
      <c r="B297" s="126"/>
      <c r="C297" s="61"/>
      <c r="J297" s="16"/>
      <c r="R297" s="16"/>
      <c r="Z297" s="16"/>
      <c r="AA297" s="61"/>
      <c r="AH297" s="16"/>
      <c r="AP297" s="16"/>
      <c r="AQ297" s="61"/>
      <c r="AX297" s="16"/>
      <c r="BF297" s="16"/>
      <c r="BH297" s="16"/>
    </row>
    <row r="298" spans="1:60" ht="12.75" x14ac:dyDescent="0.2">
      <c r="A298" s="143"/>
      <c r="B298" s="126"/>
      <c r="C298" s="61"/>
      <c r="J298" s="16"/>
      <c r="R298" s="16"/>
      <c r="Z298" s="16"/>
      <c r="AA298" s="61"/>
      <c r="AH298" s="16"/>
      <c r="AP298" s="16"/>
      <c r="AQ298" s="61"/>
      <c r="AX298" s="16"/>
      <c r="BF298" s="16"/>
      <c r="BH298" s="16"/>
    </row>
    <row r="299" spans="1:60" ht="12.75" x14ac:dyDescent="0.2">
      <c r="A299" s="143"/>
      <c r="B299" s="126"/>
      <c r="C299" s="61"/>
      <c r="J299" s="16"/>
      <c r="R299" s="16"/>
      <c r="Z299" s="16"/>
      <c r="AA299" s="61"/>
      <c r="AH299" s="16"/>
      <c r="AP299" s="16"/>
      <c r="AQ299" s="61"/>
      <c r="AX299" s="16"/>
      <c r="BF299" s="16"/>
      <c r="BH299" s="16"/>
    </row>
    <row r="300" spans="1:60" ht="12.75" x14ac:dyDescent="0.2">
      <c r="A300" s="143"/>
      <c r="B300" s="126"/>
      <c r="C300" s="61"/>
      <c r="J300" s="16"/>
      <c r="R300" s="16"/>
      <c r="Z300" s="16"/>
      <c r="AA300" s="61"/>
      <c r="AH300" s="16"/>
      <c r="AP300" s="16"/>
      <c r="AQ300" s="61"/>
      <c r="AX300" s="16"/>
      <c r="BF300" s="16"/>
      <c r="BH300" s="16"/>
    </row>
    <row r="301" spans="1:60" ht="12.75" x14ac:dyDescent="0.2">
      <c r="A301" s="143"/>
      <c r="B301" s="126"/>
      <c r="C301" s="61"/>
      <c r="J301" s="16"/>
      <c r="R301" s="16"/>
      <c r="Z301" s="16"/>
      <c r="AA301" s="61"/>
      <c r="AH301" s="16"/>
      <c r="AP301" s="16"/>
      <c r="AQ301" s="61"/>
      <c r="AX301" s="16"/>
      <c r="BF301" s="16"/>
      <c r="BH301" s="16"/>
    </row>
    <row r="302" spans="1:60" ht="12.75" x14ac:dyDescent="0.2">
      <c r="A302" s="143"/>
      <c r="B302" s="126"/>
      <c r="C302" s="61"/>
      <c r="J302" s="16"/>
      <c r="R302" s="16"/>
      <c r="Z302" s="16"/>
      <c r="AA302" s="61"/>
      <c r="AH302" s="16"/>
      <c r="AP302" s="16"/>
      <c r="AQ302" s="61"/>
      <c r="AX302" s="16"/>
      <c r="BF302" s="16"/>
      <c r="BH302" s="16"/>
    </row>
    <row r="303" spans="1:60" ht="12.75" x14ac:dyDescent="0.2">
      <c r="A303" s="143"/>
      <c r="B303" s="126"/>
      <c r="C303" s="61"/>
      <c r="J303" s="16"/>
      <c r="R303" s="16"/>
      <c r="Z303" s="16"/>
      <c r="AA303" s="61"/>
      <c r="AH303" s="16"/>
      <c r="AP303" s="16"/>
      <c r="AQ303" s="61"/>
      <c r="AX303" s="16"/>
      <c r="BF303" s="16"/>
      <c r="BH303" s="16"/>
    </row>
    <row r="304" spans="1:60" ht="12.75" x14ac:dyDescent="0.2">
      <c r="A304" s="143"/>
      <c r="B304" s="126"/>
      <c r="C304" s="61"/>
      <c r="J304" s="16"/>
      <c r="R304" s="16"/>
      <c r="Z304" s="16"/>
      <c r="AA304" s="61"/>
      <c r="AH304" s="16"/>
      <c r="AP304" s="16"/>
      <c r="AQ304" s="61"/>
      <c r="AX304" s="16"/>
      <c r="BF304" s="16"/>
      <c r="BH304" s="16"/>
    </row>
    <row r="305" spans="1:60" ht="12.75" x14ac:dyDescent="0.2">
      <c r="A305" s="143"/>
      <c r="B305" s="126"/>
      <c r="C305" s="61"/>
      <c r="J305" s="16"/>
      <c r="R305" s="16"/>
      <c r="Z305" s="16"/>
      <c r="AA305" s="61"/>
      <c r="AH305" s="16"/>
      <c r="AP305" s="16"/>
      <c r="AQ305" s="61"/>
      <c r="AX305" s="16"/>
      <c r="BF305" s="16"/>
      <c r="BH305" s="16"/>
    </row>
    <row r="306" spans="1:60" ht="12.75" x14ac:dyDescent="0.2">
      <c r="A306" s="143"/>
      <c r="B306" s="126"/>
      <c r="C306" s="61"/>
      <c r="J306" s="16"/>
      <c r="R306" s="16"/>
      <c r="Z306" s="16"/>
      <c r="AA306" s="61"/>
      <c r="AH306" s="16"/>
      <c r="AP306" s="16"/>
      <c r="AQ306" s="61"/>
      <c r="AX306" s="16"/>
      <c r="BF306" s="16"/>
      <c r="BH306" s="16"/>
    </row>
    <row r="307" spans="1:60" ht="12.75" x14ac:dyDescent="0.2">
      <c r="A307" s="143"/>
      <c r="B307" s="126"/>
      <c r="C307" s="61"/>
      <c r="J307" s="16"/>
      <c r="R307" s="16"/>
      <c r="Z307" s="16"/>
      <c r="AA307" s="61"/>
      <c r="AH307" s="16"/>
      <c r="AP307" s="16"/>
      <c r="AQ307" s="61"/>
      <c r="AX307" s="16"/>
      <c r="BF307" s="16"/>
      <c r="BH307" s="16"/>
    </row>
    <row r="308" spans="1:60" ht="12.75" x14ac:dyDescent="0.2">
      <c r="A308" s="143"/>
      <c r="B308" s="126"/>
      <c r="C308" s="61"/>
      <c r="J308" s="16"/>
      <c r="R308" s="16"/>
      <c r="Z308" s="16"/>
      <c r="AA308" s="61"/>
      <c r="AH308" s="16"/>
      <c r="AP308" s="16"/>
      <c r="AQ308" s="61"/>
      <c r="AX308" s="16"/>
      <c r="BF308" s="16"/>
      <c r="BH308" s="16"/>
    </row>
    <row r="309" spans="1:60" ht="12.75" x14ac:dyDescent="0.2">
      <c r="A309" s="143"/>
      <c r="B309" s="126"/>
      <c r="C309" s="61"/>
      <c r="J309" s="16"/>
      <c r="R309" s="16"/>
      <c r="Z309" s="16"/>
      <c r="AA309" s="61"/>
      <c r="AH309" s="16"/>
      <c r="AP309" s="16"/>
      <c r="AQ309" s="61"/>
      <c r="AX309" s="16"/>
      <c r="BF309" s="16"/>
      <c r="BH309" s="16"/>
    </row>
    <row r="310" spans="1:60" ht="12.75" x14ac:dyDescent="0.2">
      <c r="A310" s="143"/>
      <c r="B310" s="126"/>
      <c r="C310" s="61"/>
      <c r="J310" s="16"/>
      <c r="R310" s="16"/>
      <c r="Z310" s="16"/>
      <c r="AA310" s="61"/>
      <c r="AH310" s="16"/>
      <c r="AP310" s="16"/>
      <c r="AQ310" s="61"/>
      <c r="AX310" s="16"/>
      <c r="BF310" s="16"/>
      <c r="BH310" s="16"/>
    </row>
    <row r="311" spans="1:60" ht="12.75" x14ac:dyDescent="0.2">
      <c r="A311" s="143"/>
      <c r="B311" s="126"/>
      <c r="C311" s="61"/>
      <c r="J311" s="16"/>
      <c r="R311" s="16"/>
      <c r="Z311" s="16"/>
      <c r="AA311" s="61"/>
      <c r="AH311" s="16"/>
      <c r="AP311" s="16"/>
      <c r="AQ311" s="61"/>
      <c r="AX311" s="16"/>
      <c r="BF311" s="16"/>
      <c r="BH311" s="16"/>
    </row>
    <row r="312" spans="1:60" ht="12.75" x14ac:dyDescent="0.2">
      <c r="A312" s="143"/>
      <c r="B312" s="126"/>
      <c r="C312" s="61"/>
      <c r="J312" s="16"/>
      <c r="R312" s="16"/>
      <c r="Z312" s="16"/>
      <c r="AA312" s="61"/>
      <c r="AH312" s="16"/>
      <c r="AP312" s="16"/>
      <c r="AQ312" s="61"/>
      <c r="AX312" s="16"/>
      <c r="BF312" s="16"/>
      <c r="BH312" s="16"/>
    </row>
    <row r="313" spans="1:60" ht="12.75" x14ac:dyDescent="0.2">
      <c r="A313" s="143"/>
      <c r="B313" s="126"/>
      <c r="C313" s="61"/>
      <c r="J313" s="16"/>
      <c r="R313" s="16"/>
      <c r="Z313" s="16"/>
      <c r="AA313" s="61"/>
      <c r="AH313" s="16"/>
      <c r="AP313" s="16"/>
      <c r="AQ313" s="61"/>
      <c r="AX313" s="16"/>
      <c r="BF313" s="16"/>
      <c r="BH313" s="16"/>
    </row>
    <row r="314" spans="1:60" ht="12.75" x14ac:dyDescent="0.2">
      <c r="A314" s="143"/>
      <c r="B314" s="126"/>
      <c r="C314" s="61"/>
      <c r="J314" s="16"/>
      <c r="R314" s="16"/>
      <c r="Z314" s="16"/>
      <c r="AA314" s="61"/>
      <c r="AH314" s="16"/>
      <c r="AP314" s="16"/>
      <c r="AQ314" s="61"/>
      <c r="AX314" s="16"/>
      <c r="BF314" s="16"/>
      <c r="BH314" s="16"/>
    </row>
    <row r="315" spans="1:60" ht="12.75" x14ac:dyDescent="0.2">
      <c r="A315" s="143"/>
      <c r="B315" s="126"/>
      <c r="C315" s="61"/>
      <c r="J315" s="16"/>
      <c r="R315" s="16"/>
      <c r="Z315" s="16"/>
      <c r="AA315" s="61"/>
      <c r="AH315" s="16"/>
      <c r="AP315" s="16"/>
      <c r="AQ315" s="61"/>
      <c r="AX315" s="16"/>
      <c r="BF315" s="16"/>
      <c r="BH315" s="16"/>
    </row>
    <row r="316" spans="1:60" ht="12.75" x14ac:dyDescent="0.2">
      <c r="A316" s="143"/>
      <c r="B316" s="126"/>
      <c r="C316" s="61"/>
      <c r="J316" s="16"/>
      <c r="R316" s="16"/>
      <c r="Z316" s="16"/>
      <c r="AA316" s="61"/>
      <c r="AH316" s="16"/>
      <c r="AP316" s="16"/>
      <c r="AQ316" s="61"/>
      <c r="AX316" s="16"/>
      <c r="BF316" s="16"/>
      <c r="BH316" s="16"/>
    </row>
    <row r="317" spans="1:60" ht="12.75" x14ac:dyDescent="0.2">
      <c r="A317" s="143"/>
      <c r="B317" s="126"/>
      <c r="C317" s="61"/>
      <c r="J317" s="16"/>
      <c r="R317" s="16"/>
      <c r="Z317" s="16"/>
      <c r="AA317" s="61"/>
      <c r="AH317" s="16"/>
      <c r="AP317" s="16"/>
      <c r="AQ317" s="61"/>
      <c r="AX317" s="16"/>
      <c r="BF317" s="16"/>
      <c r="BH317" s="16"/>
    </row>
    <row r="318" spans="1:60" ht="12.75" x14ac:dyDescent="0.2">
      <c r="A318" s="143"/>
      <c r="B318" s="126"/>
      <c r="C318" s="61"/>
      <c r="J318" s="16"/>
      <c r="R318" s="16"/>
      <c r="Z318" s="16"/>
      <c r="AA318" s="61"/>
      <c r="AH318" s="16"/>
      <c r="AP318" s="16"/>
      <c r="AQ318" s="61"/>
      <c r="AX318" s="16"/>
      <c r="BF318" s="16"/>
      <c r="BH318" s="16"/>
    </row>
    <row r="319" spans="1:60" ht="12.75" x14ac:dyDescent="0.2">
      <c r="A319" s="143"/>
      <c r="B319" s="126"/>
      <c r="C319" s="61"/>
      <c r="J319" s="16"/>
      <c r="R319" s="16"/>
      <c r="Z319" s="16"/>
      <c r="AA319" s="61"/>
      <c r="AH319" s="16"/>
      <c r="AP319" s="16"/>
      <c r="AQ319" s="61"/>
      <c r="AX319" s="16"/>
      <c r="BF319" s="16"/>
      <c r="BH319" s="16"/>
    </row>
    <row r="320" spans="1:60" ht="12.75" x14ac:dyDescent="0.2">
      <c r="A320" s="143"/>
      <c r="B320" s="126"/>
      <c r="C320" s="61"/>
      <c r="J320" s="16"/>
      <c r="R320" s="16"/>
      <c r="Z320" s="16"/>
      <c r="AA320" s="61"/>
      <c r="AH320" s="16"/>
      <c r="AP320" s="16"/>
      <c r="AQ320" s="61"/>
      <c r="AX320" s="16"/>
      <c r="BF320" s="16"/>
      <c r="BH320" s="16"/>
    </row>
    <row r="321" spans="1:60" ht="12.75" x14ac:dyDescent="0.2">
      <c r="A321" s="143"/>
      <c r="B321" s="126"/>
      <c r="C321" s="61"/>
      <c r="J321" s="16"/>
      <c r="R321" s="16"/>
      <c r="Z321" s="16"/>
      <c r="AA321" s="61"/>
      <c r="AH321" s="16"/>
      <c r="AP321" s="16"/>
      <c r="AQ321" s="61"/>
      <c r="AX321" s="16"/>
      <c r="BF321" s="16"/>
      <c r="BH321" s="16"/>
    </row>
    <row r="322" spans="1:60" ht="12.75" x14ac:dyDescent="0.2">
      <c r="A322" s="143"/>
      <c r="B322" s="126"/>
      <c r="C322" s="61"/>
      <c r="J322" s="16"/>
      <c r="R322" s="16"/>
      <c r="Z322" s="16"/>
      <c r="AA322" s="61"/>
      <c r="AH322" s="16"/>
      <c r="AP322" s="16"/>
      <c r="AQ322" s="61"/>
      <c r="AX322" s="16"/>
      <c r="BF322" s="16"/>
      <c r="BH322" s="16"/>
    </row>
    <row r="323" spans="1:60" ht="12.75" x14ac:dyDescent="0.2">
      <c r="A323" s="143"/>
      <c r="B323" s="126"/>
      <c r="C323" s="61"/>
      <c r="J323" s="16"/>
      <c r="R323" s="16"/>
      <c r="Z323" s="16"/>
      <c r="AA323" s="61"/>
      <c r="AH323" s="16"/>
      <c r="AP323" s="16"/>
      <c r="AQ323" s="61"/>
      <c r="AX323" s="16"/>
      <c r="BF323" s="16"/>
      <c r="BH323" s="16"/>
    </row>
    <row r="324" spans="1:60" ht="12.75" x14ac:dyDescent="0.2">
      <c r="A324" s="143"/>
      <c r="B324" s="126"/>
      <c r="C324" s="61"/>
      <c r="J324" s="16"/>
      <c r="R324" s="16"/>
      <c r="Z324" s="16"/>
      <c r="AA324" s="61"/>
      <c r="AH324" s="16"/>
      <c r="AP324" s="16"/>
      <c r="AQ324" s="61"/>
      <c r="AX324" s="16"/>
      <c r="BF324" s="16"/>
      <c r="BH324" s="16"/>
    </row>
    <row r="325" spans="1:60" ht="12.75" x14ac:dyDescent="0.2">
      <c r="A325" s="143"/>
      <c r="B325" s="126"/>
      <c r="C325" s="61"/>
      <c r="J325" s="16"/>
      <c r="R325" s="16"/>
      <c r="Z325" s="16"/>
      <c r="AA325" s="61"/>
      <c r="AH325" s="16"/>
      <c r="AP325" s="16"/>
      <c r="AQ325" s="61"/>
      <c r="AX325" s="16"/>
      <c r="BF325" s="16"/>
      <c r="BH325" s="16"/>
    </row>
    <row r="326" spans="1:60" ht="12.75" x14ac:dyDescent="0.2">
      <c r="A326" s="143"/>
      <c r="B326" s="126"/>
      <c r="C326" s="61"/>
      <c r="J326" s="16"/>
      <c r="R326" s="16"/>
      <c r="Z326" s="16"/>
      <c r="AA326" s="61"/>
      <c r="AH326" s="16"/>
      <c r="AP326" s="16"/>
      <c r="AQ326" s="61"/>
      <c r="AX326" s="16"/>
      <c r="BF326" s="16"/>
      <c r="BH326" s="16"/>
    </row>
    <row r="327" spans="1:60" ht="12.75" x14ac:dyDescent="0.2">
      <c r="A327" s="143"/>
      <c r="B327" s="126"/>
      <c r="C327" s="61"/>
      <c r="J327" s="16"/>
      <c r="R327" s="16"/>
      <c r="Z327" s="16"/>
      <c r="AA327" s="61"/>
      <c r="AH327" s="16"/>
      <c r="AP327" s="16"/>
      <c r="AQ327" s="61"/>
      <c r="AX327" s="16"/>
      <c r="BF327" s="16"/>
      <c r="BH327" s="16"/>
    </row>
    <row r="328" spans="1:60" ht="12.75" x14ac:dyDescent="0.2">
      <c r="A328" s="143"/>
      <c r="B328" s="126"/>
      <c r="C328" s="61"/>
      <c r="J328" s="16"/>
      <c r="R328" s="16"/>
      <c r="Z328" s="16"/>
      <c r="AA328" s="61"/>
      <c r="AH328" s="16"/>
      <c r="AP328" s="16"/>
      <c r="AQ328" s="61"/>
      <c r="AX328" s="16"/>
      <c r="BF328" s="16"/>
      <c r="BH328" s="16"/>
    </row>
    <row r="329" spans="1:60" ht="12.75" x14ac:dyDescent="0.2">
      <c r="A329" s="143"/>
      <c r="B329" s="126"/>
      <c r="C329" s="61"/>
      <c r="J329" s="16"/>
      <c r="R329" s="16"/>
      <c r="Z329" s="16"/>
      <c r="AA329" s="61"/>
      <c r="AH329" s="16"/>
      <c r="AP329" s="16"/>
      <c r="AQ329" s="61"/>
      <c r="AX329" s="16"/>
      <c r="BF329" s="16"/>
      <c r="BH329" s="16"/>
    </row>
    <row r="330" spans="1:60" ht="12.75" x14ac:dyDescent="0.2">
      <c r="A330" s="143"/>
      <c r="B330" s="126"/>
      <c r="C330" s="61"/>
      <c r="J330" s="16"/>
      <c r="R330" s="16"/>
      <c r="Z330" s="16"/>
      <c r="AA330" s="61"/>
      <c r="AH330" s="16"/>
      <c r="AP330" s="16"/>
      <c r="AQ330" s="61"/>
      <c r="AX330" s="16"/>
      <c r="BF330" s="16"/>
      <c r="BH330" s="16"/>
    </row>
    <row r="331" spans="1:60" ht="12.75" x14ac:dyDescent="0.2">
      <c r="A331" s="143"/>
      <c r="B331" s="126"/>
      <c r="C331" s="61"/>
      <c r="J331" s="16"/>
      <c r="R331" s="16"/>
      <c r="Z331" s="16"/>
      <c r="AA331" s="61"/>
      <c r="AH331" s="16"/>
      <c r="AP331" s="16"/>
      <c r="AQ331" s="61"/>
      <c r="AX331" s="16"/>
      <c r="BF331" s="16"/>
      <c r="BH331" s="16"/>
    </row>
    <row r="332" spans="1:60" ht="12.75" x14ac:dyDescent="0.2">
      <c r="A332" s="143"/>
      <c r="B332" s="126"/>
      <c r="C332" s="61"/>
      <c r="J332" s="16"/>
      <c r="R332" s="16"/>
      <c r="Z332" s="16"/>
      <c r="AA332" s="61"/>
      <c r="AH332" s="16"/>
      <c r="AP332" s="16"/>
      <c r="AQ332" s="61"/>
      <c r="AX332" s="16"/>
      <c r="BF332" s="16"/>
      <c r="BH332" s="16"/>
    </row>
    <row r="333" spans="1:60" ht="12.75" x14ac:dyDescent="0.2">
      <c r="A333" s="143"/>
      <c r="B333" s="126"/>
      <c r="C333" s="61"/>
      <c r="J333" s="16"/>
      <c r="R333" s="16"/>
      <c r="Z333" s="16"/>
      <c r="AA333" s="61"/>
      <c r="AH333" s="16"/>
      <c r="AP333" s="16"/>
      <c r="AQ333" s="61"/>
      <c r="AX333" s="16"/>
      <c r="BF333" s="16"/>
      <c r="BH333" s="16"/>
    </row>
    <row r="334" spans="1:60" ht="12.75" x14ac:dyDescent="0.2">
      <c r="A334" s="143"/>
      <c r="B334" s="126"/>
      <c r="C334" s="61"/>
      <c r="J334" s="16"/>
      <c r="R334" s="16"/>
      <c r="Z334" s="16"/>
      <c r="AA334" s="61"/>
      <c r="AH334" s="16"/>
      <c r="AP334" s="16"/>
      <c r="AQ334" s="61"/>
      <c r="AX334" s="16"/>
      <c r="BF334" s="16"/>
      <c r="BH334" s="16"/>
    </row>
    <row r="335" spans="1:60" ht="12.75" x14ac:dyDescent="0.2">
      <c r="A335" s="143"/>
      <c r="B335" s="126"/>
      <c r="C335" s="61"/>
      <c r="J335" s="16"/>
      <c r="R335" s="16"/>
      <c r="Z335" s="16"/>
      <c r="AA335" s="61"/>
      <c r="AH335" s="16"/>
      <c r="AP335" s="16"/>
      <c r="AQ335" s="61"/>
      <c r="AX335" s="16"/>
      <c r="BF335" s="16"/>
      <c r="BH335" s="16"/>
    </row>
    <row r="336" spans="1:60" ht="12.75" x14ac:dyDescent="0.2">
      <c r="A336" s="143"/>
      <c r="B336" s="126"/>
      <c r="C336" s="61"/>
      <c r="J336" s="16"/>
      <c r="R336" s="16"/>
      <c r="Z336" s="16"/>
      <c r="AA336" s="61"/>
      <c r="AH336" s="16"/>
      <c r="AP336" s="16"/>
      <c r="AQ336" s="61"/>
      <c r="AX336" s="16"/>
      <c r="BF336" s="16"/>
      <c r="BH336" s="16"/>
    </row>
    <row r="337" spans="1:60" ht="12.75" x14ac:dyDescent="0.2">
      <c r="A337" s="143"/>
      <c r="B337" s="126"/>
      <c r="C337" s="61"/>
      <c r="J337" s="16"/>
      <c r="R337" s="16"/>
      <c r="Z337" s="16"/>
      <c r="AA337" s="61"/>
      <c r="AH337" s="16"/>
      <c r="AP337" s="16"/>
      <c r="AQ337" s="61"/>
      <c r="AX337" s="16"/>
      <c r="BF337" s="16"/>
      <c r="BH337" s="16"/>
    </row>
    <row r="338" spans="1:60" ht="12.75" x14ac:dyDescent="0.2">
      <c r="A338" s="143"/>
      <c r="B338" s="126"/>
      <c r="C338" s="61"/>
      <c r="J338" s="16"/>
      <c r="R338" s="16"/>
      <c r="Z338" s="16"/>
      <c r="AA338" s="61"/>
      <c r="AH338" s="16"/>
      <c r="AP338" s="16"/>
      <c r="AQ338" s="61"/>
      <c r="AX338" s="16"/>
      <c r="BF338" s="16"/>
      <c r="BH338" s="16"/>
    </row>
    <row r="339" spans="1:60" ht="12.75" x14ac:dyDescent="0.2">
      <c r="A339" s="143"/>
      <c r="B339" s="126"/>
      <c r="C339" s="61"/>
      <c r="J339" s="16"/>
      <c r="R339" s="16"/>
      <c r="Z339" s="16"/>
      <c r="AA339" s="61"/>
      <c r="AH339" s="16"/>
      <c r="AP339" s="16"/>
      <c r="AQ339" s="61"/>
      <c r="AX339" s="16"/>
      <c r="BF339" s="16"/>
      <c r="BH339" s="16"/>
    </row>
    <row r="340" spans="1:60" ht="12.75" x14ac:dyDescent="0.2">
      <c r="A340" s="143"/>
      <c r="B340" s="126"/>
      <c r="C340" s="61"/>
      <c r="J340" s="16"/>
      <c r="R340" s="16"/>
      <c r="Z340" s="16"/>
      <c r="AA340" s="61"/>
      <c r="AH340" s="16"/>
      <c r="AP340" s="16"/>
      <c r="AQ340" s="61"/>
      <c r="AX340" s="16"/>
      <c r="BF340" s="16"/>
      <c r="BH340" s="16"/>
    </row>
    <row r="341" spans="1:60" ht="12.75" x14ac:dyDescent="0.2">
      <c r="A341" s="143"/>
      <c r="B341" s="126"/>
      <c r="C341" s="61"/>
      <c r="J341" s="16"/>
      <c r="R341" s="16"/>
      <c r="Z341" s="16"/>
      <c r="AA341" s="61"/>
      <c r="AH341" s="16"/>
      <c r="AP341" s="16"/>
      <c r="AQ341" s="61"/>
      <c r="AX341" s="16"/>
      <c r="BF341" s="16"/>
      <c r="BH341" s="16"/>
    </row>
    <row r="342" spans="1:60" ht="12.75" x14ac:dyDescent="0.2">
      <c r="A342" s="143"/>
      <c r="B342" s="126"/>
      <c r="C342" s="61"/>
      <c r="J342" s="16"/>
      <c r="R342" s="16"/>
      <c r="Z342" s="16"/>
      <c r="AA342" s="61"/>
      <c r="AH342" s="16"/>
      <c r="AP342" s="16"/>
      <c r="AQ342" s="61"/>
      <c r="AX342" s="16"/>
      <c r="BF342" s="16"/>
      <c r="BH342" s="16"/>
    </row>
    <row r="343" spans="1:60" ht="12.75" x14ac:dyDescent="0.2">
      <c r="A343" s="143"/>
      <c r="B343" s="126"/>
      <c r="C343" s="61"/>
      <c r="J343" s="16"/>
      <c r="R343" s="16"/>
      <c r="Z343" s="16"/>
      <c r="AA343" s="61"/>
      <c r="AH343" s="16"/>
      <c r="AP343" s="16"/>
      <c r="AQ343" s="61"/>
      <c r="AX343" s="16"/>
      <c r="BF343" s="16"/>
      <c r="BH343" s="16"/>
    </row>
    <row r="344" spans="1:60" ht="12.75" x14ac:dyDescent="0.2">
      <c r="A344" s="143"/>
      <c r="B344" s="126"/>
      <c r="C344" s="61"/>
      <c r="J344" s="16"/>
      <c r="R344" s="16"/>
      <c r="Z344" s="16"/>
      <c r="AA344" s="61"/>
      <c r="AH344" s="16"/>
      <c r="AP344" s="16"/>
      <c r="AQ344" s="61"/>
      <c r="AX344" s="16"/>
      <c r="BF344" s="16"/>
      <c r="BH344" s="16"/>
    </row>
    <row r="345" spans="1:60" ht="12.75" x14ac:dyDescent="0.2">
      <c r="A345" s="143"/>
      <c r="B345" s="126"/>
      <c r="C345" s="61"/>
      <c r="J345" s="16"/>
      <c r="R345" s="16"/>
      <c r="Z345" s="16"/>
      <c r="AA345" s="61"/>
      <c r="AH345" s="16"/>
      <c r="AP345" s="16"/>
      <c r="AQ345" s="61"/>
      <c r="AX345" s="16"/>
      <c r="BF345" s="16"/>
      <c r="BH345" s="16"/>
    </row>
    <row r="346" spans="1:60" ht="12.75" x14ac:dyDescent="0.2">
      <c r="A346" s="143"/>
      <c r="B346" s="126"/>
      <c r="C346" s="61"/>
      <c r="J346" s="16"/>
      <c r="R346" s="16"/>
      <c r="Z346" s="16"/>
      <c r="AA346" s="61"/>
      <c r="AH346" s="16"/>
      <c r="AP346" s="16"/>
      <c r="AQ346" s="61"/>
      <c r="AX346" s="16"/>
      <c r="BF346" s="16"/>
      <c r="BH346" s="16"/>
    </row>
    <row r="347" spans="1:60" ht="12.75" x14ac:dyDescent="0.2">
      <c r="A347" s="143"/>
      <c r="B347" s="126"/>
      <c r="C347" s="61"/>
      <c r="J347" s="16"/>
      <c r="R347" s="16"/>
      <c r="Z347" s="16"/>
      <c r="AA347" s="61"/>
      <c r="AH347" s="16"/>
      <c r="AP347" s="16"/>
      <c r="AQ347" s="61"/>
      <c r="AX347" s="16"/>
      <c r="BF347" s="16"/>
      <c r="BH347" s="16"/>
    </row>
    <row r="348" spans="1:60" ht="12.75" x14ac:dyDescent="0.2">
      <c r="A348" s="143"/>
      <c r="B348" s="126"/>
      <c r="C348" s="61"/>
      <c r="J348" s="16"/>
      <c r="R348" s="16"/>
      <c r="Z348" s="16"/>
      <c r="AA348" s="61"/>
      <c r="AH348" s="16"/>
      <c r="AP348" s="16"/>
      <c r="AQ348" s="61"/>
      <c r="AX348" s="16"/>
      <c r="BF348" s="16"/>
      <c r="BH348" s="16"/>
    </row>
    <row r="349" spans="1:60" ht="12.75" x14ac:dyDescent="0.2">
      <c r="A349" s="143"/>
      <c r="B349" s="126"/>
      <c r="C349" s="61"/>
      <c r="J349" s="16"/>
      <c r="R349" s="16"/>
      <c r="Z349" s="16"/>
      <c r="AA349" s="61"/>
      <c r="AH349" s="16"/>
      <c r="AP349" s="16"/>
      <c r="AQ349" s="61"/>
      <c r="AX349" s="16"/>
      <c r="BF349" s="16"/>
      <c r="BH349" s="16"/>
    </row>
    <row r="350" spans="1:60" ht="12.75" x14ac:dyDescent="0.2">
      <c r="A350" s="143"/>
      <c r="B350" s="126"/>
      <c r="C350" s="61"/>
      <c r="J350" s="16"/>
      <c r="R350" s="16"/>
      <c r="Z350" s="16"/>
      <c r="AA350" s="61"/>
      <c r="AH350" s="16"/>
      <c r="AP350" s="16"/>
      <c r="AQ350" s="61"/>
      <c r="AX350" s="16"/>
      <c r="BF350" s="16"/>
      <c r="BH350" s="16"/>
    </row>
    <row r="351" spans="1:60" ht="12.75" x14ac:dyDescent="0.2">
      <c r="A351" s="143"/>
      <c r="B351" s="126"/>
      <c r="C351" s="61"/>
      <c r="J351" s="16"/>
      <c r="R351" s="16"/>
      <c r="Z351" s="16"/>
      <c r="AA351" s="61"/>
      <c r="AH351" s="16"/>
      <c r="AP351" s="16"/>
      <c r="AQ351" s="61"/>
      <c r="AX351" s="16"/>
      <c r="BF351" s="16"/>
      <c r="BH351" s="16"/>
    </row>
    <row r="352" spans="1:60" ht="12.75" x14ac:dyDescent="0.2">
      <c r="A352" s="143"/>
      <c r="B352" s="126"/>
      <c r="C352" s="61"/>
      <c r="J352" s="16"/>
      <c r="R352" s="16"/>
      <c r="Z352" s="16"/>
      <c r="AA352" s="61"/>
      <c r="AH352" s="16"/>
      <c r="AP352" s="16"/>
      <c r="AQ352" s="61"/>
      <c r="AX352" s="16"/>
      <c r="BF352" s="16"/>
      <c r="BH352" s="16"/>
    </row>
    <row r="353" spans="1:60" ht="12.75" x14ac:dyDescent="0.2">
      <c r="A353" s="143"/>
      <c r="B353" s="126"/>
      <c r="C353" s="61"/>
      <c r="J353" s="16"/>
      <c r="R353" s="16"/>
      <c r="Z353" s="16"/>
      <c r="AA353" s="61"/>
      <c r="AH353" s="16"/>
      <c r="AP353" s="16"/>
      <c r="AQ353" s="61"/>
      <c r="AX353" s="16"/>
      <c r="BF353" s="16"/>
      <c r="BH353" s="16"/>
    </row>
    <row r="354" spans="1:60" ht="12.75" x14ac:dyDescent="0.2">
      <c r="A354" s="143"/>
      <c r="B354" s="126"/>
      <c r="C354" s="61"/>
      <c r="J354" s="16"/>
      <c r="R354" s="16"/>
      <c r="Z354" s="16"/>
      <c r="AA354" s="61"/>
      <c r="AH354" s="16"/>
      <c r="AP354" s="16"/>
      <c r="AQ354" s="61"/>
      <c r="AX354" s="16"/>
      <c r="BF354" s="16"/>
      <c r="BH354" s="16"/>
    </row>
    <row r="355" spans="1:60" ht="12.75" x14ac:dyDescent="0.2">
      <c r="A355" s="143"/>
      <c r="B355" s="126"/>
      <c r="C355" s="61"/>
      <c r="J355" s="16"/>
      <c r="R355" s="16"/>
      <c r="Z355" s="16"/>
      <c r="AA355" s="61"/>
      <c r="AH355" s="16"/>
      <c r="AP355" s="16"/>
      <c r="AQ355" s="61"/>
      <c r="AX355" s="16"/>
      <c r="BF355" s="16"/>
      <c r="BH355" s="16"/>
    </row>
    <row r="356" spans="1:60" ht="12.75" x14ac:dyDescent="0.2">
      <c r="A356" s="143"/>
      <c r="B356" s="126"/>
      <c r="C356" s="61"/>
      <c r="J356" s="16"/>
      <c r="R356" s="16"/>
      <c r="Z356" s="16"/>
      <c r="AA356" s="61"/>
      <c r="AH356" s="16"/>
      <c r="AP356" s="16"/>
      <c r="AQ356" s="61"/>
      <c r="AX356" s="16"/>
      <c r="BF356" s="16"/>
      <c r="BH356" s="16"/>
    </row>
    <row r="357" spans="1:60" ht="12.75" x14ac:dyDescent="0.2">
      <c r="A357" s="143"/>
      <c r="B357" s="126"/>
      <c r="C357" s="61"/>
      <c r="J357" s="16"/>
      <c r="R357" s="16"/>
      <c r="Z357" s="16"/>
      <c r="AA357" s="61"/>
      <c r="AH357" s="16"/>
      <c r="AP357" s="16"/>
      <c r="AQ357" s="61"/>
      <c r="AX357" s="16"/>
      <c r="BF357" s="16"/>
      <c r="BH357" s="16"/>
    </row>
    <row r="358" spans="1:60" ht="12.75" x14ac:dyDescent="0.2">
      <c r="A358" s="143"/>
      <c r="B358" s="126"/>
      <c r="C358" s="61"/>
      <c r="J358" s="16"/>
      <c r="R358" s="16"/>
      <c r="Z358" s="16"/>
      <c r="AA358" s="61"/>
      <c r="AH358" s="16"/>
      <c r="AP358" s="16"/>
      <c r="AQ358" s="61"/>
      <c r="AX358" s="16"/>
      <c r="BF358" s="16"/>
      <c r="BH358" s="16"/>
    </row>
    <row r="359" spans="1:60" ht="12.75" x14ac:dyDescent="0.2">
      <c r="A359" s="143"/>
      <c r="B359" s="126"/>
      <c r="C359" s="61"/>
      <c r="J359" s="16"/>
      <c r="R359" s="16"/>
      <c r="Z359" s="16"/>
      <c r="AA359" s="61"/>
      <c r="AH359" s="16"/>
      <c r="AP359" s="16"/>
      <c r="AQ359" s="61"/>
      <c r="AX359" s="16"/>
      <c r="BF359" s="16"/>
      <c r="BH359" s="16"/>
    </row>
    <row r="360" spans="1:60" ht="12.75" x14ac:dyDescent="0.2">
      <c r="A360" s="143"/>
      <c r="B360" s="126"/>
      <c r="C360" s="61"/>
      <c r="J360" s="16"/>
      <c r="R360" s="16"/>
      <c r="Z360" s="16"/>
      <c r="AA360" s="61"/>
      <c r="AH360" s="16"/>
      <c r="AP360" s="16"/>
      <c r="AQ360" s="61"/>
      <c r="AX360" s="16"/>
      <c r="BF360" s="16"/>
      <c r="BH360" s="16"/>
    </row>
    <row r="361" spans="1:60" ht="12.75" x14ac:dyDescent="0.2">
      <c r="A361" s="143"/>
      <c r="B361" s="126"/>
      <c r="C361" s="61"/>
      <c r="J361" s="16"/>
      <c r="R361" s="16"/>
      <c r="Z361" s="16"/>
      <c r="AA361" s="61"/>
      <c r="AH361" s="16"/>
      <c r="AP361" s="16"/>
      <c r="AQ361" s="61"/>
      <c r="AX361" s="16"/>
      <c r="BF361" s="16"/>
      <c r="BH361" s="16"/>
    </row>
    <row r="362" spans="1:60" ht="12.75" x14ac:dyDescent="0.2">
      <c r="A362" s="143"/>
      <c r="B362" s="126"/>
      <c r="C362" s="61"/>
      <c r="J362" s="16"/>
      <c r="R362" s="16"/>
      <c r="Z362" s="16"/>
      <c r="AA362" s="61"/>
      <c r="AH362" s="16"/>
      <c r="AP362" s="16"/>
      <c r="AQ362" s="61"/>
      <c r="AX362" s="16"/>
      <c r="BF362" s="16"/>
      <c r="BH362" s="16"/>
    </row>
    <row r="363" spans="1:60" ht="12.75" x14ac:dyDescent="0.2">
      <c r="A363" s="143"/>
      <c r="B363" s="126"/>
      <c r="C363" s="61"/>
      <c r="J363" s="16"/>
      <c r="R363" s="16"/>
      <c r="Z363" s="16"/>
      <c r="AA363" s="61"/>
      <c r="AH363" s="16"/>
      <c r="AP363" s="16"/>
      <c r="AQ363" s="61"/>
      <c r="AX363" s="16"/>
      <c r="BF363" s="16"/>
      <c r="BH363" s="16"/>
    </row>
    <row r="364" spans="1:60" ht="12.75" x14ac:dyDescent="0.2">
      <c r="A364" s="143"/>
      <c r="B364" s="126"/>
      <c r="C364" s="61"/>
      <c r="J364" s="16"/>
      <c r="R364" s="16"/>
      <c r="Z364" s="16"/>
      <c r="AA364" s="61"/>
      <c r="AH364" s="16"/>
      <c r="AP364" s="16"/>
      <c r="AQ364" s="61"/>
      <c r="AX364" s="16"/>
      <c r="BF364" s="16"/>
      <c r="BH364" s="16"/>
    </row>
    <row r="365" spans="1:60" ht="12.75" x14ac:dyDescent="0.2">
      <c r="A365" s="143"/>
      <c r="B365" s="126"/>
      <c r="C365" s="61"/>
      <c r="J365" s="16"/>
      <c r="R365" s="16"/>
      <c r="Z365" s="16"/>
      <c r="AA365" s="61"/>
      <c r="AH365" s="16"/>
      <c r="AP365" s="16"/>
      <c r="AQ365" s="61"/>
      <c r="AX365" s="16"/>
      <c r="BF365" s="16"/>
      <c r="BH365" s="16"/>
    </row>
    <row r="366" spans="1:60" ht="12.75" x14ac:dyDescent="0.2">
      <c r="A366" s="143"/>
      <c r="B366" s="126"/>
      <c r="C366" s="61"/>
      <c r="J366" s="16"/>
      <c r="R366" s="16"/>
      <c r="Z366" s="16"/>
      <c r="AA366" s="61"/>
      <c r="AH366" s="16"/>
      <c r="AP366" s="16"/>
      <c r="AQ366" s="61"/>
      <c r="AX366" s="16"/>
      <c r="BF366" s="16"/>
      <c r="BH366" s="16"/>
    </row>
    <row r="367" spans="1:60" ht="12.75" x14ac:dyDescent="0.2">
      <c r="A367" s="143"/>
      <c r="B367" s="126"/>
      <c r="C367" s="61"/>
      <c r="J367" s="16"/>
      <c r="R367" s="16"/>
      <c r="Z367" s="16"/>
      <c r="AA367" s="61"/>
      <c r="AH367" s="16"/>
      <c r="AP367" s="16"/>
      <c r="AQ367" s="61"/>
      <c r="AX367" s="16"/>
      <c r="BF367" s="16"/>
      <c r="BH367" s="16"/>
    </row>
    <row r="368" spans="1:60" ht="12.75" x14ac:dyDescent="0.2">
      <c r="A368" s="143"/>
      <c r="B368" s="126"/>
      <c r="C368" s="61"/>
      <c r="J368" s="16"/>
      <c r="R368" s="16"/>
      <c r="Z368" s="16"/>
      <c r="AA368" s="61"/>
      <c r="AH368" s="16"/>
      <c r="AP368" s="16"/>
      <c r="AQ368" s="61"/>
      <c r="AX368" s="16"/>
      <c r="BF368" s="16"/>
      <c r="BH368" s="16"/>
    </row>
    <row r="369" spans="1:60" ht="12.75" x14ac:dyDescent="0.2">
      <c r="A369" s="143"/>
      <c r="B369" s="126"/>
      <c r="C369" s="61"/>
      <c r="J369" s="16"/>
      <c r="R369" s="16"/>
      <c r="Z369" s="16"/>
      <c r="AA369" s="61"/>
      <c r="AH369" s="16"/>
      <c r="AP369" s="16"/>
      <c r="AQ369" s="61"/>
      <c r="AX369" s="16"/>
      <c r="BF369" s="16"/>
      <c r="BH369" s="16"/>
    </row>
    <row r="370" spans="1:60" ht="12.75" x14ac:dyDescent="0.2">
      <c r="A370" s="143"/>
      <c r="B370" s="126"/>
      <c r="C370" s="61"/>
      <c r="J370" s="16"/>
      <c r="R370" s="16"/>
      <c r="Z370" s="16"/>
      <c r="AA370" s="61"/>
      <c r="AH370" s="16"/>
      <c r="AP370" s="16"/>
      <c r="AQ370" s="61"/>
      <c r="AX370" s="16"/>
      <c r="BF370" s="16"/>
      <c r="BH370" s="16"/>
    </row>
    <row r="371" spans="1:60" ht="12.75" x14ac:dyDescent="0.2">
      <c r="A371" s="143"/>
      <c r="B371" s="126"/>
      <c r="C371" s="61"/>
      <c r="J371" s="16"/>
      <c r="R371" s="16"/>
      <c r="Z371" s="16"/>
      <c r="AA371" s="61"/>
      <c r="AH371" s="16"/>
      <c r="AP371" s="16"/>
      <c r="AQ371" s="61"/>
      <c r="AX371" s="16"/>
      <c r="BF371" s="16"/>
      <c r="BH371" s="16"/>
    </row>
    <row r="372" spans="1:60" ht="12.75" x14ac:dyDescent="0.2">
      <c r="A372" s="143"/>
      <c r="B372" s="126"/>
      <c r="C372" s="61"/>
      <c r="J372" s="16"/>
      <c r="R372" s="16"/>
      <c r="Z372" s="16"/>
      <c r="AA372" s="61"/>
      <c r="AH372" s="16"/>
      <c r="AP372" s="16"/>
      <c r="AQ372" s="61"/>
      <c r="AX372" s="16"/>
      <c r="BF372" s="16"/>
      <c r="BH372" s="16"/>
    </row>
    <row r="373" spans="1:60" ht="12.75" x14ac:dyDescent="0.2">
      <c r="A373" s="143"/>
      <c r="B373" s="126"/>
      <c r="C373" s="61"/>
      <c r="J373" s="16"/>
      <c r="R373" s="16"/>
      <c r="Z373" s="16"/>
      <c r="AA373" s="61"/>
      <c r="AH373" s="16"/>
      <c r="AP373" s="16"/>
      <c r="AQ373" s="61"/>
      <c r="AX373" s="16"/>
      <c r="BF373" s="16"/>
      <c r="BH373" s="16"/>
    </row>
    <row r="374" spans="1:60" ht="12.75" x14ac:dyDescent="0.2">
      <c r="A374" s="143"/>
      <c r="B374" s="126"/>
      <c r="C374" s="61"/>
      <c r="J374" s="16"/>
      <c r="R374" s="16"/>
      <c r="Z374" s="16"/>
      <c r="AA374" s="61"/>
      <c r="AH374" s="16"/>
      <c r="AP374" s="16"/>
      <c r="AQ374" s="61"/>
      <c r="AX374" s="16"/>
      <c r="BF374" s="16"/>
      <c r="BH374" s="16"/>
    </row>
    <row r="375" spans="1:60" ht="12.75" x14ac:dyDescent="0.2">
      <c r="A375" s="143"/>
      <c r="B375" s="126"/>
      <c r="C375" s="61"/>
      <c r="J375" s="16"/>
      <c r="R375" s="16"/>
      <c r="Z375" s="16"/>
      <c r="AA375" s="61"/>
      <c r="AH375" s="16"/>
      <c r="AP375" s="16"/>
      <c r="AQ375" s="61"/>
      <c r="AX375" s="16"/>
      <c r="BF375" s="16"/>
      <c r="BH375" s="16"/>
    </row>
    <row r="376" spans="1:60" ht="12.75" x14ac:dyDescent="0.2">
      <c r="A376" s="143"/>
      <c r="B376" s="126"/>
      <c r="C376" s="61"/>
      <c r="J376" s="16"/>
      <c r="R376" s="16"/>
      <c r="Z376" s="16"/>
      <c r="AA376" s="61"/>
      <c r="AH376" s="16"/>
      <c r="AP376" s="16"/>
      <c r="AQ376" s="61"/>
      <c r="AX376" s="16"/>
      <c r="BF376" s="16"/>
      <c r="BH376" s="16"/>
    </row>
    <row r="377" spans="1:60" ht="12.75" x14ac:dyDescent="0.2">
      <c r="A377" s="143"/>
      <c r="B377" s="126"/>
      <c r="C377" s="61"/>
      <c r="J377" s="16"/>
      <c r="R377" s="16"/>
      <c r="Z377" s="16"/>
      <c r="AA377" s="61"/>
      <c r="AH377" s="16"/>
      <c r="AP377" s="16"/>
      <c r="AQ377" s="61"/>
      <c r="AX377" s="16"/>
      <c r="BF377" s="16"/>
      <c r="BH377" s="16"/>
    </row>
    <row r="378" spans="1:60" ht="12.75" x14ac:dyDescent="0.2">
      <c r="A378" s="143"/>
      <c r="B378" s="126"/>
      <c r="C378" s="61"/>
      <c r="J378" s="16"/>
      <c r="R378" s="16"/>
      <c r="Z378" s="16"/>
      <c r="AA378" s="61"/>
      <c r="AH378" s="16"/>
      <c r="AP378" s="16"/>
      <c r="AQ378" s="61"/>
      <c r="AX378" s="16"/>
      <c r="BF378" s="16"/>
      <c r="BH378" s="16"/>
    </row>
    <row r="379" spans="1:60" ht="12.75" x14ac:dyDescent="0.2">
      <c r="A379" s="143"/>
      <c r="B379" s="126"/>
      <c r="C379" s="61"/>
      <c r="J379" s="16"/>
      <c r="R379" s="16"/>
      <c r="Z379" s="16"/>
      <c r="AA379" s="61"/>
      <c r="AH379" s="16"/>
      <c r="AP379" s="16"/>
      <c r="AQ379" s="61"/>
      <c r="AX379" s="16"/>
      <c r="BF379" s="16"/>
      <c r="BH379" s="16"/>
    </row>
    <row r="380" spans="1:60" ht="12.75" x14ac:dyDescent="0.2">
      <c r="A380" s="143"/>
      <c r="B380" s="126"/>
      <c r="C380" s="61"/>
      <c r="J380" s="16"/>
      <c r="R380" s="16"/>
      <c r="Z380" s="16"/>
      <c r="AA380" s="61"/>
      <c r="AH380" s="16"/>
      <c r="AP380" s="16"/>
      <c r="AQ380" s="61"/>
      <c r="AX380" s="16"/>
      <c r="BF380" s="16"/>
      <c r="BH380" s="16"/>
    </row>
    <row r="381" spans="1:60" ht="12.75" x14ac:dyDescent="0.2">
      <c r="A381" s="143"/>
      <c r="B381" s="126"/>
      <c r="C381" s="61"/>
      <c r="J381" s="16"/>
      <c r="R381" s="16"/>
      <c r="Z381" s="16"/>
      <c r="AA381" s="61"/>
      <c r="AH381" s="16"/>
      <c r="AP381" s="16"/>
      <c r="AQ381" s="61"/>
      <c r="AX381" s="16"/>
      <c r="BF381" s="16"/>
      <c r="BH381" s="16"/>
    </row>
    <row r="382" spans="1:60" ht="12.75" x14ac:dyDescent="0.2">
      <c r="A382" s="143"/>
      <c r="B382" s="126"/>
      <c r="C382" s="61"/>
      <c r="J382" s="16"/>
      <c r="R382" s="16"/>
      <c r="Z382" s="16"/>
      <c r="AA382" s="61"/>
      <c r="AH382" s="16"/>
      <c r="AP382" s="16"/>
      <c r="AQ382" s="61"/>
      <c r="AX382" s="16"/>
      <c r="BF382" s="16"/>
      <c r="BH382" s="16"/>
    </row>
    <row r="383" spans="1:60" ht="12.75" x14ac:dyDescent="0.2">
      <c r="A383" s="143"/>
      <c r="B383" s="126"/>
      <c r="C383" s="61"/>
      <c r="J383" s="16"/>
      <c r="R383" s="16"/>
      <c r="Z383" s="16"/>
      <c r="AA383" s="61"/>
      <c r="AH383" s="16"/>
      <c r="AP383" s="16"/>
      <c r="AQ383" s="61"/>
      <c r="AX383" s="16"/>
      <c r="BF383" s="16"/>
      <c r="BH383" s="16"/>
    </row>
    <row r="384" spans="1:60" ht="12.75" x14ac:dyDescent="0.2">
      <c r="A384" s="143"/>
      <c r="B384" s="126"/>
      <c r="C384" s="61"/>
      <c r="J384" s="16"/>
      <c r="R384" s="16"/>
      <c r="Z384" s="16"/>
      <c r="AA384" s="61"/>
      <c r="AH384" s="16"/>
      <c r="AP384" s="16"/>
      <c r="AQ384" s="61"/>
      <c r="AX384" s="16"/>
      <c r="BF384" s="16"/>
      <c r="BH384" s="16"/>
    </row>
    <row r="385" spans="1:60" ht="12.75" x14ac:dyDescent="0.2">
      <c r="A385" s="143"/>
      <c r="B385" s="126"/>
      <c r="C385" s="61"/>
      <c r="J385" s="16"/>
      <c r="R385" s="16"/>
      <c r="Z385" s="16"/>
      <c r="AA385" s="61"/>
      <c r="AH385" s="16"/>
      <c r="AP385" s="16"/>
      <c r="AQ385" s="61"/>
      <c r="AX385" s="16"/>
      <c r="BF385" s="16"/>
      <c r="BH385" s="16"/>
    </row>
    <row r="386" spans="1:60" ht="12.75" x14ac:dyDescent="0.2">
      <c r="A386" s="143"/>
      <c r="B386" s="126"/>
      <c r="C386" s="61"/>
      <c r="J386" s="16"/>
      <c r="R386" s="16"/>
      <c r="Z386" s="16"/>
      <c r="AA386" s="61"/>
      <c r="AH386" s="16"/>
      <c r="AP386" s="16"/>
      <c r="AQ386" s="61"/>
      <c r="AX386" s="16"/>
      <c r="BF386" s="16"/>
      <c r="BH386" s="16"/>
    </row>
    <row r="387" spans="1:60" ht="12.75" x14ac:dyDescent="0.2">
      <c r="A387" s="143"/>
      <c r="B387" s="126"/>
      <c r="C387" s="61"/>
      <c r="J387" s="16"/>
      <c r="R387" s="16"/>
      <c r="Z387" s="16"/>
      <c r="AA387" s="61"/>
      <c r="AH387" s="16"/>
      <c r="AP387" s="16"/>
      <c r="AQ387" s="61"/>
      <c r="AX387" s="16"/>
      <c r="BF387" s="16"/>
      <c r="BH387" s="16"/>
    </row>
    <row r="388" spans="1:60" ht="12.75" x14ac:dyDescent="0.2">
      <c r="A388" s="143"/>
      <c r="B388" s="126"/>
      <c r="C388" s="61"/>
      <c r="J388" s="16"/>
      <c r="R388" s="16"/>
      <c r="Z388" s="16"/>
      <c r="AA388" s="61"/>
      <c r="AH388" s="16"/>
      <c r="AP388" s="16"/>
      <c r="AQ388" s="61"/>
      <c r="AX388" s="16"/>
      <c r="BF388" s="16"/>
      <c r="BH388" s="16"/>
    </row>
    <row r="389" spans="1:60" ht="12.75" x14ac:dyDescent="0.2">
      <c r="A389" s="143"/>
      <c r="B389" s="126"/>
      <c r="C389" s="61"/>
      <c r="J389" s="16"/>
      <c r="R389" s="16"/>
      <c r="Z389" s="16"/>
      <c r="AA389" s="61"/>
      <c r="AH389" s="16"/>
      <c r="AP389" s="16"/>
      <c r="AQ389" s="61"/>
      <c r="AX389" s="16"/>
      <c r="BF389" s="16"/>
      <c r="BH389" s="16"/>
    </row>
    <row r="390" spans="1:60" ht="12.75" x14ac:dyDescent="0.2">
      <c r="A390" s="143"/>
      <c r="B390" s="126"/>
      <c r="C390" s="61"/>
      <c r="J390" s="16"/>
      <c r="R390" s="16"/>
      <c r="Z390" s="16"/>
      <c r="AA390" s="61"/>
      <c r="AH390" s="16"/>
      <c r="AP390" s="16"/>
      <c r="AQ390" s="61"/>
      <c r="AX390" s="16"/>
      <c r="BF390" s="16"/>
      <c r="BH390" s="16"/>
    </row>
    <row r="391" spans="1:60" ht="12.75" x14ac:dyDescent="0.2">
      <c r="A391" s="143"/>
      <c r="B391" s="126"/>
      <c r="C391" s="61"/>
      <c r="J391" s="16"/>
      <c r="R391" s="16"/>
      <c r="Z391" s="16"/>
      <c r="AA391" s="61"/>
      <c r="AH391" s="16"/>
      <c r="AP391" s="16"/>
      <c r="AQ391" s="61"/>
      <c r="AX391" s="16"/>
      <c r="BF391" s="16"/>
      <c r="BH391" s="16"/>
    </row>
    <row r="392" spans="1:60" ht="12.75" x14ac:dyDescent="0.2">
      <c r="A392" s="143"/>
      <c r="B392" s="126"/>
      <c r="C392" s="61"/>
      <c r="J392" s="16"/>
      <c r="R392" s="16"/>
      <c r="Z392" s="16"/>
      <c r="AA392" s="61"/>
      <c r="AH392" s="16"/>
      <c r="AP392" s="16"/>
      <c r="AQ392" s="61"/>
      <c r="AX392" s="16"/>
      <c r="BF392" s="16"/>
      <c r="BH392" s="16"/>
    </row>
    <row r="393" spans="1:60" ht="12.75" x14ac:dyDescent="0.2">
      <c r="A393" s="143"/>
      <c r="B393" s="126"/>
      <c r="C393" s="61"/>
      <c r="J393" s="16"/>
      <c r="R393" s="16"/>
      <c r="Z393" s="16"/>
      <c r="AA393" s="61"/>
      <c r="AH393" s="16"/>
      <c r="AP393" s="16"/>
      <c r="AQ393" s="61"/>
      <c r="AX393" s="16"/>
      <c r="BF393" s="16"/>
      <c r="BH393" s="16"/>
    </row>
    <row r="394" spans="1:60" ht="12.75" x14ac:dyDescent="0.2">
      <c r="A394" s="143"/>
      <c r="B394" s="126"/>
      <c r="C394" s="61"/>
      <c r="J394" s="16"/>
      <c r="R394" s="16"/>
      <c r="Z394" s="16"/>
      <c r="AA394" s="61"/>
      <c r="AH394" s="16"/>
      <c r="AP394" s="16"/>
      <c r="AQ394" s="61"/>
      <c r="AX394" s="16"/>
      <c r="BF394" s="16"/>
      <c r="BH394" s="16"/>
    </row>
    <row r="395" spans="1:60" ht="12.75" x14ac:dyDescent="0.2">
      <c r="A395" s="143"/>
      <c r="B395" s="126"/>
      <c r="C395" s="61"/>
      <c r="J395" s="16"/>
      <c r="R395" s="16"/>
      <c r="Z395" s="16"/>
      <c r="AA395" s="61"/>
      <c r="AH395" s="16"/>
      <c r="AP395" s="16"/>
      <c r="AQ395" s="61"/>
      <c r="AX395" s="16"/>
      <c r="BF395" s="16"/>
      <c r="BH395" s="16"/>
    </row>
    <row r="396" spans="1:60" ht="12.75" x14ac:dyDescent="0.2">
      <c r="A396" s="143"/>
      <c r="B396" s="126"/>
      <c r="C396" s="61"/>
      <c r="J396" s="16"/>
      <c r="R396" s="16"/>
      <c r="Z396" s="16"/>
      <c r="AA396" s="61"/>
      <c r="AH396" s="16"/>
      <c r="AP396" s="16"/>
      <c r="AQ396" s="61"/>
      <c r="AX396" s="16"/>
      <c r="BF396" s="16"/>
      <c r="BH396" s="16"/>
    </row>
    <row r="397" spans="1:60" ht="12.75" x14ac:dyDescent="0.2">
      <c r="A397" s="143"/>
      <c r="B397" s="126"/>
      <c r="C397" s="61"/>
      <c r="J397" s="16"/>
      <c r="R397" s="16"/>
      <c r="Z397" s="16"/>
      <c r="AA397" s="61"/>
      <c r="AH397" s="16"/>
      <c r="AP397" s="16"/>
      <c r="AQ397" s="61"/>
      <c r="AX397" s="16"/>
      <c r="BF397" s="16"/>
      <c r="BH397" s="16"/>
    </row>
    <row r="398" spans="1:60" ht="12.75" x14ac:dyDescent="0.2">
      <c r="A398" s="143"/>
      <c r="B398" s="126"/>
      <c r="C398" s="61"/>
      <c r="J398" s="16"/>
      <c r="R398" s="16"/>
      <c r="Z398" s="16"/>
      <c r="AA398" s="61"/>
      <c r="AH398" s="16"/>
      <c r="AP398" s="16"/>
      <c r="AQ398" s="61"/>
      <c r="AX398" s="16"/>
      <c r="BF398" s="16"/>
      <c r="BH398" s="16"/>
    </row>
    <row r="399" spans="1:60" ht="12.75" x14ac:dyDescent="0.2">
      <c r="A399" s="143"/>
      <c r="B399" s="126"/>
      <c r="C399" s="61"/>
      <c r="J399" s="16"/>
      <c r="R399" s="16"/>
      <c r="Z399" s="16"/>
      <c r="AA399" s="61"/>
      <c r="AH399" s="16"/>
      <c r="AP399" s="16"/>
      <c r="AQ399" s="61"/>
      <c r="AX399" s="16"/>
      <c r="BF399" s="16"/>
      <c r="BH399" s="16"/>
    </row>
    <row r="400" spans="1:60" ht="12.75" x14ac:dyDescent="0.2">
      <c r="A400" s="143"/>
      <c r="B400" s="126"/>
      <c r="C400" s="61"/>
      <c r="J400" s="16"/>
      <c r="R400" s="16"/>
      <c r="Z400" s="16"/>
      <c r="AA400" s="61"/>
      <c r="AH400" s="16"/>
      <c r="AP400" s="16"/>
      <c r="AQ400" s="61"/>
      <c r="AX400" s="16"/>
      <c r="BF400" s="16"/>
      <c r="BH400" s="16"/>
    </row>
    <row r="401" spans="1:60" ht="12.75" x14ac:dyDescent="0.2">
      <c r="A401" s="143"/>
      <c r="B401" s="126"/>
      <c r="C401" s="61"/>
      <c r="J401" s="16"/>
      <c r="R401" s="16"/>
      <c r="Z401" s="16"/>
      <c r="AA401" s="61"/>
      <c r="AH401" s="16"/>
      <c r="AP401" s="16"/>
      <c r="AQ401" s="61"/>
      <c r="AX401" s="16"/>
      <c r="BF401" s="16"/>
      <c r="BH401" s="16"/>
    </row>
    <row r="402" spans="1:60" ht="12.75" x14ac:dyDescent="0.2">
      <c r="A402" s="143"/>
      <c r="B402" s="126"/>
      <c r="C402" s="61"/>
      <c r="J402" s="16"/>
      <c r="R402" s="16"/>
      <c r="Z402" s="16"/>
      <c r="AA402" s="61"/>
      <c r="AH402" s="16"/>
      <c r="AP402" s="16"/>
      <c r="AQ402" s="61"/>
      <c r="AX402" s="16"/>
      <c r="BF402" s="16"/>
      <c r="BH402" s="16"/>
    </row>
    <row r="403" spans="1:60" ht="12.75" x14ac:dyDescent="0.2">
      <c r="A403" s="143"/>
      <c r="B403" s="126"/>
      <c r="C403" s="61"/>
      <c r="J403" s="16"/>
      <c r="R403" s="16"/>
      <c r="Z403" s="16"/>
      <c r="AA403" s="61"/>
      <c r="AH403" s="16"/>
      <c r="AP403" s="16"/>
      <c r="AQ403" s="61"/>
      <c r="AX403" s="16"/>
      <c r="BF403" s="16"/>
      <c r="BH403" s="16"/>
    </row>
    <row r="404" spans="1:60" ht="12.75" x14ac:dyDescent="0.2">
      <c r="A404" s="143"/>
      <c r="B404" s="126"/>
      <c r="C404" s="61"/>
      <c r="J404" s="16"/>
      <c r="R404" s="16"/>
      <c r="Z404" s="16"/>
      <c r="AA404" s="61"/>
      <c r="AH404" s="16"/>
      <c r="AP404" s="16"/>
      <c r="AQ404" s="61"/>
      <c r="AX404" s="16"/>
      <c r="BF404" s="16"/>
      <c r="BH404" s="16"/>
    </row>
    <row r="405" spans="1:60" ht="12.75" x14ac:dyDescent="0.2">
      <c r="A405" s="143"/>
      <c r="B405" s="126"/>
      <c r="C405" s="61"/>
      <c r="J405" s="16"/>
      <c r="R405" s="16"/>
      <c r="Z405" s="16"/>
      <c r="AA405" s="61"/>
      <c r="AH405" s="16"/>
      <c r="AP405" s="16"/>
      <c r="AQ405" s="61"/>
      <c r="AX405" s="16"/>
      <c r="BF405" s="16"/>
      <c r="BH405" s="16"/>
    </row>
    <row r="406" spans="1:60" ht="12.75" x14ac:dyDescent="0.2">
      <c r="A406" s="143"/>
      <c r="B406" s="126"/>
      <c r="C406" s="61"/>
      <c r="J406" s="16"/>
      <c r="R406" s="16"/>
      <c r="Z406" s="16"/>
      <c r="AA406" s="61"/>
      <c r="AH406" s="16"/>
      <c r="AP406" s="16"/>
      <c r="AQ406" s="61"/>
      <c r="AX406" s="16"/>
      <c r="BF406" s="16"/>
      <c r="BH406" s="16"/>
    </row>
    <row r="407" spans="1:60" ht="12.75" x14ac:dyDescent="0.2">
      <c r="A407" s="143"/>
      <c r="B407" s="126"/>
      <c r="C407" s="61"/>
      <c r="J407" s="16"/>
      <c r="R407" s="16"/>
      <c r="Z407" s="16"/>
      <c r="AA407" s="61"/>
      <c r="AH407" s="16"/>
      <c r="AP407" s="16"/>
      <c r="AQ407" s="61"/>
      <c r="AX407" s="16"/>
      <c r="BF407" s="16"/>
      <c r="BH407" s="16"/>
    </row>
    <row r="408" spans="1:60" ht="12.75" x14ac:dyDescent="0.2">
      <c r="A408" s="143"/>
      <c r="B408" s="126"/>
      <c r="C408" s="61"/>
      <c r="J408" s="16"/>
      <c r="R408" s="16"/>
      <c r="Z408" s="16"/>
      <c r="AA408" s="61"/>
      <c r="AH408" s="16"/>
      <c r="AP408" s="16"/>
      <c r="AQ408" s="61"/>
      <c r="AX408" s="16"/>
      <c r="BF408" s="16"/>
      <c r="BH408" s="16"/>
    </row>
    <row r="409" spans="1:60" ht="12.75" x14ac:dyDescent="0.2">
      <c r="A409" s="143"/>
      <c r="B409" s="126"/>
      <c r="C409" s="61"/>
      <c r="J409" s="16"/>
      <c r="R409" s="16"/>
      <c r="Z409" s="16"/>
      <c r="AA409" s="61"/>
      <c r="AH409" s="16"/>
      <c r="AP409" s="16"/>
      <c r="AQ409" s="61"/>
      <c r="AX409" s="16"/>
      <c r="BF409" s="16"/>
      <c r="BH409" s="16"/>
    </row>
    <row r="410" spans="1:60" ht="12.75" x14ac:dyDescent="0.2">
      <c r="A410" s="143"/>
      <c r="B410" s="126"/>
      <c r="C410" s="61"/>
      <c r="J410" s="16"/>
      <c r="R410" s="16"/>
      <c r="Z410" s="16"/>
      <c r="AA410" s="61"/>
      <c r="AH410" s="16"/>
      <c r="AP410" s="16"/>
      <c r="AQ410" s="61"/>
      <c r="AX410" s="16"/>
      <c r="BF410" s="16"/>
      <c r="BH410" s="16"/>
    </row>
    <row r="411" spans="1:60" ht="12.75" x14ac:dyDescent="0.2">
      <c r="A411" s="143"/>
      <c r="B411" s="126"/>
      <c r="C411" s="61"/>
      <c r="J411" s="16"/>
      <c r="R411" s="16"/>
      <c r="Z411" s="16"/>
      <c r="AA411" s="61"/>
      <c r="AH411" s="16"/>
      <c r="AP411" s="16"/>
      <c r="AQ411" s="61"/>
      <c r="AX411" s="16"/>
      <c r="BF411" s="16"/>
      <c r="BH411" s="16"/>
    </row>
    <row r="412" spans="1:60" ht="12.75" x14ac:dyDescent="0.2">
      <c r="A412" s="143"/>
      <c r="B412" s="126"/>
      <c r="C412" s="61"/>
      <c r="J412" s="16"/>
      <c r="R412" s="16"/>
      <c r="Z412" s="16"/>
      <c r="AA412" s="61"/>
      <c r="AH412" s="16"/>
      <c r="AP412" s="16"/>
      <c r="AQ412" s="61"/>
      <c r="AX412" s="16"/>
      <c r="BF412" s="16"/>
      <c r="BH412" s="16"/>
    </row>
    <row r="413" spans="1:60" ht="12.75" x14ac:dyDescent="0.2">
      <c r="A413" s="143"/>
      <c r="B413" s="126"/>
      <c r="C413" s="61"/>
      <c r="J413" s="16"/>
      <c r="R413" s="16"/>
      <c r="Z413" s="16"/>
      <c r="AA413" s="61"/>
      <c r="AH413" s="16"/>
      <c r="AP413" s="16"/>
      <c r="AQ413" s="61"/>
      <c r="AX413" s="16"/>
      <c r="BF413" s="16"/>
      <c r="BH413" s="16"/>
    </row>
    <row r="414" spans="1:60" ht="12.75" x14ac:dyDescent="0.2">
      <c r="A414" s="143"/>
      <c r="B414" s="126"/>
      <c r="C414" s="61"/>
      <c r="J414" s="16"/>
      <c r="R414" s="16"/>
      <c r="Z414" s="16"/>
      <c r="AA414" s="61"/>
      <c r="AH414" s="16"/>
      <c r="AP414" s="16"/>
      <c r="AQ414" s="61"/>
      <c r="AX414" s="16"/>
      <c r="BF414" s="16"/>
      <c r="BH414" s="16"/>
    </row>
    <row r="415" spans="1:60" ht="12.75" x14ac:dyDescent="0.2">
      <c r="A415" s="143"/>
      <c r="B415" s="126"/>
      <c r="C415" s="61"/>
      <c r="J415" s="16"/>
      <c r="R415" s="16"/>
      <c r="Z415" s="16"/>
      <c r="AA415" s="61"/>
      <c r="AH415" s="16"/>
      <c r="AP415" s="16"/>
      <c r="AQ415" s="61"/>
      <c r="AX415" s="16"/>
      <c r="BF415" s="16"/>
      <c r="BH415" s="16"/>
    </row>
    <row r="416" spans="1:60" ht="12.75" x14ac:dyDescent="0.2">
      <c r="A416" s="143"/>
      <c r="B416" s="126"/>
      <c r="C416" s="61"/>
      <c r="J416" s="16"/>
      <c r="R416" s="16"/>
      <c r="Z416" s="16"/>
      <c r="AA416" s="61"/>
      <c r="AH416" s="16"/>
      <c r="AP416" s="16"/>
      <c r="AQ416" s="61"/>
      <c r="AX416" s="16"/>
      <c r="BF416" s="16"/>
      <c r="BH416" s="16"/>
    </row>
    <row r="417" spans="1:60" ht="12.75" x14ac:dyDescent="0.2">
      <c r="A417" s="143"/>
      <c r="B417" s="126"/>
      <c r="C417" s="61"/>
      <c r="J417" s="16"/>
      <c r="R417" s="16"/>
      <c r="Z417" s="16"/>
      <c r="AA417" s="61"/>
      <c r="AH417" s="16"/>
      <c r="AP417" s="16"/>
      <c r="AQ417" s="61"/>
      <c r="AX417" s="16"/>
      <c r="BF417" s="16"/>
      <c r="BH417" s="16"/>
    </row>
    <row r="418" spans="1:60" ht="12.75" x14ac:dyDescent="0.2">
      <c r="A418" s="143"/>
      <c r="B418" s="126"/>
      <c r="C418" s="61"/>
      <c r="J418" s="16"/>
      <c r="R418" s="16"/>
      <c r="Z418" s="16"/>
      <c r="AA418" s="61"/>
      <c r="AH418" s="16"/>
      <c r="AP418" s="16"/>
      <c r="AQ418" s="61"/>
      <c r="AX418" s="16"/>
      <c r="BF418" s="16"/>
      <c r="BH418" s="16"/>
    </row>
    <row r="419" spans="1:60" ht="12.75" x14ac:dyDescent="0.2">
      <c r="A419" s="143"/>
      <c r="B419" s="126"/>
      <c r="C419" s="61"/>
      <c r="J419" s="16"/>
      <c r="R419" s="16"/>
      <c r="Z419" s="16"/>
      <c r="AA419" s="61"/>
      <c r="AH419" s="16"/>
      <c r="AP419" s="16"/>
      <c r="AQ419" s="61"/>
      <c r="AX419" s="16"/>
      <c r="BF419" s="16"/>
      <c r="BH419" s="16"/>
    </row>
    <row r="420" spans="1:60" ht="12.75" x14ac:dyDescent="0.2">
      <c r="A420" s="143"/>
      <c r="B420" s="126"/>
      <c r="C420" s="61"/>
      <c r="J420" s="16"/>
      <c r="R420" s="16"/>
      <c r="Z420" s="16"/>
      <c r="AA420" s="61"/>
      <c r="AH420" s="16"/>
      <c r="AP420" s="16"/>
      <c r="AQ420" s="61"/>
      <c r="AX420" s="16"/>
      <c r="BF420" s="16"/>
      <c r="BH420" s="16"/>
    </row>
    <row r="421" spans="1:60" ht="12.75" x14ac:dyDescent="0.2">
      <c r="A421" s="143"/>
      <c r="B421" s="126"/>
      <c r="C421" s="61"/>
      <c r="J421" s="16"/>
      <c r="R421" s="16"/>
      <c r="Z421" s="16"/>
      <c r="AA421" s="61"/>
      <c r="AH421" s="16"/>
      <c r="AP421" s="16"/>
      <c r="AQ421" s="61"/>
      <c r="AX421" s="16"/>
      <c r="BF421" s="16"/>
      <c r="BH421" s="16"/>
    </row>
    <row r="422" spans="1:60" ht="12.75" x14ac:dyDescent="0.2">
      <c r="A422" s="143"/>
      <c r="B422" s="126"/>
      <c r="C422" s="61"/>
      <c r="J422" s="16"/>
      <c r="R422" s="16"/>
      <c r="Z422" s="16"/>
      <c r="AA422" s="61"/>
      <c r="AH422" s="16"/>
      <c r="AP422" s="16"/>
      <c r="AQ422" s="61"/>
      <c r="AX422" s="16"/>
      <c r="BF422" s="16"/>
      <c r="BH422" s="16"/>
    </row>
    <row r="423" spans="1:60" ht="12.75" x14ac:dyDescent="0.2">
      <c r="A423" s="143"/>
      <c r="B423" s="126"/>
      <c r="C423" s="61"/>
      <c r="J423" s="16"/>
      <c r="R423" s="16"/>
      <c r="Z423" s="16"/>
      <c r="AA423" s="61"/>
      <c r="AH423" s="16"/>
      <c r="AP423" s="16"/>
      <c r="AQ423" s="61"/>
      <c r="AX423" s="16"/>
      <c r="BF423" s="16"/>
      <c r="BH423" s="16"/>
    </row>
    <row r="424" spans="1:60" ht="12.75" x14ac:dyDescent="0.2">
      <c r="A424" s="143"/>
      <c r="B424" s="126"/>
      <c r="C424" s="61"/>
      <c r="J424" s="16"/>
      <c r="R424" s="16"/>
      <c r="Z424" s="16"/>
      <c r="AA424" s="61"/>
      <c r="AH424" s="16"/>
      <c r="AP424" s="16"/>
      <c r="AQ424" s="61"/>
      <c r="AX424" s="16"/>
      <c r="BF424" s="16"/>
      <c r="BH424" s="16"/>
    </row>
    <row r="425" spans="1:60" ht="12.75" x14ac:dyDescent="0.2">
      <c r="A425" s="143"/>
      <c r="B425" s="126"/>
      <c r="C425" s="61"/>
      <c r="J425" s="16"/>
      <c r="R425" s="16"/>
      <c r="Z425" s="16"/>
      <c r="AA425" s="61"/>
      <c r="AH425" s="16"/>
      <c r="AP425" s="16"/>
      <c r="AQ425" s="61"/>
      <c r="AX425" s="16"/>
      <c r="BF425" s="16"/>
      <c r="BH425" s="16"/>
    </row>
    <row r="426" spans="1:60" ht="12.75" x14ac:dyDescent="0.2">
      <c r="A426" s="143"/>
      <c r="B426" s="126"/>
      <c r="C426" s="61"/>
      <c r="J426" s="16"/>
      <c r="R426" s="16"/>
      <c r="Z426" s="16"/>
      <c r="AA426" s="61"/>
      <c r="AH426" s="16"/>
      <c r="AP426" s="16"/>
      <c r="AQ426" s="61"/>
      <c r="AX426" s="16"/>
      <c r="BF426" s="16"/>
      <c r="BH426" s="16"/>
    </row>
    <row r="427" spans="1:60" ht="12.75" x14ac:dyDescent="0.2">
      <c r="A427" s="143"/>
      <c r="B427" s="126"/>
      <c r="C427" s="61"/>
      <c r="J427" s="16"/>
      <c r="R427" s="16"/>
      <c r="Z427" s="16"/>
      <c r="AA427" s="61"/>
      <c r="AH427" s="16"/>
      <c r="AP427" s="16"/>
      <c r="AQ427" s="61"/>
      <c r="AX427" s="16"/>
      <c r="BF427" s="16"/>
      <c r="BH427" s="16"/>
    </row>
    <row r="428" spans="1:60" ht="12.75" x14ac:dyDescent="0.2">
      <c r="A428" s="143"/>
      <c r="B428" s="126"/>
      <c r="C428" s="61"/>
      <c r="J428" s="16"/>
      <c r="R428" s="16"/>
      <c r="Z428" s="16"/>
      <c r="AA428" s="61"/>
      <c r="AH428" s="16"/>
      <c r="AP428" s="16"/>
      <c r="AQ428" s="61"/>
      <c r="AX428" s="16"/>
      <c r="BF428" s="16"/>
      <c r="BH428" s="16"/>
    </row>
    <row r="429" spans="1:60" ht="12.75" x14ac:dyDescent="0.2">
      <c r="A429" s="143"/>
      <c r="B429" s="126"/>
      <c r="C429" s="61"/>
      <c r="J429" s="16"/>
      <c r="R429" s="16"/>
      <c r="Z429" s="16"/>
      <c r="AA429" s="61"/>
      <c r="AH429" s="16"/>
      <c r="AP429" s="16"/>
      <c r="AQ429" s="61"/>
      <c r="AX429" s="16"/>
      <c r="BF429" s="16"/>
      <c r="BH429" s="16"/>
    </row>
    <row r="430" spans="1:60" ht="12.75" x14ac:dyDescent="0.2">
      <c r="A430" s="143"/>
      <c r="B430" s="126"/>
      <c r="C430" s="61"/>
      <c r="J430" s="16"/>
      <c r="R430" s="16"/>
      <c r="Z430" s="16"/>
      <c r="AA430" s="61"/>
      <c r="AH430" s="16"/>
      <c r="AP430" s="16"/>
      <c r="AQ430" s="61"/>
      <c r="AX430" s="16"/>
      <c r="BF430" s="16"/>
      <c r="BH430" s="16"/>
    </row>
    <row r="431" spans="1:60" ht="12.75" x14ac:dyDescent="0.2">
      <c r="A431" s="143"/>
      <c r="B431" s="126"/>
      <c r="C431" s="61"/>
      <c r="J431" s="16"/>
      <c r="R431" s="16"/>
      <c r="Z431" s="16"/>
      <c r="AA431" s="61"/>
      <c r="AH431" s="16"/>
      <c r="AP431" s="16"/>
      <c r="AQ431" s="61"/>
      <c r="AX431" s="16"/>
      <c r="BF431" s="16"/>
      <c r="BH431" s="16"/>
    </row>
    <row r="432" spans="1:60" ht="12.75" x14ac:dyDescent="0.2">
      <c r="A432" s="143"/>
      <c r="B432" s="126"/>
      <c r="C432" s="61"/>
      <c r="J432" s="16"/>
      <c r="R432" s="16"/>
      <c r="Z432" s="16"/>
      <c r="AA432" s="61"/>
      <c r="AH432" s="16"/>
      <c r="AP432" s="16"/>
      <c r="AQ432" s="61"/>
      <c r="AX432" s="16"/>
      <c r="BF432" s="16"/>
      <c r="BH432" s="16"/>
    </row>
    <row r="433" spans="1:60" ht="12.75" x14ac:dyDescent="0.2">
      <c r="A433" s="143"/>
      <c r="B433" s="126"/>
      <c r="C433" s="61"/>
      <c r="J433" s="16"/>
      <c r="R433" s="16"/>
      <c r="Z433" s="16"/>
      <c r="AA433" s="61"/>
      <c r="AH433" s="16"/>
      <c r="AP433" s="16"/>
      <c r="AQ433" s="61"/>
      <c r="AX433" s="16"/>
      <c r="BF433" s="16"/>
      <c r="BH433" s="16"/>
    </row>
    <row r="434" spans="1:60" ht="12.75" x14ac:dyDescent="0.2">
      <c r="A434" s="143"/>
      <c r="B434" s="126"/>
      <c r="C434" s="61"/>
      <c r="J434" s="16"/>
      <c r="R434" s="16"/>
      <c r="Z434" s="16"/>
      <c r="AA434" s="61"/>
      <c r="AH434" s="16"/>
      <c r="AP434" s="16"/>
      <c r="AQ434" s="61"/>
      <c r="AX434" s="16"/>
      <c r="BF434" s="16"/>
      <c r="BH434" s="16"/>
    </row>
    <row r="435" spans="1:60" ht="12.75" x14ac:dyDescent="0.2">
      <c r="A435" s="143"/>
      <c r="B435" s="126"/>
      <c r="C435" s="61"/>
      <c r="J435" s="16"/>
      <c r="R435" s="16"/>
      <c r="Z435" s="16"/>
      <c r="AA435" s="61"/>
      <c r="AH435" s="16"/>
      <c r="AP435" s="16"/>
      <c r="AQ435" s="61"/>
      <c r="AX435" s="16"/>
      <c r="BF435" s="16"/>
      <c r="BH435" s="16"/>
    </row>
    <row r="436" spans="1:60" ht="12.75" x14ac:dyDescent="0.2">
      <c r="A436" s="143"/>
      <c r="B436" s="126"/>
      <c r="C436" s="61"/>
      <c r="J436" s="16"/>
      <c r="R436" s="16"/>
      <c r="Z436" s="16"/>
      <c r="AA436" s="61"/>
      <c r="AH436" s="16"/>
      <c r="AP436" s="16"/>
      <c r="AQ436" s="61"/>
      <c r="AX436" s="16"/>
      <c r="BF436" s="16"/>
      <c r="BH436" s="16"/>
    </row>
    <row r="437" spans="1:60" ht="12.75" x14ac:dyDescent="0.2">
      <c r="A437" s="143"/>
      <c r="B437" s="126"/>
      <c r="C437" s="61"/>
      <c r="J437" s="16"/>
      <c r="R437" s="16"/>
      <c r="Z437" s="16"/>
      <c r="AA437" s="61"/>
      <c r="AH437" s="16"/>
      <c r="AP437" s="16"/>
      <c r="AQ437" s="61"/>
      <c r="AX437" s="16"/>
      <c r="BF437" s="16"/>
      <c r="BH437" s="16"/>
    </row>
    <row r="438" spans="1:60" ht="12.75" x14ac:dyDescent="0.2">
      <c r="A438" s="143"/>
      <c r="B438" s="126"/>
      <c r="C438" s="61"/>
      <c r="J438" s="16"/>
      <c r="R438" s="16"/>
      <c r="Z438" s="16"/>
      <c r="AA438" s="61"/>
      <c r="AH438" s="16"/>
      <c r="AP438" s="16"/>
      <c r="AQ438" s="61"/>
      <c r="AX438" s="16"/>
      <c r="BF438" s="16"/>
      <c r="BH438" s="16"/>
    </row>
    <row r="439" spans="1:60" ht="12.75" x14ac:dyDescent="0.2">
      <c r="A439" s="143"/>
      <c r="B439" s="126"/>
      <c r="C439" s="61"/>
      <c r="J439" s="16"/>
      <c r="R439" s="16"/>
      <c r="Z439" s="16"/>
      <c r="AA439" s="61"/>
      <c r="AH439" s="16"/>
      <c r="AP439" s="16"/>
      <c r="AQ439" s="61"/>
      <c r="AX439" s="16"/>
      <c r="BF439" s="16"/>
      <c r="BH439" s="16"/>
    </row>
    <row r="440" spans="1:60" ht="12.75" x14ac:dyDescent="0.2">
      <c r="A440" s="143"/>
      <c r="B440" s="126"/>
      <c r="C440" s="61"/>
      <c r="J440" s="16"/>
      <c r="R440" s="16"/>
      <c r="Z440" s="16"/>
      <c r="AA440" s="61"/>
      <c r="AH440" s="16"/>
      <c r="AP440" s="16"/>
      <c r="AQ440" s="61"/>
      <c r="AX440" s="16"/>
      <c r="BF440" s="16"/>
      <c r="BH440" s="16"/>
    </row>
    <row r="441" spans="1:60" ht="12.75" x14ac:dyDescent="0.2">
      <c r="A441" s="143"/>
      <c r="B441" s="126"/>
      <c r="C441" s="61"/>
      <c r="J441" s="16"/>
      <c r="R441" s="16"/>
      <c r="Z441" s="16"/>
      <c r="AA441" s="61"/>
      <c r="AH441" s="16"/>
      <c r="AP441" s="16"/>
      <c r="AQ441" s="61"/>
      <c r="AX441" s="16"/>
      <c r="BF441" s="16"/>
      <c r="BH441" s="16"/>
    </row>
    <row r="442" spans="1:60" ht="12.75" x14ac:dyDescent="0.2">
      <c r="A442" s="143"/>
      <c r="B442" s="126"/>
      <c r="C442" s="61"/>
      <c r="J442" s="16"/>
      <c r="R442" s="16"/>
      <c r="Z442" s="16"/>
      <c r="AA442" s="61"/>
      <c r="AH442" s="16"/>
      <c r="AP442" s="16"/>
      <c r="AQ442" s="61"/>
      <c r="AX442" s="16"/>
      <c r="BF442" s="16"/>
      <c r="BH442" s="16"/>
    </row>
    <row r="443" spans="1:60" ht="12.75" x14ac:dyDescent="0.2">
      <c r="A443" s="143"/>
      <c r="B443" s="126"/>
      <c r="C443" s="61"/>
      <c r="J443" s="16"/>
      <c r="R443" s="16"/>
      <c r="Z443" s="16"/>
      <c r="AA443" s="61"/>
      <c r="AH443" s="16"/>
      <c r="AP443" s="16"/>
      <c r="AQ443" s="61"/>
      <c r="AX443" s="16"/>
      <c r="BF443" s="16"/>
      <c r="BH443" s="16"/>
    </row>
    <row r="444" spans="1:60" ht="12.75" x14ac:dyDescent="0.2">
      <c r="A444" s="143"/>
      <c r="B444" s="126"/>
      <c r="C444" s="61"/>
      <c r="J444" s="16"/>
      <c r="R444" s="16"/>
      <c r="Z444" s="16"/>
      <c r="AA444" s="61"/>
      <c r="AH444" s="16"/>
      <c r="AP444" s="16"/>
      <c r="AQ444" s="61"/>
      <c r="AX444" s="16"/>
      <c r="BF444" s="16"/>
      <c r="BH444" s="16"/>
    </row>
    <row r="445" spans="1:60" ht="12.75" x14ac:dyDescent="0.2">
      <c r="A445" s="143"/>
      <c r="B445" s="126"/>
      <c r="C445" s="61"/>
      <c r="J445" s="16"/>
      <c r="R445" s="16"/>
      <c r="Z445" s="16"/>
      <c r="AA445" s="61"/>
      <c r="AH445" s="16"/>
      <c r="AP445" s="16"/>
      <c r="AQ445" s="61"/>
      <c r="AX445" s="16"/>
      <c r="BF445" s="16"/>
      <c r="BH445" s="16"/>
    </row>
    <row r="446" spans="1:60" ht="12.75" x14ac:dyDescent="0.2">
      <c r="A446" s="143"/>
      <c r="B446" s="126"/>
      <c r="C446" s="61"/>
      <c r="J446" s="16"/>
      <c r="R446" s="16"/>
      <c r="Z446" s="16"/>
      <c r="AA446" s="61"/>
      <c r="AH446" s="16"/>
      <c r="AP446" s="16"/>
      <c r="AQ446" s="61"/>
      <c r="AX446" s="16"/>
      <c r="BF446" s="16"/>
      <c r="BH446" s="16"/>
    </row>
    <row r="447" spans="1:60" ht="12.75" x14ac:dyDescent="0.2">
      <c r="A447" s="143"/>
      <c r="B447" s="126"/>
      <c r="C447" s="61"/>
      <c r="J447" s="16"/>
      <c r="R447" s="16"/>
      <c r="Z447" s="16"/>
      <c r="AA447" s="61"/>
      <c r="AH447" s="16"/>
      <c r="AP447" s="16"/>
      <c r="AQ447" s="61"/>
      <c r="AX447" s="16"/>
      <c r="BF447" s="16"/>
      <c r="BH447" s="16"/>
    </row>
    <row r="448" spans="1:60" ht="12.75" x14ac:dyDescent="0.2">
      <c r="A448" s="143"/>
      <c r="B448" s="126"/>
      <c r="C448" s="61"/>
      <c r="J448" s="16"/>
      <c r="R448" s="16"/>
      <c r="Z448" s="16"/>
      <c r="AA448" s="61"/>
      <c r="AH448" s="16"/>
      <c r="AP448" s="16"/>
      <c r="AQ448" s="61"/>
      <c r="AX448" s="16"/>
      <c r="BF448" s="16"/>
      <c r="BH448" s="16"/>
    </row>
    <row r="449" spans="1:60" ht="12.75" x14ac:dyDescent="0.2">
      <c r="A449" s="143"/>
      <c r="B449" s="126"/>
      <c r="C449" s="61"/>
      <c r="J449" s="16"/>
      <c r="R449" s="16"/>
      <c r="Z449" s="16"/>
      <c r="AA449" s="61"/>
      <c r="AH449" s="16"/>
      <c r="AP449" s="16"/>
      <c r="AQ449" s="61"/>
      <c r="AX449" s="16"/>
      <c r="BF449" s="16"/>
      <c r="BH449" s="16"/>
    </row>
    <row r="450" spans="1:60" ht="12.75" x14ac:dyDescent="0.2">
      <c r="A450" s="143"/>
      <c r="B450" s="126"/>
      <c r="C450" s="61"/>
      <c r="J450" s="16"/>
      <c r="R450" s="16"/>
      <c r="Z450" s="16"/>
      <c r="AA450" s="61"/>
      <c r="AH450" s="16"/>
      <c r="AP450" s="16"/>
      <c r="AQ450" s="61"/>
      <c r="AX450" s="16"/>
      <c r="BF450" s="16"/>
      <c r="BH450" s="16"/>
    </row>
    <row r="451" spans="1:60" ht="12.75" x14ac:dyDescent="0.2">
      <c r="A451" s="143"/>
      <c r="B451" s="126"/>
      <c r="C451" s="61"/>
      <c r="J451" s="16"/>
      <c r="R451" s="16"/>
      <c r="Z451" s="16"/>
      <c r="AA451" s="61"/>
      <c r="AH451" s="16"/>
      <c r="AP451" s="16"/>
      <c r="AQ451" s="61"/>
      <c r="AX451" s="16"/>
      <c r="BF451" s="16"/>
      <c r="BH451" s="16"/>
    </row>
    <row r="452" spans="1:60" ht="12.75" x14ac:dyDescent="0.2">
      <c r="A452" s="143"/>
      <c r="B452" s="126"/>
      <c r="C452" s="61"/>
      <c r="J452" s="16"/>
      <c r="R452" s="16"/>
      <c r="Z452" s="16"/>
      <c r="AA452" s="61"/>
      <c r="AH452" s="16"/>
      <c r="AP452" s="16"/>
      <c r="AQ452" s="61"/>
      <c r="AX452" s="16"/>
      <c r="BF452" s="16"/>
      <c r="BH452" s="16"/>
    </row>
    <row r="453" spans="1:60" ht="12.75" x14ac:dyDescent="0.2">
      <c r="A453" s="143"/>
      <c r="B453" s="126"/>
      <c r="C453" s="61"/>
      <c r="J453" s="16"/>
      <c r="R453" s="16"/>
      <c r="Z453" s="16"/>
      <c r="AA453" s="61"/>
      <c r="AH453" s="16"/>
      <c r="AP453" s="16"/>
      <c r="AQ453" s="61"/>
      <c r="AX453" s="16"/>
      <c r="BF453" s="16"/>
      <c r="BH453" s="16"/>
    </row>
    <row r="454" spans="1:60" ht="12.75" x14ac:dyDescent="0.2">
      <c r="A454" s="143"/>
      <c r="B454" s="126"/>
      <c r="C454" s="61"/>
      <c r="J454" s="16"/>
      <c r="R454" s="16"/>
      <c r="Z454" s="16"/>
      <c r="AA454" s="61"/>
      <c r="AH454" s="16"/>
      <c r="AP454" s="16"/>
      <c r="AQ454" s="61"/>
      <c r="AX454" s="16"/>
      <c r="BF454" s="16"/>
      <c r="BH454" s="16"/>
    </row>
    <row r="455" spans="1:60" ht="12.75" x14ac:dyDescent="0.2">
      <c r="A455" s="143"/>
      <c r="B455" s="126"/>
      <c r="C455" s="61"/>
      <c r="J455" s="16"/>
      <c r="R455" s="16"/>
      <c r="Z455" s="16"/>
      <c r="AA455" s="61"/>
      <c r="AH455" s="16"/>
      <c r="AP455" s="16"/>
      <c r="AQ455" s="61"/>
      <c r="AX455" s="16"/>
      <c r="BF455" s="16"/>
      <c r="BH455" s="16"/>
    </row>
    <row r="456" spans="1:60" ht="12.75" x14ac:dyDescent="0.2">
      <c r="A456" s="143"/>
      <c r="B456" s="126"/>
      <c r="C456" s="61"/>
      <c r="J456" s="16"/>
      <c r="R456" s="16"/>
      <c r="Z456" s="16"/>
      <c r="AA456" s="61"/>
      <c r="AH456" s="16"/>
      <c r="AP456" s="16"/>
      <c r="AQ456" s="61"/>
      <c r="AX456" s="16"/>
      <c r="BF456" s="16"/>
      <c r="BH456" s="16"/>
    </row>
    <row r="457" spans="1:60" ht="12.75" x14ac:dyDescent="0.2">
      <c r="A457" s="143"/>
      <c r="B457" s="126"/>
      <c r="C457" s="61"/>
      <c r="J457" s="16"/>
      <c r="R457" s="16"/>
      <c r="Z457" s="16"/>
      <c r="AA457" s="61"/>
      <c r="AH457" s="16"/>
      <c r="AP457" s="16"/>
      <c r="AQ457" s="61"/>
      <c r="AX457" s="16"/>
      <c r="BF457" s="16"/>
      <c r="BH457" s="16"/>
    </row>
    <row r="458" spans="1:60" ht="12.75" x14ac:dyDescent="0.2">
      <c r="A458" s="143"/>
      <c r="B458" s="126"/>
      <c r="C458" s="61"/>
      <c r="J458" s="16"/>
      <c r="R458" s="16"/>
      <c r="Z458" s="16"/>
      <c r="AA458" s="61"/>
      <c r="AH458" s="16"/>
      <c r="AP458" s="16"/>
      <c r="AQ458" s="61"/>
      <c r="AX458" s="16"/>
      <c r="BF458" s="16"/>
      <c r="BH458" s="16"/>
    </row>
    <row r="459" spans="1:60" ht="12.75" x14ac:dyDescent="0.2">
      <c r="A459" s="143"/>
      <c r="B459" s="126"/>
      <c r="C459" s="61"/>
      <c r="J459" s="16"/>
      <c r="R459" s="16"/>
      <c r="Z459" s="16"/>
      <c r="AA459" s="61"/>
      <c r="AH459" s="16"/>
      <c r="AP459" s="16"/>
      <c r="AQ459" s="61"/>
      <c r="AX459" s="16"/>
      <c r="BF459" s="16"/>
      <c r="BH459" s="16"/>
    </row>
    <row r="460" spans="1:60" ht="12.75" x14ac:dyDescent="0.2">
      <c r="A460" s="143"/>
      <c r="B460" s="126"/>
      <c r="C460" s="61"/>
      <c r="J460" s="16"/>
      <c r="R460" s="16"/>
      <c r="Z460" s="16"/>
      <c r="AA460" s="61"/>
      <c r="AH460" s="16"/>
      <c r="AP460" s="16"/>
      <c r="AQ460" s="61"/>
      <c r="AX460" s="16"/>
      <c r="BF460" s="16"/>
      <c r="BH460" s="16"/>
    </row>
    <row r="461" spans="1:60" ht="12.75" x14ac:dyDescent="0.2">
      <c r="A461" s="143"/>
      <c r="B461" s="126"/>
      <c r="C461" s="61"/>
      <c r="J461" s="16"/>
      <c r="R461" s="16"/>
      <c r="Z461" s="16"/>
      <c r="AA461" s="61"/>
      <c r="AH461" s="16"/>
      <c r="AP461" s="16"/>
      <c r="AQ461" s="61"/>
      <c r="AX461" s="16"/>
      <c r="BF461" s="16"/>
      <c r="BH461" s="16"/>
    </row>
    <row r="462" spans="1:60" ht="12.75" x14ac:dyDescent="0.2">
      <c r="A462" s="143"/>
      <c r="B462" s="126"/>
      <c r="C462" s="61"/>
      <c r="J462" s="16"/>
      <c r="R462" s="16"/>
      <c r="Z462" s="16"/>
      <c r="AA462" s="61"/>
      <c r="AH462" s="16"/>
      <c r="AP462" s="16"/>
      <c r="AQ462" s="61"/>
      <c r="AX462" s="16"/>
      <c r="BF462" s="16"/>
      <c r="BH462" s="16"/>
    </row>
    <row r="463" spans="1:60" ht="12.75" x14ac:dyDescent="0.2">
      <c r="A463" s="143"/>
      <c r="B463" s="126"/>
      <c r="C463" s="61"/>
      <c r="J463" s="16"/>
      <c r="R463" s="16"/>
      <c r="Z463" s="16"/>
      <c r="AA463" s="61"/>
      <c r="AH463" s="16"/>
      <c r="AP463" s="16"/>
      <c r="AQ463" s="61"/>
      <c r="AX463" s="16"/>
      <c r="BF463" s="16"/>
      <c r="BH463" s="16"/>
    </row>
    <row r="464" spans="1:60" ht="12.75" x14ac:dyDescent="0.2">
      <c r="A464" s="143"/>
      <c r="B464" s="126"/>
      <c r="C464" s="61"/>
      <c r="J464" s="16"/>
      <c r="R464" s="16"/>
      <c r="Z464" s="16"/>
      <c r="AA464" s="61"/>
      <c r="AH464" s="16"/>
      <c r="AP464" s="16"/>
      <c r="AQ464" s="61"/>
      <c r="AX464" s="16"/>
      <c r="BF464" s="16"/>
      <c r="BH464" s="16"/>
    </row>
    <row r="465" spans="1:60" ht="12.75" x14ac:dyDescent="0.2">
      <c r="A465" s="143"/>
      <c r="B465" s="126"/>
      <c r="C465" s="61"/>
      <c r="J465" s="16"/>
      <c r="R465" s="16"/>
      <c r="Z465" s="16"/>
      <c r="AA465" s="61"/>
      <c r="AH465" s="16"/>
      <c r="AP465" s="16"/>
      <c r="AQ465" s="61"/>
      <c r="AX465" s="16"/>
      <c r="BF465" s="16"/>
      <c r="BH465" s="16"/>
    </row>
    <row r="466" spans="1:60" ht="12.75" x14ac:dyDescent="0.2">
      <c r="A466" s="143"/>
      <c r="B466" s="126"/>
      <c r="C466" s="61"/>
      <c r="J466" s="16"/>
      <c r="R466" s="16"/>
      <c r="Z466" s="16"/>
      <c r="AA466" s="61"/>
      <c r="AH466" s="16"/>
      <c r="AP466" s="16"/>
      <c r="AQ466" s="61"/>
      <c r="AX466" s="16"/>
      <c r="BF466" s="16"/>
      <c r="BH466" s="16"/>
    </row>
    <row r="467" spans="1:60" ht="12.75" x14ac:dyDescent="0.2">
      <c r="A467" s="143"/>
      <c r="B467" s="126"/>
      <c r="C467" s="61"/>
      <c r="J467" s="16"/>
      <c r="R467" s="16"/>
      <c r="Z467" s="16"/>
      <c r="AA467" s="61"/>
      <c r="AH467" s="16"/>
      <c r="AP467" s="16"/>
      <c r="AQ467" s="61"/>
      <c r="AX467" s="16"/>
      <c r="BF467" s="16"/>
      <c r="BH467" s="16"/>
    </row>
    <row r="468" spans="1:60" ht="12.75" x14ac:dyDescent="0.2">
      <c r="A468" s="143"/>
      <c r="B468" s="126"/>
      <c r="C468" s="61"/>
      <c r="J468" s="16"/>
      <c r="R468" s="16"/>
      <c r="Z468" s="16"/>
      <c r="AA468" s="61"/>
      <c r="AH468" s="16"/>
      <c r="AP468" s="16"/>
      <c r="AQ468" s="61"/>
      <c r="AX468" s="16"/>
      <c r="BF468" s="16"/>
      <c r="BH468" s="16"/>
    </row>
    <row r="469" spans="1:60" ht="12.75" x14ac:dyDescent="0.2">
      <c r="A469" s="143"/>
      <c r="B469" s="126"/>
      <c r="C469" s="61"/>
      <c r="J469" s="16"/>
      <c r="R469" s="16"/>
      <c r="Z469" s="16"/>
      <c r="AA469" s="61"/>
      <c r="AH469" s="16"/>
      <c r="AP469" s="16"/>
      <c r="AQ469" s="61"/>
      <c r="AX469" s="16"/>
      <c r="BF469" s="16"/>
      <c r="BH469" s="16"/>
    </row>
    <row r="470" spans="1:60" ht="12.75" x14ac:dyDescent="0.2">
      <c r="A470" s="143"/>
      <c r="B470" s="126"/>
      <c r="C470" s="61"/>
      <c r="J470" s="16"/>
      <c r="R470" s="16"/>
      <c r="Z470" s="16"/>
      <c r="AA470" s="61"/>
      <c r="AH470" s="16"/>
      <c r="AP470" s="16"/>
      <c r="AQ470" s="61"/>
      <c r="AX470" s="16"/>
      <c r="BF470" s="16"/>
      <c r="BH470" s="16"/>
    </row>
    <row r="471" spans="1:60" ht="12.75" x14ac:dyDescent="0.2">
      <c r="A471" s="143"/>
      <c r="B471" s="126"/>
      <c r="C471" s="61"/>
      <c r="J471" s="16"/>
      <c r="R471" s="16"/>
      <c r="Z471" s="16"/>
      <c r="AA471" s="61"/>
      <c r="AH471" s="16"/>
      <c r="AP471" s="16"/>
      <c r="AQ471" s="61"/>
      <c r="AX471" s="16"/>
      <c r="BF471" s="16"/>
      <c r="BH471" s="16"/>
    </row>
    <row r="472" spans="1:60" ht="12.75" x14ac:dyDescent="0.2">
      <c r="A472" s="143"/>
      <c r="B472" s="126"/>
      <c r="C472" s="61"/>
      <c r="J472" s="16"/>
      <c r="R472" s="16"/>
      <c r="Z472" s="16"/>
      <c r="AA472" s="61"/>
      <c r="AH472" s="16"/>
      <c r="AP472" s="16"/>
      <c r="AQ472" s="61"/>
      <c r="AX472" s="16"/>
      <c r="BF472" s="16"/>
      <c r="BH472" s="16"/>
    </row>
    <row r="473" spans="1:60" ht="12.75" x14ac:dyDescent="0.2">
      <c r="A473" s="143"/>
      <c r="B473" s="126"/>
      <c r="C473" s="61"/>
      <c r="J473" s="16"/>
      <c r="R473" s="16"/>
      <c r="Z473" s="16"/>
      <c r="AA473" s="61"/>
      <c r="AH473" s="16"/>
      <c r="AP473" s="16"/>
      <c r="AQ473" s="61"/>
      <c r="AX473" s="16"/>
      <c r="BF473" s="16"/>
      <c r="BH473" s="16"/>
    </row>
    <row r="474" spans="1:60" ht="12.75" x14ac:dyDescent="0.2">
      <c r="A474" s="143"/>
      <c r="B474" s="126"/>
      <c r="C474" s="61"/>
      <c r="J474" s="16"/>
      <c r="R474" s="16"/>
      <c r="Z474" s="16"/>
      <c r="AA474" s="61"/>
      <c r="AH474" s="16"/>
      <c r="AP474" s="16"/>
      <c r="AQ474" s="61"/>
      <c r="AX474" s="16"/>
      <c r="BF474" s="16"/>
      <c r="BH474" s="16"/>
    </row>
    <row r="475" spans="1:60" ht="12.75" x14ac:dyDescent="0.2">
      <c r="A475" s="143"/>
      <c r="B475" s="126"/>
      <c r="C475" s="61"/>
      <c r="J475" s="16"/>
      <c r="R475" s="16"/>
      <c r="Z475" s="16"/>
      <c r="AA475" s="61"/>
      <c r="AH475" s="16"/>
      <c r="AP475" s="16"/>
      <c r="AQ475" s="61"/>
      <c r="AX475" s="16"/>
      <c r="BF475" s="16"/>
      <c r="BH475" s="16"/>
    </row>
    <row r="476" spans="1:60" ht="12.75" x14ac:dyDescent="0.2">
      <c r="A476" s="143"/>
      <c r="B476" s="126"/>
      <c r="C476" s="61"/>
      <c r="J476" s="16"/>
      <c r="R476" s="16"/>
      <c r="Z476" s="16"/>
      <c r="AA476" s="61"/>
      <c r="AH476" s="16"/>
      <c r="AP476" s="16"/>
      <c r="AQ476" s="61"/>
      <c r="AX476" s="16"/>
      <c r="BF476" s="16"/>
      <c r="BH476" s="16"/>
    </row>
    <row r="477" spans="1:60" ht="12.75" x14ac:dyDescent="0.2">
      <c r="A477" s="143"/>
      <c r="B477" s="126"/>
      <c r="C477" s="61"/>
      <c r="J477" s="16"/>
      <c r="R477" s="16"/>
      <c r="Z477" s="16"/>
      <c r="AA477" s="61"/>
      <c r="AH477" s="16"/>
      <c r="AP477" s="16"/>
      <c r="AQ477" s="61"/>
      <c r="AX477" s="16"/>
      <c r="BF477" s="16"/>
      <c r="BH477" s="16"/>
    </row>
    <row r="478" spans="1:60" ht="12.75" x14ac:dyDescent="0.2">
      <c r="A478" s="143"/>
      <c r="B478" s="126"/>
      <c r="C478" s="61"/>
      <c r="J478" s="16"/>
      <c r="R478" s="16"/>
      <c r="Z478" s="16"/>
      <c r="AA478" s="61"/>
      <c r="AH478" s="16"/>
      <c r="AP478" s="16"/>
      <c r="AQ478" s="61"/>
      <c r="AX478" s="16"/>
      <c r="BF478" s="16"/>
      <c r="BH478" s="16"/>
    </row>
    <row r="479" spans="1:60" ht="12.75" x14ac:dyDescent="0.2">
      <c r="A479" s="143"/>
      <c r="B479" s="126"/>
      <c r="C479" s="61"/>
      <c r="J479" s="16"/>
      <c r="R479" s="16"/>
      <c r="Z479" s="16"/>
      <c r="AA479" s="61"/>
      <c r="AH479" s="16"/>
      <c r="AP479" s="16"/>
      <c r="AQ479" s="61"/>
      <c r="AX479" s="16"/>
      <c r="BF479" s="16"/>
      <c r="BH479" s="16"/>
    </row>
    <row r="480" spans="1:60" ht="12.75" x14ac:dyDescent="0.2">
      <c r="A480" s="143"/>
      <c r="B480" s="126"/>
      <c r="C480" s="61"/>
      <c r="J480" s="16"/>
      <c r="R480" s="16"/>
      <c r="Z480" s="16"/>
      <c r="AA480" s="61"/>
      <c r="AH480" s="16"/>
      <c r="AP480" s="16"/>
      <c r="AQ480" s="61"/>
      <c r="AX480" s="16"/>
      <c r="BF480" s="16"/>
      <c r="BH480" s="16"/>
    </row>
    <row r="481" spans="1:60" ht="12.75" x14ac:dyDescent="0.2">
      <c r="A481" s="143"/>
      <c r="B481" s="126"/>
      <c r="C481" s="61"/>
      <c r="J481" s="16"/>
      <c r="R481" s="16"/>
      <c r="Z481" s="16"/>
      <c r="AA481" s="61"/>
      <c r="AH481" s="16"/>
      <c r="AP481" s="16"/>
      <c r="AQ481" s="61"/>
      <c r="AX481" s="16"/>
      <c r="BF481" s="16"/>
      <c r="BH481" s="16"/>
    </row>
    <row r="482" spans="1:60" ht="12.75" x14ac:dyDescent="0.2">
      <c r="A482" s="143"/>
      <c r="B482" s="126"/>
      <c r="C482" s="61"/>
      <c r="J482" s="16"/>
      <c r="R482" s="16"/>
      <c r="Z482" s="16"/>
      <c r="AA482" s="61"/>
      <c r="AH482" s="16"/>
      <c r="AP482" s="16"/>
      <c r="AQ482" s="61"/>
      <c r="AX482" s="16"/>
      <c r="BF482" s="16"/>
      <c r="BH482" s="16"/>
    </row>
    <row r="483" spans="1:60" ht="12.75" x14ac:dyDescent="0.2">
      <c r="A483" s="143"/>
      <c r="B483" s="126"/>
      <c r="C483" s="61"/>
      <c r="J483" s="16"/>
      <c r="R483" s="16"/>
      <c r="Z483" s="16"/>
      <c r="AA483" s="61"/>
      <c r="AH483" s="16"/>
      <c r="AP483" s="16"/>
      <c r="AQ483" s="61"/>
      <c r="AX483" s="16"/>
      <c r="BF483" s="16"/>
      <c r="BH483" s="16"/>
    </row>
    <row r="484" spans="1:60" ht="12.75" x14ac:dyDescent="0.2">
      <c r="A484" s="143"/>
      <c r="B484" s="126"/>
      <c r="C484" s="61"/>
      <c r="J484" s="16"/>
      <c r="R484" s="16"/>
      <c r="Z484" s="16"/>
      <c r="AA484" s="61"/>
      <c r="AH484" s="16"/>
      <c r="AP484" s="16"/>
      <c r="AQ484" s="61"/>
      <c r="AX484" s="16"/>
      <c r="BF484" s="16"/>
      <c r="BH484" s="16"/>
    </row>
    <row r="485" spans="1:60" ht="12.75" x14ac:dyDescent="0.2">
      <c r="A485" s="143"/>
      <c r="B485" s="126"/>
      <c r="C485" s="61"/>
      <c r="J485" s="16"/>
      <c r="R485" s="16"/>
      <c r="Z485" s="16"/>
      <c r="AA485" s="61"/>
      <c r="AH485" s="16"/>
      <c r="AP485" s="16"/>
      <c r="AQ485" s="61"/>
      <c r="AX485" s="16"/>
      <c r="BF485" s="16"/>
      <c r="BH485" s="16"/>
    </row>
    <row r="486" spans="1:60" ht="12.75" x14ac:dyDescent="0.2">
      <c r="A486" s="143"/>
      <c r="B486" s="126"/>
      <c r="C486" s="61"/>
      <c r="J486" s="16"/>
      <c r="R486" s="16"/>
      <c r="Z486" s="16"/>
      <c r="AA486" s="61"/>
      <c r="AH486" s="16"/>
      <c r="AP486" s="16"/>
      <c r="AQ486" s="61"/>
      <c r="AX486" s="16"/>
      <c r="BF486" s="16"/>
      <c r="BH486" s="16"/>
    </row>
    <row r="487" spans="1:60" ht="12.75" x14ac:dyDescent="0.2">
      <c r="A487" s="143"/>
      <c r="B487" s="126"/>
      <c r="C487" s="61"/>
      <c r="J487" s="16"/>
      <c r="R487" s="16"/>
      <c r="Z487" s="16"/>
      <c r="AA487" s="61"/>
      <c r="AH487" s="16"/>
      <c r="AP487" s="16"/>
      <c r="AQ487" s="61"/>
      <c r="AX487" s="16"/>
      <c r="BF487" s="16"/>
      <c r="BH487" s="16"/>
    </row>
    <row r="488" spans="1:60" ht="12.75" x14ac:dyDescent="0.2">
      <c r="A488" s="143"/>
      <c r="B488" s="126"/>
      <c r="C488" s="61"/>
      <c r="J488" s="16"/>
      <c r="R488" s="16"/>
      <c r="Z488" s="16"/>
      <c r="AA488" s="61"/>
      <c r="AH488" s="16"/>
      <c r="AP488" s="16"/>
      <c r="AQ488" s="61"/>
      <c r="AX488" s="16"/>
      <c r="BF488" s="16"/>
      <c r="BH488" s="16"/>
    </row>
    <row r="489" spans="1:60" ht="12.75" x14ac:dyDescent="0.2">
      <c r="A489" s="143"/>
      <c r="B489" s="126"/>
      <c r="C489" s="61"/>
      <c r="J489" s="16"/>
      <c r="R489" s="16"/>
      <c r="Z489" s="16"/>
      <c r="AA489" s="61"/>
      <c r="AH489" s="16"/>
      <c r="AP489" s="16"/>
      <c r="AQ489" s="61"/>
      <c r="AX489" s="16"/>
      <c r="BF489" s="16"/>
      <c r="BH489" s="16"/>
    </row>
    <row r="490" spans="1:60" ht="12.75" x14ac:dyDescent="0.2">
      <c r="A490" s="143"/>
      <c r="B490" s="126"/>
      <c r="C490" s="61"/>
      <c r="J490" s="16"/>
      <c r="R490" s="16"/>
      <c r="Z490" s="16"/>
      <c r="AA490" s="61"/>
      <c r="AH490" s="16"/>
      <c r="AP490" s="16"/>
      <c r="AQ490" s="61"/>
      <c r="AX490" s="16"/>
      <c r="BF490" s="16"/>
      <c r="BH490" s="16"/>
    </row>
    <row r="491" spans="1:60" ht="12.75" x14ac:dyDescent="0.2">
      <c r="A491" s="143"/>
      <c r="B491" s="126"/>
      <c r="C491" s="61"/>
      <c r="J491" s="16"/>
      <c r="R491" s="16"/>
      <c r="Z491" s="16"/>
      <c r="AA491" s="61"/>
      <c r="AH491" s="16"/>
      <c r="AP491" s="16"/>
      <c r="AQ491" s="61"/>
      <c r="AX491" s="16"/>
      <c r="BF491" s="16"/>
      <c r="BH491" s="16"/>
    </row>
    <row r="492" spans="1:60" ht="12.75" x14ac:dyDescent="0.2">
      <c r="A492" s="143"/>
      <c r="B492" s="126"/>
      <c r="C492" s="61"/>
      <c r="J492" s="16"/>
      <c r="R492" s="16"/>
      <c r="Z492" s="16"/>
      <c r="AA492" s="61"/>
      <c r="AH492" s="16"/>
      <c r="AP492" s="16"/>
      <c r="AQ492" s="61"/>
      <c r="AX492" s="16"/>
      <c r="BF492" s="16"/>
      <c r="BH492" s="16"/>
    </row>
    <row r="493" spans="1:60" ht="12.75" x14ac:dyDescent="0.2">
      <c r="A493" s="143"/>
      <c r="B493" s="126"/>
      <c r="C493" s="61"/>
      <c r="J493" s="16"/>
      <c r="R493" s="16"/>
      <c r="Z493" s="16"/>
      <c r="AA493" s="61"/>
      <c r="AH493" s="16"/>
      <c r="AP493" s="16"/>
      <c r="AQ493" s="61"/>
      <c r="AX493" s="16"/>
      <c r="BF493" s="16"/>
      <c r="BH493" s="16"/>
    </row>
    <row r="494" spans="1:60" ht="12.75" x14ac:dyDescent="0.2">
      <c r="A494" s="143"/>
      <c r="B494" s="126"/>
      <c r="C494" s="61"/>
      <c r="J494" s="16"/>
      <c r="R494" s="16"/>
      <c r="Z494" s="16"/>
      <c r="AA494" s="61"/>
      <c r="AH494" s="16"/>
      <c r="AP494" s="16"/>
      <c r="AQ494" s="61"/>
      <c r="AX494" s="16"/>
      <c r="BF494" s="16"/>
      <c r="BH494" s="16"/>
    </row>
    <row r="495" spans="1:60" ht="12.75" x14ac:dyDescent="0.2">
      <c r="A495" s="143"/>
      <c r="B495" s="126"/>
      <c r="C495" s="61"/>
      <c r="J495" s="16"/>
      <c r="R495" s="16"/>
      <c r="Z495" s="16"/>
      <c r="AA495" s="61"/>
      <c r="AH495" s="16"/>
      <c r="AP495" s="16"/>
      <c r="AQ495" s="61"/>
      <c r="AX495" s="16"/>
      <c r="BF495" s="16"/>
      <c r="BH495" s="16"/>
    </row>
    <row r="496" spans="1:60" ht="12.75" x14ac:dyDescent="0.2">
      <c r="A496" s="143"/>
      <c r="B496" s="126"/>
      <c r="C496" s="61"/>
      <c r="J496" s="16"/>
      <c r="R496" s="16"/>
      <c r="Z496" s="16"/>
      <c r="AA496" s="61"/>
      <c r="AH496" s="16"/>
      <c r="AP496" s="16"/>
      <c r="AQ496" s="61"/>
      <c r="AX496" s="16"/>
      <c r="BF496" s="16"/>
      <c r="BH496" s="16"/>
    </row>
    <row r="497" spans="1:60" ht="12.75" x14ac:dyDescent="0.2">
      <c r="A497" s="143"/>
      <c r="B497" s="126"/>
      <c r="C497" s="61"/>
      <c r="J497" s="16"/>
      <c r="R497" s="16"/>
      <c r="Z497" s="16"/>
      <c r="AA497" s="61"/>
      <c r="AH497" s="16"/>
      <c r="AP497" s="16"/>
      <c r="AQ497" s="61"/>
      <c r="AX497" s="16"/>
      <c r="BF497" s="16"/>
      <c r="BH497" s="16"/>
    </row>
    <row r="498" spans="1:60" ht="12.75" x14ac:dyDescent="0.2">
      <c r="A498" s="143"/>
      <c r="B498" s="126"/>
      <c r="C498" s="61"/>
      <c r="J498" s="16"/>
      <c r="R498" s="16"/>
      <c r="Z498" s="16"/>
      <c r="AA498" s="61"/>
      <c r="AH498" s="16"/>
      <c r="AP498" s="16"/>
      <c r="AQ498" s="61"/>
      <c r="AX498" s="16"/>
      <c r="BF498" s="16"/>
      <c r="BH498" s="16"/>
    </row>
    <row r="499" spans="1:60" ht="12.75" x14ac:dyDescent="0.2">
      <c r="A499" s="143"/>
      <c r="B499" s="126"/>
      <c r="C499" s="61"/>
      <c r="J499" s="16"/>
      <c r="R499" s="16"/>
      <c r="Z499" s="16"/>
      <c r="AA499" s="61"/>
      <c r="AH499" s="16"/>
      <c r="AP499" s="16"/>
      <c r="AQ499" s="61"/>
      <c r="AX499" s="16"/>
      <c r="BF499" s="16"/>
      <c r="BH499" s="16"/>
    </row>
    <row r="500" spans="1:60" ht="12.75" x14ac:dyDescent="0.2">
      <c r="A500" s="143"/>
      <c r="B500" s="126"/>
      <c r="C500" s="61"/>
      <c r="J500" s="16"/>
      <c r="R500" s="16"/>
      <c r="Z500" s="16"/>
      <c r="AA500" s="61"/>
      <c r="AH500" s="16"/>
      <c r="AP500" s="16"/>
      <c r="AQ500" s="61"/>
      <c r="AX500" s="16"/>
      <c r="BF500" s="16"/>
      <c r="BH500" s="16"/>
    </row>
    <row r="501" spans="1:60" ht="12.75" x14ac:dyDescent="0.2">
      <c r="A501" s="143"/>
      <c r="B501" s="126"/>
      <c r="C501" s="61"/>
      <c r="J501" s="16"/>
      <c r="R501" s="16"/>
      <c r="Z501" s="16"/>
      <c r="AA501" s="61"/>
      <c r="AH501" s="16"/>
      <c r="AP501" s="16"/>
      <c r="AQ501" s="61"/>
      <c r="AX501" s="16"/>
      <c r="BF501" s="16"/>
      <c r="BH501" s="16"/>
    </row>
    <row r="502" spans="1:60" ht="12.75" x14ac:dyDescent="0.2">
      <c r="A502" s="143"/>
      <c r="B502" s="126"/>
      <c r="C502" s="61"/>
      <c r="J502" s="16"/>
      <c r="R502" s="16"/>
      <c r="Z502" s="16"/>
      <c r="AA502" s="61"/>
      <c r="AH502" s="16"/>
      <c r="AP502" s="16"/>
      <c r="AQ502" s="61"/>
      <c r="AX502" s="16"/>
      <c r="BF502" s="16"/>
      <c r="BH502" s="16"/>
    </row>
    <row r="503" spans="1:60" ht="12.75" x14ac:dyDescent="0.2">
      <c r="A503" s="143"/>
      <c r="B503" s="126"/>
      <c r="C503" s="61"/>
      <c r="J503" s="16"/>
      <c r="R503" s="16"/>
      <c r="Z503" s="16"/>
      <c r="AA503" s="61"/>
      <c r="AH503" s="16"/>
      <c r="AP503" s="16"/>
      <c r="AQ503" s="61"/>
      <c r="AX503" s="16"/>
      <c r="BF503" s="16"/>
      <c r="BH503" s="16"/>
    </row>
    <row r="504" spans="1:60" ht="12.75" x14ac:dyDescent="0.2">
      <c r="A504" s="143"/>
      <c r="B504" s="126"/>
      <c r="C504" s="61"/>
      <c r="J504" s="16"/>
      <c r="R504" s="16"/>
      <c r="Z504" s="16"/>
      <c r="AA504" s="61"/>
      <c r="AH504" s="16"/>
      <c r="AP504" s="16"/>
      <c r="AQ504" s="61"/>
      <c r="AX504" s="16"/>
      <c r="BF504" s="16"/>
      <c r="BH504" s="16"/>
    </row>
    <row r="505" spans="1:60" ht="12.75" x14ac:dyDescent="0.2">
      <c r="A505" s="143"/>
      <c r="B505" s="126"/>
      <c r="C505" s="61"/>
      <c r="J505" s="16"/>
      <c r="R505" s="16"/>
      <c r="Z505" s="16"/>
      <c r="AA505" s="61"/>
      <c r="AH505" s="16"/>
      <c r="AP505" s="16"/>
      <c r="AQ505" s="61"/>
      <c r="AX505" s="16"/>
      <c r="BF505" s="16"/>
      <c r="BH505" s="16"/>
    </row>
    <row r="506" spans="1:60" ht="12.75" x14ac:dyDescent="0.2">
      <c r="A506" s="143"/>
      <c r="B506" s="126"/>
      <c r="C506" s="61"/>
      <c r="J506" s="16"/>
      <c r="R506" s="16"/>
      <c r="Z506" s="16"/>
      <c r="AA506" s="61"/>
      <c r="AH506" s="16"/>
      <c r="AP506" s="16"/>
      <c r="AQ506" s="61"/>
      <c r="AX506" s="16"/>
      <c r="BF506" s="16"/>
      <c r="BH506" s="16"/>
    </row>
    <row r="507" spans="1:60" ht="12.75" x14ac:dyDescent="0.2">
      <c r="A507" s="143"/>
      <c r="B507" s="126"/>
      <c r="C507" s="61"/>
      <c r="J507" s="16"/>
      <c r="R507" s="16"/>
      <c r="Z507" s="16"/>
      <c r="AA507" s="61"/>
      <c r="AH507" s="16"/>
      <c r="AP507" s="16"/>
      <c r="AQ507" s="61"/>
      <c r="AX507" s="16"/>
      <c r="BF507" s="16"/>
      <c r="BH507" s="16"/>
    </row>
    <row r="508" spans="1:60" ht="12.75" x14ac:dyDescent="0.2">
      <c r="A508" s="143"/>
      <c r="B508" s="126"/>
      <c r="C508" s="61"/>
      <c r="J508" s="16"/>
      <c r="R508" s="16"/>
      <c r="Z508" s="16"/>
      <c r="AA508" s="61"/>
      <c r="AH508" s="16"/>
      <c r="AP508" s="16"/>
      <c r="AQ508" s="61"/>
      <c r="AX508" s="16"/>
      <c r="BF508" s="16"/>
      <c r="BH508" s="16"/>
    </row>
    <row r="509" spans="1:60" ht="12.75" x14ac:dyDescent="0.2">
      <c r="A509" s="143"/>
      <c r="B509" s="126"/>
      <c r="C509" s="61"/>
      <c r="J509" s="16"/>
      <c r="R509" s="16"/>
      <c r="Z509" s="16"/>
      <c r="AA509" s="61"/>
      <c r="AH509" s="16"/>
      <c r="AP509" s="16"/>
      <c r="AQ509" s="61"/>
      <c r="AX509" s="16"/>
      <c r="BF509" s="16"/>
      <c r="BH509" s="16"/>
    </row>
    <row r="510" spans="1:60" ht="12.75" x14ac:dyDescent="0.2">
      <c r="A510" s="143"/>
      <c r="B510" s="126"/>
      <c r="C510" s="61"/>
      <c r="J510" s="16"/>
      <c r="R510" s="16"/>
      <c r="Z510" s="16"/>
      <c r="AA510" s="61"/>
      <c r="AH510" s="16"/>
      <c r="AP510" s="16"/>
      <c r="AQ510" s="61"/>
      <c r="AX510" s="16"/>
      <c r="BF510" s="16"/>
      <c r="BH510" s="16"/>
    </row>
    <row r="511" spans="1:60" ht="12.75" x14ac:dyDescent="0.2">
      <c r="A511" s="143"/>
      <c r="B511" s="126"/>
      <c r="C511" s="61"/>
      <c r="J511" s="16"/>
      <c r="R511" s="16"/>
      <c r="Z511" s="16"/>
      <c r="AA511" s="61"/>
      <c r="AH511" s="16"/>
      <c r="AP511" s="16"/>
      <c r="AQ511" s="61"/>
      <c r="AX511" s="16"/>
      <c r="BF511" s="16"/>
      <c r="BH511" s="16"/>
    </row>
    <row r="512" spans="1:60" ht="12.75" x14ac:dyDescent="0.2">
      <c r="A512" s="143"/>
      <c r="B512" s="126"/>
      <c r="C512" s="61"/>
      <c r="J512" s="16"/>
      <c r="R512" s="16"/>
      <c r="Z512" s="16"/>
      <c r="AA512" s="61"/>
      <c r="AH512" s="16"/>
      <c r="AP512" s="16"/>
      <c r="AQ512" s="61"/>
      <c r="AX512" s="16"/>
      <c r="BF512" s="16"/>
      <c r="BH512" s="16"/>
    </row>
    <row r="513" spans="1:60" ht="12.75" x14ac:dyDescent="0.2">
      <c r="A513" s="143"/>
      <c r="B513" s="126"/>
      <c r="C513" s="61"/>
      <c r="J513" s="16"/>
      <c r="R513" s="16"/>
      <c r="Z513" s="16"/>
      <c r="AA513" s="61"/>
      <c r="AH513" s="16"/>
      <c r="AP513" s="16"/>
      <c r="AQ513" s="61"/>
      <c r="AX513" s="16"/>
      <c r="BF513" s="16"/>
      <c r="BH513" s="16"/>
    </row>
    <row r="514" spans="1:60" ht="12.75" x14ac:dyDescent="0.2">
      <c r="A514" s="143"/>
      <c r="B514" s="126"/>
      <c r="C514" s="61"/>
      <c r="J514" s="16"/>
      <c r="R514" s="16"/>
      <c r="Z514" s="16"/>
      <c r="AA514" s="61"/>
      <c r="AH514" s="16"/>
      <c r="AP514" s="16"/>
      <c r="AQ514" s="61"/>
      <c r="AX514" s="16"/>
      <c r="BF514" s="16"/>
      <c r="BH514" s="16"/>
    </row>
    <row r="515" spans="1:60" ht="12.75" x14ac:dyDescent="0.2">
      <c r="A515" s="143"/>
      <c r="B515" s="126"/>
      <c r="C515" s="61"/>
      <c r="J515" s="16"/>
      <c r="R515" s="16"/>
      <c r="Z515" s="16"/>
      <c r="AA515" s="61"/>
      <c r="AH515" s="16"/>
      <c r="AP515" s="16"/>
      <c r="AQ515" s="61"/>
      <c r="AX515" s="16"/>
      <c r="BF515" s="16"/>
      <c r="BH515" s="16"/>
    </row>
    <row r="516" spans="1:60" ht="12.75" x14ac:dyDescent="0.2">
      <c r="A516" s="143"/>
      <c r="B516" s="126"/>
      <c r="C516" s="61"/>
      <c r="J516" s="16"/>
      <c r="R516" s="16"/>
      <c r="Z516" s="16"/>
      <c r="AA516" s="61"/>
      <c r="AH516" s="16"/>
      <c r="AP516" s="16"/>
      <c r="AQ516" s="61"/>
      <c r="AX516" s="16"/>
      <c r="BF516" s="16"/>
      <c r="BH516" s="16"/>
    </row>
    <row r="517" spans="1:60" ht="12.75" x14ac:dyDescent="0.2">
      <c r="A517" s="143"/>
      <c r="B517" s="126"/>
      <c r="C517" s="61"/>
      <c r="J517" s="16"/>
      <c r="R517" s="16"/>
      <c r="Z517" s="16"/>
      <c r="AA517" s="61"/>
      <c r="AH517" s="16"/>
      <c r="AP517" s="16"/>
      <c r="AQ517" s="61"/>
      <c r="AX517" s="16"/>
      <c r="BF517" s="16"/>
      <c r="BH517" s="16"/>
    </row>
    <row r="518" spans="1:60" ht="12.75" x14ac:dyDescent="0.2">
      <c r="A518" s="143"/>
      <c r="B518" s="126"/>
      <c r="C518" s="61"/>
      <c r="J518" s="16"/>
      <c r="R518" s="16"/>
      <c r="Z518" s="16"/>
      <c r="AA518" s="61"/>
      <c r="AH518" s="16"/>
      <c r="AP518" s="16"/>
      <c r="AQ518" s="61"/>
      <c r="AX518" s="16"/>
      <c r="BF518" s="16"/>
      <c r="BH518" s="16"/>
    </row>
    <row r="519" spans="1:60" ht="12.75" x14ac:dyDescent="0.2">
      <c r="A519" s="143"/>
      <c r="B519" s="126"/>
      <c r="C519" s="61"/>
      <c r="J519" s="16"/>
      <c r="R519" s="16"/>
      <c r="Z519" s="16"/>
      <c r="AA519" s="61"/>
      <c r="AH519" s="16"/>
      <c r="AP519" s="16"/>
      <c r="AQ519" s="61"/>
      <c r="AX519" s="16"/>
      <c r="BF519" s="16"/>
      <c r="BH519" s="16"/>
    </row>
    <row r="520" spans="1:60" ht="12.75" x14ac:dyDescent="0.2">
      <c r="A520" s="143"/>
      <c r="B520" s="126"/>
      <c r="C520" s="61"/>
      <c r="J520" s="16"/>
      <c r="R520" s="16"/>
      <c r="Z520" s="16"/>
      <c r="AA520" s="61"/>
      <c r="AH520" s="16"/>
      <c r="AP520" s="16"/>
      <c r="AQ520" s="61"/>
      <c r="AX520" s="16"/>
      <c r="BF520" s="16"/>
      <c r="BH520" s="16"/>
    </row>
    <row r="521" spans="1:60" ht="12.75" x14ac:dyDescent="0.2">
      <c r="A521" s="143"/>
      <c r="B521" s="126"/>
      <c r="C521" s="61"/>
      <c r="J521" s="16"/>
      <c r="R521" s="16"/>
      <c r="Z521" s="16"/>
      <c r="AA521" s="61"/>
      <c r="AH521" s="16"/>
      <c r="AP521" s="16"/>
      <c r="AQ521" s="61"/>
      <c r="AX521" s="16"/>
      <c r="BF521" s="16"/>
      <c r="BH521" s="16"/>
    </row>
    <row r="522" spans="1:60" ht="12.75" x14ac:dyDescent="0.2">
      <c r="A522" s="143"/>
      <c r="B522" s="126"/>
      <c r="C522" s="61"/>
      <c r="J522" s="16"/>
      <c r="R522" s="16"/>
      <c r="Z522" s="16"/>
      <c r="AA522" s="61"/>
      <c r="AH522" s="16"/>
      <c r="AP522" s="16"/>
      <c r="AQ522" s="61"/>
      <c r="AX522" s="16"/>
      <c r="BF522" s="16"/>
      <c r="BH522" s="16"/>
    </row>
    <row r="523" spans="1:60" ht="12.75" x14ac:dyDescent="0.2">
      <c r="A523" s="143"/>
      <c r="B523" s="126"/>
      <c r="C523" s="61"/>
      <c r="J523" s="16"/>
      <c r="R523" s="16"/>
      <c r="Z523" s="16"/>
      <c r="AA523" s="61"/>
      <c r="AH523" s="16"/>
      <c r="AP523" s="16"/>
      <c r="AQ523" s="61"/>
      <c r="AX523" s="16"/>
      <c r="BF523" s="16"/>
      <c r="BH523" s="16"/>
    </row>
    <row r="524" spans="1:60" ht="12.75" x14ac:dyDescent="0.2">
      <c r="A524" s="143"/>
      <c r="B524" s="126"/>
      <c r="C524" s="61"/>
      <c r="J524" s="16"/>
      <c r="R524" s="16"/>
      <c r="Z524" s="16"/>
      <c r="AA524" s="61"/>
      <c r="AH524" s="16"/>
      <c r="AP524" s="16"/>
      <c r="AQ524" s="61"/>
      <c r="AX524" s="16"/>
      <c r="BF524" s="16"/>
      <c r="BH524" s="16"/>
    </row>
    <row r="525" spans="1:60" ht="12.75" x14ac:dyDescent="0.2">
      <c r="A525" s="143"/>
      <c r="B525" s="126"/>
      <c r="C525" s="61"/>
      <c r="J525" s="16"/>
      <c r="R525" s="16"/>
      <c r="Z525" s="16"/>
      <c r="AA525" s="61"/>
      <c r="AH525" s="16"/>
      <c r="AP525" s="16"/>
      <c r="AQ525" s="61"/>
      <c r="AX525" s="16"/>
      <c r="BF525" s="16"/>
      <c r="BH525" s="16"/>
    </row>
    <row r="526" spans="1:60" ht="12.75" x14ac:dyDescent="0.2">
      <c r="A526" s="143"/>
      <c r="B526" s="126"/>
      <c r="C526" s="61"/>
      <c r="J526" s="16"/>
      <c r="R526" s="16"/>
      <c r="Z526" s="16"/>
      <c r="AA526" s="61"/>
      <c r="AH526" s="16"/>
      <c r="AP526" s="16"/>
      <c r="AQ526" s="61"/>
      <c r="AX526" s="16"/>
      <c r="BF526" s="16"/>
      <c r="BH526" s="16"/>
    </row>
    <row r="527" spans="1:60" ht="12.75" x14ac:dyDescent="0.2">
      <c r="A527" s="143"/>
      <c r="B527" s="126"/>
      <c r="C527" s="61"/>
      <c r="J527" s="16"/>
      <c r="R527" s="16"/>
      <c r="Z527" s="16"/>
      <c r="AA527" s="61"/>
      <c r="AH527" s="16"/>
      <c r="AP527" s="16"/>
      <c r="AQ527" s="61"/>
      <c r="AX527" s="16"/>
      <c r="BF527" s="16"/>
      <c r="BH527" s="16"/>
    </row>
    <row r="528" spans="1:60" ht="12.75" x14ac:dyDescent="0.2">
      <c r="A528" s="143"/>
      <c r="B528" s="126"/>
      <c r="C528" s="61"/>
      <c r="J528" s="16"/>
      <c r="R528" s="16"/>
      <c r="Z528" s="16"/>
      <c r="AA528" s="61"/>
      <c r="AH528" s="16"/>
      <c r="AP528" s="16"/>
      <c r="AQ528" s="61"/>
      <c r="AX528" s="16"/>
      <c r="BF528" s="16"/>
      <c r="BH528" s="16"/>
    </row>
    <row r="529" spans="1:60" ht="12.75" x14ac:dyDescent="0.2">
      <c r="A529" s="143"/>
      <c r="B529" s="126"/>
      <c r="C529" s="61"/>
      <c r="J529" s="16"/>
      <c r="R529" s="16"/>
      <c r="Z529" s="16"/>
      <c r="AA529" s="61"/>
      <c r="AH529" s="16"/>
      <c r="AP529" s="16"/>
      <c r="AQ529" s="61"/>
      <c r="AX529" s="16"/>
      <c r="BF529" s="16"/>
      <c r="BH529" s="16"/>
    </row>
    <row r="530" spans="1:60" ht="12.75" x14ac:dyDescent="0.2">
      <c r="A530" s="143"/>
      <c r="B530" s="126"/>
      <c r="C530" s="61"/>
      <c r="J530" s="16"/>
      <c r="R530" s="16"/>
      <c r="Z530" s="16"/>
      <c r="AA530" s="61"/>
      <c r="AH530" s="16"/>
      <c r="AP530" s="16"/>
      <c r="AQ530" s="61"/>
      <c r="AX530" s="16"/>
      <c r="BF530" s="16"/>
      <c r="BH530" s="16"/>
    </row>
    <row r="531" spans="1:60" ht="12.75" x14ac:dyDescent="0.2">
      <c r="A531" s="143"/>
      <c r="B531" s="126"/>
      <c r="C531" s="61"/>
      <c r="J531" s="16"/>
      <c r="R531" s="16"/>
      <c r="Z531" s="16"/>
      <c r="AA531" s="61"/>
      <c r="AH531" s="16"/>
      <c r="AP531" s="16"/>
      <c r="AQ531" s="61"/>
      <c r="AX531" s="16"/>
      <c r="BF531" s="16"/>
      <c r="BH531" s="16"/>
    </row>
    <row r="532" spans="1:60" ht="12.75" x14ac:dyDescent="0.2">
      <c r="A532" s="143"/>
      <c r="B532" s="126"/>
      <c r="C532" s="61"/>
      <c r="J532" s="16"/>
      <c r="R532" s="16"/>
      <c r="Z532" s="16"/>
      <c r="AA532" s="61"/>
      <c r="AH532" s="16"/>
      <c r="AP532" s="16"/>
      <c r="AQ532" s="61"/>
      <c r="AX532" s="16"/>
      <c r="BF532" s="16"/>
      <c r="BH532" s="16"/>
    </row>
    <row r="533" spans="1:60" ht="12.75" x14ac:dyDescent="0.2">
      <c r="A533" s="143"/>
      <c r="B533" s="126"/>
      <c r="C533" s="61"/>
      <c r="J533" s="16"/>
      <c r="R533" s="16"/>
      <c r="Z533" s="16"/>
      <c r="AA533" s="61"/>
      <c r="AH533" s="16"/>
      <c r="AP533" s="16"/>
      <c r="AQ533" s="61"/>
      <c r="AX533" s="16"/>
      <c r="BF533" s="16"/>
      <c r="BH533" s="16"/>
    </row>
    <row r="534" spans="1:60" ht="12.75" x14ac:dyDescent="0.2">
      <c r="A534" s="143"/>
      <c r="B534" s="126"/>
      <c r="C534" s="61"/>
      <c r="J534" s="16"/>
      <c r="R534" s="16"/>
      <c r="Z534" s="16"/>
      <c r="AA534" s="61"/>
      <c r="AH534" s="16"/>
      <c r="AP534" s="16"/>
      <c r="AQ534" s="61"/>
      <c r="AX534" s="16"/>
      <c r="BF534" s="16"/>
      <c r="BH534" s="16"/>
    </row>
    <row r="535" spans="1:60" ht="12.75" x14ac:dyDescent="0.2">
      <c r="A535" s="143"/>
      <c r="B535" s="126"/>
      <c r="C535" s="61"/>
      <c r="J535" s="16"/>
      <c r="R535" s="16"/>
      <c r="Z535" s="16"/>
      <c r="AA535" s="61"/>
      <c r="AH535" s="16"/>
      <c r="AP535" s="16"/>
      <c r="AQ535" s="61"/>
      <c r="AX535" s="16"/>
      <c r="BF535" s="16"/>
      <c r="BH535" s="16"/>
    </row>
    <row r="536" spans="1:60" ht="12.75" x14ac:dyDescent="0.2">
      <c r="A536" s="143"/>
      <c r="B536" s="126"/>
      <c r="C536" s="61"/>
      <c r="J536" s="16"/>
      <c r="R536" s="16"/>
      <c r="Z536" s="16"/>
      <c r="AA536" s="61"/>
      <c r="AH536" s="16"/>
      <c r="AP536" s="16"/>
      <c r="AQ536" s="61"/>
      <c r="AX536" s="16"/>
      <c r="BF536" s="16"/>
      <c r="BH536" s="16"/>
    </row>
    <row r="537" spans="1:60" ht="12.75" x14ac:dyDescent="0.2">
      <c r="A537" s="143"/>
      <c r="B537" s="126"/>
      <c r="C537" s="61"/>
      <c r="J537" s="16"/>
      <c r="R537" s="16"/>
      <c r="Z537" s="16"/>
      <c r="AA537" s="61"/>
      <c r="AH537" s="16"/>
      <c r="AP537" s="16"/>
      <c r="AQ537" s="61"/>
      <c r="AX537" s="16"/>
      <c r="BF537" s="16"/>
      <c r="BH537" s="16"/>
    </row>
    <row r="538" spans="1:60" ht="12.75" x14ac:dyDescent="0.2">
      <c r="A538" s="143"/>
      <c r="B538" s="126"/>
      <c r="C538" s="61"/>
      <c r="J538" s="16"/>
      <c r="R538" s="16"/>
      <c r="Z538" s="16"/>
      <c r="AA538" s="61"/>
      <c r="AH538" s="16"/>
      <c r="AP538" s="16"/>
      <c r="AQ538" s="61"/>
      <c r="AX538" s="16"/>
      <c r="BF538" s="16"/>
      <c r="BH538" s="16"/>
    </row>
    <row r="539" spans="1:60" ht="12.75" x14ac:dyDescent="0.2">
      <c r="A539" s="143"/>
      <c r="B539" s="126"/>
      <c r="C539" s="61"/>
      <c r="J539" s="16"/>
      <c r="R539" s="16"/>
      <c r="Z539" s="16"/>
      <c r="AA539" s="61"/>
      <c r="AH539" s="16"/>
      <c r="AP539" s="16"/>
      <c r="AQ539" s="61"/>
      <c r="AX539" s="16"/>
      <c r="BF539" s="16"/>
      <c r="BH539" s="16"/>
    </row>
    <row r="540" spans="1:60" ht="12.75" x14ac:dyDescent="0.2">
      <c r="A540" s="143"/>
      <c r="B540" s="126"/>
      <c r="C540" s="61"/>
      <c r="J540" s="16"/>
      <c r="R540" s="16"/>
      <c r="Z540" s="16"/>
      <c r="AA540" s="61"/>
      <c r="AH540" s="16"/>
      <c r="AP540" s="16"/>
      <c r="AQ540" s="61"/>
      <c r="AX540" s="16"/>
      <c r="BF540" s="16"/>
      <c r="BH540" s="16"/>
    </row>
    <row r="541" spans="1:60" ht="12.75" x14ac:dyDescent="0.2">
      <c r="A541" s="143"/>
      <c r="B541" s="126"/>
      <c r="C541" s="61"/>
      <c r="J541" s="16"/>
      <c r="R541" s="16"/>
      <c r="Z541" s="16"/>
      <c r="AA541" s="61"/>
      <c r="AH541" s="16"/>
      <c r="AP541" s="16"/>
      <c r="AQ541" s="61"/>
      <c r="AX541" s="16"/>
      <c r="BF541" s="16"/>
      <c r="BH541" s="16"/>
    </row>
    <row r="542" spans="1:60" ht="12.75" x14ac:dyDescent="0.2">
      <c r="A542" s="143"/>
      <c r="B542" s="126"/>
      <c r="C542" s="61"/>
      <c r="J542" s="16"/>
      <c r="R542" s="16"/>
      <c r="Z542" s="16"/>
      <c r="AA542" s="61"/>
      <c r="AH542" s="16"/>
      <c r="AP542" s="16"/>
      <c r="AQ542" s="61"/>
      <c r="AX542" s="16"/>
      <c r="BF542" s="16"/>
      <c r="BH542" s="16"/>
    </row>
    <row r="543" spans="1:60" ht="12.75" x14ac:dyDescent="0.2">
      <c r="A543" s="143"/>
      <c r="B543" s="126"/>
      <c r="C543" s="61"/>
      <c r="J543" s="16"/>
      <c r="R543" s="16"/>
      <c r="Z543" s="16"/>
      <c r="AA543" s="61"/>
      <c r="AH543" s="16"/>
      <c r="AP543" s="16"/>
      <c r="AQ543" s="61"/>
      <c r="AX543" s="16"/>
      <c r="BF543" s="16"/>
      <c r="BH543" s="16"/>
    </row>
    <row r="544" spans="1:60" ht="12.75" x14ac:dyDescent="0.2">
      <c r="A544" s="143"/>
      <c r="B544" s="126"/>
      <c r="C544" s="61"/>
      <c r="J544" s="16"/>
      <c r="R544" s="16"/>
      <c r="Z544" s="16"/>
      <c r="AA544" s="61"/>
      <c r="AH544" s="16"/>
      <c r="AP544" s="16"/>
      <c r="AQ544" s="61"/>
      <c r="AX544" s="16"/>
      <c r="BF544" s="16"/>
      <c r="BH544" s="16"/>
    </row>
    <row r="545" spans="1:60" ht="12.75" x14ac:dyDescent="0.2">
      <c r="A545" s="143"/>
      <c r="B545" s="126"/>
      <c r="C545" s="61"/>
      <c r="J545" s="16"/>
      <c r="R545" s="16"/>
      <c r="Z545" s="16"/>
      <c r="AA545" s="61"/>
      <c r="AH545" s="16"/>
      <c r="AP545" s="16"/>
      <c r="AQ545" s="61"/>
      <c r="AX545" s="16"/>
      <c r="BF545" s="16"/>
      <c r="BH545" s="16"/>
    </row>
    <row r="546" spans="1:60" ht="12.75" x14ac:dyDescent="0.2">
      <c r="A546" s="143"/>
      <c r="B546" s="126"/>
      <c r="C546" s="61"/>
      <c r="J546" s="16"/>
      <c r="R546" s="16"/>
      <c r="Z546" s="16"/>
      <c r="AA546" s="61"/>
      <c r="AH546" s="16"/>
      <c r="AP546" s="16"/>
      <c r="AQ546" s="61"/>
      <c r="AX546" s="16"/>
      <c r="BF546" s="16"/>
      <c r="BH546" s="16"/>
    </row>
    <row r="547" spans="1:60" ht="12.75" x14ac:dyDescent="0.2">
      <c r="A547" s="143"/>
      <c r="B547" s="126"/>
      <c r="C547" s="61"/>
      <c r="J547" s="16"/>
      <c r="R547" s="16"/>
      <c r="Z547" s="16"/>
      <c r="AA547" s="61"/>
      <c r="AH547" s="16"/>
      <c r="AP547" s="16"/>
      <c r="AQ547" s="61"/>
      <c r="AX547" s="16"/>
      <c r="BF547" s="16"/>
      <c r="BH547" s="16"/>
    </row>
    <row r="548" spans="1:60" ht="12.75" x14ac:dyDescent="0.2">
      <c r="A548" s="143"/>
      <c r="B548" s="126"/>
      <c r="C548" s="61"/>
      <c r="J548" s="16"/>
      <c r="R548" s="16"/>
      <c r="Z548" s="16"/>
      <c r="AA548" s="61"/>
      <c r="AH548" s="16"/>
      <c r="AP548" s="16"/>
      <c r="AQ548" s="61"/>
      <c r="AX548" s="16"/>
      <c r="BF548" s="16"/>
      <c r="BH548" s="16"/>
    </row>
    <row r="549" spans="1:60" ht="12.75" x14ac:dyDescent="0.2">
      <c r="A549" s="143"/>
      <c r="B549" s="126"/>
      <c r="C549" s="61"/>
      <c r="J549" s="16"/>
      <c r="R549" s="16"/>
      <c r="Z549" s="16"/>
      <c r="AA549" s="61"/>
      <c r="AH549" s="16"/>
      <c r="AP549" s="16"/>
      <c r="AQ549" s="61"/>
      <c r="AX549" s="16"/>
      <c r="BF549" s="16"/>
      <c r="BH549" s="16"/>
    </row>
    <row r="550" spans="1:60" ht="12.75" x14ac:dyDescent="0.2">
      <c r="A550" s="143"/>
      <c r="B550" s="126"/>
      <c r="C550" s="61"/>
      <c r="J550" s="16"/>
      <c r="R550" s="16"/>
      <c r="Z550" s="16"/>
      <c r="AA550" s="61"/>
      <c r="AH550" s="16"/>
      <c r="AP550" s="16"/>
      <c r="AQ550" s="61"/>
      <c r="AX550" s="16"/>
      <c r="BF550" s="16"/>
      <c r="BH550" s="16"/>
    </row>
    <row r="551" spans="1:60" ht="12.75" x14ac:dyDescent="0.2">
      <c r="A551" s="143"/>
      <c r="B551" s="126"/>
      <c r="C551" s="61"/>
      <c r="J551" s="16"/>
      <c r="R551" s="16"/>
      <c r="Z551" s="16"/>
      <c r="AA551" s="61"/>
      <c r="AH551" s="16"/>
      <c r="AP551" s="16"/>
      <c r="AQ551" s="61"/>
      <c r="AX551" s="16"/>
      <c r="BF551" s="16"/>
      <c r="BH551" s="16"/>
    </row>
    <row r="552" spans="1:60" ht="12.75" x14ac:dyDescent="0.2">
      <c r="A552" s="143"/>
      <c r="B552" s="126"/>
      <c r="C552" s="61"/>
      <c r="J552" s="16"/>
      <c r="R552" s="16"/>
      <c r="Z552" s="16"/>
      <c r="AA552" s="61"/>
      <c r="AH552" s="16"/>
      <c r="AP552" s="16"/>
      <c r="AQ552" s="61"/>
      <c r="AX552" s="16"/>
      <c r="BF552" s="16"/>
      <c r="BH552" s="16"/>
    </row>
    <row r="553" spans="1:60" ht="12.75" x14ac:dyDescent="0.2">
      <c r="A553" s="143"/>
      <c r="B553" s="126"/>
      <c r="C553" s="61"/>
      <c r="J553" s="16"/>
      <c r="R553" s="16"/>
      <c r="Z553" s="16"/>
      <c r="AA553" s="61"/>
      <c r="AH553" s="16"/>
      <c r="AP553" s="16"/>
      <c r="AQ553" s="61"/>
      <c r="AX553" s="16"/>
      <c r="BF553" s="16"/>
      <c r="BH553" s="16"/>
    </row>
    <row r="554" spans="1:60" ht="12.75" x14ac:dyDescent="0.2">
      <c r="A554" s="143"/>
      <c r="B554" s="126"/>
      <c r="C554" s="61"/>
      <c r="J554" s="16"/>
      <c r="R554" s="16"/>
      <c r="Z554" s="16"/>
      <c r="AA554" s="61"/>
      <c r="AH554" s="16"/>
      <c r="AP554" s="16"/>
      <c r="AQ554" s="61"/>
      <c r="AX554" s="16"/>
      <c r="BF554" s="16"/>
      <c r="BH554" s="16"/>
    </row>
    <row r="555" spans="1:60" ht="12.75" x14ac:dyDescent="0.2">
      <c r="A555" s="143"/>
      <c r="B555" s="126"/>
      <c r="C555" s="61"/>
      <c r="J555" s="16"/>
      <c r="R555" s="16"/>
      <c r="Z555" s="16"/>
      <c r="AA555" s="61"/>
      <c r="AH555" s="16"/>
      <c r="AP555" s="16"/>
      <c r="AQ555" s="61"/>
      <c r="AX555" s="16"/>
      <c r="BF555" s="16"/>
      <c r="BH555" s="16"/>
    </row>
    <row r="556" spans="1:60" ht="12.75" x14ac:dyDescent="0.2">
      <c r="A556" s="143"/>
      <c r="B556" s="126"/>
      <c r="C556" s="61"/>
      <c r="J556" s="16"/>
      <c r="R556" s="16"/>
      <c r="Z556" s="16"/>
      <c r="AA556" s="61"/>
      <c r="AH556" s="16"/>
      <c r="AP556" s="16"/>
      <c r="AQ556" s="61"/>
      <c r="AX556" s="16"/>
      <c r="BF556" s="16"/>
      <c r="BH556" s="16"/>
    </row>
    <row r="557" spans="1:60" ht="12.75" x14ac:dyDescent="0.2">
      <c r="A557" s="143"/>
      <c r="B557" s="126"/>
      <c r="C557" s="61"/>
      <c r="J557" s="16"/>
      <c r="R557" s="16"/>
      <c r="Z557" s="16"/>
      <c r="AA557" s="61"/>
      <c r="AH557" s="16"/>
      <c r="AP557" s="16"/>
      <c r="AQ557" s="61"/>
      <c r="AX557" s="16"/>
      <c r="BF557" s="16"/>
      <c r="BH557" s="16"/>
    </row>
    <row r="558" spans="1:60" ht="12.75" x14ac:dyDescent="0.2">
      <c r="A558" s="143"/>
      <c r="B558" s="126"/>
      <c r="C558" s="61"/>
      <c r="J558" s="16"/>
      <c r="R558" s="16"/>
      <c r="Z558" s="16"/>
      <c r="AA558" s="61"/>
      <c r="AH558" s="16"/>
      <c r="AP558" s="16"/>
      <c r="AQ558" s="61"/>
      <c r="AX558" s="16"/>
      <c r="BF558" s="16"/>
      <c r="BH558" s="16"/>
    </row>
    <row r="559" spans="1:60" ht="12.75" x14ac:dyDescent="0.2">
      <c r="A559" s="143"/>
      <c r="B559" s="126"/>
      <c r="C559" s="61"/>
      <c r="J559" s="16"/>
      <c r="R559" s="16"/>
      <c r="Z559" s="16"/>
      <c r="AA559" s="61"/>
      <c r="AH559" s="16"/>
      <c r="AP559" s="16"/>
      <c r="AQ559" s="61"/>
      <c r="AX559" s="16"/>
      <c r="BF559" s="16"/>
      <c r="BH559" s="16"/>
    </row>
    <row r="560" spans="1:60" ht="12.75" x14ac:dyDescent="0.2">
      <c r="A560" s="143"/>
      <c r="B560" s="126"/>
      <c r="C560" s="61"/>
      <c r="J560" s="16"/>
      <c r="R560" s="16"/>
      <c r="Z560" s="16"/>
      <c r="AA560" s="61"/>
      <c r="AH560" s="16"/>
      <c r="AP560" s="16"/>
      <c r="AQ560" s="61"/>
      <c r="AX560" s="16"/>
      <c r="BF560" s="16"/>
      <c r="BH560" s="16"/>
    </row>
    <row r="561" spans="1:60" ht="12.75" x14ac:dyDescent="0.2">
      <c r="A561" s="143"/>
      <c r="B561" s="126"/>
      <c r="C561" s="61"/>
      <c r="J561" s="16"/>
      <c r="R561" s="16"/>
      <c r="Z561" s="16"/>
      <c r="AA561" s="61"/>
      <c r="AH561" s="16"/>
      <c r="AP561" s="16"/>
      <c r="AQ561" s="61"/>
      <c r="AX561" s="16"/>
      <c r="BF561" s="16"/>
      <c r="BH561" s="16"/>
    </row>
    <row r="562" spans="1:60" ht="12.75" x14ac:dyDescent="0.2">
      <c r="A562" s="143"/>
      <c r="B562" s="126"/>
      <c r="C562" s="61"/>
      <c r="J562" s="16"/>
      <c r="R562" s="16"/>
      <c r="Z562" s="16"/>
      <c r="AA562" s="61"/>
      <c r="AH562" s="16"/>
      <c r="AP562" s="16"/>
      <c r="AQ562" s="61"/>
      <c r="AX562" s="16"/>
      <c r="BF562" s="16"/>
      <c r="BH562" s="16"/>
    </row>
    <row r="563" spans="1:60" ht="12.75" x14ac:dyDescent="0.2">
      <c r="A563" s="143"/>
      <c r="B563" s="126"/>
      <c r="C563" s="61"/>
      <c r="J563" s="16"/>
      <c r="R563" s="16"/>
      <c r="Z563" s="16"/>
      <c r="AA563" s="61"/>
      <c r="AH563" s="16"/>
      <c r="AP563" s="16"/>
      <c r="AQ563" s="61"/>
      <c r="AX563" s="16"/>
      <c r="BF563" s="16"/>
      <c r="BH563" s="16"/>
    </row>
    <row r="564" spans="1:60" ht="12.75" x14ac:dyDescent="0.2">
      <c r="A564" s="143"/>
      <c r="B564" s="126"/>
      <c r="C564" s="61"/>
      <c r="J564" s="16"/>
      <c r="R564" s="16"/>
      <c r="Z564" s="16"/>
      <c r="AA564" s="61"/>
      <c r="AH564" s="16"/>
      <c r="AP564" s="16"/>
      <c r="AQ564" s="61"/>
      <c r="AX564" s="16"/>
      <c r="BF564" s="16"/>
      <c r="BH564" s="16"/>
    </row>
    <row r="565" spans="1:60" ht="12.75" x14ac:dyDescent="0.2">
      <c r="A565" s="143"/>
      <c r="B565" s="126"/>
      <c r="C565" s="61"/>
      <c r="J565" s="16"/>
      <c r="R565" s="16"/>
      <c r="Z565" s="16"/>
      <c r="AA565" s="61"/>
      <c r="AH565" s="16"/>
      <c r="AP565" s="16"/>
      <c r="AQ565" s="61"/>
      <c r="AX565" s="16"/>
      <c r="BF565" s="16"/>
      <c r="BH565" s="16"/>
    </row>
    <row r="566" spans="1:60" ht="12.75" x14ac:dyDescent="0.2">
      <c r="A566" s="143"/>
      <c r="B566" s="126"/>
      <c r="C566" s="61"/>
      <c r="J566" s="16"/>
      <c r="R566" s="16"/>
      <c r="Z566" s="16"/>
      <c r="AA566" s="61"/>
      <c r="AH566" s="16"/>
      <c r="AP566" s="16"/>
      <c r="AQ566" s="61"/>
      <c r="AX566" s="16"/>
      <c r="BF566" s="16"/>
      <c r="BH566" s="16"/>
    </row>
    <row r="567" spans="1:60" ht="12.75" x14ac:dyDescent="0.2">
      <c r="A567" s="143"/>
      <c r="B567" s="126"/>
      <c r="C567" s="61"/>
      <c r="J567" s="16"/>
      <c r="R567" s="16"/>
      <c r="Z567" s="16"/>
      <c r="AA567" s="61"/>
      <c r="AH567" s="16"/>
      <c r="AP567" s="16"/>
      <c r="AQ567" s="61"/>
      <c r="AX567" s="16"/>
      <c r="BF567" s="16"/>
      <c r="BH567" s="16"/>
    </row>
    <row r="568" spans="1:60" ht="12.75" x14ac:dyDescent="0.2">
      <c r="A568" s="143"/>
      <c r="B568" s="126"/>
      <c r="C568" s="61"/>
      <c r="J568" s="16"/>
      <c r="R568" s="16"/>
      <c r="Z568" s="16"/>
      <c r="AA568" s="61"/>
      <c r="AH568" s="16"/>
      <c r="AP568" s="16"/>
      <c r="AQ568" s="61"/>
      <c r="AX568" s="16"/>
      <c r="BF568" s="16"/>
      <c r="BH568" s="16"/>
    </row>
    <row r="569" spans="1:60" ht="12.75" x14ac:dyDescent="0.2">
      <c r="A569" s="143"/>
      <c r="B569" s="126"/>
      <c r="C569" s="61"/>
      <c r="J569" s="16"/>
      <c r="R569" s="16"/>
      <c r="Z569" s="16"/>
      <c r="AA569" s="61"/>
      <c r="AH569" s="16"/>
      <c r="AP569" s="16"/>
      <c r="AQ569" s="61"/>
      <c r="AX569" s="16"/>
      <c r="BF569" s="16"/>
      <c r="BH569" s="16"/>
    </row>
    <row r="570" spans="1:60" ht="12.75" x14ac:dyDescent="0.2">
      <c r="A570" s="143"/>
      <c r="B570" s="126"/>
      <c r="C570" s="61"/>
      <c r="J570" s="16"/>
      <c r="R570" s="16"/>
      <c r="Z570" s="16"/>
      <c r="AA570" s="61"/>
      <c r="AH570" s="16"/>
      <c r="AP570" s="16"/>
      <c r="AQ570" s="61"/>
      <c r="AX570" s="16"/>
      <c r="BF570" s="16"/>
      <c r="BH570" s="16"/>
    </row>
    <row r="571" spans="1:60" ht="12.75" x14ac:dyDescent="0.2">
      <c r="A571" s="143"/>
      <c r="B571" s="126"/>
      <c r="C571" s="61"/>
      <c r="J571" s="16"/>
      <c r="R571" s="16"/>
      <c r="Z571" s="16"/>
      <c r="AA571" s="61"/>
      <c r="AH571" s="16"/>
      <c r="AP571" s="16"/>
      <c r="AQ571" s="61"/>
      <c r="AX571" s="16"/>
      <c r="BF571" s="16"/>
      <c r="BH571" s="16"/>
    </row>
    <row r="572" spans="1:60" ht="12.75" x14ac:dyDescent="0.2">
      <c r="A572" s="143"/>
      <c r="B572" s="126"/>
      <c r="C572" s="61"/>
      <c r="J572" s="16"/>
      <c r="R572" s="16"/>
      <c r="Z572" s="16"/>
      <c r="AA572" s="61"/>
      <c r="AH572" s="16"/>
      <c r="AP572" s="16"/>
      <c r="AQ572" s="61"/>
      <c r="AX572" s="16"/>
      <c r="BF572" s="16"/>
      <c r="BH572" s="16"/>
    </row>
    <row r="573" spans="1:60" ht="12.75" x14ac:dyDescent="0.2">
      <c r="A573" s="143"/>
      <c r="B573" s="126"/>
      <c r="C573" s="61"/>
      <c r="J573" s="16"/>
      <c r="R573" s="16"/>
      <c r="Z573" s="16"/>
      <c r="AA573" s="61"/>
      <c r="AH573" s="16"/>
      <c r="AP573" s="16"/>
      <c r="AQ573" s="61"/>
      <c r="AX573" s="16"/>
      <c r="BF573" s="16"/>
      <c r="BH573" s="16"/>
    </row>
    <row r="574" spans="1:60" ht="12.75" x14ac:dyDescent="0.2">
      <c r="A574" s="143"/>
      <c r="B574" s="126"/>
      <c r="C574" s="61"/>
      <c r="J574" s="16"/>
      <c r="R574" s="16"/>
      <c r="Z574" s="16"/>
      <c r="AA574" s="61"/>
      <c r="AH574" s="16"/>
      <c r="AP574" s="16"/>
      <c r="AQ574" s="61"/>
      <c r="AX574" s="16"/>
      <c r="BF574" s="16"/>
      <c r="BH574" s="16"/>
    </row>
    <row r="575" spans="1:60" ht="12.75" x14ac:dyDescent="0.2">
      <c r="A575" s="143"/>
      <c r="B575" s="126"/>
      <c r="C575" s="61"/>
      <c r="J575" s="16"/>
      <c r="R575" s="16"/>
      <c r="Z575" s="16"/>
      <c r="AA575" s="61"/>
      <c r="AH575" s="16"/>
      <c r="AP575" s="16"/>
      <c r="AQ575" s="61"/>
      <c r="AX575" s="16"/>
      <c r="BF575" s="16"/>
      <c r="BH575" s="16"/>
    </row>
    <row r="576" spans="1:60" ht="12.75" x14ac:dyDescent="0.2">
      <c r="A576" s="143"/>
      <c r="B576" s="126"/>
      <c r="C576" s="61"/>
      <c r="J576" s="16"/>
      <c r="R576" s="16"/>
      <c r="Z576" s="16"/>
      <c r="AA576" s="61"/>
      <c r="AH576" s="16"/>
      <c r="AP576" s="16"/>
      <c r="AQ576" s="61"/>
      <c r="AX576" s="16"/>
      <c r="BF576" s="16"/>
      <c r="BH576" s="16"/>
    </row>
    <row r="577" spans="1:60" ht="12.75" x14ac:dyDescent="0.2">
      <c r="A577" s="143"/>
      <c r="B577" s="126"/>
      <c r="C577" s="61"/>
      <c r="J577" s="16"/>
      <c r="R577" s="16"/>
      <c r="Z577" s="16"/>
      <c r="AA577" s="61"/>
      <c r="AH577" s="16"/>
      <c r="AP577" s="16"/>
      <c r="AQ577" s="61"/>
      <c r="AX577" s="16"/>
      <c r="BF577" s="16"/>
      <c r="BH577" s="16"/>
    </row>
    <row r="578" spans="1:60" ht="12.75" x14ac:dyDescent="0.2">
      <c r="A578" s="143"/>
      <c r="B578" s="126"/>
      <c r="C578" s="61"/>
      <c r="J578" s="16"/>
      <c r="R578" s="16"/>
      <c r="Z578" s="16"/>
      <c r="AA578" s="61"/>
      <c r="AH578" s="16"/>
      <c r="AP578" s="16"/>
      <c r="AQ578" s="61"/>
      <c r="AX578" s="16"/>
      <c r="BF578" s="16"/>
      <c r="BH578" s="16"/>
    </row>
    <row r="579" spans="1:60" ht="12.75" x14ac:dyDescent="0.2">
      <c r="A579" s="143"/>
      <c r="B579" s="126"/>
      <c r="C579" s="61"/>
      <c r="J579" s="16"/>
      <c r="R579" s="16"/>
      <c r="Z579" s="16"/>
      <c r="AA579" s="61"/>
      <c r="AH579" s="16"/>
      <c r="AP579" s="16"/>
      <c r="AQ579" s="61"/>
      <c r="AX579" s="16"/>
      <c r="BF579" s="16"/>
      <c r="BH579" s="16"/>
    </row>
    <row r="580" spans="1:60" ht="12.75" x14ac:dyDescent="0.2">
      <c r="A580" s="143"/>
      <c r="B580" s="126"/>
      <c r="C580" s="61"/>
      <c r="J580" s="16"/>
      <c r="R580" s="16"/>
      <c r="Z580" s="16"/>
      <c r="AA580" s="61"/>
      <c r="AH580" s="16"/>
      <c r="AP580" s="16"/>
      <c r="AQ580" s="61"/>
      <c r="AX580" s="16"/>
      <c r="BF580" s="16"/>
      <c r="BH580" s="16"/>
    </row>
    <row r="581" spans="1:60" ht="12.75" x14ac:dyDescent="0.2">
      <c r="A581" s="143"/>
      <c r="B581" s="126"/>
      <c r="C581" s="61"/>
      <c r="J581" s="16"/>
      <c r="R581" s="16"/>
      <c r="Z581" s="16"/>
      <c r="AA581" s="61"/>
      <c r="AH581" s="16"/>
      <c r="AP581" s="16"/>
      <c r="AQ581" s="61"/>
      <c r="AX581" s="16"/>
      <c r="BF581" s="16"/>
      <c r="BH581" s="16"/>
    </row>
    <row r="582" spans="1:60" ht="12.75" x14ac:dyDescent="0.2">
      <c r="A582" s="143"/>
      <c r="B582" s="126"/>
      <c r="C582" s="61"/>
      <c r="J582" s="16"/>
      <c r="R582" s="16"/>
      <c r="Z582" s="16"/>
      <c r="AA582" s="61"/>
      <c r="AH582" s="16"/>
      <c r="AP582" s="16"/>
      <c r="AQ582" s="61"/>
      <c r="AX582" s="16"/>
      <c r="BF582" s="16"/>
      <c r="BH582" s="16"/>
    </row>
    <row r="583" spans="1:60" ht="12.75" x14ac:dyDescent="0.2">
      <c r="A583" s="143"/>
      <c r="B583" s="126"/>
      <c r="C583" s="61"/>
      <c r="J583" s="16"/>
      <c r="R583" s="16"/>
      <c r="Z583" s="16"/>
      <c r="AA583" s="61"/>
      <c r="AH583" s="16"/>
      <c r="AP583" s="16"/>
      <c r="AQ583" s="61"/>
      <c r="AX583" s="16"/>
      <c r="BF583" s="16"/>
      <c r="BH583" s="16"/>
    </row>
    <row r="584" spans="1:60" ht="12.75" x14ac:dyDescent="0.2">
      <c r="A584" s="143"/>
      <c r="B584" s="126"/>
      <c r="C584" s="61"/>
      <c r="J584" s="16"/>
      <c r="R584" s="16"/>
      <c r="Z584" s="16"/>
      <c r="AA584" s="61"/>
      <c r="AH584" s="16"/>
      <c r="AP584" s="16"/>
      <c r="AQ584" s="61"/>
      <c r="AX584" s="16"/>
      <c r="BF584" s="16"/>
      <c r="BH584" s="16"/>
    </row>
    <row r="585" spans="1:60" ht="12.75" x14ac:dyDescent="0.2">
      <c r="A585" s="143"/>
      <c r="B585" s="126"/>
      <c r="C585" s="61"/>
      <c r="J585" s="16"/>
      <c r="R585" s="16"/>
      <c r="Z585" s="16"/>
      <c r="AA585" s="61"/>
      <c r="AH585" s="16"/>
      <c r="AP585" s="16"/>
      <c r="AQ585" s="61"/>
      <c r="AX585" s="16"/>
      <c r="BF585" s="16"/>
      <c r="BH585" s="16"/>
    </row>
    <row r="586" spans="1:60" ht="12.75" x14ac:dyDescent="0.2">
      <c r="A586" s="143"/>
      <c r="B586" s="126"/>
      <c r="C586" s="61"/>
      <c r="J586" s="16"/>
      <c r="R586" s="16"/>
      <c r="Z586" s="16"/>
      <c r="AA586" s="61"/>
      <c r="AH586" s="16"/>
      <c r="AP586" s="16"/>
      <c r="AQ586" s="61"/>
      <c r="AX586" s="16"/>
      <c r="BF586" s="16"/>
      <c r="BH586" s="16"/>
    </row>
    <row r="587" spans="1:60" ht="12.75" x14ac:dyDescent="0.2">
      <c r="A587" s="143"/>
      <c r="B587" s="126"/>
      <c r="C587" s="61"/>
      <c r="J587" s="16"/>
      <c r="R587" s="16"/>
      <c r="Z587" s="16"/>
      <c r="AA587" s="61"/>
      <c r="AH587" s="16"/>
      <c r="AP587" s="16"/>
      <c r="AQ587" s="61"/>
      <c r="AX587" s="16"/>
      <c r="BF587" s="16"/>
      <c r="BH587" s="16"/>
    </row>
    <row r="588" spans="1:60" ht="12.75" x14ac:dyDescent="0.2">
      <c r="A588" s="143"/>
      <c r="B588" s="126"/>
      <c r="C588" s="61"/>
      <c r="J588" s="16"/>
      <c r="R588" s="16"/>
      <c r="Z588" s="16"/>
      <c r="AA588" s="61"/>
      <c r="AH588" s="16"/>
      <c r="AP588" s="16"/>
      <c r="AQ588" s="61"/>
      <c r="AX588" s="16"/>
      <c r="BF588" s="16"/>
      <c r="BH588" s="16"/>
    </row>
    <row r="589" spans="1:60" ht="12.75" x14ac:dyDescent="0.2">
      <c r="A589" s="143"/>
      <c r="B589" s="126"/>
      <c r="C589" s="61"/>
      <c r="J589" s="16"/>
      <c r="R589" s="16"/>
      <c r="Z589" s="16"/>
      <c r="AA589" s="61"/>
      <c r="AH589" s="16"/>
      <c r="AP589" s="16"/>
      <c r="AQ589" s="61"/>
      <c r="AX589" s="16"/>
      <c r="BF589" s="16"/>
      <c r="BH589" s="16"/>
    </row>
    <row r="590" spans="1:60" ht="12.75" x14ac:dyDescent="0.2">
      <c r="A590" s="143"/>
      <c r="B590" s="126"/>
      <c r="C590" s="61"/>
      <c r="J590" s="16"/>
      <c r="R590" s="16"/>
      <c r="Z590" s="16"/>
      <c r="AA590" s="61"/>
      <c r="AH590" s="16"/>
      <c r="AP590" s="16"/>
      <c r="AQ590" s="61"/>
      <c r="AX590" s="16"/>
      <c r="BF590" s="16"/>
      <c r="BH590" s="16"/>
    </row>
    <row r="591" spans="1:60" ht="12.75" x14ac:dyDescent="0.2">
      <c r="A591" s="143"/>
      <c r="B591" s="126"/>
      <c r="C591" s="61"/>
      <c r="J591" s="16"/>
      <c r="R591" s="16"/>
      <c r="Z591" s="16"/>
      <c r="AA591" s="61"/>
      <c r="AH591" s="16"/>
      <c r="AP591" s="16"/>
      <c r="AQ591" s="61"/>
      <c r="AX591" s="16"/>
      <c r="BF591" s="16"/>
      <c r="BH591" s="16"/>
    </row>
    <row r="592" spans="1:60" ht="12.75" x14ac:dyDescent="0.2">
      <c r="A592" s="143"/>
      <c r="B592" s="126"/>
      <c r="C592" s="61"/>
      <c r="J592" s="16"/>
      <c r="R592" s="16"/>
      <c r="Z592" s="16"/>
      <c r="AA592" s="61"/>
      <c r="AH592" s="16"/>
      <c r="AP592" s="16"/>
      <c r="AQ592" s="61"/>
      <c r="AX592" s="16"/>
      <c r="BF592" s="16"/>
      <c r="BH592" s="16"/>
    </row>
    <row r="593" spans="1:60" ht="12.75" x14ac:dyDescent="0.2">
      <c r="A593" s="143"/>
      <c r="B593" s="126"/>
      <c r="C593" s="61"/>
      <c r="J593" s="16"/>
      <c r="R593" s="16"/>
      <c r="Z593" s="16"/>
      <c r="AA593" s="61"/>
      <c r="AH593" s="16"/>
      <c r="AP593" s="16"/>
      <c r="AQ593" s="61"/>
      <c r="AX593" s="16"/>
      <c r="BF593" s="16"/>
      <c r="BH593" s="16"/>
    </row>
    <row r="594" spans="1:60" ht="12.75" x14ac:dyDescent="0.2">
      <c r="A594" s="143"/>
      <c r="B594" s="126"/>
      <c r="C594" s="61"/>
      <c r="J594" s="16"/>
      <c r="R594" s="16"/>
      <c r="Z594" s="16"/>
      <c r="AA594" s="61"/>
      <c r="AH594" s="16"/>
      <c r="AP594" s="16"/>
      <c r="AQ594" s="61"/>
      <c r="AX594" s="16"/>
      <c r="BF594" s="16"/>
      <c r="BH594" s="16"/>
    </row>
    <row r="595" spans="1:60" ht="12.75" x14ac:dyDescent="0.2">
      <c r="A595" s="143"/>
      <c r="B595" s="126"/>
      <c r="C595" s="61"/>
      <c r="J595" s="16"/>
      <c r="R595" s="16"/>
      <c r="Z595" s="16"/>
      <c r="AA595" s="61"/>
      <c r="AH595" s="16"/>
      <c r="AP595" s="16"/>
      <c r="AQ595" s="61"/>
      <c r="AX595" s="16"/>
      <c r="BF595" s="16"/>
      <c r="BH595" s="16"/>
    </row>
    <row r="596" spans="1:60" ht="12.75" x14ac:dyDescent="0.2">
      <c r="A596" s="143"/>
      <c r="B596" s="126"/>
      <c r="C596" s="61"/>
      <c r="J596" s="16"/>
      <c r="R596" s="16"/>
      <c r="Z596" s="16"/>
      <c r="AA596" s="61"/>
      <c r="AH596" s="16"/>
      <c r="AP596" s="16"/>
      <c r="AQ596" s="61"/>
      <c r="AX596" s="16"/>
      <c r="BF596" s="16"/>
      <c r="BH596" s="16"/>
    </row>
    <row r="597" spans="1:60" ht="12.75" x14ac:dyDescent="0.2">
      <c r="A597" s="143"/>
      <c r="B597" s="126"/>
      <c r="C597" s="61"/>
      <c r="J597" s="16"/>
      <c r="R597" s="16"/>
      <c r="Z597" s="16"/>
      <c r="AA597" s="61"/>
      <c r="AH597" s="16"/>
      <c r="AP597" s="16"/>
      <c r="AQ597" s="61"/>
      <c r="AX597" s="16"/>
      <c r="BF597" s="16"/>
      <c r="BH597" s="16"/>
    </row>
    <row r="598" spans="1:60" ht="12.75" x14ac:dyDescent="0.2">
      <c r="A598" s="143"/>
      <c r="B598" s="126"/>
      <c r="C598" s="61"/>
      <c r="J598" s="16"/>
      <c r="R598" s="16"/>
      <c r="Z598" s="16"/>
      <c r="AA598" s="61"/>
      <c r="AH598" s="16"/>
      <c r="AP598" s="16"/>
      <c r="AQ598" s="61"/>
      <c r="AX598" s="16"/>
      <c r="BF598" s="16"/>
      <c r="BH598" s="16"/>
    </row>
    <row r="599" spans="1:60" ht="12.75" x14ac:dyDescent="0.2">
      <c r="A599" s="143"/>
      <c r="B599" s="126"/>
      <c r="C599" s="61"/>
      <c r="J599" s="16"/>
      <c r="R599" s="16"/>
      <c r="Z599" s="16"/>
      <c r="AA599" s="61"/>
      <c r="AH599" s="16"/>
      <c r="AP599" s="16"/>
      <c r="AQ599" s="61"/>
      <c r="AX599" s="16"/>
      <c r="BF599" s="16"/>
      <c r="BH599" s="16"/>
    </row>
    <row r="600" spans="1:60" ht="12.75" x14ac:dyDescent="0.2">
      <c r="A600" s="143"/>
      <c r="B600" s="126"/>
      <c r="C600" s="61"/>
      <c r="J600" s="16"/>
      <c r="R600" s="16"/>
      <c r="Z600" s="16"/>
      <c r="AA600" s="61"/>
      <c r="AH600" s="16"/>
      <c r="AP600" s="16"/>
      <c r="AQ600" s="61"/>
      <c r="AX600" s="16"/>
      <c r="BF600" s="16"/>
      <c r="BH600" s="16"/>
    </row>
    <row r="601" spans="1:60" ht="12.75" x14ac:dyDescent="0.2">
      <c r="A601" s="143"/>
      <c r="B601" s="126"/>
      <c r="C601" s="61"/>
      <c r="J601" s="16"/>
      <c r="R601" s="16"/>
      <c r="Z601" s="16"/>
      <c r="AA601" s="61"/>
      <c r="AH601" s="16"/>
      <c r="AP601" s="16"/>
      <c r="AQ601" s="61"/>
      <c r="AX601" s="16"/>
      <c r="BF601" s="16"/>
      <c r="BH601" s="16"/>
    </row>
    <row r="602" spans="1:60" ht="12.75" x14ac:dyDescent="0.2">
      <c r="A602" s="143"/>
      <c r="B602" s="126"/>
      <c r="C602" s="61"/>
      <c r="J602" s="16"/>
      <c r="R602" s="16"/>
      <c r="Z602" s="16"/>
      <c r="AA602" s="61"/>
      <c r="AH602" s="16"/>
      <c r="AP602" s="16"/>
      <c r="AQ602" s="61"/>
      <c r="AX602" s="16"/>
      <c r="BF602" s="16"/>
      <c r="BH602" s="16"/>
    </row>
    <row r="603" spans="1:60" ht="12.75" x14ac:dyDescent="0.2">
      <c r="A603" s="143"/>
      <c r="B603" s="126"/>
      <c r="C603" s="61"/>
      <c r="J603" s="16"/>
      <c r="R603" s="16"/>
      <c r="Z603" s="16"/>
      <c r="AA603" s="61"/>
      <c r="AH603" s="16"/>
      <c r="AP603" s="16"/>
      <c r="AQ603" s="61"/>
      <c r="AX603" s="16"/>
      <c r="BF603" s="16"/>
      <c r="BH603" s="16"/>
    </row>
    <row r="604" spans="1:60" ht="12.75" x14ac:dyDescent="0.2">
      <c r="A604" s="143"/>
      <c r="B604" s="126"/>
      <c r="C604" s="61"/>
      <c r="J604" s="16"/>
      <c r="R604" s="16"/>
      <c r="Z604" s="16"/>
      <c r="AA604" s="61"/>
      <c r="AH604" s="16"/>
      <c r="AP604" s="16"/>
      <c r="AQ604" s="61"/>
      <c r="AX604" s="16"/>
      <c r="BF604" s="16"/>
      <c r="BH604" s="16"/>
    </row>
    <row r="605" spans="1:60" ht="12.75" x14ac:dyDescent="0.2">
      <c r="A605" s="143"/>
      <c r="B605" s="126"/>
      <c r="C605" s="61"/>
      <c r="J605" s="16"/>
      <c r="R605" s="16"/>
      <c r="Z605" s="16"/>
      <c r="AA605" s="61"/>
      <c r="AH605" s="16"/>
      <c r="AP605" s="16"/>
      <c r="AQ605" s="61"/>
      <c r="AX605" s="16"/>
      <c r="BF605" s="16"/>
      <c r="BH605" s="16"/>
    </row>
    <row r="606" spans="1:60" ht="12.75" x14ac:dyDescent="0.2">
      <c r="A606" s="143"/>
      <c r="B606" s="126"/>
      <c r="C606" s="61"/>
      <c r="J606" s="16"/>
      <c r="R606" s="16"/>
      <c r="Z606" s="16"/>
      <c r="AA606" s="61"/>
      <c r="AH606" s="16"/>
      <c r="AP606" s="16"/>
      <c r="AQ606" s="61"/>
      <c r="AX606" s="16"/>
      <c r="BF606" s="16"/>
      <c r="BH606" s="16"/>
    </row>
    <row r="607" spans="1:60" ht="12.75" x14ac:dyDescent="0.2">
      <c r="A607" s="143"/>
      <c r="B607" s="126"/>
      <c r="C607" s="61"/>
      <c r="J607" s="16"/>
      <c r="R607" s="16"/>
      <c r="Z607" s="16"/>
      <c r="AA607" s="61"/>
      <c r="AH607" s="16"/>
      <c r="AP607" s="16"/>
      <c r="AQ607" s="61"/>
      <c r="AX607" s="16"/>
      <c r="BF607" s="16"/>
      <c r="BH607" s="16"/>
    </row>
    <row r="608" spans="1:60" ht="12.75" x14ac:dyDescent="0.2">
      <c r="A608" s="143"/>
      <c r="B608" s="126"/>
      <c r="C608" s="61"/>
      <c r="J608" s="16"/>
      <c r="R608" s="16"/>
      <c r="Z608" s="16"/>
      <c r="AA608" s="61"/>
      <c r="AH608" s="16"/>
      <c r="AP608" s="16"/>
      <c r="AQ608" s="61"/>
      <c r="AX608" s="16"/>
      <c r="BF608" s="16"/>
      <c r="BH608" s="16"/>
    </row>
    <row r="609" spans="1:60" ht="12.75" x14ac:dyDescent="0.2">
      <c r="A609" s="143"/>
      <c r="B609" s="126"/>
      <c r="C609" s="61"/>
      <c r="J609" s="16"/>
      <c r="R609" s="16"/>
      <c r="Z609" s="16"/>
      <c r="AA609" s="61"/>
      <c r="AH609" s="16"/>
      <c r="AP609" s="16"/>
      <c r="AQ609" s="61"/>
      <c r="AX609" s="16"/>
      <c r="BF609" s="16"/>
      <c r="BH609" s="16"/>
    </row>
    <row r="610" spans="1:60" ht="12.75" x14ac:dyDescent="0.2">
      <c r="A610" s="143"/>
      <c r="B610" s="126"/>
      <c r="C610" s="61"/>
      <c r="J610" s="16"/>
      <c r="R610" s="16"/>
      <c r="Z610" s="16"/>
      <c r="AA610" s="61"/>
      <c r="AH610" s="16"/>
      <c r="AP610" s="16"/>
      <c r="AQ610" s="61"/>
      <c r="AX610" s="16"/>
      <c r="BF610" s="16"/>
      <c r="BH610" s="16"/>
    </row>
    <row r="611" spans="1:60" ht="12.75" x14ac:dyDescent="0.2">
      <c r="A611" s="143"/>
      <c r="B611" s="126"/>
      <c r="C611" s="61"/>
      <c r="J611" s="16"/>
      <c r="R611" s="16"/>
      <c r="Z611" s="16"/>
      <c r="AA611" s="61"/>
      <c r="AH611" s="16"/>
      <c r="AP611" s="16"/>
      <c r="AQ611" s="61"/>
      <c r="AX611" s="16"/>
      <c r="BF611" s="16"/>
      <c r="BH611" s="16"/>
    </row>
    <row r="612" spans="1:60" ht="12.75" x14ac:dyDescent="0.2">
      <c r="A612" s="143"/>
      <c r="B612" s="126"/>
      <c r="C612" s="61"/>
      <c r="J612" s="16"/>
      <c r="R612" s="16"/>
      <c r="Z612" s="16"/>
      <c r="AA612" s="61"/>
      <c r="AH612" s="16"/>
      <c r="AP612" s="16"/>
      <c r="AQ612" s="61"/>
      <c r="AX612" s="16"/>
      <c r="BF612" s="16"/>
      <c r="BH612" s="16"/>
    </row>
    <row r="613" spans="1:60" ht="12.75" x14ac:dyDescent="0.2">
      <c r="A613" s="143"/>
      <c r="B613" s="126"/>
      <c r="C613" s="61"/>
      <c r="J613" s="16"/>
      <c r="R613" s="16"/>
      <c r="Z613" s="16"/>
      <c r="AA613" s="61"/>
      <c r="AH613" s="16"/>
      <c r="AP613" s="16"/>
      <c r="AQ613" s="61"/>
      <c r="AX613" s="16"/>
      <c r="BF613" s="16"/>
      <c r="BH613" s="16"/>
    </row>
    <row r="614" spans="1:60" ht="12.75" x14ac:dyDescent="0.2">
      <c r="A614" s="143"/>
      <c r="B614" s="126"/>
      <c r="C614" s="61"/>
      <c r="J614" s="16"/>
      <c r="R614" s="16"/>
      <c r="Z614" s="16"/>
      <c r="AA614" s="61"/>
      <c r="AH614" s="16"/>
      <c r="AP614" s="16"/>
      <c r="AQ614" s="61"/>
      <c r="AX614" s="16"/>
      <c r="BF614" s="16"/>
      <c r="BH614" s="16"/>
    </row>
    <row r="615" spans="1:60" ht="12.75" x14ac:dyDescent="0.2">
      <c r="A615" s="143"/>
      <c r="B615" s="126"/>
      <c r="C615" s="61"/>
      <c r="J615" s="16"/>
      <c r="R615" s="16"/>
      <c r="Z615" s="16"/>
      <c r="AA615" s="61"/>
      <c r="AH615" s="16"/>
      <c r="AP615" s="16"/>
      <c r="AQ615" s="61"/>
      <c r="AX615" s="16"/>
      <c r="BF615" s="16"/>
      <c r="BH615" s="16"/>
    </row>
    <row r="616" spans="1:60" ht="12.75" x14ac:dyDescent="0.2">
      <c r="A616" s="143"/>
      <c r="B616" s="126"/>
      <c r="C616" s="61"/>
      <c r="J616" s="16"/>
      <c r="R616" s="16"/>
      <c r="Z616" s="16"/>
      <c r="AA616" s="61"/>
      <c r="AH616" s="16"/>
      <c r="AP616" s="16"/>
      <c r="AQ616" s="61"/>
      <c r="AX616" s="16"/>
      <c r="BF616" s="16"/>
      <c r="BH616" s="16"/>
    </row>
    <row r="617" spans="1:60" ht="12.75" x14ac:dyDescent="0.2">
      <c r="A617" s="143"/>
      <c r="B617" s="126"/>
      <c r="C617" s="61"/>
      <c r="J617" s="16"/>
      <c r="R617" s="16"/>
      <c r="Z617" s="16"/>
      <c r="AA617" s="61"/>
      <c r="AH617" s="16"/>
      <c r="AP617" s="16"/>
      <c r="AQ617" s="61"/>
      <c r="AX617" s="16"/>
      <c r="BF617" s="16"/>
      <c r="BH617" s="16"/>
    </row>
    <row r="618" spans="1:60" ht="12.75" x14ac:dyDescent="0.2">
      <c r="A618" s="143"/>
      <c r="B618" s="126"/>
      <c r="C618" s="61"/>
      <c r="J618" s="16"/>
      <c r="R618" s="16"/>
      <c r="Z618" s="16"/>
      <c r="AA618" s="61"/>
      <c r="AH618" s="16"/>
      <c r="AP618" s="16"/>
      <c r="AQ618" s="61"/>
      <c r="AX618" s="16"/>
      <c r="BF618" s="16"/>
      <c r="BH618" s="16"/>
    </row>
    <row r="619" spans="1:60" ht="12.75" x14ac:dyDescent="0.2">
      <c r="A619" s="143"/>
      <c r="B619" s="126"/>
      <c r="C619" s="61"/>
      <c r="J619" s="16"/>
      <c r="R619" s="16"/>
      <c r="Z619" s="16"/>
      <c r="AA619" s="61"/>
      <c r="AH619" s="16"/>
      <c r="AP619" s="16"/>
      <c r="AQ619" s="61"/>
      <c r="AX619" s="16"/>
      <c r="BF619" s="16"/>
      <c r="BH619" s="16"/>
    </row>
    <row r="620" spans="1:60" ht="12.75" x14ac:dyDescent="0.2">
      <c r="A620" s="143"/>
      <c r="B620" s="126"/>
      <c r="C620" s="61"/>
      <c r="J620" s="16"/>
      <c r="R620" s="16"/>
      <c r="Z620" s="16"/>
      <c r="AA620" s="61"/>
      <c r="AH620" s="16"/>
      <c r="AP620" s="16"/>
      <c r="AQ620" s="61"/>
      <c r="AX620" s="16"/>
      <c r="BF620" s="16"/>
      <c r="BH620" s="16"/>
    </row>
    <row r="621" spans="1:60" ht="12.75" x14ac:dyDescent="0.2">
      <c r="A621" s="143"/>
      <c r="B621" s="126"/>
      <c r="C621" s="61"/>
      <c r="J621" s="16"/>
      <c r="R621" s="16"/>
      <c r="Z621" s="16"/>
      <c r="AA621" s="61"/>
      <c r="AH621" s="16"/>
      <c r="AP621" s="16"/>
      <c r="AQ621" s="61"/>
      <c r="AX621" s="16"/>
      <c r="BF621" s="16"/>
      <c r="BH621" s="16"/>
    </row>
    <row r="622" spans="1:60" ht="12.75" x14ac:dyDescent="0.2">
      <c r="A622" s="143"/>
      <c r="B622" s="126"/>
      <c r="C622" s="61"/>
      <c r="J622" s="16"/>
      <c r="R622" s="16"/>
      <c r="Z622" s="16"/>
      <c r="AA622" s="61"/>
      <c r="AH622" s="16"/>
      <c r="AP622" s="16"/>
      <c r="AQ622" s="61"/>
      <c r="AX622" s="16"/>
      <c r="BF622" s="16"/>
      <c r="BH622" s="16"/>
    </row>
    <row r="623" spans="1:60" ht="12.75" x14ac:dyDescent="0.2">
      <c r="A623" s="143"/>
      <c r="B623" s="126"/>
      <c r="C623" s="61"/>
      <c r="J623" s="16"/>
      <c r="R623" s="16"/>
      <c r="Z623" s="16"/>
      <c r="AA623" s="61"/>
      <c r="AH623" s="16"/>
      <c r="AP623" s="16"/>
      <c r="AQ623" s="61"/>
      <c r="AX623" s="16"/>
      <c r="BF623" s="16"/>
      <c r="BH623" s="16"/>
    </row>
    <row r="624" spans="1:60" ht="12.75" x14ac:dyDescent="0.2">
      <c r="A624" s="143"/>
      <c r="B624" s="126"/>
      <c r="C624" s="61"/>
      <c r="J624" s="16"/>
      <c r="R624" s="16"/>
      <c r="Z624" s="16"/>
      <c r="AA624" s="61"/>
      <c r="AH624" s="16"/>
      <c r="AP624" s="16"/>
      <c r="AQ624" s="61"/>
      <c r="AX624" s="16"/>
      <c r="BF624" s="16"/>
      <c r="BH624" s="16"/>
    </row>
    <row r="625" spans="1:60" ht="12.75" x14ac:dyDescent="0.2">
      <c r="A625" s="143"/>
      <c r="B625" s="126"/>
      <c r="C625" s="61"/>
      <c r="J625" s="16"/>
      <c r="R625" s="16"/>
      <c r="Z625" s="16"/>
      <c r="AA625" s="61"/>
      <c r="AH625" s="16"/>
      <c r="AP625" s="16"/>
      <c r="AQ625" s="61"/>
      <c r="AX625" s="16"/>
      <c r="BF625" s="16"/>
      <c r="BH625" s="16"/>
    </row>
    <row r="626" spans="1:60" ht="12.75" x14ac:dyDescent="0.2">
      <c r="A626" s="143"/>
      <c r="B626" s="126"/>
      <c r="C626" s="61"/>
      <c r="J626" s="16"/>
      <c r="R626" s="16"/>
      <c r="Z626" s="16"/>
      <c r="AA626" s="61"/>
      <c r="AH626" s="16"/>
      <c r="AP626" s="16"/>
      <c r="AQ626" s="61"/>
      <c r="AX626" s="16"/>
      <c r="BF626" s="16"/>
      <c r="BH626" s="16"/>
    </row>
    <row r="627" spans="1:60" ht="12.75" x14ac:dyDescent="0.2">
      <c r="A627" s="143"/>
      <c r="B627" s="126"/>
      <c r="C627" s="61"/>
      <c r="J627" s="16"/>
      <c r="R627" s="16"/>
      <c r="Z627" s="16"/>
      <c r="AA627" s="61"/>
      <c r="AH627" s="16"/>
      <c r="AP627" s="16"/>
      <c r="AQ627" s="61"/>
      <c r="AX627" s="16"/>
      <c r="BF627" s="16"/>
      <c r="BH627" s="16"/>
    </row>
    <row r="628" spans="1:60" ht="12.75" x14ac:dyDescent="0.2">
      <c r="A628" s="143"/>
      <c r="B628" s="126"/>
      <c r="C628" s="61"/>
      <c r="J628" s="16"/>
      <c r="R628" s="16"/>
      <c r="Z628" s="16"/>
      <c r="AA628" s="61"/>
      <c r="AH628" s="16"/>
      <c r="AP628" s="16"/>
      <c r="AQ628" s="61"/>
      <c r="AX628" s="16"/>
      <c r="BF628" s="16"/>
      <c r="BH628" s="16"/>
    </row>
    <row r="629" spans="1:60" ht="12.75" x14ac:dyDescent="0.2">
      <c r="A629" s="143"/>
      <c r="B629" s="126"/>
      <c r="C629" s="61"/>
      <c r="J629" s="16"/>
      <c r="R629" s="16"/>
      <c r="Z629" s="16"/>
      <c r="AA629" s="61"/>
      <c r="AH629" s="16"/>
      <c r="AP629" s="16"/>
      <c r="AQ629" s="61"/>
      <c r="AX629" s="16"/>
      <c r="BF629" s="16"/>
      <c r="BH629" s="16"/>
    </row>
    <row r="630" spans="1:60" ht="12.75" x14ac:dyDescent="0.2">
      <c r="A630" s="143"/>
      <c r="B630" s="126"/>
      <c r="C630" s="61"/>
      <c r="J630" s="16"/>
      <c r="R630" s="16"/>
      <c r="Z630" s="16"/>
      <c r="AA630" s="61"/>
      <c r="AH630" s="16"/>
      <c r="AP630" s="16"/>
      <c r="AQ630" s="61"/>
      <c r="AX630" s="16"/>
      <c r="BF630" s="16"/>
      <c r="BH630" s="16"/>
    </row>
    <row r="631" spans="1:60" ht="12.75" x14ac:dyDescent="0.2">
      <c r="A631" s="143"/>
      <c r="B631" s="126"/>
      <c r="C631" s="61"/>
      <c r="J631" s="16"/>
      <c r="R631" s="16"/>
      <c r="Z631" s="16"/>
      <c r="AA631" s="61"/>
      <c r="AH631" s="16"/>
      <c r="AP631" s="16"/>
      <c r="AQ631" s="61"/>
      <c r="AX631" s="16"/>
      <c r="BF631" s="16"/>
      <c r="BH631" s="16"/>
    </row>
    <row r="632" spans="1:60" ht="12.75" x14ac:dyDescent="0.2">
      <c r="A632" s="143"/>
      <c r="B632" s="126"/>
      <c r="C632" s="61"/>
      <c r="J632" s="16"/>
      <c r="R632" s="16"/>
      <c r="Z632" s="16"/>
      <c r="AA632" s="61"/>
      <c r="AH632" s="16"/>
      <c r="AP632" s="16"/>
      <c r="AQ632" s="61"/>
      <c r="AX632" s="16"/>
      <c r="BF632" s="16"/>
      <c r="BH632" s="16"/>
    </row>
    <row r="633" spans="1:60" ht="12.75" x14ac:dyDescent="0.2">
      <c r="A633" s="143"/>
      <c r="B633" s="126"/>
      <c r="C633" s="61"/>
      <c r="J633" s="16"/>
      <c r="R633" s="16"/>
      <c r="Z633" s="16"/>
      <c r="AA633" s="61"/>
      <c r="AH633" s="16"/>
      <c r="AP633" s="16"/>
      <c r="AQ633" s="61"/>
      <c r="AX633" s="16"/>
      <c r="BF633" s="16"/>
      <c r="BH633" s="16"/>
    </row>
    <row r="634" spans="1:60" ht="12.75" x14ac:dyDescent="0.2">
      <c r="A634" s="143"/>
      <c r="B634" s="126"/>
      <c r="C634" s="61"/>
      <c r="J634" s="16"/>
      <c r="R634" s="16"/>
      <c r="Z634" s="16"/>
      <c r="AA634" s="61"/>
      <c r="AH634" s="16"/>
      <c r="AP634" s="16"/>
      <c r="AQ634" s="61"/>
      <c r="AX634" s="16"/>
      <c r="BF634" s="16"/>
      <c r="BH634" s="16"/>
    </row>
    <row r="635" spans="1:60" ht="12.75" x14ac:dyDescent="0.2">
      <c r="A635" s="143"/>
      <c r="B635" s="126"/>
      <c r="C635" s="61"/>
      <c r="J635" s="16"/>
      <c r="R635" s="16"/>
      <c r="Z635" s="16"/>
      <c r="AA635" s="61"/>
      <c r="AH635" s="16"/>
      <c r="AP635" s="16"/>
      <c r="AQ635" s="61"/>
      <c r="AX635" s="16"/>
      <c r="BF635" s="16"/>
      <c r="BH635" s="16"/>
    </row>
    <row r="636" spans="1:60" ht="12.75" x14ac:dyDescent="0.2">
      <c r="A636" s="143"/>
      <c r="B636" s="126"/>
      <c r="C636" s="61"/>
      <c r="J636" s="16"/>
      <c r="R636" s="16"/>
      <c r="Z636" s="16"/>
      <c r="AA636" s="61"/>
      <c r="AH636" s="16"/>
      <c r="AP636" s="16"/>
      <c r="AQ636" s="61"/>
      <c r="AX636" s="16"/>
      <c r="BF636" s="16"/>
      <c r="BH636" s="16"/>
    </row>
    <row r="637" spans="1:60" ht="12.75" x14ac:dyDescent="0.2">
      <c r="A637" s="143"/>
      <c r="B637" s="126"/>
      <c r="C637" s="61"/>
      <c r="J637" s="16"/>
      <c r="R637" s="16"/>
      <c r="Z637" s="16"/>
      <c r="AA637" s="61"/>
      <c r="AH637" s="16"/>
      <c r="AP637" s="16"/>
      <c r="AQ637" s="61"/>
      <c r="AX637" s="16"/>
      <c r="BF637" s="16"/>
      <c r="BH637" s="16"/>
    </row>
    <row r="638" spans="1:60" ht="12.75" x14ac:dyDescent="0.2">
      <c r="A638" s="143"/>
      <c r="B638" s="126"/>
      <c r="C638" s="61"/>
      <c r="J638" s="16"/>
      <c r="R638" s="16"/>
      <c r="Z638" s="16"/>
      <c r="AA638" s="61"/>
      <c r="AH638" s="16"/>
      <c r="AP638" s="16"/>
      <c r="AQ638" s="61"/>
      <c r="AX638" s="16"/>
      <c r="BF638" s="16"/>
      <c r="BH638" s="16"/>
    </row>
    <row r="639" spans="1:60" ht="12.75" x14ac:dyDescent="0.2">
      <c r="A639" s="143"/>
      <c r="B639" s="126"/>
      <c r="C639" s="61"/>
      <c r="J639" s="16"/>
      <c r="R639" s="16"/>
      <c r="Z639" s="16"/>
      <c r="AA639" s="61"/>
      <c r="AH639" s="16"/>
      <c r="AP639" s="16"/>
      <c r="AQ639" s="61"/>
      <c r="AX639" s="16"/>
      <c r="BF639" s="16"/>
      <c r="BH639" s="16"/>
    </row>
    <row r="640" spans="1:60" ht="12.75" x14ac:dyDescent="0.2">
      <c r="A640" s="143"/>
      <c r="B640" s="126"/>
      <c r="C640" s="61"/>
      <c r="J640" s="16"/>
      <c r="R640" s="16"/>
      <c r="Z640" s="16"/>
      <c r="AA640" s="61"/>
      <c r="AH640" s="16"/>
      <c r="AP640" s="16"/>
      <c r="AQ640" s="61"/>
      <c r="AX640" s="16"/>
      <c r="BF640" s="16"/>
      <c r="BH640" s="16"/>
    </row>
    <row r="641" spans="1:60" ht="12.75" x14ac:dyDescent="0.2">
      <c r="A641" s="143"/>
      <c r="B641" s="126"/>
      <c r="C641" s="61"/>
      <c r="J641" s="16"/>
      <c r="R641" s="16"/>
      <c r="Z641" s="16"/>
      <c r="AA641" s="61"/>
      <c r="AH641" s="16"/>
      <c r="AP641" s="16"/>
      <c r="AQ641" s="61"/>
      <c r="AX641" s="16"/>
      <c r="BF641" s="16"/>
      <c r="BH641" s="16"/>
    </row>
    <row r="642" spans="1:60" ht="12.75" x14ac:dyDescent="0.2">
      <c r="A642" s="143"/>
      <c r="B642" s="126"/>
      <c r="C642" s="61"/>
      <c r="J642" s="16"/>
      <c r="R642" s="16"/>
      <c r="Z642" s="16"/>
      <c r="AA642" s="61"/>
      <c r="AH642" s="16"/>
      <c r="AP642" s="16"/>
      <c r="AQ642" s="61"/>
      <c r="AX642" s="16"/>
      <c r="BF642" s="16"/>
      <c r="BH642" s="16"/>
    </row>
    <row r="643" spans="1:60" ht="12.75" x14ac:dyDescent="0.2">
      <c r="A643" s="143"/>
      <c r="B643" s="126"/>
      <c r="C643" s="61"/>
      <c r="J643" s="16"/>
      <c r="R643" s="16"/>
      <c r="Z643" s="16"/>
      <c r="AA643" s="61"/>
      <c r="AH643" s="16"/>
      <c r="AP643" s="16"/>
      <c r="AQ643" s="61"/>
      <c r="AX643" s="16"/>
      <c r="BF643" s="16"/>
      <c r="BH643" s="16"/>
    </row>
    <row r="644" spans="1:60" ht="12.75" x14ac:dyDescent="0.2">
      <c r="A644" s="143"/>
      <c r="B644" s="126"/>
      <c r="C644" s="61"/>
      <c r="J644" s="16"/>
      <c r="R644" s="16"/>
      <c r="Z644" s="16"/>
      <c r="AA644" s="61"/>
      <c r="AH644" s="16"/>
      <c r="AP644" s="16"/>
      <c r="AQ644" s="61"/>
      <c r="AX644" s="16"/>
      <c r="BF644" s="16"/>
      <c r="BH644" s="16"/>
    </row>
    <row r="645" spans="1:60" ht="12.75" x14ac:dyDescent="0.2">
      <c r="A645" s="143"/>
      <c r="B645" s="126"/>
      <c r="C645" s="61"/>
      <c r="J645" s="16"/>
      <c r="R645" s="16"/>
      <c r="Z645" s="16"/>
      <c r="AA645" s="61"/>
      <c r="AH645" s="16"/>
      <c r="AP645" s="16"/>
      <c r="AQ645" s="61"/>
      <c r="AX645" s="16"/>
      <c r="BF645" s="16"/>
      <c r="BH645" s="16"/>
    </row>
    <row r="646" spans="1:60" ht="12.75" x14ac:dyDescent="0.2">
      <c r="A646" s="143"/>
      <c r="B646" s="126"/>
      <c r="C646" s="61"/>
      <c r="J646" s="16"/>
      <c r="R646" s="16"/>
      <c r="Z646" s="16"/>
      <c r="AA646" s="61"/>
      <c r="AH646" s="16"/>
      <c r="AP646" s="16"/>
      <c r="AQ646" s="61"/>
      <c r="AX646" s="16"/>
      <c r="BF646" s="16"/>
      <c r="BH646" s="16"/>
    </row>
    <row r="647" spans="1:60" ht="12.75" x14ac:dyDescent="0.2">
      <c r="A647" s="143"/>
      <c r="B647" s="126"/>
      <c r="C647" s="61"/>
      <c r="J647" s="16"/>
      <c r="R647" s="16"/>
      <c r="Z647" s="16"/>
      <c r="AA647" s="61"/>
      <c r="AH647" s="16"/>
      <c r="AP647" s="16"/>
      <c r="AQ647" s="61"/>
      <c r="AX647" s="16"/>
      <c r="BF647" s="16"/>
      <c r="BH647" s="16"/>
    </row>
    <row r="648" spans="1:60" ht="12.75" x14ac:dyDescent="0.2">
      <c r="A648" s="143"/>
      <c r="B648" s="126"/>
      <c r="C648" s="61"/>
      <c r="J648" s="16"/>
      <c r="R648" s="16"/>
      <c r="Z648" s="16"/>
      <c r="AA648" s="61"/>
      <c r="AH648" s="16"/>
      <c r="AP648" s="16"/>
      <c r="AQ648" s="61"/>
      <c r="AX648" s="16"/>
      <c r="BF648" s="16"/>
      <c r="BH648" s="16"/>
    </row>
    <row r="649" spans="1:60" ht="12.75" x14ac:dyDescent="0.2">
      <c r="A649" s="143"/>
      <c r="B649" s="126"/>
      <c r="C649" s="61"/>
      <c r="J649" s="16"/>
      <c r="R649" s="16"/>
      <c r="Z649" s="16"/>
      <c r="AA649" s="61"/>
      <c r="AH649" s="16"/>
      <c r="AP649" s="16"/>
      <c r="AQ649" s="61"/>
      <c r="AX649" s="16"/>
      <c r="BF649" s="16"/>
      <c r="BH649" s="16"/>
    </row>
    <row r="650" spans="1:60" ht="12.75" x14ac:dyDescent="0.2">
      <c r="A650" s="143"/>
      <c r="B650" s="126"/>
      <c r="C650" s="61"/>
      <c r="J650" s="16"/>
      <c r="R650" s="16"/>
      <c r="Z650" s="16"/>
      <c r="AA650" s="61"/>
      <c r="AH650" s="16"/>
      <c r="AP650" s="16"/>
      <c r="AQ650" s="61"/>
      <c r="AX650" s="16"/>
      <c r="BF650" s="16"/>
      <c r="BH650" s="16"/>
    </row>
    <row r="651" spans="1:60" ht="12.75" x14ac:dyDescent="0.2">
      <c r="A651" s="143"/>
      <c r="B651" s="126"/>
      <c r="C651" s="61"/>
      <c r="J651" s="16"/>
      <c r="R651" s="16"/>
      <c r="Z651" s="16"/>
      <c r="AA651" s="61"/>
      <c r="AH651" s="16"/>
      <c r="AP651" s="16"/>
      <c r="AQ651" s="61"/>
      <c r="AX651" s="16"/>
      <c r="BF651" s="16"/>
      <c r="BH651" s="16"/>
    </row>
    <row r="652" spans="1:60" ht="12.75" x14ac:dyDescent="0.2">
      <c r="A652" s="143"/>
      <c r="B652" s="126"/>
      <c r="C652" s="61"/>
      <c r="J652" s="16"/>
      <c r="R652" s="16"/>
      <c r="Z652" s="16"/>
      <c r="AA652" s="61"/>
      <c r="AH652" s="16"/>
      <c r="AP652" s="16"/>
      <c r="AQ652" s="61"/>
      <c r="AX652" s="16"/>
      <c r="BF652" s="16"/>
      <c r="BH652" s="16"/>
    </row>
    <row r="653" spans="1:60" ht="12.75" x14ac:dyDescent="0.2">
      <c r="A653" s="143"/>
      <c r="B653" s="126"/>
      <c r="C653" s="61"/>
      <c r="J653" s="16"/>
      <c r="R653" s="16"/>
      <c r="Z653" s="16"/>
      <c r="AA653" s="61"/>
      <c r="AH653" s="16"/>
      <c r="AP653" s="16"/>
      <c r="AQ653" s="61"/>
      <c r="AX653" s="16"/>
      <c r="BF653" s="16"/>
      <c r="BH653" s="16"/>
    </row>
    <row r="654" spans="1:60" ht="12.75" x14ac:dyDescent="0.2">
      <c r="A654" s="143"/>
      <c r="B654" s="126"/>
      <c r="C654" s="61"/>
      <c r="J654" s="16"/>
      <c r="R654" s="16"/>
      <c r="Z654" s="16"/>
      <c r="AA654" s="61"/>
      <c r="AH654" s="16"/>
      <c r="AP654" s="16"/>
      <c r="AQ654" s="61"/>
      <c r="AX654" s="16"/>
      <c r="BF654" s="16"/>
      <c r="BH654" s="16"/>
    </row>
    <row r="655" spans="1:60" ht="12.75" x14ac:dyDescent="0.2">
      <c r="A655" s="143"/>
      <c r="B655" s="126"/>
      <c r="C655" s="61"/>
      <c r="J655" s="16"/>
      <c r="R655" s="16"/>
      <c r="Z655" s="16"/>
      <c r="AA655" s="61"/>
      <c r="AH655" s="16"/>
      <c r="AP655" s="16"/>
      <c r="AQ655" s="61"/>
      <c r="AX655" s="16"/>
      <c r="BF655" s="16"/>
      <c r="BH655" s="16"/>
    </row>
    <row r="656" spans="1:60" ht="12.75" x14ac:dyDescent="0.2">
      <c r="A656" s="143"/>
      <c r="B656" s="126"/>
      <c r="C656" s="61"/>
      <c r="J656" s="16"/>
      <c r="R656" s="16"/>
      <c r="Z656" s="16"/>
      <c r="AA656" s="61"/>
      <c r="AH656" s="16"/>
      <c r="AP656" s="16"/>
      <c r="AQ656" s="61"/>
      <c r="AX656" s="16"/>
      <c r="BF656" s="16"/>
      <c r="BH656" s="16"/>
    </row>
    <row r="657" spans="1:60" ht="12.75" x14ac:dyDescent="0.2">
      <c r="A657" s="143"/>
      <c r="B657" s="126"/>
      <c r="C657" s="61"/>
      <c r="J657" s="16"/>
      <c r="R657" s="16"/>
      <c r="Z657" s="16"/>
      <c r="AA657" s="61"/>
      <c r="AH657" s="16"/>
      <c r="AP657" s="16"/>
      <c r="AQ657" s="61"/>
      <c r="AX657" s="16"/>
      <c r="BF657" s="16"/>
      <c r="BH657" s="16"/>
    </row>
    <row r="658" spans="1:60" ht="12.75" x14ac:dyDescent="0.2">
      <c r="A658" s="143"/>
      <c r="B658" s="126"/>
      <c r="C658" s="61"/>
      <c r="J658" s="16"/>
      <c r="R658" s="16"/>
      <c r="Z658" s="16"/>
      <c r="AA658" s="61"/>
      <c r="AH658" s="16"/>
      <c r="AP658" s="16"/>
      <c r="AQ658" s="61"/>
      <c r="AX658" s="16"/>
      <c r="BF658" s="16"/>
      <c r="BH658" s="16"/>
    </row>
    <row r="659" spans="1:60" ht="12.75" x14ac:dyDescent="0.2">
      <c r="A659" s="143"/>
      <c r="B659" s="126"/>
      <c r="C659" s="61"/>
      <c r="J659" s="16"/>
      <c r="R659" s="16"/>
      <c r="Z659" s="16"/>
      <c r="AA659" s="61"/>
      <c r="AH659" s="16"/>
      <c r="AP659" s="16"/>
      <c r="AQ659" s="61"/>
      <c r="AX659" s="16"/>
      <c r="BF659" s="16"/>
      <c r="BH659" s="16"/>
    </row>
    <row r="660" spans="1:60" ht="12.75" x14ac:dyDescent="0.2">
      <c r="A660" s="143"/>
      <c r="B660" s="126"/>
      <c r="C660" s="61"/>
      <c r="J660" s="16"/>
      <c r="R660" s="16"/>
      <c r="Z660" s="16"/>
      <c r="AA660" s="61"/>
      <c r="AH660" s="16"/>
      <c r="AP660" s="16"/>
      <c r="AQ660" s="61"/>
      <c r="AX660" s="16"/>
      <c r="BF660" s="16"/>
      <c r="BH660" s="16"/>
    </row>
    <row r="661" spans="1:60" ht="12.75" x14ac:dyDescent="0.2">
      <c r="A661" s="143"/>
      <c r="B661" s="126"/>
      <c r="C661" s="61"/>
      <c r="J661" s="16"/>
      <c r="R661" s="16"/>
      <c r="Z661" s="16"/>
      <c r="AA661" s="61"/>
      <c r="AH661" s="16"/>
      <c r="AP661" s="16"/>
      <c r="AQ661" s="61"/>
      <c r="AX661" s="16"/>
      <c r="BF661" s="16"/>
      <c r="BH661" s="16"/>
    </row>
    <row r="662" spans="1:60" ht="12.75" x14ac:dyDescent="0.2">
      <c r="A662" s="143"/>
      <c r="B662" s="126"/>
      <c r="C662" s="61"/>
      <c r="J662" s="16"/>
      <c r="R662" s="16"/>
      <c r="Z662" s="16"/>
      <c r="AA662" s="61"/>
      <c r="AH662" s="16"/>
      <c r="AP662" s="16"/>
      <c r="AQ662" s="61"/>
      <c r="AX662" s="16"/>
      <c r="BF662" s="16"/>
      <c r="BH662" s="16"/>
    </row>
    <row r="663" spans="1:60" ht="12.75" x14ac:dyDescent="0.2">
      <c r="A663" s="143"/>
      <c r="B663" s="126"/>
      <c r="C663" s="61"/>
      <c r="J663" s="16"/>
      <c r="R663" s="16"/>
      <c r="Z663" s="16"/>
      <c r="AA663" s="61"/>
      <c r="AH663" s="16"/>
      <c r="AP663" s="16"/>
      <c r="AQ663" s="61"/>
      <c r="AX663" s="16"/>
      <c r="BF663" s="16"/>
      <c r="BH663" s="16"/>
    </row>
    <row r="664" spans="1:60" ht="12.75" x14ac:dyDescent="0.2">
      <c r="A664" s="143"/>
      <c r="B664" s="126"/>
      <c r="C664" s="61"/>
      <c r="J664" s="16"/>
      <c r="R664" s="16"/>
      <c r="Z664" s="16"/>
      <c r="AA664" s="61"/>
      <c r="AH664" s="16"/>
      <c r="AP664" s="16"/>
      <c r="AQ664" s="61"/>
      <c r="AX664" s="16"/>
      <c r="BF664" s="16"/>
      <c r="BH664" s="16"/>
    </row>
    <row r="665" spans="1:60" ht="12.75" x14ac:dyDescent="0.2">
      <c r="A665" s="143"/>
      <c r="B665" s="126"/>
      <c r="C665" s="61"/>
      <c r="J665" s="16"/>
      <c r="R665" s="16"/>
      <c r="Z665" s="16"/>
      <c r="AA665" s="61"/>
      <c r="AH665" s="16"/>
      <c r="AP665" s="16"/>
      <c r="AQ665" s="61"/>
      <c r="AX665" s="16"/>
      <c r="BF665" s="16"/>
      <c r="BH665" s="16"/>
    </row>
    <row r="666" spans="1:60" ht="12.75" x14ac:dyDescent="0.2">
      <c r="A666" s="143"/>
      <c r="B666" s="126"/>
      <c r="C666" s="61"/>
      <c r="J666" s="16"/>
      <c r="R666" s="16"/>
      <c r="Z666" s="16"/>
      <c r="AA666" s="61"/>
      <c r="AH666" s="16"/>
      <c r="AP666" s="16"/>
      <c r="AQ666" s="61"/>
      <c r="AX666" s="16"/>
      <c r="BF666" s="16"/>
      <c r="BH666" s="16"/>
    </row>
    <row r="667" spans="1:60" ht="12.75" x14ac:dyDescent="0.2">
      <c r="A667" s="143"/>
      <c r="B667" s="126"/>
      <c r="C667" s="61"/>
      <c r="J667" s="16"/>
      <c r="R667" s="16"/>
      <c r="Z667" s="16"/>
      <c r="AA667" s="61"/>
      <c r="AH667" s="16"/>
      <c r="AP667" s="16"/>
      <c r="AQ667" s="61"/>
      <c r="AX667" s="16"/>
      <c r="BF667" s="16"/>
      <c r="BH667" s="16"/>
    </row>
    <row r="668" spans="1:60" ht="12.75" x14ac:dyDescent="0.2">
      <c r="A668" s="143"/>
      <c r="B668" s="126"/>
      <c r="C668" s="61"/>
      <c r="J668" s="16"/>
      <c r="R668" s="16"/>
      <c r="Z668" s="16"/>
      <c r="AA668" s="61"/>
      <c r="AH668" s="16"/>
      <c r="AP668" s="16"/>
      <c r="AQ668" s="61"/>
      <c r="AX668" s="16"/>
      <c r="BF668" s="16"/>
      <c r="BH668" s="16"/>
    </row>
    <row r="669" spans="1:60" ht="12.75" x14ac:dyDescent="0.2">
      <c r="A669" s="143"/>
      <c r="B669" s="126"/>
      <c r="C669" s="61"/>
      <c r="J669" s="16"/>
      <c r="R669" s="16"/>
      <c r="Z669" s="16"/>
      <c r="AA669" s="61"/>
      <c r="AH669" s="16"/>
      <c r="AP669" s="16"/>
      <c r="AQ669" s="61"/>
      <c r="AX669" s="16"/>
      <c r="BF669" s="16"/>
      <c r="BH669" s="16"/>
    </row>
    <row r="670" spans="1:60" ht="12.75" x14ac:dyDescent="0.2">
      <c r="A670" s="143"/>
      <c r="B670" s="126"/>
      <c r="C670" s="61"/>
      <c r="J670" s="16"/>
      <c r="R670" s="16"/>
      <c r="Z670" s="16"/>
      <c r="AA670" s="61"/>
      <c r="AH670" s="16"/>
      <c r="AP670" s="16"/>
      <c r="AQ670" s="61"/>
      <c r="AX670" s="16"/>
      <c r="BF670" s="16"/>
      <c r="BH670" s="16"/>
    </row>
    <row r="671" spans="1:60" ht="12.75" x14ac:dyDescent="0.2">
      <c r="A671" s="143"/>
      <c r="B671" s="126"/>
      <c r="C671" s="61"/>
      <c r="J671" s="16"/>
      <c r="R671" s="16"/>
      <c r="Z671" s="16"/>
      <c r="AA671" s="61"/>
      <c r="AH671" s="16"/>
      <c r="AP671" s="16"/>
      <c r="AQ671" s="61"/>
      <c r="AX671" s="16"/>
      <c r="BF671" s="16"/>
      <c r="BH671" s="16"/>
    </row>
    <row r="672" spans="1:60" ht="12.75" x14ac:dyDescent="0.2">
      <c r="A672" s="143"/>
      <c r="B672" s="126"/>
      <c r="C672" s="61"/>
      <c r="J672" s="16"/>
      <c r="R672" s="16"/>
      <c r="Z672" s="16"/>
      <c r="AA672" s="61"/>
      <c r="AH672" s="16"/>
      <c r="AP672" s="16"/>
      <c r="AQ672" s="61"/>
      <c r="AX672" s="16"/>
      <c r="BF672" s="16"/>
      <c r="BH672" s="16"/>
    </row>
    <row r="673" spans="1:60" ht="12.75" x14ac:dyDescent="0.2">
      <c r="A673" s="143"/>
      <c r="B673" s="126"/>
      <c r="C673" s="61"/>
      <c r="J673" s="16"/>
      <c r="R673" s="16"/>
      <c r="Z673" s="16"/>
      <c r="AA673" s="61"/>
      <c r="AH673" s="16"/>
      <c r="AP673" s="16"/>
      <c r="AQ673" s="61"/>
      <c r="AX673" s="16"/>
      <c r="BF673" s="16"/>
      <c r="BH673" s="16"/>
    </row>
    <row r="674" spans="1:60" ht="12.75" x14ac:dyDescent="0.2">
      <c r="A674" s="143"/>
      <c r="B674" s="126"/>
      <c r="C674" s="61"/>
      <c r="J674" s="16"/>
      <c r="R674" s="16"/>
      <c r="Z674" s="16"/>
      <c r="AA674" s="61"/>
      <c r="AH674" s="16"/>
      <c r="AP674" s="16"/>
      <c r="AQ674" s="61"/>
      <c r="AX674" s="16"/>
      <c r="BF674" s="16"/>
      <c r="BH674" s="16"/>
    </row>
    <row r="675" spans="1:60" ht="12.75" x14ac:dyDescent="0.2">
      <c r="A675" s="143"/>
      <c r="B675" s="126"/>
      <c r="C675" s="61"/>
      <c r="J675" s="16"/>
      <c r="R675" s="16"/>
      <c r="Z675" s="16"/>
      <c r="AA675" s="61"/>
      <c r="AH675" s="16"/>
      <c r="AP675" s="16"/>
      <c r="AQ675" s="61"/>
      <c r="AX675" s="16"/>
      <c r="BF675" s="16"/>
      <c r="BH675" s="16"/>
    </row>
    <row r="676" spans="1:60" ht="12.75" x14ac:dyDescent="0.2">
      <c r="A676" s="143"/>
      <c r="B676" s="126"/>
      <c r="C676" s="61"/>
      <c r="J676" s="16"/>
      <c r="R676" s="16"/>
      <c r="Z676" s="16"/>
      <c r="AA676" s="61"/>
      <c r="AH676" s="16"/>
      <c r="AP676" s="16"/>
      <c r="AQ676" s="61"/>
      <c r="AX676" s="16"/>
      <c r="BF676" s="16"/>
      <c r="BH676" s="16"/>
    </row>
    <row r="677" spans="1:60" ht="12.75" x14ac:dyDescent="0.2">
      <c r="A677" s="143"/>
      <c r="B677" s="126"/>
      <c r="C677" s="61"/>
      <c r="J677" s="16"/>
      <c r="R677" s="16"/>
      <c r="Z677" s="16"/>
      <c r="AA677" s="61"/>
      <c r="AH677" s="16"/>
      <c r="AP677" s="16"/>
      <c r="AQ677" s="61"/>
      <c r="AX677" s="16"/>
      <c r="BF677" s="16"/>
      <c r="BH677" s="16"/>
    </row>
    <row r="678" spans="1:60" ht="12.75" x14ac:dyDescent="0.2">
      <c r="A678" s="143"/>
      <c r="B678" s="126"/>
      <c r="C678" s="61"/>
      <c r="J678" s="16"/>
      <c r="R678" s="16"/>
      <c r="Z678" s="16"/>
      <c r="AA678" s="61"/>
      <c r="AH678" s="16"/>
      <c r="AP678" s="16"/>
      <c r="AQ678" s="61"/>
      <c r="AX678" s="16"/>
      <c r="BF678" s="16"/>
      <c r="BH678" s="16"/>
    </row>
    <row r="679" spans="1:60" ht="12.75" x14ac:dyDescent="0.2">
      <c r="A679" s="143"/>
      <c r="B679" s="126"/>
      <c r="C679" s="61"/>
      <c r="J679" s="16"/>
      <c r="R679" s="16"/>
      <c r="Z679" s="16"/>
      <c r="AA679" s="61"/>
      <c r="AH679" s="16"/>
      <c r="AP679" s="16"/>
      <c r="AQ679" s="61"/>
      <c r="AX679" s="16"/>
      <c r="BF679" s="16"/>
      <c r="BH679" s="16"/>
    </row>
    <row r="680" spans="1:60" ht="12.75" x14ac:dyDescent="0.2">
      <c r="A680" s="143"/>
      <c r="B680" s="126"/>
      <c r="C680" s="61"/>
      <c r="J680" s="16"/>
      <c r="R680" s="16"/>
      <c r="Z680" s="16"/>
      <c r="AA680" s="61"/>
      <c r="AH680" s="16"/>
      <c r="AP680" s="16"/>
      <c r="AQ680" s="61"/>
      <c r="AX680" s="16"/>
      <c r="BF680" s="16"/>
      <c r="BH680" s="16"/>
    </row>
    <row r="681" spans="1:60" ht="12.75" x14ac:dyDescent="0.2">
      <c r="A681" s="143"/>
      <c r="B681" s="126"/>
      <c r="C681" s="61"/>
      <c r="J681" s="16"/>
      <c r="R681" s="16"/>
      <c r="Z681" s="16"/>
      <c r="AA681" s="61"/>
      <c r="AH681" s="16"/>
      <c r="AP681" s="16"/>
      <c r="AQ681" s="61"/>
      <c r="AX681" s="16"/>
      <c r="BF681" s="16"/>
      <c r="BH681" s="16"/>
    </row>
    <row r="682" spans="1:60" ht="12.75" x14ac:dyDescent="0.2">
      <c r="A682" s="143"/>
      <c r="B682" s="126"/>
      <c r="C682" s="61"/>
      <c r="J682" s="16"/>
      <c r="R682" s="16"/>
      <c r="Z682" s="16"/>
      <c r="AA682" s="61"/>
      <c r="AH682" s="16"/>
      <c r="AP682" s="16"/>
      <c r="AQ682" s="61"/>
      <c r="AX682" s="16"/>
      <c r="BF682" s="16"/>
      <c r="BH682" s="16"/>
    </row>
    <row r="683" spans="1:60" ht="12.75" x14ac:dyDescent="0.2">
      <c r="A683" s="143"/>
      <c r="B683" s="126"/>
      <c r="C683" s="61"/>
      <c r="J683" s="16"/>
      <c r="R683" s="16"/>
      <c r="Z683" s="16"/>
      <c r="AA683" s="61"/>
      <c r="AH683" s="16"/>
      <c r="AP683" s="16"/>
      <c r="AQ683" s="61"/>
      <c r="AX683" s="16"/>
      <c r="BF683" s="16"/>
      <c r="BH683" s="16"/>
    </row>
    <row r="684" spans="1:60" ht="12.75" x14ac:dyDescent="0.2">
      <c r="A684" s="143"/>
      <c r="B684" s="126"/>
      <c r="C684" s="61"/>
      <c r="J684" s="16"/>
      <c r="R684" s="16"/>
      <c r="Z684" s="16"/>
      <c r="AA684" s="61"/>
      <c r="AH684" s="16"/>
      <c r="AP684" s="16"/>
      <c r="AQ684" s="61"/>
      <c r="AX684" s="16"/>
      <c r="BF684" s="16"/>
      <c r="BH684" s="16"/>
    </row>
    <row r="685" spans="1:60" ht="12.75" x14ac:dyDescent="0.2">
      <c r="A685" s="143"/>
      <c r="B685" s="126"/>
      <c r="C685" s="61"/>
      <c r="J685" s="16"/>
      <c r="R685" s="16"/>
      <c r="Z685" s="16"/>
      <c r="AA685" s="61"/>
      <c r="AH685" s="16"/>
      <c r="AP685" s="16"/>
      <c r="AQ685" s="61"/>
      <c r="AX685" s="16"/>
      <c r="BF685" s="16"/>
      <c r="BH685" s="16"/>
    </row>
    <row r="686" spans="1:60" ht="12.75" x14ac:dyDescent="0.2">
      <c r="A686" s="143"/>
      <c r="B686" s="126"/>
      <c r="C686" s="61"/>
      <c r="J686" s="16"/>
      <c r="R686" s="16"/>
      <c r="Z686" s="16"/>
      <c r="AA686" s="61"/>
      <c r="AH686" s="16"/>
      <c r="AP686" s="16"/>
      <c r="AQ686" s="61"/>
      <c r="AX686" s="16"/>
      <c r="BF686" s="16"/>
      <c r="BH686" s="16"/>
    </row>
    <row r="687" spans="1:60" ht="12.75" x14ac:dyDescent="0.2">
      <c r="A687" s="143"/>
      <c r="B687" s="126"/>
      <c r="C687" s="61"/>
      <c r="J687" s="16"/>
      <c r="R687" s="16"/>
      <c r="Z687" s="16"/>
      <c r="AA687" s="61"/>
      <c r="AH687" s="16"/>
      <c r="AP687" s="16"/>
      <c r="AQ687" s="61"/>
      <c r="AX687" s="16"/>
      <c r="BF687" s="16"/>
      <c r="BH687" s="16"/>
    </row>
    <row r="688" spans="1:60" ht="12.75" x14ac:dyDescent="0.2">
      <c r="A688" s="143"/>
      <c r="B688" s="126"/>
      <c r="C688" s="61"/>
      <c r="J688" s="16"/>
      <c r="R688" s="16"/>
      <c r="Z688" s="16"/>
      <c r="AA688" s="61"/>
      <c r="AH688" s="16"/>
      <c r="AP688" s="16"/>
      <c r="AQ688" s="61"/>
      <c r="AX688" s="16"/>
      <c r="BF688" s="16"/>
      <c r="BH688" s="16"/>
    </row>
    <row r="689" spans="1:60" ht="12.75" x14ac:dyDescent="0.2">
      <c r="A689" s="143"/>
      <c r="B689" s="126"/>
      <c r="C689" s="61"/>
      <c r="J689" s="16"/>
      <c r="R689" s="16"/>
      <c r="Z689" s="16"/>
      <c r="AA689" s="61"/>
      <c r="AH689" s="16"/>
      <c r="AP689" s="16"/>
      <c r="AQ689" s="61"/>
      <c r="AX689" s="16"/>
      <c r="BF689" s="16"/>
      <c r="BH689" s="16"/>
    </row>
    <row r="690" spans="1:60" ht="12.75" x14ac:dyDescent="0.2">
      <c r="A690" s="143"/>
      <c r="B690" s="126"/>
      <c r="C690" s="61"/>
      <c r="J690" s="16"/>
      <c r="R690" s="16"/>
      <c r="Z690" s="16"/>
      <c r="AA690" s="61"/>
      <c r="AH690" s="16"/>
      <c r="AP690" s="16"/>
      <c r="AQ690" s="61"/>
      <c r="AX690" s="16"/>
      <c r="BF690" s="16"/>
      <c r="BH690" s="16"/>
    </row>
    <row r="691" spans="1:60" ht="12.75" x14ac:dyDescent="0.2">
      <c r="A691" s="143"/>
      <c r="B691" s="126"/>
      <c r="C691" s="61"/>
      <c r="J691" s="16"/>
      <c r="R691" s="16"/>
      <c r="Z691" s="16"/>
      <c r="AA691" s="61"/>
      <c r="AH691" s="16"/>
      <c r="AP691" s="16"/>
      <c r="AQ691" s="61"/>
      <c r="AX691" s="16"/>
      <c r="BF691" s="16"/>
      <c r="BH691" s="16"/>
    </row>
    <row r="692" spans="1:60" ht="12.75" x14ac:dyDescent="0.2">
      <c r="A692" s="143"/>
      <c r="B692" s="126"/>
      <c r="C692" s="61"/>
      <c r="J692" s="16"/>
      <c r="R692" s="16"/>
      <c r="Z692" s="16"/>
      <c r="AA692" s="61"/>
      <c r="AH692" s="16"/>
      <c r="AP692" s="16"/>
      <c r="AQ692" s="61"/>
      <c r="AX692" s="16"/>
      <c r="BF692" s="16"/>
      <c r="BH692" s="16"/>
    </row>
    <row r="693" spans="1:60" ht="12.75" x14ac:dyDescent="0.2">
      <c r="A693" s="143"/>
      <c r="B693" s="126"/>
      <c r="C693" s="61"/>
      <c r="J693" s="16"/>
      <c r="R693" s="16"/>
      <c r="Z693" s="16"/>
      <c r="AA693" s="61"/>
      <c r="AH693" s="16"/>
      <c r="AP693" s="16"/>
      <c r="AQ693" s="61"/>
      <c r="AX693" s="16"/>
      <c r="BF693" s="16"/>
      <c r="BH693" s="16"/>
    </row>
    <row r="694" spans="1:60" ht="12.75" x14ac:dyDescent="0.2">
      <c r="A694" s="143"/>
      <c r="B694" s="126"/>
      <c r="C694" s="61"/>
      <c r="J694" s="16"/>
      <c r="R694" s="16"/>
      <c r="Z694" s="16"/>
      <c r="AA694" s="61"/>
      <c r="AH694" s="16"/>
      <c r="AP694" s="16"/>
      <c r="AQ694" s="61"/>
      <c r="AX694" s="16"/>
      <c r="BF694" s="16"/>
      <c r="BH694" s="16"/>
    </row>
    <row r="695" spans="1:60" ht="12.75" x14ac:dyDescent="0.2">
      <c r="A695" s="143"/>
      <c r="B695" s="126"/>
      <c r="C695" s="61"/>
      <c r="J695" s="16"/>
      <c r="R695" s="16"/>
      <c r="Z695" s="16"/>
      <c r="AA695" s="61"/>
      <c r="AH695" s="16"/>
      <c r="AP695" s="16"/>
      <c r="AQ695" s="61"/>
      <c r="AX695" s="16"/>
      <c r="BF695" s="16"/>
      <c r="BH695" s="16"/>
    </row>
    <row r="696" spans="1:60" ht="12.75" x14ac:dyDescent="0.2">
      <c r="A696" s="143"/>
      <c r="B696" s="126"/>
      <c r="C696" s="61"/>
      <c r="J696" s="16"/>
      <c r="R696" s="16"/>
      <c r="Z696" s="16"/>
      <c r="AA696" s="61"/>
      <c r="AH696" s="16"/>
      <c r="AP696" s="16"/>
      <c r="AQ696" s="61"/>
      <c r="AX696" s="16"/>
      <c r="BF696" s="16"/>
      <c r="BH696" s="16"/>
    </row>
    <row r="697" spans="1:60" ht="12.75" x14ac:dyDescent="0.2">
      <c r="A697" s="143"/>
      <c r="B697" s="126"/>
      <c r="C697" s="61"/>
      <c r="J697" s="16"/>
      <c r="R697" s="16"/>
      <c r="Z697" s="16"/>
      <c r="AA697" s="61"/>
      <c r="AH697" s="16"/>
      <c r="AP697" s="16"/>
      <c r="AQ697" s="61"/>
      <c r="AX697" s="16"/>
      <c r="BF697" s="16"/>
      <c r="BH697" s="16"/>
    </row>
    <row r="698" spans="1:60" ht="12.75" x14ac:dyDescent="0.2">
      <c r="A698" s="143"/>
      <c r="B698" s="126"/>
      <c r="C698" s="61"/>
      <c r="J698" s="16"/>
      <c r="R698" s="16"/>
      <c r="Z698" s="16"/>
      <c r="AA698" s="61"/>
      <c r="AH698" s="16"/>
      <c r="AP698" s="16"/>
      <c r="AQ698" s="61"/>
      <c r="AX698" s="16"/>
      <c r="BF698" s="16"/>
      <c r="BH698" s="16"/>
    </row>
    <row r="699" spans="1:60" ht="12.75" x14ac:dyDescent="0.2">
      <c r="A699" s="143"/>
      <c r="B699" s="126"/>
      <c r="C699" s="61"/>
      <c r="J699" s="16"/>
      <c r="R699" s="16"/>
      <c r="Z699" s="16"/>
      <c r="AA699" s="61"/>
      <c r="AH699" s="16"/>
      <c r="AP699" s="16"/>
      <c r="AQ699" s="61"/>
      <c r="AX699" s="16"/>
      <c r="BF699" s="16"/>
      <c r="BH699" s="16"/>
    </row>
    <row r="700" spans="1:60" ht="12.75" x14ac:dyDescent="0.2">
      <c r="A700" s="143"/>
      <c r="B700" s="126"/>
      <c r="C700" s="61"/>
      <c r="J700" s="16"/>
      <c r="R700" s="16"/>
      <c r="Z700" s="16"/>
      <c r="AA700" s="61"/>
      <c r="AH700" s="16"/>
      <c r="AP700" s="16"/>
      <c r="AQ700" s="61"/>
      <c r="AX700" s="16"/>
      <c r="BF700" s="16"/>
      <c r="BH700" s="16"/>
    </row>
    <row r="701" spans="1:60" ht="12.75" x14ac:dyDescent="0.2">
      <c r="A701" s="143"/>
      <c r="B701" s="126"/>
      <c r="C701" s="61"/>
      <c r="J701" s="16"/>
      <c r="R701" s="16"/>
      <c r="Z701" s="16"/>
      <c r="AA701" s="61"/>
      <c r="AH701" s="16"/>
      <c r="AP701" s="16"/>
      <c r="AQ701" s="61"/>
      <c r="AX701" s="16"/>
      <c r="BF701" s="16"/>
      <c r="BH701" s="16"/>
    </row>
    <row r="702" spans="1:60" ht="12.75" x14ac:dyDescent="0.2">
      <c r="A702" s="143"/>
      <c r="B702" s="126"/>
      <c r="C702" s="61"/>
      <c r="J702" s="16"/>
      <c r="R702" s="16"/>
      <c r="Z702" s="16"/>
      <c r="AA702" s="61"/>
      <c r="AH702" s="16"/>
      <c r="AP702" s="16"/>
      <c r="AQ702" s="61"/>
      <c r="AX702" s="16"/>
      <c r="BF702" s="16"/>
      <c r="BH702" s="16"/>
    </row>
    <row r="703" spans="1:60" ht="12.75" x14ac:dyDescent="0.2">
      <c r="A703" s="143"/>
      <c r="B703" s="126"/>
      <c r="C703" s="61"/>
      <c r="J703" s="16"/>
      <c r="R703" s="16"/>
      <c r="Z703" s="16"/>
      <c r="AA703" s="61"/>
      <c r="AH703" s="16"/>
      <c r="AP703" s="16"/>
      <c r="AQ703" s="61"/>
      <c r="AX703" s="16"/>
      <c r="BF703" s="16"/>
      <c r="BH703" s="16"/>
    </row>
    <row r="704" spans="1:60" ht="12.75" x14ac:dyDescent="0.2">
      <c r="A704" s="143"/>
      <c r="B704" s="126"/>
      <c r="C704" s="61"/>
      <c r="J704" s="16"/>
      <c r="R704" s="16"/>
      <c r="Z704" s="16"/>
      <c r="AA704" s="61"/>
      <c r="AH704" s="16"/>
      <c r="AP704" s="16"/>
      <c r="AQ704" s="61"/>
      <c r="AX704" s="16"/>
      <c r="BF704" s="16"/>
      <c r="BH704" s="16"/>
    </row>
    <row r="705" spans="1:60" ht="12.75" x14ac:dyDescent="0.2">
      <c r="A705" s="143"/>
      <c r="B705" s="126"/>
      <c r="C705" s="61"/>
      <c r="J705" s="16"/>
      <c r="R705" s="16"/>
      <c r="Z705" s="16"/>
      <c r="AA705" s="61"/>
      <c r="AH705" s="16"/>
      <c r="AP705" s="16"/>
      <c r="AQ705" s="61"/>
      <c r="AX705" s="16"/>
      <c r="BF705" s="16"/>
      <c r="BH705" s="16"/>
    </row>
    <row r="706" spans="1:60" ht="12.75" x14ac:dyDescent="0.2">
      <c r="A706" s="143"/>
      <c r="B706" s="126"/>
      <c r="C706" s="61"/>
      <c r="J706" s="16"/>
      <c r="R706" s="16"/>
      <c r="Z706" s="16"/>
      <c r="AA706" s="61"/>
      <c r="AH706" s="16"/>
      <c r="AP706" s="16"/>
      <c r="AQ706" s="61"/>
      <c r="AX706" s="16"/>
      <c r="BF706" s="16"/>
      <c r="BH706" s="16"/>
    </row>
    <row r="707" spans="1:60" ht="12.75" x14ac:dyDescent="0.2">
      <c r="A707" s="143"/>
      <c r="B707" s="126"/>
      <c r="C707" s="61"/>
      <c r="J707" s="16"/>
      <c r="R707" s="16"/>
      <c r="Z707" s="16"/>
      <c r="AA707" s="61"/>
      <c r="AH707" s="16"/>
      <c r="AP707" s="16"/>
      <c r="AQ707" s="61"/>
      <c r="AX707" s="16"/>
      <c r="BF707" s="16"/>
      <c r="BH707" s="16"/>
    </row>
    <row r="708" spans="1:60" ht="12.75" x14ac:dyDescent="0.2">
      <c r="A708" s="143"/>
      <c r="B708" s="126"/>
      <c r="C708" s="61"/>
      <c r="J708" s="16"/>
      <c r="R708" s="16"/>
      <c r="Z708" s="16"/>
      <c r="AA708" s="61"/>
      <c r="AH708" s="16"/>
      <c r="AP708" s="16"/>
      <c r="AQ708" s="61"/>
      <c r="AX708" s="16"/>
      <c r="BF708" s="16"/>
      <c r="BH708" s="16"/>
    </row>
    <row r="709" spans="1:60" ht="12.75" x14ac:dyDescent="0.2">
      <c r="A709" s="143"/>
      <c r="B709" s="126"/>
      <c r="C709" s="61"/>
      <c r="J709" s="16"/>
      <c r="R709" s="16"/>
      <c r="Z709" s="16"/>
      <c r="AA709" s="61"/>
      <c r="AH709" s="16"/>
      <c r="AP709" s="16"/>
      <c r="AQ709" s="61"/>
      <c r="AX709" s="16"/>
      <c r="BF709" s="16"/>
      <c r="BH709" s="16"/>
    </row>
    <row r="710" spans="1:60" ht="12.75" x14ac:dyDescent="0.2">
      <c r="A710" s="143"/>
      <c r="B710" s="126"/>
      <c r="C710" s="61"/>
      <c r="J710" s="16"/>
      <c r="R710" s="16"/>
      <c r="Z710" s="16"/>
      <c r="AA710" s="61"/>
      <c r="AH710" s="16"/>
      <c r="AP710" s="16"/>
      <c r="AQ710" s="61"/>
      <c r="AX710" s="16"/>
      <c r="BF710" s="16"/>
      <c r="BH710" s="16"/>
    </row>
    <row r="711" spans="1:60" ht="12.75" x14ac:dyDescent="0.2">
      <c r="A711" s="143"/>
      <c r="B711" s="126"/>
      <c r="C711" s="61"/>
      <c r="J711" s="16"/>
      <c r="R711" s="16"/>
      <c r="Z711" s="16"/>
      <c r="AA711" s="61"/>
      <c r="AH711" s="16"/>
      <c r="AP711" s="16"/>
      <c r="AQ711" s="61"/>
      <c r="AX711" s="16"/>
      <c r="BF711" s="16"/>
      <c r="BH711" s="16"/>
    </row>
    <row r="712" spans="1:60" ht="12.75" x14ac:dyDescent="0.2">
      <c r="A712" s="143"/>
      <c r="B712" s="126"/>
      <c r="C712" s="61"/>
      <c r="J712" s="16"/>
      <c r="R712" s="16"/>
      <c r="Z712" s="16"/>
      <c r="AA712" s="61"/>
      <c r="AH712" s="16"/>
      <c r="AP712" s="16"/>
      <c r="AQ712" s="61"/>
      <c r="AX712" s="16"/>
      <c r="BF712" s="16"/>
      <c r="BH712" s="16"/>
    </row>
    <row r="713" spans="1:60" ht="12.75" x14ac:dyDescent="0.2">
      <c r="A713" s="143"/>
      <c r="B713" s="126"/>
      <c r="C713" s="61"/>
      <c r="J713" s="16"/>
      <c r="R713" s="16"/>
      <c r="Z713" s="16"/>
      <c r="AA713" s="61"/>
      <c r="AH713" s="16"/>
      <c r="AP713" s="16"/>
      <c r="AQ713" s="61"/>
      <c r="AX713" s="16"/>
      <c r="BF713" s="16"/>
      <c r="BH713" s="16"/>
    </row>
    <row r="714" spans="1:60" ht="12.75" x14ac:dyDescent="0.2">
      <c r="A714" s="143"/>
      <c r="B714" s="126"/>
      <c r="C714" s="61"/>
      <c r="J714" s="16"/>
      <c r="R714" s="16"/>
      <c r="Z714" s="16"/>
      <c r="AA714" s="61"/>
      <c r="AH714" s="16"/>
      <c r="AP714" s="16"/>
      <c r="AQ714" s="61"/>
      <c r="AX714" s="16"/>
      <c r="BF714" s="16"/>
      <c r="BH714" s="16"/>
    </row>
    <row r="715" spans="1:60" ht="12.75" x14ac:dyDescent="0.2">
      <c r="A715" s="143"/>
      <c r="B715" s="126"/>
      <c r="C715" s="61"/>
      <c r="J715" s="16"/>
      <c r="R715" s="16"/>
      <c r="Z715" s="16"/>
      <c r="AA715" s="61"/>
      <c r="AH715" s="16"/>
      <c r="AP715" s="16"/>
      <c r="AQ715" s="61"/>
      <c r="AX715" s="16"/>
      <c r="BF715" s="16"/>
      <c r="BH715" s="16"/>
    </row>
    <row r="716" spans="1:60" ht="12.75" x14ac:dyDescent="0.2">
      <c r="A716" s="143"/>
      <c r="B716" s="126"/>
      <c r="C716" s="61"/>
      <c r="J716" s="16"/>
      <c r="R716" s="16"/>
      <c r="Z716" s="16"/>
      <c r="AA716" s="61"/>
      <c r="AH716" s="16"/>
      <c r="AP716" s="16"/>
      <c r="AQ716" s="61"/>
      <c r="AX716" s="16"/>
      <c r="BF716" s="16"/>
      <c r="BH716" s="16"/>
    </row>
    <row r="717" spans="1:60" ht="12.75" x14ac:dyDescent="0.2">
      <c r="A717" s="143"/>
      <c r="B717" s="126"/>
      <c r="C717" s="61"/>
      <c r="J717" s="16"/>
      <c r="R717" s="16"/>
      <c r="Z717" s="16"/>
      <c r="AA717" s="61"/>
      <c r="AH717" s="16"/>
      <c r="AP717" s="16"/>
      <c r="AQ717" s="61"/>
      <c r="AX717" s="16"/>
      <c r="BF717" s="16"/>
      <c r="BH717" s="16"/>
    </row>
    <row r="718" spans="1:60" ht="12.75" x14ac:dyDescent="0.2">
      <c r="A718" s="143"/>
      <c r="B718" s="126"/>
      <c r="C718" s="61"/>
      <c r="J718" s="16"/>
      <c r="R718" s="16"/>
      <c r="Z718" s="16"/>
      <c r="AA718" s="61"/>
      <c r="AH718" s="16"/>
      <c r="AP718" s="16"/>
      <c r="AQ718" s="61"/>
      <c r="AX718" s="16"/>
      <c r="BF718" s="16"/>
      <c r="BH718" s="16"/>
    </row>
    <row r="719" spans="1:60" ht="12.75" x14ac:dyDescent="0.2">
      <c r="A719" s="143"/>
      <c r="B719" s="126"/>
      <c r="C719" s="61"/>
      <c r="J719" s="16"/>
      <c r="R719" s="16"/>
      <c r="Z719" s="16"/>
      <c r="AA719" s="61"/>
      <c r="AH719" s="16"/>
      <c r="AP719" s="16"/>
      <c r="AQ719" s="61"/>
      <c r="AX719" s="16"/>
      <c r="BF719" s="16"/>
      <c r="BH719" s="16"/>
    </row>
    <row r="720" spans="1:60" ht="12.75" x14ac:dyDescent="0.2">
      <c r="A720" s="143"/>
      <c r="B720" s="126"/>
      <c r="C720" s="61"/>
      <c r="J720" s="16"/>
      <c r="R720" s="16"/>
      <c r="Z720" s="16"/>
      <c r="AA720" s="61"/>
      <c r="AH720" s="16"/>
      <c r="AP720" s="16"/>
      <c r="AQ720" s="61"/>
      <c r="AX720" s="16"/>
      <c r="BF720" s="16"/>
      <c r="BH720" s="16"/>
    </row>
    <row r="721" spans="1:60" ht="12.75" x14ac:dyDescent="0.2">
      <c r="A721" s="143"/>
      <c r="B721" s="126"/>
      <c r="C721" s="61"/>
      <c r="J721" s="16"/>
      <c r="R721" s="16"/>
      <c r="Z721" s="16"/>
      <c r="AA721" s="61"/>
      <c r="AH721" s="16"/>
      <c r="AP721" s="16"/>
      <c r="AQ721" s="61"/>
      <c r="AX721" s="16"/>
      <c r="BF721" s="16"/>
      <c r="BH721" s="16"/>
    </row>
    <row r="722" spans="1:60" ht="12.75" x14ac:dyDescent="0.2">
      <c r="A722" s="143"/>
      <c r="B722" s="126"/>
      <c r="C722" s="61"/>
      <c r="J722" s="16"/>
      <c r="R722" s="16"/>
      <c r="Z722" s="16"/>
      <c r="AA722" s="61"/>
      <c r="AH722" s="16"/>
      <c r="AP722" s="16"/>
      <c r="AQ722" s="61"/>
      <c r="AX722" s="16"/>
      <c r="BF722" s="16"/>
      <c r="BH722" s="16"/>
    </row>
    <row r="723" spans="1:60" ht="12.75" x14ac:dyDescent="0.2">
      <c r="A723" s="143"/>
      <c r="B723" s="126"/>
      <c r="C723" s="61"/>
      <c r="J723" s="16"/>
      <c r="R723" s="16"/>
      <c r="Z723" s="16"/>
      <c r="AA723" s="61"/>
      <c r="AH723" s="16"/>
      <c r="AP723" s="16"/>
      <c r="AQ723" s="61"/>
      <c r="AX723" s="16"/>
      <c r="BF723" s="16"/>
      <c r="BH723" s="16"/>
    </row>
    <row r="724" spans="1:60" ht="12.75" x14ac:dyDescent="0.2">
      <c r="A724" s="143"/>
      <c r="B724" s="126"/>
      <c r="C724" s="61"/>
      <c r="J724" s="16"/>
      <c r="R724" s="16"/>
      <c r="Z724" s="16"/>
      <c r="AA724" s="61"/>
      <c r="AH724" s="16"/>
      <c r="AP724" s="16"/>
      <c r="AQ724" s="61"/>
      <c r="AX724" s="16"/>
      <c r="BF724" s="16"/>
      <c r="BH724" s="16"/>
    </row>
    <row r="725" spans="1:60" ht="12.75" x14ac:dyDescent="0.2">
      <c r="A725" s="143"/>
      <c r="B725" s="126"/>
      <c r="C725" s="61"/>
      <c r="J725" s="16"/>
      <c r="R725" s="16"/>
      <c r="Z725" s="16"/>
      <c r="AA725" s="61"/>
      <c r="AH725" s="16"/>
      <c r="AP725" s="16"/>
      <c r="AQ725" s="61"/>
      <c r="AX725" s="16"/>
      <c r="BF725" s="16"/>
      <c r="BH725" s="16"/>
    </row>
    <row r="726" spans="1:60" ht="12.75" x14ac:dyDescent="0.2">
      <c r="A726" s="143"/>
      <c r="B726" s="126"/>
      <c r="C726" s="61"/>
      <c r="J726" s="16"/>
      <c r="R726" s="16"/>
      <c r="Z726" s="16"/>
      <c r="AA726" s="61"/>
      <c r="AH726" s="16"/>
      <c r="AP726" s="16"/>
      <c r="AQ726" s="61"/>
      <c r="AX726" s="16"/>
      <c r="BF726" s="16"/>
      <c r="BH726" s="16"/>
    </row>
    <row r="727" spans="1:60" ht="12.75" x14ac:dyDescent="0.2">
      <c r="A727" s="143"/>
      <c r="B727" s="126"/>
      <c r="C727" s="61"/>
      <c r="J727" s="16"/>
      <c r="R727" s="16"/>
      <c r="Z727" s="16"/>
      <c r="AA727" s="61"/>
      <c r="AH727" s="16"/>
      <c r="AP727" s="16"/>
      <c r="AQ727" s="61"/>
      <c r="AX727" s="16"/>
      <c r="BF727" s="16"/>
      <c r="BH727" s="16"/>
    </row>
    <row r="728" spans="1:60" ht="12.75" x14ac:dyDescent="0.2">
      <c r="A728" s="143"/>
      <c r="B728" s="126"/>
      <c r="C728" s="61"/>
      <c r="J728" s="16"/>
      <c r="R728" s="16"/>
      <c r="Z728" s="16"/>
      <c r="AA728" s="61"/>
      <c r="AH728" s="16"/>
      <c r="AP728" s="16"/>
      <c r="AQ728" s="61"/>
      <c r="AX728" s="16"/>
      <c r="BF728" s="16"/>
      <c r="BH728" s="16"/>
    </row>
    <row r="729" spans="1:60" ht="12.75" x14ac:dyDescent="0.2">
      <c r="A729" s="143"/>
      <c r="B729" s="126"/>
      <c r="C729" s="61"/>
      <c r="J729" s="16"/>
      <c r="R729" s="16"/>
      <c r="Z729" s="16"/>
      <c r="AA729" s="61"/>
      <c r="AH729" s="16"/>
      <c r="AP729" s="16"/>
      <c r="AQ729" s="61"/>
      <c r="AX729" s="16"/>
      <c r="BF729" s="16"/>
      <c r="BH729" s="16"/>
    </row>
    <row r="730" spans="1:60" ht="12.75" x14ac:dyDescent="0.2">
      <c r="A730" s="143"/>
      <c r="B730" s="126"/>
      <c r="C730" s="61"/>
      <c r="J730" s="16"/>
      <c r="R730" s="16"/>
      <c r="Z730" s="16"/>
      <c r="AA730" s="61"/>
      <c r="AH730" s="16"/>
      <c r="AP730" s="16"/>
      <c r="AQ730" s="61"/>
      <c r="AX730" s="16"/>
      <c r="BF730" s="16"/>
      <c r="BH730" s="16"/>
    </row>
    <row r="731" spans="1:60" ht="12.75" x14ac:dyDescent="0.2">
      <c r="A731" s="143"/>
      <c r="B731" s="126"/>
      <c r="C731" s="61"/>
      <c r="J731" s="16"/>
      <c r="R731" s="16"/>
      <c r="Z731" s="16"/>
      <c r="AA731" s="61"/>
      <c r="AH731" s="16"/>
      <c r="AP731" s="16"/>
      <c r="AQ731" s="61"/>
      <c r="AX731" s="16"/>
      <c r="BF731" s="16"/>
      <c r="BH731" s="16"/>
    </row>
    <row r="732" spans="1:60" ht="12.75" x14ac:dyDescent="0.2">
      <c r="A732" s="143"/>
      <c r="B732" s="126"/>
      <c r="C732" s="61"/>
      <c r="J732" s="16"/>
      <c r="R732" s="16"/>
      <c r="Z732" s="16"/>
      <c r="AA732" s="61"/>
      <c r="AH732" s="16"/>
      <c r="AP732" s="16"/>
      <c r="AQ732" s="61"/>
      <c r="AX732" s="16"/>
      <c r="BF732" s="16"/>
      <c r="BH732" s="16"/>
    </row>
    <row r="733" spans="1:60" ht="12.75" x14ac:dyDescent="0.2">
      <c r="A733" s="143"/>
      <c r="B733" s="126"/>
      <c r="C733" s="61"/>
      <c r="J733" s="16"/>
      <c r="R733" s="16"/>
      <c r="Z733" s="16"/>
      <c r="AA733" s="61"/>
      <c r="AH733" s="16"/>
      <c r="AP733" s="16"/>
      <c r="AQ733" s="61"/>
      <c r="AX733" s="16"/>
      <c r="BF733" s="16"/>
      <c r="BH733" s="16"/>
    </row>
    <row r="734" spans="1:60" ht="12.75" x14ac:dyDescent="0.2">
      <c r="A734" s="143"/>
      <c r="B734" s="126"/>
      <c r="C734" s="61"/>
      <c r="J734" s="16"/>
      <c r="R734" s="16"/>
      <c r="Z734" s="16"/>
      <c r="AA734" s="61"/>
      <c r="AH734" s="16"/>
      <c r="AP734" s="16"/>
      <c r="AQ734" s="61"/>
      <c r="AX734" s="16"/>
      <c r="BF734" s="16"/>
      <c r="BH734" s="16"/>
    </row>
    <row r="735" spans="1:60" ht="12.75" x14ac:dyDescent="0.2">
      <c r="A735" s="143"/>
      <c r="B735" s="126"/>
      <c r="C735" s="61"/>
      <c r="J735" s="16"/>
      <c r="R735" s="16"/>
      <c r="Z735" s="16"/>
      <c r="AA735" s="61"/>
      <c r="AH735" s="16"/>
      <c r="AP735" s="16"/>
      <c r="AQ735" s="61"/>
      <c r="AX735" s="16"/>
      <c r="BF735" s="16"/>
      <c r="BH735" s="16"/>
    </row>
    <row r="736" spans="1:60" ht="12.75" x14ac:dyDescent="0.2">
      <c r="A736" s="143"/>
      <c r="B736" s="126"/>
      <c r="C736" s="61"/>
      <c r="J736" s="16"/>
      <c r="R736" s="16"/>
      <c r="Z736" s="16"/>
      <c r="AA736" s="61"/>
      <c r="AH736" s="16"/>
      <c r="AP736" s="16"/>
      <c r="AQ736" s="61"/>
      <c r="AX736" s="16"/>
      <c r="BF736" s="16"/>
      <c r="BH736" s="16"/>
    </row>
    <row r="737" spans="1:60" ht="12.75" x14ac:dyDescent="0.2">
      <c r="A737" s="143"/>
      <c r="B737" s="126"/>
      <c r="C737" s="61"/>
      <c r="J737" s="16"/>
      <c r="R737" s="16"/>
      <c r="Z737" s="16"/>
      <c r="AA737" s="61"/>
      <c r="AH737" s="16"/>
      <c r="AP737" s="16"/>
      <c r="AQ737" s="61"/>
      <c r="AX737" s="16"/>
      <c r="BF737" s="16"/>
      <c r="BH737" s="16"/>
    </row>
    <row r="738" spans="1:60" ht="12.75" x14ac:dyDescent="0.2">
      <c r="A738" s="143"/>
      <c r="B738" s="126"/>
      <c r="C738" s="61"/>
      <c r="J738" s="16"/>
      <c r="R738" s="16"/>
      <c r="Z738" s="16"/>
      <c r="AA738" s="61"/>
      <c r="AH738" s="16"/>
      <c r="AP738" s="16"/>
      <c r="AQ738" s="61"/>
      <c r="AX738" s="16"/>
      <c r="BF738" s="16"/>
      <c r="BH738" s="16"/>
    </row>
    <row r="739" spans="1:60" ht="12.75" x14ac:dyDescent="0.2">
      <c r="A739" s="143"/>
      <c r="B739" s="126"/>
      <c r="C739" s="61"/>
      <c r="J739" s="16"/>
      <c r="R739" s="16"/>
      <c r="Z739" s="16"/>
      <c r="AA739" s="61"/>
      <c r="AH739" s="16"/>
      <c r="AP739" s="16"/>
      <c r="AQ739" s="61"/>
      <c r="AX739" s="16"/>
      <c r="BF739" s="16"/>
      <c r="BH739" s="16"/>
    </row>
    <row r="740" spans="1:60" ht="12.75" x14ac:dyDescent="0.2">
      <c r="A740" s="143"/>
      <c r="B740" s="126"/>
      <c r="C740" s="61"/>
      <c r="J740" s="16"/>
      <c r="R740" s="16"/>
      <c r="Z740" s="16"/>
      <c r="AA740" s="61"/>
      <c r="AH740" s="16"/>
      <c r="AP740" s="16"/>
      <c r="AQ740" s="61"/>
      <c r="AX740" s="16"/>
      <c r="BF740" s="16"/>
      <c r="BH740" s="16"/>
    </row>
    <row r="741" spans="1:60" ht="12.75" x14ac:dyDescent="0.2">
      <c r="A741" s="143"/>
      <c r="B741" s="126"/>
      <c r="C741" s="61"/>
      <c r="J741" s="16"/>
      <c r="R741" s="16"/>
      <c r="Z741" s="16"/>
      <c r="AA741" s="61"/>
      <c r="AH741" s="16"/>
      <c r="AP741" s="16"/>
      <c r="AQ741" s="61"/>
      <c r="AX741" s="16"/>
      <c r="BF741" s="16"/>
      <c r="BH741" s="16"/>
    </row>
    <row r="742" spans="1:60" ht="12.75" x14ac:dyDescent="0.2">
      <c r="A742" s="143"/>
      <c r="B742" s="126"/>
      <c r="C742" s="61"/>
      <c r="J742" s="16"/>
      <c r="R742" s="16"/>
      <c r="Z742" s="16"/>
      <c r="AA742" s="61"/>
      <c r="AH742" s="16"/>
      <c r="AP742" s="16"/>
      <c r="AQ742" s="61"/>
      <c r="AX742" s="16"/>
      <c r="BF742" s="16"/>
      <c r="BH742" s="16"/>
    </row>
    <row r="743" spans="1:60" ht="12.75" x14ac:dyDescent="0.2">
      <c r="A743" s="143"/>
      <c r="B743" s="126"/>
      <c r="C743" s="61"/>
      <c r="J743" s="16"/>
      <c r="R743" s="16"/>
      <c r="Z743" s="16"/>
      <c r="AA743" s="61"/>
      <c r="AH743" s="16"/>
      <c r="AP743" s="16"/>
      <c r="AQ743" s="61"/>
      <c r="AX743" s="16"/>
      <c r="BF743" s="16"/>
      <c r="BH743" s="16"/>
    </row>
    <row r="744" spans="1:60" ht="12.75" x14ac:dyDescent="0.2">
      <c r="A744" s="143"/>
      <c r="B744" s="126"/>
      <c r="C744" s="61"/>
      <c r="J744" s="16"/>
      <c r="R744" s="16"/>
      <c r="Z744" s="16"/>
      <c r="AA744" s="61"/>
      <c r="AH744" s="16"/>
      <c r="AP744" s="16"/>
      <c r="AQ744" s="61"/>
      <c r="AX744" s="16"/>
      <c r="BF744" s="16"/>
      <c r="BH744" s="16"/>
    </row>
    <row r="745" spans="1:60" ht="12.75" x14ac:dyDescent="0.2">
      <c r="A745" s="143"/>
      <c r="B745" s="126"/>
      <c r="C745" s="61"/>
      <c r="J745" s="16"/>
      <c r="R745" s="16"/>
      <c r="Z745" s="16"/>
      <c r="AA745" s="61"/>
      <c r="AH745" s="16"/>
      <c r="AP745" s="16"/>
      <c r="AQ745" s="61"/>
      <c r="AX745" s="16"/>
      <c r="BF745" s="16"/>
      <c r="BH745" s="16"/>
    </row>
    <row r="746" spans="1:60" ht="12.75" x14ac:dyDescent="0.2">
      <c r="A746" s="143"/>
      <c r="B746" s="126"/>
      <c r="C746" s="61"/>
      <c r="J746" s="16"/>
      <c r="R746" s="16"/>
      <c r="Z746" s="16"/>
      <c r="AA746" s="61"/>
      <c r="AH746" s="16"/>
      <c r="AP746" s="16"/>
      <c r="AQ746" s="61"/>
      <c r="AX746" s="16"/>
      <c r="BF746" s="16"/>
      <c r="BH746" s="16"/>
    </row>
    <row r="747" spans="1:60" ht="12.75" x14ac:dyDescent="0.2">
      <c r="A747" s="143"/>
      <c r="B747" s="126"/>
      <c r="C747" s="61"/>
      <c r="J747" s="16"/>
      <c r="R747" s="16"/>
      <c r="Z747" s="16"/>
      <c r="AA747" s="61"/>
      <c r="AH747" s="16"/>
      <c r="AP747" s="16"/>
      <c r="AQ747" s="61"/>
      <c r="AX747" s="16"/>
      <c r="BF747" s="16"/>
      <c r="BH747" s="16"/>
    </row>
    <row r="748" spans="1:60" ht="12.75" x14ac:dyDescent="0.2">
      <c r="A748" s="143"/>
      <c r="B748" s="126"/>
      <c r="C748" s="61"/>
      <c r="J748" s="16"/>
      <c r="R748" s="16"/>
      <c r="Z748" s="16"/>
      <c r="AA748" s="61"/>
      <c r="AH748" s="16"/>
      <c r="AP748" s="16"/>
      <c r="AQ748" s="61"/>
      <c r="AX748" s="16"/>
      <c r="BF748" s="16"/>
      <c r="BH748" s="16"/>
    </row>
    <row r="749" spans="1:60" ht="12.75" x14ac:dyDescent="0.2">
      <c r="A749" s="143"/>
      <c r="B749" s="126"/>
      <c r="C749" s="61"/>
      <c r="J749" s="16"/>
      <c r="R749" s="16"/>
      <c r="Z749" s="16"/>
      <c r="AA749" s="61"/>
      <c r="AH749" s="16"/>
      <c r="AP749" s="16"/>
      <c r="AQ749" s="61"/>
      <c r="AX749" s="16"/>
      <c r="BF749" s="16"/>
      <c r="BH749" s="16"/>
    </row>
    <row r="750" spans="1:60" ht="12.75" x14ac:dyDescent="0.2">
      <c r="A750" s="143"/>
      <c r="B750" s="126"/>
      <c r="C750" s="61"/>
      <c r="J750" s="16"/>
      <c r="R750" s="16"/>
      <c r="Z750" s="16"/>
      <c r="AA750" s="61"/>
      <c r="AH750" s="16"/>
      <c r="AP750" s="16"/>
      <c r="AQ750" s="61"/>
      <c r="AX750" s="16"/>
      <c r="BF750" s="16"/>
      <c r="BH750" s="16"/>
    </row>
    <row r="751" spans="1:60" ht="12.75" x14ac:dyDescent="0.2">
      <c r="A751" s="143"/>
      <c r="B751" s="126"/>
      <c r="C751" s="61"/>
      <c r="J751" s="16"/>
      <c r="R751" s="16"/>
      <c r="Z751" s="16"/>
      <c r="AA751" s="61"/>
      <c r="AH751" s="16"/>
      <c r="AP751" s="16"/>
      <c r="AQ751" s="61"/>
      <c r="AX751" s="16"/>
      <c r="BF751" s="16"/>
      <c r="BH751" s="16"/>
    </row>
    <row r="752" spans="1:60" ht="12.75" x14ac:dyDescent="0.2">
      <c r="A752" s="143"/>
      <c r="B752" s="126"/>
      <c r="C752" s="61"/>
      <c r="J752" s="16"/>
      <c r="R752" s="16"/>
      <c r="Z752" s="16"/>
      <c r="AA752" s="61"/>
      <c r="AH752" s="16"/>
      <c r="AP752" s="16"/>
      <c r="AQ752" s="61"/>
      <c r="AX752" s="16"/>
      <c r="BF752" s="16"/>
      <c r="BH752" s="16"/>
    </row>
    <row r="753" spans="1:60" ht="12.75" x14ac:dyDescent="0.2">
      <c r="A753" s="143"/>
      <c r="B753" s="126"/>
      <c r="C753" s="61"/>
      <c r="J753" s="16"/>
      <c r="R753" s="16"/>
      <c r="Z753" s="16"/>
      <c r="AA753" s="61"/>
      <c r="AH753" s="16"/>
      <c r="AP753" s="16"/>
      <c r="AQ753" s="61"/>
      <c r="AX753" s="16"/>
      <c r="BF753" s="16"/>
      <c r="BH753" s="16"/>
    </row>
    <row r="754" spans="1:60" ht="12.75" x14ac:dyDescent="0.2">
      <c r="A754" s="143"/>
      <c r="B754" s="126"/>
      <c r="C754" s="61"/>
      <c r="J754" s="16"/>
      <c r="R754" s="16"/>
      <c r="Z754" s="16"/>
      <c r="AA754" s="61"/>
      <c r="AH754" s="16"/>
      <c r="AP754" s="16"/>
      <c r="AQ754" s="61"/>
      <c r="AX754" s="16"/>
      <c r="BF754" s="16"/>
      <c r="BH754" s="16"/>
    </row>
    <row r="755" spans="1:60" ht="12.75" x14ac:dyDescent="0.2">
      <c r="A755" s="143"/>
      <c r="B755" s="126"/>
      <c r="C755" s="61"/>
      <c r="J755" s="16"/>
      <c r="R755" s="16"/>
      <c r="Z755" s="16"/>
      <c r="AA755" s="61"/>
      <c r="AH755" s="16"/>
      <c r="AP755" s="16"/>
      <c r="AQ755" s="61"/>
      <c r="AX755" s="16"/>
      <c r="BF755" s="16"/>
      <c r="BH755" s="16"/>
    </row>
    <row r="756" spans="1:60" ht="12.75" x14ac:dyDescent="0.2">
      <c r="A756" s="143"/>
      <c r="B756" s="126"/>
      <c r="C756" s="61"/>
      <c r="J756" s="16"/>
      <c r="R756" s="16"/>
      <c r="Z756" s="16"/>
      <c r="AA756" s="61"/>
      <c r="AH756" s="16"/>
      <c r="AP756" s="16"/>
      <c r="AQ756" s="61"/>
      <c r="AX756" s="16"/>
      <c r="BF756" s="16"/>
      <c r="BH756" s="16"/>
    </row>
    <row r="757" spans="1:60" ht="12.75" x14ac:dyDescent="0.2">
      <c r="A757" s="143"/>
      <c r="B757" s="126"/>
      <c r="C757" s="61"/>
      <c r="J757" s="16"/>
      <c r="R757" s="16"/>
      <c r="Z757" s="16"/>
      <c r="AA757" s="61"/>
      <c r="AH757" s="16"/>
      <c r="AP757" s="16"/>
      <c r="AQ757" s="61"/>
      <c r="AX757" s="16"/>
      <c r="BF757" s="16"/>
      <c r="BH757" s="16"/>
    </row>
    <row r="758" spans="1:60" ht="12.75" x14ac:dyDescent="0.2">
      <c r="A758" s="143"/>
      <c r="B758" s="126"/>
      <c r="C758" s="61"/>
      <c r="J758" s="16"/>
      <c r="R758" s="16"/>
      <c r="Z758" s="16"/>
      <c r="AA758" s="61"/>
      <c r="AH758" s="16"/>
      <c r="AP758" s="16"/>
      <c r="AQ758" s="61"/>
      <c r="AX758" s="16"/>
      <c r="BF758" s="16"/>
      <c r="BH758" s="16"/>
    </row>
    <row r="759" spans="1:60" ht="12.75" x14ac:dyDescent="0.2">
      <c r="A759" s="143"/>
      <c r="B759" s="126"/>
      <c r="C759" s="61"/>
      <c r="J759" s="16"/>
      <c r="R759" s="16"/>
      <c r="Z759" s="16"/>
      <c r="AA759" s="61"/>
      <c r="AH759" s="16"/>
      <c r="AP759" s="16"/>
      <c r="AQ759" s="61"/>
      <c r="AX759" s="16"/>
      <c r="BF759" s="16"/>
      <c r="BH759" s="16"/>
    </row>
    <row r="760" spans="1:60" ht="12.75" x14ac:dyDescent="0.2">
      <c r="A760" s="143"/>
      <c r="B760" s="126"/>
      <c r="C760" s="61"/>
      <c r="J760" s="16"/>
      <c r="R760" s="16"/>
      <c r="Z760" s="16"/>
      <c r="AA760" s="61"/>
      <c r="AH760" s="16"/>
      <c r="AP760" s="16"/>
      <c r="AQ760" s="61"/>
      <c r="AX760" s="16"/>
      <c r="BF760" s="16"/>
      <c r="BH760" s="16"/>
    </row>
    <row r="761" spans="1:60" ht="12.75" x14ac:dyDescent="0.2">
      <c r="A761" s="143"/>
      <c r="B761" s="126"/>
      <c r="C761" s="61"/>
      <c r="J761" s="16"/>
      <c r="R761" s="16"/>
      <c r="Z761" s="16"/>
      <c r="AA761" s="61"/>
      <c r="AH761" s="16"/>
      <c r="AP761" s="16"/>
      <c r="AQ761" s="61"/>
      <c r="AX761" s="16"/>
      <c r="BF761" s="16"/>
      <c r="BH761" s="16"/>
    </row>
    <row r="762" spans="1:60" ht="12.75" x14ac:dyDescent="0.2">
      <c r="A762" s="143"/>
      <c r="B762" s="126"/>
      <c r="C762" s="61"/>
      <c r="J762" s="16"/>
      <c r="R762" s="16"/>
      <c r="Z762" s="16"/>
      <c r="AA762" s="61"/>
      <c r="AH762" s="16"/>
      <c r="AP762" s="16"/>
      <c r="AQ762" s="61"/>
      <c r="AX762" s="16"/>
      <c r="BF762" s="16"/>
      <c r="BH762" s="16"/>
    </row>
    <row r="763" spans="1:60" ht="12.75" x14ac:dyDescent="0.2">
      <c r="A763" s="143"/>
      <c r="B763" s="126"/>
      <c r="C763" s="61"/>
      <c r="J763" s="16"/>
      <c r="R763" s="16"/>
      <c r="Z763" s="16"/>
      <c r="AA763" s="61"/>
      <c r="AH763" s="16"/>
      <c r="AP763" s="16"/>
      <c r="AQ763" s="61"/>
      <c r="AX763" s="16"/>
      <c r="BF763" s="16"/>
      <c r="BH763" s="16"/>
    </row>
    <row r="764" spans="1:60" ht="12.75" x14ac:dyDescent="0.2">
      <c r="A764" s="143"/>
      <c r="B764" s="126"/>
      <c r="C764" s="61"/>
      <c r="J764" s="16"/>
      <c r="R764" s="16"/>
      <c r="Z764" s="16"/>
      <c r="AA764" s="61"/>
      <c r="AH764" s="16"/>
      <c r="AP764" s="16"/>
      <c r="AQ764" s="61"/>
      <c r="AX764" s="16"/>
      <c r="BF764" s="16"/>
      <c r="BH764" s="16"/>
    </row>
    <row r="765" spans="1:60" ht="12.75" x14ac:dyDescent="0.2">
      <c r="A765" s="143"/>
      <c r="B765" s="126"/>
      <c r="C765" s="61"/>
      <c r="J765" s="16"/>
      <c r="R765" s="16"/>
      <c r="Z765" s="16"/>
      <c r="AA765" s="61"/>
      <c r="AH765" s="16"/>
      <c r="AP765" s="16"/>
      <c r="AQ765" s="61"/>
      <c r="AX765" s="16"/>
      <c r="BF765" s="16"/>
      <c r="BH765" s="16"/>
    </row>
    <row r="766" spans="1:60" ht="12.75" x14ac:dyDescent="0.2">
      <c r="A766" s="143"/>
      <c r="B766" s="126"/>
      <c r="C766" s="61"/>
      <c r="J766" s="16"/>
      <c r="R766" s="16"/>
      <c r="Z766" s="16"/>
      <c r="AA766" s="61"/>
      <c r="AH766" s="16"/>
      <c r="AP766" s="16"/>
      <c r="AQ766" s="61"/>
      <c r="AX766" s="16"/>
      <c r="BF766" s="16"/>
      <c r="BH766" s="16"/>
    </row>
    <row r="767" spans="1:60" ht="12.75" x14ac:dyDescent="0.2">
      <c r="A767" s="143"/>
      <c r="B767" s="126"/>
      <c r="C767" s="61"/>
      <c r="J767" s="16"/>
      <c r="R767" s="16"/>
      <c r="Z767" s="16"/>
      <c r="AA767" s="61"/>
      <c r="AH767" s="16"/>
      <c r="AP767" s="16"/>
      <c r="AQ767" s="61"/>
      <c r="AX767" s="16"/>
      <c r="BF767" s="16"/>
      <c r="BH767" s="16"/>
    </row>
    <row r="768" spans="1:60" ht="12.75" x14ac:dyDescent="0.2">
      <c r="A768" s="143"/>
      <c r="B768" s="126"/>
      <c r="C768" s="61"/>
      <c r="J768" s="16"/>
      <c r="R768" s="16"/>
      <c r="Z768" s="16"/>
      <c r="AA768" s="61"/>
      <c r="AH768" s="16"/>
      <c r="AP768" s="16"/>
      <c r="AQ768" s="61"/>
      <c r="AX768" s="16"/>
      <c r="BF768" s="16"/>
      <c r="BH768" s="16"/>
    </row>
    <row r="769" spans="1:60" ht="12.75" x14ac:dyDescent="0.2">
      <c r="A769" s="143"/>
      <c r="B769" s="126"/>
      <c r="C769" s="61"/>
      <c r="J769" s="16"/>
      <c r="R769" s="16"/>
      <c r="Z769" s="16"/>
      <c r="AA769" s="61"/>
      <c r="AH769" s="16"/>
      <c r="AP769" s="16"/>
      <c r="AQ769" s="61"/>
      <c r="AX769" s="16"/>
      <c r="BF769" s="16"/>
      <c r="BH769" s="16"/>
    </row>
    <row r="770" spans="1:60" ht="12.75" x14ac:dyDescent="0.2">
      <c r="A770" s="143"/>
      <c r="B770" s="126"/>
      <c r="C770" s="61"/>
      <c r="J770" s="16"/>
      <c r="R770" s="16"/>
      <c r="Z770" s="16"/>
      <c r="AA770" s="61"/>
      <c r="AH770" s="16"/>
      <c r="AP770" s="16"/>
      <c r="AQ770" s="61"/>
      <c r="AX770" s="16"/>
      <c r="BF770" s="16"/>
      <c r="BH770" s="16"/>
    </row>
    <row r="771" spans="1:60" ht="12.75" x14ac:dyDescent="0.2">
      <c r="A771" s="143"/>
      <c r="B771" s="126"/>
      <c r="C771" s="61"/>
      <c r="J771" s="16"/>
      <c r="R771" s="16"/>
      <c r="Z771" s="16"/>
      <c r="AA771" s="61"/>
      <c r="AH771" s="16"/>
      <c r="AP771" s="16"/>
      <c r="AQ771" s="61"/>
      <c r="AX771" s="16"/>
      <c r="BF771" s="16"/>
      <c r="BH771" s="16"/>
    </row>
    <row r="772" spans="1:60" ht="12.75" x14ac:dyDescent="0.2">
      <c r="A772" s="143"/>
      <c r="B772" s="126"/>
      <c r="C772" s="61"/>
      <c r="J772" s="16"/>
      <c r="R772" s="16"/>
      <c r="Z772" s="16"/>
      <c r="AA772" s="61"/>
      <c r="AH772" s="16"/>
      <c r="AP772" s="16"/>
      <c r="AQ772" s="61"/>
      <c r="AX772" s="16"/>
      <c r="BF772" s="16"/>
      <c r="BH772" s="16"/>
    </row>
    <row r="773" spans="1:60" ht="12.75" x14ac:dyDescent="0.2">
      <c r="A773" s="143"/>
      <c r="B773" s="126"/>
      <c r="C773" s="61"/>
      <c r="J773" s="16"/>
      <c r="R773" s="16"/>
      <c r="Z773" s="16"/>
      <c r="AA773" s="61"/>
      <c r="AH773" s="16"/>
      <c r="AP773" s="16"/>
      <c r="AQ773" s="61"/>
      <c r="AX773" s="16"/>
      <c r="BF773" s="16"/>
      <c r="BH773" s="16"/>
    </row>
    <row r="774" spans="1:60" ht="12.75" x14ac:dyDescent="0.2">
      <c r="A774" s="143"/>
      <c r="B774" s="126"/>
      <c r="C774" s="61"/>
      <c r="J774" s="16"/>
      <c r="R774" s="16"/>
      <c r="Z774" s="16"/>
      <c r="AA774" s="61"/>
      <c r="AH774" s="16"/>
      <c r="AP774" s="16"/>
      <c r="AQ774" s="61"/>
      <c r="AX774" s="16"/>
      <c r="BF774" s="16"/>
      <c r="BH774" s="16"/>
    </row>
    <row r="775" spans="1:60" ht="12.75" x14ac:dyDescent="0.2">
      <c r="A775" s="143"/>
      <c r="B775" s="126"/>
      <c r="C775" s="61"/>
      <c r="J775" s="16"/>
      <c r="R775" s="16"/>
      <c r="Z775" s="16"/>
      <c r="AA775" s="61"/>
      <c r="AH775" s="16"/>
      <c r="AP775" s="16"/>
      <c r="AQ775" s="61"/>
      <c r="AX775" s="16"/>
      <c r="BF775" s="16"/>
      <c r="BH775" s="16"/>
    </row>
    <row r="776" spans="1:60" ht="12.75" x14ac:dyDescent="0.2">
      <c r="A776" s="143"/>
      <c r="B776" s="126"/>
      <c r="C776" s="61"/>
      <c r="J776" s="16"/>
      <c r="R776" s="16"/>
      <c r="Z776" s="16"/>
      <c r="AA776" s="61"/>
      <c r="AH776" s="16"/>
      <c r="AP776" s="16"/>
      <c r="AQ776" s="61"/>
      <c r="AX776" s="16"/>
      <c r="BF776" s="16"/>
      <c r="BH776" s="16"/>
    </row>
    <row r="777" spans="1:60" ht="12.75" x14ac:dyDescent="0.2">
      <c r="A777" s="143"/>
      <c r="B777" s="126"/>
      <c r="C777" s="61"/>
      <c r="J777" s="16"/>
      <c r="R777" s="16"/>
      <c r="Z777" s="16"/>
      <c r="AA777" s="61"/>
      <c r="AH777" s="16"/>
      <c r="AP777" s="16"/>
      <c r="AQ777" s="61"/>
      <c r="AX777" s="16"/>
      <c r="BF777" s="16"/>
      <c r="BH777" s="16"/>
    </row>
    <row r="778" spans="1:60" ht="12.75" x14ac:dyDescent="0.2">
      <c r="A778" s="143"/>
      <c r="B778" s="126"/>
      <c r="C778" s="61"/>
      <c r="J778" s="16"/>
      <c r="R778" s="16"/>
      <c r="Z778" s="16"/>
      <c r="AA778" s="61"/>
      <c r="AH778" s="16"/>
      <c r="AP778" s="16"/>
      <c r="AQ778" s="61"/>
      <c r="AX778" s="16"/>
      <c r="BF778" s="16"/>
      <c r="BH778" s="16"/>
    </row>
    <row r="779" spans="1:60" ht="12.75" x14ac:dyDescent="0.2">
      <c r="A779" s="143"/>
      <c r="B779" s="126"/>
      <c r="C779" s="61"/>
      <c r="J779" s="16"/>
      <c r="R779" s="16"/>
      <c r="Z779" s="16"/>
      <c r="AA779" s="61"/>
      <c r="AH779" s="16"/>
      <c r="AP779" s="16"/>
      <c r="AQ779" s="61"/>
      <c r="AX779" s="16"/>
      <c r="BF779" s="16"/>
      <c r="BH779" s="16"/>
    </row>
    <row r="780" spans="1:60" ht="12.75" x14ac:dyDescent="0.2">
      <c r="A780" s="143"/>
      <c r="B780" s="126"/>
      <c r="C780" s="61"/>
      <c r="J780" s="16"/>
      <c r="R780" s="16"/>
      <c r="Z780" s="16"/>
      <c r="AA780" s="61"/>
      <c r="AH780" s="16"/>
      <c r="AP780" s="16"/>
      <c r="AQ780" s="61"/>
      <c r="AX780" s="16"/>
      <c r="BF780" s="16"/>
      <c r="BH780" s="16"/>
    </row>
    <row r="781" spans="1:60" ht="12.75" x14ac:dyDescent="0.2">
      <c r="A781" s="143"/>
      <c r="B781" s="126"/>
      <c r="C781" s="61"/>
      <c r="J781" s="16"/>
      <c r="R781" s="16"/>
      <c r="Z781" s="16"/>
      <c r="AA781" s="61"/>
      <c r="AH781" s="16"/>
      <c r="AP781" s="16"/>
      <c r="AQ781" s="61"/>
      <c r="AX781" s="16"/>
      <c r="BF781" s="16"/>
      <c r="BH781" s="16"/>
    </row>
    <row r="782" spans="1:60" ht="12.75" x14ac:dyDescent="0.2">
      <c r="A782" s="143"/>
      <c r="B782" s="126"/>
      <c r="C782" s="61"/>
      <c r="J782" s="16"/>
      <c r="R782" s="16"/>
      <c r="Z782" s="16"/>
      <c r="AA782" s="61"/>
      <c r="AH782" s="16"/>
      <c r="AP782" s="16"/>
      <c r="AQ782" s="61"/>
      <c r="AX782" s="16"/>
      <c r="BF782" s="16"/>
      <c r="BH782" s="16"/>
    </row>
    <row r="783" spans="1:60" ht="12.75" x14ac:dyDescent="0.2">
      <c r="A783" s="143"/>
      <c r="B783" s="126"/>
      <c r="C783" s="61"/>
      <c r="J783" s="16"/>
      <c r="R783" s="16"/>
      <c r="Z783" s="16"/>
      <c r="AA783" s="61"/>
      <c r="AH783" s="16"/>
      <c r="AP783" s="16"/>
      <c r="AQ783" s="61"/>
      <c r="AX783" s="16"/>
      <c r="BF783" s="16"/>
      <c r="BH783" s="16"/>
    </row>
    <row r="784" spans="1:60" ht="12.75" x14ac:dyDescent="0.2">
      <c r="A784" s="143"/>
      <c r="B784" s="126"/>
      <c r="C784" s="61"/>
      <c r="J784" s="16"/>
      <c r="R784" s="16"/>
      <c r="Z784" s="16"/>
      <c r="AA784" s="61"/>
      <c r="AH784" s="16"/>
      <c r="AP784" s="16"/>
      <c r="AQ784" s="61"/>
      <c r="AX784" s="16"/>
      <c r="BF784" s="16"/>
      <c r="BH784" s="16"/>
    </row>
    <row r="785" spans="1:60" ht="12.75" x14ac:dyDescent="0.2">
      <c r="A785" s="143"/>
      <c r="B785" s="126"/>
      <c r="C785" s="61"/>
      <c r="J785" s="16"/>
      <c r="R785" s="16"/>
      <c r="Z785" s="16"/>
      <c r="AA785" s="61"/>
      <c r="AH785" s="16"/>
      <c r="AP785" s="16"/>
      <c r="AQ785" s="61"/>
      <c r="AX785" s="16"/>
      <c r="BF785" s="16"/>
      <c r="BH785" s="16"/>
    </row>
    <row r="786" spans="1:60" ht="12.75" x14ac:dyDescent="0.2">
      <c r="A786" s="143"/>
      <c r="B786" s="126"/>
      <c r="C786" s="61"/>
      <c r="J786" s="16"/>
      <c r="R786" s="16"/>
      <c r="Z786" s="16"/>
      <c r="AA786" s="61"/>
      <c r="AH786" s="16"/>
      <c r="AP786" s="16"/>
      <c r="AQ786" s="61"/>
      <c r="AX786" s="16"/>
      <c r="BF786" s="16"/>
      <c r="BH786" s="16"/>
    </row>
    <row r="787" spans="1:60" ht="12.75" x14ac:dyDescent="0.2">
      <c r="A787" s="143"/>
      <c r="B787" s="126"/>
      <c r="C787" s="61"/>
      <c r="J787" s="16"/>
      <c r="R787" s="16"/>
      <c r="Z787" s="16"/>
      <c r="AA787" s="61"/>
      <c r="AH787" s="16"/>
      <c r="AP787" s="16"/>
      <c r="AQ787" s="61"/>
      <c r="AX787" s="16"/>
      <c r="BF787" s="16"/>
      <c r="BH787" s="16"/>
    </row>
    <row r="788" spans="1:60" ht="12.75" x14ac:dyDescent="0.2">
      <c r="A788" s="143"/>
      <c r="B788" s="126"/>
      <c r="C788" s="61"/>
      <c r="J788" s="16"/>
      <c r="R788" s="16"/>
      <c r="Z788" s="16"/>
      <c r="AA788" s="61"/>
      <c r="AH788" s="16"/>
      <c r="AP788" s="16"/>
      <c r="AQ788" s="61"/>
      <c r="AX788" s="16"/>
      <c r="BF788" s="16"/>
      <c r="BH788" s="16"/>
    </row>
    <row r="789" spans="1:60" ht="12.75" x14ac:dyDescent="0.2">
      <c r="A789" s="143"/>
      <c r="B789" s="126"/>
      <c r="C789" s="61"/>
      <c r="J789" s="16"/>
      <c r="R789" s="16"/>
      <c r="Z789" s="16"/>
      <c r="AA789" s="61"/>
      <c r="AH789" s="16"/>
      <c r="AP789" s="16"/>
      <c r="AQ789" s="61"/>
      <c r="AX789" s="16"/>
      <c r="BF789" s="16"/>
      <c r="BH789" s="16"/>
    </row>
    <row r="790" spans="1:60" ht="12.75" x14ac:dyDescent="0.2">
      <c r="A790" s="143"/>
      <c r="B790" s="126"/>
      <c r="C790" s="61"/>
      <c r="J790" s="16"/>
      <c r="R790" s="16"/>
      <c r="Z790" s="16"/>
      <c r="AA790" s="61"/>
      <c r="AH790" s="16"/>
      <c r="AP790" s="16"/>
      <c r="AQ790" s="61"/>
      <c r="AX790" s="16"/>
      <c r="BF790" s="16"/>
      <c r="BH790" s="16"/>
    </row>
    <row r="791" spans="1:60" ht="12.75" x14ac:dyDescent="0.2">
      <c r="A791" s="143"/>
      <c r="B791" s="126"/>
      <c r="C791" s="61"/>
      <c r="J791" s="16"/>
      <c r="R791" s="16"/>
      <c r="Z791" s="16"/>
      <c r="AA791" s="61"/>
      <c r="AH791" s="16"/>
      <c r="AP791" s="16"/>
      <c r="AQ791" s="61"/>
      <c r="AX791" s="16"/>
      <c r="BF791" s="16"/>
      <c r="BH791" s="16"/>
    </row>
    <row r="792" spans="1:60" ht="12.75" x14ac:dyDescent="0.2">
      <c r="A792" s="143"/>
      <c r="B792" s="126"/>
      <c r="C792" s="61"/>
      <c r="J792" s="16"/>
      <c r="R792" s="16"/>
      <c r="Z792" s="16"/>
      <c r="AA792" s="61"/>
      <c r="AH792" s="16"/>
      <c r="AP792" s="16"/>
      <c r="AQ792" s="61"/>
      <c r="AX792" s="16"/>
      <c r="BF792" s="16"/>
      <c r="BH792" s="16"/>
    </row>
    <row r="793" spans="1:60" ht="12.75" x14ac:dyDescent="0.2">
      <c r="A793" s="143"/>
      <c r="B793" s="126"/>
      <c r="C793" s="61"/>
      <c r="J793" s="16"/>
      <c r="R793" s="16"/>
      <c r="Z793" s="16"/>
      <c r="AA793" s="61"/>
      <c r="AH793" s="16"/>
      <c r="AP793" s="16"/>
      <c r="AQ793" s="61"/>
      <c r="AX793" s="16"/>
      <c r="BF793" s="16"/>
      <c r="BH793" s="16"/>
    </row>
    <row r="794" spans="1:60" ht="12.75" x14ac:dyDescent="0.2">
      <c r="A794" s="143"/>
      <c r="B794" s="126"/>
      <c r="C794" s="61"/>
      <c r="J794" s="16"/>
      <c r="R794" s="16"/>
      <c r="Z794" s="16"/>
      <c r="AA794" s="61"/>
      <c r="AH794" s="16"/>
      <c r="AP794" s="16"/>
      <c r="AQ794" s="61"/>
      <c r="AX794" s="16"/>
      <c r="BF794" s="16"/>
      <c r="BH794" s="16"/>
    </row>
    <row r="795" spans="1:60" ht="12.75" x14ac:dyDescent="0.2">
      <c r="A795" s="143"/>
      <c r="B795" s="126"/>
      <c r="C795" s="61"/>
      <c r="J795" s="16"/>
      <c r="R795" s="16"/>
      <c r="Z795" s="16"/>
      <c r="AA795" s="61"/>
      <c r="AH795" s="16"/>
      <c r="AP795" s="16"/>
      <c r="AQ795" s="61"/>
      <c r="AX795" s="16"/>
      <c r="BF795" s="16"/>
      <c r="BH795" s="16"/>
    </row>
    <row r="796" spans="1:60" ht="12.75" x14ac:dyDescent="0.2">
      <c r="A796" s="143"/>
      <c r="B796" s="126"/>
      <c r="C796" s="61"/>
      <c r="J796" s="16"/>
      <c r="R796" s="16"/>
      <c r="Z796" s="16"/>
      <c r="AA796" s="61"/>
      <c r="AH796" s="16"/>
      <c r="AP796" s="16"/>
      <c r="AQ796" s="61"/>
      <c r="AX796" s="16"/>
      <c r="BF796" s="16"/>
      <c r="BH796" s="16"/>
    </row>
    <row r="797" spans="1:60" ht="12.75" x14ac:dyDescent="0.2">
      <c r="A797" s="143"/>
      <c r="B797" s="126"/>
      <c r="C797" s="61"/>
      <c r="J797" s="16"/>
      <c r="R797" s="16"/>
      <c r="Z797" s="16"/>
      <c r="AA797" s="61"/>
      <c r="AH797" s="16"/>
      <c r="AP797" s="16"/>
      <c r="AQ797" s="61"/>
      <c r="AX797" s="16"/>
      <c r="BF797" s="16"/>
      <c r="BH797" s="16"/>
    </row>
    <row r="798" spans="1:60" ht="12.75" x14ac:dyDescent="0.2">
      <c r="A798" s="143"/>
      <c r="B798" s="126"/>
      <c r="C798" s="61"/>
      <c r="J798" s="16"/>
      <c r="R798" s="16"/>
      <c r="Z798" s="16"/>
      <c r="AA798" s="61"/>
      <c r="AH798" s="16"/>
      <c r="AP798" s="16"/>
      <c r="AQ798" s="61"/>
      <c r="AX798" s="16"/>
      <c r="BF798" s="16"/>
      <c r="BH798" s="16"/>
    </row>
    <row r="799" spans="1:60" ht="12.75" x14ac:dyDescent="0.2">
      <c r="A799" s="143"/>
      <c r="B799" s="126"/>
      <c r="C799" s="61"/>
      <c r="J799" s="16"/>
      <c r="R799" s="16"/>
      <c r="Z799" s="16"/>
      <c r="AA799" s="61"/>
      <c r="AH799" s="16"/>
      <c r="AP799" s="16"/>
      <c r="AQ799" s="61"/>
      <c r="AX799" s="16"/>
      <c r="BF799" s="16"/>
      <c r="BH799" s="16"/>
    </row>
    <row r="800" spans="1:60" ht="12.75" x14ac:dyDescent="0.2">
      <c r="A800" s="143"/>
      <c r="B800" s="126"/>
      <c r="C800" s="61"/>
      <c r="J800" s="16"/>
      <c r="R800" s="16"/>
      <c r="Z800" s="16"/>
      <c r="AA800" s="61"/>
      <c r="AH800" s="16"/>
      <c r="AP800" s="16"/>
      <c r="AQ800" s="61"/>
      <c r="AX800" s="16"/>
      <c r="BF800" s="16"/>
      <c r="BH800" s="16"/>
    </row>
    <row r="801" spans="1:60" ht="12.75" x14ac:dyDescent="0.2">
      <c r="A801" s="143"/>
      <c r="B801" s="126"/>
      <c r="C801" s="61"/>
      <c r="J801" s="16"/>
      <c r="R801" s="16"/>
      <c r="Z801" s="16"/>
      <c r="AA801" s="61"/>
      <c r="AH801" s="16"/>
      <c r="AP801" s="16"/>
      <c r="AQ801" s="61"/>
      <c r="AX801" s="16"/>
      <c r="BF801" s="16"/>
      <c r="BH801" s="16"/>
    </row>
    <row r="802" spans="1:60" ht="12.75" x14ac:dyDescent="0.2">
      <c r="A802" s="143"/>
      <c r="B802" s="126"/>
      <c r="C802" s="61"/>
      <c r="J802" s="16"/>
      <c r="R802" s="16"/>
      <c r="Z802" s="16"/>
      <c r="AA802" s="61"/>
      <c r="AH802" s="16"/>
      <c r="AP802" s="16"/>
      <c r="AQ802" s="61"/>
      <c r="AX802" s="16"/>
      <c r="BF802" s="16"/>
      <c r="BH802" s="16"/>
    </row>
    <row r="803" spans="1:60" ht="12.75" x14ac:dyDescent="0.2">
      <c r="A803" s="143"/>
      <c r="B803" s="126"/>
      <c r="C803" s="61"/>
      <c r="J803" s="16"/>
      <c r="R803" s="16"/>
      <c r="Z803" s="16"/>
      <c r="AA803" s="61"/>
      <c r="AH803" s="16"/>
      <c r="AP803" s="16"/>
      <c r="AQ803" s="61"/>
      <c r="AX803" s="16"/>
      <c r="BF803" s="16"/>
      <c r="BH803" s="16"/>
    </row>
    <row r="804" spans="1:60" ht="12.75" x14ac:dyDescent="0.2">
      <c r="A804" s="143"/>
      <c r="B804" s="126"/>
      <c r="C804" s="61"/>
      <c r="J804" s="16"/>
      <c r="R804" s="16"/>
      <c r="Z804" s="16"/>
      <c r="AA804" s="61"/>
      <c r="AH804" s="16"/>
      <c r="AP804" s="16"/>
      <c r="AQ804" s="61"/>
      <c r="AX804" s="16"/>
      <c r="BF804" s="16"/>
      <c r="BH804" s="16"/>
    </row>
    <row r="805" spans="1:60" ht="12.75" x14ac:dyDescent="0.2">
      <c r="A805" s="143"/>
      <c r="B805" s="126"/>
      <c r="C805" s="61"/>
      <c r="J805" s="16"/>
      <c r="R805" s="16"/>
      <c r="Z805" s="16"/>
      <c r="AA805" s="61"/>
      <c r="AH805" s="16"/>
      <c r="AP805" s="16"/>
      <c r="AQ805" s="61"/>
      <c r="AX805" s="16"/>
      <c r="BF805" s="16"/>
      <c r="BH805" s="16"/>
    </row>
    <row r="806" spans="1:60" ht="12.75" x14ac:dyDescent="0.2">
      <c r="A806" s="143"/>
      <c r="B806" s="126"/>
      <c r="C806" s="61"/>
      <c r="J806" s="16"/>
      <c r="R806" s="16"/>
      <c r="Z806" s="16"/>
      <c r="AA806" s="61"/>
      <c r="AH806" s="16"/>
      <c r="AP806" s="16"/>
      <c r="AQ806" s="61"/>
      <c r="AX806" s="16"/>
      <c r="BF806" s="16"/>
      <c r="BH806" s="16"/>
    </row>
    <row r="807" spans="1:60" ht="12.75" x14ac:dyDescent="0.2">
      <c r="A807" s="143"/>
      <c r="B807" s="126"/>
      <c r="C807" s="61"/>
      <c r="J807" s="16"/>
      <c r="R807" s="16"/>
      <c r="Z807" s="16"/>
      <c r="AA807" s="61"/>
      <c r="AH807" s="16"/>
      <c r="AP807" s="16"/>
      <c r="AQ807" s="61"/>
      <c r="AX807" s="16"/>
      <c r="BF807" s="16"/>
      <c r="BH807" s="16"/>
    </row>
    <row r="808" spans="1:60" ht="12.75" x14ac:dyDescent="0.2">
      <c r="A808" s="143"/>
      <c r="B808" s="126"/>
      <c r="C808" s="61"/>
      <c r="J808" s="16"/>
      <c r="R808" s="16"/>
      <c r="Z808" s="16"/>
      <c r="AA808" s="61"/>
      <c r="AH808" s="16"/>
      <c r="AP808" s="16"/>
      <c r="AQ808" s="61"/>
      <c r="AX808" s="16"/>
      <c r="BF808" s="16"/>
      <c r="BH808" s="16"/>
    </row>
    <row r="809" spans="1:60" ht="12.75" x14ac:dyDescent="0.2">
      <c r="A809" s="143"/>
      <c r="B809" s="126"/>
      <c r="C809" s="61"/>
      <c r="J809" s="16"/>
      <c r="R809" s="16"/>
      <c r="Z809" s="16"/>
      <c r="AA809" s="61"/>
      <c r="AH809" s="16"/>
      <c r="AP809" s="16"/>
      <c r="AQ809" s="61"/>
      <c r="AX809" s="16"/>
      <c r="BF809" s="16"/>
      <c r="BH809" s="16"/>
    </row>
    <row r="810" spans="1:60" ht="12.75" x14ac:dyDescent="0.2">
      <c r="A810" s="143"/>
      <c r="B810" s="126"/>
      <c r="C810" s="61"/>
      <c r="J810" s="16"/>
      <c r="R810" s="16"/>
      <c r="Z810" s="16"/>
      <c r="AA810" s="61"/>
      <c r="AH810" s="16"/>
      <c r="AP810" s="16"/>
      <c r="AQ810" s="61"/>
      <c r="AX810" s="16"/>
      <c r="BF810" s="16"/>
      <c r="BH810" s="16"/>
    </row>
    <row r="811" spans="1:60" ht="12.75" x14ac:dyDescent="0.2">
      <c r="A811" s="143"/>
      <c r="B811" s="126"/>
      <c r="C811" s="61"/>
      <c r="J811" s="16"/>
      <c r="R811" s="16"/>
      <c r="Z811" s="16"/>
      <c r="AA811" s="61"/>
      <c r="AH811" s="16"/>
      <c r="AP811" s="16"/>
      <c r="AQ811" s="61"/>
      <c r="AX811" s="16"/>
      <c r="BF811" s="16"/>
      <c r="BH811" s="16"/>
    </row>
    <row r="812" spans="1:60" ht="12.75" x14ac:dyDescent="0.2">
      <c r="A812" s="143"/>
      <c r="B812" s="126"/>
      <c r="C812" s="61"/>
      <c r="J812" s="16"/>
      <c r="R812" s="16"/>
      <c r="Z812" s="16"/>
      <c r="AA812" s="61"/>
      <c r="AH812" s="16"/>
      <c r="AP812" s="16"/>
      <c r="AQ812" s="61"/>
      <c r="AX812" s="16"/>
      <c r="BF812" s="16"/>
      <c r="BH812" s="16"/>
    </row>
    <row r="813" spans="1:60" ht="12.75" x14ac:dyDescent="0.2">
      <c r="A813" s="143"/>
      <c r="B813" s="126"/>
      <c r="C813" s="61"/>
      <c r="J813" s="16"/>
      <c r="R813" s="16"/>
      <c r="Z813" s="16"/>
      <c r="AA813" s="61"/>
      <c r="AH813" s="16"/>
      <c r="AP813" s="16"/>
      <c r="AQ813" s="61"/>
      <c r="AX813" s="16"/>
      <c r="BF813" s="16"/>
      <c r="BH813" s="16"/>
    </row>
    <row r="814" spans="1:60" ht="12.75" x14ac:dyDescent="0.2">
      <c r="A814" s="143"/>
      <c r="B814" s="126"/>
      <c r="C814" s="61"/>
      <c r="J814" s="16"/>
      <c r="R814" s="16"/>
      <c r="Z814" s="16"/>
      <c r="AA814" s="61"/>
      <c r="AH814" s="16"/>
      <c r="AP814" s="16"/>
      <c r="AQ814" s="61"/>
      <c r="AX814" s="16"/>
      <c r="BF814" s="16"/>
      <c r="BH814" s="16"/>
    </row>
    <row r="815" spans="1:60" ht="12.75" x14ac:dyDescent="0.2">
      <c r="A815" s="143"/>
      <c r="B815" s="126"/>
      <c r="C815" s="61"/>
      <c r="J815" s="16"/>
      <c r="R815" s="16"/>
      <c r="Z815" s="16"/>
      <c r="AA815" s="61"/>
      <c r="AH815" s="16"/>
      <c r="AP815" s="16"/>
      <c r="AQ815" s="61"/>
      <c r="AX815" s="16"/>
      <c r="BF815" s="16"/>
      <c r="BH815" s="16"/>
    </row>
    <row r="816" spans="1:60" ht="12.75" x14ac:dyDescent="0.2">
      <c r="A816" s="143"/>
      <c r="B816" s="126"/>
      <c r="C816" s="61"/>
      <c r="J816" s="16"/>
      <c r="R816" s="16"/>
      <c r="Z816" s="16"/>
      <c r="AA816" s="61"/>
      <c r="AH816" s="16"/>
      <c r="AP816" s="16"/>
      <c r="AQ816" s="61"/>
      <c r="AX816" s="16"/>
      <c r="BF816" s="16"/>
      <c r="BH816" s="16"/>
    </row>
    <row r="817" spans="1:60" ht="12.75" x14ac:dyDescent="0.2">
      <c r="A817" s="143"/>
      <c r="B817" s="126"/>
      <c r="C817" s="61"/>
      <c r="J817" s="16"/>
      <c r="R817" s="16"/>
      <c r="Z817" s="16"/>
      <c r="AA817" s="61"/>
      <c r="AH817" s="16"/>
      <c r="AP817" s="16"/>
      <c r="AQ817" s="61"/>
      <c r="AX817" s="16"/>
      <c r="BF817" s="16"/>
      <c r="BH817" s="16"/>
    </row>
    <row r="818" spans="1:60" ht="12.75" x14ac:dyDescent="0.2">
      <c r="A818" s="143"/>
      <c r="B818" s="126"/>
      <c r="C818" s="61"/>
      <c r="J818" s="16"/>
      <c r="R818" s="16"/>
      <c r="Z818" s="16"/>
      <c r="AA818" s="61"/>
      <c r="AH818" s="16"/>
      <c r="AP818" s="16"/>
      <c r="AQ818" s="61"/>
      <c r="AX818" s="16"/>
      <c r="BF818" s="16"/>
      <c r="BH818" s="16"/>
    </row>
    <row r="819" spans="1:60" ht="12.75" x14ac:dyDescent="0.2">
      <c r="A819" s="143"/>
      <c r="B819" s="126"/>
      <c r="C819" s="61"/>
      <c r="J819" s="16"/>
      <c r="R819" s="16"/>
      <c r="Z819" s="16"/>
      <c r="AA819" s="61"/>
      <c r="AH819" s="16"/>
      <c r="AP819" s="16"/>
      <c r="AQ819" s="61"/>
      <c r="AX819" s="16"/>
      <c r="BF819" s="16"/>
      <c r="BH819" s="16"/>
    </row>
    <row r="820" spans="1:60" ht="12.75" x14ac:dyDescent="0.2">
      <c r="A820" s="143"/>
      <c r="B820" s="126"/>
      <c r="C820" s="61"/>
      <c r="J820" s="16"/>
      <c r="R820" s="16"/>
      <c r="Z820" s="16"/>
      <c r="AA820" s="61"/>
      <c r="AH820" s="16"/>
      <c r="AP820" s="16"/>
      <c r="AQ820" s="61"/>
      <c r="AX820" s="16"/>
      <c r="BF820" s="16"/>
      <c r="BH820" s="16"/>
    </row>
    <row r="821" spans="1:60" ht="12.75" x14ac:dyDescent="0.2">
      <c r="A821" s="143"/>
      <c r="B821" s="126"/>
      <c r="C821" s="61"/>
      <c r="J821" s="16"/>
      <c r="R821" s="16"/>
      <c r="Z821" s="16"/>
      <c r="AA821" s="61"/>
      <c r="AH821" s="16"/>
      <c r="AP821" s="16"/>
      <c r="AQ821" s="61"/>
      <c r="AX821" s="16"/>
      <c r="BF821" s="16"/>
      <c r="BH821" s="16"/>
    </row>
    <row r="822" spans="1:60" ht="12.75" x14ac:dyDescent="0.2">
      <c r="A822" s="143"/>
      <c r="B822" s="126"/>
      <c r="C822" s="61"/>
      <c r="J822" s="16"/>
      <c r="R822" s="16"/>
      <c r="Z822" s="16"/>
      <c r="AA822" s="61"/>
      <c r="AH822" s="16"/>
      <c r="AP822" s="16"/>
      <c r="AQ822" s="61"/>
      <c r="AX822" s="16"/>
      <c r="BF822" s="16"/>
      <c r="BH822" s="16"/>
    </row>
    <row r="823" spans="1:60" ht="12.75" x14ac:dyDescent="0.2">
      <c r="A823" s="143"/>
      <c r="B823" s="126"/>
      <c r="C823" s="61"/>
      <c r="J823" s="16"/>
      <c r="R823" s="16"/>
      <c r="Z823" s="16"/>
      <c r="AA823" s="61"/>
      <c r="AH823" s="16"/>
      <c r="AP823" s="16"/>
      <c r="AQ823" s="61"/>
      <c r="AX823" s="16"/>
      <c r="BF823" s="16"/>
      <c r="BH823" s="16"/>
    </row>
    <row r="824" spans="1:60" ht="12.75" x14ac:dyDescent="0.2">
      <c r="A824" s="143"/>
      <c r="B824" s="126"/>
      <c r="C824" s="61"/>
      <c r="J824" s="16"/>
      <c r="R824" s="16"/>
      <c r="Z824" s="16"/>
      <c r="AA824" s="61"/>
      <c r="AH824" s="16"/>
      <c r="AP824" s="16"/>
      <c r="AQ824" s="61"/>
      <c r="AX824" s="16"/>
      <c r="BF824" s="16"/>
      <c r="BH824" s="16"/>
    </row>
    <row r="825" spans="1:60" ht="12.75" x14ac:dyDescent="0.2">
      <c r="A825" s="143"/>
      <c r="B825" s="126"/>
      <c r="C825" s="61"/>
      <c r="J825" s="16"/>
      <c r="R825" s="16"/>
      <c r="Z825" s="16"/>
      <c r="AA825" s="61"/>
      <c r="AH825" s="16"/>
      <c r="AP825" s="16"/>
      <c r="AQ825" s="61"/>
      <c r="AX825" s="16"/>
      <c r="BF825" s="16"/>
      <c r="BH825" s="16"/>
    </row>
    <row r="826" spans="1:60" ht="12.75" x14ac:dyDescent="0.2">
      <c r="A826" s="143"/>
      <c r="B826" s="126"/>
      <c r="C826" s="61"/>
      <c r="J826" s="16"/>
      <c r="R826" s="16"/>
      <c r="Z826" s="16"/>
      <c r="AA826" s="61"/>
      <c r="AH826" s="16"/>
      <c r="AP826" s="16"/>
      <c r="AQ826" s="61"/>
      <c r="AX826" s="16"/>
      <c r="BF826" s="16"/>
      <c r="BH826" s="16"/>
    </row>
    <row r="827" spans="1:60" ht="12.75" x14ac:dyDescent="0.2">
      <c r="A827" s="143"/>
      <c r="B827" s="126"/>
      <c r="C827" s="61"/>
      <c r="J827" s="16"/>
      <c r="R827" s="16"/>
      <c r="Z827" s="16"/>
      <c r="AA827" s="61"/>
      <c r="AH827" s="16"/>
      <c r="AP827" s="16"/>
      <c r="AQ827" s="61"/>
      <c r="AX827" s="16"/>
      <c r="BF827" s="16"/>
      <c r="BH827" s="16"/>
    </row>
    <row r="828" spans="1:60" ht="12.75" x14ac:dyDescent="0.2">
      <c r="A828" s="143"/>
      <c r="B828" s="126"/>
      <c r="C828" s="61"/>
      <c r="J828" s="16"/>
      <c r="R828" s="16"/>
      <c r="Z828" s="16"/>
      <c r="AA828" s="61"/>
      <c r="AH828" s="16"/>
      <c r="AP828" s="16"/>
      <c r="AQ828" s="61"/>
      <c r="AX828" s="16"/>
      <c r="BF828" s="16"/>
      <c r="BH828" s="16"/>
    </row>
    <row r="829" spans="1:60" ht="12.75" x14ac:dyDescent="0.2">
      <c r="A829" s="143"/>
      <c r="B829" s="126"/>
      <c r="C829" s="61"/>
      <c r="J829" s="16"/>
      <c r="R829" s="16"/>
      <c r="Z829" s="16"/>
      <c r="AA829" s="61"/>
      <c r="AH829" s="16"/>
      <c r="AP829" s="16"/>
      <c r="AQ829" s="61"/>
      <c r="AX829" s="16"/>
      <c r="BF829" s="16"/>
      <c r="BH829" s="16"/>
    </row>
    <row r="830" spans="1:60" ht="12.75" x14ac:dyDescent="0.2">
      <c r="A830" s="143"/>
      <c r="B830" s="126"/>
      <c r="C830" s="61"/>
      <c r="J830" s="16"/>
      <c r="R830" s="16"/>
      <c r="Z830" s="16"/>
      <c r="AA830" s="61"/>
      <c r="AH830" s="16"/>
      <c r="AP830" s="16"/>
      <c r="AQ830" s="61"/>
      <c r="AX830" s="16"/>
      <c r="BF830" s="16"/>
      <c r="BH830" s="16"/>
    </row>
    <row r="831" spans="1:60" ht="12.75" x14ac:dyDescent="0.2">
      <c r="A831" s="143"/>
      <c r="B831" s="126"/>
      <c r="C831" s="61"/>
      <c r="J831" s="16"/>
      <c r="R831" s="16"/>
      <c r="Z831" s="16"/>
      <c r="AA831" s="61"/>
      <c r="AH831" s="16"/>
      <c r="AP831" s="16"/>
      <c r="AQ831" s="61"/>
      <c r="AX831" s="16"/>
      <c r="BF831" s="16"/>
      <c r="BH831" s="16"/>
    </row>
    <row r="832" spans="1:60" ht="12.75" x14ac:dyDescent="0.2">
      <c r="A832" s="143"/>
      <c r="B832" s="126"/>
      <c r="C832" s="61"/>
      <c r="J832" s="16"/>
      <c r="R832" s="16"/>
      <c r="Z832" s="16"/>
      <c r="AA832" s="61"/>
      <c r="AH832" s="16"/>
      <c r="AP832" s="16"/>
      <c r="AQ832" s="61"/>
      <c r="AX832" s="16"/>
      <c r="BF832" s="16"/>
      <c r="BH832" s="16"/>
    </row>
    <row r="833" spans="1:60" ht="12.75" x14ac:dyDescent="0.2">
      <c r="A833" s="143"/>
      <c r="B833" s="126"/>
      <c r="C833" s="61"/>
      <c r="J833" s="16"/>
      <c r="R833" s="16"/>
      <c r="Z833" s="16"/>
      <c r="AA833" s="61"/>
      <c r="AH833" s="16"/>
      <c r="AP833" s="16"/>
      <c r="AQ833" s="61"/>
      <c r="AX833" s="16"/>
      <c r="BF833" s="16"/>
      <c r="BH833" s="16"/>
    </row>
    <row r="834" spans="1:60" ht="12.75" x14ac:dyDescent="0.2">
      <c r="A834" s="143"/>
      <c r="B834" s="126"/>
      <c r="C834" s="61"/>
      <c r="J834" s="16"/>
      <c r="R834" s="16"/>
      <c r="Z834" s="16"/>
      <c r="AA834" s="61"/>
      <c r="AH834" s="16"/>
      <c r="AP834" s="16"/>
      <c r="AQ834" s="61"/>
      <c r="AX834" s="16"/>
      <c r="BF834" s="16"/>
      <c r="BH834" s="16"/>
    </row>
    <row r="835" spans="1:60" ht="12.75" x14ac:dyDescent="0.2">
      <c r="A835" s="143"/>
      <c r="B835" s="126"/>
      <c r="C835" s="61"/>
      <c r="J835" s="16"/>
      <c r="R835" s="16"/>
      <c r="Z835" s="16"/>
      <c r="AA835" s="61"/>
      <c r="AH835" s="16"/>
      <c r="AP835" s="16"/>
      <c r="AQ835" s="61"/>
      <c r="AX835" s="16"/>
      <c r="BF835" s="16"/>
      <c r="BH835" s="16"/>
    </row>
    <row r="836" spans="1:60" ht="12.75" x14ac:dyDescent="0.2">
      <c r="A836" s="143"/>
      <c r="B836" s="126"/>
      <c r="C836" s="61"/>
      <c r="J836" s="16"/>
      <c r="R836" s="16"/>
      <c r="Z836" s="16"/>
      <c r="AA836" s="61"/>
      <c r="AH836" s="16"/>
      <c r="AP836" s="16"/>
      <c r="AQ836" s="61"/>
      <c r="AX836" s="16"/>
      <c r="BF836" s="16"/>
      <c r="BH836" s="16"/>
    </row>
    <row r="837" spans="1:60" ht="12.75" x14ac:dyDescent="0.2">
      <c r="A837" s="143"/>
      <c r="B837" s="126"/>
      <c r="C837" s="61"/>
      <c r="J837" s="16"/>
      <c r="R837" s="16"/>
      <c r="Z837" s="16"/>
      <c r="AA837" s="61"/>
      <c r="AH837" s="16"/>
      <c r="AP837" s="16"/>
      <c r="AQ837" s="61"/>
      <c r="AX837" s="16"/>
      <c r="BF837" s="16"/>
      <c r="BH837" s="16"/>
    </row>
    <row r="838" spans="1:60" ht="12.75" x14ac:dyDescent="0.2">
      <c r="A838" s="143"/>
      <c r="B838" s="126"/>
      <c r="C838" s="61"/>
      <c r="J838" s="16"/>
      <c r="R838" s="16"/>
      <c r="Z838" s="16"/>
      <c r="AA838" s="61"/>
      <c r="AH838" s="16"/>
      <c r="AP838" s="16"/>
      <c r="AQ838" s="61"/>
      <c r="AX838" s="16"/>
      <c r="BF838" s="16"/>
      <c r="BH838" s="16"/>
    </row>
    <row r="839" spans="1:60" ht="12.75" x14ac:dyDescent="0.2">
      <c r="A839" s="143"/>
      <c r="B839" s="126"/>
      <c r="C839" s="61"/>
      <c r="J839" s="16"/>
      <c r="R839" s="16"/>
      <c r="Z839" s="16"/>
      <c r="AA839" s="61"/>
      <c r="AH839" s="16"/>
      <c r="AP839" s="16"/>
      <c r="AQ839" s="61"/>
      <c r="AX839" s="16"/>
      <c r="BF839" s="16"/>
      <c r="BH839" s="16"/>
    </row>
    <row r="840" spans="1:60" ht="12.75" x14ac:dyDescent="0.2">
      <c r="A840" s="143"/>
      <c r="B840" s="126"/>
      <c r="C840" s="61"/>
      <c r="J840" s="16"/>
      <c r="R840" s="16"/>
      <c r="Z840" s="16"/>
      <c r="AA840" s="61"/>
      <c r="AH840" s="16"/>
      <c r="AP840" s="16"/>
      <c r="AQ840" s="61"/>
      <c r="AX840" s="16"/>
      <c r="BF840" s="16"/>
      <c r="BH840" s="16"/>
    </row>
    <row r="841" spans="1:60" ht="12.75" x14ac:dyDescent="0.2">
      <c r="A841" s="143"/>
      <c r="B841" s="126"/>
      <c r="C841" s="61"/>
      <c r="J841" s="16"/>
      <c r="R841" s="16"/>
      <c r="Z841" s="16"/>
      <c r="AA841" s="61"/>
      <c r="AH841" s="16"/>
      <c r="AP841" s="16"/>
      <c r="AQ841" s="61"/>
      <c r="AX841" s="16"/>
      <c r="BF841" s="16"/>
      <c r="BH841" s="16"/>
    </row>
    <row r="842" spans="1:60" ht="12.75" x14ac:dyDescent="0.2">
      <c r="A842" s="143"/>
      <c r="B842" s="126"/>
      <c r="C842" s="61"/>
      <c r="J842" s="16"/>
      <c r="R842" s="16"/>
      <c r="Z842" s="16"/>
      <c r="AA842" s="61"/>
      <c r="AH842" s="16"/>
      <c r="AP842" s="16"/>
      <c r="AQ842" s="61"/>
      <c r="AX842" s="16"/>
      <c r="BF842" s="16"/>
      <c r="BH842" s="16"/>
    </row>
    <row r="843" spans="1:60" ht="12.75" x14ac:dyDescent="0.2">
      <c r="A843" s="143"/>
      <c r="B843" s="126"/>
      <c r="C843" s="61"/>
      <c r="J843" s="16"/>
      <c r="R843" s="16"/>
      <c r="Z843" s="16"/>
      <c r="AA843" s="61"/>
      <c r="AH843" s="16"/>
      <c r="AP843" s="16"/>
      <c r="AQ843" s="61"/>
      <c r="AX843" s="16"/>
      <c r="BF843" s="16"/>
      <c r="BH843" s="16"/>
    </row>
    <row r="844" spans="1:60" ht="12.75" x14ac:dyDescent="0.2">
      <c r="A844" s="143"/>
      <c r="B844" s="126"/>
      <c r="C844" s="61"/>
      <c r="J844" s="16"/>
      <c r="R844" s="16"/>
      <c r="Z844" s="16"/>
      <c r="AA844" s="61"/>
      <c r="AH844" s="16"/>
      <c r="AP844" s="16"/>
      <c r="AQ844" s="61"/>
      <c r="AX844" s="16"/>
      <c r="BF844" s="16"/>
      <c r="BH844" s="16"/>
    </row>
    <row r="845" spans="1:60" ht="12.75" x14ac:dyDescent="0.2">
      <c r="A845" s="143"/>
      <c r="B845" s="126"/>
      <c r="C845" s="61"/>
      <c r="J845" s="16"/>
      <c r="R845" s="16"/>
      <c r="Z845" s="16"/>
      <c r="AA845" s="61"/>
      <c r="AH845" s="16"/>
      <c r="AP845" s="16"/>
      <c r="AQ845" s="61"/>
      <c r="AX845" s="16"/>
      <c r="BF845" s="16"/>
      <c r="BH845" s="16"/>
    </row>
    <row r="846" spans="1:60" ht="12.75" x14ac:dyDescent="0.2">
      <c r="A846" s="143"/>
      <c r="B846" s="126"/>
      <c r="C846" s="61"/>
      <c r="J846" s="16"/>
      <c r="R846" s="16"/>
      <c r="Z846" s="16"/>
      <c r="AA846" s="61"/>
      <c r="AH846" s="16"/>
      <c r="AP846" s="16"/>
      <c r="AQ846" s="61"/>
      <c r="AX846" s="16"/>
      <c r="BF846" s="16"/>
      <c r="BH846" s="16"/>
    </row>
    <row r="847" spans="1:60" ht="12.75" x14ac:dyDescent="0.2">
      <c r="A847" s="143"/>
      <c r="B847" s="126"/>
      <c r="C847" s="61"/>
      <c r="J847" s="16"/>
      <c r="R847" s="16"/>
      <c r="Z847" s="16"/>
      <c r="AA847" s="61"/>
      <c r="AH847" s="16"/>
      <c r="AP847" s="16"/>
      <c r="AQ847" s="61"/>
      <c r="AX847" s="16"/>
      <c r="BF847" s="16"/>
      <c r="BH847" s="16"/>
    </row>
    <row r="848" spans="1:60" ht="12.75" x14ac:dyDescent="0.2">
      <c r="A848" s="143"/>
      <c r="B848" s="126"/>
      <c r="C848" s="61"/>
      <c r="J848" s="16"/>
      <c r="R848" s="16"/>
      <c r="Z848" s="16"/>
      <c r="AA848" s="61"/>
      <c r="AH848" s="16"/>
      <c r="AP848" s="16"/>
      <c r="AQ848" s="61"/>
      <c r="AX848" s="16"/>
      <c r="BF848" s="16"/>
      <c r="BH848" s="16"/>
    </row>
    <row r="849" spans="1:60" ht="12.75" x14ac:dyDescent="0.2">
      <c r="A849" s="143"/>
      <c r="B849" s="126"/>
      <c r="C849" s="61"/>
      <c r="J849" s="16"/>
      <c r="R849" s="16"/>
      <c r="Z849" s="16"/>
      <c r="AA849" s="61"/>
      <c r="AH849" s="16"/>
      <c r="AP849" s="16"/>
      <c r="AQ849" s="61"/>
      <c r="AX849" s="16"/>
      <c r="BF849" s="16"/>
      <c r="BH849" s="16"/>
    </row>
    <row r="850" spans="1:60" ht="12.75" x14ac:dyDescent="0.2">
      <c r="A850" s="143"/>
      <c r="B850" s="126"/>
      <c r="C850" s="61"/>
      <c r="J850" s="16"/>
      <c r="R850" s="16"/>
      <c r="Z850" s="16"/>
      <c r="AA850" s="61"/>
      <c r="AH850" s="16"/>
      <c r="AP850" s="16"/>
      <c r="AQ850" s="61"/>
      <c r="AX850" s="16"/>
      <c r="BF850" s="16"/>
      <c r="BH850" s="16"/>
    </row>
    <row r="851" spans="1:60" ht="12.75" x14ac:dyDescent="0.2">
      <c r="A851" s="143"/>
      <c r="B851" s="126"/>
      <c r="C851" s="61"/>
      <c r="J851" s="16"/>
      <c r="R851" s="16"/>
      <c r="Z851" s="16"/>
      <c r="AA851" s="61"/>
      <c r="AH851" s="16"/>
      <c r="AP851" s="16"/>
      <c r="AQ851" s="61"/>
      <c r="AX851" s="16"/>
      <c r="BF851" s="16"/>
      <c r="BH851" s="16"/>
    </row>
    <row r="852" spans="1:60" ht="12.75" x14ac:dyDescent="0.2">
      <c r="A852" s="143"/>
      <c r="B852" s="126"/>
      <c r="C852" s="61"/>
      <c r="J852" s="16"/>
      <c r="R852" s="16"/>
      <c r="Z852" s="16"/>
      <c r="AA852" s="61"/>
      <c r="AH852" s="16"/>
      <c r="AP852" s="16"/>
      <c r="AQ852" s="61"/>
      <c r="AX852" s="16"/>
      <c r="BF852" s="16"/>
      <c r="BH852" s="16"/>
    </row>
    <row r="853" spans="1:60" ht="12.75" x14ac:dyDescent="0.2">
      <c r="A853" s="143"/>
      <c r="B853" s="126"/>
      <c r="C853" s="61"/>
      <c r="J853" s="16"/>
      <c r="R853" s="16"/>
      <c r="Z853" s="16"/>
      <c r="AA853" s="61"/>
      <c r="AH853" s="16"/>
      <c r="AP853" s="16"/>
      <c r="AQ853" s="61"/>
      <c r="AX853" s="16"/>
      <c r="BF853" s="16"/>
      <c r="BH853" s="16"/>
    </row>
    <row r="854" spans="1:60" ht="12.75" x14ac:dyDescent="0.2">
      <c r="A854" s="143"/>
      <c r="B854" s="126"/>
      <c r="C854" s="61"/>
      <c r="J854" s="16"/>
      <c r="R854" s="16"/>
      <c r="Z854" s="16"/>
      <c r="AA854" s="61"/>
      <c r="AH854" s="16"/>
      <c r="AP854" s="16"/>
      <c r="AQ854" s="61"/>
      <c r="AX854" s="16"/>
      <c r="BF854" s="16"/>
      <c r="BH854" s="16"/>
    </row>
    <row r="855" spans="1:60" ht="12.75" x14ac:dyDescent="0.2">
      <c r="A855" s="143"/>
      <c r="B855" s="126"/>
      <c r="C855" s="61"/>
      <c r="J855" s="16"/>
      <c r="R855" s="16"/>
      <c r="Z855" s="16"/>
      <c r="AA855" s="61"/>
      <c r="AH855" s="16"/>
      <c r="AP855" s="16"/>
      <c r="AQ855" s="61"/>
      <c r="AX855" s="16"/>
      <c r="BF855" s="16"/>
      <c r="BH855" s="16"/>
    </row>
    <row r="856" spans="1:60" ht="12.75" x14ac:dyDescent="0.2">
      <c r="A856" s="143"/>
      <c r="B856" s="126"/>
      <c r="C856" s="61"/>
      <c r="J856" s="16"/>
      <c r="R856" s="16"/>
      <c r="Z856" s="16"/>
      <c r="AA856" s="61"/>
      <c r="AH856" s="16"/>
      <c r="AP856" s="16"/>
      <c r="AQ856" s="61"/>
      <c r="AX856" s="16"/>
      <c r="BF856" s="16"/>
      <c r="BH856" s="16"/>
    </row>
    <row r="857" spans="1:60" ht="12.75" x14ac:dyDescent="0.2">
      <c r="A857" s="143"/>
      <c r="B857" s="126"/>
      <c r="C857" s="61"/>
      <c r="J857" s="16"/>
      <c r="R857" s="16"/>
      <c r="Z857" s="16"/>
      <c r="AA857" s="61"/>
      <c r="AH857" s="16"/>
      <c r="AP857" s="16"/>
      <c r="AQ857" s="61"/>
      <c r="AX857" s="16"/>
      <c r="BF857" s="16"/>
      <c r="BH857" s="16"/>
    </row>
    <row r="858" spans="1:60" ht="12.75" x14ac:dyDescent="0.2">
      <c r="A858" s="143"/>
      <c r="B858" s="126"/>
      <c r="C858" s="61"/>
      <c r="J858" s="16"/>
      <c r="R858" s="16"/>
      <c r="Z858" s="16"/>
      <c r="AA858" s="61"/>
      <c r="AH858" s="16"/>
      <c r="AP858" s="16"/>
      <c r="AQ858" s="61"/>
      <c r="AX858" s="16"/>
      <c r="BF858" s="16"/>
      <c r="BH858" s="16"/>
    </row>
    <row r="859" spans="1:60" ht="12.75" x14ac:dyDescent="0.2">
      <c r="A859" s="143"/>
      <c r="B859" s="126"/>
      <c r="C859" s="61"/>
      <c r="J859" s="16"/>
      <c r="R859" s="16"/>
      <c r="Z859" s="16"/>
      <c r="AA859" s="61"/>
      <c r="AH859" s="16"/>
      <c r="AP859" s="16"/>
      <c r="AQ859" s="61"/>
      <c r="AX859" s="16"/>
      <c r="BF859" s="16"/>
      <c r="BH859" s="16"/>
    </row>
    <row r="860" spans="1:60" ht="12.75" x14ac:dyDescent="0.2">
      <c r="A860" s="143"/>
      <c r="B860" s="126"/>
      <c r="C860" s="61"/>
      <c r="J860" s="16"/>
      <c r="R860" s="16"/>
      <c r="Z860" s="16"/>
      <c r="AA860" s="61"/>
      <c r="AH860" s="16"/>
      <c r="AP860" s="16"/>
      <c r="AQ860" s="61"/>
      <c r="AX860" s="16"/>
      <c r="BF860" s="16"/>
      <c r="BH860" s="16"/>
    </row>
    <row r="861" spans="1:60" ht="12.75" x14ac:dyDescent="0.2">
      <c r="A861" s="143"/>
      <c r="B861" s="126"/>
      <c r="C861" s="61"/>
      <c r="J861" s="16"/>
      <c r="R861" s="16"/>
      <c r="Z861" s="16"/>
      <c r="AA861" s="61"/>
      <c r="AH861" s="16"/>
      <c r="AP861" s="16"/>
      <c r="AQ861" s="61"/>
      <c r="AX861" s="16"/>
      <c r="BF861" s="16"/>
      <c r="BH861" s="16"/>
    </row>
    <row r="862" spans="1:60" ht="12.75" x14ac:dyDescent="0.2">
      <c r="A862" s="143"/>
      <c r="B862" s="126"/>
      <c r="C862" s="61"/>
      <c r="J862" s="16"/>
      <c r="R862" s="16"/>
      <c r="Z862" s="16"/>
      <c r="AA862" s="61"/>
      <c r="AH862" s="16"/>
      <c r="AP862" s="16"/>
      <c r="AQ862" s="61"/>
      <c r="AX862" s="16"/>
      <c r="BF862" s="16"/>
      <c r="BH862" s="16"/>
    </row>
    <row r="863" spans="1:60" ht="12.75" x14ac:dyDescent="0.2">
      <c r="A863" s="143"/>
      <c r="B863" s="126"/>
      <c r="C863" s="61"/>
      <c r="J863" s="16"/>
      <c r="R863" s="16"/>
      <c r="Z863" s="16"/>
      <c r="AA863" s="61"/>
      <c r="AH863" s="16"/>
      <c r="AP863" s="16"/>
      <c r="AQ863" s="61"/>
      <c r="AX863" s="16"/>
      <c r="BF863" s="16"/>
      <c r="BH863" s="16"/>
    </row>
    <row r="864" spans="1:60" ht="12.75" x14ac:dyDescent="0.2">
      <c r="A864" s="143"/>
      <c r="B864" s="126"/>
      <c r="C864" s="61"/>
      <c r="J864" s="16"/>
      <c r="R864" s="16"/>
      <c r="Z864" s="16"/>
      <c r="AA864" s="61"/>
      <c r="AH864" s="16"/>
      <c r="AP864" s="16"/>
      <c r="AQ864" s="61"/>
      <c r="AX864" s="16"/>
      <c r="BF864" s="16"/>
      <c r="BH864" s="16"/>
    </row>
    <row r="865" spans="1:60" ht="12.75" x14ac:dyDescent="0.2">
      <c r="A865" s="143"/>
      <c r="B865" s="126"/>
      <c r="C865" s="61"/>
      <c r="J865" s="16"/>
      <c r="R865" s="16"/>
      <c r="Z865" s="16"/>
      <c r="AA865" s="61"/>
      <c r="AH865" s="16"/>
      <c r="AP865" s="16"/>
      <c r="AQ865" s="61"/>
      <c r="AX865" s="16"/>
      <c r="BF865" s="16"/>
      <c r="BH865" s="16"/>
    </row>
    <row r="866" spans="1:60" ht="12.75" x14ac:dyDescent="0.2">
      <c r="A866" s="143"/>
      <c r="B866" s="126"/>
      <c r="C866" s="61"/>
      <c r="J866" s="16"/>
      <c r="R866" s="16"/>
      <c r="Z866" s="16"/>
      <c r="AA866" s="61"/>
      <c r="AH866" s="16"/>
      <c r="AP866" s="16"/>
      <c r="AQ866" s="61"/>
      <c r="AX866" s="16"/>
      <c r="BF866" s="16"/>
      <c r="BH866" s="16"/>
    </row>
    <row r="867" spans="1:60" ht="12.75" x14ac:dyDescent="0.2">
      <c r="A867" s="143"/>
      <c r="B867" s="126"/>
      <c r="C867" s="61"/>
      <c r="J867" s="16"/>
      <c r="R867" s="16"/>
      <c r="Z867" s="16"/>
      <c r="AA867" s="61"/>
      <c r="AH867" s="16"/>
      <c r="AP867" s="16"/>
      <c r="AQ867" s="61"/>
      <c r="AX867" s="16"/>
      <c r="BF867" s="16"/>
      <c r="BH867" s="16"/>
    </row>
    <row r="868" spans="1:60" ht="12.75" x14ac:dyDescent="0.2">
      <c r="A868" s="143"/>
      <c r="B868" s="126"/>
      <c r="C868" s="61"/>
      <c r="J868" s="16"/>
      <c r="R868" s="16"/>
      <c r="Z868" s="16"/>
      <c r="AA868" s="61"/>
      <c r="AH868" s="16"/>
      <c r="AP868" s="16"/>
      <c r="AQ868" s="61"/>
      <c r="AX868" s="16"/>
      <c r="BF868" s="16"/>
      <c r="BH868" s="16"/>
    </row>
    <row r="869" spans="1:60" ht="12.75" x14ac:dyDescent="0.2">
      <c r="A869" s="143"/>
      <c r="B869" s="126"/>
      <c r="C869" s="61"/>
      <c r="J869" s="16"/>
      <c r="R869" s="16"/>
      <c r="Z869" s="16"/>
      <c r="AA869" s="61"/>
      <c r="AH869" s="16"/>
      <c r="AP869" s="16"/>
      <c r="AQ869" s="61"/>
      <c r="AX869" s="16"/>
      <c r="BF869" s="16"/>
      <c r="BH869" s="16"/>
    </row>
    <row r="870" spans="1:60" ht="12.75" x14ac:dyDescent="0.2">
      <c r="A870" s="143"/>
      <c r="B870" s="126"/>
      <c r="C870" s="61"/>
      <c r="J870" s="16"/>
      <c r="R870" s="16"/>
      <c r="Z870" s="16"/>
      <c r="AA870" s="61"/>
      <c r="AH870" s="16"/>
      <c r="AP870" s="16"/>
      <c r="AQ870" s="61"/>
      <c r="AX870" s="16"/>
      <c r="BF870" s="16"/>
      <c r="BH870" s="16"/>
    </row>
    <row r="871" spans="1:60" ht="12.75" x14ac:dyDescent="0.2">
      <c r="A871" s="143"/>
      <c r="B871" s="126"/>
      <c r="C871" s="61"/>
      <c r="J871" s="16"/>
      <c r="R871" s="16"/>
      <c r="Z871" s="16"/>
      <c r="AA871" s="61"/>
      <c r="AH871" s="16"/>
      <c r="AP871" s="16"/>
      <c r="AQ871" s="61"/>
      <c r="AX871" s="16"/>
      <c r="BF871" s="16"/>
      <c r="BH871" s="16"/>
    </row>
    <row r="872" spans="1:60" ht="12.75" x14ac:dyDescent="0.2">
      <c r="A872" s="143"/>
      <c r="B872" s="126"/>
      <c r="C872" s="61"/>
      <c r="J872" s="16"/>
      <c r="R872" s="16"/>
      <c r="Z872" s="16"/>
      <c r="AA872" s="61"/>
      <c r="AH872" s="16"/>
      <c r="AP872" s="16"/>
      <c r="AQ872" s="61"/>
      <c r="AX872" s="16"/>
      <c r="BF872" s="16"/>
      <c r="BH872" s="16"/>
    </row>
    <row r="873" spans="1:60" ht="12.75" x14ac:dyDescent="0.2">
      <c r="A873" s="143"/>
      <c r="B873" s="126"/>
      <c r="C873" s="61"/>
      <c r="J873" s="16"/>
      <c r="R873" s="16"/>
      <c r="Z873" s="16"/>
      <c r="AA873" s="61"/>
      <c r="AH873" s="16"/>
      <c r="AP873" s="16"/>
      <c r="AQ873" s="61"/>
      <c r="AX873" s="16"/>
      <c r="BF873" s="16"/>
      <c r="BH873" s="16"/>
    </row>
    <row r="874" spans="1:60" ht="12.75" x14ac:dyDescent="0.2">
      <c r="A874" s="143"/>
      <c r="B874" s="126"/>
      <c r="C874" s="61"/>
      <c r="J874" s="16"/>
      <c r="R874" s="16"/>
      <c r="Z874" s="16"/>
      <c r="AA874" s="61"/>
      <c r="AH874" s="16"/>
      <c r="AP874" s="16"/>
      <c r="AQ874" s="61"/>
      <c r="AX874" s="16"/>
      <c r="BF874" s="16"/>
      <c r="BH874" s="16"/>
    </row>
    <row r="875" spans="1:60" ht="12.75" x14ac:dyDescent="0.2">
      <c r="A875" s="143"/>
      <c r="B875" s="126"/>
      <c r="C875" s="61"/>
      <c r="J875" s="16"/>
      <c r="R875" s="16"/>
      <c r="Z875" s="16"/>
      <c r="AA875" s="61"/>
      <c r="AH875" s="16"/>
      <c r="AP875" s="16"/>
      <c r="AQ875" s="61"/>
      <c r="AX875" s="16"/>
      <c r="BF875" s="16"/>
      <c r="BH875" s="16"/>
    </row>
    <row r="876" spans="1:60" ht="12.75" x14ac:dyDescent="0.2">
      <c r="A876" s="143"/>
      <c r="B876" s="126"/>
      <c r="C876" s="61"/>
      <c r="J876" s="16"/>
      <c r="R876" s="16"/>
      <c r="Z876" s="16"/>
      <c r="AA876" s="61"/>
      <c r="AH876" s="16"/>
      <c r="AP876" s="16"/>
      <c r="AQ876" s="61"/>
      <c r="AX876" s="16"/>
      <c r="BF876" s="16"/>
      <c r="BH876" s="16"/>
    </row>
    <row r="877" spans="1:60" ht="12.75" x14ac:dyDescent="0.2">
      <c r="A877" s="143"/>
      <c r="B877" s="126"/>
      <c r="C877" s="61"/>
      <c r="J877" s="16"/>
      <c r="R877" s="16"/>
      <c r="Z877" s="16"/>
      <c r="AA877" s="61"/>
      <c r="AH877" s="16"/>
      <c r="AP877" s="16"/>
      <c r="AQ877" s="61"/>
      <c r="AX877" s="16"/>
      <c r="BF877" s="16"/>
      <c r="BH877" s="16"/>
    </row>
    <row r="878" spans="1:60" ht="12.75" x14ac:dyDescent="0.2">
      <c r="A878" s="143"/>
      <c r="B878" s="126"/>
      <c r="C878" s="61"/>
      <c r="J878" s="16"/>
      <c r="R878" s="16"/>
      <c r="Z878" s="16"/>
      <c r="AA878" s="61"/>
      <c r="AH878" s="16"/>
      <c r="AP878" s="16"/>
      <c r="AQ878" s="61"/>
      <c r="AX878" s="16"/>
      <c r="BF878" s="16"/>
      <c r="BH878" s="16"/>
    </row>
    <row r="879" spans="1:60" ht="12.75" x14ac:dyDescent="0.2">
      <c r="A879" s="143"/>
      <c r="B879" s="126"/>
      <c r="C879" s="61"/>
      <c r="J879" s="16"/>
      <c r="R879" s="16"/>
      <c r="Z879" s="16"/>
      <c r="AA879" s="61"/>
      <c r="AH879" s="16"/>
      <c r="AP879" s="16"/>
      <c r="AQ879" s="61"/>
      <c r="AX879" s="16"/>
      <c r="BF879" s="16"/>
      <c r="BH879" s="16"/>
    </row>
    <row r="880" spans="1:60" ht="12.75" x14ac:dyDescent="0.2">
      <c r="A880" s="143"/>
      <c r="B880" s="126"/>
      <c r="C880" s="61"/>
      <c r="J880" s="16"/>
      <c r="R880" s="16"/>
      <c r="Z880" s="16"/>
      <c r="AA880" s="61"/>
      <c r="AH880" s="16"/>
      <c r="AP880" s="16"/>
      <c r="AQ880" s="61"/>
      <c r="AX880" s="16"/>
      <c r="BF880" s="16"/>
      <c r="BH880" s="16"/>
    </row>
    <row r="881" spans="1:60" ht="12.75" x14ac:dyDescent="0.2">
      <c r="A881" s="143"/>
      <c r="B881" s="126"/>
      <c r="C881" s="61"/>
      <c r="J881" s="16"/>
      <c r="R881" s="16"/>
      <c r="Z881" s="16"/>
      <c r="AA881" s="61"/>
      <c r="AH881" s="16"/>
      <c r="AP881" s="16"/>
      <c r="AQ881" s="61"/>
      <c r="AX881" s="16"/>
      <c r="BF881" s="16"/>
      <c r="BH881" s="16"/>
    </row>
    <row r="882" spans="1:60" ht="12.75" x14ac:dyDescent="0.2">
      <c r="A882" s="143"/>
      <c r="B882" s="126"/>
      <c r="C882" s="61"/>
      <c r="J882" s="16"/>
      <c r="R882" s="16"/>
      <c r="Z882" s="16"/>
      <c r="AA882" s="61"/>
      <c r="AH882" s="16"/>
      <c r="AP882" s="16"/>
      <c r="AQ882" s="61"/>
      <c r="AX882" s="16"/>
      <c r="BF882" s="16"/>
      <c r="BH882" s="16"/>
    </row>
    <row r="883" spans="1:60" ht="12.75" x14ac:dyDescent="0.2">
      <c r="A883" s="143"/>
      <c r="B883" s="126"/>
      <c r="C883" s="61"/>
      <c r="J883" s="16"/>
      <c r="R883" s="16"/>
      <c r="Z883" s="16"/>
      <c r="AA883" s="61"/>
      <c r="AH883" s="16"/>
      <c r="AP883" s="16"/>
      <c r="AQ883" s="61"/>
      <c r="AX883" s="16"/>
      <c r="BF883" s="16"/>
      <c r="BH883" s="16"/>
    </row>
    <row r="884" spans="1:60" ht="12.75" x14ac:dyDescent="0.2">
      <c r="A884" s="143"/>
      <c r="B884" s="126"/>
      <c r="C884" s="61"/>
      <c r="J884" s="16"/>
      <c r="R884" s="16"/>
      <c r="Z884" s="16"/>
      <c r="AA884" s="61"/>
      <c r="AH884" s="16"/>
      <c r="AP884" s="16"/>
      <c r="AQ884" s="61"/>
      <c r="AX884" s="16"/>
      <c r="BF884" s="16"/>
      <c r="BH884" s="16"/>
    </row>
    <row r="885" spans="1:60" ht="12.75" x14ac:dyDescent="0.2">
      <c r="A885" s="143"/>
      <c r="B885" s="126"/>
      <c r="C885" s="61"/>
      <c r="J885" s="16"/>
      <c r="R885" s="16"/>
      <c r="Z885" s="16"/>
      <c r="AA885" s="61"/>
      <c r="AH885" s="16"/>
      <c r="AP885" s="16"/>
      <c r="AQ885" s="61"/>
      <c r="AX885" s="16"/>
      <c r="BF885" s="16"/>
      <c r="BH885" s="16"/>
    </row>
    <row r="886" spans="1:60" ht="12.75" x14ac:dyDescent="0.2">
      <c r="A886" s="143"/>
      <c r="B886" s="126"/>
      <c r="C886" s="61"/>
      <c r="J886" s="16"/>
      <c r="R886" s="16"/>
      <c r="Z886" s="16"/>
      <c r="AA886" s="61"/>
      <c r="AH886" s="16"/>
      <c r="AP886" s="16"/>
      <c r="AQ886" s="61"/>
      <c r="AX886" s="16"/>
      <c r="BF886" s="16"/>
      <c r="BH886" s="16"/>
    </row>
    <row r="887" spans="1:60" ht="12.75" x14ac:dyDescent="0.2">
      <c r="A887" s="143"/>
      <c r="B887" s="126"/>
      <c r="C887" s="61"/>
      <c r="J887" s="16"/>
      <c r="R887" s="16"/>
      <c r="Z887" s="16"/>
      <c r="AA887" s="61"/>
      <c r="AH887" s="16"/>
      <c r="AP887" s="16"/>
      <c r="AQ887" s="61"/>
      <c r="AX887" s="16"/>
      <c r="BF887" s="16"/>
      <c r="BH887" s="16"/>
    </row>
    <row r="888" spans="1:60" ht="12.75" x14ac:dyDescent="0.2">
      <c r="A888" s="143"/>
      <c r="B888" s="126"/>
      <c r="C888" s="61"/>
      <c r="J888" s="16"/>
      <c r="R888" s="16"/>
      <c r="Z888" s="16"/>
      <c r="AA888" s="61"/>
      <c r="AH888" s="16"/>
      <c r="AP888" s="16"/>
      <c r="AQ888" s="61"/>
      <c r="AX888" s="16"/>
      <c r="BF888" s="16"/>
      <c r="BH888" s="16"/>
    </row>
    <row r="889" spans="1:60" ht="12.75" x14ac:dyDescent="0.2">
      <c r="A889" s="143"/>
      <c r="B889" s="126"/>
      <c r="C889" s="61"/>
      <c r="J889" s="16"/>
      <c r="R889" s="16"/>
      <c r="Z889" s="16"/>
      <c r="AA889" s="61"/>
      <c r="AH889" s="16"/>
      <c r="AP889" s="16"/>
      <c r="AQ889" s="61"/>
      <c r="AX889" s="16"/>
      <c r="BF889" s="16"/>
      <c r="BH889" s="16"/>
    </row>
    <row r="890" spans="1:60" ht="12.75" x14ac:dyDescent="0.2">
      <c r="A890" s="143"/>
      <c r="B890" s="126"/>
      <c r="C890" s="61"/>
      <c r="J890" s="16"/>
      <c r="R890" s="16"/>
      <c r="Z890" s="16"/>
      <c r="AA890" s="61"/>
      <c r="AH890" s="16"/>
      <c r="AP890" s="16"/>
      <c r="AQ890" s="61"/>
      <c r="AX890" s="16"/>
      <c r="BF890" s="16"/>
      <c r="BH890" s="16"/>
    </row>
    <row r="891" spans="1:60" ht="12.75" x14ac:dyDescent="0.2">
      <c r="A891" s="143"/>
      <c r="B891" s="126"/>
      <c r="C891" s="61"/>
      <c r="J891" s="16"/>
      <c r="R891" s="16"/>
      <c r="Z891" s="16"/>
      <c r="AA891" s="61"/>
      <c r="AH891" s="16"/>
      <c r="AP891" s="16"/>
      <c r="AQ891" s="61"/>
      <c r="AX891" s="16"/>
      <c r="BF891" s="16"/>
      <c r="BH891" s="16"/>
    </row>
    <row r="892" spans="1:60" ht="12.75" x14ac:dyDescent="0.2">
      <c r="A892" s="143"/>
      <c r="B892" s="126"/>
      <c r="C892" s="61"/>
      <c r="J892" s="16"/>
      <c r="R892" s="16"/>
      <c r="Z892" s="16"/>
      <c r="AA892" s="61"/>
      <c r="AH892" s="16"/>
      <c r="AP892" s="16"/>
      <c r="AQ892" s="61"/>
      <c r="AX892" s="16"/>
      <c r="BF892" s="16"/>
      <c r="BH892" s="16"/>
    </row>
    <row r="893" spans="1:60" ht="12.75" x14ac:dyDescent="0.2">
      <c r="A893" s="143"/>
      <c r="B893" s="126"/>
      <c r="C893" s="61"/>
      <c r="J893" s="16"/>
      <c r="R893" s="16"/>
      <c r="Z893" s="16"/>
      <c r="AA893" s="61"/>
      <c r="AH893" s="16"/>
      <c r="AP893" s="16"/>
      <c r="AQ893" s="61"/>
      <c r="AX893" s="16"/>
      <c r="BF893" s="16"/>
      <c r="BH893" s="16"/>
    </row>
    <row r="894" spans="1:60" ht="12.75" x14ac:dyDescent="0.2">
      <c r="A894" s="143"/>
      <c r="B894" s="126"/>
      <c r="C894" s="61"/>
      <c r="J894" s="16"/>
      <c r="R894" s="16"/>
      <c r="Z894" s="16"/>
      <c r="AA894" s="61"/>
      <c r="AH894" s="16"/>
      <c r="AP894" s="16"/>
      <c r="AQ894" s="61"/>
      <c r="AX894" s="16"/>
      <c r="BF894" s="16"/>
      <c r="BH894" s="16"/>
    </row>
    <row r="895" spans="1:60" ht="12.75" x14ac:dyDescent="0.2">
      <c r="A895" s="143"/>
      <c r="B895" s="126"/>
      <c r="C895" s="61"/>
      <c r="J895" s="16"/>
      <c r="R895" s="16"/>
      <c r="Z895" s="16"/>
      <c r="AA895" s="61"/>
      <c r="AH895" s="16"/>
      <c r="AP895" s="16"/>
      <c r="AQ895" s="61"/>
      <c r="AX895" s="16"/>
      <c r="BF895" s="16"/>
      <c r="BH895" s="16"/>
    </row>
    <row r="896" spans="1:60" ht="12.75" x14ac:dyDescent="0.2">
      <c r="A896" s="143"/>
      <c r="B896" s="126"/>
      <c r="C896" s="61"/>
      <c r="J896" s="16"/>
      <c r="R896" s="16"/>
      <c r="Z896" s="16"/>
      <c r="AA896" s="61"/>
      <c r="AH896" s="16"/>
      <c r="AP896" s="16"/>
      <c r="AQ896" s="61"/>
      <c r="AX896" s="16"/>
      <c r="BF896" s="16"/>
      <c r="BH896" s="16"/>
    </row>
    <row r="897" spans="1:60" ht="12.75" x14ac:dyDescent="0.2">
      <c r="A897" s="143"/>
      <c r="B897" s="126"/>
      <c r="C897" s="61"/>
      <c r="J897" s="16"/>
      <c r="R897" s="16"/>
      <c r="Z897" s="16"/>
      <c r="AA897" s="61"/>
      <c r="AH897" s="16"/>
      <c r="AP897" s="16"/>
      <c r="AQ897" s="61"/>
      <c r="AX897" s="16"/>
      <c r="BF897" s="16"/>
      <c r="BH897" s="16"/>
    </row>
    <row r="898" spans="1:60" ht="12.75" x14ac:dyDescent="0.2">
      <c r="A898" s="143"/>
      <c r="B898" s="126"/>
      <c r="C898" s="61"/>
      <c r="J898" s="16"/>
      <c r="R898" s="16"/>
      <c r="Z898" s="16"/>
      <c r="AA898" s="61"/>
      <c r="AH898" s="16"/>
      <c r="AP898" s="16"/>
      <c r="AQ898" s="61"/>
      <c r="AX898" s="16"/>
      <c r="BF898" s="16"/>
      <c r="BH898" s="16"/>
    </row>
    <row r="899" spans="1:60" ht="12.75" x14ac:dyDescent="0.2">
      <c r="A899" s="143"/>
      <c r="B899" s="126"/>
      <c r="C899" s="61"/>
      <c r="J899" s="16"/>
      <c r="R899" s="16"/>
      <c r="Z899" s="16"/>
      <c r="AA899" s="61"/>
      <c r="AH899" s="16"/>
      <c r="AP899" s="16"/>
      <c r="AQ899" s="61"/>
      <c r="AX899" s="16"/>
      <c r="BF899" s="16"/>
      <c r="BH899" s="16"/>
    </row>
    <row r="900" spans="1:60" ht="12.75" x14ac:dyDescent="0.2">
      <c r="A900" s="143"/>
      <c r="B900" s="126"/>
      <c r="C900" s="61"/>
      <c r="J900" s="16"/>
      <c r="R900" s="16"/>
      <c r="Z900" s="16"/>
      <c r="AA900" s="61"/>
      <c r="AH900" s="16"/>
      <c r="AP900" s="16"/>
      <c r="AQ900" s="61"/>
      <c r="AX900" s="16"/>
      <c r="BF900" s="16"/>
      <c r="BH900" s="16"/>
    </row>
    <row r="901" spans="1:60" ht="12.75" x14ac:dyDescent="0.2">
      <c r="A901" s="143"/>
      <c r="B901" s="126"/>
      <c r="C901" s="61"/>
      <c r="J901" s="16"/>
      <c r="R901" s="16"/>
      <c r="Z901" s="16"/>
      <c r="AA901" s="61"/>
      <c r="AH901" s="16"/>
      <c r="AP901" s="16"/>
      <c r="AQ901" s="61"/>
      <c r="AX901" s="16"/>
      <c r="BF901" s="16"/>
      <c r="BH901" s="16"/>
    </row>
    <row r="902" spans="1:60" ht="12.75" x14ac:dyDescent="0.2">
      <c r="A902" s="143"/>
      <c r="B902" s="126"/>
      <c r="C902" s="61"/>
      <c r="J902" s="16"/>
      <c r="R902" s="16"/>
      <c r="Z902" s="16"/>
      <c r="AA902" s="61"/>
      <c r="AH902" s="16"/>
      <c r="AP902" s="16"/>
      <c r="AQ902" s="61"/>
      <c r="AX902" s="16"/>
      <c r="BF902" s="16"/>
      <c r="BH902" s="16"/>
    </row>
    <row r="903" spans="1:60" ht="12.75" x14ac:dyDescent="0.2">
      <c r="A903" s="143"/>
      <c r="B903" s="126"/>
      <c r="C903" s="61"/>
      <c r="J903" s="16"/>
      <c r="R903" s="16"/>
      <c r="Z903" s="16"/>
      <c r="AA903" s="61"/>
      <c r="AH903" s="16"/>
      <c r="AP903" s="16"/>
      <c r="AQ903" s="61"/>
      <c r="AX903" s="16"/>
      <c r="BF903" s="16"/>
      <c r="BH903" s="16"/>
    </row>
    <row r="904" spans="1:60" ht="12.75" x14ac:dyDescent="0.2">
      <c r="A904" s="143"/>
      <c r="B904" s="126"/>
      <c r="C904" s="61"/>
      <c r="J904" s="16"/>
      <c r="R904" s="16"/>
      <c r="Z904" s="16"/>
      <c r="AA904" s="61"/>
      <c r="AH904" s="16"/>
      <c r="AP904" s="16"/>
      <c r="AQ904" s="61"/>
      <c r="AX904" s="16"/>
      <c r="BF904" s="16"/>
      <c r="BH904" s="16"/>
    </row>
    <row r="905" spans="1:60" ht="12.75" x14ac:dyDescent="0.2">
      <c r="A905" s="143"/>
      <c r="B905" s="126"/>
      <c r="C905" s="61"/>
      <c r="J905" s="16"/>
      <c r="R905" s="16"/>
      <c r="Z905" s="16"/>
      <c r="AA905" s="61"/>
      <c r="AH905" s="16"/>
      <c r="AP905" s="16"/>
      <c r="AQ905" s="61"/>
      <c r="AX905" s="16"/>
      <c r="BF905" s="16"/>
      <c r="BH905" s="16"/>
    </row>
    <row r="906" spans="1:60" ht="12.75" x14ac:dyDescent="0.2">
      <c r="A906" s="143"/>
      <c r="B906" s="126"/>
      <c r="C906" s="61"/>
      <c r="J906" s="16"/>
      <c r="R906" s="16"/>
      <c r="Z906" s="16"/>
      <c r="AA906" s="61"/>
      <c r="AH906" s="16"/>
      <c r="AP906" s="16"/>
      <c r="AQ906" s="61"/>
      <c r="AX906" s="16"/>
      <c r="BF906" s="16"/>
      <c r="BH906" s="16"/>
    </row>
    <row r="907" spans="1:60" ht="12.75" x14ac:dyDescent="0.2">
      <c r="A907" s="143"/>
      <c r="B907" s="126"/>
      <c r="C907" s="61"/>
      <c r="J907" s="16"/>
      <c r="R907" s="16"/>
      <c r="Z907" s="16"/>
      <c r="AA907" s="61"/>
      <c r="AH907" s="16"/>
      <c r="AP907" s="16"/>
      <c r="AQ907" s="61"/>
      <c r="AX907" s="16"/>
      <c r="BF907" s="16"/>
      <c r="BH907" s="16"/>
    </row>
    <row r="908" spans="1:60" ht="12.75" x14ac:dyDescent="0.2">
      <c r="A908" s="143"/>
      <c r="B908" s="126"/>
      <c r="C908" s="61"/>
      <c r="J908" s="16"/>
      <c r="R908" s="16"/>
      <c r="Z908" s="16"/>
      <c r="AA908" s="61"/>
      <c r="AH908" s="16"/>
      <c r="AP908" s="16"/>
      <c r="AQ908" s="61"/>
      <c r="AX908" s="16"/>
      <c r="BF908" s="16"/>
      <c r="BH908" s="16"/>
    </row>
    <row r="909" spans="1:60" ht="12.75" x14ac:dyDescent="0.2">
      <c r="A909" s="143"/>
      <c r="B909" s="126"/>
      <c r="C909" s="61"/>
      <c r="J909" s="16"/>
      <c r="R909" s="16"/>
      <c r="Z909" s="16"/>
      <c r="AA909" s="61"/>
      <c r="AH909" s="16"/>
      <c r="AP909" s="16"/>
      <c r="AQ909" s="61"/>
      <c r="AX909" s="16"/>
      <c r="BF909" s="16"/>
      <c r="BH909" s="16"/>
    </row>
    <row r="910" spans="1:60" ht="12.75" x14ac:dyDescent="0.2">
      <c r="A910" s="143"/>
      <c r="B910" s="126"/>
      <c r="C910" s="61"/>
      <c r="J910" s="16"/>
      <c r="R910" s="16"/>
      <c r="Z910" s="16"/>
      <c r="AA910" s="61"/>
      <c r="AH910" s="16"/>
      <c r="AP910" s="16"/>
      <c r="AQ910" s="61"/>
      <c r="AX910" s="16"/>
      <c r="BF910" s="16"/>
      <c r="BH910" s="16"/>
    </row>
    <row r="911" spans="1:60" ht="12.75" x14ac:dyDescent="0.2">
      <c r="A911" s="143"/>
      <c r="B911" s="126"/>
      <c r="C911" s="61"/>
      <c r="J911" s="16"/>
      <c r="R911" s="16"/>
      <c r="Z911" s="16"/>
      <c r="AA911" s="61"/>
      <c r="AH911" s="16"/>
      <c r="AP911" s="16"/>
      <c r="AQ911" s="61"/>
      <c r="AX911" s="16"/>
      <c r="BF911" s="16"/>
      <c r="BH911" s="16"/>
    </row>
    <row r="912" spans="1:60" ht="12.75" x14ac:dyDescent="0.2">
      <c r="A912" s="143"/>
      <c r="B912" s="126"/>
      <c r="C912" s="61"/>
      <c r="J912" s="16"/>
      <c r="R912" s="16"/>
      <c r="Z912" s="16"/>
      <c r="AA912" s="61"/>
      <c r="AH912" s="16"/>
      <c r="AP912" s="16"/>
      <c r="AQ912" s="61"/>
      <c r="AX912" s="16"/>
      <c r="BF912" s="16"/>
      <c r="BH912" s="16"/>
    </row>
    <row r="913" spans="1:60" ht="12.75" x14ac:dyDescent="0.2">
      <c r="A913" s="143"/>
      <c r="B913" s="126"/>
      <c r="C913" s="61"/>
      <c r="J913" s="16"/>
      <c r="R913" s="16"/>
      <c r="Z913" s="16"/>
      <c r="AA913" s="61"/>
      <c r="AH913" s="16"/>
      <c r="AP913" s="16"/>
      <c r="AQ913" s="61"/>
      <c r="AX913" s="16"/>
      <c r="BF913" s="16"/>
      <c r="BH913" s="16"/>
    </row>
    <row r="914" spans="1:60" ht="12.75" x14ac:dyDescent="0.2">
      <c r="A914" s="143"/>
      <c r="B914" s="126"/>
      <c r="C914" s="61"/>
      <c r="J914" s="16"/>
      <c r="R914" s="16"/>
      <c r="Z914" s="16"/>
      <c r="AA914" s="61"/>
      <c r="AH914" s="16"/>
      <c r="AP914" s="16"/>
      <c r="AQ914" s="61"/>
      <c r="AX914" s="16"/>
      <c r="BF914" s="16"/>
      <c r="BH914" s="16"/>
    </row>
    <row r="915" spans="1:60" ht="12.75" x14ac:dyDescent="0.2">
      <c r="A915" s="143"/>
      <c r="B915" s="126"/>
      <c r="C915" s="61"/>
      <c r="J915" s="16"/>
      <c r="R915" s="16"/>
      <c r="Z915" s="16"/>
      <c r="AA915" s="61"/>
      <c r="AH915" s="16"/>
      <c r="AP915" s="16"/>
      <c r="AQ915" s="61"/>
      <c r="AX915" s="16"/>
      <c r="BF915" s="16"/>
      <c r="BH915" s="16"/>
    </row>
    <row r="916" spans="1:60" ht="12.75" x14ac:dyDescent="0.2">
      <c r="A916" s="143"/>
      <c r="B916" s="126"/>
      <c r="C916" s="61"/>
      <c r="J916" s="16"/>
      <c r="R916" s="16"/>
      <c r="Z916" s="16"/>
      <c r="AA916" s="61"/>
      <c r="AH916" s="16"/>
      <c r="AP916" s="16"/>
      <c r="AQ916" s="61"/>
      <c r="AX916" s="16"/>
      <c r="BF916" s="16"/>
      <c r="BH916" s="16"/>
    </row>
    <row r="917" spans="1:60" ht="12.75" x14ac:dyDescent="0.2">
      <c r="A917" s="143"/>
      <c r="B917" s="126"/>
      <c r="C917" s="61"/>
      <c r="J917" s="16"/>
      <c r="R917" s="16"/>
      <c r="Z917" s="16"/>
      <c r="AA917" s="61"/>
      <c r="AH917" s="16"/>
      <c r="AP917" s="16"/>
      <c r="AQ917" s="61"/>
      <c r="AX917" s="16"/>
      <c r="BF917" s="16"/>
      <c r="BH917" s="16"/>
    </row>
    <row r="918" spans="1:60" ht="12.75" x14ac:dyDescent="0.2">
      <c r="A918" s="143"/>
      <c r="B918" s="126"/>
      <c r="C918" s="61"/>
      <c r="J918" s="16"/>
      <c r="R918" s="16"/>
      <c r="Z918" s="16"/>
      <c r="AA918" s="61"/>
      <c r="AH918" s="16"/>
      <c r="AP918" s="16"/>
      <c r="AQ918" s="61"/>
      <c r="AX918" s="16"/>
      <c r="BF918" s="16"/>
      <c r="BH918" s="16"/>
    </row>
    <row r="919" spans="1:60" ht="12.75" x14ac:dyDescent="0.2">
      <c r="A919" s="143"/>
      <c r="B919" s="126"/>
      <c r="C919" s="61"/>
      <c r="J919" s="16"/>
      <c r="R919" s="16"/>
      <c r="Z919" s="16"/>
      <c r="AA919" s="61"/>
      <c r="AH919" s="16"/>
      <c r="AP919" s="16"/>
      <c r="AQ919" s="61"/>
      <c r="AX919" s="16"/>
      <c r="BF919" s="16"/>
      <c r="BH919" s="16"/>
    </row>
    <row r="920" spans="1:60" ht="12.75" x14ac:dyDescent="0.2">
      <c r="A920" s="143"/>
      <c r="B920" s="126"/>
      <c r="C920" s="61"/>
      <c r="J920" s="16"/>
      <c r="R920" s="16"/>
      <c r="Z920" s="16"/>
      <c r="AA920" s="61"/>
      <c r="AH920" s="16"/>
      <c r="AP920" s="16"/>
      <c r="AQ920" s="61"/>
      <c r="AX920" s="16"/>
      <c r="BF920" s="16"/>
      <c r="BH920" s="16"/>
    </row>
    <row r="921" spans="1:60" ht="12.75" x14ac:dyDescent="0.2">
      <c r="A921" s="143"/>
      <c r="B921" s="126"/>
      <c r="C921" s="61"/>
      <c r="J921" s="16"/>
      <c r="R921" s="16"/>
      <c r="Z921" s="16"/>
      <c r="AA921" s="61"/>
      <c r="AH921" s="16"/>
      <c r="AP921" s="16"/>
      <c r="AQ921" s="61"/>
      <c r="AX921" s="16"/>
      <c r="BF921" s="16"/>
      <c r="BH921" s="16"/>
    </row>
    <row r="922" spans="1:60" ht="12.75" x14ac:dyDescent="0.2">
      <c r="A922" s="143"/>
      <c r="B922" s="126"/>
      <c r="C922" s="61"/>
      <c r="J922" s="16"/>
      <c r="R922" s="16"/>
      <c r="Z922" s="16"/>
      <c r="AA922" s="61"/>
      <c r="AH922" s="16"/>
      <c r="AP922" s="16"/>
      <c r="AQ922" s="61"/>
      <c r="AX922" s="16"/>
      <c r="BF922" s="16"/>
      <c r="BH922" s="16"/>
    </row>
    <row r="923" spans="1:60" ht="12.75" x14ac:dyDescent="0.2">
      <c r="A923" s="143"/>
      <c r="B923" s="126"/>
      <c r="C923" s="61"/>
      <c r="J923" s="16"/>
      <c r="R923" s="16"/>
      <c r="Z923" s="16"/>
      <c r="AA923" s="61"/>
      <c r="AH923" s="16"/>
      <c r="AP923" s="16"/>
      <c r="AQ923" s="61"/>
      <c r="AX923" s="16"/>
      <c r="BF923" s="16"/>
      <c r="BH923" s="16"/>
    </row>
    <row r="924" spans="1:60" ht="12.75" x14ac:dyDescent="0.2">
      <c r="A924" s="143"/>
      <c r="B924" s="126"/>
      <c r="C924" s="61"/>
      <c r="J924" s="16"/>
      <c r="R924" s="16"/>
      <c r="Z924" s="16"/>
      <c r="AA924" s="61"/>
      <c r="AH924" s="16"/>
      <c r="AP924" s="16"/>
      <c r="AQ924" s="61"/>
      <c r="AX924" s="16"/>
      <c r="BF924" s="16"/>
      <c r="BH924" s="16"/>
    </row>
    <row r="925" spans="1:60" ht="12.75" x14ac:dyDescent="0.2">
      <c r="A925" s="143"/>
      <c r="B925" s="126"/>
      <c r="C925" s="61"/>
      <c r="J925" s="16"/>
      <c r="R925" s="16"/>
      <c r="Z925" s="16"/>
      <c r="AA925" s="61"/>
      <c r="AH925" s="16"/>
      <c r="AP925" s="16"/>
      <c r="AQ925" s="61"/>
      <c r="AX925" s="16"/>
      <c r="BF925" s="16"/>
      <c r="BH925" s="16"/>
    </row>
    <row r="926" spans="1:60" ht="12.75" x14ac:dyDescent="0.2">
      <c r="A926" s="143"/>
      <c r="B926" s="126"/>
      <c r="C926" s="61"/>
      <c r="J926" s="16"/>
      <c r="R926" s="16"/>
      <c r="Z926" s="16"/>
      <c r="AA926" s="61"/>
      <c r="AH926" s="16"/>
      <c r="AP926" s="16"/>
      <c r="AQ926" s="61"/>
      <c r="AX926" s="16"/>
      <c r="BF926" s="16"/>
      <c r="BH926" s="16"/>
    </row>
    <row r="927" spans="1:60" ht="12.75" x14ac:dyDescent="0.2">
      <c r="A927" s="143"/>
      <c r="B927" s="126"/>
      <c r="C927" s="61"/>
      <c r="J927" s="16"/>
      <c r="R927" s="16"/>
      <c r="Z927" s="16"/>
      <c r="AA927" s="61"/>
      <c r="AH927" s="16"/>
      <c r="AP927" s="16"/>
      <c r="AQ927" s="61"/>
      <c r="AX927" s="16"/>
      <c r="BF927" s="16"/>
      <c r="BH927" s="16"/>
    </row>
    <row r="928" spans="1:60" ht="12.75" x14ac:dyDescent="0.2">
      <c r="A928" s="143"/>
      <c r="B928" s="126"/>
      <c r="C928" s="61"/>
      <c r="J928" s="16"/>
      <c r="R928" s="16"/>
      <c r="Z928" s="16"/>
      <c r="AA928" s="61"/>
      <c r="AH928" s="16"/>
      <c r="AP928" s="16"/>
      <c r="AQ928" s="61"/>
      <c r="AX928" s="16"/>
      <c r="BF928" s="16"/>
      <c r="BH928" s="16"/>
    </row>
    <row r="929" spans="1:60" ht="12.75" x14ac:dyDescent="0.2">
      <c r="A929" s="143"/>
      <c r="B929" s="126"/>
      <c r="C929" s="61"/>
      <c r="J929" s="16"/>
      <c r="R929" s="16"/>
      <c r="Z929" s="16"/>
      <c r="AA929" s="61"/>
      <c r="AH929" s="16"/>
      <c r="AP929" s="16"/>
      <c r="AQ929" s="61"/>
      <c r="AX929" s="16"/>
      <c r="BF929" s="16"/>
      <c r="BH929" s="16"/>
    </row>
    <row r="930" spans="1:60" ht="12.75" x14ac:dyDescent="0.2">
      <c r="A930" s="143"/>
      <c r="B930" s="126"/>
      <c r="C930" s="61"/>
      <c r="J930" s="16"/>
      <c r="R930" s="16"/>
      <c r="Z930" s="16"/>
      <c r="AA930" s="61"/>
      <c r="AH930" s="16"/>
      <c r="AP930" s="16"/>
      <c r="AQ930" s="61"/>
      <c r="AX930" s="16"/>
      <c r="BF930" s="16"/>
      <c r="BH930" s="16"/>
    </row>
    <row r="931" spans="1:60" ht="12.75" x14ac:dyDescent="0.2">
      <c r="A931" s="143"/>
      <c r="B931" s="126"/>
      <c r="C931" s="61"/>
      <c r="J931" s="16"/>
      <c r="R931" s="16"/>
      <c r="Z931" s="16"/>
      <c r="AA931" s="61"/>
      <c r="AH931" s="16"/>
      <c r="AP931" s="16"/>
      <c r="AQ931" s="61"/>
      <c r="AX931" s="16"/>
      <c r="BF931" s="16"/>
      <c r="BH931" s="16"/>
    </row>
    <row r="932" spans="1:60" ht="12.75" x14ac:dyDescent="0.2">
      <c r="A932" s="143"/>
      <c r="B932" s="126"/>
      <c r="C932" s="61"/>
      <c r="J932" s="16"/>
      <c r="R932" s="16"/>
      <c r="Z932" s="16"/>
      <c r="AA932" s="61"/>
      <c r="AH932" s="16"/>
      <c r="AP932" s="16"/>
      <c r="AQ932" s="61"/>
      <c r="AX932" s="16"/>
      <c r="BF932" s="16"/>
      <c r="BH932" s="16"/>
    </row>
    <row r="933" spans="1:60" ht="12.75" x14ac:dyDescent="0.2">
      <c r="A933" s="143"/>
      <c r="B933" s="126"/>
      <c r="C933" s="61"/>
      <c r="J933" s="16"/>
      <c r="R933" s="16"/>
      <c r="Z933" s="16"/>
      <c r="AA933" s="61"/>
      <c r="AH933" s="16"/>
      <c r="AP933" s="16"/>
      <c r="AQ933" s="61"/>
      <c r="AX933" s="16"/>
      <c r="BF933" s="16"/>
      <c r="BH933" s="16"/>
    </row>
    <row r="934" spans="1:60" ht="12.75" x14ac:dyDescent="0.2">
      <c r="A934" s="143"/>
      <c r="B934" s="126"/>
      <c r="C934" s="61"/>
      <c r="J934" s="16"/>
      <c r="R934" s="16"/>
      <c r="Z934" s="16"/>
      <c r="AA934" s="61"/>
      <c r="AH934" s="16"/>
      <c r="AP934" s="16"/>
      <c r="AQ934" s="61"/>
      <c r="AX934" s="16"/>
      <c r="BF934" s="16"/>
      <c r="BH934" s="16"/>
    </row>
    <row r="935" spans="1:60" ht="12.75" x14ac:dyDescent="0.2">
      <c r="A935" s="143"/>
      <c r="B935" s="126"/>
      <c r="C935" s="61"/>
      <c r="J935" s="16"/>
      <c r="R935" s="16"/>
      <c r="Z935" s="16"/>
      <c r="AA935" s="61"/>
      <c r="AH935" s="16"/>
      <c r="AP935" s="16"/>
      <c r="AQ935" s="61"/>
      <c r="AX935" s="16"/>
      <c r="BF935" s="16"/>
      <c r="BH935" s="16"/>
    </row>
    <row r="936" spans="1:60" ht="12.75" x14ac:dyDescent="0.2">
      <c r="A936" s="143"/>
      <c r="B936" s="126"/>
      <c r="C936" s="61"/>
      <c r="J936" s="16"/>
      <c r="R936" s="16"/>
      <c r="Z936" s="16"/>
      <c r="AA936" s="61"/>
      <c r="AH936" s="16"/>
      <c r="AP936" s="16"/>
      <c r="AQ936" s="61"/>
      <c r="AX936" s="16"/>
      <c r="BF936" s="16"/>
      <c r="BH936" s="16"/>
    </row>
    <row r="937" spans="1:60" ht="12.75" x14ac:dyDescent="0.2">
      <c r="A937" s="143"/>
      <c r="B937" s="126"/>
      <c r="C937" s="61"/>
      <c r="J937" s="16"/>
      <c r="R937" s="16"/>
      <c r="Z937" s="16"/>
      <c r="AA937" s="61"/>
      <c r="AH937" s="16"/>
      <c r="AP937" s="16"/>
      <c r="AQ937" s="61"/>
      <c r="AX937" s="16"/>
      <c r="BF937" s="16"/>
      <c r="BH937" s="16"/>
    </row>
    <row r="938" spans="1:60" ht="12.75" x14ac:dyDescent="0.2">
      <c r="A938" s="143"/>
      <c r="B938" s="126"/>
      <c r="C938" s="61"/>
      <c r="J938" s="16"/>
      <c r="R938" s="16"/>
      <c r="Z938" s="16"/>
      <c r="AA938" s="61"/>
      <c r="AH938" s="16"/>
      <c r="AP938" s="16"/>
      <c r="AQ938" s="61"/>
      <c r="AX938" s="16"/>
      <c r="BF938" s="16"/>
      <c r="BH938" s="16"/>
    </row>
    <row r="939" spans="1:60" ht="12.75" x14ac:dyDescent="0.2">
      <c r="A939" s="143"/>
      <c r="B939" s="126"/>
      <c r="C939" s="61"/>
      <c r="J939" s="16"/>
      <c r="R939" s="16"/>
      <c r="Z939" s="16"/>
      <c r="AA939" s="61"/>
      <c r="AH939" s="16"/>
      <c r="AP939" s="16"/>
      <c r="AQ939" s="61"/>
      <c r="AX939" s="16"/>
      <c r="BF939" s="16"/>
      <c r="BH939" s="16"/>
    </row>
    <row r="940" spans="1:60" ht="12.75" x14ac:dyDescent="0.2">
      <c r="A940" s="143"/>
      <c r="B940" s="126"/>
      <c r="C940" s="61"/>
      <c r="J940" s="16"/>
      <c r="R940" s="16"/>
      <c r="Z940" s="16"/>
      <c r="AA940" s="61"/>
      <c r="AH940" s="16"/>
      <c r="AP940" s="16"/>
      <c r="AQ940" s="61"/>
      <c r="AX940" s="16"/>
      <c r="BF940" s="16"/>
      <c r="BH940" s="16"/>
    </row>
    <row r="941" spans="1:60" ht="12.75" x14ac:dyDescent="0.2">
      <c r="A941" s="143"/>
      <c r="B941" s="126"/>
      <c r="C941" s="61"/>
      <c r="J941" s="16"/>
      <c r="R941" s="16"/>
      <c r="Z941" s="16"/>
      <c r="AA941" s="61"/>
      <c r="AH941" s="16"/>
      <c r="AP941" s="16"/>
      <c r="AQ941" s="61"/>
      <c r="AX941" s="16"/>
      <c r="BF941" s="16"/>
      <c r="BH941" s="16"/>
    </row>
    <row r="942" spans="1:60" ht="12.75" x14ac:dyDescent="0.2">
      <c r="A942" s="143"/>
      <c r="B942" s="126"/>
      <c r="C942" s="61"/>
      <c r="J942" s="16"/>
      <c r="R942" s="16"/>
      <c r="Z942" s="16"/>
      <c r="AA942" s="61"/>
      <c r="AH942" s="16"/>
      <c r="AP942" s="16"/>
      <c r="AQ942" s="61"/>
      <c r="AX942" s="16"/>
      <c r="BF942" s="16"/>
      <c r="BH942" s="16"/>
    </row>
    <row r="943" spans="1:60" ht="12.75" x14ac:dyDescent="0.2">
      <c r="A943" s="143"/>
      <c r="B943" s="126"/>
      <c r="C943" s="61"/>
      <c r="J943" s="16"/>
      <c r="R943" s="16"/>
      <c r="Z943" s="16"/>
      <c r="AA943" s="61"/>
      <c r="AH943" s="16"/>
      <c r="AP943" s="16"/>
      <c r="AQ943" s="61"/>
      <c r="AX943" s="16"/>
      <c r="BF943" s="16"/>
      <c r="BH943" s="16"/>
    </row>
    <row r="944" spans="1:60" ht="12.75" x14ac:dyDescent="0.2">
      <c r="A944" s="143"/>
      <c r="B944" s="126"/>
      <c r="C944" s="61"/>
      <c r="J944" s="16"/>
      <c r="R944" s="16"/>
      <c r="Z944" s="16"/>
      <c r="AA944" s="61"/>
      <c r="AH944" s="16"/>
      <c r="AP944" s="16"/>
      <c r="AQ944" s="61"/>
      <c r="AX944" s="16"/>
      <c r="BF944" s="16"/>
      <c r="BH944" s="16"/>
    </row>
    <row r="945" spans="1:60" ht="12.75" x14ac:dyDescent="0.2">
      <c r="A945" s="143"/>
      <c r="B945" s="126"/>
      <c r="C945" s="61"/>
      <c r="J945" s="16"/>
      <c r="R945" s="16"/>
      <c r="Z945" s="16"/>
      <c r="AA945" s="61"/>
      <c r="AH945" s="16"/>
      <c r="AP945" s="16"/>
      <c r="AQ945" s="61"/>
      <c r="AX945" s="16"/>
      <c r="BF945" s="16"/>
      <c r="BH945" s="16"/>
    </row>
    <row r="946" spans="1:60" ht="12.75" x14ac:dyDescent="0.2">
      <c r="A946" s="143"/>
      <c r="B946" s="126"/>
      <c r="C946" s="61"/>
      <c r="J946" s="16"/>
      <c r="R946" s="16"/>
      <c r="Z946" s="16"/>
      <c r="AA946" s="61"/>
      <c r="AH946" s="16"/>
      <c r="AP946" s="16"/>
      <c r="AQ946" s="61"/>
      <c r="AX946" s="16"/>
      <c r="BF946" s="16"/>
      <c r="BH946" s="16"/>
    </row>
    <row r="947" spans="1:60" ht="12.75" x14ac:dyDescent="0.2">
      <c r="A947" s="143"/>
      <c r="B947" s="126"/>
      <c r="C947" s="61"/>
      <c r="J947" s="16"/>
      <c r="R947" s="16"/>
      <c r="Z947" s="16"/>
      <c r="AA947" s="61"/>
      <c r="AH947" s="16"/>
      <c r="AP947" s="16"/>
      <c r="AQ947" s="61"/>
      <c r="AX947" s="16"/>
      <c r="BF947" s="16"/>
      <c r="BH947" s="16"/>
    </row>
    <row r="948" spans="1:60" ht="12.75" x14ac:dyDescent="0.2">
      <c r="A948" s="143"/>
      <c r="B948" s="126"/>
      <c r="C948" s="61"/>
      <c r="J948" s="16"/>
      <c r="R948" s="16"/>
      <c r="Z948" s="16"/>
      <c r="AA948" s="61"/>
      <c r="AH948" s="16"/>
      <c r="AP948" s="16"/>
      <c r="AQ948" s="61"/>
      <c r="AX948" s="16"/>
      <c r="BF948" s="16"/>
      <c r="BH948" s="16"/>
    </row>
    <row r="949" spans="1:60" ht="12.75" x14ac:dyDescent="0.2">
      <c r="A949" s="143"/>
      <c r="B949" s="126"/>
      <c r="C949" s="61"/>
      <c r="J949" s="16"/>
      <c r="R949" s="16"/>
      <c r="Z949" s="16"/>
      <c r="AA949" s="61"/>
      <c r="AH949" s="16"/>
      <c r="AP949" s="16"/>
      <c r="AQ949" s="61"/>
      <c r="AX949" s="16"/>
      <c r="BF949" s="16"/>
      <c r="BH949" s="16"/>
    </row>
    <row r="950" spans="1:60" ht="12.75" x14ac:dyDescent="0.2">
      <c r="A950" s="143"/>
      <c r="B950" s="126"/>
      <c r="C950" s="61"/>
      <c r="J950" s="16"/>
      <c r="R950" s="16"/>
      <c r="Z950" s="16"/>
      <c r="AA950" s="61"/>
      <c r="AH950" s="16"/>
      <c r="AP950" s="16"/>
      <c r="AQ950" s="61"/>
      <c r="AX950" s="16"/>
      <c r="BF950" s="16"/>
      <c r="BH950" s="16"/>
    </row>
    <row r="951" spans="1:60" ht="12.75" x14ac:dyDescent="0.2">
      <c r="A951" s="143"/>
      <c r="B951" s="126"/>
      <c r="C951" s="61"/>
      <c r="J951" s="16"/>
      <c r="R951" s="16"/>
      <c r="Z951" s="16"/>
      <c r="AA951" s="61"/>
      <c r="AH951" s="16"/>
      <c r="AP951" s="16"/>
      <c r="AQ951" s="61"/>
      <c r="AX951" s="16"/>
      <c r="BF951" s="16"/>
      <c r="BH951" s="16"/>
    </row>
    <row r="952" spans="1:60" ht="12.75" x14ac:dyDescent="0.2">
      <c r="A952" s="143"/>
      <c r="B952" s="126"/>
      <c r="C952" s="61"/>
      <c r="J952" s="16"/>
      <c r="R952" s="16"/>
      <c r="Z952" s="16"/>
      <c r="AA952" s="61"/>
      <c r="AH952" s="16"/>
      <c r="AP952" s="16"/>
      <c r="AQ952" s="61"/>
      <c r="AX952" s="16"/>
      <c r="BF952" s="16"/>
      <c r="BH952" s="16"/>
    </row>
    <row r="953" spans="1:60" ht="12.75" x14ac:dyDescent="0.2">
      <c r="A953" s="143"/>
      <c r="B953" s="126"/>
      <c r="C953" s="61"/>
      <c r="J953" s="16"/>
      <c r="R953" s="16"/>
      <c r="Z953" s="16"/>
      <c r="AA953" s="61"/>
      <c r="AH953" s="16"/>
      <c r="AP953" s="16"/>
      <c r="AQ953" s="61"/>
      <c r="AX953" s="16"/>
      <c r="BF953" s="16"/>
      <c r="BH953" s="16"/>
    </row>
    <row r="954" spans="1:60" ht="12.75" x14ac:dyDescent="0.2">
      <c r="A954" s="143"/>
      <c r="B954" s="126"/>
      <c r="C954" s="61"/>
      <c r="J954" s="16"/>
      <c r="R954" s="16"/>
      <c r="Z954" s="16"/>
      <c r="AA954" s="61"/>
      <c r="AH954" s="16"/>
      <c r="AP954" s="16"/>
      <c r="AQ954" s="61"/>
      <c r="AX954" s="16"/>
      <c r="BF954" s="16"/>
      <c r="BH954" s="16"/>
    </row>
    <row r="955" spans="1:60" ht="12.75" x14ac:dyDescent="0.2">
      <c r="A955" s="143"/>
      <c r="B955" s="126"/>
      <c r="C955" s="61"/>
      <c r="J955" s="16"/>
      <c r="R955" s="16"/>
      <c r="Z955" s="16"/>
      <c r="AA955" s="61"/>
      <c r="AH955" s="16"/>
      <c r="AP955" s="16"/>
      <c r="AQ955" s="61"/>
      <c r="AX955" s="16"/>
      <c r="BF955" s="16"/>
      <c r="BH955" s="16"/>
    </row>
    <row r="956" spans="1:60" ht="12.75" x14ac:dyDescent="0.2">
      <c r="A956" s="143"/>
      <c r="B956" s="126"/>
      <c r="C956" s="61"/>
      <c r="J956" s="16"/>
      <c r="R956" s="16"/>
      <c r="Z956" s="16"/>
      <c r="AA956" s="61"/>
      <c r="AH956" s="16"/>
      <c r="AP956" s="16"/>
      <c r="AQ956" s="61"/>
      <c r="AX956" s="16"/>
      <c r="BF956" s="16"/>
      <c r="BH956" s="16"/>
    </row>
    <row r="957" spans="1:60" ht="12.75" x14ac:dyDescent="0.2">
      <c r="A957" s="143"/>
      <c r="B957" s="126"/>
      <c r="C957" s="61"/>
      <c r="J957" s="16"/>
      <c r="R957" s="16"/>
      <c r="Z957" s="16"/>
      <c r="AA957" s="61"/>
      <c r="AH957" s="16"/>
      <c r="AP957" s="16"/>
      <c r="AQ957" s="61"/>
      <c r="AX957" s="16"/>
      <c r="BF957" s="16"/>
      <c r="BH957" s="16"/>
    </row>
    <row r="958" spans="1:60" ht="12.75" x14ac:dyDescent="0.2">
      <c r="A958" s="143"/>
      <c r="B958" s="126"/>
      <c r="C958" s="61"/>
      <c r="J958" s="16"/>
      <c r="R958" s="16"/>
      <c r="Z958" s="16"/>
      <c r="AA958" s="61"/>
      <c r="AH958" s="16"/>
      <c r="AP958" s="16"/>
      <c r="AQ958" s="61"/>
      <c r="AX958" s="16"/>
      <c r="BF958" s="16"/>
      <c r="BH958" s="16"/>
    </row>
    <row r="959" spans="1:60" ht="12.75" x14ac:dyDescent="0.2">
      <c r="A959" s="143"/>
      <c r="B959" s="126"/>
      <c r="C959" s="61"/>
      <c r="J959" s="16"/>
      <c r="R959" s="16"/>
      <c r="Z959" s="16"/>
      <c r="AA959" s="61"/>
      <c r="AH959" s="16"/>
      <c r="AP959" s="16"/>
      <c r="AQ959" s="61"/>
      <c r="AX959" s="16"/>
      <c r="BF959" s="16"/>
      <c r="BH959" s="16"/>
    </row>
    <row r="960" spans="1:60" ht="12.75" x14ac:dyDescent="0.2">
      <c r="A960" s="143"/>
      <c r="B960" s="126"/>
      <c r="C960" s="61"/>
      <c r="J960" s="16"/>
      <c r="R960" s="16"/>
      <c r="Z960" s="16"/>
      <c r="AA960" s="61"/>
      <c r="AH960" s="16"/>
      <c r="AP960" s="16"/>
      <c r="AQ960" s="61"/>
      <c r="AX960" s="16"/>
      <c r="BF960" s="16"/>
      <c r="BH960" s="16"/>
    </row>
    <row r="961" spans="1:60" ht="12.75" x14ac:dyDescent="0.2">
      <c r="A961" s="143"/>
      <c r="B961" s="126"/>
      <c r="C961" s="61"/>
      <c r="J961" s="16"/>
      <c r="R961" s="16"/>
      <c r="Z961" s="16"/>
      <c r="AA961" s="61"/>
      <c r="AH961" s="16"/>
      <c r="AP961" s="16"/>
      <c r="AQ961" s="61"/>
      <c r="AX961" s="16"/>
      <c r="BF961" s="16"/>
      <c r="BH961" s="16"/>
    </row>
    <row r="962" spans="1:60" ht="12.75" x14ac:dyDescent="0.2">
      <c r="A962" s="143"/>
      <c r="B962" s="126"/>
      <c r="C962" s="61"/>
      <c r="J962" s="16"/>
      <c r="R962" s="16"/>
      <c r="Z962" s="16"/>
      <c r="AA962" s="61"/>
      <c r="AH962" s="16"/>
      <c r="AP962" s="16"/>
      <c r="AQ962" s="61"/>
      <c r="AX962" s="16"/>
      <c r="BF962" s="16"/>
      <c r="BH962" s="16"/>
    </row>
    <row r="963" spans="1:60" ht="12.75" x14ac:dyDescent="0.2">
      <c r="A963" s="143"/>
      <c r="B963" s="126"/>
      <c r="C963" s="61"/>
      <c r="J963" s="16"/>
      <c r="R963" s="16"/>
      <c r="Z963" s="16"/>
      <c r="AA963" s="61"/>
      <c r="AH963" s="16"/>
      <c r="AP963" s="16"/>
      <c r="AQ963" s="61"/>
      <c r="AX963" s="16"/>
      <c r="BF963" s="16"/>
      <c r="BH963" s="16"/>
    </row>
    <row r="964" spans="1:60" ht="12.75" x14ac:dyDescent="0.2">
      <c r="A964" s="143"/>
      <c r="B964" s="126"/>
      <c r="C964" s="61"/>
      <c r="J964" s="16"/>
      <c r="R964" s="16"/>
      <c r="Z964" s="16"/>
      <c r="AA964" s="61"/>
      <c r="AH964" s="16"/>
      <c r="AP964" s="16"/>
      <c r="AQ964" s="61"/>
      <c r="AX964" s="16"/>
      <c r="BF964" s="16"/>
      <c r="BH964" s="16"/>
    </row>
    <row r="965" spans="1:60" ht="12.75" x14ac:dyDescent="0.2">
      <c r="A965" s="143"/>
      <c r="B965" s="126"/>
      <c r="C965" s="61"/>
      <c r="J965" s="16"/>
      <c r="R965" s="16"/>
      <c r="Z965" s="16"/>
      <c r="AA965" s="61"/>
      <c r="AH965" s="16"/>
      <c r="AP965" s="16"/>
      <c r="AQ965" s="61"/>
      <c r="AX965" s="16"/>
      <c r="BF965" s="16"/>
      <c r="BH965" s="16"/>
    </row>
    <row r="966" spans="1:60" ht="12.75" x14ac:dyDescent="0.2">
      <c r="A966" s="143"/>
      <c r="B966" s="126"/>
      <c r="C966" s="61"/>
      <c r="J966" s="16"/>
      <c r="R966" s="16"/>
      <c r="Z966" s="16"/>
      <c r="AA966" s="61"/>
      <c r="AH966" s="16"/>
      <c r="AP966" s="16"/>
      <c r="AQ966" s="61"/>
      <c r="AX966" s="16"/>
      <c r="BF966" s="16"/>
      <c r="BH966" s="16"/>
    </row>
    <row r="967" spans="1:60" ht="12.75" x14ac:dyDescent="0.2">
      <c r="A967" s="143"/>
      <c r="B967" s="126"/>
      <c r="C967" s="61"/>
      <c r="J967" s="16"/>
      <c r="R967" s="16"/>
      <c r="Z967" s="16"/>
      <c r="AA967" s="61"/>
      <c r="AH967" s="16"/>
      <c r="AP967" s="16"/>
      <c r="AQ967" s="61"/>
      <c r="AX967" s="16"/>
      <c r="BF967" s="16"/>
      <c r="BH967" s="16"/>
    </row>
    <row r="968" spans="1:60" ht="12.75" x14ac:dyDescent="0.2">
      <c r="A968" s="143"/>
      <c r="B968" s="126"/>
      <c r="C968" s="61"/>
      <c r="J968" s="16"/>
      <c r="R968" s="16"/>
      <c r="Z968" s="16"/>
      <c r="AA968" s="61"/>
      <c r="AH968" s="16"/>
      <c r="AP968" s="16"/>
      <c r="AQ968" s="61"/>
      <c r="AX968" s="16"/>
      <c r="BF968" s="16"/>
      <c r="BH968" s="16"/>
    </row>
    <row r="969" spans="1:60" ht="12.75" x14ac:dyDescent="0.2">
      <c r="A969" s="143"/>
      <c r="B969" s="126"/>
      <c r="C969" s="61"/>
      <c r="J969" s="16"/>
      <c r="R969" s="16"/>
      <c r="Z969" s="16"/>
      <c r="AA969" s="61"/>
      <c r="AH969" s="16"/>
      <c r="AP969" s="16"/>
      <c r="AQ969" s="61"/>
      <c r="AX969" s="16"/>
      <c r="BF969" s="16"/>
      <c r="BH969" s="16"/>
    </row>
    <row r="970" spans="1:60" ht="12.75" x14ac:dyDescent="0.2">
      <c r="A970" s="143"/>
      <c r="B970" s="126"/>
      <c r="C970" s="61"/>
      <c r="J970" s="16"/>
      <c r="R970" s="16"/>
      <c r="Z970" s="16"/>
      <c r="AA970" s="61"/>
      <c r="AH970" s="16"/>
      <c r="AP970" s="16"/>
      <c r="AQ970" s="61"/>
      <c r="AX970" s="16"/>
      <c r="BF970" s="16"/>
      <c r="BH970" s="16"/>
    </row>
    <row r="971" spans="1:60" ht="12.75" x14ac:dyDescent="0.2">
      <c r="A971" s="143"/>
      <c r="B971" s="126"/>
      <c r="C971" s="61"/>
      <c r="J971" s="16"/>
      <c r="R971" s="16"/>
      <c r="Z971" s="16"/>
      <c r="AA971" s="61"/>
      <c r="AH971" s="16"/>
      <c r="AP971" s="16"/>
      <c r="AQ971" s="61"/>
      <c r="AX971" s="16"/>
      <c r="BF971" s="16"/>
      <c r="BH971" s="16"/>
    </row>
    <row r="972" spans="1:60" ht="12.75" x14ac:dyDescent="0.2">
      <c r="A972" s="143"/>
      <c r="B972" s="126"/>
      <c r="C972" s="61"/>
      <c r="J972" s="16"/>
      <c r="R972" s="16"/>
      <c r="Z972" s="16"/>
      <c r="AA972" s="61"/>
      <c r="AH972" s="16"/>
      <c r="AP972" s="16"/>
      <c r="AQ972" s="61"/>
      <c r="AX972" s="16"/>
      <c r="BF972" s="16"/>
      <c r="BH972" s="16"/>
    </row>
    <row r="973" spans="1:60" ht="12.75" x14ac:dyDescent="0.2">
      <c r="A973" s="143"/>
      <c r="B973" s="126"/>
      <c r="C973" s="61"/>
      <c r="J973" s="16"/>
      <c r="R973" s="16"/>
      <c r="Z973" s="16"/>
      <c r="AA973" s="61"/>
      <c r="AH973" s="16"/>
      <c r="AP973" s="16"/>
      <c r="AQ973" s="61"/>
      <c r="AX973" s="16"/>
      <c r="BF973" s="16"/>
      <c r="BH973" s="16"/>
    </row>
    <row r="974" spans="1:60" ht="12.75" x14ac:dyDescent="0.2">
      <c r="A974" s="143"/>
      <c r="B974" s="126"/>
      <c r="C974" s="61"/>
      <c r="J974" s="16"/>
      <c r="R974" s="16"/>
      <c r="Z974" s="16"/>
      <c r="AA974" s="61"/>
      <c r="AH974" s="16"/>
      <c r="AP974" s="16"/>
      <c r="AQ974" s="61"/>
      <c r="AX974" s="16"/>
      <c r="BF974" s="16"/>
      <c r="BH974" s="16"/>
    </row>
    <row r="975" spans="1:60" ht="12.75" x14ac:dyDescent="0.2">
      <c r="A975" s="143"/>
      <c r="B975" s="126"/>
      <c r="C975" s="61"/>
      <c r="J975" s="16"/>
      <c r="R975" s="16"/>
      <c r="Z975" s="16"/>
      <c r="AA975" s="61"/>
      <c r="AH975" s="16"/>
      <c r="AP975" s="16"/>
      <c r="AQ975" s="61"/>
      <c r="AX975" s="16"/>
      <c r="BF975" s="16"/>
      <c r="BH975" s="16"/>
    </row>
    <row r="976" spans="1:60" ht="12.75" x14ac:dyDescent="0.2">
      <c r="A976" s="143"/>
      <c r="B976" s="126"/>
      <c r="C976" s="61"/>
      <c r="J976" s="16"/>
      <c r="R976" s="16"/>
      <c r="Z976" s="16"/>
      <c r="AA976" s="61"/>
      <c r="AH976" s="16"/>
      <c r="AP976" s="16"/>
      <c r="AQ976" s="61"/>
      <c r="AX976" s="16"/>
      <c r="BF976" s="16"/>
      <c r="BH976" s="16"/>
    </row>
    <row r="977" spans="1:60" ht="12.75" x14ac:dyDescent="0.2">
      <c r="A977" s="143"/>
      <c r="B977" s="126"/>
      <c r="C977" s="61"/>
      <c r="J977" s="16"/>
      <c r="R977" s="16"/>
      <c r="Z977" s="16"/>
      <c r="AA977" s="61"/>
      <c r="AH977" s="16"/>
      <c r="AP977" s="16"/>
      <c r="AQ977" s="61"/>
      <c r="AX977" s="16"/>
      <c r="BF977" s="16"/>
      <c r="BH977" s="16"/>
    </row>
    <row r="978" spans="1:60" ht="12.75" x14ac:dyDescent="0.2">
      <c r="A978" s="143"/>
      <c r="B978" s="126"/>
      <c r="C978" s="61"/>
      <c r="J978" s="16"/>
      <c r="R978" s="16"/>
      <c r="Z978" s="16"/>
      <c r="AA978" s="61"/>
      <c r="AH978" s="16"/>
      <c r="AP978" s="16"/>
      <c r="AQ978" s="61"/>
      <c r="AX978" s="16"/>
      <c r="BF978" s="16"/>
      <c r="BH978" s="16"/>
    </row>
    <row r="979" spans="1:60" ht="12.75" x14ac:dyDescent="0.2">
      <c r="A979" s="143"/>
      <c r="B979" s="126"/>
      <c r="C979" s="61"/>
      <c r="J979" s="16"/>
      <c r="R979" s="16"/>
      <c r="Z979" s="16"/>
      <c r="AA979" s="61"/>
      <c r="AH979" s="16"/>
      <c r="AP979" s="16"/>
      <c r="AQ979" s="61"/>
      <c r="AX979" s="16"/>
      <c r="BF979" s="16"/>
      <c r="BH979" s="16"/>
    </row>
    <row r="980" spans="1:60" ht="12.75" x14ac:dyDescent="0.2">
      <c r="A980" s="143"/>
      <c r="B980" s="126"/>
      <c r="C980" s="61"/>
      <c r="J980" s="16"/>
      <c r="R980" s="16"/>
      <c r="Z980" s="16"/>
      <c r="AA980" s="61"/>
      <c r="AH980" s="16"/>
      <c r="AP980" s="16"/>
      <c r="AQ980" s="61"/>
      <c r="AX980" s="16"/>
      <c r="BF980" s="16"/>
      <c r="BH980" s="16"/>
    </row>
    <row r="981" spans="1:60" ht="12.75" x14ac:dyDescent="0.2">
      <c r="A981" s="143"/>
      <c r="B981" s="126"/>
      <c r="C981" s="61"/>
      <c r="J981" s="16"/>
      <c r="R981" s="16"/>
      <c r="Z981" s="16"/>
      <c r="AA981" s="61"/>
      <c r="AH981" s="16"/>
      <c r="AP981" s="16"/>
      <c r="AQ981" s="61"/>
      <c r="AX981" s="16"/>
      <c r="BF981" s="16"/>
      <c r="BH981" s="16"/>
    </row>
    <row r="982" spans="1:60" ht="12.75" x14ac:dyDescent="0.2">
      <c r="A982" s="143"/>
      <c r="B982" s="126"/>
      <c r="C982" s="61"/>
      <c r="J982" s="16"/>
      <c r="R982" s="16"/>
      <c r="Z982" s="16"/>
      <c r="AA982" s="61"/>
      <c r="AH982" s="16"/>
      <c r="AP982" s="16"/>
      <c r="AQ982" s="61"/>
      <c r="AX982" s="16"/>
      <c r="BF982" s="16"/>
      <c r="BH982" s="16"/>
    </row>
    <row r="983" spans="1:60" ht="12.75" x14ac:dyDescent="0.2">
      <c r="A983" s="143"/>
      <c r="B983" s="126"/>
      <c r="C983" s="61"/>
      <c r="J983" s="16"/>
      <c r="R983" s="16"/>
      <c r="Z983" s="16"/>
      <c r="AA983" s="61"/>
      <c r="AH983" s="16"/>
      <c r="AP983" s="16"/>
      <c r="AQ983" s="61"/>
      <c r="AX983" s="16"/>
      <c r="BF983" s="16"/>
      <c r="BH983" s="16"/>
    </row>
    <row r="984" spans="1:60" ht="12.75" x14ac:dyDescent="0.2">
      <c r="A984" s="143"/>
      <c r="B984" s="126"/>
      <c r="C984" s="61"/>
      <c r="J984" s="16"/>
      <c r="R984" s="16"/>
      <c r="Z984" s="16"/>
      <c r="AA984" s="61"/>
      <c r="AH984" s="16"/>
      <c r="AP984" s="16"/>
      <c r="AQ984" s="61"/>
      <c r="AX984" s="16"/>
      <c r="BF984" s="16"/>
      <c r="BH984" s="16"/>
    </row>
    <row r="985" spans="1:60" ht="12.75" x14ac:dyDescent="0.2">
      <c r="A985" s="143"/>
      <c r="B985" s="126"/>
      <c r="C985" s="61"/>
      <c r="J985" s="16"/>
      <c r="R985" s="16"/>
      <c r="Z985" s="16"/>
      <c r="AA985" s="61"/>
      <c r="AH985" s="16"/>
      <c r="AP985" s="16"/>
      <c r="AQ985" s="61"/>
      <c r="AX985" s="16"/>
      <c r="BF985" s="16"/>
      <c r="BH985" s="16"/>
    </row>
    <row r="986" spans="1:60" ht="12.75" x14ac:dyDescent="0.2">
      <c r="A986" s="143"/>
      <c r="B986" s="126"/>
      <c r="C986" s="61"/>
      <c r="J986" s="16"/>
      <c r="R986" s="16"/>
      <c r="Z986" s="16"/>
      <c r="AA986" s="61"/>
      <c r="AH986" s="16"/>
      <c r="AP986" s="16"/>
      <c r="AQ986" s="61"/>
      <c r="AX986" s="16"/>
      <c r="BF986" s="16"/>
      <c r="BH986" s="16"/>
    </row>
    <row r="987" spans="1:60" ht="12.75" x14ac:dyDescent="0.2">
      <c r="A987" s="143"/>
      <c r="B987" s="126"/>
      <c r="C987" s="61"/>
      <c r="J987" s="16"/>
      <c r="R987" s="16"/>
      <c r="Z987" s="16"/>
      <c r="AA987" s="61"/>
      <c r="AH987" s="16"/>
      <c r="AP987" s="16"/>
      <c r="AQ987" s="61"/>
      <c r="AX987" s="16"/>
      <c r="BF987" s="16"/>
      <c r="BH987" s="16"/>
    </row>
    <row r="988" spans="1:60" ht="12.75" x14ac:dyDescent="0.2">
      <c r="A988" s="143"/>
      <c r="B988" s="126"/>
      <c r="C988" s="61"/>
      <c r="J988" s="16"/>
      <c r="R988" s="16"/>
      <c r="Z988" s="16"/>
      <c r="AA988" s="61"/>
      <c r="AH988" s="16"/>
      <c r="AP988" s="16"/>
      <c r="AQ988" s="61"/>
      <c r="AX988" s="16"/>
      <c r="BF988" s="16"/>
      <c r="BH988" s="16"/>
    </row>
    <row r="989" spans="1:60" ht="12.75" x14ac:dyDescent="0.2">
      <c r="A989" s="143"/>
      <c r="B989" s="126"/>
      <c r="C989" s="61"/>
      <c r="J989" s="16"/>
      <c r="R989" s="16"/>
      <c r="Z989" s="16"/>
      <c r="AA989" s="61"/>
      <c r="AH989" s="16"/>
      <c r="AP989" s="16"/>
      <c r="AQ989" s="61"/>
      <c r="AX989" s="16"/>
      <c r="BF989" s="16"/>
      <c r="BH989" s="16"/>
    </row>
    <row r="990" spans="1:60" ht="12.75" x14ac:dyDescent="0.2">
      <c r="A990" s="143"/>
      <c r="B990" s="126"/>
      <c r="C990" s="61"/>
      <c r="J990" s="16"/>
      <c r="R990" s="16"/>
      <c r="Z990" s="16"/>
      <c r="AA990" s="61"/>
      <c r="AH990" s="16"/>
      <c r="AP990" s="16"/>
      <c r="AQ990" s="61"/>
      <c r="AX990" s="16"/>
      <c r="BF990" s="16"/>
      <c r="BH990" s="16"/>
    </row>
    <row r="991" spans="1:60" ht="12.75" x14ac:dyDescent="0.2">
      <c r="A991" s="143"/>
      <c r="B991" s="126"/>
      <c r="C991" s="61"/>
      <c r="J991" s="16"/>
      <c r="R991" s="16"/>
      <c r="Z991" s="16"/>
      <c r="AA991" s="61"/>
      <c r="AH991" s="16"/>
      <c r="AP991" s="16"/>
      <c r="AQ991" s="61"/>
      <c r="AX991" s="16"/>
      <c r="BF991" s="16"/>
      <c r="BH991" s="16"/>
    </row>
    <row r="992" spans="1:60" ht="12.75" x14ac:dyDescent="0.2">
      <c r="A992" s="143"/>
      <c r="B992" s="126"/>
      <c r="C992" s="61"/>
      <c r="J992" s="16"/>
      <c r="R992" s="16"/>
      <c r="Z992" s="16"/>
      <c r="AA992" s="61"/>
      <c r="AH992" s="16"/>
      <c r="AP992" s="16"/>
      <c r="AQ992" s="61"/>
      <c r="AX992" s="16"/>
      <c r="BF992" s="16"/>
      <c r="BH992" s="16"/>
    </row>
    <row r="993" spans="1:60" ht="12.75" x14ac:dyDescent="0.2">
      <c r="A993" s="143"/>
      <c r="B993" s="126"/>
      <c r="C993" s="61"/>
      <c r="J993" s="16"/>
      <c r="R993" s="16"/>
      <c r="Z993" s="16"/>
      <c r="AA993" s="61"/>
      <c r="AH993" s="16"/>
      <c r="AP993" s="16"/>
      <c r="AQ993" s="61"/>
      <c r="AX993" s="16"/>
      <c r="BF993" s="16"/>
      <c r="BH993" s="16"/>
    </row>
    <row r="994" spans="1:60" ht="12.75" x14ac:dyDescent="0.2">
      <c r="A994" s="143"/>
      <c r="B994" s="126"/>
      <c r="C994" s="61"/>
      <c r="J994" s="16"/>
      <c r="R994" s="16"/>
      <c r="Z994" s="16"/>
      <c r="AA994" s="61"/>
      <c r="AH994" s="16"/>
      <c r="AP994" s="16"/>
      <c r="AQ994" s="61"/>
      <c r="AX994" s="16"/>
      <c r="BF994" s="16"/>
      <c r="BH994" s="16"/>
    </row>
    <row r="995" spans="1:60" ht="12.75" x14ac:dyDescent="0.2">
      <c r="A995" s="143"/>
      <c r="B995" s="126"/>
      <c r="C995" s="61"/>
      <c r="J995" s="16"/>
      <c r="R995" s="16"/>
      <c r="Z995" s="16"/>
      <c r="AA995" s="61"/>
      <c r="AH995" s="16"/>
      <c r="AP995" s="16"/>
      <c r="AQ995" s="61"/>
      <c r="AX995" s="16"/>
      <c r="BF995" s="16"/>
      <c r="BH995" s="16"/>
    </row>
    <row r="996" spans="1:60" ht="12.75" x14ac:dyDescent="0.2">
      <c r="A996" s="143"/>
      <c r="B996" s="126"/>
      <c r="C996" s="61"/>
      <c r="J996" s="16"/>
      <c r="R996" s="16"/>
      <c r="Z996" s="16"/>
      <c r="AA996" s="61"/>
      <c r="AH996" s="16"/>
      <c r="AP996" s="16"/>
      <c r="AQ996" s="61"/>
      <c r="AX996" s="16"/>
      <c r="BF996" s="16"/>
      <c r="BH996" s="16"/>
    </row>
    <row r="997" spans="1:60" ht="12.75" x14ac:dyDescent="0.2">
      <c r="A997" s="143"/>
      <c r="B997" s="126"/>
      <c r="C997" s="61"/>
      <c r="J997" s="16"/>
      <c r="R997" s="16"/>
      <c r="Z997" s="16"/>
      <c r="AA997" s="61"/>
      <c r="AH997" s="16"/>
      <c r="AP997" s="16"/>
      <c r="AQ997" s="61"/>
      <c r="AX997" s="16"/>
      <c r="BF997" s="16"/>
      <c r="BH997" s="16"/>
    </row>
    <row r="998" spans="1:60" ht="12.75" x14ac:dyDescent="0.2">
      <c r="A998" s="143"/>
      <c r="B998" s="126"/>
      <c r="C998" s="61"/>
      <c r="J998" s="16"/>
      <c r="R998" s="16"/>
      <c r="Z998" s="16"/>
      <c r="AA998" s="61"/>
      <c r="AH998" s="16"/>
      <c r="AP998" s="16"/>
      <c r="AQ998" s="61"/>
      <c r="AX998" s="16"/>
      <c r="BF998" s="16"/>
      <c r="BH998" s="16"/>
    </row>
    <row r="999" spans="1:60" ht="12.75" x14ac:dyDescent="0.2">
      <c r="A999" s="143"/>
      <c r="B999" s="126"/>
      <c r="C999" s="61"/>
      <c r="J999" s="16"/>
      <c r="R999" s="16"/>
      <c r="Z999" s="16"/>
      <c r="AA999" s="274"/>
      <c r="AB999" s="24"/>
      <c r="AC999" s="24"/>
      <c r="AD999" s="24"/>
      <c r="AE999" s="24"/>
      <c r="AH999" s="16"/>
      <c r="AP999" s="16"/>
      <c r="AQ999" s="274"/>
      <c r="AR999" s="24"/>
      <c r="AS999" s="24"/>
      <c r="AT999" s="24"/>
      <c r="AU999" s="24"/>
      <c r="AV999" s="24"/>
      <c r="AW999" s="24"/>
      <c r="AX999" s="26"/>
      <c r="BF999" s="16"/>
      <c r="BH999" s="16"/>
    </row>
  </sheetData>
  <mergeCells count="13">
    <mergeCell ref="A52:B52"/>
    <mergeCell ref="S2:Z2"/>
    <mergeCell ref="A1:B1"/>
    <mergeCell ref="C2:J2"/>
    <mergeCell ref="K2:R2"/>
    <mergeCell ref="A46:B46"/>
    <mergeCell ref="A37:B37"/>
    <mergeCell ref="A47:A48"/>
    <mergeCell ref="AA2:AH2"/>
    <mergeCell ref="AI2:AP2"/>
    <mergeCell ref="BG2:BH2"/>
    <mergeCell ref="AY2:BF2"/>
    <mergeCell ref="AQ2:AX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I1005"/>
  <sheetViews>
    <sheetView workbookViewId="0">
      <pane xSplit="2" ySplit="3" topLeftCell="AX27" activePane="bottomRight" state="frozen"/>
      <selection pane="topRight" activeCell="C1" sqref="C1"/>
      <selection pane="bottomLeft" activeCell="A4" sqref="A4"/>
      <selection pane="bottomRight" activeCell="BA42" sqref="BA42"/>
    </sheetView>
  </sheetViews>
  <sheetFormatPr defaultColWidth="14.42578125" defaultRowHeight="15.75" customHeight="1" x14ac:dyDescent="0.2"/>
  <cols>
    <col min="1" max="1" width="14.28515625" customWidth="1"/>
    <col min="2" max="2" width="14.85546875" customWidth="1"/>
    <col min="3" max="26" width="7.85546875" customWidth="1"/>
    <col min="27" max="50" width="8.85546875" customWidth="1"/>
    <col min="51" max="54" width="8" customWidth="1"/>
    <col min="55" max="58" width="8.28515625" customWidth="1"/>
    <col min="59" max="59" width="10.85546875" customWidth="1"/>
    <col min="60" max="60" width="10.5703125" customWidth="1"/>
  </cols>
  <sheetData>
    <row r="1" spans="1:61" ht="15.75" customHeight="1" x14ac:dyDescent="0.2">
      <c r="A1" s="859" t="s">
        <v>0</v>
      </c>
      <c r="B1" s="856"/>
      <c r="C1" s="6"/>
      <c r="D1" s="7"/>
      <c r="E1" s="7"/>
      <c r="F1" s="7"/>
      <c r="G1" s="7"/>
      <c r="H1" s="7"/>
      <c r="I1" s="7"/>
      <c r="J1" s="245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93"/>
      <c r="AY1" s="2"/>
      <c r="AZ1" s="2"/>
      <c r="BA1" s="2"/>
      <c r="BB1" s="2"/>
      <c r="BC1" s="2"/>
      <c r="BD1" s="2"/>
      <c r="BE1" s="2"/>
      <c r="BF1" s="293"/>
      <c r="BG1" s="2"/>
      <c r="BH1" s="293"/>
      <c r="BI1" s="75"/>
    </row>
    <row r="2" spans="1:61" ht="15.75" customHeight="1" x14ac:dyDescent="0.2">
      <c r="A2" s="310"/>
      <c r="B2" s="311"/>
      <c r="C2" s="857" t="s">
        <v>66</v>
      </c>
      <c r="D2" s="856"/>
      <c r="E2" s="856"/>
      <c r="F2" s="856"/>
      <c r="G2" s="856"/>
      <c r="H2" s="856"/>
      <c r="I2" s="856"/>
      <c r="J2" s="858"/>
      <c r="K2" s="855" t="s">
        <v>11</v>
      </c>
      <c r="L2" s="856"/>
      <c r="M2" s="856"/>
      <c r="N2" s="856"/>
      <c r="O2" s="856"/>
      <c r="P2" s="856"/>
      <c r="Q2" s="856"/>
      <c r="R2" s="856"/>
      <c r="S2" s="857" t="s">
        <v>13</v>
      </c>
      <c r="T2" s="856"/>
      <c r="U2" s="856"/>
      <c r="V2" s="856"/>
      <c r="W2" s="856"/>
      <c r="X2" s="856"/>
      <c r="Y2" s="856"/>
      <c r="Z2" s="858"/>
      <c r="AA2" s="855" t="s">
        <v>17</v>
      </c>
      <c r="AB2" s="856"/>
      <c r="AC2" s="856"/>
      <c r="AD2" s="856"/>
      <c r="AE2" s="856"/>
      <c r="AF2" s="856"/>
      <c r="AG2" s="856"/>
      <c r="AH2" s="856"/>
      <c r="AI2" s="857" t="s">
        <v>19</v>
      </c>
      <c r="AJ2" s="856"/>
      <c r="AK2" s="856"/>
      <c r="AL2" s="856"/>
      <c r="AM2" s="856"/>
      <c r="AN2" s="856"/>
      <c r="AO2" s="856"/>
      <c r="AP2" s="858"/>
      <c r="AQ2" s="855" t="s">
        <v>3</v>
      </c>
      <c r="AR2" s="856"/>
      <c r="AS2" s="856"/>
      <c r="AT2" s="856"/>
      <c r="AU2" s="856"/>
      <c r="AV2" s="856"/>
      <c r="AW2" s="856"/>
      <c r="AX2" s="858"/>
      <c r="AY2" s="855" t="s">
        <v>20</v>
      </c>
      <c r="AZ2" s="856"/>
      <c r="BA2" s="856"/>
      <c r="BB2" s="856"/>
      <c r="BC2" s="856"/>
      <c r="BD2" s="856"/>
      <c r="BE2" s="856"/>
      <c r="BF2" s="858"/>
      <c r="BG2" s="855" t="s">
        <v>148</v>
      </c>
      <c r="BH2" s="858"/>
      <c r="BI2" s="310"/>
    </row>
    <row r="3" spans="1:61" ht="15.75" customHeight="1" x14ac:dyDescent="0.2">
      <c r="A3" s="312" t="s">
        <v>4</v>
      </c>
      <c r="B3" s="313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5" t="s">
        <v>71</v>
      </c>
      <c r="AY3" s="27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106</v>
      </c>
      <c r="BH3" s="25" t="s">
        <v>109</v>
      </c>
      <c r="BI3" s="314"/>
    </row>
    <row r="4" spans="1:61" ht="15.75" customHeight="1" x14ac:dyDescent="0.2">
      <c r="A4" s="315" t="s">
        <v>151</v>
      </c>
      <c r="B4" s="316" t="s">
        <v>152</v>
      </c>
      <c r="C4" s="317">
        <v>91</v>
      </c>
      <c r="D4" s="318">
        <v>87</v>
      </c>
      <c r="E4" s="319"/>
      <c r="F4" s="319"/>
      <c r="G4" s="318">
        <v>96</v>
      </c>
      <c r="H4" s="318">
        <v>94</v>
      </c>
      <c r="I4" s="319"/>
      <c r="J4" s="320"/>
      <c r="K4" s="318">
        <v>86</v>
      </c>
      <c r="L4" s="318">
        <v>86</v>
      </c>
      <c r="M4" s="319"/>
      <c r="N4" s="319"/>
      <c r="O4" s="318">
        <v>94</v>
      </c>
      <c r="P4" s="318">
        <v>97</v>
      </c>
      <c r="Q4" s="319"/>
      <c r="R4" s="319"/>
      <c r="S4" s="317">
        <v>91</v>
      </c>
      <c r="T4" s="318">
        <v>97</v>
      </c>
      <c r="U4" s="319"/>
      <c r="V4" s="319"/>
      <c r="W4" s="318">
        <v>89</v>
      </c>
      <c r="X4" s="318">
        <v>91</v>
      </c>
      <c r="Y4" s="319"/>
      <c r="Z4" s="320"/>
      <c r="AA4" s="318">
        <v>87</v>
      </c>
      <c r="AB4" s="318">
        <v>91</v>
      </c>
      <c r="AC4" s="319"/>
      <c r="AD4" s="319"/>
      <c r="AE4" s="318">
        <v>90</v>
      </c>
      <c r="AF4" s="318">
        <v>82</v>
      </c>
      <c r="AG4" s="319"/>
      <c r="AH4" s="319"/>
      <c r="AI4" s="317">
        <v>89</v>
      </c>
      <c r="AJ4" s="318">
        <v>88</v>
      </c>
      <c r="AK4" s="319"/>
      <c r="AL4" s="319"/>
      <c r="AM4" s="318">
        <v>91</v>
      </c>
      <c r="AN4" s="318">
        <v>88</v>
      </c>
      <c r="AO4" s="319"/>
      <c r="AP4" s="320"/>
      <c r="AQ4" s="318">
        <v>86</v>
      </c>
      <c r="AR4" s="318">
        <v>87</v>
      </c>
      <c r="AS4" s="319"/>
      <c r="AT4" s="319"/>
      <c r="AU4" s="318">
        <v>92</v>
      </c>
      <c r="AV4" s="318">
        <v>98</v>
      </c>
      <c r="AW4" s="319"/>
      <c r="AX4" s="320"/>
      <c r="AY4" s="318">
        <v>85</v>
      </c>
      <c r="AZ4" s="318">
        <v>86</v>
      </c>
      <c r="BA4" s="319"/>
      <c r="BB4" s="319"/>
      <c r="BC4" s="318">
        <v>85</v>
      </c>
      <c r="BD4" s="318">
        <v>88</v>
      </c>
      <c r="BE4" s="319"/>
      <c r="BF4" s="320"/>
      <c r="BG4" s="318">
        <v>89</v>
      </c>
      <c r="BH4" s="321">
        <v>99</v>
      </c>
      <c r="BI4" s="322"/>
    </row>
    <row r="5" spans="1:61" ht="15.75" customHeight="1" x14ac:dyDescent="0.2">
      <c r="A5" s="315" t="s">
        <v>153</v>
      </c>
      <c r="B5" s="316" t="s">
        <v>152</v>
      </c>
      <c r="C5" s="317">
        <v>99</v>
      </c>
      <c r="D5" s="318">
        <v>98</v>
      </c>
      <c r="E5" s="319"/>
      <c r="F5" s="319"/>
      <c r="G5" s="318">
        <v>98</v>
      </c>
      <c r="H5" s="318">
        <v>99</v>
      </c>
      <c r="I5" s="319"/>
      <c r="J5" s="320"/>
      <c r="K5" s="318">
        <v>93</v>
      </c>
      <c r="L5" s="318">
        <v>94</v>
      </c>
      <c r="M5" s="319"/>
      <c r="N5" s="319"/>
      <c r="O5" s="318">
        <v>95</v>
      </c>
      <c r="P5" s="318">
        <v>95</v>
      </c>
      <c r="Q5" s="319"/>
      <c r="R5" s="319"/>
      <c r="S5" s="317">
        <v>99</v>
      </c>
      <c r="T5" s="318">
        <v>96</v>
      </c>
      <c r="U5" s="319"/>
      <c r="V5" s="319"/>
      <c r="W5" s="318">
        <v>96</v>
      </c>
      <c r="X5" s="318">
        <v>97</v>
      </c>
      <c r="Y5" s="319"/>
      <c r="Z5" s="320"/>
      <c r="AA5" s="318">
        <v>90</v>
      </c>
      <c r="AB5" s="318">
        <v>92</v>
      </c>
      <c r="AC5" s="319"/>
      <c r="AD5" s="319"/>
      <c r="AE5" s="318">
        <v>91</v>
      </c>
      <c r="AF5" s="318">
        <v>93</v>
      </c>
      <c r="AG5" s="319"/>
      <c r="AH5" s="319"/>
      <c r="AI5" s="317">
        <v>95</v>
      </c>
      <c r="AJ5" s="318">
        <v>92</v>
      </c>
      <c r="AK5" s="319"/>
      <c r="AL5" s="319"/>
      <c r="AM5" s="318">
        <v>94</v>
      </c>
      <c r="AN5" s="318">
        <v>93</v>
      </c>
      <c r="AO5" s="319"/>
      <c r="AP5" s="320"/>
      <c r="AQ5" s="318">
        <v>94</v>
      </c>
      <c r="AR5" s="318">
        <v>94</v>
      </c>
      <c r="AS5" s="319"/>
      <c r="AT5" s="319"/>
      <c r="AU5" s="318">
        <v>93</v>
      </c>
      <c r="AV5" s="318">
        <v>95</v>
      </c>
      <c r="AW5" s="319"/>
      <c r="AX5" s="320"/>
      <c r="AY5" s="318">
        <v>97</v>
      </c>
      <c r="AZ5" s="318">
        <v>93</v>
      </c>
      <c r="BA5" s="319"/>
      <c r="BB5" s="319"/>
      <c r="BC5" s="318">
        <v>93</v>
      </c>
      <c r="BD5" s="318">
        <v>93</v>
      </c>
      <c r="BE5" s="319"/>
      <c r="BF5" s="320"/>
      <c r="BG5" s="318">
        <v>96</v>
      </c>
      <c r="BH5" s="321">
        <v>101</v>
      </c>
      <c r="BI5" s="322"/>
    </row>
    <row r="6" spans="1:61" ht="15.75" customHeight="1" x14ac:dyDescent="0.2">
      <c r="A6" s="315" t="s">
        <v>154</v>
      </c>
      <c r="B6" s="316" t="s">
        <v>152</v>
      </c>
      <c r="C6" s="317">
        <v>96</v>
      </c>
      <c r="D6" s="318">
        <v>96</v>
      </c>
      <c r="E6" s="319"/>
      <c r="F6" s="319"/>
      <c r="G6" s="318">
        <v>96</v>
      </c>
      <c r="H6" s="318">
        <v>94</v>
      </c>
      <c r="I6" s="319"/>
      <c r="J6" s="320"/>
      <c r="K6" s="318">
        <v>92</v>
      </c>
      <c r="L6" s="318">
        <v>91</v>
      </c>
      <c r="M6" s="319"/>
      <c r="N6" s="319"/>
      <c r="O6" s="318">
        <v>93</v>
      </c>
      <c r="P6" s="318">
        <v>94</v>
      </c>
      <c r="Q6" s="319"/>
      <c r="R6" s="319"/>
      <c r="S6" s="317">
        <v>95</v>
      </c>
      <c r="T6" s="318">
        <v>94</v>
      </c>
      <c r="U6" s="319"/>
      <c r="V6" s="319"/>
      <c r="W6" s="318">
        <v>94</v>
      </c>
      <c r="X6" s="318">
        <v>93</v>
      </c>
      <c r="Y6" s="319"/>
      <c r="Z6" s="320"/>
      <c r="AA6" s="318">
        <v>85</v>
      </c>
      <c r="AB6" s="318">
        <v>85</v>
      </c>
      <c r="AC6" s="319"/>
      <c r="AD6" s="319"/>
      <c r="AE6" s="318">
        <v>86</v>
      </c>
      <c r="AF6" s="318">
        <v>85</v>
      </c>
      <c r="AG6" s="319"/>
      <c r="AH6" s="319"/>
      <c r="AI6" s="317">
        <v>90</v>
      </c>
      <c r="AJ6" s="318">
        <v>89</v>
      </c>
      <c r="AK6" s="319"/>
      <c r="AL6" s="319"/>
      <c r="AM6" s="318">
        <v>88</v>
      </c>
      <c r="AN6" s="318">
        <v>89</v>
      </c>
      <c r="AO6" s="319"/>
      <c r="AP6" s="320"/>
      <c r="AQ6" s="318">
        <v>90</v>
      </c>
      <c r="AR6" s="318">
        <v>89</v>
      </c>
      <c r="AS6" s="319"/>
      <c r="AT6" s="319"/>
      <c r="AU6" s="318">
        <v>89</v>
      </c>
      <c r="AV6" s="318">
        <v>89</v>
      </c>
      <c r="AW6" s="319"/>
      <c r="AX6" s="320"/>
      <c r="AY6" s="318">
        <v>91</v>
      </c>
      <c r="AZ6" s="318">
        <v>92</v>
      </c>
      <c r="BA6" s="319"/>
      <c r="BB6" s="319"/>
      <c r="BC6" s="318">
        <v>92</v>
      </c>
      <c r="BD6" s="318">
        <v>91</v>
      </c>
      <c r="BE6" s="319"/>
      <c r="BF6" s="320"/>
      <c r="BG6" s="318">
        <v>90</v>
      </c>
      <c r="BH6" s="321">
        <v>102</v>
      </c>
      <c r="BI6" s="322"/>
    </row>
    <row r="7" spans="1:61" ht="15.75" customHeight="1" x14ac:dyDescent="0.2">
      <c r="A7" s="46" t="s">
        <v>110</v>
      </c>
      <c r="B7" s="48">
        <v>1.1000000000000001E-3</v>
      </c>
      <c r="C7" s="39">
        <v>3.2899999999999999E-2</v>
      </c>
      <c r="D7" s="36">
        <v>2.7E-2</v>
      </c>
      <c r="E7" s="55">
        <v>2.9950000000000001E-2</v>
      </c>
      <c r="F7" s="55">
        <v>4.1719300090000003E-3</v>
      </c>
      <c r="G7" s="36">
        <v>5.1299999999999998E-2</v>
      </c>
      <c r="H7" s="36">
        <v>4.8599999999999997E-2</v>
      </c>
      <c r="I7" s="55">
        <v>4.9950000000000001E-2</v>
      </c>
      <c r="J7" s="58">
        <v>1.9091883090000001E-3</v>
      </c>
      <c r="K7" s="36">
        <v>0.1033</v>
      </c>
      <c r="L7" s="36">
        <v>0.1074</v>
      </c>
      <c r="M7" s="55">
        <v>0.10535</v>
      </c>
      <c r="N7" s="55">
        <v>2.8991378029999998E-3</v>
      </c>
      <c r="O7" s="36">
        <v>0.30570000000000003</v>
      </c>
      <c r="P7" s="36">
        <v>0.29970000000000002</v>
      </c>
      <c r="Q7" s="55">
        <v>0.30270000000000002</v>
      </c>
      <c r="R7" s="55">
        <v>4.2426406870000001E-3</v>
      </c>
      <c r="S7" s="39">
        <v>7.5700000000000003E-2</v>
      </c>
      <c r="T7" s="36">
        <v>7.3700000000000002E-2</v>
      </c>
      <c r="U7" s="55">
        <v>7.4700000000000003E-2</v>
      </c>
      <c r="V7" s="55">
        <v>1.414213562E-3</v>
      </c>
      <c r="W7" s="36">
        <v>0.17050000000000001</v>
      </c>
      <c r="X7" s="36">
        <v>0.17380000000000001</v>
      </c>
      <c r="Y7" s="55">
        <v>0.17215</v>
      </c>
      <c r="Z7" s="58">
        <v>2.333452378E-3</v>
      </c>
      <c r="AA7" s="36">
        <v>6.4999999999999997E-3</v>
      </c>
      <c r="AB7" s="36">
        <v>7.3000000000000001E-3</v>
      </c>
      <c r="AC7" s="55">
        <v>6.8999999999999999E-3</v>
      </c>
      <c r="AD7" s="55">
        <v>5.6568542489999997E-4</v>
      </c>
      <c r="AE7" s="36">
        <v>1.15E-2</v>
      </c>
      <c r="AF7" s="36">
        <v>1.1299999999999999E-2</v>
      </c>
      <c r="AG7" s="55">
        <v>1.14E-2</v>
      </c>
      <c r="AH7" s="55">
        <v>1.414213562E-4</v>
      </c>
      <c r="AI7" s="39">
        <v>7.1599999999999997E-2</v>
      </c>
      <c r="AJ7" s="36">
        <v>7.0400000000000004E-2</v>
      </c>
      <c r="AK7" s="55">
        <v>7.0999999999999994E-2</v>
      </c>
      <c r="AL7" s="55">
        <v>8.4852813739999999E-4</v>
      </c>
      <c r="AM7" s="36">
        <v>0.2301</v>
      </c>
      <c r="AN7" s="36">
        <v>0.23089999999999999</v>
      </c>
      <c r="AO7" s="55">
        <v>0.23050000000000001</v>
      </c>
      <c r="AP7" s="58">
        <v>5.6568542489999997E-4</v>
      </c>
      <c r="AQ7" s="36">
        <v>4.2999999999999997E-2</v>
      </c>
      <c r="AR7" s="36">
        <v>4.5400000000000003E-2</v>
      </c>
      <c r="AS7" s="55">
        <v>4.4200000000000003E-2</v>
      </c>
      <c r="AT7" s="55">
        <v>1.6970562749999999E-3</v>
      </c>
      <c r="AU7" s="36">
        <v>9.6600000000000005E-2</v>
      </c>
      <c r="AV7" s="36">
        <v>8.8800000000000004E-2</v>
      </c>
      <c r="AW7" s="55">
        <v>9.2700000000000005E-2</v>
      </c>
      <c r="AX7" s="58">
        <v>5.5154328930000001E-3</v>
      </c>
      <c r="AY7" s="36">
        <v>4.2200000000000001E-2</v>
      </c>
      <c r="AZ7" s="36">
        <v>4.2799999999999998E-2</v>
      </c>
      <c r="BA7" s="55">
        <v>4.2500000000000003E-2</v>
      </c>
      <c r="BB7" s="55">
        <v>4.242640687E-4</v>
      </c>
      <c r="BC7" s="36">
        <v>0.1118</v>
      </c>
      <c r="BD7" s="36">
        <v>0.1145</v>
      </c>
      <c r="BE7" s="55">
        <v>0.11315</v>
      </c>
      <c r="BF7" s="58">
        <v>1.9091883090000001E-3</v>
      </c>
      <c r="BG7" s="36" t="s">
        <v>12</v>
      </c>
      <c r="BH7" s="41">
        <v>1.4E-3</v>
      </c>
    </row>
    <row r="8" spans="1:61" ht="15.75" customHeight="1" x14ac:dyDescent="0.2">
      <c r="A8" s="46" t="s">
        <v>111</v>
      </c>
      <c r="B8" s="48">
        <v>8.0000000000000002E-3</v>
      </c>
      <c r="C8" s="39" t="s">
        <v>12</v>
      </c>
      <c r="D8" s="36" t="s">
        <v>12</v>
      </c>
      <c r="E8" s="55" t="s">
        <v>181</v>
      </c>
      <c r="F8" s="55" t="s">
        <v>181</v>
      </c>
      <c r="G8" s="36" t="s">
        <v>12</v>
      </c>
      <c r="H8" s="36" t="s">
        <v>12</v>
      </c>
      <c r="I8" s="55" t="s">
        <v>181</v>
      </c>
      <c r="J8" s="58" t="s">
        <v>181</v>
      </c>
      <c r="K8" s="36" t="s">
        <v>12</v>
      </c>
      <c r="L8" s="36" t="s">
        <v>12</v>
      </c>
      <c r="M8" s="55" t="s">
        <v>181</v>
      </c>
      <c r="N8" s="55" t="s">
        <v>181</v>
      </c>
      <c r="O8" s="36">
        <v>1.01E-2</v>
      </c>
      <c r="P8" s="36" t="s">
        <v>12</v>
      </c>
      <c r="Q8" s="55">
        <v>1.01E-2</v>
      </c>
      <c r="R8" s="55" t="s">
        <v>181</v>
      </c>
      <c r="S8" s="39" t="s">
        <v>12</v>
      </c>
      <c r="T8" s="36" t="s">
        <v>12</v>
      </c>
      <c r="U8" s="55" t="s">
        <v>181</v>
      </c>
      <c r="V8" s="55" t="s">
        <v>181</v>
      </c>
      <c r="W8" s="36" t="s">
        <v>12</v>
      </c>
      <c r="X8" s="36" t="s">
        <v>12</v>
      </c>
      <c r="Y8" s="55" t="s">
        <v>181</v>
      </c>
      <c r="Z8" s="58" t="s">
        <v>181</v>
      </c>
      <c r="AA8" s="36">
        <v>3.8899999999999997E-2</v>
      </c>
      <c r="AB8" s="36">
        <v>3.3500000000000002E-2</v>
      </c>
      <c r="AC8" s="55">
        <v>3.6200000000000003E-2</v>
      </c>
      <c r="AD8" s="55">
        <v>3.8183766180000002E-3</v>
      </c>
      <c r="AE8" s="36">
        <v>3.9399999999999998E-2</v>
      </c>
      <c r="AF8" s="36">
        <v>3.8100000000000002E-2</v>
      </c>
      <c r="AG8" s="55">
        <v>3.875E-2</v>
      </c>
      <c r="AH8" s="55">
        <v>9.1923881549999995E-4</v>
      </c>
      <c r="AI8" s="39">
        <v>1.9599999999999999E-2</v>
      </c>
      <c r="AJ8" s="36">
        <v>2.35E-2</v>
      </c>
      <c r="AK8" s="55">
        <v>2.155E-2</v>
      </c>
      <c r="AL8" s="55">
        <v>2.7577164469999998E-3</v>
      </c>
      <c r="AM8" s="36">
        <v>1.35E-2</v>
      </c>
      <c r="AN8" s="36">
        <v>1.9300000000000001E-2</v>
      </c>
      <c r="AO8" s="55">
        <v>1.6400000000000001E-2</v>
      </c>
      <c r="AP8" s="58">
        <v>4.1012193309999997E-3</v>
      </c>
      <c r="AQ8" s="36">
        <v>2.1299999999999999E-2</v>
      </c>
      <c r="AR8" s="36">
        <v>1.4800000000000001E-2</v>
      </c>
      <c r="AS8" s="55">
        <v>1.805E-2</v>
      </c>
      <c r="AT8" s="55">
        <v>4.5961940780000002E-3</v>
      </c>
      <c r="AU8" s="36">
        <v>1.43E-2</v>
      </c>
      <c r="AV8" s="36">
        <v>1.9300000000000001E-2</v>
      </c>
      <c r="AW8" s="55">
        <v>1.6799999999999999E-2</v>
      </c>
      <c r="AX8" s="58">
        <v>3.5355339059999998E-3</v>
      </c>
      <c r="AY8" s="36">
        <v>1.03E-2</v>
      </c>
      <c r="AZ8" s="36" t="s">
        <v>12</v>
      </c>
      <c r="BA8" s="55">
        <v>1.03E-2</v>
      </c>
      <c r="BB8" s="55" t="s">
        <v>181</v>
      </c>
      <c r="BC8" s="36" t="s">
        <v>12</v>
      </c>
      <c r="BD8" s="36">
        <v>0.01</v>
      </c>
      <c r="BE8" s="55">
        <v>0.01</v>
      </c>
      <c r="BF8" s="58" t="s">
        <v>181</v>
      </c>
      <c r="BG8" s="36" t="s">
        <v>12</v>
      </c>
      <c r="BH8" s="41" t="s">
        <v>12</v>
      </c>
    </row>
    <row r="9" spans="1:61" ht="15.75" customHeight="1" x14ac:dyDescent="0.2">
      <c r="A9" s="46" t="s">
        <v>112</v>
      </c>
      <c r="B9" s="48">
        <v>1.61E-2</v>
      </c>
      <c r="C9" s="39" t="s">
        <v>12</v>
      </c>
      <c r="D9" s="36" t="s">
        <v>12</v>
      </c>
      <c r="E9" s="55" t="s">
        <v>181</v>
      </c>
      <c r="F9" s="55" t="s">
        <v>181</v>
      </c>
      <c r="G9" s="36" t="s">
        <v>12</v>
      </c>
      <c r="H9" s="36" t="s">
        <v>12</v>
      </c>
      <c r="I9" s="55" t="s">
        <v>181</v>
      </c>
      <c r="J9" s="58" t="s">
        <v>181</v>
      </c>
      <c r="K9" s="36" t="s">
        <v>12</v>
      </c>
      <c r="L9" s="36" t="s">
        <v>12</v>
      </c>
      <c r="M9" s="55" t="s">
        <v>181</v>
      </c>
      <c r="N9" s="55" t="s">
        <v>181</v>
      </c>
      <c r="O9" s="36" t="s">
        <v>12</v>
      </c>
      <c r="P9" s="36">
        <v>6.5600000000000006E-2</v>
      </c>
      <c r="Q9" s="55">
        <v>6.5600000000000006E-2</v>
      </c>
      <c r="R9" s="55" t="s">
        <v>181</v>
      </c>
      <c r="S9" s="39">
        <v>3.4299999999999997E-2</v>
      </c>
      <c r="T9" s="36">
        <v>2.4199999999999999E-2</v>
      </c>
      <c r="U9" s="55">
        <v>2.9250000000000002E-2</v>
      </c>
      <c r="V9" s="55">
        <v>7.1417784900000003E-3</v>
      </c>
      <c r="W9" s="36" t="s">
        <v>12</v>
      </c>
      <c r="X9" s="36" t="s">
        <v>12</v>
      </c>
      <c r="Y9" s="55" t="s">
        <v>181</v>
      </c>
      <c r="Z9" s="58" t="s">
        <v>181</v>
      </c>
      <c r="AA9" s="36">
        <v>4.2299999999999997E-2</v>
      </c>
      <c r="AB9" s="36">
        <v>3.9199999999999999E-2</v>
      </c>
      <c r="AC9" s="55">
        <v>4.0750000000000001E-2</v>
      </c>
      <c r="AD9" s="55">
        <v>2.192031022E-3</v>
      </c>
      <c r="AE9" s="36">
        <v>3.8399999999999997E-2</v>
      </c>
      <c r="AF9" s="36">
        <v>3.8199999999999998E-2</v>
      </c>
      <c r="AG9" s="55">
        <v>3.8300000000000001E-2</v>
      </c>
      <c r="AH9" s="55">
        <v>1.414213562E-4</v>
      </c>
      <c r="AI9" s="39">
        <v>1.8599999999999998E-2</v>
      </c>
      <c r="AJ9" s="36">
        <v>4.8500000000000001E-2</v>
      </c>
      <c r="AK9" s="55">
        <v>3.3550000000000003E-2</v>
      </c>
      <c r="AL9" s="55">
        <v>2.1142492759999999E-2</v>
      </c>
      <c r="AM9" s="36">
        <v>3.27E-2</v>
      </c>
      <c r="AN9" s="36">
        <v>2.8000000000000001E-2</v>
      </c>
      <c r="AO9" s="55">
        <v>3.0349999999999999E-2</v>
      </c>
      <c r="AP9" s="58">
        <v>3.3234018720000001E-3</v>
      </c>
      <c r="AQ9" s="36">
        <v>2.5700000000000001E-2</v>
      </c>
      <c r="AR9" s="36">
        <v>2.3099999999999999E-2</v>
      </c>
      <c r="AS9" s="55">
        <v>2.4400000000000002E-2</v>
      </c>
      <c r="AT9" s="55">
        <v>1.8384776309999999E-3</v>
      </c>
      <c r="AU9" s="36">
        <v>2.1600000000000001E-2</v>
      </c>
      <c r="AV9" s="36">
        <v>1.9699999999999999E-2</v>
      </c>
      <c r="AW9" s="55">
        <v>2.0650000000000002E-2</v>
      </c>
      <c r="AX9" s="58">
        <v>1.343502884E-3</v>
      </c>
      <c r="AY9" s="36">
        <v>3.15E-2</v>
      </c>
      <c r="AZ9" s="36">
        <v>3.4200000000000001E-2</v>
      </c>
      <c r="BA9" s="55">
        <v>3.2849999999999997E-2</v>
      </c>
      <c r="BB9" s="55">
        <v>1.9091883090000001E-3</v>
      </c>
      <c r="BC9" s="36">
        <v>3.2199999999999999E-2</v>
      </c>
      <c r="BD9" s="36">
        <v>8.7499999999999994E-2</v>
      </c>
      <c r="BE9" s="55">
        <v>5.985E-2</v>
      </c>
      <c r="BF9" s="58">
        <v>3.9103005000000003E-2</v>
      </c>
      <c r="BG9" s="36">
        <v>2.7799999999999998E-2</v>
      </c>
      <c r="BH9" s="41" t="s">
        <v>12</v>
      </c>
    </row>
    <row r="10" spans="1:61" ht="15.75" customHeight="1" x14ac:dyDescent="0.2">
      <c r="A10" s="46" t="s">
        <v>113</v>
      </c>
      <c r="B10" s="48">
        <v>2.9999999999999997E-4</v>
      </c>
      <c r="C10" s="39">
        <v>3.4299999999999997E-2</v>
      </c>
      <c r="D10" s="36">
        <v>3.4799999999999998E-2</v>
      </c>
      <c r="E10" s="55">
        <v>3.4549999999999997E-2</v>
      </c>
      <c r="F10" s="55">
        <v>3.5355339059999998E-4</v>
      </c>
      <c r="G10" s="36">
        <v>3.4500000000000003E-2</v>
      </c>
      <c r="H10" s="36">
        <v>3.49E-2</v>
      </c>
      <c r="I10" s="55">
        <v>3.4700000000000002E-2</v>
      </c>
      <c r="J10" s="58">
        <v>2.8284271250000003E-4</v>
      </c>
      <c r="K10" s="36">
        <v>3.3799999999999997E-2</v>
      </c>
      <c r="L10" s="36">
        <v>3.4000000000000002E-2</v>
      </c>
      <c r="M10" s="55">
        <v>3.39E-2</v>
      </c>
      <c r="N10" s="55">
        <v>1.414213562E-4</v>
      </c>
      <c r="O10" s="36">
        <v>3.4799999999999998E-2</v>
      </c>
      <c r="P10" s="36">
        <v>3.4500000000000003E-2</v>
      </c>
      <c r="Q10" s="55">
        <v>3.465E-2</v>
      </c>
      <c r="R10" s="55">
        <v>2.1213203439999999E-4</v>
      </c>
      <c r="S10" s="39">
        <v>3.5099999999999999E-2</v>
      </c>
      <c r="T10" s="36">
        <v>3.5700000000000003E-2</v>
      </c>
      <c r="U10" s="55">
        <v>3.5400000000000001E-2</v>
      </c>
      <c r="V10" s="55">
        <v>4.242640687E-4</v>
      </c>
      <c r="W10" s="36">
        <v>3.6700000000000003E-2</v>
      </c>
      <c r="X10" s="36">
        <v>3.7199999999999997E-2</v>
      </c>
      <c r="Y10" s="55">
        <v>3.6949999999999997E-2</v>
      </c>
      <c r="Z10" s="58">
        <v>3.5355339059999998E-4</v>
      </c>
      <c r="AA10" s="36">
        <v>5.8999999999999999E-3</v>
      </c>
      <c r="AB10" s="36">
        <v>5.8999999999999999E-3</v>
      </c>
      <c r="AC10" s="55">
        <v>5.8999999999999999E-3</v>
      </c>
      <c r="AD10" s="55">
        <v>0</v>
      </c>
      <c r="AE10" s="36">
        <v>5.7999999999999996E-3</v>
      </c>
      <c r="AF10" s="36">
        <v>6.0000000000000001E-3</v>
      </c>
      <c r="AG10" s="55">
        <v>5.8999999999999999E-3</v>
      </c>
      <c r="AH10" s="55">
        <v>1.414213562E-4</v>
      </c>
      <c r="AI10" s="39">
        <v>2.8899999999999999E-2</v>
      </c>
      <c r="AJ10" s="36">
        <v>2.9100000000000001E-2</v>
      </c>
      <c r="AK10" s="55">
        <v>2.9000000000000001E-2</v>
      </c>
      <c r="AL10" s="55">
        <v>1.414213562E-4</v>
      </c>
      <c r="AM10" s="36">
        <v>2.98E-2</v>
      </c>
      <c r="AN10" s="36">
        <v>2.98E-2</v>
      </c>
      <c r="AO10" s="55">
        <v>2.98E-2</v>
      </c>
      <c r="AP10" s="58">
        <v>0</v>
      </c>
      <c r="AQ10" s="36">
        <v>4.6800000000000001E-2</v>
      </c>
      <c r="AR10" s="36">
        <v>4.7399999999999998E-2</v>
      </c>
      <c r="AS10" s="55">
        <v>4.7100000000000003E-2</v>
      </c>
      <c r="AT10" s="55">
        <v>4.242640687E-4</v>
      </c>
      <c r="AU10" s="36">
        <v>4.8099999999999997E-2</v>
      </c>
      <c r="AV10" s="36">
        <v>4.7899999999999998E-2</v>
      </c>
      <c r="AW10" s="55">
        <v>4.8000000000000001E-2</v>
      </c>
      <c r="AX10" s="58">
        <v>1.414213562E-4</v>
      </c>
      <c r="AY10" s="36">
        <v>2.69E-2</v>
      </c>
      <c r="AZ10" s="36">
        <v>2.6800000000000001E-2</v>
      </c>
      <c r="BA10" s="55">
        <v>2.6849999999999999E-2</v>
      </c>
      <c r="BB10" s="55">
        <v>7.0710678120000005E-5</v>
      </c>
      <c r="BC10" s="36">
        <v>2.7099999999999999E-2</v>
      </c>
      <c r="BD10" s="36">
        <v>2.76E-2</v>
      </c>
      <c r="BE10" s="55">
        <v>2.7349999999999999E-2</v>
      </c>
      <c r="BF10" s="58">
        <v>3.5355339059999998E-4</v>
      </c>
      <c r="BG10" s="36">
        <v>2.7699999999999999E-2</v>
      </c>
      <c r="BH10" s="41" t="s">
        <v>12</v>
      </c>
    </row>
    <row r="11" spans="1:61" ht="15.75" customHeight="1" x14ac:dyDescent="0.2">
      <c r="A11" s="46" t="s">
        <v>114</v>
      </c>
      <c r="B11" s="48">
        <v>2.0000000000000001E-4</v>
      </c>
      <c r="C11" s="39" t="s">
        <v>12</v>
      </c>
      <c r="D11" s="36" t="s">
        <v>12</v>
      </c>
      <c r="E11" s="55" t="s">
        <v>181</v>
      </c>
      <c r="F11" s="55" t="s">
        <v>181</v>
      </c>
      <c r="G11" s="36" t="s">
        <v>12</v>
      </c>
      <c r="H11" s="36" t="s">
        <v>12</v>
      </c>
      <c r="I11" s="55" t="s">
        <v>181</v>
      </c>
      <c r="J11" s="58" t="s">
        <v>181</v>
      </c>
      <c r="K11" s="36" t="s">
        <v>12</v>
      </c>
      <c r="L11" s="36" t="s">
        <v>12</v>
      </c>
      <c r="M11" s="55" t="s">
        <v>181</v>
      </c>
      <c r="N11" s="55" t="s">
        <v>181</v>
      </c>
      <c r="O11" s="36" t="s">
        <v>12</v>
      </c>
      <c r="P11" s="36" t="s">
        <v>12</v>
      </c>
      <c r="Q11" s="55" t="s">
        <v>181</v>
      </c>
      <c r="R11" s="55" t="s">
        <v>181</v>
      </c>
      <c r="S11" s="39" t="s">
        <v>12</v>
      </c>
      <c r="T11" s="36" t="s">
        <v>12</v>
      </c>
      <c r="U11" s="55" t="s">
        <v>181</v>
      </c>
      <c r="V11" s="55" t="s">
        <v>181</v>
      </c>
      <c r="W11" s="36" t="s">
        <v>12</v>
      </c>
      <c r="X11" s="36" t="s">
        <v>12</v>
      </c>
      <c r="Y11" s="55" t="s">
        <v>181</v>
      </c>
      <c r="Z11" s="58" t="s">
        <v>181</v>
      </c>
      <c r="AA11" s="36" t="s">
        <v>12</v>
      </c>
      <c r="AB11" s="36" t="s">
        <v>12</v>
      </c>
      <c r="AC11" s="55" t="s">
        <v>181</v>
      </c>
      <c r="AD11" s="55" t="s">
        <v>181</v>
      </c>
      <c r="AE11" s="36" t="s">
        <v>12</v>
      </c>
      <c r="AF11" s="36" t="s">
        <v>12</v>
      </c>
      <c r="AG11" s="55" t="s">
        <v>181</v>
      </c>
      <c r="AH11" s="55" t="s">
        <v>181</v>
      </c>
      <c r="AI11" s="39" t="s">
        <v>12</v>
      </c>
      <c r="AJ11" s="36" t="s">
        <v>12</v>
      </c>
      <c r="AK11" s="55" t="s">
        <v>181</v>
      </c>
      <c r="AL11" s="55" t="s">
        <v>181</v>
      </c>
      <c r="AM11" s="36" t="s">
        <v>12</v>
      </c>
      <c r="AN11" s="36" t="s">
        <v>12</v>
      </c>
      <c r="AO11" s="55" t="s">
        <v>181</v>
      </c>
      <c r="AP11" s="58" t="s">
        <v>181</v>
      </c>
      <c r="AQ11" s="36" t="s">
        <v>12</v>
      </c>
      <c r="AR11" s="36" t="s">
        <v>12</v>
      </c>
      <c r="AS11" s="55" t="s">
        <v>181</v>
      </c>
      <c r="AT11" s="55" t="s">
        <v>181</v>
      </c>
      <c r="AU11" s="36" t="s">
        <v>12</v>
      </c>
      <c r="AV11" s="36" t="s">
        <v>12</v>
      </c>
      <c r="AW11" s="55" t="s">
        <v>181</v>
      </c>
      <c r="AX11" s="58" t="s">
        <v>181</v>
      </c>
      <c r="AY11" s="36" t="s">
        <v>12</v>
      </c>
      <c r="AZ11" s="36" t="s">
        <v>12</v>
      </c>
      <c r="BA11" s="55" t="s">
        <v>181</v>
      </c>
      <c r="BB11" s="55" t="s">
        <v>181</v>
      </c>
      <c r="BC11" s="36" t="s">
        <v>12</v>
      </c>
      <c r="BD11" s="36" t="s">
        <v>12</v>
      </c>
      <c r="BE11" s="55" t="s">
        <v>181</v>
      </c>
      <c r="BF11" s="58" t="s">
        <v>181</v>
      </c>
      <c r="BG11" s="36" t="s">
        <v>12</v>
      </c>
      <c r="BH11" s="41" t="s">
        <v>12</v>
      </c>
    </row>
    <row r="12" spans="1:61" ht="15.75" customHeight="1" x14ac:dyDescent="0.2">
      <c r="A12" s="46" t="s">
        <v>115</v>
      </c>
      <c r="B12" s="48">
        <v>2.5399999999999999E-2</v>
      </c>
      <c r="C12" s="39">
        <v>12.3126</v>
      </c>
      <c r="D12" s="36">
        <v>12.2629</v>
      </c>
      <c r="E12" s="55">
        <v>12.287750000000001</v>
      </c>
      <c r="F12" s="55">
        <v>3.5143207019999997E-2</v>
      </c>
      <c r="G12" s="36">
        <v>12.756399999999999</v>
      </c>
      <c r="H12" s="36">
        <v>12.454700000000001</v>
      </c>
      <c r="I12" s="55">
        <v>12.605549999999999</v>
      </c>
      <c r="J12" s="58">
        <v>0.21333411590000001</v>
      </c>
      <c r="K12" s="36">
        <v>24.7256</v>
      </c>
      <c r="L12" s="36">
        <v>24.396000000000001</v>
      </c>
      <c r="M12" s="55">
        <v>24.5608</v>
      </c>
      <c r="N12" s="55">
        <v>0.23306239510000001</v>
      </c>
      <c r="O12" s="36">
        <v>25.4635</v>
      </c>
      <c r="P12" s="36">
        <v>26.0383</v>
      </c>
      <c r="Q12" s="55">
        <v>25.750900000000001</v>
      </c>
      <c r="R12" s="55">
        <v>0.4064449778</v>
      </c>
      <c r="S12" s="39">
        <v>16.228400000000001</v>
      </c>
      <c r="T12" s="36">
        <v>16.362200000000001</v>
      </c>
      <c r="U12" s="55">
        <v>16.295300000000001</v>
      </c>
      <c r="V12" s="55">
        <v>9.4610887320000003E-2</v>
      </c>
      <c r="W12" s="36">
        <v>15.8384</v>
      </c>
      <c r="X12" s="36">
        <v>15.870200000000001</v>
      </c>
      <c r="Y12" s="55">
        <v>15.8543</v>
      </c>
      <c r="Z12" s="58">
        <v>2.2485995639999999E-2</v>
      </c>
      <c r="AA12" s="36">
        <v>373.12090000000001</v>
      </c>
      <c r="AB12" s="36">
        <v>381.68060000000003</v>
      </c>
      <c r="AC12" s="55">
        <v>377.40075000000002</v>
      </c>
      <c r="AD12" s="55">
        <v>6.0526219149999996</v>
      </c>
      <c r="AE12" s="36">
        <v>376.84980000000002</v>
      </c>
      <c r="AF12" s="36">
        <v>368.32670000000002</v>
      </c>
      <c r="AG12" s="55">
        <v>372.58825000000002</v>
      </c>
      <c r="AH12" s="55">
        <v>6.0267418069999996</v>
      </c>
      <c r="AI12" s="39">
        <v>116.0749</v>
      </c>
      <c r="AJ12" s="36">
        <v>113.34229999999999</v>
      </c>
      <c r="AK12" s="55">
        <v>114.7086</v>
      </c>
      <c r="AL12" s="55">
        <v>1.93223999</v>
      </c>
      <c r="AM12" s="36">
        <v>116.1249</v>
      </c>
      <c r="AN12" s="36">
        <v>114.9179</v>
      </c>
      <c r="AO12" s="55">
        <v>115.5214</v>
      </c>
      <c r="AP12" s="58">
        <v>0.85347788489999998</v>
      </c>
      <c r="AQ12" s="36">
        <v>100.48269999999999</v>
      </c>
      <c r="AR12" s="36">
        <v>101.4646</v>
      </c>
      <c r="AS12" s="55">
        <v>100.97365000000001</v>
      </c>
      <c r="AT12" s="55">
        <v>0.69430814839999999</v>
      </c>
      <c r="AU12" s="36">
        <v>103.6561</v>
      </c>
      <c r="AV12" s="36">
        <v>106.2799</v>
      </c>
      <c r="AW12" s="55">
        <v>104.968</v>
      </c>
      <c r="AX12" s="58">
        <v>1.855306772</v>
      </c>
      <c r="AY12" s="36">
        <v>35.129100000000001</v>
      </c>
      <c r="AZ12" s="36">
        <v>35.271900000000002</v>
      </c>
      <c r="BA12" s="55">
        <v>35.200499999999998</v>
      </c>
      <c r="BB12" s="55">
        <v>0.1009748484</v>
      </c>
      <c r="BC12" s="36">
        <v>34.977400000000003</v>
      </c>
      <c r="BD12" s="36">
        <v>35.410499999999999</v>
      </c>
      <c r="BE12" s="55">
        <v>35.193950000000001</v>
      </c>
      <c r="BF12" s="58">
        <v>0.30624794690000001</v>
      </c>
      <c r="BG12" s="36">
        <v>16.034400000000002</v>
      </c>
      <c r="BH12" s="41" t="s">
        <v>12</v>
      </c>
    </row>
    <row r="13" spans="1:61" ht="15.75" customHeight="1" x14ac:dyDescent="0.2">
      <c r="A13" s="46" t="s">
        <v>116</v>
      </c>
      <c r="B13" s="48">
        <v>5.9999999999999995E-4</v>
      </c>
      <c r="C13" s="39" t="s">
        <v>12</v>
      </c>
      <c r="D13" s="36" t="s">
        <v>12</v>
      </c>
      <c r="E13" s="55" t="s">
        <v>181</v>
      </c>
      <c r="F13" s="55" t="s">
        <v>181</v>
      </c>
      <c r="G13" s="36" t="s">
        <v>12</v>
      </c>
      <c r="H13" s="36" t="s">
        <v>12</v>
      </c>
      <c r="I13" s="55" t="s">
        <v>181</v>
      </c>
      <c r="J13" s="58" t="s">
        <v>181</v>
      </c>
      <c r="K13" s="36">
        <v>1.9E-3</v>
      </c>
      <c r="L13" s="36">
        <v>1.6999999999999999E-3</v>
      </c>
      <c r="M13" s="55">
        <v>1.8E-3</v>
      </c>
      <c r="N13" s="55">
        <v>1.414213562E-4</v>
      </c>
      <c r="O13" s="36">
        <v>1.6999999999999999E-3</v>
      </c>
      <c r="P13" s="36">
        <v>2.3E-3</v>
      </c>
      <c r="Q13" s="55">
        <v>2E-3</v>
      </c>
      <c r="R13" s="55">
        <v>4.242640687E-4</v>
      </c>
      <c r="S13" s="39">
        <v>1.5E-3</v>
      </c>
      <c r="T13" s="36">
        <v>1.5E-3</v>
      </c>
      <c r="U13" s="55">
        <v>1.5E-3</v>
      </c>
      <c r="V13" s="55">
        <v>0</v>
      </c>
      <c r="W13" s="36">
        <v>1.2999999999999999E-3</v>
      </c>
      <c r="X13" s="36">
        <v>1.6000000000000001E-3</v>
      </c>
      <c r="Y13" s="55">
        <v>1.4499999999999999E-3</v>
      </c>
      <c r="Z13" s="58">
        <v>2.1213203439999999E-4</v>
      </c>
      <c r="AA13" s="36" t="s">
        <v>12</v>
      </c>
      <c r="AB13" s="36" t="s">
        <v>12</v>
      </c>
      <c r="AC13" s="55" t="s">
        <v>181</v>
      </c>
      <c r="AD13" s="55" t="s">
        <v>181</v>
      </c>
      <c r="AE13" s="36" t="s">
        <v>12</v>
      </c>
      <c r="AF13" s="36" t="s">
        <v>12</v>
      </c>
      <c r="AG13" s="55" t="s">
        <v>181</v>
      </c>
      <c r="AH13" s="55" t="s">
        <v>181</v>
      </c>
      <c r="AI13" s="39">
        <v>1E-3</v>
      </c>
      <c r="AJ13" s="36">
        <v>8.0000000000000004E-4</v>
      </c>
      <c r="AK13" s="55">
        <v>8.9999999999999998E-4</v>
      </c>
      <c r="AL13" s="55">
        <v>1.414213562E-4</v>
      </c>
      <c r="AM13" s="36">
        <v>8.9999999999999998E-4</v>
      </c>
      <c r="AN13" s="36">
        <v>1.1999999999999999E-3</v>
      </c>
      <c r="AO13" s="55">
        <v>1.0499999999999999E-3</v>
      </c>
      <c r="AP13" s="58">
        <v>2.1213203439999999E-4</v>
      </c>
      <c r="AQ13" s="36">
        <v>1.8E-3</v>
      </c>
      <c r="AR13" s="36">
        <v>2E-3</v>
      </c>
      <c r="AS13" s="55">
        <v>1.9E-3</v>
      </c>
      <c r="AT13" s="55">
        <v>1.414213562E-4</v>
      </c>
      <c r="AU13" s="36">
        <v>1.8E-3</v>
      </c>
      <c r="AV13" s="36">
        <v>1.6999999999999999E-3</v>
      </c>
      <c r="AW13" s="55">
        <v>1.75E-3</v>
      </c>
      <c r="AX13" s="58">
        <v>7.0710678120000005E-5</v>
      </c>
      <c r="AY13" s="36" t="s">
        <v>12</v>
      </c>
      <c r="AZ13" s="36" t="s">
        <v>12</v>
      </c>
      <c r="BA13" s="55" t="s">
        <v>181</v>
      </c>
      <c r="BB13" s="55" t="s">
        <v>181</v>
      </c>
      <c r="BC13" s="36" t="s">
        <v>12</v>
      </c>
      <c r="BD13" s="36" t="s">
        <v>12</v>
      </c>
      <c r="BE13" s="55" t="s">
        <v>181</v>
      </c>
      <c r="BF13" s="58" t="s">
        <v>181</v>
      </c>
      <c r="BG13" s="36" t="s">
        <v>12</v>
      </c>
      <c r="BH13" s="41" t="s">
        <v>12</v>
      </c>
    </row>
    <row r="14" spans="1:61" ht="15.75" customHeight="1" x14ac:dyDescent="0.2">
      <c r="A14" s="46" t="s">
        <v>155</v>
      </c>
      <c r="B14" s="48">
        <v>2.8999999999999998E-3</v>
      </c>
      <c r="C14" s="39">
        <v>4.1000000000000003E-3</v>
      </c>
      <c r="D14" s="36">
        <v>4.1999999999999997E-3</v>
      </c>
      <c r="E14" s="55">
        <v>4.15E-3</v>
      </c>
      <c r="F14" s="55">
        <v>7.0710678120000005E-5</v>
      </c>
      <c r="G14" s="36">
        <v>5.3E-3</v>
      </c>
      <c r="H14" s="36">
        <v>5.7000000000000002E-3</v>
      </c>
      <c r="I14" s="55">
        <v>5.4999999999999997E-3</v>
      </c>
      <c r="J14" s="58">
        <v>2.8284271250000003E-4</v>
      </c>
      <c r="K14" s="36">
        <v>2.23E-2</v>
      </c>
      <c r="L14" s="36">
        <v>2.2599999999999999E-2</v>
      </c>
      <c r="M14" s="55">
        <v>2.2450000000000001E-2</v>
      </c>
      <c r="N14" s="55">
        <v>2.1213203439999999E-4</v>
      </c>
      <c r="O14" s="36">
        <v>5.5399999999999998E-2</v>
      </c>
      <c r="P14" s="36">
        <v>5.6800000000000003E-2</v>
      </c>
      <c r="Q14" s="55">
        <v>5.6099999999999997E-2</v>
      </c>
      <c r="R14" s="55">
        <v>9.899494937000001E-4</v>
      </c>
      <c r="S14" s="39">
        <v>2.2200000000000001E-2</v>
      </c>
      <c r="T14" s="36">
        <v>2.1600000000000001E-2</v>
      </c>
      <c r="U14" s="55">
        <v>2.1899999999999999E-2</v>
      </c>
      <c r="V14" s="55">
        <v>4.242640687E-4</v>
      </c>
      <c r="W14" s="36">
        <v>3.8899999999999997E-2</v>
      </c>
      <c r="X14" s="36">
        <v>3.8600000000000002E-2</v>
      </c>
      <c r="Y14" s="55">
        <v>3.875E-2</v>
      </c>
      <c r="Z14" s="58">
        <v>2.1213203439999999E-4</v>
      </c>
      <c r="AA14" s="36" t="s">
        <v>12</v>
      </c>
      <c r="AB14" s="36" t="s">
        <v>12</v>
      </c>
      <c r="AC14" s="55" t="s">
        <v>181</v>
      </c>
      <c r="AD14" s="55" t="s">
        <v>181</v>
      </c>
      <c r="AE14" s="36" t="s">
        <v>12</v>
      </c>
      <c r="AF14" s="36" t="s">
        <v>12</v>
      </c>
      <c r="AG14" s="55" t="s">
        <v>181</v>
      </c>
      <c r="AH14" s="55" t="s">
        <v>181</v>
      </c>
      <c r="AI14" s="39">
        <v>1.9199999999999998E-2</v>
      </c>
      <c r="AJ14" s="36">
        <v>2.0299999999999999E-2</v>
      </c>
      <c r="AK14" s="55">
        <v>1.975E-2</v>
      </c>
      <c r="AL14" s="55">
        <v>7.7781745930000003E-4</v>
      </c>
      <c r="AM14" s="36">
        <v>4.6800000000000001E-2</v>
      </c>
      <c r="AN14" s="36">
        <v>4.6100000000000002E-2</v>
      </c>
      <c r="AO14" s="55">
        <v>4.6449999999999998E-2</v>
      </c>
      <c r="AP14" s="58">
        <v>4.9497474680000001E-4</v>
      </c>
      <c r="AQ14" s="36">
        <v>1.37E-2</v>
      </c>
      <c r="AR14" s="36">
        <v>1.3599999999999999E-2</v>
      </c>
      <c r="AS14" s="55">
        <v>1.3650000000000001E-2</v>
      </c>
      <c r="AT14" s="55">
        <v>7.0710678120000005E-5</v>
      </c>
      <c r="AU14" s="36">
        <v>2.0500000000000001E-2</v>
      </c>
      <c r="AV14" s="36">
        <v>1.9400000000000001E-2</v>
      </c>
      <c r="AW14" s="55">
        <v>1.9949999999999999E-2</v>
      </c>
      <c r="AX14" s="58">
        <v>7.7781745930000003E-4</v>
      </c>
      <c r="AY14" s="36">
        <v>1.0800000000000001E-2</v>
      </c>
      <c r="AZ14" s="36">
        <v>1.06E-2</v>
      </c>
      <c r="BA14" s="55">
        <v>1.0699999999999999E-2</v>
      </c>
      <c r="BB14" s="55">
        <v>1.414213562E-4</v>
      </c>
      <c r="BC14" s="36">
        <v>1.6799999999999999E-2</v>
      </c>
      <c r="BD14" s="36">
        <v>1.9300000000000001E-2</v>
      </c>
      <c r="BE14" s="55">
        <v>1.805E-2</v>
      </c>
      <c r="BF14" s="58">
        <v>1.7677669529999999E-3</v>
      </c>
      <c r="BG14" s="36">
        <v>5.7799999999999997E-2</v>
      </c>
      <c r="BH14" s="41" t="s">
        <v>12</v>
      </c>
    </row>
    <row r="15" spans="1:61" ht="15.75" customHeight="1" x14ac:dyDescent="0.2">
      <c r="A15" s="46" t="s">
        <v>118</v>
      </c>
      <c r="B15" s="48">
        <v>6.9999999999999999E-4</v>
      </c>
      <c r="C15" s="39" t="s">
        <v>12</v>
      </c>
      <c r="D15" s="36" t="s">
        <v>12</v>
      </c>
      <c r="E15" s="55" t="s">
        <v>181</v>
      </c>
      <c r="F15" s="55" t="s">
        <v>181</v>
      </c>
      <c r="G15" s="36" t="s">
        <v>12</v>
      </c>
      <c r="H15" s="36" t="s">
        <v>12</v>
      </c>
      <c r="I15" s="55" t="s">
        <v>181</v>
      </c>
      <c r="J15" s="58" t="s">
        <v>181</v>
      </c>
      <c r="K15" s="36" t="s">
        <v>12</v>
      </c>
      <c r="L15" s="36" t="s">
        <v>12</v>
      </c>
      <c r="M15" s="55" t="s">
        <v>181</v>
      </c>
      <c r="N15" s="55" t="s">
        <v>181</v>
      </c>
      <c r="O15" s="36" t="s">
        <v>12</v>
      </c>
      <c r="P15" s="36" t="s">
        <v>12</v>
      </c>
      <c r="Q15" s="55" t="s">
        <v>181</v>
      </c>
      <c r="R15" s="55" t="s">
        <v>181</v>
      </c>
      <c r="S15" s="39" t="s">
        <v>12</v>
      </c>
      <c r="T15" s="36" t="s">
        <v>12</v>
      </c>
      <c r="U15" s="55" t="s">
        <v>181</v>
      </c>
      <c r="V15" s="55" t="s">
        <v>181</v>
      </c>
      <c r="W15" s="36" t="s">
        <v>12</v>
      </c>
      <c r="X15" s="36" t="s">
        <v>12</v>
      </c>
      <c r="Y15" s="55" t="s">
        <v>181</v>
      </c>
      <c r="Z15" s="58" t="s">
        <v>181</v>
      </c>
      <c r="AA15" s="36" t="s">
        <v>12</v>
      </c>
      <c r="AB15" s="36">
        <v>1.1999999999999999E-3</v>
      </c>
      <c r="AC15" s="55">
        <v>1.1999999999999999E-3</v>
      </c>
      <c r="AD15" s="55" t="s">
        <v>181</v>
      </c>
      <c r="AE15" s="36">
        <v>1E-3</v>
      </c>
      <c r="AF15" s="36">
        <v>1.2999999999999999E-3</v>
      </c>
      <c r="AG15" s="55">
        <v>1.15E-3</v>
      </c>
      <c r="AH15" s="55">
        <v>2.1213203439999999E-4</v>
      </c>
      <c r="AI15" s="39" t="s">
        <v>12</v>
      </c>
      <c r="AJ15" s="36">
        <v>1E-3</v>
      </c>
      <c r="AK15" s="55">
        <v>1E-3</v>
      </c>
      <c r="AL15" s="55" t="s">
        <v>181</v>
      </c>
      <c r="AM15" s="36">
        <v>1.1999999999999999E-3</v>
      </c>
      <c r="AN15" s="36" t="s">
        <v>12</v>
      </c>
      <c r="AO15" s="55">
        <v>1.1999999999999999E-3</v>
      </c>
      <c r="AP15" s="58" t="s">
        <v>181</v>
      </c>
      <c r="AQ15" s="36">
        <v>8.9999999999999998E-4</v>
      </c>
      <c r="AR15" s="36" t="s">
        <v>12</v>
      </c>
      <c r="AS15" s="55">
        <v>8.9999999999999998E-4</v>
      </c>
      <c r="AT15" s="55" t="s">
        <v>181</v>
      </c>
      <c r="AU15" s="36">
        <v>8.0000000000000004E-4</v>
      </c>
      <c r="AV15" s="36">
        <v>8.0000000000000004E-4</v>
      </c>
      <c r="AW15" s="55">
        <v>8.0000000000000004E-4</v>
      </c>
      <c r="AX15" s="58">
        <v>0</v>
      </c>
      <c r="AY15" s="36" t="s">
        <v>12</v>
      </c>
      <c r="AZ15" s="36" t="s">
        <v>12</v>
      </c>
      <c r="BA15" s="55" t="s">
        <v>181</v>
      </c>
      <c r="BB15" s="55" t="s">
        <v>181</v>
      </c>
      <c r="BC15" s="36" t="s">
        <v>12</v>
      </c>
      <c r="BD15" s="36" t="s">
        <v>12</v>
      </c>
      <c r="BE15" s="55" t="s">
        <v>181</v>
      </c>
      <c r="BF15" s="58" t="s">
        <v>181</v>
      </c>
      <c r="BG15" s="36" t="s">
        <v>12</v>
      </c>
      <c r="BH15" s="41" t="s">
        <v>12</v>
      </c>
    </row>
    <row r="16" spans="1:61" ht="15.75" customHeight="1" x14ac:dyDescent="0.2">
      <c r="A16" s="46" t="s">
        <v>120</v>
      </c>
      <c r="B16" s="48">
        <v>1.6000000000000001E-3</v>
      </c>
      <c r="C16" s="39">
        <v>4.9000000000000002E-2</v>
      </c>
      <c r="D16" s="36">
        <v>4.4900000000000002E-2</v>
      </c>
      <c r="E16" s="55">
        <v>4.6949999999999999E-2</v>
      </c>
      <c r="F16" s="55">
        <v>2.8991378029999998E-3</v>
      </c>
      <c r="G16" s="36">
        <v>0.1368</v>
      </c>
      <c r="H16" s="36">
        <v>0.13780000000000001</v>
      </c>
      <c r="I16" s="55">
        <v>0.13730000000000001</v>
      </c>
      <c r="J16" s="58">
        <v>7.0710678119999997E-4</v>
      </c>
      <c r="K16" s="36">
        <v>1.7399999999999999E-2</v>
      </c>
      <c r="L16" s="36">
        <v>2.1499999999999998E-2</v>
      </c>
      <c r="M16" s="55">
        <v>1.9449999999999999E-2</v>
      </c>
      <c r="N16" s="55">
        <v>2.8991378029999998E-3</v>
      </c>
      <c r="O16" s="36">
        <v>0.32700000000000001</v>
      </c>
      <c r="P16" s="36">
        <v>0.31659999999999999</v>
      </c>
      <c r="Q16" s="55">
        <v>0.32179999999999997</v>
      </c>
      <c r="R16" s="55">
        <v>7.3539105239999996E-3</v>
      </c>
      <c r="S16" s="39">
        <v>5.91E-2</v>
      </c>
      <c r="T16" s="36">
        <v>5.8299999999999998E-2</v>
      </c>
      <c r="U16" s="55">
        <v>5.8700000000000002E-2</v>
      </c>
      <c r="V16" s="55">
        <v>5.6568542489999997E-4</v>
      </c>
      <c r="W16" s="36">
        <v>0.30230000000000001</v>
      </c>
      <c r="X16" s="36">
        <v>0.3044</v>
      </c>
      <c r="Y16" s="55">
        <v>0.30335000000000001</v>
      </c>
      <c r="Z16" s="58">
        <v>1.48492424E-3</v>
      </c>
      <c r="AA16" s="36" t="s">
        <v>12</v>
      </c>
      <c r="AB16" s="36" t="s">
        <v>12</v>
      </c>
      <c r="AC16" s="55" t="s">
        <v>181</v>
      </c>
      <c r="AD16" s="55" t="s">
        <v>181</v>
      </c>
      <c r="AE16" s="36">
        <v>0.1211</v>
      </c>
      <c r="AF16" s="36">
        <v>0.1227</v>
      </c>
      <c r="AG16" s="55">
        <v>0.12189999999999999</v>
      </c>
      <c r="AH16" s="55">
        <v>1.1313708500000001E-3</v>
      </c>
      <c r="AI16" s="39" t="s">
        <v>12</v>
      </c>
      <c r="AJ16" s="36" t="s">
        <v>12</v>
      </c>
      <c r="AK16" s="55" t="s">
        <v>181</v>
      </c>
      <c r="AL16" s="55" t="s">
        <v>181</v>
      </c>
      <c r="AM16" s="36">
        <v>0.27150000000000002</v>
      </c>
      <c r="AN16" s="36">
        <v>0.2772</v>
      </c>
      <c r="AO16" s="55">
        <v>0.27434999999999998</v>
      </c>
      <c r="AP16" s="58">
        <v>4.0305086529999999E-3</v>
      </c>
      <c r="AQ16" s="36">
        <v>2.2000000000000001E-3</v>
      </c>
      <c r="AR16" s="36" t="s">
        <v>12</v>
      </c>
      <c r="AS16" s="55">
        <v>2.2000000000000001E-3</v>
      </c>
      <c r="AT16" s="55" t="s">
        <v>181</v>
      </c>
      <c r="AU16" s="36">
        <v>0.12909999999999999</v>
      </c>
      <c r="AV16" s="36">
        <v>0.122</v>
      </c>
      <c r="AW16" s="55">
        <v>0.12554999999999999</v>
      </c>
      <c r="AX16" s="58">
        <v>5.0204581459999996E-3</v>
      </c>
      <c r="AY16" s="36">
        <v>8.3000000000000001E-3</v>
      </c>
      <c r="AZ16" s="36">
        <v>6.6E-3</v>
      </c>
      <c r="BA16" s="55">
        <v>7.45E-3</v>
      </c>
      <c r="BB16" s="55">
        <v>1.2020815280000001E-3</v>
      </c>
      <c r="BC16" s="36">
        <v>0.18459999999999999</v>
      </c>
      <c r="BD16" s="36">
        <v>0.19520000000000001</v>
      </c>
      <c r="BE16" s="55">
        <v>0.18990000000000001</v>
      </c>
      <c r="BF16" s="58">
        <v>7.4953318810000004E-3</v>
      </c>
      <c r="BG16" s="36" t="s">
        <v>12</v>
      </c>
      <c r="BH16" s="41" t="s">
        <v>12</v>
      </c>
    </row>
    <row r="17" spans="1:60" ht="15.75" customHeight="1" x14ac:dyDescent="0.2">
      <c r="A17" s="46" t="s">
        <v>121</v>
      </c>
      <c r="B17" s="48">
        <v>0.1081</v>
      </c>
      <c r="C17" s="39">
        <v>1.4197</v>
      </c>
      <c r="D17" s="36">
        <v>1.5148999999999999</v>
      </c>
      <c r="E17" s="55">
        <v>1.4673</v>
      </c>
      <c r="F17" s="55">
        <v>6.731656557E-2</v>
      </c>
      <c r="G17" s="36">
        <v>1.3615999999999999</v>
      </c>
      <c r="H17" s="36">
        <v>1.4069</v>
      </c>
      <c r="I17" s="55">
        <v>1.38425</v>
      </c>
      <c r="J17" s="58">
        <v>3.2031937189999998E-2</v>
      </c>
      <c r="K17" s="36">
        <v>2.4887000000000001</v>
      </c>
      <c r="L17" s="36">
        <v>2.4565999999999999</v>
      </c>
      <c r="M17" s="55">
        <v>2.4726499999999998</v>
      </c>
      <c r="N17" s="55">
        <v>2.2698127679999999E-2</v>
      </c>
      <c r="O17" s="36">
        <v>2.4510999999999998</v>
      </c>
      <c r="P17" s="36">
        <v>2.5122</v>
      </c>
      <c r="Q17" s="55">
        <v>2.4816500000000001</v>
      </c>
      <c r="R17" s="55">
        <v>4.3204224329999999E-2</v>
      </c>
      <c r="S17" s="39">
        <v>1.6732</v>
      </c>
      <c r="T17" s="36">
        <v>1.6253</v>
      </c>
      <c r="U17" s="55">
        <v>1.6492500000000001</v>
      </c>
      <c r="V17" s="55">
        <v>3.387041482E-2</v>
      </c>
      <c r="W17" s="36">
        <v>1.6806000000000001</v>
      </c>
      <c r="X17" s="36">
        <v>1.6511</v>
      </c>
      <c r="Y17" s="55">
        <v>1.6658500000000001</v>
      </c>
      <c r="Z17" s="58">
        <v>2.0859650050000001E-2</v>
      </c>
      <c r="AA17" s="36">
        <v>8.7080000000000002</v>
      </c>
      <c r="AB17" s="36">
        <v>8.8574000000000002</v>
      </c>
      <c r="AC17" s="55">
        <v>8.7827000000000002</v>
      </c>
      <c r="AD17" s="55">
        <v>0.1056417531</v>
      </c>
      <c r="AE17" s="36">
        <v>8.9454999999999991</v>
      </c>
      <c r="AF17" s="36">
        <v>8.798</v>
      </c>
      <c r="AG17" s="55">
        <v>8.8717500000000005</v>
      </c>
      <c r="AH17" s="55">
        <v>0.1042982502</v>
      </c>
      <c r="AI17" s="39">
        <v>3.8363999999999998</v>
      </c>
      <c r="AJ17" s="36">
        <v>3.7858999999999998</v>
      </c>
      <c r="AK17" s="55">
        <v>3.81115</v>
      </c>
      <c r="AL17" s="55">
        <v>3.5708892450000002E-2</v>
      </c>
      <c r="AM17" s="36">
        <v>3.6027</v>
      </c>
      <c r="AN17" s="36">
        <v>3.8641000000000001</v>
      </c>
      <c r="AO17" s="55">
        <v>3.7334000000000001</v>
      </c>
      <c r="AP17" s="58">
        <v>0.18483771260000001</v>
      </c>
      <c r="AQ17" s="36">
        <v>3.8012999999999999</v>
      </c>
      <c r="AR17" s="36">
        <v>3.7433999999999998</v>
      </c>
      <c r="AS17" s="55">
        <v>3.7723499999999999</v>
      </c>
      <c r="AT17" s="55">
        <v>4.0941482629999998E-2</v>
      </c>
      <c r="AU17" s="36">
        <v>3.7197</v>
      </c>
      <c r="AV17" s="36">
        <v>3.7075999999999998</v>
      </c>
      <c r="AW17" s="55">
        <v>3.7136499999999999</v>
      </c>
      <c r="AX17" s="58">
        <v>8.5559920519999999E-3</v>
      </c>
      <c r="AY17" s="36">
        <v>5.2416</v>
      </c>
      <c r="AZ17" s="36">
        <v>5.0974000000000004</v>
      </c>
      <c r="BA17" s="55">
        <v>5.1695000000000002</v>
      </c>
      <c r="BB17" s="55">
        <v>0.10196479780000001</v>
      </c>
      <c r="BC17" s="36">
        <v>5.1715999999999998</v>
      </c>
      <c r="BD17" s="36">
        <v>5.1040000000000001</v>
      </c>
      <c r="BE17" s="55">
        <v>5.1378000000000004</v>
      </c>
      <c r="BF17" s="58">
        <v>4.7800418410000003E-2</v>
      </c>
      <c r="BG17" s="36">
        <v>180.6918</v>
      </c>
      <c r="BH17" s="41" t="s">
        <v>12</v>
      </c>
    </row>
    <row r="18" spans="1:60" ht="15.75" customHeight="1" x14ac:dyDescent="0.2">
      <c r="A18" s="46" t="s">
        <v>122</v>
      </c>
      <c r="B18" s="48">
        <v>4.8999999999999998E-3</v>
      </c>
      <c r="C18" s="39" t="s">
        <v>12</v>
      </c>
      <c r="D18" s="36" t="s">
        <v>12</v>
      </c>
      <c r="E18" s="55" t="s">
        <v>181</v>
      </c>
      <c r="F18" s="55" t="s">
        <v>181</v>
      </c>
      <c r="G18" s="36" t="s">
        <v>12</v>
      </c>
      <c r="H18" s="36" t="s">
        <v>12</v>
      </c>
      <c r="I18" s="55" t="s">
        <v>181</v>
      </c>
      <c r="J18" s="58" t="s">
        <v>181</v>
      </c>
      <c r="K18" s="36">
        <v>6.6E-3</v>
      </c>
      <c r="L18" s="36">
        <v>6.6E-3</v>
      </c>
      <c r="M18" s="55">
        <v>6.6E-3</v>
      </c>
      <c r="N18" s="55">
        <v>0</v>
      </c>
      <c r="O18" s="36">
        <v>6.6E-3</v>
      </c>
      <c r="P18" s="36">
        <v>5.4999999999999997E-3</v>
      </c>
      <c r="Q18" s="55">
        <v>6.0499999999999998E-3</v>
      </c>
      <c r="R18" s="55">
        <v>7.7781745930000003E-4</v>
      </c>
      <c r="S18" s="39" t="s">
        <v>12</v>
      </c>
      <c r="T18" s="36" t="s">
        <v>12</v>
      </c>
      <c r="U18" s="55" t="s">
        <v>181</v>
      </c>
      <c r="V18" s="55" t="s">
        <v>181</v>
      </c>
      <c r="W18" s="36" t="s">
        <v>12</v>
      </c>
      <c r="X18" s="36" t="s">
        <v>12</v>
      </c>
      <c r="Y18" s="55" t="s">
        <v>181</v>
      </c>
      <c r="Z18" s="58" t="s">
        <v>181</v>
      </c>
      <c r="AA18" s="36">
        <v>3.4500000000000003E-2</v>
      </c>
      <c r="AB18" s="36">
        <v>3.3799999999999997E-2</v>
      </c>
      <c r="AC18" s="55">
        <v>3.415E-2</v>
      </c>
      <c r="AD18" s="55">
        <v>4.9497474680000001E-4</v>
      </c>
      <c r="AE18" s="36">
        <v>3.4500000000000003E-2</v>
      </c>
      <c r="AF18" s="36">
        <v>3.5400000000000001E-2</v>
      </c>
      <c r="AG18" s="55">
        <v>3.4950000000000002E-2</v>
      </c>
      <c r="AH18" s="55">
        <v>6.3639610310000001E-4</v>
      </c>
      <c r="AI18" s="39">
        <v>1.26E-2</v>
      </c>
      <c r="AJ18" s="36">
        <v>1.06E-2</v>
      </c>
      <c r="AK18" s="55">
        <v>1.1599999999999999E-2</v>
      </c>
      <c r="AL18" s="55">
        <v>1.414213562E-3</v>
      </c>
      <c r="AM18" s="36">
        <v>1.38E-2</v>
      </c>
      <c r="AN18" s="36">
        <v>1.2699999999999999E-2</v>
      </c>
      <c r="AO18" s="55">
        <v>1.325E-2</v>
      </c>
      <c r="AP18" s="58">
        <v>7.7781745930000003E-4</v>
      </c>
      <c r="AQ18" s="36">
        <v>1.17E-2</v>
      </c>
      <c r="AR18" s="36">
        <v>1.23E-2</v>
      </c>
      <c r="AS18" s="55">
        <v>1.2E-2</v>
      </c>
      <c r="AT18" s="55">
        <v>4.242640687E-4</v>
      </c>
      <c r="AU18" s="36">
        <v>1.26E-2</v>
      </c>
      <c r="AV18" s="36">
        <v>1.04E-2</v>
      </c>
      <c r="AW18" s="55">
        <v>1.15E-2</v>
      </c>
      <c r="AX18" s="58">
        <v>1.555634919E-3</v>
      </c>
      <c r="AY18" s="36">
        <v>7.7999999999999996E-3</v>
      </c>
      <c r="AZ18" s="36">
        <v>5.7999999999999996E-3</v>
      </c>
      <c r="BA18" s="55">
        <v>6.7999999999999996E-3</v>
      </c>
      <c r="BB18" s="55">
        <v>1.414213562E-3</v>
      </c>
      <c r="BC18" s="36">
        <v>7.1999999999999998E-3</v>
      </c>
      <c r="BD18" s="36">
        <v>8.0000000000000002E-3</v>
      </c>
      <c r="BE18" s="55">
        <v>7.6E-3</v>
      </c>
      <c r="BF18" s="58">
        <v>5.6568542489999997E-4</v>
      </c>
      <c r="BG18" s="36">
        <v>8.3000000000000001E-3</v>
      </c>
      <c r="BH18" s="41" t="s">
        <v>12</v>
      </c>
    </row>
    <row r="19" spans="1:60" ht="15.75" customHeight="1" x14ac:dyDescent="0.2">
      <c r="A19" s="46" t="s">
        <v>123</v>
      </c>
      <c r="B19" s="48">
        <v>4.4000000000000003E-3</v>
      </c>
      <c r="C19" s="39">
        <v>3.7610000000000001</v>
      </c>
      <c r="D19" s="36">
        <v>3.8965999999999998</v>
      </c>
      <c r="E19" s="55">
        <v>3.8288000000000002</v>
      </c>
      <c r="F19" s="55">
        <v>9.5883679530000002E-2</v>
      </c>
      <c r="G19" s="36">
        <v>3.7902999999999998</v>
      </c>
      <c r="H19" s="36">
        <v>3.8279000000000001</v>
      </c>
      <c r="I19" s="55">
        <v>3.8090999999999999</v>
      </c>
      <c r="J19" s="58">
        <v>2.6587214969999998E-2</v>
      </c>
      <c r="K19" s="36">
        <v>8.0086999999999993</v>
      </c>
      <c r="L19" s="36">
        <v>8.2309000000000001</v>
      </c>
      <c r="M19" s="55">
        <v>8.1197999999999997</v>
      </c>
      <c r="N19" s="55">
        <v>0.15711912680000001</v>
      </c>
      <c r="O19" s="36">
        <v>8.1692</v>
      </c>
      <c r="P19" s="36">
        <v>8.2881</v>
      </c>
      <c r="Q19" s="55">
        <v>8.22865</v>
      </c>
      <c r="R19" s="55">
        <v>8.4074996279999994E-2</v>
      </c>
      <c r="S19" s="39">
        <v>5.1185999999999998</v>
      </c>
      <c r="T19" s="36">
        <v>5.1371000000000002</v>
      </c>
      <c r="U19" s="55">
        <v>5.1278499999999996</v>
      </c>
      <c r="V19" s="55">
        <v>1.3081475449999999E-2</v>
      </c>
      <c r="W19" s="36">
        <v>5.1837999999999997</v>
      </c>
      <c r="X19" s="36">
        <v>5.2183999999999999</v>
      </c>
      <c r="Y19" s="55">
        <v>5.2011000000000003</v>
      </c>
      <c r="Z19" s="58">
        <v>2.4465894629999999E-2</v>
      </c>
      <c r="AA19" s="36">
        <v>78.222099999999998</v>
      </c>
      <c r="AB19" s="36">
        <v>79.775800000000004</v>
      </c>
      <c r="AC19" s="55">
        <v>78.998949999999994</v>
      </c>
      <c r="AD19" s="55">
        <v>1.098631806</v>
      </c>
      <c r="AE19" s="36">
        <v>78.879900000000006</v>
      </c>
      <c r="AF19" s="36">
        <v>77.963099999999997</v>
      </c>
      <c r="AG19" s="55">
        <v>78.421499999999995</v>
      </c>
      <c r="AH19" s="55">
        <v>0.64827549699999998</v>
      </c>
      <c r="AI19" s="39">
        <v>24.676200000000001</v>
      </c>
      <c r="AJ19" s="36">
        <v>24.372900000000001</v>
      </c>
      <c r="AK19" s="55">
        <v>24.524550000000001</v>
      </c>
      <c r="AL19" s="55">
        <v>0.21446548670000001</v>
      </c>
      <c r="AM19" s="36">
        <v>24.160299999999999</v>
      </c>
      <c r="AN19" s="36">
        <v>24.312100000000001</v>
      </c>
      <c r="AO19" s="55">
        <v>24.2362</v>
      </c>
      <c r="AP19" s="58">
        <v>0.1073388094</v>
      </c>
      <c r="AQ19" s="36">
        <v>22.7773</v>
      </c>
      <c r="AR19" s="36">
        <v>23.046700000000001</v>
      </c>
      <c r="AS19" s="55">
        <v>22.911999999999999</v>
      </c>
      <c r="AT19" s="55">
        <v>0.1904945669</v>
      </c>
      <c r="AU19" s="36">
        <v>22.758099999999999</v>
      </c>
      <c r="AV19" s="36">
        <v>22.632300000000001</v>
      </c>
      <c r="AW19" s="55">
        <v>22.6952</v>
      </c>
      <c r="AX19" s="58">
        <v>8.8954033069999994E-2</v>
      </c>
      <c r="AY19" s="36">
        <v>16.9709</v>
      </c>
      <c r="AZ19" s="36">
        <v>16.802499999999998</v>
      </c>
      <c r="BA19" s="55">
        <v>16.886700000000001</v>
      </c>
      <c r="BB19" s="55">
        <v>0.11907678200000001</v>
      </c>
      <c r="BC19" s="36">
        <v>16.364599999999999</v>
      </c>
      <c r="BD19" s="36">
        <v>16.793700000000001</v>
      </c>
      <c r="BE19" s="55">
        <v>16.579149999999998</v>
      </c>
      <c r="BF19" s="58">
        <v>0.30341951979999998</v>
      </c>
      <c r="BG19" s="36">
        <v>3.84</v>
      </c>
      <c r="BH19" s="41" t="s">
        <v>12</v>
      </c>
    </row>
    <row r="20" spans="1:60" ht="15.75" customHeight="1" x14ac:dyDescent="0.2">
      <c r="A20" s="46" t="s">
        <v>124</v>
      </c>
      <c r="B20" s="48">
        <v>2.0299999999999999E-2</v>
      </c>
      <c r="C20" s="39">
        <v>3.7254999999999998</v>
      </c>
      <c r="D20" s="36">
        <v>3.7803</v>
      </c>
      <c r="E20" s="55">
        <v>3.7528999999999999</v>
      </c>
      <c r="F20" s="55">
        <v>3.8749451609999999E-2</v>
      </c>
      <c r="G20" s="36">
        <v>3.7336999999999998</v>
      </c>
      <c r="H20" s="36">
        <v>3.6621000000000001</v>
      </c>
      <c r="I20" s="55">
        <v>3.6979000000000002</v>
      </c>
      <c r="J20" s="58">
        <v>5.0628845530000001E-2</v>
      </c>
      <c r="K20" s="36">
        <v>8.2482000000000006</v>
      </c>
      <c r="L20" s="36">
        <v>8.1355000000000004</v>
      </c>
      <c r="M20" s="55">
        <v>8.1918500000000005</v>
      </c>
      <c r="N20" s="55">
        <v>7.9690934239999997E-2</v>
      </c>
      <c r="O20" s="36">
        <v>8.1245999999999992</v>
      </c>
      <c r="P20" s="36">
        <v>7.9955999999999996</v>
      </c>
      <c r="Q20" s="55">
        <v>8.0601000000000003</v>
      </c>
      <c r="R20" s="55">
        <v>9.1216774769999995E-2</v>
      </c>
      <c r="S20" s="39">
        <v>4.8739999999999997</v>
      </c>
      <c r="T20" s="36">
        <v>5.0545</v>
      </c>
      <c r="U20" s="55">
        <v>4.9642499999999998</v>
      </c>
      <c r="V20" s="55">
        <v>0.127632774</v>
      </c>
      <c r="W20" s="36">
        <v>5.0202</v>
      </c>
      <c r="X20" s="36">
        <v>5.0648999999999997</v>
      </c>
      <c r="Y20" s="55">
        <v>5.0425500000000003</v>
      </c>
      <c r="Z20" s="58">
        <v>3.1607673119999999E-2</v>
      </c>
      <c r="AA20" s="36">
        <v>72.734200000000001</v>
      </c>
      <c r="AB20" s="36">
        <v>73.409099999999995</v>
      </c>
      <c r="AC20" s="55">
        <v>73.071650000000005</v>
      </c>
      <c r="AD20" s="55">
        <v>0.47722636660000001</v>
      </c>
      <c r="AE20" s="36">
        <v>72.824100000000001</v>
      </c>
      <c r="AF20" s="36">
        <v>72.009299999999996</v>
      </c>
      <c r="AG20" s="55">
        <v>72.416700000000006</v>
      </c>
      <c r="AH20" s="55">
        <v>0.57615060529999995</v>
      </c>
      <c r="AI20" s="39">
        <v>23.790800000000001</v>
      </c>
      <c r="AJ20" s="36">
        <v>24.483899999999998</v>
      </c>
      <c r="AK20" s="55">
        <v>24.137350000000001</v>
      </c>
      <c r="AL20" s="55">
        <v>0.49009571000000002</v>
      </c>
      <c r="AM20" s="36">
        <v>23.779399999999999</v>
      </c>
      <c r="AN20" s="36">
        <v>24.336099999999998</v>
      </c>
      <c r="AO20" s="55">
        <v>24.057749999999999</v>
      </c>
      <c r="AP20" s="58">
        <v>0.39364634510000002</v>
      </c>
      <c r="AQ20" s="36">
        <v>22.458500000000001</v>
      </c>
      <c r="AR20" s="36">
        <v>22.62</v>
      </c>
      <c r="AS20" s="55">
        <v>22.539249999999999</v>
      </c>
      <c r="AT20" s="55">
        <v>0.11419774520000001</v>
      </c>
      <c r="AU20" s="36">
        <v>22.864599999999999</v>
      </c>
      <c r="AV20" s="36">
        <v>22.244399999999999</v>
      </c>
      <c r="AW20" s="55">
        <v>22.554500000000001</v>
      </c>
      <c r="AX20" s="58">
        <v>0.4385476257</v>
      </c>
      <c r="AY20" s="36">
        <v>16.203099999999999</v>
      </c>
      <c r="AZ20" s="36">
        <v>16.836400000000001</v>
      </c>
      <c r="BA20" s="55">
        <v>16.519749999999998</v>
      </c>
      <c r="BB20" s="55">
        <v>0.44781072449999998</v>
      </c>
      <c r="BC20" s="36">
        <v>16.593399999999999</v>
      </c>
      <c r="BD20" s="36">
        <v>16.6722</v>
      </c>
      <c r="BE20" s="55">
        <v>16.6328</v>
      </c>
      <c r="BF20" s="58">
        <v>5.572001436E-2</v>
      </c>
      <c r="BG20" s="36">
        <v>3.6522999999999999</v>
      </c>
      <c r="BH20" s="41" t="s">
        <v>12</v>
      </c>
    </row>
    <row r="21" spans="1:60" ht="15.75" customHeight="1" x14ac:dyDescent="0.2">
      <c r="A21" s="46" t="s">
        <v>125</v>
      </c>
      <c r="B21" s="48">
        <v>2.0000000000000001E-4</v>
      </c>
      <c r="C21" s="39">
        <v>0.11990000000000001</v>
      </c>
      <c r="D21" s="36">
        <v>0.1208</v>
      </c>
      <c r="E21" s="55">
        <v>0.12035</v>
      </c>
      <c r="F21" s="55">
        <v>6.3639610310000001E-4</v>
      </c>
      <c r="G21" s="36">
        <v>0.1192</v>
      </c>
      <c r="H21" s="36">
        <v>0.1217</v>
      </c>
      <c r="I21" s="55">
        <v>0.12045</v>
      </c>
      <c r="J21" s="58">
        <v>1.7677669529999999E-3</v>
      </c>
      <c r="K21" s="36">
        <v>0.63949999999999996</v>
      </c>
      <c r="L21" s="36">
        <v>0.58850000000000002</v>
      </c>
      <c r="M21" s="55">
        <v>0.61399999999999999</v>
      </c>
      <c r="N21" s="55">
        <v>3.6062445839999999E-2</v>
      </c>
      <c r="O21" s="36">
        <v>0.61299999999999999</v>
      </c>
      <c r="P21" s="36">
        <v>0.61629999999999996</v>
      </c>
      <c r="Q21" s="55">
        <v>0.61465000000000003</v>
      </c>
      <c r="R21" s="55">
        <v>2.333452378E-3</v>
      </c>
      <c r="S21" s="39">
        <v>0.2223</v>
      </c>
      <c r="T21" s="36">
        <v>0.22559999999999999</v>
      </c>
      <c r="U21" s="55">
        <v>0.22395000000000001</v>
      </c>
      <c r="V21" s="55">
        <v>2.333452378E-3</v>
      </c>
      <c r="W21" s="36">
        <v>0.2301</v>
      </c>
      <c r="X21" s="36">
        <v>0.23380000000000001</v>
      </c>
      <c r="Y21" s="55">
        <v>0.23194999999999999</v>
      </c>
      <c r="Z21" s="58">
        <v>2.6162950899999999E-3</v>
      </c>
      <c r="AA21" s="36">
        <v>0.58630000000000004</v>
      </c>
      <c r="AB21" s="36">
        <v>0.59499999999999997</v>
      </c>
      <c r="AC21" s="55">
        <v>0.59065000000000001</v>
      </c>
      <c r="AD21" s="55">
        <v>6.1518289960000002E-3</v>
      </c>
      <c r="AE21" s="36">
        <v>0.59650000000000003</v>
      </c>
      <c r="AF21" s="36">
        <v>0.60870000000000002</v>
      </c>
      <c r="AG21" s="55">
        <v>0.60260000000000002</v>
      </c>
      <c r="AH21" s="55">
        <v>8.6267027299999997E-3</v>
      </c>
      <c r="AI21" s="39">
        <v>0.60599999999999998</v>
      </c>
      <c r="AJ21" s="36">
        <v>0.61319999999999997</v>
      </c>
      <c r="AK21" s="55">
        <v>0.60960000000000003</v>
      </c>
      <c r="AL21" s="55">
        <v>5.0911688249999998E-3</v>
      </c>
      <c r="AM21" s="36">
        <v>0.62250000000000005</v>
      </c>
      <c r="AN21" s="36">
        <v>0.61780000000000002</v>
      </c>
      <c r="AO21" s="55">
        <v>0.62014999999999998</v>
      </c>
      <c r="AP21" s="58">
        <v>3.3234018720000001E-3</v>
      </c>
      <c r="AQ21" s="36">
        <v>0.58550000000000002</v>
      </c>
      <c r="AR21" s="36">
        <v>0.59260000000000002</v>
      </c>
      <c r="AS21" s="55">
        <v>0.58904999999999996</v>
      </c>
      <c r="AT21" s="55">
        <v>5.0204581459999996E-3</v>
      </c>
      <c r="AU21" s="36">
        <v>0.59709999999999996</v>
      </c>
      <c r="AV21" s="36">
        <v>0.58189999999999997</v>
      </c>
      <c r="AW21" s="55">
        <v>0.58950000000000002</v>
      </c>
      <c r="AX21" s="58">
        <v>1.0748023069999999E-2</v>
      </c>
      <c r="AY21" s="36">
        <v>0.24890000000000001</v>
      </c>
      <c r="AZ21" s="36">
        <v>0.245</v>
      </c>
      <c r="BA21" s="55">
        <v>0.24695</v>
      </c>
      <c r="BB21" s="55">
        <v>2.7577164469999998E-3</v>
      </c>
      <c r="BC21" s="36">
        <v>0.24990000000000001</v>
      </c>
      <c r="BD21" s="36">
        <v>0.25700000000000001</v>
      </c>
      <c r="BE21" s="55">
        <v>0.25345000000000001</v>
      </c>
      <c r="BF21" s="58">
        <v>5.0204581459999996E-3</v>
      </c>
      <c r="BG21" s="36">
        <v>3.0000000000000001E-3</v>
      </c>
      <c r="BH21" s="41" t="s">
        <v>12</v>
      </c>
    </row>
    <row r="22" spans="1:60" ht="15.75" customHeight="1" x14ac:dyDescent="0.2">
      <c r="A22" s="46" t="s">
        <v>126</v>
      </c>
      <c r="B22" s="48">
        <v>1.1999999999999999E-3</v>
      </c>
      <c r="C22" s="39">
        <v>1.2999999999999999E-3</v>
      </c>
      <c r="D22" s="36">
        <v>1.8E-3</v>
      </c>
      <c r="E22" s="55">
        <v>1.5499999999999999E-3</v>
      </c>
      <c r="F22" s="55">
        <v>3.5355339059999998E-4</v>
      </c>
      <c r="G22" s="36">
        <v>1.5E-3</v>
      </c>
      <c r="H22" s="36">
        <v>1.8E-3</v>
      </c>
      <c r="I22" s="55">
        <v>1.65E-3</v>
      </c>
      <c r="J22" s="58">
        <v>2.1213203439999999E-4</v>
      </c>
      <c r="K22" s="36">
        <v>1.9E-3</v>
      </c>
      <c r="L22" s="36">
        <v>1.8E-3</v>
      </c>
      <c r="M22" s="55">
        <v>1.8500000000000001E-3</v>
      </c>
      <c r="N22" s="55">
        <v>7.0710678120000005E-5</v>
      </c>
      <c r="O22" s="36">
        <v>1.6000000000000001E-3</v>
      </c>
      <c r="P22" s="36">
        <v>3.3E-3</v>
      </c>
      <c r="Q22" s="55">
        <v>2.4499999999999999E-3</v>
      </c>
      <c r="R22" s="55">
        <v>1.2020815280000001E-3</v>
      </c>
      <c r="S22" s="39">
        <v>2.5000000000000001E-3</v>
      </c>
      <c r="T22" s="36">
        <v>2.5000000000000001E-3</v>
      </c>
      <c r="U22" s="55">
        <v>2.5000000000000001E-3</v>
      </c>
      <c r="V22" s="55">
        <v>0</v>
      </c>
      <c r="W22" s="36">
        <v>2.3E-3</v>
      </c>
      <c r="X22" s="36">
        <v>1.9E-3</v>
      </c>
      <c r="Y22" s="55">
        <v>2.0999999999999999E-3</v>
      </c>
      <c r="Z22" s="58">
        <v>2.8284271250000003E-4</v>
      </c>
      <c r="AA22" s="36">
        <v>2.8E-3</v>
      </c>
      <c r="AB22" s="36">
        <v>3.5000000000000001E-3</v>
      </c>
      <c r="AC22" s="55">
        <v>3.15E-3</v>
      </c>
      <c r="AD22" s="55">
        <v>4.9497474680000001E-4</v>
      </c>
      <c r="AE22" s="36">
        <v>3.3999999999999998E-3</v>
      </c>
      <c r="AF22" s="36">
        <v>3.8E-3</v>
      </c>
      <c r="AG22" s="55">
        <v>3.5999999999999999E-3</v>
      </c>
      <c r="AH22" s="55">
        <v>2.8284271250000003E-4</v>
      </c>
      <c r="AI22" s="39">
        <v>1.9E-3</v>
      </c>
      <c r="AJ22" s="36">
        <v>2.5000000000000001E-3</v>
      </c>
      <c r="AK22" s="55">
        <v>2.2000000000000001E-3</v>
      </c>
      <c r="AL22" s="55">
        <v>4.242640687E-4</v>
      </c>
      <c r="AM22" s="36">
        <v>3.3E-3</v>
      </c>
      <c r="AN22" s="36">
        <v>2.8E-3</v>
      </c>
      <c r="AO22" s="55">
        <v>3.0500000000000002E-3</v>
      </c>
      <c r="AP22" s="58">
        <v>3.5355339059999998E-4</v>
      </c>
      <c r="AQ22" s="36">
        <v>2.8999999999999998E-3</v>
      </c>
      <c r="AR22" s="36">
        <v>2.2000000000000001E-3</v>
      </c>
      <c r="AS22" s="55">
        <v>2.5500000000000002E-3</v>
      </c>
      <c r="AT22" s="55">
        <v>4.9497474680000001E-4</v>
      </c>
      <c r="AU22" s="36">
        <v>2.2000000000000001E-3</v>
      </c>
      <c r="AV22" s="36">
        <v>1.8E-3</v>
      </c>
      <c r="AW22" s="55">
        <v>2E-3</v>
      </c>
      <c r="AX22" s="58">
        <v>2.8284271250000003E-4</v>
      </c>
      <c r="AY22" s="36">
        <v>2.0999999999999999E-3</v>
      </c>
      <c r="AZ22" s="36">
        <v>2.3999999999999998E-3</v>
      </c>
      <c r="BA22" s="55">
        <v>2.2499999999999998E-3</v>
      </c>
      <c r="BB22" s="55">
        <v>2.1213203439999999E-4</v>
      </c>
      <c r="BC22" s="36">
        <v>3.0999999999999999E-3</v>
      </c>
      <c r="BD22" s="36">
        <v>4.0000000000000001E-3</v>
      </c>
      <c r="BE22" s="55">
        <v>3.5500000000000002E-3</v>
      </c>
      <c r="BF22" s="58">
        <v>6.3639610310000001E-4</v>
      </c>
      <c r="BG22" s="36">
        <v>2.0999999999999999E-3</v>
      </c>
      <c r="BH22" s="41" t="s">
        <v>12</v>
      </c>
    </row>
    <row r="23" spans="1:60" ht="15.75" customHeight="1" x14ac:dyDescent="0.2">
      <c r="A23" s="46" t="s">
        <v>127</v>
      </c>
      <c r="B23" s="48">
        <v>1.9300000000000001E-2</v>
      </c>
      <c r="C23" s="39">
        <v>7.0640999999999998</v>
      </c>
      <c r="D23" s="36">
        <v>7.8465999999999996</v>
      </c>
      <c r="E23" s="55">
        <v>7.4553500000000001</v>
      </c>
      <c r="F23" s="55">
        <v>0.55331105629999999</v>
      </c>
      <c r="G23" s="36">
        <v>7.4307999999999996</v>
      </c>
      <c r="H23" s="36">
        <v>7.7447999999999997</v>
      </c>
      <c r="I23" s="55">
        <v>7.5877999999999997</v>
      </c>
      <c r="J23" s="58">
        <v>0.2220315293</v>
      </c>
      <c r="K23" s="36">
        <v>25.106200000000001</v>
      </c>
      <c r="L23" s="36">
        <v>26.570900000000002</v>
      </c>
      <c r="M23" s="55">
        <v>25.838550000000001</v>
      </c>
      <c r="N23" s="55">
        <v>1.035699302</v>
      </c>
      <c r="O23" s="36">
        <v>26.6188</v>
      </c>
      <c r="P23" s="36">
        <v>27.7043</v>
      </c>
      <c r="Q23" s="55">
        <v>27.161549999999998</v>
      </c>
      <c r="R23" s="55">
        <v>0.76756441099999995</v>
      </c>
      <c r="S23" s="39">
        <v>10.430199999999999</v>
      </c>
      <c r="T23" s="36">
        <v>10.2753</v>
      </c>
      <c r="U23" s="55">
        <v>10.35275</v>
      </c>
      <c r="V23" s="55">
        <v>0.1095308404</v>
      </c>
      <c r="W23" s="36">
        <v>10.9651</v>
      </c>
      <c r="X23" s="36">
        <v>10.779500000000001</v>
      </c>
      <c r="Y23" s="55">
        <v>10.872299999999999</v>
      </c>
      <c r="Z23" s="58">
        <v>0.13123901860000001</v>
      </c>
      <c r="AA23" s="36">
        <v>39.858400000000003</v>
      </c>
      <c r="AB23" s="36">
        <v>42.715000000000003</v>
      </c>
      <c r="AC23" s="55">
        <v>41.286700000000003</v>
      </c>
      <c r="AD23" s="55">
        <v>2.0199212310000001</v>
      </c>
      <c r="AE23" s="36">
        <v>40.754399999999997</v>
      </c>
      <c r="AF23" s="36">
        <v>41.782699999999998</v>
      </c>
      <c r="AG23" s="55">
        <v>41.268549999999998</v>
      </c>
      <c r="AH23" s="55">
        <v>0.72711790310000002</v>
      </c>
      <c r="AI23" s="39">
        <v>27.4983</v>
      </c>
      <c r="AJ23" s="36">
        <v>26.767900000000001</v>
      </c>
      <c r="AK23" s="55">
        <v>27.133099999999999</v>
      </c>
      <c r="AL23" s="55">
        <v>0.51647079299999998</v>
      </c>
      <c r="AM23" s="36">
        <v>26.036000000000001</v>
      </c>
      <c r="AN23" s="36">
        <v>26.232800000000001</v>
      </c>
      <c r="AO23" s="55">
        <v>26.134399999999999</v>
      </c>
      <c r="AP23" s="58">
        <v>0.1391586145</v>
      </c>
      <c r="AQ23" s="36">
        <v>26.7044</v>
      </c>
      <c r="AR23" s="36">
        <v>27.149799999999999</v>
      </c>
      <c r="AS23" s="55">
        <v>26.927099999999999</v>
      </c>
      <c r="AT23" s="55">
        <v>0.31494536029999998</v>
      </c>
      <c r="AU23" s="36">
        <v>27.038</v>
      </c>
      <c r="AV23" s="36">
        <v>26.1279</v>
      </c>
      <c r="AW23" s="55">
        <v>26.58295</v>
      </c>
      <c r="AX23" s="58">
        <v>0.64353788160000003</v>
      </c>
      <c r="AY23" s="36">
        <v>37.809399999999997</v>
      </c>
      <c r="AZ23" s="36">
        <v>37.265000000000001</v>
      </c>
      <c r="BA23" s="55">
        <v>37.537199999999999</v>
      </c>
      <c r="BB23" s="55">
        <v>0.3849489317</v>
      </c>
      <c r="BC23" s="36">
        <v>34.349299999999999</v>
      </c>
      <c r="BD23" s="36">
        <v>35.640500000000003</v>
      </c>
      <c r="BE23" s="55">
        <v>34.994900000000001</v>
      </c>
      <c r="BF23" s="58">
        <v>0.91301627590000001</v>
      </c>
      <c r="BG23" s="36">
        <v>14.5098</v>
      </c>
      <c r="BH23" s="41" t="s">
        <v>12</v>
      </c>
    </row>
    <row r="24" spans="1:60" ht="15.75" customHeight="1" x14ac:dyDescent="0.2">
      <c r="A24" s="46" t="s">
        <v>128</v>
      </c>
      <c r="B24" s="48">
        <v>1.5E-3</v>
      </c>
      <c r="C24" s="39" t="s">
        <v>12</v>
      </c>
      <c r="D24" s="36" t="s">
        <v>12</v>
      </c>
      <c r="E24" s="55" t="s">
        <v>181</v>
      </c>
      <c r="F24" s="55" t="s">
        <v>181</v>
      </c>
      <c r="G24" s="36" t="s">
        <v>12</v>
      </c>
      <c r="H24" s="36" t="s">
        <v>12</v>
      </c>
      <c r="I24" s="55" t="s">
        <v>181</v>
      </c>
      <c r="J24" s="58" t="s">
        <v>181</v>
      </c>
      <c r="K24" s="36">
        <v>4.5999999999999999E-3</v>
      </c>
      <c r="L24" s="36">
        <v>4.4000000000000003E-3</v>
      </c>
      <c r="M24" s="55">
        <v>4.4999999999999997E-3</v>
      </c>
      <c r="N24" s="55">
        <v>1.414213562E-4</v>
      </c>
      <c r="O24" s="36">
        <v>5.4000000000000003E-3</v>
      </c>
      <c r="P24" s="36">
        <v>5.5999999999999999E-3</v>
      </c>
      <c r="Q24" s="55">
        <v>5.4999999999999997E-3</v>
      </c>
      <c r="R24" s="55">
        <v>1.414213562E-4</v>
      </c>
      <c r="S24" s="39">
        <v>2.0999999999999999E-3</v>
      </c>
      <c r="T24" s="36">
        <v>2.7000000000000001E-3</v>
      </c>
      <c r="U24" s="55">
        <v>2.3999999999999998E-3</v>
      </c>
      <c r="V24" s="55">
        <v>4.242640687E-4</v>
      </c>
      <c r="W24" s="36">
        <v>2.5000000000000001E-3</v>
      </c>
      <c r="X24" s="36">
        <v>2.8E-3</v>
      </c>
      <c r="Y24" s="55">
        <v>2.65E-3</v>
      </c>
      <c r="Z24" s="58">
        <v>2.1213203439999999E-4</v>
      </c>
      <c r="AA24" s="36" t="s">
        <v>12</v>
      </c>
      <c r="AB24" s="36" t="s">
        <v>12</v>
      </c>
      <c r="AC24" s="55" t="s">
        <v>181</v>
      </c>
      <c r="AD24" s="55" t="s">
        <v>181</v>
      </c>
      <c r="AE24" s="36" t="s">
        <v>12</v>
      </c>
      <c r="AF24" s="36" t="s">
        <v>12</v>
      </c>
      <c r="AG24" s="55" t="s">
        <v>181</v>
      </c>
      <c r="AH24" s="55" t="s">
        <v>181</v>
      </c>
      <c r="AI24" s="39">
        <v>4.0000000000000001E-3</v>
      </c>
      <c r="AJ24" s="36">
        <v>4.7000000000000002E-3</v>
      </c>
      <c r="AK24" s="55">
        <v>4.3499999999999997E-3</v>
      </c>
      <c r="AL24" s="55">
        <v>4.9497474680000001E-4</v>
      </c>
      <c r="AM24" s="36">
        <v>3.8999999999999998E-3</v>
      </c>
      <c r="AN24" s="36">
        <v>5.1999999999999998E-3</v>
      </c>
      <c r="AO24" s="55">
        <v>4.5500000000000002E-3</v>
      </c>
      <c r="AP24" s="58">
        <v>9.1923881549999995E-4</v>
      </c>
      <c r="AQ24" s="36">
        <v>6.4999999999999997E-3</v>
      </c>
      <c r="AR24" s="36">
        <v>6.1000000000000004E-3</v>
      </c>
      <c r="AS24" s="55">
        <v>6.3E-3</v>
      </c>
      <c r="AT24" s="55">
        <v>2.8284271250000003E-4</v>
      </c>
      <c r="AU24" s="36">
        <v>5.7000000000000002E-3</v>
      </c>
      <c r="AV24" s="36">
        <v>6.1000000000000004E-3</v>
      </c>
      <c r="AW24" s="55">
        <v>5.8999999999999999E-3</v>
      </c>
      <c r="AX24" s="58">
        <v>2.8284271250000003E-4</v>
      </c>
      <c r="AY24" s="36">
        <v>2.5000000000000001E-3</v>
      </c>
      <c r="AZ24" s="36">
        <v>3.0999999999999999E-3</v>
      </c>
      <c r="BA24" s="55">
        <v>2.8E-3</v>
      </c>
      <c r="BB24" s="55">
        <v>4.242640687E-4</v>
      </c>
      <c r="BC24" s="36">
        <v>2E-3</v>
      </c>
      <c r="BD24" s="36">
        <v>2.5999999999999999E-3</v>
      </c>
      <c r="BE24" s="55">
        <v>2.3E-3</v>
      </c>
      <c r="BF24" s="58">
        <v>4.242640687E-4</v>
      </c>
      <c r="BG24" s="36">
        <v>1.9E-3</v>
      </c>
      <c r="BH24" s="41" t="s">
        <v>12</v>
      </c>
    </row>
    <row r="25" spans="1:60" ht="15.75" customHeight="1" x14ac:dyDescent="0.2">
      <c r="A25" s="46" t="s">
        <v>129</v>
      </c>
      <c r="B25" s="48">
        <v>1.2800000000000001E-2</v>
      </c>
      <c r="C25" s="39" t="s">
        <v>12</v>
      </c>
      <c r="D25" s="36" t="s">
        <v>12</v>
      </c>
      <c r="E25" s="55" t="s">
        <v>181</v>
      </c>
      <c r="F25" s="55" t="s">
        <v>181</v>
      </c>
      <c r="G25" s="36" t="s">
        <v>12</v>
      </c>
      <c r="H25" s="36" t="s">
        <v>12</v>
      </c>
      <c r="I25" s="55" t="s">
        <v>181</v>
      </c>
      <c r="J25" s="58" t="s">
        <v>181</v>
      </c>
      <c r="K25" s="36" t="s">
        <v>12</v>
      </c>
      <c r="L25" s="36" t="s">
        <v>12</v>
      </c>
      <c r="M25" s="55" t="s">
        <v>181</v>
      </c>
      <c r="N25" s="55" t="s">
        <v>181</v>
      </c>
      <c r="O25" s="36" t="s">
        <v>12</v>
      </c>
      <c r="P25" s="36" t="s">
        <v>12</v>
      </c>
      <c r="Q25" s="55" t="s">
        <v>181</v>
      </c>
      <c r="R25" s="55" t="s">
        <v>181</v>
      </c>
      <c r="S25" s="39" t="s">
        <v>12</v>
      </c>
      <c r="T25" s="36" t="s">
        <v>12</v>
      </c>
      <c r="U25" s="55" t="s">
        <v>181</v>
      </c>
      <c r="V25" s="55" t="s">
        <v>181</v>
      </c>
      <c r="W25" s="36" t="s">
        <v>12</v>
      </c>
      <c r="X25" s="36" t="s">
        <v>12</v>
      </c>
      <c r="Y25" s="55" t="s">
        <v>181</v>
      </c>
      <c r="Z25" s="58" t="s">
        <v>181</v>
      </c>
      <c r="AA25" s="36" t="s">
        <v>12</v>
      </c>
      <c r="AB25" s="36" t="s">
        <v>12</v>
      </c>
      <c r="AC25" s="55" t="s">
        <v>181</v>
      </c>
      <c r="AD25" s="55" t="s">
        <v>181</v>
      </c>
      <c r="AE25" s="36" t="s">
        <v>12</v>
      </c>
      <c r="AF25" s="36" t="s">
        <v>12</v>
      </c>
      <c r="AG25" s="55" t="s">
        <v>181</v>
      </c>
      <c r="AH25" s="55" t="s">
        <v>181</v>
      </c>
      <c r="AI25" s="39" t="s">
        <v>12</v>
      </c>
      <c r="AJ25" s="36" t="s">
        <v>12</v>
      </c>
      <c r="AK25" s="55" t="s">
        <v>181</v>
      </c>
      <c r="AL25" s="55" t="s">
        <v>181</v>
      </c>
      <c r="AM25" s="36" t="s">
        <v>12</v>
      </c>
      <c r="AN25" s="36" t="s">
        <v>12</v>
      </c>
      <c r="AO25" s="55" t="s">
        <v>181</v>
      </c>
      <c r="AP25" s="58" t="s">
        <v>181</v>
      </c>
      <c r="AQ25" s="36" t="s">
        <v>12</v>
      </c>
      <c r="AR25" s="36" t="s">
        <v>12</v>
      </c>
      <c r="AS25" s="55" t="s">
        <v>181</v>
      </c>
      <c r="AT25" s="55" t="s">
        <v>181</v>
      </c>
      <c r="AU25" s="36" t="s">
        <v>12</v>
      </c>
      <c r="AV25" s="36" t="s">
        <v>12</v>
      </c>
      <c r="AW25" s="55" t="s">
        <v>181</v>
      </c>
      <c r="AX25" s="58" t="s">
        <v>181</v>
      </c>
      <c r="AY25" s="36" t="s">
        <v>12</v>
      </c>
      <c r="AZ25" s="36" t="s">
        <v>12</v>
      </c>
      <c r="BA25" s="55" t="s">
        <v>181</v>
      </c>
      <c r="BB25" s="55" t="s">
        <v>181</v>
      </c>
      <c r="BC25" s="36" t="s">
        <v>12</v>
      </c>
      <c r="BD25" s="36" t="s">
        <v>12</v>
      </c>
      <c r="BE25" s="55" t="s">
        <v>181</v>
      </c>
      <c r="BF25" s="58" t="s">
        <v>181</v>
      </c>
      <c r="BG25" s="36" t="s">
        <v>12</v>
      </c>
      <c r="BH25" s="41" t="s">
        <v>12</v>
      </c>
    </row>
    <row r="26" spans="1:60" ht="15.75" customHeight="1" x14ac:dyDescent="0.2">
      <c r="A26" s="46" t="s">
        <v>130</v>
      </c>
      <c r="B26" s="48">
        <v>2.3099999999999999E-2</v>
      </c>
      <c r="C26" s="39" t="s">
        <v>12</v>
      </c>
      <c r="D26" s="36" t="s">
        <v>12</v>
      </c>
      <c r="E26" s="55" t="s">
        <v>181</v>
      </c>
      <c r="F26" s="55" t="s">
        <v>181</v>
      </c>
      <c r="G26" s="36" t="s">
        <v>12</v>
      </c>
      <c r="H26" s="36" t="s">
        <v>12</v>
      </c>
      <c r="I26" s="55" t="s">
        <v>181</v>
      </c>
      <c r="J26" s="58" t="s">
        <v>181</v>
      </c>
      <c r="K26" s="36" t="s">
        <v>12</v>
      </c>
      <c r="L26" s="36" t="s">
        <v>12</v>
      </c>
      <c r="M26" s="55" t="s">
        <v>181</v>
      </c>
      <c r="N26" s="55" t="s">
        <v>181</v>
      </c>
      <c r="O26" s="36" t="s">
        <v>12</v>
      </c>
      <c r="P26" s="36" t="s">
        <v>12</v>
      </c>
      <c r="Q26" s="55" t="s">
        <v>181</v>
      </c>
      <c r="R26" s="55" t="s">
        <v>181</v>
      </c>
      <c r="S26" s="39" t="s">
        <v>12</v>
      </c>
      <c r="T26" s="36" t="s">
        <v>12</v>
      </c>
      <c r="U26" s="55" t="s">
        <v>181</v>
      </c>
      <c r="V26" s="55" t="s">
        <v>181</v>
      </c>
      <c r="W26" s="36" t="s">
        <v>12</v>
      </c>
      <c r="X26" s="36">
        <v>2.3900000000000001E-2</v>
      </c>
      <c r="Y26" s="55">
        <v>2.3900000000000001E-2</v>
      </c>
      <c r="Z26" s="58" t="s">
        <v>181</v>
      </c>
      <c r="AA26" s="36" t="s">
        <v>12</v>
      </c>
      <c r="AB26" s="36" t="s">
        <v>12</v>
      </c>
      <c r="AC26" s="55" t="s">
        <v>181</v>
      </c>
      <c r="AD26" s="55" t="s">
        <v>181</v>
      </c>
      <c r="AE26" s="36" t="s">
        <v>12</v>
      </c>
      <c r="AF26" s="36" t="s">
        <v>12</v>
      </c>
      <c r="AG26" s="55" t="s">
        <v>181</v>
      </c>
      <c r="AH26" s="55" t="s">
        <v>181</v>
      </c>
      <c r="AI26" s="39" t="s">
        <v>12</v>
      </c>
      <c r="AJ26" s="36" t="s">
        <v>12</v>
      </c>
      <c r="AK26" s="55" t="s">
        <v>181</v>
      </c>
      <c r="AL26" s="55" t="s">
        <v>181</v>
      </c>
      <c r="AM26" s="36" t="s">
        <v>12</v>
      </c>
      <c r="AN26" s="36" t="s">
        <v>12</v>
      </c>
      <c r="AO26" s="55" t="s">
        <v>181</v>
      </c>
      <c r="AP26" s="58" t="s">
        <v>181</v>
      </c>
      <c r="AQ26" s="36" t="s">
        <v>12</v>
      </c>
      <c r="AR26" s="36" t="s">
        <v>12</v>
      </c>
      <c r="AS26" s="55" t="s">
        <v>181</v>
      </c>
      <c r="AT26" s="55" t="s">
        <v>181</v>
      </c>
      <c r="AU26" s="36" t="s">
        <v>12</v>
      </c>
      <c r="AV26" s="36" t="s">
        <v>12</v>
      </c>
      <c r="AW26" s="55" t="s">
        <v>181</v>
      </c>
      <c r="AX26" s="58" t="s">
        <v>181</v>
      </c>
      <c r="AY26" s="36" t="s">
        <v>12</v>
      </c>
      <c r="AZ26" s="36" t="s">
        <v>12</v>
      </c>
      <c r="BA26" s="55" t="s">
        <v>181</v>
      </c>
      <c r="BB26" s="55" t="s">
        <v>181</v>
      </c>
      <c r="BC26" s="36" t="s">
        <v>12</v>
      </c>
      <c r="BD26" s="36" t="s">
        <v>12</v>
      </c>
      <c r="BE26" s="55" t="s">
        <v>181</v>
      </c>
      <c r="BF26" s="58" t="s">
        <v>181</v>
      </c>
      <c r="BG26" s="36" t="s">
        <v>12</v>
      </c>
      <c r="BH26" s="41" t="s">
        <v>12</v>
      </c>
    </row>
    <row r="27" spans="1:60" ht="15.75" customHeight="1" x14ac:dyDescent="0.2">
      <c r="A27" s="46" t="s">
        <v>131</v>
      </c>
      <c r="B27" s="48">
        <v>5.0000000000000001E-3</v>
      </c>
      <c r="C27" s="39" t="s">
        <v>12</v>
      </c>
      <c r="D27" s="36" t="s">
        <v>12</v>
      </c>
      <c r="E27" s="55" t="s">
        <v>181</v>
      </c>
      <c r="F27" s="55" t="s">
        <v>181</v>
      </c>
      <c r="G27" s="36" t="s">
        <v>12</v>
      </c>
      <c r="H27" s="36" t="s">
        <v>12</v>
      </c>
      <c r="I27" s="55" t="s">
        <v>181</v>
      </c>
      <c r="J27" s="58" t="s">
        <v>181</v>
      </c>
      <c r="K27" s="36" t="s">
        <v>12</v>
      </c>
      <c r="L27" s="36" t="s">
        <v>12</v>
      </c>
      <c r="M27" s="55" t="s">
        <v>181</v>
      </c>
      <c r="N27" s="55" t="s">
        <v>181</v>
      </c>
      <c r="O27" s="36">
        <v>6.7999999999999996E-3</v>
      </c>
      <c r="P27" s="36">
        <v>1.03E-2</v>
      </c>
      <c r="Q27" s="55">
        <v>8.5500000000000003E-3</v>
      </c>
      <c r="R27" s="55">
        <v>2.4748737339999999E-3</v>
      </c>
      <c r="S27" s="39" t="s">
        <v>12</v>
      </c>
      <c r="T27" s="36" t="s">
        <v>12</v>
      </c>
      <c r="U27" s="55" t="s">
        <v>181</v>
      </c>
      <c r="V27" s="55" t="s">
        <v>181</v>
      </c>
      <c r="W27" s="36" t="s">
        <v>12</v>
      </c>
      <c r="X27" s="36" t="s">
        <v>12</v>
      </c>
      <c r="Y27" s="55" t="s">
        <v>181</v>
      </c>
      <c r="Z27" s="58" t="s">
        <v>181</v>
      </c>
      <c r="AA27" s="36" t="s">
        <v>12</v>
      </c>
      <c r="AB27" s="36" t="s">
        <v>12</v>
      </c>
      <c r="AC27" s="55" t="s">
        <v>181</v>
      </c>
      <c r="AD27" s="55" t="s">
        <v>181</v>
      </c>
      <c r="AE27" s="36" t="s">
        <v>12</v>
      </c>
      <c r="AF27" s="36" t="s">
        <v>12</v>
      </c>
      <c r="AG27" s="55" t="s">
        <v>181</v>
      </c>
      <c r="AH27" s="55" t="s">
        <v>181</v>
      </c>
      <c r="AI27" s="39" t="s">
        <v>12</v>
      </c>
      <c r="AJ27" s="36" t="s">
        <v>12</v>
      </c>
      <c r="AK27" s="55" t="s">
        <v>181</v>
      </c>
      <c r="AL27" s="55" t="s">
        <v>181</v>
      </c>
      <c r="AM27" s="36">
        <v>7.1999999999999998E-3</v>
      </c>
      <c r="AN27" s="36" t="s">
        <v>12</v>
      </c>
      <c r="AO27" s="55">
        <v>7.1999999999999998E-3</v>
      </c>
      <c r="AP27" s="58" t="s">
        <v>181</v>
      </c>
      <c r="AQ27" s="36" t="s">
        <v>12</v>
      </c>
      <c r="AR27" s="36" t="s">
        <v>12</v>
      </c>
      <c r="AS27" s="55" t="s">
        <v>181</v>
      </c>
      <c r="AT27" s="55" t="s">
        <v>181</v>
      </c>
      <c r="AU27" s="36">
        <v>5.0000000000000001E-3</v>
      </c>
      <c r="AV27" s="36">
        <v>5.7000000000000002E-3</v>
      </c>
      <c r="AW27" s="55">
        <v>5.3499999999999997E-3</v>
      </c>
      <c r="AX27" s="58">
        <v>4.9497474680000001E-4</v>
      </c>
      <c r="AY27" s="36" t="s">
        <v>12</v>
      </c>
      <c r="AZ27" s="36" t="s">
        <v>12</v>
      </c>
      <c r="BA27" s="55" t="s">
        <v>181</v>
      </c>
      <c r="BB27" s="55" t="s">
        <v>181</v>
      </c>
      <c r="BC27" s="36" t="s">
        <v>12</v>
      </c>
      <c r="BD27" s="36">
        <v>8.0999999999999996E-3</v>
      </c>
      <c r="BE27" s="55">
        <v>8.0999999999999996E-3</v>
      </c>
      <c r="BF27" s="58" t="s">
        <v>181</v>
      </c>
      <c r="BG27" s="36">
        <v>6.7000000000000002E-3</v>
      </c>
      <c r="BH27" s="41" t="s">
        <v>12</v>
      </c>
    </row>
    <row r="28" spans="1:60" ht="15.75" customHeight="1" x14ac:dyDescent="0.2">
      <c r="A28" s="46" t="s">
        <v>132</v>
      </c>
      <c r="B28" s="48">
        <v>1.4800000000000001E-2</v>
      </c>
      <c r="C28" s="39">
        <v>6.2759</v>
      </c>
      <c r="D28" s="36">
        <v>6.1407999999999996</v>
      </c>
      <c r="E28" s="55">
        <v>6.2083500000000003</v>
      </c>
      <c r="F28" s="55">
        <v>9.5530126140000005E-2</v>
      </c>
      <c r="G28" s="36">
        <v>6.2225999999999999</v>
      </c>
      <c r="H28" s="36">
        <v>6.3135000000000003</v>
      </c>
      <c r="I28" s="55">
        <v>6.2680499999999997</v>
      </c>
      <c r="J28" s="58">
        <v>6.4276006410000003E-2</v>
      </c>
      <c r="K28" s="36">
        <v>21.491</v>
      </c>
      <c r="L28" s="36">
        <v>21.8644</v>
      </c>
      <c r="M28" s="55">
        <v>21.677700000000002</v>
      </c>
      <c r="N28" s="55">
        <v>0.26403367210000001</v>
      </c>
      <c r="O28" s="36">
        <v>21.3504</v>
      </c>
      <c r="P28" s="36">
        <v>21.181799999999999</v>
      </c>
      <c r="Q28" s="55">
        <v>21.266100000000002</v>
      </c>
      <c r="R28" s="55">
        <v>0.11921820330000001</v>
      </c>
      <c r="S28" s="39">
        <v>9.4596</v>
      </c>
      <c r="T28" s="36">
        <v>9.6094000000000008</v>
      </c>
      <c r="U28" s="55">
        <v>9.5344999999999995</v>
      </c>
      <c r="V28" s="55">
        <v>0.10592459579999999</v>
      </c>
      <c r="W28" s="36">
        <v>9.5555000000000003</v>
      </c>
      <c r="X28" s="36">
        <v>9.6952999999999996</v>
      </c>
      <c r="Y28" s="55">
        <v>9.6254000000000008</v>
      </c>
      <c r="Z28" s="58">
        <v>9.8853528009999997E-2</v>
      </c>
      <c r="AA28" s="36">
        <v>497.94900000000001</v>
      </c>
      <c r="AB28" s="36">
        <v>506.07470000000001</v>
      </c>
      <c r="AC28" s="55">
        <v>502.01184999999998</v>
      </c>
      <c r="AD28" s="55">
        <v>5.7457375720000003</v>
      </c>
      <c r="AE28" s="36">
        <v>495.31970000000001</v>
      </c>
      <c r="AF28" s="36">
        <v>500.96249999999998</v>
      </c>
      <c r="AG28" s="55">
        <v>498.14109999999999</v>
      </c>
      <c r="AH28" s="55">
        <v>3.990062145</v>
      </c>
      <c r="AI28" s="39">
        <v>127.1144</v>
      </c>
      <c r="AJ28" s="36">
        <v>128.0076</v>
      </c>
      <c r="AK28" s="55">
        <v>127.56100000000001</v>
      </c>
      <c r="AL28" s="55">
        <v>0.63158777700000002</v>
      </c>
      <c r="AM28" s="36">
        <v>126.90130000000001</v>
      </c>
      <c r="AN28" s="36">
        <v>126.7548</v>
      </c>
      <c r="AO28" s="55">
        <v>126.82805</v>
      </c>
      <c r="AP28" s="58">
        <v>0.1035911434</v>
      </c>
      <c r="AQ28" s="36">
        <v>114.10290000000001</v>
      </c>
      <c r="AR28" s="36">
        <v>115.02119999999999</v>
      </c>
      <c r="AS28" s="55">
        <v>114.56205</v>
      </c>
      <c r="AT28" s="55">
        <v>0.64933615720000004</v>
      </c>
      <c r="AU28" s="36">
        <v>116.5026</v>
      </c>
      <c r="AV28" s="36">
        <v>111.8745</v>
      </c>
      <c r="AW28" s="55">
        <v>114.18855000000001</v>
      </c>
      <c r="AX28" s="58">
        <v>3.2725608940000002</v>
      </c>
      <c r="AY28" s="36">
        <v>36.607100000000003</v>
      </c>
      <c r="AZ28" s="36">
        <v>36.178699999999999</v>
      </c>
      <c r="BA28" s="55">
        <v>36.392899999999997</v>
      </c>
      <c r="BB28" s="55">
        <v>0.3029245451</v>
      </c>
      <c r="BC28" s="36">
        <v>34.679900000000004</v>
      </c>
      <c r="BD28" s="36">
        <v>35.983600000000003</v>
      </c>
      <c r="BE28" s="55">
        <v>35.33175</v>
      </c>
      <c r="BF28" s="58">
        <v>0.92185511060000003</v>
      </c>
      <c r="BG28" s="36">
        <v>18.087399999999999</v>
      </c>
      <c r="BH28" s="41">
        <v>1.9400000000000001E-2</v>
      </c>
    </row>
    <row r="29" spans="1:60" ht="15.75" customHeight="1" x14ac:dyDescent="0.2">
      <c r="A29" s="46" t="s">
        <v>133</v>
      </c>
      <c r="B29" s="48">
        <v>7.1999999999999998E-3</v>
      </c>
      <c r="C29" s="39">
        <v>6.7050999999999998</v>
      </c>
      <c r="D29" s="36">
        <v>6.5701000000000001</v>
      </c>
      <c r="E29" s="55">
        <v>6.6375999999999999</v>
      </c>
      <c r="F29" s="55">
        <v>9.5459415460000002E-2</v>
      </c>
      <c r="G29" s="36">
        <v>6.6753999999999998</v>
      </c>
      <c r="H29" s="36">
        <v>6.7436999999999996</v>
      </c>
      <c r="I29" s="55">
        <v>6.7095500000000001</v>
      </c>
      <c r="J29" s="58">
        <v>4.8295393159999998E-2</v>
      </c>
      <c r="K29" s="36">
        <v>21.6127</v>
      </c>
      <c r="L29" s="36">
        <v>21.789899999999999</v>
      </c>
      <c r="M29" s="55">
        <v>21.7013</v>
      </c>
      <c r="N29" s="55">
        <v>0.12529932160000001</v>
      </c>
      <c r="O29" s="36">
        <v>21.308900000000001</v>
      </c>
      <c r="P29" s="36">
        <v>21.178899999999999</v>
      </c>
      <c r="Q29" s="55">
        <v>21.2439</v>
      </c>
      <c r="R29" s="55">
        <v>9.1923881550000003E-2</v>
      </c>
      <c r="S29" s="39">
        <v>10.076599999999999</v>
      </c>
      <c r="T29" s="36">
        <v>10.201499999999999</v>
      </c>
      <c r="U29" s="55">
        <v>10.139049999999999</v>
      </c>
      <c r="V29" s="55">
        <v>8.8317636970000002E-2</v>
      </c>
      <c r="W29" s="36">
        <v>10.1899</v>
      </c>
      <c r="X29" s="36">
        <v>10.342000000000001</v>
      </c>
      <c r="Y29" s="55">
        <v>10.26595</v>
      </c>
      <c r="Z29" s="58">
        <v>0.1075509414</v>
      </c>
      <c r="AA29" s="36">
        <v>459.05059999999997</v>
      </c>
      <c r="AB29" s="36">
        <v>460.51369999999997</v>
      </c>
      <c r="AC29" s="55">
        <v>459.78215</v>
      </c>
      <c r="AD29" s="55">
        <v>1.0345679320000001</v>
      </c>
      <c r="AE29" s="36">
        <v>452.19400000000002</v>
      </c>
      <c r="AF29" s="36">
        <v>454.49610000000001</v>
      </c>
      <c r="AG29" s="55">
        <v>453.34505000000001</v>
      </c>
      <c r="AH29" s="55">
        <v>1.6278305209999999</v>
      </c>
      <c r="AI29" s="39">
        <v>130.15020000000001</v>
      </c>
      <c r="AJ29" s="36">
        <v>130.22669999999999</v>
      </c>
      <c r="AK29" s="55">
        <v>130.18844999999999</v>
      </c>
      <c r="AL29" s="55">
        <v>5.4093668759999998E-2</v>
      </c>
      <c r="AM29" s="36">
        <v>128.1388</v>
      </c>
      <c r="AN29" s="36">
        <v>128.81120000000001</v>
      </c>
      <c r="AO29" s="55">
        <v>128.47499999999999</v>
      </c>
      <c r="AP29" s="58">
        <v>0.47545859969999998</v>
      </c>
      <c r="AQ29" s="36">
        <v>114.937</v>
      </c>
      <c r="AR29" s="36">
        <v>116.654</v>
      </c>
      <c r="AS29" s="55">
        <v>115.7955</v>
      </c>
      <c r="AT29" s="55">
        <v>1.214102343</v>
      </c>
      <c r="AU29" s="36">
        <v>119.1037</v>
      </c>
      <c r="AV29" s="36">
        <v>113.84739999999999</v>
      </c>
      <c r="AW29" s="55">
        <v>116.47555</v>
      </c>
      <c r="AX29" s="58">
        <v>3.716765374</v>
      </c>
      <c r="AY29" s="36">
        <v>38.060400000000001</v>
      </c>
      <c r="AZ29" s="36">
        <v>37.585700000000003</v>
      </c>
      <c r="BA29" s="55">
        <v>37.823050000000002</v>
      </c>
      <c r="BB29" s="55">
        <v>0.33566358899999998</v>
      </c>
      <c r="BC29" s="36">
        <v>36.253</v>
      </c>
      <c r="BD29" s="36">
        <v>37.308100000000003</v>
      </c>
      <c r="BE29" s="55">
        <v>36.780549999999998</v>
      </c>
      <c r="BF29" s="58">
        <v>0.74606836480000005</v>
      </c>
      <c r="BG29" s="36">
        <v>18.9559</v>
      </c>
      <c r="BH29" s="41">
        <v>1.7399999999999999E-2</v>
      </c>
    </row>
    <row r="30" spans="1:60" ht="15.75" customHeight="1" x14ac:dyDescent="0.2">
      <c r="A30" s="46" t="s">
        <v>134</v>
      </c>
      <c r="B30" s="48">
        <v>3.7000000000000002E-3</v>
      </c>
      <c r="C30" s="39" t="s">
        <v>12</v>
      </c>
      <c r="D30" s="36" t="s">
        <v>12</v>
      </c>
      <c r="E30" s="55" t="s">
        <v>181</v>
      </c>
      <c r="F30" s="55" t="s">
        <v>181</v>
      </c>
      <c r="G30" s="36" t="s">
        <v>12</v>
      </c>
      <c r="H30" s="36" t="s">
        <v>12</v>
      </c>
      <c r="I30" s="55" t="s">
        <v>181</v>
      </c>
      <c r="J30" s="58" t="s">
        <v>181</v>
      </c>
      <c r="K30" s="36" t="s">
        <v>12</v>
      </c>
      <c r="L30" s="36" t="s">
        <v>12</v>
      </c>
      <c r="M30" s="55" t="s">
        <v>181</v>
      </c>
      <c r="N30" s="55" t="s">
        <v>181</v>
      </c>
      <c r="O30" s="36" t="s">
        <v>12</v>
      </c>
      <c r="P30" s="36" t="s">
        <v>12</v>
      </c>
      <c r="Q30" s="55" t="s">
        <v>181</v>
      </c>
      <c r="R30" s="55" t="s">
        <v>181</v>
      </c>
      <c r="S30" s="39" t="s">
        <v>12</v>
      </c>
      <c r="T30" s="36" t="s">
        <v>12</v>
      </c>
      <c r="U30" s="55" t="s">
        <v>181</v>
      </c>
      <c r="V30" s="55" t="s">
        <v>181</v>
      </c>
      <c r="W30" s="36" t="s">
        <v>12</v>
      </c>
      <c r="X30" s="36" t="s">
        <v>12</v>
      </c>
      <c r="Y30" s="55" t="s">
        <v>181</v>
      </c>
      <c r="Z30" s="58" t="s">
        <v>181</v>
      </c>
      <c r="AA30" s="36" t="s">
        <v>12</v>
      </c>
      <c r="AB30" s="36" t="s">
        <v>12</v>
      </c>
      <c r="AC30" s="55" t="s">
        <v>181</v>
      </c>
      <c r="AD30" s="55" t="s">
        <v>181</v>
      </c>
      <c r="AE30" s="36" t="s">
        <v>12</v>
      </c>
      <c r="AF30" s="36" t="s">
        <v>12</v>
      </c>
      <c r="AG30" s="55" t="s">
        <v>181</v>
      </c>
      <c r="AH30" s="55" t="s">
        <v>181</v>
      </c>
      <c r="AI30" s="39" t="s">
        <v>12</v>
      </c>
      <c r="AJ30" s="36" t="s">
        <v>12</v>
      </c>
      <c r="AK30" s="55" t="s">
        <v>181</v>
      </c>
      <c r="AL30" s="55" t="s">
        <v>181</v>
      </c>
      <c r="AM30" s="36" t="s">
        <v>12</v>
      </c>
      <c r="AN30" s="36" t="s">
        <v>12</v>
      </c>
      <c r="AO30" s="55" t="s">
        <v>181</v>
      </c>
      <c r="AP30" s="58" t="s">
        <v>181</v>
      </c>
      <c r="AQ30" s="36" t="s">
        <v>12</v>
      </c>
      <c r="AR30" s="36" t="s">
        <v>12</v>
      </c>
      <c r="AS30" s="55" t="s">
        <v>181</v>
      </c>
      <c r="AT30" s="55" t="s">
        <v>181</v>
      </c>
      <c r="AU30" s="36" t="s">
        <v>12</v>
      </c>
      <c r="AV30" s="36" t="s">
        <v>12</v>
      </c>
      <c r="AW30" s="55" t="s">
        <v>181</v>
      </c>
      <c r="AX30" s="58" t="s">
        <v>181</v>
      </c>
      <c r="AY30" s="36" t="s">
        <v>12</v>
      </c>
      <c r="AZ30" s="36" t="s">
        <v>12</v>
      </c>
      <c r="BA30" s="55" t="s">
        <v>181</v>
      </c>
      <c r="BB30" s="55" t="s">
        <v>181</v>
      </c>
      <c r="BC30" s="36" t="s">
        <v>12</v>
      </c>
      <c r="BD30" s="36" t="s">
        <v>12</v>
      </c>
      <c r="BE30" s="55" t="s">
        <v>181</v>
      </c>
      <c r="BF30" s="58" t="s">
        <v>181</v>
      </c>
      <c r="BG30" s="36" t="s">
        <v>12</v>
      </c>
      <c r="BH30" s="41" t="s">
        <v>12</v>
      </c>
    </row>
    <row r="31" spans="1:60" ht="15.75" customHeight="1" x14ac:dyDescent="0.2">
      <c r="A31" s="46" t="s">
        <v>135</v>
      </c>
      <c r="B31" s="48">
        <v>8.2000000000000007E-3</v>
      </c>
      <c r="C31" s="39" t="s">
        <v>12</v>
      </c>
      <c r="D31" s="36" t="s">
        <v>12</v>
      </c>
      <c r="E31" s="55" t="s">
        <v>181</v>
      </c>
      <c r="F31" s="55" t="s">
        <v>181</v>
      </c>
      <c r="G31" s="36" t="s">
        <v>12</v>
      </c>
      <c r="H31" s="36" t="s">
        <v>12</v>
      </c>
      <c r="I31" s="55" t="s">
        <v>181</v>
      </c>
      <c r="J31" s="58" t="s">
        <v>181</v>
      </c>
      <c r="K31" s="36" t="s">
        <v>12</v>
      </c>
      <c r="L31" s="36" t="s">
        <v>12</v>
      </c>
      <c r="M31" s="55" t="s">
        <v>181</v>
      </c>
      <c r="N31" s="55" t="s">
        <v>181</v>
      </c>
      <c r="O31" s="36" t="s">
        <v>12</v>
      </c>
      <c r="P31" s="36" t="s">
        <v>12</v>
      </c>
      <c r="Q31" s="55" t="s">
        <v>181</v>
      </c>
      <c r="R31" s="55" t="s">
        <v>181</v>
      </c>
      <c r="S31" s="39" t="s">
        <v>12</v>
      </c>
      <c r="T31" s="36" t="s">
        <v>12</v>
      </c>
      <c r="U31" s="55" t="s">
        <v>181</v>
      </c>
      <c r="V31" s="55" t="s">
        <v>181</v>
      </c>
      <c r="W31" s="36" t="s">
        <v>12</v>
      </c>
      <c r="X31" s="36" t="s">
        <v>12</v>
      </c>
      <c r="Y31" s="55" t="s">
        <v>181</v>
      </c>
      <c r="Z31" s="58" t="s">
        <v>181</v>
      </c>
      <c r="AA31" s="36" t="s">
        <v>12</v>
      </c>
      <c r="AB31" s="36" t="s">
        <v>12</v>
      </c>
      <c r="AC31" s="55" t="s">
        <v>181</v>
      </c>
      <c r="AD31" s="55" t="s">
        <v>181</v>
      </c>
      <c r="AE31" s="36" t="s">
        <v>12</v>
      </c>
      <c r="AF31" s="36" t="s">
        <v>12</v>
      </c>
      <c r="AG31" s="55" t="s">
        <v>181</v>
      </c>
      <c r="AH31" s="55" t="s">
        <v>181</v>
      </c>
      <c r="AI31" s="39" t="s">
        <v>12</v>
      </c>
      <c r="AJ31" s="36" t="s">
        <v>12</v>
      </c>
      <c r="AK31" s="55" t="s">
        <v>181</v>
      </c>
      <c r="AL31" s="55" t="s">
        <v>181</v>
      </c>
      <c r="AM31" s="36" t="s">
        <v>12</v>
      </c>
      <c r="AN31" s="36" t="s">
        <v>12</v>
      </c>
      <c r="AO31" s="55" t="s">
        <v>181</v>
      </c>
      <c r="AP31" s="58" t="s">
        <v>181</v>
      </c>
      <c r="AQ31" s="36" t="s">
        <v>12</v>
      </c>
      <c r="AR31" s="36" t="s">
        <v>12</v>
      </c>
      <c r="AS31" s="55" t="s">
        <v>181</v>
      </c>
      <c r="AT31" s="55" t="s">
        <v>181</v>
      </c>
      <c r="AU31" s="36" t="s">
        <v>12</v>
      </c>
      <c r="AV31" s="36" t="s">
        <v>12</v>
      </c>
      <c r="AW31" s="55" t="s">
        <v>181</v>
      </c>
      <c r="AX31" s="58" t="s">
        <v>181</v>
      </c>
      <c r="AY31" s="36" t="s">
        <v>12</v>
      </c>
      <c r="AZ31" s="36" t="s">
        <v>12</v>
      </c>
      <c r="BA31" s="55" t="s">
        <v>181</v>
      </c>
      <c r="BB31" s="55" t="s">
        <v>181</v>
      </c>
      <c r="BC31" s="36" t="s">
        <v>12</v>
      </c>
      <c r="BD31" s="36" t="s">
        <v>12</v>
      </c>
      <c r="BE31" s="55" t="s">
        <v>181</v>
      </c>
      <c r="BF31" s="58" t="s">
        <v>181</v>
      </c>
      <c r="BG31" s="36">
        <v>1.2500000000000001E-2</v>
      </c>
      <c r="BH31" s="41" t="s">
        <v>12</v>
      </c>
    </row>
    <row r="32" spans="1:60" ht="12.75" x14ac:dyDescent="0.2">
      <c r="A32" s="46" t="s">
        <v>136</v>
      </c>
      <c r="B32" s="48">
        <v>2.6599999999999999E-2</v>
      </c>
      <c r="C32" s="39">
        <v>6.0232000000000001</v>
      </c>
      <c r="D32" s="36">
        <v>5.9363000000000001</v>
      </c>
      <c r="E32" s="55">
        <v>5.9797500000000001</v>
      </c>
      <c r="F32" s="55">
        <v>6.1447579289999998E-2</v>
      </c>
      <c r="G32" s="36">
        <v>6.0186999999999999</v>
      </c>
      <c r="H32" s="36">
        <v>6.0523999999999996</v>
      </c>
      <c r="I32" s="55">
        <v>6.0355499999999997</v>
      </c>
      <c r="J32" s="58">
        <v>2.382949853E-2</v>
      </c>
      <c r="K32" s="36">
        <v>6.7267000000000001</v>
      </c>
      <c r="L32" s="36">
        <v>6.8242000000000003</v>
      </c>
      <c r="M32" s="55">
        <v>6.7754500000000002</v>
      </c>
      <c r="N32" s="55">
        <v>6.8942911169999996E-2</v>
      </c>
      <c r="O32" s="36">
        <v>6.4264000000000001</v>
      </c>
      <c r="P32" s="36">
        <v>6.5814000000000004</v>
      </c>
      <c r="Q32" s="55">
        <v>6.5038999999999998</v>
      </c>
      <c r="R32" s="55">
        <v>0.1096015511</v>
      </c>
      <c r="S32" s="39">
        <v>6.2350000000000003</v>
      </c>
      <c r="T32" s="36">
        <v>6.2446000000000002</v>
      </c>
      <c r="U32" s="55">
        <v>6.2397999999999998</v>
      </c>
      <c r="V32" s="55">
        <v>6.7882250990000002E-3</v>
      </c>
      <c r="W32" s="36">
        <v>6.3861999999999997</v>
      </c>
      <c r="X32" s="36">
        <v>6.4916</v>
      </c>
      <c r="Y32" s="55">
        <v>6.4389000000000003</v>
      </c>
      <c r="Z32" s="58">
        <v>7.4529054740000003E-2</v>
      </c>
      <c r="AA32" s="36">
        <v>1.1082000000000001</v>
      </c>
      <c r="AB32" s="36">
        <v>1.1264000000000001</v>
      </c>
      <c r="AC32" s="55">
        <v>1.1173</v>
      </c>
      <c r="AD32" s="55">
        <v>1.286934342E-2</v>
      </c>
      <c r="AE32" s="36">
        <v>1.1133</v>
      </c>
      <c r="AF32" s="36">
        <v>1.1296999999999999</v>
      </c>
      <c r="AG32" s="55">
        <v>1.1214999999999999</v>
      </c>
      <c r="AH32" s="55">
        <v>1.159655121E-2</v>
      </c>
      <c r="AI32" s="39">
        <v>5.4710000000000001</v>
      </c>
      <c r="AJ32" s="36">
        <v>5.4637000000000002</v>
      </c>
      <c r="AK32" s="55">
        <v>5.4673499999999997</v>
      </c>
      <c r="AL32" s="55">
        <v>5.1618795029999996E-3</v>
      </c>
      <c r="AM32" s="36">
        <v>5.5781999999999998</v>
      </c>
      <c r="AN32" s="36">
        <v>5.5536000000000003</v>
      </c>
      <c r="AO32" s="55">
        <v>5.5659000000000001</v>
      </c>
      <c r="AP32" s="58">
        <v>1.7394826820000001E-2</v>
      </c>
      <c r="AQ32" s="36">
        <v>5.7214</v>
      </c>
      <c r="AR32" s="36">
        <v>5.8319000000000001</v>
      </c>
      <c r="AS32" s="55">
        <v>5.7766500000000001</v>
      </c>
      <c r="AT32" s="55">
        <v>7.8135299320000004E-2</v>
      </c>
      <c r="AU32" s="36">
        <v>5.9805999999999999</v>
      </c>
      <c r="AV32" s="36">
        <v>5.7323000000000004</v>
      </c>
      <c r="AW32" s="55">
        <v>5.8564499999999997</v>
      </c>
      <c r="AX32" s="58">
        <v>0.1755746138</v>
      </c>
      <c r="AY32" s="36">
        <v>6.7039</v>
      </c>
      <c r="AZ32" s="36">
        <v>6.4436999999999998</v>
      </c>
      <c r="BA32" s="55">
        <v>6.5738000000000003</v>
      </c>
      <c r="BB32" s="55">
        <v>0.18398918450000001</v>
      </c>
      <c r="BC32" s="36">
        <v>6.6717000000000004</v>
      </c>
      <c r="BD32" s="36">
        <v>6.5868000000000002</v>
      </c>
      <c r="BE32" s="55">
        <v>6.6292499999999999</v>
      </c>
      <c r="BF32" s="58">
        <v>6.0033365720000002E-2</v>
      </c>
      <c r="BG32" s="36">
        <v>2.8984000000000001</v>
      </c>
      <c r="BH32" s="41" t="s">
        <v>12</v>
      </c>
    </row>
    <row r="33" spans="1:61" ht="12.75" x14ac:dyDescent="0.2">
      <c r="A33" s="46" t="s">
        <v>137</v>
      </c>
      <c r="B33" s="48">
        <v>5.4000000000000003E-3</v>
      </c>
      <c r="C33" s="39" t="s">
        <v>12</v>
      </c>
      <c r="D33" s="36" t="s">
        <v>12</v>
      </c>
      <c r="E33" s="55" t="s">
        <v>181</v>
      </c>
      <c r="F33" s="55" t="s">
        <v>181</v>
      </c>
      <c r="G33" s="36" t="s">
        <v>12</v>
      </c>
      <c r="H33" s="36" t="s">
        <v>12</v>
      </c>
      <c r="I33" s="55" t="s">
        <v>181</v>
      </c>
      <c r="J33" s="58" t="s">
        <v>181</v>
      </c>
      <c r="K33" s="36" t="s">
        <v>12</v>
      </c>
      <c r="L33" s="36" t="s">
        <v>12</v>
      </c>
      <c r="M33" s="55" t="s">
        <v>181</v>
      </c>
      <c r="N33" s="55" t="s">
        <v>181</v>
      </c>
      <c r="O33" s="36" t="s">
        <v>12</v>
      </c>
      <c r="P33" s="36" t="s">
        <v>12</v>
      </c>
      <c r="Q33" s="55" t="s">
        <v>181</v>
      </c>
      <c r="R33" s="55" t="s">
        <v>181</v>
      </c>
      <c r="S33" s="39" t="s">
        <v>12</v>
      </c>
      <c r="T33" s="36" t="s">
        <v>12</v>
      </c>
      <c r="U33" s="55" t="s">
        <v>181</v>
      </c>
      <c r="V33" s="55" t="s">
        <v>181</v>
      </c>
      <c r="W33" s="36" t="s">
        <v>12</v>
      </c>
      <c r="X33" s="36" t="s">
        <v>12</v>
      </c>
      <c r="Y33" s="55" t="s">
        <v>181</v>
      </c>
      <c r="Z33" s="58" t="s">
        <v>181</v>
      </c>
      <c r="AA33" s="36" t="s">
        <v>12</v>
      </c>
      <c r="AB33" s="36" t="s">
        <v>12</v>
      </c>
      <c r="AC33" s="55" t="s">
        <v>181</v>
      </c>
      <c r="AD33" s="55" t="s">
        <v>181</v>
      </c>
      <c r="AE33" s="36" t="s">
        <v>12</v>
      </c>
      <c r="AF33" s="36" t="s">
        <v>12</v>
      </c>
      <c r="AG33" s="55" t="s">
        <v>181</v>
      </c>
      <c r="AH33" s="55" t="s">
        <v>181</v>
      </c>
      <c r="AI33" s="39" t="s">
        <v>12</v>
      </c>
      <c r="AJ33" s="36" t="s">
        <v>12</v>
      </c>
      <c r="AK33" s="55" t="s">
        <v>181</v>
      </c>
      <c r="AL33" s="55" t="s">
        <v>181</v>
      </c>
      <c r="AM33" s="36" t="s">
        <v>12</v>
      </c>
      <c r="AN33" s="36" t="s">
        <v>12</v>
      </c>
      <c r="AO33" s="55" t="s">
        <v>181</v>
      </c>
      <c r="AP33" s="58" t="s">
        <v>181</v>
      </c>
      <c r="AQ33" s="36" t="s">
        <v>12</v>
      </c>
      <c r="AR33" s="36" t="s">
        <v>12</v>
      </c>
      <c r="AS33" s="55" t="s">
        <v>181</v>
      </c>
      <c r="AT33" s="55" t="s">
        <v>181</v>
      </c>
      <c r="AU33" s="36" t="s">
        <v>12</v>
      </c>
      <c r="AV33" s="36" t="s">
        <v>12</v>
      </c>
      <c r="AW33" s="55" t="s">
        <v>181</v>
      </c>
      <c r="AX33" s="58" t="s">
        <v>181</v>
      </c>
      <c r="AY33" s="36" t="s">
        <v>12</v>
      </c>
      <c r="AZ33" s="36" t="s">
        <v>12</v>
      </c>
      <c r="BA33" s="55" t="s">
        <v>181</v>
      </c>
      <c r="BB33" s="55" t="s">
        <v>181</v>
      </c>
      <c r="BC33" s="36" t="s">
        <v>12</v>
      </c>
      <c r="BD33" s="36" t="s">
        <v>12</v>
      </c>
      <c r="BE33" s="55" t="s">
        <v>181</v>
      </c>
      <c r="BF33" s="58" t="s">
        <v>181</v>
      </c>
      <c r="BG33" s="36" t="s">
        <v>12</v>
      </c>
      <c r="BH33" s="41" t="s">
        <v>12</v>
      </c>
    </row>
    <row r="34" spans="1:61" ht="12.75" x14ac:dyDescent="0.2">
      <c r="A34" s="46" t="s">
        <v>138</v>
      </c>
      <c r="B34" s="48">
        <v>2.9999999999999997E-4</v>
      </c>
      <c r="C34" s="39">
        <v>7.2599999999999998E-2</v>
      </c>
      <c r="D34" s="36">
        <v>7.1099999999999997E-2</v>
      </c>
      <c r="E34" s="55">
        <v>7.1849999999999997E-2</v>
      </c>
      <c r="F34" s="55">
        <v>1.0606601719999999E-3</v>
      </c>
      <c r="G34" s="36">
        <v>7.8200000000000006E-2</v>
      </c>
      <c r="H34" s="36">
        <v>7.5499999999999998E-2</v>
      </c>
      <c r="I34" s="55">
        <v>7.6850000000000002E-2</v>
      </c>
      <c r="J34" s="58">
        <v>1.9091883090000001E-3</v>
      </c>
      <c r="K34" s="36">
        <v>0.1512</v>
      </c>
      <c r="L34" s="36">
        <v>0.1444</v>
      </c>
      <c r="M34" s="55">
        <v>0.14779999999999999</v>
      </c>
      <c r="N34" s="55">
        <v>4.8083261120000003E-3</v>
      </c>
      <c r="O34" s="36">
        <v>0.1366</v>
      </c>
      <c r="P34" s="36">
        <v>0.1439</v>
      </c>
      <c r="Q34" s="55">
        <v>0.14025000000000001</v>
      </c>
      <c r="R34" s="55">
        <v>5.1618795029999996E-3</v>
      </c>
      <c r="S34" s="39">
        <v>8.9899999999999994E-2</v>
      </c>
      <c r="T34" s="36">
        <v>8.8400000000000006E-2</v>
      </c>
      <c r="U34" s="55">
        <v>8.9149999999999993E-2</v>
      </c>
      <c r="V34" s="55">
        <v>1.0606601719999999E-3</v>
      </c>
      <c r="W34" s="36">
        <v>8.6699999999999999E-2</v>
      </c>
      <c r="X34" s="36">
        <v>8.7499999999999994E-2</v>
      </c>
      <c r="Y34" s="55">
        <v>8.7099999999999997E-2</v>
      </c>
      <c r="Z34" s="58">
        <v>5.6568542489999997E-4</v>
      </c>
      <c r="AA34" s="36">
        <v>2.2113999999999998</v>
      </c>
      <c r="AB34" s="36">
        <v>2.1272000000000002</v>
      </c>
      <c r="AC34" s="55">
        <v>2.1692999999999998</v>
      </c>
      <c r="AD34" s="55">
        <v>5.9538390980000001E-2</v>
      </c>
      <c r="AE34" s="36">
        <v>2.0669</v>
      </c>
      <c r="AF34" s="36">
        <v>2.3184999999999998</v>
      </c>
      <c r="AG34" s="55">
        <v>2.1926999999999999</v>
      </c>
      <c r="AH34" s="55">
        <v>0.17790806610000001</v>
      </c>
      <c r="AI34" s="39">
        <v>0.57830000000000004</v>
      </c>
      <c r="AJ34" s="36">
        <v>0.54920000000000002</v>
      </c>
      <c r="AK34" s="55">
        <v>0.56374999999999997</v>
      </c>
      <c r="AL34" s="55">
        <v>2.0576807329999999E-2</v>
      </c>
      <c r="AM34" s="36">
        <v>0.55330000000000001</v>
      </c>
      <c r="AN34" s="36">
        <v>0.57240000000000002</v>
      </c>
      <c r="AO34" s="55">
        <v>0.56284999999999996</v>
      </c>
      <c r="AP34" s="58">
        <v>1.3505739520000001E-2</v>
      </c>
      <c r="AQ34" s="36">
        <v>0.50770000000000004</v>
      </c>
      <c r="AR34" s="36">
        <v>0.51129999999999998</v>
      </c>
      <c r="AS34" s="55">
        <v>0.50949999999999995</v>
      </c>
      <c r="AT34" s="55">
        <v>2.5455844120000001E-3</v>
      </c>
      <c r="AU34" s="36">
        <v>0.52180000000000004</v>
      </c>
      <c r="AV34" s="36">
        <v>0.48749999999999999</v>
      </c>
      <c r="AW34" s="55">
        <v>0.50465000000000004</v>
      </c>
      <c r="AX34" s="58">
        <v>2.4253762589999998E-2</v>
      </c>
      <c r="AY34" s="36">
        <v>0.22700000000000001</v>
      </c>
      <c r="AZ34" s="36">
        <v>0.20100000000000001</v>
      </c>
      <c r="BA34" s="55">
        <v>0.214</v>
      </c>
      <c r="BB34" s="55">
        <v>1.838477631E-2</v>
      </c>
      <c r="BC34" s="36">
        <v>0.22550000000000001</v>
      </c>
      <c r="BD34" s="36">
        <v>0.2109</v>
      </c>
      <c r="BE34" s="55">
        <v>0.21820000000000001</v>
      </c>
      <c r="BF34" s="58">
        <v>1.0323759009999999E-2</v>
      </c>
      <c r="BG34" s="36">
        <v>9.6600000000000005E-2</v>
      </c>
      <c r="BH34" s="41" t="s">
        <v>12</v>
      </c>
    </row>
    <row r="35" spans="1:61" ht="12.75" x14ac:dyDescent="0.2">
      <c r="A35" s="46" t="s">
        <v>139</v>
      </c>
      <c r="B35" s="48">
        <v>1E-4</v>
      </c>
      <c r="C35" s="39" t="s">
        <v>12</v>
      </c>
      <c r="D35" s="36" t="s">
        <v>12</v>
      </c>
      <c r="E35" s="55" t="s">
        <v>181</v>
      </c>
      <c r="F35" s="55" t="s">
        <v>181</v>
      </c>
      <c r="G35" s="36" t="s">
        <v>12</v>
      </c>
      <c r="H35" s="36" t="s">
        <v>12</v>
      </c>
      <c r="I35" s="55" t="s">
        <v>181</v>
      </c>
      <c r="J35" s="58" t="s">
        <v>181</v>
      </c>
      <c r="K35" s="36" t="s">
        <v>12</v>
      </c>
      <c r="L35" s="36" t="s">
        <v>12</v>
      </c>
      <c r="M35" s="55" t="s">
        <v>181</v>
      </c>
      <c r="N35" s="55" t="s">
        <v>181</v>
      </c>
      <c r="O35" s="36">
        <v>8.0000000000000004E-4</v>
      </c>
      <c r="P35" s="36">
        <v>6.9999999999999999E-4</v>
      </c>
      <c r="Q35" s="55">
        <v>7.5000000000000002E-4</v>
      </c>
      <c r="R35" s="55">
        <v>7.0710678120000005E-5</v>
      </c>
      <c r="S35" s="39" t="s">
        <v>12</v>
      </c>
      <c r="T35" s="36" t="s">
        <v>12</v>
      </c>
      <c r="U35" s="55" t="s">
        <v>181</v>
      </c>
      <c r="V35" s="55" t="s">
        <v>181</v>
      </c>
      <c r="W35" s="36">
        <v>2.3999999999999998E-3</v>
      </c>
      <c r="X35" s="36">
        <v>2.3999999999999998E-3</v>
      </c>
      <c r="Y35" s="55">
        <v>2.3999999999999998E-3</v>
      </c>
      <c r="Z35" s="58">
        <v>0</v>
      </c>
      <c r="AA35" s="36" t="s">
        <v>12</v>
      </c>
      <c r="AB35" s="36" t="s">
        <v>12</v>
      </c>
      <c r="AC35" s="55" t="s">
        <v>181</v>
      </c>
      <c r="AD35" s="55" t="s">
        <v>181</v>
      </c>
      <c r="AE35" s="36" t="s">
        <v>12</v>
      </c>
      <c r="AF35" s="36" t="s">
        <v>12</v>
      </c>
      <c r="AG35" s="55" t="s">
        <v>181</v>
      </c>
      <c r="AH35" s="55" t="s">
        <v>181</v>
      </c>
      <c r="AI35" s="39" t="s">
        <v>12</v>
      </c>
      <c r="AJ35" s="36" t="s">
        <v>12</v>
      </c>
      <c r="AK35" s="55" t="s">
        <v>181</v>
      </c>
      <c r="AL35" s="55" t="s">
        <v>181</v>
      </c>
      <c r="AM35" s="36" t="s">
        <v>12</v>
      </c>
      <c r="AN35" s="36" t="s">
        <v>12</v>
      </c>
      <c r="AO35" s="55" t="s">
        <v>181</v>
      </c>
      <c r="AP35" s="58" t="s">
        <v>181</v>
      </c>
      <c r="AQ35" s="36" t="s">
        <v>12</v>
      </c>
      <c r="AR35" s="36" t="s">
        <v>12</v>
      </c>
      <c r="AS35" s="55" t="s">
        <v>181</v>
      </c>
      <c r="AT35" s="55" t="s">
        <v>181</v>
      </c>
      <c r="AU35" s="36" t="s">
        <v>12</v>
      </c>
      <c r="AV35" s="36" t="s">
        <v>12</v>
      </c>
      <c r="AW35" s="55" t="s">
        <v>181</v>
      </c>
      <c r="AX35" s="58" t="s">
        <v>181</v>
      </c>
      <c r="AY35" s="36" t="s">
        <v>12</v>
      </c>
      <c r="AZ35" s="36" t="s">
        <v>12</v>
      </c>
      <c r="BA35" s="55" t="s">
        <v>181</v>
      </c>
      <c r="BB35" s="55" t="s">
        <v>181</v>
      </c>
      <c r="BC35" s="36" t="s">
        <v>12</v>
      </c>
      <c r="BD35" s="36" t="s">
        <v>12</v>
      </c>
      <c r="BE35" s="55" t="s">
        <v>181</v>
      </c>
      <c r="BF35" s="58" t="s">
        <v>181</v>
      </c>
      <c r="BG35" s="36" t="s">
        <v>12</v>
      </c>
      <c r="BH35" s="41">
        <v>1E-4</v>
      </c>
    </row>
    <row r="36" spans="1:61" ht="12.75" x14ac:dyDescent="0.2">
      <c r="A36" s="46" t="s">
        <v>140</v>
      </c>
      <c r="B36" s="48">
        <v>1.0500000000000001E-2</v>
      </c>
      <c r="C36" s="39" t="s">
        <v>12</v>
      </c>
      <c r="D36" s="36" t="s">
        <v>12</v>
      </c>
      <c r="E36" s="55" t="s">
        <v>181</v>
      </c>
      <c r="F36" s="55" t="s">
        <v>181</v>
      </c>
      <c r="G36" s="36" t="s">
        <v>12</v>
      </c>
      <c r="H36" s="36" t="s">
        <v>12</v>
      </c>
      <c r="I36" s="55" t="s">
        <v>181</v>
      </c>
      <c r="J36" s="58" t="s">
        <v>181</v>
      </c>
      <c r="K36" s="36" t="s">
        <v>12</v>
      </c>
      <c r="L36" s="36" t="s">
        <v>12</v>
      </c>
      <c r="M36" s="55" t="s">
        <v>181</v>
      </c>
      <c r="N36" s="55" t="s">
        <v>181</v>
      </c>
      <c r="O36" s="36" t="s">
        <v>12</v>
      </c>
      <c r="P36" s="36" t="s">
        <v>12</v>
      </c>
      <c r="Q36" s="55" t="s">
        <v>181</v>
      </c>
      <c r="R36" s="55" t="s">
        <v>181</v>
      </c>
      <c r="S36" s="39" t="s">
        <v>12</v>
      </c>
      <c r="T36" s="36" t="s">
        <v>12</v>
      </c>
      <c r="U36" s="55" t="s">
        <v>181</v>
      </c>
      <c r="V36" s="55" t="s">
        <v>181</v>
      </c>
      <c r="W36" s="36" t="s">
        <v>12</v>
      </c>
      <c r="X36" s="36" t="s">
        <v>12</v>
      </c>
      <c r="Y36" s="55" t="s">
        <v>181</v>
      </c>
      <c r="Z36" s="58" t="s">
        <v>181</v>
      </c>
      <c r="AA36" s="36" t="s">
        <v>12</v>
      </c>
      <c r="AB36" s="36" t="s">
        <v>12</v>
      </c>
      <c r="AC36" s="55" t="s">
        <v>181</v>
      </c>
      <c r="AD36" s="55" t="s">
        <v>181</v>
      </c>
      <c r="AE36" s="36" t="s">
        <v>12</v>
      </c>
      <c r="AF36" s="36" t="s">
        <v>12</v>
      </c>
      <c r="AG36" s="55" t="s">
        <v>181</v>
      </c>
      <c r="AH36" s="55" t="s">
        <v>181</v>
      </c>
      <c r="AI36" s="39" t="s">
        <v>12</v>
      </c>
      <c r="AJ36" s="36" t="s">
        <v>12</v>
      </c>
      <c r="AK36" s="55" t="s">
        <v>181</v>
      </c>
      <c r="AL36" s="55" t="s">
        <v>181</v>
      </c>
      <c r="AM36" s="36" t="s">
        <v>12</v>
      </c>
      <c r="AN36" s="36" t="s">
        <v>12</v>
      </c>
      <c r="AO36" s="55" t="s">
        <v>181</v>
      </c>
      <c r="AP36" s="58" t="s">
        <v>181</v>
      </c>
      <c r="AQ36" s="36" t="s">
        <v>12</v>
      </c>
      <c r="AR36" s="36" t="s">
        <v>12</v>
      </c>
      <c r="AS36" s="55" t="s">
        <v>181</v>
      </c>
      <c r="AT36" s="55" t="s">
        <v>181</v>
      </c>
      <c r="AU36" s="36" t="s">
        <v>12</v>
      </c>
      <c r="AV36" s="36" t="s">
        <v>12</v>
      </c>
      <c r="AW36" s="55" t="s">
        <v>181</v>
      </c>
      <c r="AX36" s="58" t="s">
        <v>181</v>
      </c>
      <c r="AY36" s="36" t="s">
        <v>12</v>
      </c>
      <c r="AZ36" s="36" t="s">
        <v>12</v>
      </c>
      <c r="BA36" s="55" t="s">
        <v>181</v>
      </c>
      <c r="BB36" s="55" t="s">
        <v>181</v>
      </c>
      <c r="BC36" s="36" t="s">
        <v>12</v>
      </c>
      <c r="BD36" s="36" t="s">
        <v>12</v>
      </c>
      <c r="BE36" s="55" t="s">
        <v>181</v>
      </c>
      <c r="BF36" s="58" t="s">
        <v>181</v>
      </c>
      <c r="BG36" s="36" t="s">
        <v>12</v>
      </c>
      <c r="BH36" s="41" t="s">
        <v>12</v>
      </c>
    </row>
    <row r="37" spans="1:61" ht="12.75" x14ac:dyDescent="0.2">
      <c r="A37" s="46" t="s">
        <v>141</v>
      </c>
      <c r="B37" s="48">
        <v>4.0000000000000002E-4</v>
      </c>
      <c r="C37" s="39" t="s">
        <v>12</v>
      </c>
      <c r="D37" s="36" t="s">
        <v>12</v>
      </c>
      <c r="E37" s="55" t="s">
        <v>181</v>
      </c>
      <c r="F37" s="55" t="s">
        <v>181</v>
      </c>
      <c r="G37" s="36" t="s">
        <v>12</v>
      </c>
      <c r="H37" s="36" t="s">
        <v>12</v>
      </c>
      <c r="I37" s="55" t="s">
        <v>181</v>
      </c>
      <c r="J37" s="58" t="s">
        <v>181</v>
      </c>
      <c r="K37" s="36" t="s">
        <v>12</v>
      </c>
      <c r="L37" s="36" t="s">
        <v>12</v>
      </c>
      <c r="M37" s="55" t="s">
        <v>181</v>
      </c>
      <c r="N37" s="55" t="s">
        <v>181</v>
      </c>
      <c r="O37" s="36" t="s">
        <v>12</v>
      </c>
      <c r="P37" s="36" t="s">
        <v>12</v>
      </c>
      <c r="Q37" s="55" t="s">
        <v>181</v>
      </c>
      <c r="R37" s="55" t="s">
        <v>181</v>
      </c>
      <c r="S37" s="39" t="s">
        <v>12</v>
      </c>
      <c r="T37" s="36" t="s">
        <v>12</v>
      </c>
      <c r="U37" s="55" t="s">
        <v>181</v>
      </c>
      <c r="V37" s="55" t="s">
        <v>181</v>
      </c>
      <c r="W37" s="36" t="s">
        <v>12</v>
      </c>
      <c r="X37" s="36" t="s">
        <v>12</v>
      </c>
      <c r="Y37" s="55" t="s">
        <v>181</v>
      </c>
      <c r="Z37" s="58" t="s">
        <v>181</v>
      </c>
      <c r="AA37" s="36" t="s">
        <v>12</v>
      </c>
      <c r="AB37" s="36" t="s">
        <v>12</v>
      </c>
      <c r="AC37" s="55" t="s">
        <v>181</v>
      </c>
      <c r="AD37" s="55" t="s">
        <v>181</v>
      </c>
      <c r="AE37" s="36" t="s">
        <v>12</v>
      </c>
      <c r="AF37" s="36" t="s">
        <v>12</v>
      </c>
      <c r="AG37" s="55" t="s">
        <v>181</v>
      </c>
      <c r="AH37" s="55" t="s">
        <v>181</v>
      </c>
      <c r="AI37" s="39" t="s">
        <v>12</v>
      </c>
      <c r="AJ37" s="36" t="s">
        <v>12</v>
      </c>
      <c r="AK37" s="55" t="s">
        <v>181</v>
      </c>
      <c r="AL37" s="55" t="s">
        <v>181</v>
      </c>
      <c r="AM37" s="36" t="s">
        <v>12</v>
      </c>
      <c r="AN37" s="36" t="s">
        <v>12</v>
      </c>
      <c r="AO37" s="55" t="s">
        <v>181</v>
      </c>
      <c r="AP37" s="58" t="s">
        <v>181</v>
      </c>
      <c r="AQ37" s="36" t="s">
        <v>12</v>
      </c>
      <c r="AR37" s="36" t="s">
        <v>12</v>
      </c>
      <c r="AS37" s="55" t="s">
        <v>181</v>
      </c>
      <c r="AT37" s="55" t="s">
        <v>181</v>
      </c>
      <c r="AU37" s="36" t="s">
        <v>12</v>
      </c>
      <c r="AV37" s="36" t="s">
        <v>12</v>
      </c>
      <c r="AW37" s="55" t="s">
        <v>181</v>
      </c>
      <c r="AX37" s="58" t="s">
        <v>181</v>
      </c>
      <c r="AY37" s="36" t="s">
        <v>12</v>
      </c>
      <c r="AZ37" s="36" t="s">
        <v>12</v>
      </c>
      <c r="BA37" s="55" t="s">
        <v>181</v>
      </c>
      <c r="BB37" s="55" t="s">
        <v>181</v>
      </c>
      <c r="BC37" s="36" t="s">
        <v>12</v>
      </c>
      <c r="BD37" s="36" t="s">
        <v>12</v>
      </c>
      <c r="BE37" s="55" t="s">
        <v>181</v>
      </c>
      <c r="BF37" s="58" t="s">
        <v>181</v>
      </c>
      <c r="BG37" s="36" t="s">
        <v>12</v>
      </c>
      <c r="BH37" s="41" t="s">
        <v>12</v>
      </c>
    </row>
    <row r="38" spans="1:61" ht="12.75" x14ac:dyDescent="0.2">
      <c r="A38" s="46" t="s">
        <v>142</v>
      </c>
      <c r="B38" s="48">
        <v>4.1000000000000003E-3</v>
      </c>
      <c r="C38" s="39">
        <v>0.2316</v>
      </c>
      <c r="D38" s="36">
        <v>0.23449999999999999</v>
      </c>
      <c r="E38" s="55">
        <v>0.23305000000000001</v>
      </c>
      <c r="F38" s="55">
        <v>2.0506096650000001E-3</v>
      </c>
      <c r="G38" s="36">
        <v>0.23380000000000001</v>
      </c>
      <c r="H38" s="36">
        <v>0.2402</v>
      </c>
      <c r="I38" s="55">
        <v>0.23699999999999999</v>
      </c>
      <c r="J38" s="58">
        <v>4.5254834000000004E-3</v>
      </c>
      <c r="K38" s="36">
        <v>0.44990000000000002</v>
      </c>
      <c r="L38" s="36">
        <v>0.45090000000000002</v>
      </c>
      <c r="M38" s="55">
        <v>0.45040000000000002</v>
      </c>
      <c r="N38" s="55">
        <v>7.0710678119999997E-4</v>
      </c>
      <c r="O38" s="36">
        <v>0.53220000000000001</v>
      </c>
      <c r="P38" s="36">
        <v>0.5252</v>
      </c>
      <c r="Q38" s="55">
        <v>0.52869999999999995</v>
      </c>
      <c r="R38" s="55">
        <v>4.9497474679999999E-3</v>
      </c>
      <c r="S38" s="39">
        <v>0.3952</v>
      </c>
      <c r="T38" s="36">
        <v>0.39489999999999997</v>
      </c>
      <c r="U38" s="55">
        <v>0.39505000000000001</v>
      </c>
      <c r="V38" s="55">
        <v>2.1213203439999999E-4</v>
      </c>
      <c r="W38" s="36">
        <v>0.44500000000000001</v>
      </c>
      <c r="X38" s="36">
        <v>0.45490000000000003</v>
      </c>
      <c r="Y38" s="55">
        <v>0.44995000000000002</v>
      </c>
      <c r="Z38" s="58">
        <v>7.0003571339999999E-3</v>
      </c>
      <c r="AA38" s="36">
        <v>1.1299999999999999E-2</v>
      </c>
      <c r="AB38" s="36">
        <v>1.15E-2</v>
      </c>
      <c r="AC38" s="55">
        <v>1.14E-2</v>
      </c>
      <c r="AD38" s="55">
        <v>1.414213562E-4</v>
      </c>
      <c r="AE38" s="36">
        <v>1.3899999999999999E-2</v>
      </c>
      <c r="AF38" s="36">
        <v>1.41E-2</v>
      </c>
      <c r="AG38" s="55">
        <v>1.4E-2</v>
      </c>
      <c r="AH38" s="55">
        <v>1.414213562E-4</v>
      </c>
      <c r="AI38" s="39">
        <v>0.41439999999999999</v>
      </c>
      <c r="AJ38" s="36">
        <v>0.4209</v>
      </c>
      <c r="AK38" s="55">
        <v>0.41765000000000002</v>
      </c>
      <c r="AL38" s="55">
        <v>4.5961940780000002E-3</v>
      </c>
      <c r="AM38" s="36">
        <v>0.46510000000000001</v>
      </c>
      <c r="AN38" s="36">
        <v>0.46379999999999999</v>
      </c>
      <c r="AO38" s="55">
        <v>0.46444999999999997</v>
      </c>
      <c r="AP38" s="58">
        <v>9.1923881549999995E-4</v>
      </c>
      <c r="AQ38" s="36">
        <v>0.50219999999999998</v>
      </c>
      <c r="AR38" s="36">
        <v>0.51119999999999999</v>
      </c>
      <c r="AS38" s="55">
        <v>0.50670000000000004</v>
      </c>
      <c r="AT38" s="55">
        <v>6.3639610309999999E-3</v>
      </c>
      <c r="AU38" s="36">
        <v>0.5333</v>
      </c>
      <c r="AV38" s="36">
        <v>0.5121</v>
      </c>
      <c r="AW38" s="55">
        <v>0.52270000000000005</v>
      </c>
      <c r="AX38" s="58">
        <v>1.499066376E-2</v>
      </c>
      <c r="AY38" s="36">
        <v>0.1953</v>
      </c>
      <c r="AZ38" s="36">
        <v>0.1973</v>
      </c>
      <c r="BA38" s="55">
        <v>0.1963</v>
      </c>
      <c r="BB38" s="55">
        <v>1.414213562E-3</v>
      </c>
      <c r="BC38" s="36">
        <v>0.21870000000000001</v>
      </c>
      <c r="BD38" s="36">
        <v>0.2296</v>
      </c>
      <c r="BE38" s="55">
        <v>0.22414999999999999</v>
      </c>
      <c r="BF38" s="58">
        <v>7.7074639149999997E-3</v>
      </c>
      <c r="BG38" s="36">
        <v>7.2499999999999995E-2</v>
      </c>
      <c r="BH38" s="41" t="s">
        <v>12</v>
      </c>
    </row>
    <row r="39" spans="1:61" ht="12.75" x14ac:dyDescent="0.2">
      <c r="A39" s="883" t="s">
        <v>81</v>
      </c>
      <c r="B39" s="862"/>
      <c r="C39" s="95"/>
      <c r="D39" s="95"/>
      <c r="E39" s="95"/>
      <c r="F39" s="95"/>
      <c r="G39" s="95"/>
      <c r="H39" s="95"/>
      <c r="I39" s="255"/>
      <c r="J39" s="255"/>
      <c r="K39" s="95"/>
      <c r="L39" s="95"/>
      <c r="M39" s="255"/>
      <c r="N39" s="255"/>
      <c r="O39" s="95"/>
      <c r="P39" s="95"/>
      <c r="Q39" s="255"/>
      <c r="R39" s="255"/>
      <c r="S39" s="95"/>
      <c r="T39" s="95"/>
      <c r="U39" s="255"/>
      <c r="V39" s="255"/>
      <c r="W39" s="95"/>
      <c r="X39" s="95"/>
      <c r="Y39" s="255"/>
      <c r="Z39" s="255"/>
      <c r="AA39" s="95"/>
      <c r="AB39" s="95"/>
      <c r="AC39" s="255"/>
      <c r="AD39" s="255"/>
      <c r="AE39" s="95"/>
      <c r="AF39" s="95"/>
      <c r="AG39" s="255"/>
      <c r="AH39" s="255"/>
      <c r="AI39" s="95"/>
      <c r="AJ39" s="95"/>
      <c r="AK39" s="255"/>
      <c r="AL39" s="255"/>
      <c r="AM39" s="95"/>
      <c r="AN39" s="95"/>
      <c r="AO39" s="255"/>
      <c r="AP39" s="255"/>
      <c r="AQ39" s="95"/>
      <c r="AR39" s="95"/>
      <c r="AS39" s="255"/>
      <c r="AT39" s="255"/>
      <c r="AU39" s="95"/>
      <c r="AV39" s="95"/>
      <c r="AW39" s="255"/>
      <c r="AX39" s="255"/>
      <c r="AY39" s="95"/>
      <c r="AZ39" s="95"/>
      <c r="BA39" s="255"/>
      <c r="BB39" s="255"/>
      <c r="BC39" s="95"/>
      <c r="BD39" s="95"/>
      <c r="BE39" s="255"/>
      <c r="BF39" s="255"/>
      <c r="BG39" s="95"/>
      <c r="BH39" s="95"/>
      <c r="BI39" s="95"/>
    </row>
    <row r="40" spans="1:61" ht="12.75" x14ac:dyDescent="0.2">
      <c r="A40" s="224" t="s">
        <v>82</v>
      </c>
      <c r="B40" s="258"/>
      <c r="C40" s="260" t="s">
        <v>83</v>
      </c>
      <c r="D40" s="261" t="s">
        <v>84</v>
      </c>
      <c r="E40" s="261" t="s">
        <v>70</v>
      </c>
      <c r="F40" s="261" t="s">
        <v>85</v>
      </c>
      <c r="G40" s="24"/>
      <c r="H40" s="24"/>
      <c r="I40" s="24"/>
      <c r="J40" s="24"/>
      <c r="K40" s="260" t="s">
        <v>83</v>
      </c>
      <c r="L40" s="261" t="s">
        <v>84</v>
      </c>
      <c r="M40" s="261" t="s">
        <v>70</v>
      </c>
      <c r="N40" s="261" t="s">
        <v>85</v>
      </c>
      <c r="O40" s="24"/>
      <c r="P40" s="24"/>
      <c r="Q40" s="24"/>
      <c r="R40" s="24"/>
      <c r="S40" s="260" t="s">
        <v>83</v>
      </c>
      <c r="T40" s="261" t="s">
        <v>84</v>
      </c>
      <c r="U40" s="261" t="s">
        <v>70</v>
      </c>
      <c r="V40" s="261" t="s">
        <v>85</v>
      </c>
      <c r="W40" s="24"/>
      <c r="X40" s="24"/>
      <c r="Y40" s="24"/>
      <c r="Z40" s="24"/>
      <c r="AA40" s="260" t="s">
        <v>83</v>
      </c>
      <c r="AB40" s="261" t="s">
        <v>84</v>
      </c>
      <c r="AC40" s="261" t="s">
        <v>70</v>
      </c>
      <c r="AD40" s="261" t="s">
        <v>85</v>
      </c>
      <c r="AE40" s="24"/>
      <c r="AF40" s="24"/>
      <c r="AG40" s="24"/>
      <c r="AH40" s="24"/>
      <c r="AI40" s="260" t="s">
        <v>83</v>
      </c>
      <c r="AJ40" s="261" t="s">
        <v>84</v>
      </c>
      <c r="AK40" s="261" t="s">
        <v>70</v>
      </c>
      <c r="AL40" s="261" t="s">
        <v>85</v>
      </c>
      <c r="AM40" s="24"/>
      <c r="AN40" s="24"/>
      <c r="AO40" s="24"/>
      <c r="AP40" s="24"/>
      <c r="AQ40" s="260" t="s">
        <v>83</v>
      </c>
      <c r="AR40" s="261" t="s">
        <v>84</v>
      </c>
      <c r="AS40" s="261" t="s">
        <v>70</v>
      </c>
      <c r="AT40" s="261" t="s">
        <v>85</v>
      </c>
      <c r="AU40" s="24"/>
      <c r="AV40" s="24"/>
      <c r="AW40" s="24"/>
      <c r="AX40" s="24"/>
      <c r="AY40" s="260" t="s">
        <v>83</v>
      </c>
      <c r="AZ40" s="261" t="s">
        <v>84</v>
      </c>
      <c r="BA40" s="261" t="s">
        <v>70</v>
      </c>
      <c r="BB40" s="261" t="s">
        <v>85</v>
      </c>
      <c r="BC40" s="24"/>
      <c r="BD40" s="24"/>
      <c r="BE40" s="24"/>
      <c r="BF40" s="26"/>
      <c r="BG40" s="24"/>
      <c r="BH40" s="26"/>
      <c r="BI40" s="24"/>
    </row>
    <row r="41" spans="1:61" ht="12.75" x14ac:dyDescent="0.2">
      <c r="A41" s="112" t="s">
        <v>86</v>
      </c>
      <c r="B41" s="264"/>
      <c r="C41" s="104">
        <v>0</v>
      </c>
      <c r="D41" s="103">
        <v>0</v>
      </c>
      <c r="E41" s="102">
        <f t="shared" ref="E41:E47" si="0">AVERAGE(C41:D41)</f>
        <v>0</v>
      </c>
      <c r="F41" s="103">
        <f t="shared" ref="F41:F47" si="1">STDEV(C41:D41)</f>
        <v>0</v>
      </c>
      <c r="K41" s="104">
        <v>0.12</v>
      </c>
      <c r="L41" s="101">
        <v>0.12</v>
      </c>
      <c r="M41" s="102">
        <f t="shared" ref="M41:M47" si="2">AVERAGE(K41:L41)</f>
        <v>0.12</v>
      </c>
      <c r="N41" s="103">
        <f t="shared" ref="N41:N47" si="3">STDEV(K41:L41)</f>
        <v>0</v>
      </c>
      <c r="S41" s="104">
        <v>0</v>
      </c>
      <c r="T41" s="101">
        <v>0</v>
      </c>
      <c r="U41" s="102">
        <f t="shared" ref="U41:U47" si="4">AVERAGE(S41:T41)</f>
        <v>0</v>
      </c>
      <c r="V41" s="103">
        <f t="shared" ref="V41:V47" si="5">STDEV(S41:T41)</f>
        <v>0</v>
      </c>
      <c r="AA41" s="104">
        <v>1.41</v>
      </c>
      <c r="AB41" s="101">
        <v>1.5</v>
      </c>
      <c r="AC41" s="102">
        <f t="shared" ref="AC41:AC47" si="6">AVERAGE(AA41:AB41)</f>
        <v>1.4550000000000001</v>
      </c>
      <c r="AD41" s="103">
        <f t="shared" ref="AD41:AD47" si="7">STDEV(AA41:AB41)</f>
        <v>6.3639610306789343E-2</v>
      </c>
      <c r="AI41" s="104">
        <v>0.33</v>
      </c>
      <c r="AJ41" s="101">
        <v>0.34</v>
      </c>
      <c r="AK41" s="102">
        <f t="shared" ref="AK41:AK47" si="8">AVERAGE(AI41:AJ41)</f>
        <v>0.33500000000000002</v>
      </c>
      <c r="AL41" s="103">
        <f t="shared" ref="AL41:AL47" si="9">STDEV(AI41:AJ41)</f>
        <v>7.0710678118654814E-3</v>
      </c>
      <c r="AQ41" s="104">
        <v>0.31</v>
      </c>
      <c r="AR41" s="101">
        <v>0.3</v>
      </c>
      <c r="AS41" s="102">
        <f t="shared" ref="AS41:AS47" si="10">AVERAGE(AQ41:AR41)</f>
        <v>0.30499999999999999</v>
      </c>
      <c r="AT41" s="103">
        <f t="shared" ref="AT41:AT47" si="11">STDEV(AQ41:AR41)</f>
        <v>7.0710678118654814E-3</v>
      </c>
      <c r="AY41" s="104">
        <v>0.15</v>
      </c>
      <c r="AZ41" s="101">
        <v>0.16</v>
      </c>
      <c r="BA41" s="102">
        <f t="shared" ref="BA41:BA47" si="12">AVERAGE(AY41:AZ41)</f>
        <v>0.155</v>
      </c>
      <c r="BB41" s="103">
        <f t="shared" ref="BB41:BB47" si="13">STDEV(AY41:AZ41)</f>
        <v>7.0710678118654814E-3</v>
      </c>
      <c r="BF41" s="16"/>
      <c r="BG41" s="266">
        <v>0.36</v>
      </c>
      <c r="BH41" s="16"/>
    </row>
    <row r="42" spans="1:61" ht="12.75" x14ac:dyDescent="0.2">
      <c r="A42" s="112" t="s">
        <v>87</v>
      </c>
      <c r="B42" s="264"/>
      <c r="C42" s="104">
        <v>13.87</v>
      </c>
      <c r="D42" s="103">
        <v>14.17</v>
      </c>
      <c r="E42" s="102">
        <f t="shared" si="0"/>
        <v>14.02</v>
      </c>
      <c r="F42" s="103">
        <f t="shared" si="1"/>
        <v>0.21213203435596475</v>
      </c>
      <c r="K42" s="104">
        <v>48.35</v>
      </c>
      <c r="L42" s="101">
        <v>48.89</v>
      </c>
      <c r="M42" s="102">
        <f t="shared" si="2"/>
        <v>48.620000000000005</v>
      </c>
      <c r="N42" s="103">
        <f t="shared" si="3"/>
        <v>0.38183766184073509</v>
      </c>
      <c r="S42" s="104">
        <v>21.25</v>
      </c>
      <c r="T42" s="101">
        <v>21.37</v>
      </c>
      <c r="U42" s="102">
        <f t="shared" si="4"/>
        <v>21.310000000000002</v>
      </c>
      <c r="V42" s="103">
        <f t="shared" si="5"/>
        <v>8.4852813742386402E-2</v>
      </c>
      <c r="AA42" s="104">
        <v>69.39</v>
      </c>
      <c r="AB42" s="101">
        <v>70.819999999999993</v>
      </c>
      <c r="AC42" s="102">
        <f t="shared" si="6"/>
        <v>70.10499999999999</v>
      </c>
      <c r="AD42" s="103">
        <f t="shared" si="7"/>
        <v>1.0111626970967578</v>
      </c>
      <c r="AI42" s="104">
        <v>48.93</v>
      </c>
      <c r="AJ42" s="101">
        <v>49.29</v>
      </c>
      <c r="AK42" s="102">
        <f t="shared" si="8"/>
        <v>49.11</v>
      </c>
      <c r="AL42" s="103">
        <f t="shared" si="9"/>
        <v>0.25455844122715671</v>
      </c>
      <c r="AQ42" s="104">
        <v>47.8</v>
      </c>
      <c r="AR42" s="101">
        <v>47.91</v>
      </c>
      <c r="AS42" s="102">
        <f t="shared" si="10"/>
        <v>47.854999999999997</v>
      </c>
      <c r="AT42" s="103">
        <f t="shared" si="11"/>
        <v>7.7781745930519827E-2</v>
      </c>
      <c r="AY42" s="104">
        <v>59.62</v>
      </c>
      <c r="AZ42" s="101">
        <v>59.45</v>
      </c>
      <c r="BA42" s="102">
        <f t="shared" si="12"/>
        <v>59.534999999999997</v>
      </c>
      <c r="BB42" s="103">
        <f t="shared" si="13"/>
        <v>0.12020815280170925</v>
      </c>
      <c r="BF42" s="16"/>
      <c r="BG42" s="101">
        <v>201.86</v>
      </c>
      <c r="BH42" s="16"/>
    </row>
    <row r="43" spans="1:61" ht="12.75" x14ac:dyDescent="0.2">
      <c r="A43" s="112" t="s">
        <v>88</v>
      </c>
      <c r="B43" s="264"/>
      <c r="C43" s="104">
        <v>0</v>
      </c>
      <c r="D43" s="103">
        <v>0</v>
      </c>
      <c r="E43" s="102">
        <f t="shared" si="0"/>
        <v>0</v>
      </c>
      <c r="F43" s="103">
        <f t="shared" si="1"/>
        <v>0</v>
      </c>
      <c r="K43" s="104">
        <v>0</v>
      </c>
      <c r="L43" s="101">
        <v>0</v>
      </c>
      <c r="M43" s="102">
        <f t="shared" si="2"/>
        <v>0</v>
      </c>
      <c r="N43" s="103">
        <f t="shared" si="3"/>
        <v>0</v>
      </c>
      <c r="S43" s="104">
        <v>0</v>
      </c>
      <c r="T43" s="101">
        <v>0</v>
      </c>
      <c r="U43" s="102">
        <f t="shared" si="4"/>
        <v>0</v>
      </c>
      <c r="V43" s="103">
        <f t="shared" si="5"/>
        <v>0</v>
      </c>
      <c r="AA43" s="104">
        <v>0.12</v>
      </c>
      <c r="AB43" s="101">
        <v>0.11</v>
      </c>
      <c r="AC43" s="102">
        <f t="shared" si="6"/>
        <v>0.11499999999999999</v>
      </c>
      <c r="AD43" s="103">
        <f t="shared" si="7"/>
        <v>7.0710678118654719E-3</v>
      </c>
      <c r="AI43" s="104">
        <v>0.1</v>
      </c>
      <c r="AJ43" s="101">
        <v>0</v>
      </c>
      <c r="AK43" s="102">
        <f t="shared" si="8"/>
        <v>0.05</v>
      </c>
      <c r="AL43" s="103">
        <f t="shared" si="9"/>
        <v>7.0710678118654766E-2</v>
      </c>
      <c r="AQ43" s="104">
        <v>0.1</v>
      </c>
      <c r="AR43" s="101">
        <v>0</v>
      </c>
      <c r="AS43" s="102">
        <f t="shared" si="10"/>
        <v>0.05</v>
      </c>
      <c r="AT43" s="103">
        <f t="shared" si="11"/>
        <v>7.0710678118654766E-2</v>
      </c>
      <c r="AY43" s="104">
        <v>0.12</v>
      </c>
      <c r="AZ43" s="101">
        <v>0.12</v>
      </c>
      <c r="BA43" s="102">
        <f t="shared" si="12"/>
        <v>0.12</v>
      </c>
      <c r="BB43" s="103">
        <f t="shared" si="13"/>
        <v>0</v>
      </c>
      <c r="BF43" s="16"/>
      <c r="BG43" s="101">
        <v>0.28999999999999998</v>
      </c>
      <c r="BH43" s="16"/>
    </row>
    <row r="44" spans="1:61" ht="12.75" x14ac:dyDescent="0.2">
      <c r="A44" s="112" t="s">
        <v>89</v>
      </c>
      <c r="B44" s="264"/>
      <c r="C44" s="104">
        <v>0</v>
      </c>
      <c r="D44" s="103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Y44" s="104">
        <v>0.11</v>
      </c>
      <c r="AZ44" s="101">
        <v>0.1</v>
      </c>
      <c r="BA44" s="102">
        <f t="shared" si="12"/>
        <v>0.10500000000000001</v>
      </c>
      <c r="BB44" s="103">
        <f t="shared" si="13"/>
        <v>7.0710678118654719E-3</v>
      </c>
      <c r="BF44" s="16"/>
      <c r="BG44" s="101">
        <v>0</v>
      </c>
      <c r="BH44" s="16"/>
    </row>
    <row r="45" spans="1:61" ht="12.75" x14ac:dyDescent="0.2">
      <c r="A45" s="112" t="s">
        <v>90</v>
      </c>
      <c r="B45" s="264"/>
      <c r="C45" s="104">
        <v>0.18</v>
      </c>
      <c r="D45" s="103">
        <v>0.17</v>
      </c>
      <c r="E45" s="102">
        <f t="shared" si="0"/>
        <v>0.17499999999999999</v>
      </c>
      <c r="F45" s="103">
        <f t="shared" si="1"/>
        <v>7.0710678118654623E-3</v>
      </c>
      <c r="K45" s="104">
        <v>0.3</v>
      </c>
      <c r="L45" s="101">
        <v>0.28999999999999998</v>
      </c>
      <c r="M45" s="102">
        <f t="shared" si="2"/>
        <v>0.29499999999999998</v>
      </c>
      <c r="N45" s="103">
        <f t="shared" si="3"/>
        <v>7.0710678118654814E-3</v>
      </c>
      <c r="S45" s="104">
        <v>0.26</v>
      </c>
      <c r="T45" s="101">
        <v>0.24</v>
      </c>
      <c r="U45" s="102">
        <f t="shared" si="4"/>
        <v>0.25</v>
      </c>
      <c r="V45" s="103">
        <f t="shared" si="5"/>
        <v>1.4142135623730963E-2</v>
      </c>
      <c r="AA45" s="104">
        <v>0</v>
      </c>
      <c r="AB45" s="101">
        <v>0</v>
      </c>
      <c r="AC45" s="102">
        <f t="shared" si="6"/>
        <v>0</v>
      </c>
      <c r="AD45" s="103">
        <f t="shared" si="7"/>
        <v>0</v>
      </c>
      <c r="AI45" s="104">
        <v>0.27</v>
      </c>
      <c r="AJ45" s="101">
        <v>0.27</v>
      </c>
      <c r="AK45" s="102">
        <f t="shared" si="8"/>
        <v>0.27</v>
      </c>
      <c r="AL45" s="103">
        <f t="shared" si="9"/>
        <v>0</v>
      </c>
      <c r="AQ45" s="104">
        <v>0.26</v>
      </c>
      <c r="AR45" s="101">
        <v>0.24</v>
      </c>
      <c r="AS45" s="102">
        <f t="shared" si="10"/>
        <v>0.25</v>
      </c>
      <c r="AT45" s="103">
        <f t="shared" si="11"/>
        <v>1.4142135623730963E-2</v>
      </c>
      <c r="AY45" s="104">
        <v>1.6</v>
      </c>
      <c r="AZ45" s="101">
        <v>1.59</v>
      </c>
      <c r="BA45" s="102">
        <f t="shared" si="12"/>
        <v>1.5950000000000002</v>
      </c>
      <c r="BB45" s="103">
        <f t="shared" si="13"/>
        <v>7.0710678118654814E-3</v>
      </c>
      <c r="BF45" s="16"/>
      <c r="BG45" s="101">
        <v>0.74</v>
      </c>
      <c r="BH45" s="16"/>
    </row>
    <row r="46" spans="1:61" ht="12.75" x14ac:dyDescent="0.2">
      <c r="A46" s="112" t="s">
        <v>91</v>
      </c>
      <c r="B46" s="264"/>
      <c r="C46" s="104">
        <v>0</v>
      </c>
      <c r="D46" s="103">
        <v>0</v>
      </c>
      <c r="E46" s="102">
        <f t="shared" si="0"/>
        <v>0</v>
      </c>
      <c r="F46" s="103">
        <f t="shared" si="1"/>
        <v>0</v>
      </c>
      <c r="K46" s="104">
        <v>0</v>
      </c>
      <c r="L46" s="101">
        <v>0</v>
      </c>
      <c r="M46" s="102">
        <f t="shared" si="2"/>
        <v>0</v>
      </c>
      <c r="N46" s="103">
        <f t="shared" si="3"/>
        <v>0</v>
      </c>
      <c r="S46" s="104">
        <v>0</v>
      </c>
      <c r="T46" s="101">
        <v>0</v>
      </c>
      <c r="U46" s="102">
        <f t="shared" si="4"/>
        <v>0</v>
      </c>
      <c r="V46" s="103">
        <f t="shared" si="5"/>
        <v>0</v>
      </c>
      <c r="AA46" s="104">
        <v>0</v>
      </c>
      <c r="AB46" s="101">
        <v>0</v>
      </c>
      <c r="AC46" s="102">
        <f t="shared" si="6"/>
        <v>0</v>
      </c>
      <c r="AD46" s="103">
        <f t="shared" si="7"/>
        <v>0</v>
      </c>
      <c r="AI46" s="104">
        <v>0</v>
      </c>
      <c r="AJ46" s="101">
        <v>0</v>
      </c>
      <c r="AK46" s="102">
        <f t="shared" si="8"/>
        <v>0</v>
      </c>
      <c r="AL46" s="103">
        <f t="shared" si="9"/>
        <v>0</v>
      </c>
      <c r="AQ46" s="104">
        <v>0</v>
      </c>
      <c r="AR46" s="101">
        <v>0</v>
      </c>
      <c r="AS46" s="102">
        <f t="shared" si="10"/>
        <v>0</v>
      </c>
      <c r="AT46" s="103">
        <f t="shared" si="11"/>
        <v>0</v>
      </c>
      <c r="AY46" s="104">
        <v>0</v>
      </c>
      <c r="AZ46" s="101">
        <v>0</v>
      </c>
      <c r="BA46" s="102">
        <f t="shared" si="12"/>
        <v>0</v>
      </c>
      <c r="BB46" s="103">
        <f t="shared" si="13"/>
        <v>0</v>
      </c>
      <c r="BF46" s="16"/>
      <c r="BG46" s="101">
        <v>0</v>
      </c>
      <c r="BH46" s="16"/>
    </row>
    <row r="47" spans="1:61" ht="12.75" x14ac:dyDescent="0.2">
      <c r="A47" s="112" t="s">
        <v>92</v>
      </c>
      <c r="B47" s="264"/>
      <c r="C47" s="104">
        <v>18.170000000000002</v>
      </c>
      <c r="D47" s="103">
        <v>18.2</v>
      </c>
      <c r="E47" s="102">
        <f t="shared" si="0"/>
        <v>18.185000000000002</v>
      </c>
      <c r="F47" s="103">
        <f t="shared" si="1"/>
        <v>2.1213203435594716E-2</v>
      </c>
      <c r="K47" s="104">
        <v>56.99</v>
      </c>
      <c r="L47" s="101">
        <v>56.78</v>
      </c>
      <c r="M47" s="102">
        <f t="shared" si="2"/>
        <v>56.885000000000005</v>
      </c>
      <c r="N47" s="103">
        <f t="shared" si="3"/>
        <v>0.14849242404917559</v>
      </c>
      <c r="S47" s="104">
        <v>25.98</v>
      </c>
      <c r="T47" s="101">
        <v>26.06</v>
      </c>
      <c r="U47" s="102">
        <f t="shared" si="4"/>
        <v>26.02</v>
      </c>
      <c r="V47" s="103">
        <f t="shared" si="5"/>
        <v>5.6568542494922595E-2</v>
      </c>
      <c r="AA47" s="104">
        <v>1504.37</v>
      </c>
      <c r="AB47" s="101">
        <v>1508.75</v>
      </c>
      <c r="AC47" s="102">
        <f t="shared" si="6"/>
        <v>1506.56</v>
      </c>
      <c r="AD47" s="103">
        <f t="shared" si="7"/>
        <v>3.0971277015971554</v>
      </c>
      <c r="AI47" s="104">
        <v>392.26</v>
      </c>
      <c r="AJ47" s="101">
        <v>392.58</v>
      </c>
      <c r="AK47" s="102">
        <f t="shared" si="8"/>
        <v>392.41999999999996</v>
      </c>
      <c r="AL47" s="103">
        <f t="shared" si="9"/>
        <v>0.22627416997969038</v>
      </c>
      <c r="AQ47" s="104">
        <v>351.04</v>
      </c>
      <c r="AR47" s="101">
        <v>351.25</v>
      </c>
      <c r="AS47" s="102">
        <f t="shared" si="10"/>
        <v>351.14499999999998</v>
      </c>
      <c r="AT47" s="103">
        <f t="shared" si="11"/>
        <v>0.14849242404916052</v>
      </c>
      <c r="AY47" s="104">
        <v>100.7</v>
      </c>
      <c r="AZ47" s="101">
        <v>100.84</v>
      </c>
      <c r="BA47" s="102">
        <f t="shared" si="12"/>
        <v>100.77000000000001</v>
      </c>
      <c r="BB47" s="103">
        <f t="shared" si="13"/>
        <v>9.8994949366117052E-2</v>
      </c>
      <c r="BF47" s="16"/>
      <c r="BG47" s="101">
        <v>45.8</v>
      </c>
      <c r="BH47" s="16"/>
    </row>
    <row r="48" spans="1:61" ht="12.75" x14ac:dyDescent="0.2">
      <c r="A48" s="876" t="s">
        <v>55</v>
      </c>
      <c r="B48" s="862"/>
      <c r="C48" s="106"/>
      <c r="D48" s="52"/>
      <c r="E48" s="52"/>
      <c r="F48" s="52"/>
      <c r="G48" s="52"/>
      <c r="H48" s="52"/>
      <c r="I48" s="52"/>
      <c r="J48" s="53"/>
      <c r="K48" s="106"/>
      <c r="L48" s="52"/>
      <c r="M48" s="52"/>
      <c r="N48" s="52"/>
      <c r="O48" s="52"/>
      <c r="P48" s="52"/>
      <c r="Q48" s="52"/>
      <c r="R48" s="53"/>
      <c r="S48" s="106"/>
      <c r="T48" s="52"/>
      <c r="U48" s="52"/>
      <c r="V48" s="52"/>
      <c r="W48" s="52"/>
      <c r="X48" s="52"/>
      <c r="Y48" s="52"/>
      <c r="Z48" s="53"/>
      <c r="AA48" s="106"/>
      <c r="AB48" s="52"/>
      <c r="AC48" s="52"/>
      <c r="AD48" s="52"/>
      <c r="AE48" s="52"/>
      <c r="AF48" s="52"/>
      <c r="AG48" s="52"/>
      <c r="AH48" s="53"/>
      <c r="AI48" s="106"/>
      <c r="AJ48" s="52"/>
      <c r="AK48" s="52"/>
      <c r="AL48" s="52"/>
      <c r="AM48" s="52"/>
      <c r="AN48" s="52"/>
      <c r="AO48" s="52"/>
      <c r="AP48" s="53"/>
      <c r="AQ48" s="106"/>
      <c r="AR48" s="52"/>
      <c r="AS48" s="52"/>
      <c r="AT48" s="52"/>
      <c r="AU48" s="52"/>
      <c r="AV48" s="52"/>
      <c r="AW48" s="52"/>
      <c r="AX48" s="53"/>
      <c r="AY48" s="106"/>
      <c r="AZ48" s="52"/>
      <c r="BA48" s="52"/>
      <c r="BB48" s="52"/>
      <c r="BC48" s="52"/>
      <c r="BD48" s="52"/>
      <c r="BE48" s="52"/>
      <c r="BF48" s="52"/>
      <c r="BG48" s="53"/>
      <c r="BH48" s="52"/>
      <c r="BI48" s="52"/>
    </row>
    <row r="49" spans="1:61" ht="12.75" x14ac:dyDescent="0.2">
      <c r="A49" s="893" t="s">
        <v>56</v>
      </c>
      <c r="B49" s="267" t="s">
        <v>93</v>
      </c>
      <c r="C49" s="104">
        <v>7.13</v>
      </c>
      <c r="K49" s="104">
        <v>7.36</v>
      </c>
      <c r="S49" s="104">
        <v>7.37</v>
      </c>
      <c r="AA49" s="104">
        <v>6.76</v>
      </c>
      <c r="AI49" s="104">
        <v>7.23</v>
      </c>
      <c r="AQ49" s="104">
        <v>7.42</v>
      </c>
      <c r="AY49" s="104">
        <v>7.54</v>
      </c>
      <c r="BF49" s="16"/>
      <c r="BH49" s="16"/>
    </row>
    <row r="50" spans="1:61" ht="12.75" x14ac:dyDescent="0.2">
      <c r="A50" s="856"/>
      <c r="B50" s="268" t="s">
        <v>94</v>
      </c>
      <c r="C50" s="104">
        <v>7.4</v>
      </c>
      <c r="D50">
        <f>AVERAGE(C49,C50)</f>
        <v>7.2650000000000006</v>
      </c>
      <c r="K50" s="104">
        <v>7.83</v>
      </c>
      <c r="L50">
        <f>AVERAGE(K49,K50)</f>
        <v>7.5950000000000006</v>
      </c>
      <c r="S50" s="104">
        <v>7.83</v>
      </c>
      <c r="T50">
        <f>AVERAGE(S49,S50)</f>
        <v>7.6</v>
      </c>
      <c r="AA50" s="104">
        <v>7.06</v>
      </c>
      <c r="AI50" s="104">
        <v>7.63</v>
      </c>
      <c r="AJ50">
        <f>AVERAGE(AI49,AI50)</f>
        <v>7.43</v>
      </c>
      <c r="AQ50" s="104">
        <v>7.76</v>
      </c>
      <c r="AR50">
        <f>AVERAGE(AQ49,AQ50)</f>
        <v>7.59</v>
      </c>
      <c r="AY50" s="104">
        <v>7.97</v>
      </c>
      <c r="AZ50">
        <f>AVERAGE(AY49,AY50)</f>
        <v>7.7549999999999999</v>
      </c>
      <c r="BF50" s="16"/>
      <c r="BH50" s="16"/>
    </row>
    <row r="51" spans="1:61" ht="12.75" x14ac:dyDescent="0.2">
      <c r="A51" s="62" t="s">
        <v>96</v>
      </c>
      <c r="B51" s="269" t="s">
        <v>97</v>
      </c>
      <c r="C51" s="104">
        <v>104</v>
      </c>
      <c r="K51" s="104">
        <v>156.5</v>
      </c>
      <c r="S51" s="104">
        <v>283.10000000000002</v>
      </c>
      <c r="AA51" s="104">
        <v>1663</v>
      </c>
      <c r="AI51" s="104">
        <v>696</v>
      </c>
      <c r="AQ51" s="104">
        <v>674</v>
      </c>
      <c r="AY51" s="104">
        <v>457</v>
      </c>
      <c r="BF51" s="16"/>
      <c r="BH51" s="16"/>
    </row>
    <row r="52" spans="1:61" ht="12.75" x14ac:dyDescent="0.2">
      <c r="A52" s="62" t="s">
        <v>57</v>
      </c>
      <c r="B52" s="269" t="s">
        <v>58</v>
      </c>
      <c r="C52" s="240" t="s">
        <v>95</v>
      </c>
      <c r="K52" s="104">
        <v>0</v>
      </c>
      <c r="S52" s="240" t="s">
        <v>95</v>
      </c>
      <c r="AA52" s="240" t="s">
        <v>95</v>
      </c>
      <c r="AI52" s="240" t="s">
        <v>95</v>
      </c>
      <c r="AQ52" s="240" t="s">
        <v>95</v>
      </c>
      <c r="AY52" s="240" t="s">
        <v>95</v>
      </c>
      <c r="BF52" s="16"/>
      <c r="BH52" s="16"/>
    </row>
    <row r="53" spans="1:61" ht="12.75" x14ac:dyDescent="0.2">
      <c r="A53" s="64" t="s">
        <v>59</v>
      </c>
      <c r="B53" s="270" t="s">
        <v>60</v>
      </c>
      <c r="C53" s="104">
        <v>23.8</v>
      </c>
      <c r="K53" s="240" t="s">
        <v>95</v>
      </c>
      <c r="S53" s="104">
        <v>26.2</v>
      </c>
      <c r="AA53" s="104">
        <v>15.4</v>
      </c>
      <c r="AI53" s="104">
        <v>24</v>
      </c>
      <c r="AQ53" s="104">
        <v>21.4</v>
      </c>
      <c r="AY53" s="104">
        <v>60</v>
      </c>
      <c r="BF53" s="16"/>
      <c r="BH53" s="16"/>
    </row>
    <row r="54" spans="1:61" ht="12.75" x14ac:dyDescent="0.2">
      <c r="A54" s="884" t="s">
        <v>98</v>
      </c>
      <c r="B54" s="862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D54" s="155"/>
      <c r="AE54" s="155"/>
      <c r="AF54" s="155"/>
      <c r="AG54" s="155"/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</row>
    <row r="55" spans="1:61" ht="12.75" x14ac:dyDescent="0.2">
      <c r="A55" s="123"/>
      <c r="B55" s="124"/>
      <c r="C55" s="27" t="s">
        <v>99</v>
      </c>
      <c r="D55" s="27" t="s">
        <v>100</v>
      </c>
      <c r="E55" s="27" t="s">
        <v>24</v>
      </c>
      <c r="F55" s="27" t="s">
        <v>25</v>
      </c>
      <c r="G55" s="27" t="s">
        <v>101</v>
      </c>
      <c r="H55" s="27" t="s">
        <v>102</v>
      </c>
      <c r="I55" s="27" t="s">
        <v>24</v>
      </c>
      <c r="J55" s="25" t="s">
        <v>25</v>
      </c>
      <c r="K55" s="27" t="s">
        <v>99</v>
      </c>
      <c r="L55" s="27" t="s">
        <v>100</v>
      </c>
      <c r="M55" s="27" t="s">
        <v>24</v>
      </c>
      <c r="N55" s="27" t="s">
        <v>25</v>
      </c>
      <c r="O55" s="27" t="s">
        <v>101</v>
      </c>
      <c r="P55" s="27" t="s">
        <v>102</v>
      </c>
      <c r="Q55" s="27" t="s">
        <v>24</v>
      </c>
      <c r="R55" s="25" t="s">
        <v>25</v>
      </c>
      <c r="S55" s="27" t="s">
        <v>99</v>
      </c>
      <c r="T55" s="27" t="s">
        <v>100</v>
      </c>
      <c r="U55" s="27" t="s">
        <v>24</v>
      </c>
      <c r="V55" s="27" t="s">
        <v>25</v>
      </c>
      <c r="W55" s="27" t="s">
        <v>101</v>
      </c>
      <c r="X55" s="27" t="s">
        <v>102</v>
      </c>
      <c r="Y55" s="27" t="s">
        <v>24</v>
      </c>
      <c r="Z55" s="25" t="s">
        <v>25</v>
      </c>
      <c r="AA55" s="27" t="s">
        <v>99</v>
      </c>
      <c r="AB55" s="27" t="s">
        <v>100</v>
      </c>
      <c r="AC55" s="27" t="s">
        <v>24</v>
      </c>
      <c r="AD55" s="27" t="s">
        <v>25</v>
      </c>
      <c r="AE55" s="27" t="s">
        <v>101</v>
      </c>
      <c r="AF55" s="27" t="s">
        <v>102</v>
      </c>
      <c r="AG55" s="27" t="s">
        <v>24</v>
      </c>
      <c r="AH55" s="25" t="s">
        <v>25</v>
      </c>
      <c r="AI55" s="27" t="s">
        <v>99</v>
      </c>
      <c r="AJ55" s="27" t="s">
        <v>100</v>
      </c>
      <c r="AK55" s="27" t="s">
        <v>24</v>
      </c>
      <c r="AL55" s="27" t="s">
        <v>25</v>
      </c>
      <c r="AM55" s="27" t="s">
        <v>101</v>
      </c>
      <c r="AN55" s="27" t="s">
        <v>102</v>
      </c>
      <c r="AO55" s="27" t="s">
        <v>24</v>
      </c>
      <c r="AP55" s="25" t="s">
        <v>25</v>
      </c>
      <c r="AQ55" s="27" t="s">
        <v>99</v>
      </c>
      <c r="AR55" s="27" t="s">
        <v>100</v>
      </c>
      <c r="AS55" s="27" t="s">
        <v>24</v>
      </c>
      <c r="AT55" s="27" t="s">
        <v>25</v>
      </c>
      <c r="AU55" s="27" t="s">
        <v>101</v>
      </c>
      <c r="AV55" s="27" t="s">
        <v>102</v>
      </c>
      <c r="AW55" s="27" t="s">
        <v>24</v>
      </c>
      <c r="AX55" s="25" t="s">
        <v>25</v>
      </c>
      <c r="AY55" s="27" t="s">
        <v>99</v>
      </c>
      <c r="AZ55" s="27" t="s">
        <v>100</v>
      </c>
      <c r="BA55" s="27" t="s">
        <v>24</v>
      </c>
      <c r="BB55" s="27" t="s">
        <v>25</v>
      </c>
      <c r="BC55" s="27" t="s">
        <v>101</v>
      </c>
      <c r="BD55" s="27" t="s">
        <v>102</v>
      </c>
      <c r="BE55" s="27" t="s">
        <v>24</v>
      </c>
      <c r="BF55" s="25" t="s">
        <v>25</v>
      </c>
      <c r="BG55" s="113" t="s">
        <v>149</v>
      </c>
      <c r="BH55" s="335" t="s">
        <v>150</v>
      </c>
      <c r="BI55" s="24"/>
    </row>
    <row r="56" spans="1:61" ht="12.75" x14ac:dyDescent="0.2">
      <c r="A56" s="113" t="s">
        <v>103</v>
      </c>
      <c r="B56" s="258"/>
      <c r="C56" s="115">
        <v>2.2000000000000002</v>
      </c>
      <c r="D56" s="117">
        <v>2.0299999999999998</v>
      </c>
      <c r="E56" s="164">
        <f>AVERAGE(C56:D56)</f>
        <v>2.1150000000000002</v>
      </c>
      <c r="F56" s="164">
        <f>STDEV(C56:D56)</f>
        <v>0.12020815280171335</v>
      </c>
      <c r="G56" s="117">
        <v>2.09</v>
      </c>
      <c r="H56" s="117">
        <v>2.11</v>
      </c>
      <c r="I56" s="160">
        <f>AVERAGE(G56:H56)</f>
        <v>2.0999999999999996</v>
      </c>
      <c r="J56" s="336">
        <f>STDEV(G56:H56)</f>
        <v>1.4142135623730963E-2</v>
      </c>
      <c r="K56" s="117">
        <v>2.0299999999999998</v>
      </c>
      <c r="L56" s="117">
        <v>2.15</v>
      </c>
      <c r="M56" s="160">
        <f>AVERAGE(K56:L56)</f>
        <v>2.09</v>
      </c>
      <c r="N56" s="164">
        <f>STDEV(K56:L56)</f>
        <v>8.4852813742385777E-2</v>
      </c>
      <c r="O56" s="117">
        <v>2.06</v>
      </c>
      <c r="P56" s="117">
        <v>1.96</v>
      </c>
      <c r="Q56" s="160">
        <f>AVERAGE(O56:P56)</f>
        <v>2.0099999999999998</v>
      </c>
      <c r="R56" s="164">
        <f>STDEV(O56:P56)</f>
        <v>7.0710678118654821E-2</v>
      </c>
      <c r="S56" s="115">
        <v>2.0699999999999998</v>
      </c>
      <c r="T56" s="117">
        <v>2.0099999999999998</v>
      </c>
      <c r="U56" s="160">
        <f>AVERAGE(S56:T56)</f>
        <v>2.04</v>
      </c>
      <c r="V56" s="164">
        <f>STDEV(S56:T56)</f>
        <v>4.2426406871192889E-2</v>
      </c>
      <c r="W56" s="117">
        <v>2.13</v>
      </c>
      <c r="X56" s="117">
        <v>2.1800000000000002</v>
      </c>
      <c r="Y56" s="164">
        <f>AVERAGE(W56:X56)</f>
        <v>2.1550000000000002</v>
      </c>
      <c r="Z56" s="336">
        <f>STDEV(W56:X56)</f>
        <v>3.5355339059327563E-2</v>
      </c>
      <c r="AA56" s="117">
        <v>1.1299999999999999</v>
      </c>
      <c r="AB56" s="117">
        <v>1.52</v>
      </c>
      <c r="AC56" s="164">
        <f>AVERAGE(AA56:AB56)</f>
        <v>1.325</v>
      </c>
      <c r="AD56" s="164">
        <f>STDEV(AA56:AB56)</f>
        <v>0.27577164466275345</v>
      </c>
      <c r="AE56" s="117">
        <v>1.18</v>
      </c>
      <c r="AF56" s="117">
        <v>1.2</v>
      </c>
      <c r="AG56" s="160">
        <f>AVERAGE(AE56:AF56)</f>
        <v>1.19</v>
      </c>
      <c r="AH56" s="164">
        <f>STDEV(AE56:AF56)</f>
        <v>1.4142135623730963E-2</v>
      </c>
      <c r="AI56" s="115">
        <v>1.81</v>
      </c>
      <c r="AJ56" s="117">
        <v>1.89</v>
      </c>
      <c r="AK56" s="160">
        <f>AVERAGE(AI56:AJ56)</f>
        <v>1.85</v>
      </c>
      <c r="AL56" s="164">
        <f>STDEV(AI56:AJ56)</f>
        <v>5.6568542494923699E-2</v>
      </c>
      <c r="AM56" s="117">
        <v>1.18</v>
      </c>
      <c r="AN56" s="117">
        <v>1.2</v>
      </c>
      <c r="AO56" s="160">
        <f>AVERAGE(AM56:AN56)</f>
        <v>1.19</v>
      </c>
      <c r="AP56" s="336">
        <f>STDEV(AM56:AN56)</f>
        <v>1.4142135623730963E-2</v>
      </c>
      <c r="AQ56" s="117">
        <v>1.84</v>
      </c>
      <c r="AR56" s="117">
        <v>1.79</v>
      </c>
      <c r="AS56" s="164">
        <f>AVERAGE(AQ56:AR56)</f>
        <v>1.8149999999999999</v>
      </c>
      <c r="AT56" s="164">
        <f>STDEV(AQ56:AR56)</f>
        <v>3.5355339059327411E-2</v>
      </c>
      <c r="AU56" s="117">
        <v>1.76</v>
      </c>
      <c r="AV56" s="117">
        <v>1.72</v>
      </c>
      <c r="AW56" s="160">
        <f>AVERAGE(AU56:AV56)</f>
        <v>1.74</v>
      </c>
      <c r="AX56" s="336">
        <f>STDEV(AU56:AV56)</f>
        <v>2.8284271247461926E-2</v>
      </c>
      <c r="AY56" s="117">
        <v>2.56</v>
      </c>
      <c r="AZ56" s="117">
        <v>2.81</v>
      </c>
      <c r="BA56" s="164">
        <f>AVERAGE(AY56:AZ56)</f>
        <v>2.6850000000000001</v>
      </c>
      <c r="BB56" s="164">
        <f>STDEV(AY56:AZ56)</f>
        <v>0.17677669529663689</v>
      </c>
      <c r="BC56" s="117">
        <v>2.85</v>
      </c>
      <c r="BD56" s="117">
        <v>2.8</v>
      </c>
      <c r="BE56" s="164">
        <f>AVERAGE(BC56:BD56)</f>
        <v>2.8250000000000002</v>
      </c>
      <c r="BF56" s="336">
        <f>STDEV(BC56:BD56)</f>
        <v>3.5355339059327563E-2</v>
      </c>
      <c r="BG56" s="117">
        <v>1.65</v>
      </c>
      <c r="BH56" s="284">
        <v>1.3</v>
      </c>
      <c r="BI56" s="24"/>
    </row>
    <row r="57" spans="1:61" ht="12.75" x14ac:dyDescent="0.2">
      <c r="B57" s="264"/>
      <c r="C57" s="61"/>
      <c r="J57" s="16"/>
      <c r="S57" s="61"/>
      <c r="Z57" s="16"/>
      <c r="AI57" s="61"/>
      <c r="AP57" s="16"/>
      <c r="AX57" s="16"/>
      <c r="BF57" s="16"/>
      <c r="BH57" s="16"/>
    </row>
    <row r="58" spans="1:61" ht="12.75" x14ac:dyDescent="0.2">
      <c r="B58" s="264"/>
      <c r="C58" s="61"/>
      <c r="J58" s="16"/>
      <c r="S58" s="61"/>
      <c r="Z58" s="16"/>
      <c r="AI58" s="61"/>
      <c r="AP58" s="16"/>
      <c r="AX58" s="16"/>
      <c r="BF58" s="16"/>
      <c r="BH58" s="16"/>
    </row>
    <row r="59" spans="1:61" ht="12.75" x14ac:dyDescent="0.2">
      <c r="B59" s="264"/>
      <c r="C59" s="61"/>
      <c r="J59" s="16"/>
      <c r="S59" s="61"/>
      <c r="Z59" s="16"/>
      <c r="AI59" s="61"/>
      <c r="AP59" s="16"/>
      <c r="AX59" s="16"/>
      <c r="BF59" s="16"/>
      <c r="BH59" s="16"/>
    </row>
    <row r="60" spans="1:61" ht="12.75" x14ac:dyDescent="0.2">
      <c r="B60" s="264"/>
      <c r="C60" s="61"/>
      <c r="J60" s="16"/>
      <c r="S60" s="61"/>
      <c r="Z60" s="16"/>
      <c r="AI60" s="61"/>
      <c r="AP60" s="16"/>
      <c r="AX60" s="16"/>
      <c r="BF60" s="16"/>
      <c r="BH60" s="16"/>
    </row>
    <row r="61" spans="1:61" ht="12.75" x14ac:dyDescent="0.2">
      <c r="B61" s="264"/>
      <c r="C61" s="61"/>
      <c r="J61" s="16"/>
      <c r="S61" s="61"/>
      <c r="Z61" s="16"/>
      <c r="AI61" s="61"/>
      <c r="AP61" s="16"/>
      <c r="AX61" s="16"/>
      <c r="BF61" s="16"/>
      <c r="BH61" s="16"/>
    </row>
    <row r="62" spans="1:61" ht="12.75" x14ac:dyDescent="0.2">
      <c r="B62" s="264"/>
      <c r="C62" s="61"/>
      <c r="J62" s="16"/>
      <c r="S62" s="61"/>
      <c r="Z62" s="16"/>
      <c r="AI62" s="61"/>
      <c r="AP62" s="16"/>
      <c r="AX62" s="16"/>
      <c r="BF62" s="16"/>
      <c r="BH62" s="16"/>
    </row>
    <row r="63" spans="1:61" ht="12.75" x14ac:dyDescent="0.2">
      <c r="B63" s="264"/>
      <c r="C63" s="61"/>
      <c r="J63" s="16"/>
      <c r="S63" s="61"/>
      <c r="Z63" s="16"/>
      <c r="AI63" s="61"/>
      <c r="AP63" s="16"/>
      <c r="AX63" s="16"/>
      <c r="BF63" s="16"/>
      <c r="BH63" s="16"/>
    </row>
    <row r="64" spans="1:61" ht="12.75" x14ac:dyDescent="0.2">
      <c r="B64" s="264"/>
      <c r="C64" s="61"/>
      <c r="J64" s="16"/>
      <c r="S64" s="61"/>
      <c r="Z64" s="16"/>
      <c r="AI64" s="61"/>
      <c r="AP64" s="16"/>
      <c r="AX64" s="16"/>
      <c r="BF64" s="16"/>
      <c r="BH64" s="16"/>
    </row>
    <row r="65" spans="2:60" ht="12.75" x14ac:dyDescent="0.2">
      <c r="B65" s="264"/>
      <c r="C65" s="61"/>
      <c r="J65" s="16"/>
      <c r="S65" s="61"/>
      <c r="Z65" s="16"/>
      <c r="AI65" s="61"/>
      <c r="AP65" s="16"/>
      <c r="AX65" s="16"/>
      <c r="BF65" s="16"/>
      <c r="BH65" s="16"/>
    </row>
    <row r="66" spans="2:60" ht="12.75" x14ac:dyDescent="0.2">
      <c r="B66" s="264"/>
      <c r="C66" s="61"/>
      <c r="J66" s="16"/>
      <c r="S66" s="61"/>
      <c r="Z66" s="16"/>
      <c r="AI66" s="61"/>
      <c r="AP66" s="16"/>
      <c r="AX66" s="16"/>
      <c r="BF66" s="16"/>
      <c r="BH66" s="16"/>
    </row>
    <row r="67" spans="2:60" ht="12.75" x14ac:dyDescent="0.2">
      <c r="B67" s="264"/>
      <c r="C67" s="61"/>
      <c r="J67" s="16"/>
      <c r="S67" s="61"/>
      <c r="Z67" s="16"/>
      <c r="AI67" s="61"/>
      <c r="AP67" s="16"/>
      <c r="AX67" s="16"/>
      <c r="BF67" s="16"/>
      <c r="BH67" s="16"/>
    </row>
    <row r="68" spans="2:60" ht="12.75" x14ac:dyDescent="0.2">
      <c r="B68" s="264"/>
      <c r="C68" s="61"/>
      <c r="J68" s="16"/>
      <c r="S68" s="61"/>
      <c r="Z68" s="16"/>
      <c r="AI68" s="61"/>
      <c r="AP68" s="16"/>
      <c r="AX68" s="16"/>
      <c r="BF68" s="16"/>
      <c r="BH68" s="16"/>
    </row>
    <row r="69" spans="2:60" ht="12.75" x14ac:dyDescent="0.2">
      <c r="B69" s="264"/>
      <c r="C69" s="61"/>
      <c r="J69" s="16"/>
      <c r="S69" s="61"/>
      <c r="Z69" s="16"/>
      <c r="AI69" s="61"/>
      <c r="AP69" s="16"/>
      <c r="AX69" s="16"/>
      <c r="BF69" s="16"/>
      <c r="BH69" s="16"/>
    </row>
    <row r="70" spans="2:60" ht="12.75" x14ac:dyDescent="0.2">
      <c r="B70" s="264"/>
      <c r="C70" s="61"/>
      <c r="J70" s="16"/>
      <c r="S70" s="61"/>
      <c r="Z70" s="16"/>
      <c r="AI70" s="61"/>
      <c r="AP70" s="16"/>
      <c r="AX70" s="16"/>
      <c r="BF70" s="16"/>
      <c r="BH70" s="16"/>
    </row>
    <row r="71" spans="2:60" ht="12.75" x14ac:dyDescent="0.2">
      <c r="B71" s="264"/>
      <c r="C71" s="61"/>
      <c r="J71" s="16"/>
      <c r="S71" s="61"/>
      <c r="Z71" s="16"/>
      <c r="AI71" s="61"/>
      <c r="AP71" s="16"/>
      <c r="AX71" s="16"/>
      <c r="BF71" s="16"/>
      <c r="BH71" s="16"/>
    </row>
    <row r="72" spans="2:60" ht="12.75" x14ac:dyDescent="0.2">
      <c r="B72" s="264"/>
      <c r="C72" s="61"/>
      <c r="J72" s="16"/>
      <c r="S72" s="61"/>
      <c r="Z72" s="16"/>
      <c r="AI72" s="61"/>
      <c r="AP72" s="16"/>
      <c r="AX72" s="16"/>
      <c r="BF72" s="16"/>
      <c r="BH72" s="16"/>
    </row>
    <row r="73" spans="2:60" ht="12.75" x14ac:dyDescent="0.2">
      <c r="B73" s="264"/>
      <c r="C73" s="61"/>
      <c r="J73" s="16"/>
      <c r="S73" s="61"/>
      <c r="Z73" s="16"/>
      <c r="AI73" s="61"/>
      <c r="AP73" s="16"/>
      <c r="AX73" s="16"/>
      <c r="BF73" s="16"/>
      <c r="BH73" s="16"/>
    </row>
    <row r="74" spans="2:60" ht="12.75" x14ac:dyDescent="0.2">
      <c r="B74" s="264"/>
      <c r="C74" s="61"/>
      <c r="J74" s="16"/>
      <c r="S74" s="61"/>
      <c r="Z74" s="16"/>
      <c r="AI74" s="61"/>
      <c r="AP74" s="16"/>
      <c r="AX74" s="16"/>
      <c r="BF74" s="16"/>
      <c r="BH74" s="16"/>
    </row>
    <row r="75" spans="2:60" ht="12.75" x14ac:dyDescent="0.2">
      <c r="B75" s="264"/>
      <c r="C75" s="61"/>
      <c r="J75" s="16"/>
      <c r="S75" s="61"/>
      <c r="Z75" s="16"/>
      <c r="AI75" s="61"/>
      <c r="AP75" s="16"/>
      <c r="AX75" s="16"/>
      <c r="BF75" s="16"/>
      <c r="BH75" s="16"/>
    </row>
    <row r="76" spans="2:60" ht="12.75" x14ac:dyDescent="0.2">
      <c r="B76" s="264"/>
      <c r="C76" s="61"/>
      <c r="J76" s="16"/>
      <c r="S76" s="61"/>
      <c r="Z76" s="16"/>
      <c r="AI76" s="61"/>
      <c r="AP76" s="16"/>
      <c r="AX76" s="16"/>
      <c r="BF76" s="16"/>
      <c r="BH76" s="16"/>
    </row>
    <row r="77" spans="2:60" ht="12.75" x14ac:dyDescent="0.2">
      <c r="B77" s="264"/>
      <c r="C77" s="61"/>
      <c r="J77" s="16"/>
      <c r="S77" s="61"/>
      <c r="Z77" s="16"/>
      <c r="AI77" s="61"/>
      <c r="AP77" s="16"/>
      <c r="AX77" s="16"/>
      <c r="BF77" s="16"/>
      <c r="BH77" s="16"/>
    </row>
    <row r="78" spans="2:60" ht="12.75" x14ac:dyDescent="0.2">
      <c r="B78" s="264"/>
      <c r="C78" s="61"/>
      <c r="J78" s="16"/>
      <c r="S78" s="61"/>
      <c r="Z78" s="16"/>
      <c r="AI78" s="61"/>
      <c r="AP78" s="16"/>
      <c r="AX78" s="16"/>
      <c r="BF78" s="16"/>
      <c r="BH78" s="16"/>
    </row>
    <row r="79" spans="2:60" ht="12.75" x14ac:dyDescent="0.2">
      <c r="B79" s="126"/>
      <c r="C79" s="61"/>
      <c r="J79" s="16"/>
      <c r="S79" s="61"/>
      <c r="Z79" s="16"/>
      <c r="AI79" s="61"/>
      <c r="AP79" s="16"/>
      <c r="AX79" s="16"/>
      <c r="BF79" s="16"/>
      <c r="BH79" s="16"/>
    </row>
    <row r="80" spans="2:60" ht="12.75" x14ac:dyDescent="0.2">
      <c r="B80" s="126"/>
      <c r="C80" s="61"/>
      <c r="J80" s="16"/>
      <c r="S80" s="61"/>
      <c r="Z80" s="16"/>
      <c r="AI80" s="61"/>
      <c r="AP80" s="16"/>
      <c r="AX80" s="16"/>
      <c r="BF80" s="16"/>
      <c r="BH80" s="16"/>
    </row>
    <row r="81" spans="2:60" ht="12.75" x14ac:dyDescent="0.2">
      <c r="B81" s="126"/>
      <c r="C81" s="61"/>
      <c r="J81" s="16"/>
      <c r="S81" s="61"/>
      <c r="Z81" s="16"/>
      <c r="AI81" s="61"/>
      <c r="AP81" s="16"/>
      <c r="AX81" s="16"/>
      <c r="BF81" s="16"/>
      <c r="BH81" s="16"/>
    </row>
    <row r="82" spans="2:60" ht="12.75" x14ac:dyDescent="0.2">
      <c r="B82" s="126"/>
      <c r="C82" s="61"/>
      <c r="J82" s="16"/>
      <c r="S82" s="61"/>
      <c r="Z82" s="16"/>
      <c r="AI82" s="61"/>
      <c r="AP82" s="16"/>
      <c r="AX82" s="16"/>
      <c r="BF82" s="16"/>
      <c r="BH82" s="16"/>
    </row>
    <row r="83" spans="2:60" ht="12.75" x14ac:dyDescent="0.2">
      <c r="B83" s="126"/>
      <c r="C83" s="61"/>
      <c r="J83" s="16"/>
      <c r="S83" s="61"/>
      <c r="Z83" s="16"/>
      <c r="AI83" s="61"/>
      <c r="AP83" s="16"/>
      <c r="AX83" s="16"/>
      <c r="BF83" s="16"/>
      <c r="BH83" s="16"/>
    </row>
    <row r="84" spans="2:60" ht="12.75" x14ac:dyDescent="0.2">
      <c r="B84" s="126"/>
      <c r="C84" s="61"/>
      <c r="J84" s="16"/>
      <c r="S84" s="61"/>
      <c r="Z84" s="16"/>
      <c r="AI84" s="61"/>
      <c r="AP84" s="16"/>
      <c r="AX84" s="16"/>
      <c r="BF84" s="16"/>
      <c r="BH84" s="16"/>
    </row>
    <row r="85" spans="2:60" ht="12.75" x14ac:dyDescent="0.2">
      <c r="B85" s="126"/>
      <c r="C85" s="61"/>
      <c r="J85" s="16"/>
      <c r="S85" s="61"/>
      <c r="Z85" s="16"/>
      <c r="AI85" s="61"/>
      <c r="AP85" s="16"/>
      <c r="AX85" s="16"/>
      <c r="BF85" s="16"/>
      <c r="BH85" s="16"/>
    </row>
    <row r="86" spans="2:60" ht="12.75" x14ac:dyDescent="0.2">
      <c r="B86" s="126"/>
      <c r="C86" s="61"/>
      <c r="J86" s="16"/>
      <c r="S86" s="61"/>
      <c r="Z86" s="16"/>
      <c r="AI86" s="61"/>
      <c r="AP86" s="16"/>
      <c r="AX86" s="16"/>
      <c r="BF86" s="16"/>
      <c r="BH86" s="16"/>
    </row>
    <row r="87" spans="2:60" ht="12.75" x14ac:dyDescent="0.2">
      <c r="B87" s="126"/>
      <c r="C87" s="61"/>
      <c r="J87" s="16"/>
      <c r="S87" s="61"/>
      <c r="Z87" s="16"/>
      <c r="AI87" s="61"/>
      <c r="AP87" s="16"/>
      <c r="AX87" s="16"/>
      <c r="BF87" s="16"/>
      <c r="BH87" s="16"/>
    </row>
    <row r="88" spans="2:60" ht="12.75" x14ac:dyDescent="0.2">
      <c r="B88" s="126"/>
      <c r="C88" s="61"/>
      <c r="J88" s="16"/>
      <c r="S88" s="61"/>
      <c r="Z88" s="16"/>
      <c r="AI88" s="61"/>
      <c r="AP88" s="16"/>
      <c r="AX88" s="16"/>
      <c r="BF88" s="16"/>
      <c r="BH88" s="16"/>
    </row>
    <row r="89" spans="2:60" ht="12.75" x14ac:dyDescent="0.2">
      <c r="B89" s="126"/>
      <c r="C89" s="61"/>
      <c r="J89" s="16"/>
      <c r="S89" s="61"/>
      <c r="Z89" s="16"/>
      <c r="AI89" s="61"/>
      <c r="AP89" s="16"/>
      <c r="AX89" s="16"/>
      <c r="BF89" s="16"/>
      <c r="BH89" s="16"/>
    </row>
    <row r="90" spans="2:60" ht="12.75" x14ac:dyDescent="0.2">
      <c r="B90" s="126"/>
      <c r="C90" s="61"/>
      <c r="J90" s="16"/>
      <c r="S90" s="61"/>
      <c r="Z90" s="16"/>
      <c r="AI90" s="61"/>
      <c r="AP90" s="16"/>
      <c r="AX90" s="16"/>
      <c r="BF90" s="16"/>
      <c r="BH90" s="16"/>
    </row>
    <row r="91" spans="2:60" ht="12.75" x14ac:dyDescent="0.2">
      <c r="B91" s="126"/>
      <c r="C91" s="61"/>
      <c r="J91" s="16"/>
      <c r="S91" s="61"/>
      <c r="Z91" s="16"/>
      <c r="AI91" s="61"/>
      <c r="AP91" s="16"/>
      <c r="AX91" s="16"/>
      <c r="BF91" s="16"/>
      <c r="BH91" s="16"/>
    </row>
    <row r="92" spans="2:60" ht="12.75" x14ac:dyDescent="0.2">
      <c r="B92" s="126"/>
      <c r="C92" s="61"/>
      <c r="J92" s="16"/>
      <c r="S92" s="61"/>
      <c r="Z92" s="16"/>
      <c r="AI92" s="61"/>
      <c r="AP92" s="16"/>
      <c r="AX92" s="16"/>
      <c r="BF92" s="16"/>
      <c r="BH92" s="16"/>
    </row>
    <row r="93" spans="2:60" ht="12.75" x14ac:dyDescent="0.2">
      <c r="B93" s="126"/>
      <c r="C93" s="61"/>
      <c r="J93" s="16"/>
      <c r="S93" s="61"/>
      <c r="Z93" s="16"/>
      <c r="AI93" s="61"/>
      <c r="AP93" s="16"/>
      <c r="AX93" s="16"/>
      <c r="BF93" s="16"/>
      <c r="BH93" s="16"/>
    </row>
    <row r="94" spans="2:60" ht="12.75" x14ac:dyDescent="0.2">
      <c r="B94" s="126"/>
      <c r="C94" s="61"/>
      <c r="J94" s="16"/>
      <c r="S94" s="61"/>
      <c r="Z94" s="16"/>
      <c r="AI94" s="61"/>
      <c r="AP94" s="16"/>
      <c r="AX94" s="16"/>
      <c r="BF94" s="16"/>
      <c r="BH94" s="16"/>
    </row>
    <row r="95" spans="2:60" ht="12.75" x14ac:dyDescent="0.2">
      <c r="B95" s="126"/>
      <c r="C95" s="61"/>
      <c r="J95" s="16"/>
      <c r="S95" s="61"/>
      <c r="Z95" s="16"/>
      <c r="AI95" s="61"/>
      <c r="AP95" s="16"/>
      <c r="AX95" s="16"/>
      <c r="BF95" s="16"/>
      <c r="BH95" s="16"/>
    </row>
    <row r="96" spans="2:60" ht="12.75" x14ac:dyDescent="0.2">
      <c r="B96" s="126"/>
      <c r="C96" s="61"/>
      <c r="J96" s="16"/>
      <c r="S96" s="61"/>
      <c r="Z96" s="16"/>
      <c r="AI96" s="61"/>
      <c r="AP96" s="16"/>
      <c r="AX96" s="16"/>
      <c r="BF96" s="16"/>
      <c r="BH96" s="16"/>
    </row>
    <row r="97" spans="2:60" ht="12.75" x14ac:dyDescent="0.2">
      <c r="B97" s="126"/>
      <c r="C97" s="61"/>
      <c r="J97" s="16"/>
      <c r="S97" s="61"/>
      <c r="Z97" s="16"/>
      <c r="AI97" s="61"/>
      <c r="AP97" s="16"/>
      <c r="AX97" s="16"/>
      <c r="BF97" s="16"/>
      <c r="BH97" s="16"/>
    </row>
    <row r="98" spans="2:60" ht="12.75" x14ac:dyDescent="0.2">
      <c r="B98" s="126"/>
      <c r="C98" s="61"/>
      <c r="J98" s="16"/>
      <c r="S98" s="61"/>
      <c r="Z98" s="16"/>
      <c r="AI98" s="61"/>
      <c r="AP98" s="16"/>
      <c r="AX98" s="16"/>
      <c r="BF98" s="16"/>
      <c r="BH98" s="16"/>
    </row>
    <row r="99" spans="2:60" ht="12.75" x14ac:dyDescent="0.2">
      <c r="B99" s="126"/>
      <c r="C99" s="61"/>
      <c r="J99" s="16"/>
      <c r="S99" s="61"/>
      <c r="Z99" s="16"/>
      <c r="AI99" s="61"/>
      <c r="AP99" s="16"/>
      <c r="AX99" s="16"/>
      <c r="BF99" s="16"/>
      <c r="BH99" s="16"/>
    </row>
    <row r="100" spans="2:60" ht="12.75" x14ac:dyDescent="0.2">
      <c r="B100" s="126"/>
      <c r="C100" s="61"/>
      <c r="J100" s="16"/>
      <c r="S100" s="61"/>
      <c r="Z100" s="16"/>
      <c r="AI100" s="61"/>
      <c r="AP100" s="16"/>
      <c r="AX100" s="16"/>
      <c r="BF100" s="16"/>
      <c r="BH100" s="16"/>
    </row>
    <row r="101" spans="2:60" ht="12.75" x14ac:dyDescent="0.2">
      <c r="B101" s="126"/>
      <c r="C101" s="61"/>
      <c r="J101" s="16"/>
      <c r="S101" s="61"/>
      <c r="Z101" s="16"/>
      <c r="AI101" s="61"/>
      <c r="AP101" s="16"/>
      <c r="AX101" s="16"/>
      <c r="BF101" s="16"/>
      <c r="BH101" s="16"/>
    </row>
    <row r="102" spans="2:60" ht="12.75" x14ac:dyDescent="0.2">
      <c r="B102" s="126"/>
      <c r="C102" s="61"/>
      <c r="J102" s="16"/>
      <c r="S102" s="61"/>
      <c r="Z102" s="16"/>
      <c r="AI102" s="61"/>
      <c r="AP102" s="16"/>
      <c r="AX102" s="16"/>
      <c r="BF102" s="16"/>
      <c r="BH102" s="16"/>
    </row>
    <row r="103" spans="2:60" ht="12.75" x14ac:dyDescent="0.2">
      <c r="B103" s="126"/>
      <c r="C103" s="61"/>
      <c r="J103" s="16"/>
      <c r="S103" s="61"/>
      <c r="Z103" s="16"/>
      <c r="AI103" s="61"/>
      <c r="AP103" s="16"/>
      <c r="AX103" s="16"/>
      <c r="BF103" s="16"/>
      <c r="BH103" s="16"/>
    </row>
    <row r="104" spans="2:60" ht="12.75" x14ac:dyDescent="0.2">
      <c r="B104" s="126"/>
      <c r="C104" s="61"/>
      <c r="J104" s="16"/>
      <c r="S104" s="61"/>
      <c r="Z104" s="16"/>
      <c r="AI104" s="61"/>
      <c r="AP104" s="16"/>
      <c r="AX104" s="16"/>
      <c r="BF104" s="16"/>
      <c r="BH104" s="16"/>
    </row>
    <row r="105" spans="2:60" ht="12.75" x14ac:dyDescent="0.2">
      <c r="B105" s="126"/>
      <c r="C105" s="61"/>
      <c r="J105" s="16"/>
      <c r="S105" s="61"/>
      <c r="Z105" s="16"/>
      <c r="AI105" s="61"/>
      <c r="AP105" s="16"/>
      <c r="AX105" s="16"/>
      <c r="BF105" s="16"/>
      <c r="BH105" s="16"/>
    </row>
    <row r="106" spans="2:60" ht="12.75" x14ac:dyDescent="0.2">
      <c r="B106" s="126"/>
      <c r="C106" s="61"/>
      <c r="J106" s="16"/>
      <c r="S106" s="61"/>
      <c r="Z106" s="16"/>
      <c r="AI106" s="61"/>
      <c r="AP106" s="16"/>
      <c r="AX106" s="16"/>
      <c r="BF106" s="16"/>
      <c r="BH106" s="16"/>
    </row>
    <row r="107" spans="2:60" ht="12.75" x14ac:dyDescent="0.2">
      <c r="B107" s="126"/>
      <c r="C107" s="61"/>
      <c r="J107" s="16"/>
      <c r="S107" s="61"/>
      <c r="Z107" s="16"/>
      <c r="AI107" s="61"/>
      <c r="AP107" s="16"/>
      <c r="AX107" s="16"/>
      <c r="BF107" s="16"/>
      <c r="BH107" s="16"/>
    </row>
    <row r="108" spans="2:60" ht="12.75" x14ac:dyDescent="0.2">
      <c r="B108" s="126"/>
      <c r="C108" s="61"/>
      <c r="J108" s="16"/>
      <c r="S108" s="61"/>
      <c r="Z108" s="16"/>
      <c r="AI108" s="61"/>
      <c r="AP108" s="16"/>
      <c r="AX108" s="16"/>
      <c r="BF108" s="16"/>
      <c r="BH108" s="16"/>
    </row>
    <row r="109" spans="2:60" ht="12.75" x14ac:dyDescent="0.2">
      <c r="B109" s="126"/>
      <c r="C109" s="61"/>
      <c r="J109" s="16"/>
      <c r="S109" s="61"/>
      <c r="Z109" s="16"/>
      <c r="AI109" s="61"/>
      <c r="AP109" s="16"/>
      <c r="AX109" s="16"/>
      <c r="BF109" s="16"/>
      <c r="BH109" s="16"/>
    </row>
    <row r="110" spans="2:60" ht="12.75" x14ac:dyDescent="0.2">
      <c r="B110" s="126"/>
      <c r="C110" s="61"/>
      <c r="J110" s="16"/>
      <c r="S110" s="61"/>
      <c r="Z110" s="16"/>
      <c r="AI110" s="61"/>
      <c r="AP110" s="16"/>
      <c r="AX110" s="16"/>
      <c r="BF110" s="16"/>
      <c r="BH110" s="16"/>
    </row>
    <row r="111" spans="2:60" ht="12.75" x14ac:dyDescent="0.2">
      <c r="B111" s="126"/>
      <c r="C111" s="61"/>
      <c r="J111" s="16"/>
      <c r="S111" s="61"/>
      <c r="Z111" s="16"/>
      <c r="AI111" s="61"/>
      <c r="AP111" s="16"/>
      <c r="AX111" s="16"/>
      <c r="BF111" s="16"/>
      <c r="BH111" s="16"/>
    </row>
    <row r="112" spans="2:60" ht="12.75" x14ac:dyDescent="0.2">
      <c r="B112" s="126"/>
      <c r="C112" s="61"/>
      <c r="J112" s="16"/>
      <c r="S112" s="61"/>
      <c r="Z112" s="16"/>
      <c r="AI112" s="61"/>
      <c r="AP112" s="16"/>
      <c r="AX112" s="16"/>
      <c r="BF112" s="16"/>
      <c r="BH112" s="16"/>
    </row>
    <row r="113" spans="2:60" ht="12.75" x14ac:dyDescent="0.2">
      <c r="B113" s="126"/>
      <c r="C113" s="61"/>
      <c r="J113" s="16"/>
      <c r="S113" s="61"/>
      <c r="Z113" s="16"/>
      <c r="AI113" s="61"/>
      <c r="AP113" s="16"/>
      <c r="AX113" s="16"/>
      <c r="BF113" s="16"/>
      <c r="BH113" s="16"/>
    </row>
    <row r="114" spans="2:60" ht="12.75" x14ac:dyDescent="0.2">
      <c r="B114" s="126"/>
      <c r="C114" s="61"/>
      <c r="J114" s="16"/>
      <c r="S114" s="61"/>
      <c r="Z114" s="16"/>
      <c r="AI114" s="61"/>
      <c r="AP114" s="16"/>
      <c r="AX114" s="16"/>
      <c r="BF114" s="16"/>
      <c r="BH114" s="16"/>
    </row>
    <row r="115" spans="2:60" ht="12.75" x14ac:dyDescent="0.2">
      <c r="B115" s="126"/>
      <c r="C115" s="61"/>
      <c r="J115" s="16"/>
      <c r="S115" s="61"/>
      <c r="Z115" s="16"/>
      <c r="AI115" s="61"/>
      <c r="AP115" s="16"/>
      <c r="AX115" s="16"/>
      <c r="BF115" s="16"/>
      <c r="BH115" s="16"/>
    </row>
    <row r="116" spans="2:60" ht="12.75" x14ac:dyDescent="0.2">
      <c r="B116" s="126"/>
      <c r="C116" s="61"/>
      <c r="J116" s="16"/>
      <c r="S116" s="61"/>
      <c r="Z116" s="16"/>
      <c r="AI116" s="61"/>
      <c r="AP116" s="16"/>
      <c r="AX116" s="16"/>
      <c r="BF116" s="16"/>
      <c r="BH116" s="16"/>
    </row>
    <row r="117" spans="2:60" ht="12.75" x14ac:dyDescent="0.2">
      <c r="B117" s="126"/>
      <c r="C117" s="61"/>
      <c r="J117" s="16"/>
      <c r="S117" s="61"/>
      <c r="Z117" s="16"/>
      <c r="AI117" s="61"/>
      <c r="AP117" s="16"/>
      <c r="AX117" s="16"/>
      <c r="BF117" s="16"/>
      <c r="BH117" s="16"/>
    </row>
    <row r="118" spans="2:60" ht="12.75" x14ac:dyDescent="0.2">
      <c r="B118" s="126"/>
      <c r="C118" s="61"/>
      <c r="J118" s="16"/>
      <c r="S118" s="61"/>
      <c r="Z118" s="16"/>
      <c r="AI118" s="61"/>
      <c r="AP118" s="16"/>
      <c r="AX118" s="16"/>
      <c r="BF118" s="16"/>
      <c r="BH118" s="16"/>
    </row>
    <row r="119" spans="2:60" ht="12.75" x14ac:dyDescent="0.2">
      <c r="B119" s="126"/>
      <c r="C119" s="61"/>
      <c r="J119" s="16"/>
      <c r="S119" s="61"/>
      <c r="Z119" s="16"/>
      <c r="AI119" s="61"/>
      <c r="AP119" s="16"/>
      <c r="AX119" s="16"/>
      <c r="BF119" s="16"/>
      <c r="BH119" s="16"/>
    </row>
    <row r="120" spans="2:60" ht="12.75" x14ac:dyDescent="0.2">
      <c r="B120" s="126"/>
      <c r="C120" s="61"/>
      <c r="J120" s="16"/>
      <c r="S120" s="61"/>
      <c r="Z120" s="16"/>
      <c r="AI120" s="61"/>
      <c r="AP120" s="16"/>
      <c r="AX120" s="16"/>
      <c r="BF120" s="16"/>
      <c r="BH120" s="16"/>
    </row>
    <row r="121" spans="2:60" ht="12.75" x14ac:dyDescent="0.2">
      <c r="B121" s="126"/>
      <c r="C121" s="61"/>
      <c r="J121" s="16"/>
      <c r="S121" s="61"/>
      <c r="Z121" s="16"/>
      <c r="AI121" s="61"/>
      <c r="AP121" s="16"/>
      <c r="AX121" s="16"/>
      <c r="BF121" s="16"/>
      <c r="BH121" s="16"/>
    </row>
    <row r="122" spans="2:60" ht="12.75" x14ac:dyDescent="0.2">
      <c r="B122" s="126"/>
      <c r="C122" s="61"/>
      <c r="J122" s="16"/>
      <c r="S122" s="61"/>
      <c r="Z122" s="16"/>
      <c r="AI122" s="61"/>
      <c r="AP122" s="16"/>
      <c r="AX122" s="16"/>
      <c r="BF122" s="16"/>
      <c r="BH122" s="16"/>
    </row>
    <row r="123" spans="2:60" ht="12.75" x14ac:dyDescent="0.2">
      <c r="B123" s="126"/>
      <c r="C123" s="61"/>
      <c r="J123" s="16"/>
      <c r="S123" s="61"/>
      <c r="Z123" s="16"/>
      <c r="AI123" s="61"/>
      <c r="AP123" s="16"/>
      <c r="AX123" s="16"/>
      <c r="BF123" s="16"/>
      <c r="BH123" s="16"/>
    </row>
    <row r="124" spans="2:60" ht="12.75" x14ac:dyDescent="0.2">
      <c r="B124" s="126"/>
      <c r="C124" s="61"/>
      <c r="J124" s="16"/>
      <c r="S124" s="61"/>
      <c r="Z124" s="16"/>
      <c r="AI124" s="61"/>
      <c r="AP124" s="16"/>
      <c r="AX124" s="16"/>
      <c r="BF124" s="16"/>
      <c r="BH124" s="16"/>
    </row>
    <row r="125" spans="2:60" ht="12.75" x14ac:dyDescent="0.2">
      <c r="B125" s="126"/>
      <c r="C125" s="61"/>
      <c r="J125" s="16"/>
      <c r="S125" s="61"/>
      <c r="Z125" s="16"/>
      <c r="AI125" s="61"/>
      <c r="AP125" s="16"/>
      <c r="AX125" s="16"/>
      <c r="BF125" s="16"/>
      <c r="BH125" s="16"/>
    </row>
    <row r="126" spans="2:60" ht="12.75" x14ac:dyDescent="0.2">
      <c r="B126" s="126"/>
      <c r="C126" s="61"/>
      <c r="J126" s="16"/>
      <c r="S126" s="61"/>
      <c r="Z126" s="16"/>
      <c r="AI126" s="61"/>
      <c r="AP126" s="16"/>
      <c r="AX126" s="16"/>
      <c r="BF126" s="16"/>
      <c r="BH126" s="16"/>
    </row>
    <row r="127" spans="2:60" ht="12.75" x14ac:dyDescent="0.2">
      <c r="B127" s="126"/>
      <c r="C127" s="61"/>
      <c r="J127" s="16"/>
      <c r="S127" s="61"/>
      <c r="Z127" s="16"/>
      <c r="AI127" s="61"/>
      <c r="AP127" s="16"/>
      <c r="AX127" s="16"/>
      <c r="BF127" s="16"/>
      <c r="BH127" s="16"/>
    </row>
    <row r="128" spans="2:60" ht="12.75" x14ac:dyDescent="0.2">
      <c r="B128" s="126"/>
      <c r="C128" s="61"/>
      <c r="J128" s="16"/>
      <c r="S128" s="61"/>
      <c r="Z128" s="16"/>
      <c r="AI128" s="61"/>
      <c r="AP128" s="16"/>
      <c r="AX128" s="16"/>
      <c r="BF128" s="16"/>
      <c r="BH128" s="16"/>
    </row>
    <row r="129" spans="2:60" ht="12.75" x14ac:dyDescent="0.2">
      <c r="B129" s="126"/>
      <c r="C129" s="61"/>
      <c r="J129" s="16"/>
      <c r="S129" s="61"/>
      <c r="Z129" s="16"/>
      <c r="AI129" s="61"/>
      <c r="AP129" s="16"/>
      <c r="AX129" s="16"/>
      <c r="BF129" s="16"/>
      <c r="BH129" s="16"/>
    </row>
    <row r="130" spans="2:60" ht="12.75" x14ac:dyDescent="0.2">
      <c r="B130" s="126"/>
      <c r="C130" s="61"/>
      <c r="J130" s="16"/>
      <c r="S130" s="61"/>
      <c r="Z130" s="16"/>
      <c r="AI130" s="61"/>
      <c r="AP130" s="16"/>
      <c r="AX130" s="16"/>
      <c r="BF130" s="16"/>
      <c r="BH130" s="16"/>
    </row>
    <row r="131" spans="2:60" ht="12.75" x14ac:dyDescent="0.2">
      <c r="B131" s="126"/>
      <c r="C131" s="61"/>
      <c r="J131" s="16"/>
      <c r="S131" s="61"/>
      <c r="Z131" s="16"/>
      <c r="AI131" s="61"/>
      <c r="AP131" s="16"/>
      <c r="AX131" s="16"/>
      <c r="BF131" s="16"/>
      <c r="BH131" s="16"/>
    </row>
    <row r="132" spans="2:60" ht="12.75" x14ac:dyDescent="0.2">
      <c r="B132" s="126"/>
      <c r="C132" s="61"/>
      <c r="J132" s="16"/>
      <c r="S132" s="61"/>
      <c r="Z132" s="16"/>
      <c r="AI132" s="61"/>
      <c r="AP132" s="16"/>
      <c r="AX132" s="16"/>
      <c r="BF132" s="16"/>
      <c r="BH132" s="16"/>
    </row>
    <row r="133" spans="2:60" ht="12.75" x14ac:dyDescent="0.2">
      <c r="B133" s="126"/>
      <c r="C133" s="61"/>
      <c r="J133" s="16"/>
      <c r="S133" s="61"/>
      <c r="Z133" s="16"/>
      <c r="AI133" s="61"/>
      <c r="AP133" s="16"/>
      <c r="AX133" s="16"/>
      <c r="BF133" s="16"/>
      <c r="BH133" s="16"/>
    </row>
    <row r="134" spans="2:60" ht="12.75" x14ac:dyDescent="0.2">
      <c r="B134" s="126"/>
      <c r="C134" s="61"/>
      <c r="J134" s="16"/>
      <c r="S134" s="61"/>
      <c r="Z134" s="16"/>
      <c r="AI134" s="61"/>
      <c r="AP134" s="16"/>
      <c r="AX134" s="16"/>
      <c r="BF134" s="16"/>
      <c r="BH134" s="16"/>
    </row>
    <row r="135" spans="2:60" ht="12.75" x14ac:dyDescent="0.2">
      <c r="B135" s="126"/>
      <c r="C135" s="61"/>
      <c r="J135" s="16"/>
      <c r="S135" s="61"/>
      <c r="Z135" s="16"/>
      <c r="AI135" s="61"/>
      <c r="AP135" s="16"/>
      <c r="AX135" s="16"/>
      <c r="BF135" s="16"/>
      <c r="BH135" s="16"/>
    </row>
    <row r="136" spans="2:60" ht="12.75" x14ac:dyDescent="0.2">
      <c r="B136" s="126"/>
      <c r="C136" s="61"/>
      <c r="J136" s="16"/>
      <c r="S136" s="61"/>
      <c r="Z136" s="16"/>
      <c r="AI136" s="61"/>
      <c r="AP136" s="16"/>
      <c r="AX136" s="16"/>
      <c r="BF136" s="16"/>
      <c r="BH136" s="16"/>
    </row>
    <row r="137" spans="2:60" ht="12.75" x14ac:dyDescent="0.2">
      <c r="B137" s="126"/>
      <c r="C137" s="61"/>
      <c r="J137" s="16"/>
      <c r="S137" s="61"/>
      <c r="Z137" s="16"/>
      <c r="AI137" s="61"/>
      <c r="AP137" s="16"/>
      <c r="AX137" s="16"/>
      <c r="BF137" s="16"/>
      <c r="BH137" s="16"/>
    </row>
    <row r="138" spans="2:60" ht="12.75" x14ac:dyDescent="0.2">
      <c r="B138" s="126"/>
      <c r="C138" s="61"/>
      <c r="J138" s="16"/>
      <c r="S138" s="61"/>
      <c r="Z138" s="16"/>
      <c r="AI138" s="61"/>
      <c r="AP138" s="16"/>
      <c r="AX138" s="16"/>
      <c r="BF138" s="16"/>
      <c r="BH138" s="16"/>
    </row>
    <row r="139" spans="2:60" ht="12.75" x14ac:dyDescent="0.2">
      <c r="B139" s="126"/>
      <c r="C139" s="61"/>
      <c r="J139" s="16"/>
      <c r="S139" s="61"/>
      <c r="Z139" s="16"/>
      <c r="AI139" s="61"/>
      <c r="AP139" s="16"/>
      <c r="AX139" s="16"/>
      <c r="BF139" s="16"/>
      <c r="BH139" s="16"/>
    </row>
    <row r="140" spans="2:60" ht="12.75" x14ac:dyDescent="0.2">
      <c r="B140" s="126"/>
      <c r="C140" s="61"/>
      <c r="J140" s="16"/>
      <c r="S140" s="61"/>
      <c r="Z140" s="16"/>
      <c r="AI140" s="61"/>
      <c r="AP140" s="16"/>
      <c r="AX140" s="16"/>
      <c r="BF140" s="16"/>
      <c r="BH140" s="16"/>
    </row>
    <row r="141" spans="2:60" ht="12.75" x14ac:dyDescent="0.2">
      <c r="B141" s="126"/>
      <c r="C141" s="61"/>
      <c r="J141" s="16"/>
      <c r="S141" s="61"/>
      <c r="Z141" s="16"/>
      <c r="AI141" s="61"/>
      <c r="AP141" s="16"/>
      <c r="AX141" s="16"/>
      <c r="BF141" s="16"/>
      <c r="BH141" s="16"/>
    </row>
    <row r="142" spans="2:60" ht="12.75" x14ac:dyDescent="0.2">
      <c r="B142" s="126"/>
      <c r="C142" s="61"/>
      <c r="J142" s="16"/>
      <c r="S142" s="61"/>
      <c r="Z142" s="16"/>
      <c r="AI142" s="61"/>
      <c r="AP142" s="16"/>
      <c r="AX142" s="16"/>
      <c r="BF142" s="16"/>
      <c r="BH142" s="16"/>
    </row>
    <row r="143" spans="2:60" ht="12.75" x14ac:dyDescent="0.2">
      <c r="B143" s="126"/>
      <c r="C143" s="61"/>
      <c r="J143" s="16"/>
      <c r="S143" s="61"/>
      <c r="Z143" s="16"/>
      <c r="AI143" s="61"/>
      <c r="AP143" s="16"/>
      <c r="AX143" s="16"/>
      <c r="BF143" s="16"/>
      <c r="BH143" s="16"/>
    </row>
    <row r="144" spans="2:60" ht="12.75" x14ac:dyDescent="0.2">
      <c r="B144" s="126"/>
      <c r="C144" s="61"/>
      <c r="J144" s="16"/>
      <c r="S144" s="61"/>
      <c r="Z144" s="16"/>
      <c r="AI144" s="61"/>
      <c r="AP144" s="16"/>
      <c r="AX144" s="16"/>
      <c r="BF144" s="16"/>
      <c r="BH144" s="16"/>
    </row>
    <row r="145" spans="2:60" ht="12.75" x14ac:dyDescent="0.2">
      <c r="B145" s="126"/>
      <c r="C145" s="61"/>
      <c r="J145" s="16"/>
      <c r="S145" s="61"/>
      <c r="Z145" s="16"/>
      <c r="AI145" s="61"/>
      <c r="AP145" s="16"/>
      <c r="AX145" s="16"/>
      <c r="BF145" s="16"/>
      <c r="BH145" s="16"/>
    </row>
    <row r="146" spans="2:60" ht="12.75" x14ac:dyDescent="0.2">
      <c r="B146" s="126"/>
      <c r="C146" s="61"/>
      <c r="J146" s="16"/>
      <c r="S146" s="61"/>
      <c r="Z146" s="16"/>
      <c r="AI146" s="61"/>
      <c r="AP146" s="16"/>
      <c r="AX146" s="16"/>
      <c r="BF146" s="16"/>
      <c r="BH146" s="16"/>
    </row>
    <row r="147" spans="2:60" ht="12.75" x14ac:dyDescent="0.2">
      <c r="B147" s="126"/>
      <c r="C147" s="61"/>
      <c r="J147" s="16"/>
      <c r="S147" s="61"/>
      <c r="Z147" s="16"/>
      <c r="AI147" s="61"/>
      <c r="AP147" s="16"/>
      <c r="AX147" s="16"/>
      <c r="BF147" s="16"/>
      <c r="BH147" s="16"/>
    </row>
    <row r="148" spans="2:60" ht="12.75" x14ac:dyDescent="0.2">
      <c r="B148" s="126"/>
      <c r="C148" s="61"/>
      <c r="J148" s="16"/>
      <c r="S148" s="61"/>
      <c r="Z148" s="16"/>
      <c r="AI148" s="61"/>
      <c r="AP148" s="16"/>
      <c r="AX148" s="16"/>
      <c r="BF148" s="16"/>
      <c r="BH148" s="16"/>
    </row>
    <row r="149" spans="2:60" ht="12.75" x14ac:dyDescent="0.2">
      <c r="B149" s="126"/>
      <c r="C149" s="61"/>
      <c r="J149" s="16"/>
      <c r="S149" s="61"/>
      <c r="Z149" s="16"/>
      <c r="AI149" s="61"/>
      <c r="AP149" s="16"/>
      <c r="AX149" s="16"/>
      <c r="BF149" s="16"/>
      <c r="BH149" s="16"/>
    </row>
    <row r="150" spans="2:60" ht="12.75" x14ac:dyDescent="0.2">
      <c r="B150" s="126"/>
      <c r="C150" s="61"/>
      <c r="J150" s="16"/>
      <c r="S150" s="61"/>
      <c r="Z150" s="16"/>
      <c r="AI150" s="61"/>
      <c r="AP150" s="16"/>
      <c r="AX150" s="16"/>
      <c r="BF150" s="16"/>
      <c r="BH150" s="16"/>
    </row>
    <row r="151" spans="2:60" ht="12.75" x14ac:dyDescent="0.2">
      <c r="B151" s="126"/>
      <c r="C151" s="61"/>
      <c r="J151" s="16"/>
      <c r="S151" s="61"/>
      <c r="Z151" s="16"/>
      <c r="AI151" s="61"/>
      <c r="AP151" s="16"/>
      <c r="AX151" s="16"/>
      <c r="BF151" s="16"/>
      <c r="BH151" s="16"/>
    </row>
    <row r="152" spans="2:60" ht="12.75" x14ac:dyDescent="0.2">
      <c r="B152" s="126"/>
      <c r="C152" s="61"/>
      <c r="J152" s="16"/>
      <c r="S152" s="61"/>
      <c r="Z152" s="16"/>
      <c r="AI152" s="61"/>
      <c r="AP152" s="16"/>
      <c r="AX152" s="16"/>
      <c r="BF152" s="16"/>
      <c r="BH152" s="16"/>
    </row>
    <row r="153" spans="2:60" ht="12.75" x14ac:dyDescent="0.2">
      <c r="B153" s="126"/>
      <c r="C153" s="61"/>
      <c r="J153" s="16"/>
      <c r="S153" s="61"/>
      <c r="Z153" s="16"/>
      <c r="AI153" s="61"/>
      <c r="AP153" s="16"/>
      <c r="AX153" s="16"/>
      <c r="BF153" s="16"/>
      <c r="BH153" s="16"/>
    </row>
    <row r="154" spans="2:60" ht="12.75" x14ac:dyDescent="0.2">
      <c r="B154" s="126"/>
      <c r="C154" s="61"/>
      <c r="J154" s="16"/>
      <c r="S154" s="61"/>
      <c r="Z154" s="16"/>
      <c r="AI154" s="61"/>
      <c r="AP154" s="16"/>
      <c r="AX154" s="16"/>
      <c r="BF154" s="16"/>
      <c r="BH154" s="16"/>
    </row>
    <row r="155" spans="2:60" ht="12.75" x14ac:dyDescent="0.2">
      <c r="B155" s="126"/>
      <c r="C155" s="61"/>
      <c r="J155" s="16"/>
      <c r="S155" s="61"/>
      <c r="Z155" s="16"/>
      <c r="AI155" s="61"/>
      <c r="AP155" s="16"/>
      <c r="AX155" s="16"/>
      <c r="BF155" s="16"/>
      <c r="BH155" s="16"/>
    </row>
    <row r="156" spans="2:60" ht="12.75" x14ac:dyDescent="0.2">
      <c r="B156" s="126"/>
      <c r="C156" s="61"/>
      <c r="J156" s="16"/>
      <c r="S156" s="61"/>
      <c r="Z156" s="16"/>
      <c r="AI156" s="61"/>
      <c r="AP156" s="16"/>
      <c r="AX156" s="16"/>
      <c r="BF156" s="16"/>
      <c r="BH156" s="16"/>
    </row>
    <row r="157" spans="2:60" ht="12.75" x14ac:dyDescent="0.2">
      <c r="B157" s="126"/>
      <c r="C157" s="61"/>
      <c r="J157" s="16"/>
      <c r="S157" s="61"/>
      <c r="Z157" s="16"/>
      <c r="AI157" s="61"/>
      <c r="AP157" s="16"/>
      <c r="AX157" s="16"/>
      <c r="BF157" s="16"/>
      <c r="BH157" s="16"/>
    </row>
    <row r="158" spans="2:60" ht="12.75" x14ac:dyDescent="0.2">
      <c r="B158" s="126"/>
      <c r="C158" s="61"/>
      <c r="J158" s="16"/>
      <c r="S158" s="61"/>
      <c r="Z158" s="16"/>
      <c r="AI158" s="61"/>
      <c r="AP158" s="16"/>
      <c r="AX158" s="16"/>
      <c r="BF158" s="16"/>
      <c r="BH158" s="16"/>
    </row>
    <row r="159" spans="2:60" ht="12.75" x14ac:dyDescent="0.2">
      <c r="B159" s="126"/>
      <c r="C159" s="61"/>
      <c r="J159" s="16"/>
      <c r="S159" s="61"/>
      <c r="Z159" s="16"/>
      <c r="AI159" s="61"/>
      <c r="AP159" s="16"/>
      <c r="AX159" s="16"/>
      <c r="BF159" s="16"/>
      <c r="BH159" s="16"/>
    </row>
    <row r="160" spans="2:60" ht="12.75" x14ac:dyDescent="0.2">
      <c r="B160" s="126"/>
      <c r="C160" s="61"/>
      <c r="J160" s="16"/>
      <c r="S160" s="61"/>
      <c r="Z160" s="16"/>
      <c r="AI160" s="61"/>
      <c r="AP160" s="16"/>
      <c r="AX160" s="16"/>
      <c r="BF160" s="16"/>
      <c r="BH160" s="16"/>
    </row>
    <row r="161" spans="2:60" ht="12.75" x14ac:dyDescent="0.2">
      <c r="B161" s="126"/>
      <c r="C161" s="61"/>
      <c r="J161" s="16"/>
      <c r="S161" s="61"/>
      <c r="Z161" s="16"/>
      <c r="AI161" s="61"/>
      <c r="AP161" s="16"/>
      <c r="AX161" s="16"/>
      <c r="BF161" s="16"/>
      <c r="BH161" s="16"/>
    </row>
    <row r="162" spans="2:60" ht="12.75" x14ac:dyDescent="0.2">
      <c r="B162" s="126"/>
      <c r="C162" s="61"/>
      <c r="J162" s="16"/>
      <c r="S162" s="61"/>
      <c r="Z162" s="16"/>
      <c r="AI162" s="61"/>
      <c r="AP162" s="16"/>
      <c r="AX162" s="16"/>
      <c r="BF162" s="16"/>
      <c r="BH162" s="16"/>
    </row>
    <row r="163" spans="2:60" ht="12.75" x14ac:dyDescent="0.2">
      <c r="B163" s="126"/>
      <c r="C163" s="61"/>
      <c r="J163" s="16"/>
      <c r="S163" s="61"/>
      <c r="Z163" s="16"/>
      <c r="AI163" s="61"/>
      <c r="AP163" s="16"/>
      <c r="AX163" s="16"/>
      <c r="BF163" s="16"/>
      <c r="BH163" s="16"/>
    </row>
    <row r="164" spans="2:60" ht="12.75" x14ac:dyDescent="0.2">
      <c r="B164" s="126"/>
      <c r="C164" s="61"/>
      <c r="J164" s="16"/>
      <c r="S164" s="61"/>
      <c r="Z164" s="16"/>
      <c r="AI164" s="61"/>
      <c r="AP164" s="16"/>
      <c r="AX164" s="16"/>
      <c r="BF164" s="16"/>
      <c r="BH164" s="16"/>
    </row>
    <row r="165" spans="2:60" ht="12.75" x14ac:dyDescent="0.2">
      <c r="B165" s="126"/>
      <c r="C165" s="61"/>
      <c r="J165" s="16"/>
      <c r="S165" s="61"/>
      <c r="Z165" s="16"/>
      <c r="AI165" s="61"/>
      <c r="AP165" s="16"/>
      <c r="AX165" s="16"/>
      <c r="BF165" s="16"/>
      <c r="BH165" s="16"/>
    </row>
    <row r="166" spans="2:60" ht="12.75" x14ac:dyDescent="0.2">
      <c r="B166" s="126"/>
      <c r="C166" s="61"/>
      <c r="J166" s="16"/>
      <c r="S166" s="61"/>
      <c r="Z166" s="16"/>
      <c r="AI166" s="61"/>
      <c r="AP166" s="16"/>
      <c r="AX166" s="16"/>
      <c r="BF166" s="16"/>
      <c r="BH166" s="16"/>
    </row>
    <row r="167" spans="2:60" ht="12.75" x14ac:dyDescent="0.2">
      <c r="B167" s="126"/>
      <c r="C167" s="61"/>
      <c r="J167" s="16"/>
      <c r="S167" s="61"/>
      <c r="Z167" s="16"/>
      <c r="AI167" s="61"/>
      <c r="AP167" s="16"/>
      <c r="AX167" s="16"/>
      <c r="BF167" s="16"/>
      <c r="BH167" s="16"/>
    </row>
    <row r="168" spans="2:60" ht="12.75" x14ac:dyDescent="0.2">
      <c r="B168" s="126"/>
      <c r="C168" s="61"/>
      <c r="J168" s="16"/>
      <c r="S168" s="61"/>
      <c r="Z168" s="16"/>
      <c r="AI168" s="61"/>
      <c r="AP168" s="16"/>
      <c r="AX168" s="16"/>
      <c r="BF168" s="16"/>
      <c r="BH168" s="16"/>
    </row>
    <row r="169" spans="2:60" ht="12.75" x14ac:dyDescent="0.2">
      <c r="B169" s="126"/>
      <c r="C169" s="61"/>
      <c r="J169" s="16"/>
      <c r="S169" s="61"/>
      <c r="Z169" s="16"/>
      <c r="AI169" s="61"/>
      <c r="AP169" s="16"/>
      <c r="AX169" s="16"/>
      <c r="BF169" s="16"/>
      <c r="BH169" s="16"/>
    </row>
    <row r="170" spans="2:60" ht="12.75" x14ac:dyDescent="0.2">
      <c r="B170" s="126"/>
      <c r="C170" s="61"/>
      <c r="J170" s="16"/>
      <c r="S170" s="61"/>
      <c r="Z170" s="16"/>
      <c r="AI170" s="61"/>
      <c r="AP170" s="16"/>
      <c r="AX170" s="16"/>
      <c r="BF170" s="16"/>
      <c r="BH170" s="16"/>
    </row>
    <row r="171" spans="2:60" ht="12.75" x14ac:dyDescent="0.2">
      <c r="B171" s="126"/>
      <c r="C171" s="61"/>
      <c r="J171" s="16"/>
      <c r="S171" s="61"/>
      <c r="Z171" s="16"/>
      <c r="AI171" s="61"/>
      <c r="AP171" s="16"/>
      <c r="AX171" s="16"/>
      <c r="BF171" s="16"/>
      <c r="BH171" s="16"/>
    </row>
    <row r="172" spans="2:60" ht="12.75" x14ac:dyDescent="0.2">
      <c r="B172" s="126"/>
      <c r="C172" s="61"/>
      <c r="J172" s="16"/>
      <c r="S172" s="61"/>
      <c r="Z172" s="16"/>
      <c r="AI172" s="61"/>
      <c r="AP172" s="16"/>
      <c r="AX172" s="16"/>
      <c r="BF172" s="16"/>
      <c r="BH172" s="16"/>
    </row>
    <row r="173" spans="2:60" ht="12.75" x14ac:dyDescent="0.2">
      <c r="B173" s="126"/>
      <c r="C173" s="61"/>
      <c r="J173" s="16"/>
      <c r="S173" s="61"/>
      <c r="Z173" s="16"/>
      <c r="AI173" s="61"/>
      <c r="AP173" s="16"/>
      <c r="AX173" s="16"/>
      <c r="BF173" s="16"/>
      <c r="BH173" s="16"/>
    </row>
    <row r="174" spans="2:60" ht="12.75" x14ac:dyDescent="0.2">
      <c r="B174" s="126"/>
      <c r="C174" s="61"/>
      <c r="J174" s="16"/>
      <c r="S174" s="61"/>
      <c r="Z174" s="16"/>
      <c r="AI174" s="61"/>
      <c r="AP174" s="16"/>
      <c r="AX174" s="16"/>
      <c r="BF174" s="16"/>
      <c r="BH174" s="16"/>
    </row>
    <row r="175" spans="2:60" ht="12.75" x14ac:dyDescent="0.2">
      <c r="B175" s="126"/>
      <c r="C175" s="61"/>
      <c r="J175" s="16"/>
      <c r="S175" s="61"/>
      <c r="Z175" s="16"/>
      <c r="AI175" s="61"/>
      <c r="AP175" s="16"/>
      <c r="AX175" s="16"/>
      <c r="BF175" s="16"/>
      <c r="BH175" s="16"/>
    </row>
    <row r="176" spans="2:60" ht="12.75" x14ac:dyDescent="0.2">
      <c r="B176" s="126"/>
      <c r="C176" s="61"/>
      <c r="J176" s="16"/>
      <c r="S176" s="61"/>
      <c r="Z176" s="16"/>
      <c r="AI176" s="61"/>
      <c r="AP176" s="16"/>
      <c r="AX176" s="16"/>
      <c r="BF176" s="16"/>
      <c r="BH176" s="16"/>
    </row>
    <row r="177" spans="2:60" ht="12.75" x14ac:dyDescent="0.2">
      <c r="B177" s="126"/>
      <c r="C177" s="61"/>
      <c r="J177" s="16"/>
      <c r="S177" s="61"/>
      <c r="Z177" s="16"/>
      <c r="AI177" s="61"/>
      <c r="AP177" s="16"/>
      <c r="AX177" s="16"/>
      <c r="BF177" s="16"/>
      <c r="BH177" s="16"/>
    </row>
    <row r="178" spans="2:60" ht="12.75" x14ac:dyDescent="0.2">
      <c r="B178" s="126"/>
      <c r="C178" s="61"/>
      <c r="J178" s="16"/>
      <c r="S178" s="61"/>
      <c r="Z178" s="16"/>
      <c r="AI178" s="61"/>
      <c r="AP178" s="16"/>
      <c r="AX178" s="16"/>
      <c r="BF178" s="16"/>
      <c r="BH178" s="16"/>
    </row>
    <row r="179" spans="2:60" ht="12.75" x14ac:dyDescent="0.2">
      <c r="B179" s="126"/>
      <c r="C179" s="61"/>
      <c r="J179" s="16"/>
      <c r="S179" s="61"/>
      <c r="Z179" s="16"/>
      <c r="AI179" s="61"/>
      <c r="AP179" s="16"/>
      <c r="AX179" s="16"/>
      <c r="BF179" s="16"/>
      <c r="BH179" s="16"/>
    </row>
    <row r="180" spans="2:60" ht="12.75" x14ac:dyDescent="0.2">
      <c r="B180" s="126"/>
      <c r="C180" s="61"/>
      <c r="J180" s="16"/>
      <c r="S180" s="61"/>
      <c r="Z180" s="16"/>
      <c r="AI180" s="61"/>
      <c r="AP180" s="16"/>
      <c r="AX180" s="16"/>
      <c r="BF180" s="16"/>
      <c r="BH180" s="16"/>
    </row>
    <row r="181" spans="2:60" ht="12.75" x14ac:dyDescent="0.2">
      <c r="B181" s="126"/>
      <c r="C181" s="61"/>
      <c r="J181" s="16"/>
      <c r="S181" s="61"/>
      <c r="Z181" s="16"/>
      <c r="AI181" s="61"/>
      <c r="AP181" s="16"/>
      <c r="AX181" s="16"/>
      <c r="BF181" s="16"/>
      <c r="BH181" s="16"/>
    </row>
    <row r="182" spans="2:60" ht="12.75" x14ac:dyDescent="0.2">
      <c r="B182" s="126"/>
      <c r="C182" s="61"/>
      <c r="J182" s="16"/>
      <c r="S182" s="61"/>
      <c r="Z182" s="16"/>
      <c r="AI182" s="61"/>
      <c r="AP182" s="16"/>
      <c r="AX182" s="16"/>
      <c r="BF182" s="16"/>
      <c r="BH182" s="16"/>
    </row>
    <row r="183" spans="2:60" ht="12.75" x14ac:dyDescent="0.2">
      <c r="B183" s="126"/>
      <c r="C183" s="61"/>
      <c r="J183" s="16"/>
      <c r="S183" s="61"/>
      <c r="Z183" s="16"/>
      <c r="AI183" s="61"/>
      <c r="AP183" s="16"/>
      <c r="AX183" s="16"/>
      <c r="BF183" s="16"/>
      <c r="BH183" s="16"/>
    </row>
    <row r="184" spans="2:60" ht="12.75" x14ac:dyDescent="0.2">
      <c r="B184" s="126"/>
      <c r="C184" s="61"/>
      <c r="J184" s="16"/>
      <c r="S184" s="61"/>
      <c r="Z184" s="16"/>
      <c r="AI184" s="61"/>
      <c r="AP184" s="16"/>
      <c r="AX184" s="16"/>
      <c r="BF184" s="16"/>
      <c r="BH184" s="16"/>
    </row>
    <row r="185" spans="2:60" ht="12.75" x14ac:dyDescent="0.2">
      <c r="B185" s="126"/>
      <c r="C185" s="61"/>
      <c r="J185" s="16"/>
      <c r="S185" s="61"/>
      <c r="Z185" s="16"/>
      <c r="AI185" s="61"/>
      <c r="AP185" s="16"/>
      <c r="AX185" s="16"/>
      <c r="BF185" s="16"/>
      <c r="BH185" s="16"/>
    </row>
    <row r="186" spans="2:60" ht="12.75" x14ac:dyDescent="0.2">
      <c r="B186" s="126"/>
      <c r="C186" s="61"/>
      <c r="J186" s="16"/>
      <c r="S186" s="61"/>
      <c r="Z186" s="16"/>
      <c r="AI186" s="61"/>
      <c r="AP186" s="16"/>
      <c r="AX186" s="16"/>
      <c r="BF186" s="16"/>
      <c r="BH186" s="16"/>
    </row>
    <row r="187" spans="2:60" ht="12.75" x14ac:dyDescent="0.2">
      <c r="B187" s="126"/>
      <c r="C187" s="61"/>
      <c r="J187" s="16"/>
      <c r="S187" s="61"/>
      <c r="Z187" s="16"/>
      <c r="AI187" s="61"/>
      <c r="AP187" s="16"/>
      <c r="AX187" s="16"/>
      <c r="BF187" s="16"/>
      <c r="BH187" s="16"/>
    </row>
    <row r="188" spans="2:60" ht="12.75" x14ac:dyDescent="0.2">
      <c r="B188" s="126"/>
      <c r="C188" s="61"/>
      <c r="J188" s="16"/>
      <c r="S188" s="61"/>
      <c r="Z188" s="16"/>
      <c r="AI188" s="61"/>
      <c r="AP188" s="16"/>
      <c r="AX188" s="16"/>
      <c r="BF188" s="16"/>
      <c r="BH188" s="16"/>
    </row>
    <row r="189" spans="2:60" ht="12.75" x14ac:dyDescent="0.2">
      <c r="B189" s="126"/>
      <c r="C189" s="61"/>
      <c r="J189" s="16"/>
      <c r="S189" s="61"/>
      <c r="Z189" s="16"/>
      <c r="AI189" s="61"/>
      <c r="AP189" s="16"/>
      <c r="AX189" s="16"/>
      <c r="BF189" s="16"/>
      <c r="BH189" s="16"/>
    </row>
    <row r="190" spans="2:60" ht="12.75" x14ac:dyDescent="0.2">
      <c r="B190" s="126"/>
      <c r="C190" s="61"/>
      <c r="J190" s="16"/>
      <c r="S190" s="61"/>
      <c r="Z190" s="16"/>
      <c r="AI190" s="61"/>
      <c r="AP190" s="16"/>
      <c r="AX190" s="16"/>
      <c r="BF190" s="16"/>
      <c r="BH190" s="16"/>
    </row>
    <row r="191" spans="2:60" ht="12.75" x14ac:dyDescent="0.2">
      <c r="B191" s="126"/>
      <c r="C191" s="61"/>
      <c r="J191" s="16"/>
      <c r="S191" s="61"/>
      <c r="Z191" s="16"/>
      <c r="AI191" s="61"/>
      <c r="AP191" s="16"/>
      <c r="AX191" s="16"/>
      <c r="BF191" s="16"/>
      <c r="BH191" s="16"/>
    </row>
    <row r="192" spans="2:60" ht="12.75" x14ac:dyDescent="0.2">
      <c r="B192" s="126"/>
      <c r="C192" s="61"/>
      <c r="J192" s="16"/>
      <c r="S192" s="61"/>
      <c r="Z192" s="16"/>
      <c r="AI192" s="61"/>
      <c r="AP192" s="16"/>
      <c r="AX192" s="16"/>
      <c r="BF192" s="16"/>
      <c r="BH192" s="16"/>
    </row>
    <row r="193" spans="2:60" ht="12.75" x14ac:dyDescent="0.2">
      <c r="B193" s="126"/>
      <c r="C193" s="61"/>
      <c r="J193" s="16"/>
      <c r="S193" s="61"/>
      <c r="Z193" s="16"/>
      <c r="AI193" s="61"/>
      <c r="AP193" s="16"/>
      <c r="AX193" s="16"/>
      <c r="BF193" s="16"/>
      <c r="BH193" s="16"/>
    </row>
    <row r="194" spans="2:60" ht="12.75" x14ac:dyDescent="0.2">
      <c r="B194" s="126"/>
      <c r="C194" s="61"/>
      <c r="J194" s="16"/>
      <c r="S194" s="61"/>
      <c r="Z194" s="16"/>
      <c r="AI194" s="61"/>
      <c r="AP194" s="16"/>
      <c r="AX194" s="16"/>
      <c r="BF194" s="16"/>
      <c r="BH194" s="16"/>
    </row>
    <row r="195" spans="2:60" ht="12.75" x14ac:dyDescent="0.2">
      <c r="B195" s="126"/>
      <c r="C195" s="61"/>
      <c r="J195" s="16"/>
      <c r="S195" s="61"/>
      <c r="Z195" s="16"/>
      <c r="AI195" s="61"/>
      <c r="AP195" s="16"/>
      <c r="AX195" s="16"/>
      <c r="BF195" s="16"/>
      <c r="BH195" s="16"/>
    </row>
    <row r="196" spans="2:60" ht="12.75" x14ac:dyDescent="0.2">
      <c r="B196" s="126"/>
      <c r="C196" s="61"/>
      <c r="J196" s="16"/>
      <c r="S196" s="61"/>
      <c r="Z196" s="16"/>
      <c r="AI196" s="61"/>
      <c r="AP196" s="16"/>
      <c r="AX196" s="16"/>
      <c r="BF196" s="16"/>
      <c r="BH196" s="16"/>
    </row>
    <row r="197" spans="2:60" ht="12.75" x14ac:dyDescent="0.2">
      <c r="B197" s="126"/>
      <c r="C197" s="61"/>
      <c r="J197" s="16"/>
      <c r="S197" s="61"/>
      <c r="Z197" s="16"/>
      <c r="AI197" s="61"/>
      <c r="AP197" s="16"/>
      <c r="AX197" s="16"/>
      <c r="BF197" s="16"/>
      <c r="BH197" s="16"/>
    </row>
    <row r="198" spans="2:60" ht="12.75" x14ac:dyDescent="0.2">
      <c r="B198" s="126"/>
      <c r="C198" s="61"/>
      <c r="J198" s="16"/>
      <c r="S198" s="61"/>
      <c r="Z198" s="16"/>
      <c r="AI198" s="61"/>
      <c r="AP198" s="16"/>
      <c r="AX198" s="16"/>
      <c r="BF198" s="16"/>
      <c r="BH198" s="16"/>
    </row>
    <row r="199" spans="2:60" ht="12.75" x14ac:dyDescent="0.2">
      <c r="B199" s="126"/>
      <c r="C199" s="61"/>
      <c r="J199" s="16"/>
      <c r="S199" s="61"/>
      <c r="Z199" s="16"/>
      <c r="AI199" s="61"/>
      <c r="AP199" s="16"/>
      <c r="AX199" s="16"/>
      <c r="BF199" s="16"/>
      <c r="BH199" s="16"/>
    </row>
    <row r="200" spans="2:60" ht="12.75" x14ac:dyDescent="0.2">
      <c r="B200" s="126"/>
      <c r="C200" s="61"/>
      <c r="J200" s="16"/>
      <c r="S200" s="61"/>
      <c r="Z200" s="16"/>
      <c r="AI200" s="61"/>
      <c r="AP200" s="16"/>
      <c r="AX200" s="16"/>
      <c r="BF200" s="16"/>
      <c r="BH200" s="16"/>
    </row>
    <row r="201" spans="2:60" ht="12.75" x14ac:dyDescent="0.2">
      <c r="B201" s="126"/>
      <c r="C201" s="61"/>
      <c r="J201" s="16"/>
      <c r="S201" s="61"/>
      <c r="Z201" s="16"/>
      <c r="AI201" s="61"/>
      <c r="AP201" s="16"/>
      <c r="AX201" s="16"/>
      <c r="BF201" s="16"/>
      <c r="BH201" s="16"/>
    </row>
    <row r="202" spans="2:60" ht="12.75" x14ac:dyDescent="0.2">
      <c r="B202" s="126"/>
      <c r="C202" s="61"/>
      <c r="J202" s="16"/>
      <c r="S202" s="61"/>
      <c r="Z202" s="16"/>
      <c r="AI202" s="61"/>
      <c r="AP202" s="16"/>
      <c r="AX202" s="16"/>
      <c r="BF202" s="16"/>
      <c r="BH202" s="16"/>
    </row>
    <row r="203" spans="2:60" ht="12.75" x14ac:dyDescent="0.2">
      <c r="B203" s="126"/>
      <c r="C203" s="61"/>
      <c r="J203" s="16"/>
      <c r="S203" s="61"/>
      <c r="Z203" s="16"/>
      <c r="AI203" s="61"/>
      <c r="AP203" s="16"/>
      <c r="AX203" s="16"/>
      <c r="BF203" s="16"/>
      <c r="BH203" s="16"/>
    </row>
    <row r="204" spans="2:60" ht="12.75" x14ac:dyDescent="0.2">
      <c r="B204" s="126"/>
      <c r="C204" s="61"/>
      <c r="J204" s="16"/>
      <c r="S204" s="61"/>
      <c r="Z204" s="16"/>
      <c r="AI204" s="61"/>
      <c r="AP204" s="16"/>
      <c r="AX204" s="16"/>
      <c r="BF204" s="16"/>
      <c r="BH204" s="16"/>
    </row>
    <row r="205" spans="2:60" ht="12.75" x14ac:dyDescent="0.2">
      <c r="B205" s="126"/>
      <c r="C205" s="61"/>
      <c r="J205" s="16"/>
      <c r="S205" s="61"/>
      <c r="Z205" s="16"/>
      <c r="AI205" s="61"/>
      <c r="AP205" s="16"/>
      <c r="AX205" s="16"/>
      <c r="BF205" s="16"/>
      <c r="BH205" s="16"/>
    </row>
    <row r="206" spans="2:60" ht="12.75" x14ac:dyDescent="0.2">
      <c r="B206" s="126"/>
      <c r="C206" s="61"/>
      <c r="J206" s="16"/>
      <c r="S206" s="61"/>
      <c r="Z206" s="16"/>
      <c r="AI206" s="61"/>
      <c r="AP206" s="16"/>
      <c r="AX206" s="16"/>
      <c r="BF206" s="16"/>
      <c r="BH206" s="16"/>
    </row>
    <row r="207" spans="2:60" ht="12.75" x14ac:dyDescent="0.2">
      <c r="B207" s="126"/>
      <c r="C207" s="61"/>
      <c r="J207" s="16"/>
      <c r="S207" s="61"/>
      <c r="Z207" s="16"/>
      <c r="AI207" s="61"/>
      <c r="AP207" s="16"/>
      <c r="AX207" s="16"/>
      <c r="BF207" s="16"/>
      <c r="BH207" s="16"/>
    </row>
    <row r="208" spans="2:60" ht="12.75" x14ac:dyDescent="0.2">
      <c r="B208" s="126"/>
      <c r="C208" s="61"/>
      <c r="J208" s="16"/>
      <c r="S208" s="61"/>
      <c r="Z208" s="16"/>
      <c r="AI208" s="61"/>
      <c r="AP208" s="16"/>
      <c r="AX208" s="16"/>
      <c r="BF208" s="16"/>
      <c r="BH208" s="16"/>
    </row>
    <row r="209" spans="2:60" ht="12.75" x14ac:dyDescent="0.2">
      <c r="B209" s="126"/>
      <c r="C209" s="61"/>
      <c r="J209" s="16"/>
      <c r="S209" s="61"/>
      <c r="Z209" s="16"/>
      <c r="AI209" s="61"/>
      <c r="AP209" s="16"/>
      <c r="AX209" s="16"/>
      <c r="BF209" s="16"/>
      <c r="BH209" s="16"/>
    </row>
    <row r="210" spans="2:60" ht="12.75" x14ac:dyDescent="0.2">
      <c r="B210" s="126"/>
      <c r="C210" s="61"/>
      <c r="J210" s="16"/>
      <c r="S210" s="61"/>
      <c r="Z210" s="16"/>
      <c r="AI210" s="61"/>
      <c r="AP210" s="16"/>
      <c r="AX210" s="16"/>
      <c r="BF210" s="16"/>
      <c r="BH210" s="16"/>
    </row>
    <row r="211" spans="2:60" ht="12.75" x14ac:dyDescent="0.2">
      <c r="B211" s="126"/>
      <c r="C211" s="61"/>
      <c r="J211" s="16"/>
      <c r="S211" s="61"/>
      <c r="Z211" s="16"/>
      <c r="AI211" s="61"/>
      <c r="AP211" s="16"/>
      <c r="AX211" s="16"/>
      <c r="BF211" s="16"/>
      <c r="BH211" s="16"/>
    </row>
    <row r="212" spans="2:60" ht="12.75" x14ac:dyDescent="0.2">
      <c r="B212" s="126"/>
      <c r="C212" s="61"/>
      <c r="J212" s="16"/>
      <c r="S212" s="61"/>
      <c r="Z212" s="16"/>
      <c r="AI212" s="61"/>
      <c r="AP212" s="16"/>
      <c r="AX212" s="16"/>
      <c r="BF212" s="16"/>
      <c r="BH212" s="16"/>
    </row>
    <row r="213" spans="2:60" ht="12.75" x14ac:dyDescent="0.2">
      <c r="B213" s="126"/>
      <c r="C213" s="61"/>
      <c r="J213" s="16"/>
      <c r="S213" s="61"/>
      <c r="Z213" s="16"/>
      <c r="AI213" s="61"/>
      <c r="AP213" s="16"/>
      <c r="AX213" s="16"/>
      <c r="BF213" s="16"/>
      <c r="BH213" s="16"/>
    </row>
    <row r="214" spans="2:60" ht="12.75" x14ac:dyDescent="0.2">
      <c r="B214" s="126"/>
      <c r="C214" s="61"/>
      <c r="J214" s="16"/>
      <c r="S214" s="61"/>
      <c r="Z214" s="16"/>
      <c r="AI214" s="61"/>
      <c r="AP214" s="16"/>
      <c r="AX214" s="16"/>
      <c r="BF214" s="16"/>
      <c r="BH214" s="16"/>
    </row>
    <row r="215" spans="2:60" ht="12.75" x14ac:dyDescent="0.2">
      <c r="B215" s="126"/>
      <c r="C215" s="61"/>
      <c r="J215" s="16"/>
      <c r="S215" s="61"/>
      <c r="Z215" s="16"/>
      <c r="AI215" s="61"/>
      <c r="AP215" s="16"/>
      <c r="AX215" s="16"/>
      <c r="BF215" s="16"/>
      <c r="BH215" s="16"/>
    </row>
    <row r="216" spans="2:60" ht="12.75" x14ac:dyDescent="0.2">
      <c r="B216" s="126"/>
      <c r="C216" s="61"/>
      <c r="J216" s="16"/>
      <c r="S216" s="61"/>
      <c r="Z216" s="16"/>
      <c r="AI216" s="61"/>
      <c r="AP216" s="16"/>
      <c r="AX216" s="16"/>
      <c r="BF216" s="16"/>
      <c r="BH216" s="16"/>
    </row>
    <row r="217" spans="2:60" ht="12.75" x14ac:dyDescent="0.2">
      <c r="B217" s="126"/>
      <c r="C217" s="61"/>
      <c r="J217" s="16"/>
      <c r="S217" s="61"/>
      <c r="Z217" s="16"/>
      <c r="AI217" s="61"/>
      <c r="AP217" s="16"/>
      <c r="AX217" s="16"/>
      <c r="BF217" s="16"/>
      <c r="BH217" s="16"/>
    </row>
    <row r="218" spans="2:60" ht="12.75" x14ac:dyDescent="0.2">
      <c r="B218" s="126"/>
      <c r="C218" s="61"/>
      <c r="J218" s="16"/>
      <c r="S218" s="61"/>
      <c r="Z218" s="16"/>
      <c r="AI218" s="61"/>
      <c r="AP218" s="16"/>
      <c r="AX218" s="16"/>
      <c r="BF218" s="16"/>
      <c r="BH218" s="16"/>
    </row>
    <row r="219" spans="2:60" ht="12.75" x14ac:dyDescent="0.2">
      <c r="B219" s="126"/>
      <c r="C219" s="61"/>
      <c r="J219" s="16"/>
      <c r="S219" s="61"/>
      <c r="Z219" s="16"/>
      <c r="AI219" s="61"/>
      <c r="AP219" s="16"/>
      <c r="AX219" s="16"/>
      <c r="BF219" s="16"/>
      <c r="BH219" s="16"/>
    </row>
    <row r="220" spans="2:60" ht="12.75" x14ac:dyDescent="0.2">
      <c r="B220" s="126"/>
      <c r="C220" s="61"/>
      <c r="J220" s="16"/>
      <c r="S220" s="61"/>
      <c r="Z220" s="16"/>
      <c r="AI220" s="61"/>
      <c r="AP220" s="16"/>
      <c r="AX220" s="16"/>
      <c r="BF220" s="16"/>
      <c r="BH220" s="16"/>
    </row>
    <row r="221" spans="2:60" ht="12.75" x14ac:dyDescent="0.2">
      <c r="B221" s="126"/>
      <c r="C221" s="61"/>
      <c r="J221" s="16"/>
      <c r="S221" s="61"/>
      <c r="Z221" s="16"/>
      <c r="AI221" s="61"/>
      <c r="AP221" s="16"/>
      <c r="AX221" s="16"/>
      <c r="BF221" s="16"/>
      <c r="BH221" s="16"/>
    </row>
    <row r="222" spans="2:60" ht="12.75" x14ac:dyDescent="0.2">
      <c r="B222" s="126"/>
      <c r="C222" s="61"/>
      <c r="J222" s="16"/>
      <c r="S222" s="61"/>
      <c r="Z222" s="16"/>
      <c r="AI222" s="61"/>
      <c r="AP222" s="16"/>
      <c r="AX222" s="16"/>
      <c r="BF222" s="16"/>
      <c r="BH222" s="16"/>
    </row>
    <row r="223" spans="2:60" ht="12.75" x14ac:dyDescent="0.2">
      <c r="B223" s="126"/>
      <c r="C223" s="61"/>
      <c r="J223" s="16"/>
      <c r="S223" s="61"/>
      <c r="Z223" s="16"/>
      <c r="AI223" s="61"/>
      <c r="AP223" s="16"/>
      <c r="AX223" s="16"/>
      <c r="BF223" s="16"/>
      <c r="BH223" s="16"/>
    </row>
    <row r="224" spans="2:60" ht="12.75" x14ac:dyDescent="0.2">
      <c r="B224" s="126"/>
      <c r="C224" s="61"/>
      <c r="J224" s="16"/>
      <c r="S224" s="61"/>
      <c r="Z224" s="16"/>
      <c r="AI224" s="61"/>
      <c r="AP224" s="16"/>
      <c r="AX224" s="16"/>
      <c r="BF224" s="16"/>
      <c r="BH224" s="16"/>
    </row>
    <row r="225" spans="2:60" ht="12.75" x14ac:dyDescent="0.2">
      <c r="B225" s="126"/>
      <c r="C225" s="61"/>
      <c r="J225" s="16"/>
      <c r="S225" s="61"/>
      <c r="Z225" s="16"/>
      <c r="AI225" s="61"/>
      <c r="AP225" s="16"/>
      <c r="AX225" s="16"/>
      <c r="BF225" s="16"/>
      <c r="BH225" s="16"/>
    </row>
    <row r="226" spans="2:60" ht="12.75" x14ac:dyDescent="0.2">
      <c r="B226" s="126"/>
      <c r="C226" s="61"/>
      <c r="J226" s="16"/>
      <c r="S226" s="61"/>
      <c r="Z226" s="16"/>
      <c r="AI226" s="61"/>
      <c r="AP226" s="16"/>
      <c r="AX226" s="16"/>
      <c r="BF226" s="16"/>
      <c r="BH226" s="16"/>
    </row>
    <row r="227" spans="2:60" ht="12.75" x14ac:dyDescent="0.2">
      <c r="B227" s="126"/>
      <c r="C227" s="61"/>
      <c r="J227" s="16"/>
      <c r="S227" s="61"/>
      <c r="Z227" s="16"/>
      <c r="AI227" s="61"/>
      <c r="AP227" s="16"/>
      <c r="AX227" s="16"/>
      <c r="BF227" s="16"/>
      <c r="BH227" s="16"/>
    </row>
    <row r="228" spans="2:60" ht="12.75" x14ac:dyDescent="0.2">
      <c r="B228" s="126"/>
      <c r="C228" s="61"/>
      <c r="J228" s="16"/>
      <c r="S228" s="61"/>
      <c r="Z228" s="16"/>
      <c r="AI228" s="61"/>
      <c r="AP228" s="16"/>
      <c r="AX228" s="16"/>
      <c r="BF228" s="16"/>
      <c r="BH228" s="16"/>
    </row>
    <row r="229" spans="2:60" ht="12.75" x14ac:dyDescent="0.2">
      <c r="B229" s="126"/>
      <c r="C229" s="61"/>
      <c r="J229" s="16"/>
      <c r="S229" s="61"/>
      <c r="Z229" s="16"/>
      <c r="AI229" s="61"/>
      <c r="AP229" s="16"/>
      <c r="AX229" s="16"/>
      <c r="BF229" s="16"/>
      <c r="BH229" s="16"/>
    </row>
    <row r="230" spans="2:60" ht="12.75" x14ac:dyDescent="0.2">
      <c r="B230" s="126"/>
      <c r="C230" s="61"/>
      <c r="J230" s="16"/>
      <c r="S230" s="61"/>
      <c r="Z230" s="16"/>
      <c r="AI230" s="61"/>
      <c r="AP230" s="16"/>
      <c r="AX230" s="16"/>
      <c r="BF230" s="16"/>
      <c r="BH230" s="16"/>
    </row>
    <row r="231" spans="2:60" ht="12.75" x14ac:dyDescent="0.2">
      <c r="B231" s="126"/>
      <c r="C231" s="61"/>
      <c r="J231" s="16"/>
      <c r="S231" s="61"/>
      <c r="Z231" s="16"/>
      <c r="AI231" s="61"/>
      <c r="AP231" s="16"/>
      <c r="AX231" s="16"/>
      <c r="BF231" s="16"/>
      <c r="BH231" s="16"/>
    </row>
    <row r="232" spans="2:60" ht="12.75" x14ac:dyDescent="0.2">
      <c r="B232" s="126"/>
      <c r="C232" s="61"/>
      <c r="J232" s="16"/>
      <c r="S232" s="61"/>
      <c r="Z232" s="16"/>
      <c r="AI232" s="61"/>
      <c r="AP232" s="16"/>
      <c r="AX232" s="16"/>
      <c r="BF232" s="16"/>
      <c r="BH232" s="16"/>
    </row>
    <row r="233" spans="2:60" ht="12.75" x14ac:dyDescent="0.2">
      <c r="B233" s="126"/>
      <c r="C233" s="61"/>
      <c r="J233" s="16"/>
      <c r="S233" s="61"/>
      <c r="Z233" s="16"/>
      <c r="AI233" s="61"/>
      <c r="AP233" s="16"/>
      <c r="AX233" s="16"/>
      <c r="BF233" s="16"/>
      <c r="BH233" s="16"/>
    </row>
    <row r="234" spans="2:60" ht="12.75" x14ac:dyDescent="0.2">
      <c r="B234" s="126"/>
      <c r="C234" s="61"/>
      <c r="J234" s="16"/>
      <c r="S234" s="61"/>
      <c r="Z234" s="16"/>
      <c r="AI234" s="61"/>
      <c r="AP234" s="16"/>
      <c r="AX234" s="16"/>
      <c r="BF234" s="16"/>
      <c r="BH234" s="16"/>
    </row>
    <row r="235" spans="2:60" ht="12.75" x14ac:dyDescent="0.2">
      <c r="B235" s="126"/>
      <c r="C235" s="61"/>
      <c r="J235" s="16"/>
      <c r="S235" s="61"/>
      <c r="Z235" s="16"/>
      <c r="AI235" s="61"/>
      <c r="AP235" s="16"/>
      <c r="AX235" s="16"/>
      <c r="BF235" s="16"/>
      <c r="BH235" s="16"/>
    </row>
    <row r="236" spans="2:60" ht="12.75" x14ac:dyDescent="0.2">
      <c r="B236" s="126"/>
      <c r="C236" s="61"/>
      <c r="J236" s="16"/>
      <c r="S236" s="61"/>
      <c r="Z236" s="16"/>
      <c r="AI236" s="61"/>
      <c r="AP236" s="16"/>
      <c r="AX236" s="16"/>
      <c r="BF236" s="16"/>
      <c r="BH236" s="16"/>
    </row>
    <row r="237" spans="2:60" ht="12.75" x14ac:dyDescent="0.2">
      <c r="B237" s="126"/>
      <c r="C237" s="61"/>
      <c r="J237" s="16"/>
      <c r="S237" s="61"/>
      <c r="Z237" s="16"/>
      <c r="AI237" s="61"/>
      <c r="AP237" s="16"/>
      <c r="AX237" s="16"/>
      <c r="BF237" s="16"/>
      <c r="BH237" s="16"/>
    </row>
    <row r="238" spans="2:60" ht="12.75" x14ac:dyDescent="0.2">
      <c r="B238" s="126"/>
      <c r="C238" s="61"/>
      <c r="J238" s="16"/>
      <c r="S238" s="61"/>
      <c r="Z238" s="16"/>
      <c r="AI238" s="61"/>
      <c r="AP238" s="16"/>
      <c r="AX238" s="16"/>
      <c r="BF238" s="16"/>
      <c r="BH238" s="16"/>
    </row>
    <row r="239" spans="2:60" ht="12.75" x14ac:dyDescent="0.2">
      <c r="B239" s="126"/>
      <c r="C239" s="61"/>
      <c r="J239" s="16"/>
      <c r="S239" s="61"/>
      <c r="Z239" s="16"/>
      <c r="AI239" s="61"/>
      <c r="AP239" s="16"/>
      <c r="AX239" s="16"/>
      <c r="BF239" s="16"/>
      <c r="BH239" s="16"/>
    </row>
    <row r="240" spans="2:60" ht="12.75" x14ac:dyDescent="0.2">
      <c r="B240" s="126"/>
      <c r="C240" s="61"/>
      <c r="J240" s="16"/>
      <c r="S240" s="61"/>
      <c r="Z240" s="16"/>
      <c r="AI240" s="61"/>
      <c r="AP240" s="16"/>
      <c r="AX240" s="16"/>
      <c r="BF240" s="16"/>
      <c r="BH240" s="16"/>
    </row>
    <row r="241" spans="2:60" ht="12.75" x14ac:dyDescent="0.2">
      <c r="B241" s="126"/>
      <c r="C241" s="61"/>
      <c r="J241" s="16"/>
      <c r="S241" s="61"/>
      <c r="Z241" s="16"/>
      <c r="AI241" s="61"/>
      <c r="AP241" s="16"/>
      <c r="AX241" s="16"/>
      <c r="BF241" s="16"/>
      <c r="BH241" s="16"/>
    </row>
    <row r="242" spans="2:60" ht="12.75" x14ac:dyDescent="0.2">
      <c r="B242" s="126"/>
      <c r="C242" s="61"/>
      <c r="J242" s="16"/>
      <c r="S242" s="61"/>
      <c r="Z242" s="16"/>
      <c r="AI242" s="61"/>
      <c r="AP242" s="16"/>
      <c r="AX242" s="16"/>
      <c r="BF242" s="16"/>
      <c r="BH242" s="16"/>
    </row>
    <row r="243" spans="2:60" ht="12.75" x14ac:dyDescent="0.2">
      <c r="B243" s="126"/>
      <c r="C243" s="61"/>
      <c r="J243" s="16"/>
      <c r="S243" s="61"/>
      <c r="Z243" s="16"/>
      <c r="AI243" s="61"/>
      <c r="AP243" s="16"/>
      <c r="AX243" s="16"/>
      <c r="BF243" s="16"/>
      <c r="BH243" s="16"/>
    </row>
    <row r="244" spans="2:60" ht="12.75" x14ac:dyDescent="0.2">
      <c r="B244" s="126"/>
      <c r="C244" s="61"/>
      <c r="J244" s="16"/>
      <c r="S244" s="61"/>
      <c r="Z244" s="16"/>
      <c r="AI244" s="61"/>
      <c r="AP244" s="16"/>
      <c r="AX244" s="16"/>
      <c r="BF244" s="16"/>
      <c r="BH244" s="16"/>
    </row>
    <row r="245" spans="2:60" ht="12.75" x14ac:dyDescent="0.2">
      <c r="B245" s="126"/>
      <c r="C245" s="61"/>
      <c r="J245" s="16"/>
      <c r="S245" s="61"/>
      <c r="Z245" s="16"/>
      <c r="AI245" s="61"/>
      <c r="AP245" s="16"/>
      <c r="AX245" s="16"/>
      <c r="BF245" s="16"/>
      <c r="BH245" s="16"/>
    </row>
    <row r="246" spans="2:60" ht="12.75" x14ac:dyDescent="0.2">
      <c r="B246" s="126"/>
      <c r="C246" s="61"/>
      <c r="J246" s="16"/>
      <c r="S246" s="61"/>
      <c r="Z246" s="16"/>
      <c r="AI246" s="61"/>
      <c r="AP246" s="16"/>
      <c r="AX246" s="16"/>
      <c r="BF246" s="16"/>
      <c r="BH246" s="16"/>
    </row>
    <row r="247" spans="2:60" ht="12.75" x14ac:dyDescent="0.2">
      <c r="B247" s="126"/>
      <c r="C247" s="61"/>
      <c r="J247" s="16"/>
      <c r="S247" s="61"/>
      <c r="Z247" s="16"/>
      <c r="AI247" s="61"/>
      <c r="AP247" s="16"/>
      <c r="AX247" s="16"/>
      <c r="BF247" s="16"/>
      <c r="BH247" s="16"/>
    </row>
    <row r="248" spans="2:60" ht="12.75" x14ac:dyDescent="0.2">
      <c r="B248" s="126"/>
      <c r="C248" s="61"/>
      <c r="J248" s="16"/>
      <c r="S248" s="61"/>
      <c r="Z248" s="16"/>
      <c r="AI248" s="61"/>
      <c r="AP248" s="16"/>
      <c r="AX248" s="16"/>
      <c r="BF248" s="16"/>
      <c r="BH248" s="16"/>
    </row>
    <row r="249" spans="2:60" ht="12.75" x14ac:dyDescent="0.2">
      <c r="B249" s="126"/>
      <c r="C249" s="61"/>
      <c r="J249" s="16"/>
      <c r="S249" s="61"/>
      <c r="Z249" s="16"/>
      <c r="AI249" s="61"/>
      <c r="AP249" s="16"/>
      <c r="AX249" s="16"/>
      <c r="BF249" s="16"/>
      <c r="BH249" s="16"/>
    </row>
    <row r="250" spans="2:60" ht="12.75" x14ac:dyDescent="0.2">
      <c r="B250" s="126"/>
      <c r="C250" s="61"/>
      <c r="J250" s="16"/>
      <c r="S250" s="61"/>
      <c r="Z250" s="16"/>
      <c r="AI250" s="61"/>
      <c r="AP250" s="16"/>
      <c r="AX250" s="16"/>
      <c r="BF250" s="16"/>
      <c r="BH250" s="16"/>
    </row>
    <row r="251" spans="2:60" ht="12.75" x14ac:dyDescent="0.2">
      <c r="B251" s="126"/>
      <c r="C251" s="61"/>
      <c r="J251" s="16"/>
      <c r="S251" s="61"/>
      <c r="Z251" s="16"/>
      <c r="AI251" s="61"/>
      <c r="AP251" s="16"/>
      <c r="AX251" s="16"/>
      <c r="BF251" s="16"/>
      <c r="BH251" s="16"/>
    </row>
    <row r="252" spans="2:60" ht="12.75" x14ac:dyDescent="0.2">
      <c r="B252" s="126"/>
      <c r="C252" s="61"/>
      <c r="J252" s="16"/>
      <c r="S252" s="61"/>
      <c r="Z252" s="16"/>
      <c r="AI252" s="61"/>
      <c r="AP252" s="16"/>
      <c r="AX252" s="16"/>
      <c r="BF252" s="16"/>
      <c r="BH252" s="16"/>
    </row>
    <row r="253" spans="2:60" ht="12.75" x14ac:dyDescent="0.2">
      <c r="B253" s="126"/>
      <c r="C253" s="61"/>
      <c r="J253" s="16"/>
      <c r="S253" s="61"/>
      <c r="Z253" s="16"/>
      <c r="AI253" s="61"/>
      <c r="AP253" s="16"/>
      <c r="AX253" s="16"/>
      <c r="BF253" s="16"/>
      <c r="BH253" s="16"/>
    </row>
    <row r="254" spans="2:60" ht="12.75" x14ac:dyDescent="0.2">
      <c r="B254" s="126"/>
      <c r="C254" s="61"/>
      <c r="J254" s="16"/>
      <c r="S254" s="61"/>
      <c r="Z254" s="16"/>
      <c r="AI254" s="61"/>
      <c r="AP254" s="16"/>
      <c r="AX254" s="16"/>
      <c r="BF254" s="16"/>
      <c r="BH254" s="16"/>
    </row>
    <row r="255" spans="2:60" ht="12.75" x14ac:dyDescent="0.2">
      <c r="B255" s="126"/>
      <c r="C255" s="61"/>
      <c r="J255" s="16"/>
      <c r="S255" s="61"/>
      <c r="Z255" s="16"/>
      <c r="AI255" s="61"/>
      <c r="AP255" s="16"/>
      <c r="AX255" s="16"/>
      <c r="BF255" s="16"/>
      <c r="BH255" s="16"/>
    </row>
    <row r="256" spans="2:60" ht="12.75" x14ac:dyDescent="0.2">
      <c r="B256" s="126"/>
      <c r="C256" s="61"/>
      <c r="J256" s="16"/>
      <c r="S256" s="61"/>
      <c r="Z256" s="16"/>
      <c r="AI256" s="61"/>
      <c r="AP256" s="16"/>
      <c r="AX256" s="16"/>
      <c r="BF256" s="16"/>
      <c r="BH256" s="16"/>
    </row>
    <row r="257" spans="2:60" ht="12.75" x14ac:dyDescent="0.2">
      <c r="B257" s="126"/>
      <c r="C257" s="61"/>
      <c r="J257" s="16"/>
      <c r="S257" s="61"/>
      <c r="Z257" s="16"/>
      <c r="AI257" s="61"/>
      <c r="AP257" s="16"/>
      <c r="AX257" s="16"/>
      <c r="BF257" s="16"/>
      <c r="BH257" s="16"/>
    </row>
    <row r="258" spans="2:60" ht="12.75" x14ac:dyDescent="0.2">
      <c r="B258" s="126"/>
      <c r="C258" s="61"/>
      <c r="J258" s="16"/>
      <c r="S258" s="61"/>
      <c r="Z258" s="16"/>
      <c r="AI258" s="61"/>
      <c r="AP258" s="16"/>
      <c r="AX258" s="16"/>
      <c r="BF258" s="16"/>
      <c r="BH258" s="16"/>
    </row>
    <row r="259" spans="2:60" ht="12.75" x14ac:dyDescent="0.2">
      <c r="B259" s="126"/>
      <c r="C259" s="61"/>
      <c r="J259" s="16"/>
      <c r="S259" s="61"/>
      <c r="Z259" s="16"/>
      <c r="AI259" s="61"/>
      <c r="AP259" s="16"/>
      <c r="AX259" s="16"/>
      <c r="BF259" s="16"/>
      <c r="BH259" s="16"/>
    </row>
    <row r="260" spans="2:60" ht="12.75" x14ac:dyDescent="0.2">
      <c r="B260" s="126"/>
      <c r="C260" s="61"/>
      <c r="J260" s="16"/>
      <c r="S260" s="61"/>
      <c r="Z260" s="16"/>
      <c r="AI260" s="61"/>
      <c r="AP260" s="16"/>
      <c r="AX260" s="16"/>
      <c r="BF260" s="16"/>
      <c r="BH260" s="16"/>
    </row>
    <row r="261" spans="2:60" ht="12.75" x14ac:dyDescent="0.2">
      <c r="B261" s="126"/>
      <c r="C261" s="61"/>
      <c r="J261" s="16"/>
      <c r="S261" s="61"/>
      <c r="Z261" s="16"/>
      <c r="AI261" s="61"/>
      <c r="AP261" s="16"/>
      <c r="AX261" s="16"/>
      <c r="BF261" s="16"/>
      <c r="BH261" s="16"/>
    </row>
    <row r="262" spans="2:60" ht="12.75" x14ac:dyDescent="0.2">
      <c r="B262" s="126"/>
      <c r="C262" s="61"/>
      <c r="J262" s="16"/>
      <c r="S262" s="61"/>
      <c r="Z262" s="16"/>
      <c r="AI262" s="61"/>
      <c r="AP262" s="16"/>
      <c r="AX262" s="16"/>
      <c r="BF262" s="16"/>
      <c r="BH262" s="16"/>
    </row>
    <row r="263" spans="2:60" ht="12.75" x14ac:dyDescent="0.2">
      <c r="B263" s="126"/>
      <c r="C263" s="61"/>
      <c r="J263" s="16"/>
      <c r="S263" s="61"/>
      <c r="Z263" s="16"/>
      <c r="AI263" s="61"/>
      <c r="AP263" s="16"/>
      <c r="AX263" s="16"/>
      <c r="BF263" s="16"/>
      <c r="BH263" s="16"/>
    </row>
    <row r="264" spans="2:60" ht="12.75" x14ac:dyDescent="0.2">
      <c r="B264" s="126"/>
      <c r="C264" s="61"/>
      <c r="J264" s="16"/>
      <c r="S264" s="61"/>
      <c r="Z264" s="16"/>
      <c r="AI264" s="61"/>
      <c r="AP264" s="16"/>
      <c r="AX264" s="16"/>
      <c r="BF264" s="16"/>
      <c r="BH264" s="16"/>
    </row>
    <row r="265" spans="2:60" ht="12.75" x14ac:dyDescent="0.2">
      <c r="B265" s="126"/>
      <c r="C265" s="61"/>
      <c r="J265" s="16"/>
      <c r="S265" s="61"/>
      <c r="Z265" s="16"/>
      <c r="AI265" s="61"/>
      <c r="AP265" s="16"/>
      <c r="AX265" s="16"/>
      <c r="BF265" s="16"/>
      <c r="BH265" s="16"/>
    </row>
    <row r="266" spans="2:60" ht="12.75" x14ac:dyDescent="0.2">
      <c r="B266" s="126"/>
      <c r="C266" s="61"/>
      <c r="J266" s="16"/>
      <c r="S266" s="61"/>
      <c r="Z266" s="16"/>
      <c r="AI266" s="61"/>
      <c r="AP266" s="16"/>
      <c r="AX266" s="16"/>
      <c r="BF266" s="16"/>
      <c r="BH266" s="16"/>
    </row>
    <row r="267" spans="2:60" ht="12.75" x14ac:dyDescent="0.2">
      <c r="B267" s="126"/>
      <c r="C267" s="61"/>
      <c r="J267" s="16"/>
      <c r="S267" s="61"/>
      <c r="Z267" s="16"/>
      <c r="AI267" s="61"/>
      <c r="AP267" s="16"/>
      <c r="AX267" s="16"/>
      <c r="BF267" s="16"/>
      <c r="BH267" s="16"/>
    </row>
    <row r="268" spans="2:60" ht="12.75" x14ac:dyDescent="0.2">
      <c r="B268" s="126"/>
      <c r="C268" s="61"/>
      <c r="J268" s="16"/>
      <c r="S268" s="61"/>
      <c r="Z268" s="16"/>
      <c r="AI268" s="61"/>
      <c r="AP268" s="16"/>
      <c r="AX268" s="16"/>
      <c r="BF268" s="16"/>
      <c r="BH268" s="16"/>
    </row>
    <row r="269" spans="2:60" ht="12.75" x14ac:dyDescent="0.2">
      <c r="B269" s="126"/>
      <c r="C269" s="61"/>
      <c r="J269" s="16"/>
      <c r="S269" s="61"/>
      <c r="Z269" s="16"/>
      <c r="AI269" s="61"/>
      <c r="AP269" s="16"/>
      <c r="AX269" s="16"/>
      <c r="BF269" s="16"/>
      <c r="BH269" s="16"/>
    </row>
    <row r="270" spans="2:60" ht="12.75" x14ac:dyDescent="0.2">
      <c r="B270" s="126"/>
      <c r="C270" s="61"/>
      <c r="J270" s="16"/>
      <c r="S270" s="61"/>
      <c r="Z270" s="16"/>
      <c r="AI270" s="61"/>
      <c r="AP270" s="16"/>
      <c r="AX270" s="16"/>
      <c r="BF270" s="16"/>
      <c r="BH270" s="16"/>
    </row>
    <row r="271" spans="2:60" ht="12.75" x14ac:dyDescent="0.2">
      <c r="B271" s="126"/>
      <c r="C271" s="61"/>
      <c r="J271" s="16"/>
      <c r="S271" s="61"/>
      <c r="Z271" s="16"/>
      <c r="AI271" s="61"/>
      <c r="AP271" s="16"/>
      <c r="AX271" s="16"/>
      <c r="BF271" s="16"/>
      <c r="BH271" s="16"/>
    </row>
    <row r="272" spans="2:60" ht="12.75" x14ac:dyDescent="0.2">
      <c r="B272" s="126"/>
      <c r="C272" s="61"/>
      <c r="J272" s="16"/>
      <c r="S272" s="61"/>
      <c r="Z272" s="16"/>
      <c r="AI272" s="61"/>
      <c r="AP272" s="16"/>
      <c r="AX272" s="16"/>
      <c r="BF272" s="16"/>
      <c r="BH272" s="16"/>
    </row>
    <row r="273" spans="2:60" ht="12.75" x14ac:dyDescent="0.2">
      <c r="B273" s="126"/>
      <c r="C273" s="61"/>
      <c r="J273" s="16"/>
      <c r="S273" s="61"/>
      <c r="Z273" s="16"/>
      <c r="AI273" s="61"/>
      <c r="AP273" s="16"/>
      <c r="AX273" s="16"/>
      <c r="BF273" s="16"/>
      <c r="BH273" s="16"/>
    </row>
    <row r="274" spans="2:60" ht="12.75" x14ac:dyDescent="0.2">
      <c r="B274" s="126"/>
      <c r="C274" s="61"/>
      <c r="J274" s="16"/>
      <c r="S274" s="61"/>
      <c r="Z274" s="16"/>
      <c r="AI274" s="61"/>
      <c r="AP274" s="16"/>
      <c r="AX274" s="16"/>
      <c r="BF274" s="16"/>
      <c r="BH274" s="16"/>
    </row>
    <row r="275" spans="2:60" ht="12.75" x14ac:dyDescent="0.2">
      <c r="B275" s="126"/>
      <c r="C275" s="61"/>
      <c r="J275" s="16"/>
      <c r="S275" s="61"/>
      <c r="Z275" s="16"/>
      <c r="AI275" s="61"/>
      <c r="AP275" s="16"/>
      <c r="AX275" s="16"/>
      <c r="BF275" s="16"/>
      <c r="BH275" s="16"/>
    </row>
    <row r="276" spans="2:60" ht="12.75" x14ac:dyDescent="0.2">
      <c r="B276" s="126"/>
      <c r="C276" s="61"/>
      <c r="J276" s="16"/>
      <c r="S276" s="61"/>
      <c r="Z276" s="16"/>
      <c r="AI276" s="61"/>
      <c r="AP276" s="16"/>
      <c r="AX276" s="16"/>
      <c r="BF276" s="16"/>
      <c r="BH276" s="16"/>
    </row>
    <row r="277" spans="2:60" ht="12.75" x14ac:dyDescent="0.2">
      <c r="B277" s="126"/>
      <c r="C277" s="61"/>
      <c r="J277" s="16"/>
      <c r="S277" s="61"/>
      <c r="Z277" s="16"/>
      <c r="AI277" s="61"/>
      <c r="AP277" s="16"/>
      <c r="AX277" s="16"/>
      <c r="BF277" s="16"/>
      <c r="BH277" s="16"/>
    </row>
    <row r="278" spans="2:60" ht="12.75" x14ac:dyDescent="0.2">
      <c r="B278" s="126"/>
      <c r="C278" s="61"/>
      <c r="J278" s="16"/>
      <c r="S278" s="61"/>
      <c r="Z278" s="16"/>
      <c r="AI278" s="61"/>
      <c r="AP278" s="16"/>
      <c r="AX278" s="16"/>
      <c r="BF278" s="16"/>
      <c r="BH278" s="16"/>
    </row>
    <row r="279" spans="2:60" ht="12.75" x14ac:dyDescent="0.2">
      <c r="B279" s="126"/>
      <c r="C279" s="61"/>
      <c r="J279" s="16"/>
      <c r="S279" s="61"/>
      <c r="Z279" s="16"/>
      <c r="AI279" s="61"/>
      <c r="AP279" s="16"/>
      <c r="AX279" s="16"/>
      <c r="BF279" s="16"/>
      <c r="BH279" s="16"/>
    </row>
    <row r="280" spans="2:60" ht="12.75" x14ac:dyDescent="0.2">
      <c r="B280" s="126"/>
      <c r="C280" s="61"/>
      <c r="J280" s="16"/>
      <c r="S280" s="61"/>
      <c r="Z280" s="16"/>
      <c r="AI280" s="61"/>
      <c r="AP280" s="16"/>
      <c r="AX280" s="16"/>
      <c r="BF280" s="16"/>
      <c r="BH280" s="16"/>
    </row>
    <row r="281" spans="2:60" ht="12.75" x14ac:dyDescent="0.2">
      <c r="B281" s="126"/>
      <c r="C281" s="61"/>
      <c r="J281" s="16"/>
      <c r="S281" s="61"/>
      <c r="Z281" s="16"/>
      <c r="AI281" s="61"/>
      <c r="AP281" s="16"/>
      <c r="AX281" s="16"/>
      <c r="BF281" s="16"/>
      <c r="BH281" s="16"/>
    </row>
    <row r="282" spans="2:60" ht="12.75" x14ac:dyDescent="0.2">
      <c r="B282" s="126"/>
      <c r="C282" s="61"/>
      <c r="J282" s="16"/>
      <c r="S282" s="61"/>
      <c r="Z282" s="16"/>
      <c r="AI282" s="61"/>
      <c r="AP282" s="16"/>
      <c r="AX282" s="16"/>
      <c r="BF282" s="16"/>
      <c r="BH282" s="16"/>
    </row>
    <row r="283" spans="2:60" ht="12.75" x14ac:dyDescent="0.2">
      <c r="B283" s="126"/>
      <c r="C283" s="61"/>
      <c r="J283" s="16"/>
      <c r="S283" s="61"/>
      <c r="Z283" s="16"/>
      <c r="AI283" s="61"/>
      <c r="AP283" s="16"/>
      <c r="AX283" s="16"/>
      <c r="BF283" s="16"/>
      <c r="BH283" s="16"/>
    </row>
    <row r="284" spans="2:60" ht="12.75" x14ac:dyDescent="0.2">
      <c r="B284" s="126"/>
      <c r="C284" s="61"/>
      <c r="J284" s="16"/>
      <c r="S284" s="61"/>
      <c r="Z284" s="16"/>
      <c r="AI284" s="61"/>
      <c r="AP284" s="16"/>
      <c r="AX284" s="16"/>
      <c r="BF284" s="16"/>
      <c r="BH284" s="16"/>
    </row>
    <row r="285" spans="2:60" ht="12.75" x14ac:dyDescent="0.2">
      <c r="B285" s="126"/>
      <c r="C285" s="61"/>
      <c r="J285" s="16"/>
      <c r="S285" s="61"/>
      <c r="Z285" s="16"/>
      <c r="AI285" s="61"/>
      <c r="AP285" s="16"/>
      <c r="AX285" s="16"/>
      <c r="BF285" s="16"/>
      <c r="BH285" s="16"/>
    </row>
    <row r="286" spans="2:60" ht="12.75" x14ac:dyDescent="0.2">
      <c r="B286" s="126"/>
      <c r="C286" s="61"/>
      <c r="J286" s="16"/>
      <c r="S286" s="61"/>
      <c r="Z286" s="16"/>
      <c r="AI286" s="61"/>
      <c r="AP286" s="16"/>
      <c r="AX286" s="16"/>
      <c r="BF286" s="16"/>
      <c r="BH286" s="16"/>
    </row>
    <row r="287" spans="2:60" ht="12.75" x14ac:dyDescent="0.2">
      <c r="B287" s="126"/>
      <c r="C287" s="61"/>
      <c r="J287" s="16"/>
      <c r="S287" s="61"/>
      <c r="Z287" s="16"/>
      <c r="AI287" s="61"/>
      <c r="AP287" s="16"/>
      <c r="AX287" s="16"/>
      <c r="BF287" s="16"/>
      <c r="BH287" s="16"/>
    </row>
    <row r="288" spans="2:60" ht="12.75" x14ac:dyDescent="0.2">
      <c r="B288" s="126"/>
      <c r="C288" s="61"/>
      <c r="J288" s="16"/>
      <c r="S288" s="61"/>
      <c r="Z288" s="16"/>
      <c r="AI288" s="61"/>
      <c r="AP288" s="16"/>
      <c r="AX288" s="16"/>
      <c r="BF288" s="16"/>
      <c r="BH288" s="16"/>
    </row>
    <row r="289" spans="2:60" ht="12.75" x14ac:dyDescent="0.2">
      <c r="B289" s="126"/>
      <c r="C289" s="61"/>
      <c r="J289" s="16"/>
      <c r="S289" s="61"/>
      <c r="Z289" s="16"/>
      <c r="AI289" s="61"/>
      <c r="AP289" s="16"/>
      <c r="AX289" s="16"/>
      <c r="BF289" s="16"/>
      <c r="BH289" s="16"/>
    </row>
    <row r="290" spans="2:60" ht="12.75" x14ac:dyDescent="0.2">
      <c r="B290" s="126"/>
      <c r="C290" s="61"/>
      <c r="J290" s="16"/>
      <c r="S290" s="61"/>
      <c r="Z290" s="16"/>
      <c r="AI290" s="61"/>
      <c r="AP290" s="16"/>
      <c r="AX290" s="16"/>
      <c r="BF290" s="16"/>
      <c r="BH290" s="16"/>
    </row>
    <row r="291" spans="2:60" ht="12.75" x14ac:dyDescent="0.2">
      <c r="B291" s="126"/>
      <c r="C291" s="61"/>
      <c r="J291" s="16"/>
      <c r="S291" s="61"/>
      <c r="Z291" s="16"/>
      <c r="AI291" s="61"/>
      <c r="AP291" s="16"/>
      <c r="AX291" s="16"/>
      <c r="BF291" s="16"/>
      <c r="BH291" s="16"/>
    </row>
    <row r="292" spans="2:60" ht="12.75" x14ac:dyDescent="0.2">
      <c r="B292" s="126"/>
      <c r="C292" s="61"/>
      <c r="J292" s="16"/>
      <c r="S292" s="61"/>
      <c r="Z292" s="16"/>
      <c r="AI292" s="61"/>
      <c r="AP292" s="16"/>
      <c r="AX292" s="16"/>
      <c r="BF292" s="16"/>
      <c r="BH292" s="16"/>
    </row>
    <row r="293" spans="2:60" ht="12.75" x14ac:dyDescent="0.2">
      <c r="B293" s="126"/>
      <c r="C293" s="61"/>
      <c r="J293" s="16"/>
      <c r="S293" s="61"/>
      <c r="Z293" s="16"/>
      <c r="AI293" s="61"/>
      <c r="AP293" s="16"/>
      <c r="AX293" s="16"/>
      <c r="BF293" s="16"/>
      <c r="BH293" s="16"/>
    </row>
    <row r="294" spans="2:60" ht="12.75" x14ac:dyDescent="0.2">
      <c r="B294" s="126"/>
      <c r="C294" s="61"/>
      <c r="J294" s="16"/>
      <c r="S294" s="61"/>
      <c r="Z294" s="16"/>
      <c r="AI294" s="61"/>
      <c r="AP294" s="16"/>
      <c r="AX294" s="16"/>
      <c r="BF294" s="16"/>
      <c r="BH294" s="16"/>
    </row>
    <row r="295" spans="2:60" ht="12.75" x14ac:dyDescent="0.2">
      <c r="B295" s="126"/>
      <c r="C295" s="61"/>
      <c r="J295" s="16"/>
      <c r="S295" s="61"/>
      <c r="Z295" s="16"/>
      <c r="AI295" s="61"/>
      <c r="AP295" s="16"/>
      <c r="AX295" s="16"/>
      <c r="BF295" s="16"/>
      <c r="BH295" s="16"/>
    </row>
    <row r="296" spans="2:60" ht="12.75" x14ac:dyDescent="0.2">
      <c r="B296" s="126"/>
      <c r="C296" s="61"/>
      <c r="J296" s="16"/>
      <c r="S296" s="61"/>
      <c r="Z296" s="16"/>
      <c r="AI296" s="61"/>
      <c r="AP296" s="16"/>
      <c r="AX296" s="16"/>
      <c r="BF296" s="16"/>
      <c r="BH296" s="16"/>
    </row>
    <row r="297" spans="2:60" ht="12.75" x14ac:dyDescent="0.2">
      <c r="B297" s="126"/>
      <c r="C297" s="61"/>
      <c r="J297" s="16"/>
      <c r="S297" s="61"/>
      <c r="Z297" s="16"/>
      <c r="AI297" s="61"/>
      <c r="AP297" s="16"/>
      <c r="AX297" s="16"/>
      <c r="BF297" s="16"/>
      <c r="BH297" s="16"/>
    </row>
    <row r="298" spans="2:60" ht="12.75" x14ac:dyDescent="0.2">
      <c r="B298" s="126"/>
      <c r="C298" s="61"/>
      <c r="J298" s="16"/>
      <c r="S298" s="61"/>
      <c r="Z298" s="16"/>
      <c r="AI298" s="61"/>
      <c r="AP298" s="16"/>
      <c r="AX298" s="16"/>
      <c r="BF298" s="16"/>
      <c r="BH298" s="16"/>
    </row>
    <row r="299" spans="2:60" ht="12.75" x14ac:dyDescent="0.2">
      <c r="B299" s="126"/>
      <c r="C299" s="61"/>
      <c r="J299" s="16"/>
      <c r="S299" s="61"/>
      <c r="Z299" s="16"/>
      <c r="AI299" s="61"/>
      <c r="AP299" s="16"/>
      <c r="AX299" s="16"/>
      <c r="BF299" s="16"/>
      <c r="BH299" s="16"/>
    </row>
    <row r="300" spans="2:60" ht="12.75" x14ac:dyDescent="0.2">
      <c r="B300" s="126"/>
      <c r="C300" s="61"/>
      <c r="J300" s="16"/>
      <c r="S300" s="61"/>
      <c r="Z300" s="16"/>
      <c r="AI300" s="61"/>
      <c r="AP300" s="16"/>
      <c r="AX300" s="16"/>
      <c r="BF300" s="16"/>
      <c r="BH300" s="16"/>
    </row>
    <row r="301" spans="2:60" ht="12.75" x14ac:dyDescent="0.2">
      <c r="B301" s="126"/>
      <c r="C301" s="61"/>
      <c r="J301" s="16"/>
      <c r="S301" s="61"/>
      <c r="Z301" s="16"/>
      <c r="AI301" s="61"/>
      <c r="AP301" s="16"/>
      <c r="AX301" s="16"/>
      <c r="BF301" s="16"/>
      <c r="BH301" s="16"/>
    </row>
    <row r="302" spans="2:60" ht="12.75" x14ac:dyDescent="0.2">
      <c r="B302" s="126"/>
      <c r="C302" s="61"/>
      <c r="J302" s="16"/>
      <c r="S302" s="61"/>
      <c r="Z302" s="16"/>
      <c r="AI302" s="61"/>
      <c r="AP302" s="16"/>
      <c r="AX302" s="16"/>
      <c r="BF302" s="16"/>
      <c r="BH302" s="16"/>
    </row>
    <row r="303" spans="2:60" ht="12.75" x14ac:dyDescent="0.2">
      <c r="B303" s="126"/>
      <c r="C303" s="61"/>
      <c r="J303" s="16"/>
      <c r="S303" s="61"/>
      <c r="Z303" s="16"/>
      <c r="AI303" s="61"/>
      <c r="AP303" s="16"/>
      <c r="AX303" s="16"/>
      <c r="BF303" s="16"/>
      <c r="BH303" s="16"/>
    </row>
    <row r="304" spans="2:60" ht="12.75" x14ac:dyDescent="0.2">
      <c r="B304" s="126"/>
      <c r="C304" s="61"/>
      <c r="J304" s="16"/>
      <c r="S304" s="61"/>
      <c r="Z304" s="16"/>
      <c r="AI304" s="61"/>
      <c r="AP304" s="16"/>
      <c r="AX304" s="16"/>
      <c r="BF304" s="16"/>
      <c r="BH304" s="16"/>
    </row>
    <row r="305" spans="2:60" ht="12.75" x14ac:dyDescent="0.2">
      <c r="B305" s="126"/>
      <c r="C305" s="61"/>
      <c r="J305" s="16"/>
      <c r="S305" s="61"/>
      <c r="Z305" s="16"/>
      <c r="AI305" s="61"/>
      <c r="AP305" s="16"/>
      <c r="AX305" s="16"/>
      <c r="BF305" s="16"/>
      <c r="BH305" s="16"/>
    </row>
    <row r="306" spans="2:60" ht="12.75" x14ac:dyDescent="0.2">
      <c r="B306" s="126"/>
      <c r="C306" s="61"/>
      <c r="J306" s="16"/>
      <c r="S306" s="61"/>
      <c r="Z306" s="16"/>
      <c r="AI306" s="61"/>
      <c r="AP306" s="16"/>
      <c r="AX306" s="16"/>
      <c r="BF306" s="16"/>
      <c r="BH306" s="16"/>
    </row>
    <row r="307" spans="2:60" ht="12.75" x14ac:dyDescent="0.2">
      <c r="B307" s="126"/>
      <c r="C307" s="61"/>
      <c r="J307" s="16"/>
      <c r="S307" s="61"/>
      <c r="Z307" s="16"/>
      <c r="AI307" s="61"/>
      <c r="AP307" s="16"/>
      <c r="AX307" s="16"/>
      <c r="BF307" s="16"/>
      <c r="BH307" s="16"/>
    </row>
    <row r="308" spans="2:60" ht="12.75" x14ac:dyDescent="0.2">
      <c r="B308" s="126"/>
      <c r="C308" s="61"/>
      <c r="J308" s="16"/>
      <c r="S308" s="61"/>
      <c r="Z308" s="16"/>
      <c r="AI308" s="61"/>
      <c r="AP308" s="16"/>
      <c r="AX308" s="16"/>
      <c r="BF308" s="16"/>
      <c r="BH308" s="16"/>
    </row>
    <row r="309" spans="2:60" ht="12.75" x14ac:dyDescent="0.2">
      <c r="B309" s="126"/>
      <c r="C309" s="61"/>
      <c r="J309" s="16"/>
      <c r="S309" s="61"/>
      <c r="Z309" s="16"/>
      <c r="AI309" s="61"/>
      <c r="AP309" s="16"/>
      <c r="AX309" s="16"/>
      <c r="BF309" s="16"/>
      <c r="BH309" s="16"/>
    </row>
    <row r="310" spans="2:60" ht="12.75" x14ac:dyDescent="0.2">
      <c r="B310" s="126"/>
      <c r="C310" s="61"/>
      <c r="J310" s="16"/>
      <c r="S310" s="61"/>
      <c r="Z310" s="16"/>
      <c r="AI310" s="61"/>
      <c r="AP310" s="16"/>
      <c r="AX310" s="16"/>
      <c r="BF310" s="16"/>
      <c r="BH310" s="16"/>
    </row>
    <row r="311" spans="2:60" ht="12.75" x14ac:dyDescent="0.2">
      <c r="B311" s="126"/>
      <c r="C311" s="61"/>
      <c r="J311" s="16"/>
      <c r="S311" s="61"/>
      <c r="Z311" s="16"/>
      <c r="AI311" s="61"/>
      <c r="AP311" s="16"/>
      <c r="AX311" s="16"/>
      <c r="BF311" s="16"/>
      <c r="BH311" s="16"/>
    </row>
    <row r="312" spans="2:60" ht="12.75" x14ac:dyDescent="0.2">
      <c r="B312" s="126"/>
      <c r="C312" s="61"/>
      <c r="J312" s="16"/>
      <c r="S312" s="61"/>
      <c r="Z312" s="16"/>
      <c r="AI312" s="61"/>
      <c r="AP312" s="16"/>
      <c r="AX312" s="16"/>
      <c r="BF312" s="16"/>
      <c r="BH312" s="16"/>
    </row>
    <row r="313" spans="2:60" ht="12.75" x14ac:dyDescent="0.2">
      <c r="B313" s="126"/>
      <c r="C313" s="61"/>
      <c r="J313" s="16"/>
      <c r="S313" s="61"/>
      <c r="Z313" s="16"/>
      <c r="AI313" s="61"/>
      <c r="AP313" s="16"/>
      <c r="AX313" s="16"/>
      <c r="BF313" s="16"/>
      <c r="BH313" s="16"/>
    </row>
    <row r="314" spans="2:60" ht="12.75" x14ac:dyDescent="0.2">
      <c r="B314" s="126"/>
      <c r="C314" s="61"/>
      <c r="J314" s="16"/>
      <c r="S314" s="61"/>
      <c r="Z314" s="16"/>
      <c r="AI314" s="61"/>
      <c r="AP314" s="16"/>
      <c r="AX314" s="16"/>
      <c r="BF314" s="16"/>
      <c r="BH314" s="16"/>
    </row>
    <row r="315" spans="2:60" ht="12.75" x14ac:dyDescent="0.2">
      <c r="B315" s="126"/>
      <c r="C315" s="61"/>
      <c r="J315" s="16"/>
      <c r="S315" s="61"/>
      <c r="Z315" s="16"/>
      <c r="AI315" s="61"/>
      <c r="AP315" s="16"/>
      <c r="AX315" s="16"/>
      <c r="BF315" s="16"/>
      <c r="BH315" s="16"/>
    </row>
    <row r="316" spans="2:60" ht="12.75" x14ac:dyDescent="0.2">
      <c r="B316" s="126"/>
      <c r="C316" s="61"/>
      <c r="J316" s="16"/>
      <c r="S316" s="61"/>
      <c r="Z316" s="16"/>
      <c r="AI316" s="61"/>
      <c r="AP316" s="16"/>
      <c r="AX316" s="16"/>
      <c r="BF316" s="16"/>
      <c r="BH316" s="16"/>
    </row>
    <row r="317" spans="2:60" ht="12.75" x14ac:dyDescent="0.2">
      <c r="B317" s="126"/>
      <c r="C317" s="61"/>
      <c r="J317" s="16"/>
      <c r="S317" s="61"/>
      <c r="Z317" s="16"/>
      <c r="AI317" s="61"/>
      <c r="AP317" s="16"/>
      <c r="AX317" s="16"/>
      <c r="BF317" s="16"/>
      <c r="BH317" s="16"/>
    </row>
    <row r="318" spans="2:60" ht="12.75" x14ac:dyDescent="0.2">
      <c r="B318" s="126"/>
      <c r="C318" s="61"/>
      <c r="J318" s="16"/>
      <c r="S318" s="61"/>
      <c r="Z318" s="16"/>
      <c r="AI318" s="61"/>
      <c r="AP318" s="16"/>
      <c r="AX318" s="16"/>
      <c r="BF318" s="16"/>
      <c r="BH318" s="16"/>
    </row>
    <row r="319" spans="2:60" ht="12.75" x14ac:dyDescent="0.2">
      <c r="B319" s="126"/>
      <c r="C319" s="61"/>
      <c r="J319" s="16"/>
      <c r="S319" s="61"/>
      <c r="Z319" s="16"/>
      <c r="AI319" s="61"/>
      <c r="AP319" s="16"/>
      <c r="AX319" s="16"/>
      <c r="BF319" s="16"/>
      <c r="BH319" s="16"/>
    </row>
    <row r="320" spans="2:60" ht="12.75" x14ac:dyDescent="0.2">
      <c r="B320" s="126"/>
      <c r="C320" s="61"/>
      <c r="J320" s="16"/>
      <c r="S320" s="61"/>
      <c r="Z320" s="16"/>
      <c r="AI320" s="61"/>
      <c r="AP320" s="16"/>
      <c r="AX320" s="16"/>
      <c r="BF320" s="16"/>
      <c r="BH320" s="16"/>
    </row>
    <row r="321" spans="2:60" ht="12.75" x14ac:dyDescent="0.2">
      <c r="B321" s="126"/>
      <c r="C321" s="61"/>
      <c r="J321" s="16"/>
      <c r="S321" s="61"/>
      <c r="Z321" s="16"/>
      <c r="AI321" s="61"/>
      <c r="AP321" s="16"/>
      <c r="AX321" s="16"/>
      <c r="BF321" s="16"/>
      <c r="BH321" s="16"/>
    </row>
    <row r="322" spans="2:60" ht="12.75" x14ac:dyDescent="0.2">
      <c r="B322" s="126"/>
      <c r="C322" s="61"/>
      <c r="J322" s="16"/>
      <c r="S322" s="61"/>
      <c r="Z322" s="16"/>
      <c r="AI322" s="61"/>
      <c r="AP322" s="16"/>
      <c r="AX322" s="16"/>
      <c r="BF322" s="16"/>
      <c r="BH322" s="16"/>
    </row>
    <row r="323" spans="2:60" ht="12.75" x14ac:dyDescent="0.2">
      <c r="B323" s="126"/>
      <c r="C323" s="61"/>
      <c r="J323" s="16"/>
      <c r="S323" s="61"/>
      <c r="Z323" s="16"/>
      <c r="AI323" s="61"/>
      <c r="AP323" s="16"/>
      <c r="AX323" s="16"/>
      <c r="BF323" s="16"/>
      <c r="BH323" s="16"/>
    </row>
    <row r="324" spans="2:60" ht="12.75" x14ac:dyDescent="0.2">
      <c r="B324" s="126"/>
      <c r="C324" s="61"/>
      <c r="J324" s="16"/>
      <c r="S324" s="61"/>
      <c r="Z324" s="16"/>
      <c r="AI324" s="61"/>
      <c r="AP324" s="16"/>
      <c r="AX324" s="16"/>
      <c r="BF324" s="16"/>
      <c r="BH324" s="16"/>
    </row>
    <row r="325" spans="2:60" ht="12.75" x14ac:dyDescent="0.2">
      <c r="B325" s="126"/>
      <c r="C325" s="61"/>
      <c r="J325" s="16"/>
      <c r="S325" s="61"/>
      <c r="Z325" s="16"/>
      <c r="AI325" s="61"/>
      <c r="AP325" s="16"/>
      <c r="AX325" s="16"/>
      <c r="BF325" s="16"/>
      <c r="BH325" s="16"/>
    </row>
    <row r="326" spans="2:60" ht="12.75" x14ac:dyDescent="0.2">
      <c r="B326" s="126"/>
      <c r="C326" s="61"/>
      <c r="J326" s="16"/>
      <c r="S326" s="61"/>
      <c r="Z326" s="16"/>
      <c r="AI326" s="61"/>
      <c r="AP326" s="16"/>
      <c r="AX326" s="16"/>
      <c r="BF326" s="16"/>
      <c r="BH326" s="16"/>
    </row>
    <row r="327" spans="2:60" ht="12.75" x14ac:dyDescent="0.2">
      <c r="B327" s="126"/>
      <c r="C327" s="61"/>
      <c r="J327" s="16"/>
      <c r="S327" s="61"/>
      <c r="Z327" s="16"/>
      <c r="AI327" s="61"/>
      <c r="AP327" s="16"/>
      <c r="AX327" s="16"/>
      <c r="BF327" s="16"/>
      <c r="BH327" s="16"/>
    </row>
    <row r="328" spans="2:60" ht="12.75" x14ac:dyDescent="0.2">
      <c r="B328" s="126"/>
      <c r="C328" s="61"/>
      <c r="J328" s="16"/>
      <c r="S328" s="61"/>
      <c r="Z328" s="16"/>
      <c r="AI328" s="61"/>
      <c r="AP328" s="16"/>
      <c r="AX328" s="16"/>
      <c r="BF328" s="16"/>
      <c r="BH328" s="16"/>
    </row>
    <row r="329" spans="2:60" ht="12.75" x14ac:dyDescent="0.2">
      <c r="B329" s="126"/>
      <c r="C329" s="61"/>
      <c r="J329" s="16"/>
      <c r="S329" s="61"/>
      <c r="Z329" s="16"/>
      <c r="AI329" s="61"/>
      <c r="AP329" s="16"/>
      <c r="AX329" s="16"/>
      <c r="BF329" s="16"/>
      <c r="BH329" s="16"/>
    </row>
    <row r="330" spans="2:60" ht="12.75" x14ac:dyDescent="0.2">
      <c r="B330" s="126"/>
      <c r="C330" s="61"/>
      <c r="J330" s="16"/>
      <c r="S330" s="61"/>
      <c r="Z330" s="16"/>
      <c r="AI330" s="61"/>
      <c r="AP330" s="16"/>
      <c r="AX330" s="16"/>
      <c r="BF330" s="16"/>
      <c r="BH330" s="16"/>
    </row>
    <row r="331" spans="2:60" ht="12.75" x14ac:dyDescent="0.2">
      <c r="B331" s="126"/>
      <c r="C331" s="61"/>
      <c r="J331" s="16"/>
      <c r="S331" s="61"/>
      <c r="Z331" s="16"/>
      <c r="AI331" s="61"/>
      <c r="AP331" s="16"/>
      <c r="AX331" s="16"/>
      <c r="BF331" s="16"/>
      <c r="BH331" s="16"/>
    </row>
    <row r="332" spans="2:60" ht="12.75" x14ac:dyDescent="0.2">
      <c r="B332" s="126"/>
      <c r="C332" s="61"/>
      <c r="J332" s="16"/>
      <c r="S332" s="61"/>
      <c r="Z332" s="16"/>
      <c r="AI332" s="61"/>
      <c r="AP332" s="16"/>
      <c r="AX332" s="16"/>
      <c r="BF332" s="16"/>
      <c r="BH332" s="16"/>
    </row>
    <row r="333" spans="2:60" ht="12.75" x14ac:dyDescent="0.2">
      <c r="B333" s="126"/>
      <c r="C333" s="61"/>
      <c r="J333" s="16"/>
      <c r="S333" s="61"/>
      <c r="Z333" s="16"/>
      <c r="AI333" s="61"/>
      <c r="AP333" s="16"/>
      <c r="AX333" s="16"/>
      <c r="BF333" s="16"/>
      <c r="BH333" s="16"/>
    </row>
    <row r="334" spans="2:60" ht="12.75" x14ac:dyDescent="0.2">
      <c r="B334" s="126"/>
      <c r="C334" s="61"/>
      <c r="J334" s="16"/>
      <c r="S334" s="61"/>
      <c r="Z334" s="16"/>
      <c r="AI334" s="61"/>
      <c r="AP334" s="16"/>
      <c r="AX334" s="16"/>
      <c r="BF334" s="16"/>
      <c r="BH334" s="16"/>
    </row>
    <row r="335" spans="2:60" ht="12.75" x14ac:dyDescent="0.2">
      <c r="B335" s="126"/>
      <c r="C335" s="61"/>
      <c r="J335" s="16"/>
      <c r="S335" s="61"/>
      <c r="Z335" s="16"/>
      <c r="AI335" s="61"/>
      <c r="AP335" s="16"/>
      <c r="AX335" s="16"/>
      <c r="BF335" s="16"/>
      <c r="BH335" s="16"/>
    </row>
    <row r="336" spans="2:60" ht="12.75" x14ac:dyDescent="0.2">
      <c r="B336" s="126"/>
      <c r="C336" s="61"/>
      <c r="J336" s="16"/>
      <c r="S336" s="61"/>
      <c r="Z336" s="16"/>
      <c r="AI336" s="61"/>
      <c r="AP336" s="16"/>
      <c r="AX336" s="16"/>
      <c r="BF336" s="16"/>
      <c r="BH336" s="16"/>
    </row>
    <row r="337" spans="2:60" ht="12.75" x14ac:dyDescent="0.2">
      <c r="B337" s="126"/>
      <c r="C337" s="61"/>
      <c r="J337" s="16"/>
      <c r="S337" s="61"/>
      <c r="Z337" s="16"/>
      <c r="AI337" s="61"/>
      <c r="AP337" s="16"/>
      <c r="AX337" s="16"/>
      <c r="BF337" s="16"/>
      <c r="BH337" s="16"/>
    </row>
    <row r="338" spans="2:60" ht="12.75" x14ac:dyDescent="0.2">
      <c r="B338" s="126"/>
      <c r="C338" s="61"/>
      <c r="J338" s="16"/>
      <c r="S338" s="61"/>
      <c r="Z338" s="16"/>
      <c r="AI338" s="61"/>
      <c r="AP338" s="16"/>
      <c r="AX338" s="16"/>
      <c r="BF338" s="16"/>
      <c r="BH338" s="16"/>
    </row>
    <row r="339" spans="2:60" ht="12.75" x14ac:dyDescent="0.2">
      <c r="B339" s="126"/>
      <c r="C339" s="61"/>
      <c r="J339" s="16"/>
      <c r="S339" s="61"/>
      <c r="Z339" s="16"/>
      <c r="AI339" s="61"/>
      <c r="AP339" s="16"/>
      <c r="AX339" s="16"/>
      <c r="BF339" s="16"/>
      <c r="BH339" s="16"/>
    </row>
    <row r="340" spans="2:60" ht="12.75" x14ac:dyDescent="0.2">
      <c r="B340" s="126"/>
      <c r="C340" s="61"/>
      <c r="J340" s="16"/>
      <c r="S340" s="61"/>
      <c r="Z340" s="16"/>
      <c r="AI340" s="61"/>
      <c r="AP340" s="16"/>
      <c r="AX340" s="16"/>
      <c r="BF340" s="16"/>
      <c r="BH340" s="16"/>
    </row>
    <row r="341" spans="2:60" ht="12.75" x14ac:dyDescent="0.2">
      <c r="B341" s="126"/>
      <c r="C341" s="61"/>
      <c r="J341" s="16"/>
      <c r="S341" s="61"/>
      <c r="Z341" s="16"/>
      <c r="AI341" s="61"/>
      <c r="AP341" s="16"/>
      <c r="AX341" s="16"/>
      <c r="BF341" s="16"/>
      <c r="BH341" s="16"/>
    </row>
    <row r="342" spans="2:60" ht="12.75" x14ac:dyDescent="0.2">
      <c r="B342" s="126"/>
      <c r="C342" s="61"/>
      <c r="J342" s="16"/>
      <c r="S342" s="61"/>
      <c r="Z342" s="16"/>
      <c r="AI342" s="61"/>
      <c r="AP342" s="16"/>
      <c r="AX342" s="16"/>
      <c r="BF342" s="16"/>
      <c r="BH342" s="16"/>
    </row>
    <row r="343" spans="2:60" ht="12.75" x14ac:dyDescent="0.2">
      <c r="B343" s="126"/>
      <c r="C343" s="61"/>
      <c r="J343" s="16"/>
      <c r="S343" s="61"/>
      <c r="Z343" s="16"/>
      <c r="AI343" s="61"/>
      <c r="AP343" s="16"/>
      <c r="AX343" s="16"/>
      <c r="BF343" s="16"/>
      <c r="BH343" s="16"/>
    </row>
    <row r="344" spans="2:60" ht="12.75" x14ac:dyDescent="0.2">
      <c r="B344" s="126"/>
      <c r="C344" s="61"/>
      <c r="J344" s="16"/>
      <c r="S344" s="61"/>
      <c r="Z344" s="16"/>
      <c r="AI344" s="61"/>
      <c r="AP344" s="16"/>
      <c r="AX344" s="16"/>
      <c r="BF344" s="16"/>
      <c r="BH344" s="16"/>
    </row>
    <row r="345" spans="2:60" ht="12.75" x14ac:dyDescent="0.2">
      <c r="B345" s="126"/>
      <c r="C345" s="61"/>
      <c r="J345" s="16"/>
      <c r="S345" s="61"/>
      <c r="Z345" s="16"/>
      <c r="AI345" s="61"/>
      <c r="AP345" s="16"/>
      <c r="AX345" s="16"/>
      <c r="BF345" s="16"/>
      <c r="BH345" s="16"/>
    </row>
    <row r="346" spans="2:60" ht="12.75" x14ac:dyDescent="0.2">
      <c r="B346" s="126"/>
      <c r="C346" s="61"/>
      <c r="J346" s="16"/>
      <c r="S346" s="61"/>
      <c r="Z346" s="16"/>
      <c r="AI346" s="61"/>
      <c r="AP346" s="16"/>
      <c r="AX346" s="16"/>
      <c r="BF346" s="16"/>
      <c r="BH346" s="16"/>
    </row>
    <row r="347" spans="2:60" ht="12.75" x14ac:dyDescent="0.2">
      <c r="B347" s="126"/>
      <c r="C347" s="61"/>
      <c r="J347" s="16"/>
      <c r="S347" s="61"/>
      <c r="Z347" s="16"/>
      <c r="AI347" s="61"/>
      <c r="AP347" s="16"/>
      <c r="AX347" s="16"/>
      <c r="BF347" s="16"/>
      <c r="BH347" s="16"/>
    </row>
    <row r="348" spans="2:60" ht="12.75" x14ac:dyDescent="0.2">
      <c r="B348" s="126"/>
      <c r="C348" s="61"/>
      <c r="J348" s="16"/>
      <c r="S348" s="61"/>
      <c r="Z348" s="16"/>
      <c r="AI348" s="61"/>
      <c r="AP348" s="16"/>
      <c r="AX348" s="16"/>
      <c r="BF348" s="16"/>
      <c r="BH348" s="16"/>
    </row>
    <row r="349" spans="2:60" ht="12.75" x14ac:dyDescent="0.2">
      <c r="B349" s="126"/>
      <c r="C349" s="61"/>
      <c r="J349" s="16"/>
      <c r="S349" s="61"/>
      <c r="Z349" s="16"/>
      <c r="AI349" s="61"/>
      <c r="AP349" s="16"/>
      <c r="AX349" s="16"/>
      <c r="BF349" s="16"/>
      <c r="BH349" s="16"/>
    </row>
    <row r="350" spans="2:60" ht="12.75" x14ac:dyDescent="0.2">
      <c r="B350" s="126"/>
      <c r="C350" s="61"/>
      <c r="J350" s="16"/>
      <c r="S350" s="61"/>
      <c r="Z350" s="16"/>
      <c r="AI350" s="61"/>
      <c r="AP350" s="16"/>
      <c r="AX350" s="16"/>
      <c r="BF350" s="16"/>
      <c r="BH350" s="16"/>
    </row>
    <row r="351" spans="2:60" ht="12.75" x14ac:dyDescent="0.2">
      <c r="B351" s="126"/>
      <c r="C351" s="61"/>
      <c r="J351" s="16"/>
      <c r="S351" s="61"/>
      <c r="Z351" s="16"/>
      <c r="AI351" s="61"/>
      <c r="AP351" s="16"/>
      <c r="AX351" s="16"/>
      <c r="BF351" s="16"/>
      <c r="BH351" s="16"/>
    </row>
    <row r="352" spans="2:60" ht="12.75" x14ac:dyDescent="0.2">
      <c r="B352" s="126"/>
      <c r="C352" s="61"/>
      <c r="J352" s="16"/>
      <c r="S352" s="61"/>
      <c r="Z352" s="16"/>
      <c r="AI352" s="61"/>
      <c r="AP352" s="16"/>
      <c r="AX352" s="16"/>
      <c r="BF352" s="16"/>
      <c r="BH352" s="16"/>
    </row>
    <row r="353" spans="2:60" ht="12.75" x14ac:dyDescent="0.2">
      <c r="B353" s="126"/>
      <c r="C353" s="61"/>
      <c r="J353" s="16"/>
      <c r="S353" s="61"/>
      <c r="Z353" s="16"/>
      <c r="AI353" s="61"/>
      <c r="AP353" s="16"/>
      <c r="AX353" s="16"/>
      <c r="BF353" s="16"/>
      <c r="BH353" s="16"/>
    </row>
    <row r="354" spans="2:60" ht="12.75" x14ac:dyDescent="0.2">
      <c r="B354" s="126"/>
      <c r="C354" s="61"/>
      <c r="J354" s="16"/>
      <c r="S354" s="61"/>
      <c r="Z354" s="16"/>
      <c r="AI354" s="61"/>
      <c r="AP354" s="16"/>
      <c r="AX354" s="16"/>
      <c r="BF354" s="16"/>
      <c r="BH354" s="16"/>
    </row>
    <row r="355" spans="2:60" ht="12.75" x14ac:dyDescent="0.2">
      <c r="B355" s="126"/>
      <c r="C355" s="61"/>
      <c r="J355" s="16"/>
      <c r="S355" s="61"/>
      <c r="Z355" s="16"/>
      <c r="AI355" s="61"/>
      <c r="AP355" s="16"/>
      <c r="AX355" s="16"/>
      <c r="BF355" s="16"/>
      <c r="BH355" s="16"/>
    </row>
    <row r="356" spans="2:60" ht="12.75" x14ac:dyDescent="0.2">
      <c r="B356" s="126"/>
      <c r="C356" s="61"/>
      <c r="J356" s="16"/>
      <c r="S356" s="61"/>
      <c r="Z356" s="16"/>
      <c r="AI356" s="61"/>
      <c r="AP356" s="16"/>
      <c r="AX356" s="16"/>
      <c r="BF356" s="16"/>
      <c r="BH356" s="16"/>
    </row>
    <row r="357" spans="2:60" ht="12.75" x14ac:dyDescent="0.2">
      <c r="B357" s="126"/>
      <c r="C357" s="61"/>
      <c r="J357" s="16"/>
      <c r="S357" s="61"/>
      <c r="Z357" s="16"/>
      <c r="AI357" s="61"/>
      <c r="AP357" s="16"/>
      <c r="AX357" s="16"/>
      <c r="BF357" s="16"/>
      <c r="BH357" s="16"/>
    </row>
    <row r="358" spans="2:60" ht="12.75" x14ac:dyDescent="0.2">
      <c r="B358" s="126"/>
      <c r="C358" s="61"/>
      <c r="J358" s="16"/>
      <c r="S358" s="61"/>
      <c r="Z358" s="16"/>
      <c r="AI358" s="61"/>
      <c r="AP358" s="16"/>
      <c r="AX358" s="16"/>
      <c r="BF358" s="16"/>
      <c r="BH358" s="16"/>
    </row>
    <row r="359" spans="2:60" ht="12.75" x14ac:dyDescent="0.2">
      <c r="B359" s="126"/>
      <c r="C359" s="61"/>
      <c r="J359" s="16"/>
      <c r="S359" s="61"/>
      <c r="Z359" s="16"/>
      <c r="AI359" s="61"/>
      <c r="AP359" s="16"/>
      <c r="AX359" s="16"/>
      <c r="BF359" s="16"/>
      <c r="BH359" s="16"/>
    </row>
    <row r="360" spans="2:60" ht="12.75" x14ac:dyDescent="0.2">
      <c r="B360" s="126"/>
      <c r="C360" s="61"/>
      <c r="J360" s="16"/>
      <c r="S360" s="61"/>
      <c r="Z360" s="16"/>
      <c r="AI360" s="61"/>
      <c r="AP360" s="16"/>
      <c r="AX360" s="16"/>
      <c r="BF360" s="16"/>
      <c r="BH360" s="16"/>
    </row>
    <row r="361" spans="2:60" ht="12.75" x14ac:dyDescent="0.2">
      <c r="B361" s="126"/>
      <c r="C361" s="61"/>
      <c r="J361" s="16"/>
      <c r="S361" s="61"/>
      <c r="Z361" s="16"/>
      <c r="AI361" s="61"/>
      <c r="AP361" s="16"/>
      <c r="AX361" s="16"/>
      <c r="BF361" s="16"/>
      <c r="BH361" s="16"/>
    </row>
    <row r="362" spans="2:60" ht="12.75" x14ac:dyDescent="0.2">
      <c r="B362" s="126"/>
      <c r="C362" s="61"/>
      <c r="J362" s="16"/>
      <c r="S362" s="61"/>
      <c r="Z362" s="16"/>
      <c r="AI362" s="61"/>
      <c r="AP362" s="16"/>
      <c r="AX362" s="16"/>
      <c r="BF362" s="16"/>
      <c r="BH362" s="16"/>
    </row>
    <row r="363" spans="2:60" ht="12.75" x14ac:dyDescent="0.2">
      <c r="B363" s="126"/>
      <c r="C363" s="61"/>
      <c r="J363" s="16"/>
      <c r="S363" s="61"/>
      <c r="Z363" s="16"/>
      <c r="AI363" s="61"/>
      <c r="AP363" s="16"/>
      <c r="AX363" s="16"/>
      <c r="BF363" s="16"/>
      <c r="BH363" s="16"/>
    </row>
    <row r="364" spans="2:60" ht="12.75" x14ac:dyDescent="0.2">
      <c r="B364" s="126"/>
      <c r="C364" s="61"/>
      <c r="J364" s="16"/>
      <c r="S364" s="61"/>
      <c r="Z364" s="16"/>
      <c r="AI364" s="61"/>
      <c r="AP364" s="16"/>
      <c r="AX364" s="16"/>
      <c r="BF364" s="16"/>
      <c r="BH364" s="16"/>
    </row>
    <row r="365" spans="2:60" ht="12.75" x14ac:dyDescent="0.2">
      <c r="B365" s="126"/>
      <c r="C365" s="61"/>
      <c r="J365" s="16"/>
      <c r="S365" s="61"/>
      <c r="Z365" s="16"/>
      <c r="AI365" s="61"/>
      <c r="AP365" s="16"/>
      <c r="AX365" s="16"/>
      <c r="BF365" s="16"/>
      <c r="BH365" s="16"/>
    </row>
    <row r="366" spans="2:60" ht="12.75" x14ac:dyDescent="0.2">
      <c r="B366" s="126"/>
      <c r="C366" s="61"/>
      <c r="J366" s="16"/>
      <c r="S366" s="61"/>
      <c r="Z366" s="16"/>
      <c r="AI366" s="61"/>
      <c r="AP366" s="16"/>
      <c r="AX366" s="16"/>
      <c r="BF366" s="16"/>
      <c r="BH366" s="16"/>
    </row>
    <row r="367" spans="2:60" ht="12.75" x14ac:dyDescent="0.2">
      <c r="B367" s="126"/>
      <c r="C367" s="61"/>
      <c r="J367" s="16"/>
      <c r="S367" s="61"/>
      <c r="Z367" s="16"/>
      <c r="AI367" s="61"/>
      <c r="AP367" s="16"/>
      <c r="AX367" s="16"/>
      <c r="BF367" s="16"/>
      <c r="BH367" s="16"/>
    </row>
    <row r="368" spans="2:60" ht="12.75" x14ac:dyDescent="0.2">
      <c r="B368" s="126"/>
      <c r="C368" s="61"/>
      <c r="J368" s="16"/>
      <c r="S368" s="61"/>
      <c r="Z368" s="16"/>
      <c r="AI368" s="61"/>
      <c r="AP368" s="16"/>
      <c r="AX368" s="16"/>
      <c r="BF368" s="16"/>
      <c r="BH368" s="16"/>
    </row>
    <row r="369" spans="2:60" ht="12.75" x14ac:dyDescent="0.2">
      <c r="B369" s="126"/>
      <c r="C369" s="61"/>
      <c r="J369" s="16"/>
      <c r="S369" s="61"/>
      <c r="Z369" s="16"/>
      <c r="AI369" s="61"/>
      <c r="AP369" s="16"/>
      <c r="AX369" s="16"/>
      <c r="BF369" s="16"/>
      <c r="BH369" s="16"/>
    </row>
    <row r="370" spans="2:60" ht="12.75" x14ac:dyDescent="0.2">
      <c r="B370" s="126"/>
      <c r="C370" s="61"/>
      <c r="J370" s="16"/>
      <c r="S370" s="61"/>
      <c r="Z370" s="16"/>
      <c r="AI370" s="61"/>
      <c r="AP370" s="16"/>
      <c r="AX370" s="16"/>
      <c r="BF370" s="16"/>
      <c r="BH370" s="16"/>
    </row>
    <row r="371" spans="2:60" ht="12.75" x14ac:dyDescent="0.2">
      <c r="B371" s="126"/>
      <c r="C371" s="61"/>
      <c r="J371" s="16"/>
      <c r="S371" s="61"/>
      <c r="Z371" s="16"/>
      <c r="AI371" s="61"/>
      <c r="AP371" s="16"/>
      <c r="AX371" s="16"/>
      <c r="BF371" s="16"/>
      <c r="BH371" s="16"/>
    </row>
    <row r="372" spans="2:60" ht="12.75" x14ac:dyDescent="0.2">
      <c r="B372" s="126"/>
      <c r="C372" s="61"/>
      <c r="J372" s="16"/>
      <c r="S372" s="61"/>
      <c r="Z372" s="16"/>
      <c r="AI372" s="61"/>
      <c r="AP372" s="16"/>
      <c r="AX372" s="16"/>
      <c r="BF372" s="16"/>
      <c r="BH372" s="16"/>
    </row>
    <row r="373" spans="2:60" ht="12.75" x14ac:dyDescent="0.2">
      <c r="B373" s="126"/>
      <c r="C373" s="61"/>
      <c r="J373" s="16"/>
      <c r="S373" s="61"/>
      <c r="Z373" s="16"/>
      <c r="AI373" s="61"/>
      <c r="AP373" s="16"/>
      <c r="AX373" s="16"/>
      <c r="BF373" s="16"/>
      <c r="BH373" s="16"/>
    </row>
    <row r="374" spans="2:60" ht="12.75" x14ac:dyDescent="0.2">
      <c r="B374" s="126"/>
      <c r="C374" s="61"/>
      <c r="J374" s="16"/>
      <c r="S374" s="61"/>
      <c r="Z374" s="16"/>
      <c r="AI374" s="61"/>
      <c r="AP374" s="16"/>
      <c r="AX374" s="16"/>
      <c r="BF374" s="16"/>
      <c r="BH374" s="16"/>
    </row>
    <row r="375" spans="2:60" ht="12.75" x14ac:dyDescent="0.2">
      <c r="B375" s="126"/>
      <c r="C375" s="61"/>
      <c r="J375" s="16"/>
      <c r="S375" s="61"/>
      <c r="Z375" s="16"/>
      <c r="AI375" s="61"/>
      <c r="AP375" s="16"/>
      <c r="AX375" s="16"/>
      <c r="BF375" s="16"/>
      <c r="BH375" s="16"/>
    </row>
    <row r="376" spans="2:60" ht="12.75" x14ac:dyDescent="0.2">
      <c r="B376" s="126"/>
      <c r="C376" s="61"/>
      <c r="J376" s="16"/>
      <c r="S376" s="61"/>
      <c r="Z376" s="16"/>
      <c r="AI376" s="61"/>
      <c r="AP376" s="16"/>
      <c r="AX376" s="16"/>
      <c r="BF376" s="16"/>
      <c r="BH376" s="16"/>
    </row>
    <row r="377" spans="2:60" ht="12.75" x14ac:dyDescent="0.2">
      <c r="B377" s="126"/>
      <c r="C377" s="61"/>
      <c r="J377" s="16"/>
      <c r="S377" s="61"/>
      <c r="Z377" s="16"/>
      <c r="AI377" s="61"/>
      <c r="AP377" s="16"/>
      <c r="AX377" s="16"/>
      <c r="BF377" s="16"/>
      <c r="BH377" s="16"/>
    </row>
    <row r="378" spans="2:60" ht="12.75" x14ac:dyDescent="0.2">
      <c r="B378" s="126"/>
      <c r="C378" s="61"/>
      <c r="J378" s="16"/>
      <c r="S378" s="61"/>
      <c r="Z378" s="16"/>
      <c r="AI378" s="61"/>
      <c r="AP378" s="16"/>
      <c r="AX378" s="16"/>
      <c r="BF378" s="16"/>
      <c r="BH378" s="16"/>
    </row>
    <row r="379" spans="2:60" ht="12.75" x14ac:dyDescent="0.2">
      <c r="B379" s="126"/>
      <c r="C379" s="61"/>
      <c r="J379" s="16"/>
      <c r="S379" s="61"/>
      <c r="Z379" s="16"/>
      <c r="AI379" s="61"/>
      <c r="AP379" s="16"/>
      <c r="AX379" s="16"/>
      <c r="BF379" s="16"/>
      <c r="BH379" s="16"/>
    </row>
    <row r="380" spans="2:60" ht="12.75" x14ac:dyDescent="0.2">
      <c r="B380" s="126"/>
      <c r="C380" s="61"/>
      <c r="J380" s="16"/>
      <c r="S380" s="61"/>
      <c r="Z380" s="16"/>
      <c r="AI380" s="61"/>
      <c r="AP380" s="16"/>
      <c r="AX380" s="16"/>
      <c r="BF380" s="16"/>
      <c r="BH380" s="16"/>
    </row>
    <row r="381" spans="2:60" ht="12.75" x14ac:dyDescent="0.2">
      <c r="B381" s="126"/>
      <c r="C381" s="61"/>
      <c r="J381" s="16"/>
      <c r="S381" s="61"/>
      <c r="Z381" s="16"/>
      <c r="AI381" s="61"/>
      <c r="AP381" s="16"/>
      <c r="AX381" s="16"/>
      <c r="BF381" s="16"/>
      <c r="BH381" s="16"/>
    </row>
    <row r="382" spans="2:60" ht="12.75" x14ac:dyDescent="0.2">
      <c r="B382" s="126"/>
      <c r="C382" s="61"/>
      <c r="J382" s="16"/>
      <c r="S382" s="61"/>
      <c r="Z382" s="16"/>
      <c r="AI382" s="61"/>
      <c r="AP382" s="16"/>
      <c r="AX382" s="16"/>
      <c r="BF382" s="16"/>
      <c r="BH382" s="16"/>
    </row>
    <row r="383" spans="2:60" ht="12.75" x14ac:dyDescent="0.2">
      <c r="B383" s="126"/>
      <c r="C383" s="61"/>
      <c r="J383" s="16"/>
      <c r="S383" s="61"/>
      <c r="Z383" s="16"/>
      <c r="AI383" s="61"/>
      <c r="AP383" s="16"/>
      <c r="AX383" s="16"/>
      <c r="BF383" s="16"/>
      <c r="BH383" s="16"/>
    </row>
    <row r="384" spans="2:60" ht="12.75" x14ac:dyDescent="0.2">
      <c r="B384" s="126"/>
      <c r="C384" s="61"/>
      <c r="J384" s="16"/>
      <c r="S384" s="61"/>
      <c r="Z384" s="16"/>
      <c r="AI384" s="61"/>
      <c r="AP384" s="16"/>
      <c r="AX384" s="16"/>
      <c r="BF384" s="16"/>
      <c r="BH384" s="16"/>
    </row>
    <row r="385" spans="2:60" ht="12.75" x14ac:dyDescent="0.2">
      <c r="B385" s="126"/>
      <c r="C385" s="61"/>
      <c r="J385" s="16"/>
      <c r="S385" s="61"/>
      <c r="Z385" s="16"/>
      <c r="AI385" s="61"/>
      <c r="AP385" s="16"/>
      <c r="AX385" s="16"/>
      <c r="BF385" s="16"/>
      <c r="BH385" s="16"/>
    </row>
    <row r="386" spans="2:60" ht="12.75" x14ac:dyDescent="0.2">
      <c r="B386" s="126"/>
      <c r="C386" s="61"/>
      <c r="J386" s="16"/>
      <c r="S386" s="61"/>
      <c r="Z386" s="16"/>
      <c r="AI386" s="61"/>
      <c r="AP386" s="16"/>
      <c r="AX386" s="16"/>
      <c r="BF386" s="16"/>
      <c r="BH386" s="16"/>
    </row>
    <row r="387" spans="2:60" ht="12.75" x14ac:dyDescent="0.2">
      <c r="B387" s="126"/>
      <c r="C387" s="61"/>
      <c r="J387" s="16"/>
      <c r="S387" s="61"/>
      <c r="Z387" s="16"/>
      <c r="AI387" s="61"/>
      <c r="AP387" s="16"/>
      <c r="AX387" s="16"/>
      <c r="BF387" s="16"/>
      <c r="BH387" s="16"/>
    </row>
    <row r="388" spans="2:60" ht="12.75" x14ac:dyDescent="0.2">
      <c r="B388" s="126"/>
      <c r="C388" s="61"/>
      <c r="J388" s="16"/>
      <c r="S388" s="61"/>
      <c r="Z388" s="16"/>
      <c r="AI388" s="61"/>
      <c r="AP388" s="16"/>
      <c r="AX388" s="16"/>
      <c r="BF388" s="16"/>
      <c r="BH388" s="16"/>
    </row>
    <row r="389" spans="2:60" ht="12.75" x14ac:dyDescent="0.2">
      <c r="B389" s="126"/>
      <c r="C389" s="61"/>
      <c r="J389" s="16"/>
      <c r="S389" s="61"/>
      <c r="Z389" s="16"/>
      <c r="AI389" s="61"/>
      <c r="AP389" s="16"/>
      <c r="AX389" s="16"/>
      <c r="BF389" s="16"/>
      <c r="BH389" s="16"/>
    </row>
    <row r="390" spans="2:60" ht="12.75" x14ac:dyDescent="0.2">
      <c r="B390" s="126"/>
      <c r="C390" s="61"/>
      <c r="J390" s="16"/>
      <c r="S390" s="61"/>
      <c r="Z390" s="16"/>
      <c r="AI390" s="61"/>
      <c r="AP390" s="16"/>
      <c r="AX390" s="16"/>
      <c r="BF390" s="16"/>
      <c r="BH390" s="16"/>
    </row>
    <row r="391" spans="2:60" ht="12.75" x14ac:dyDescent="0.2">
      <c r="B391" s="126"/>
      <c r="C391" s="61"/>
      <c r="J391" s="16"/>
      <c r="S391" s="61"/>
      <c r="Z391" s="16"/>
      <c r="AI391" s="61"/>
      <c r="AP391" s="16"/>
      <c r="AX391" s="16"/>
      <c r="BF391" s="16"/>
      <c r="BH391" s="16"/>
    </row>
    <row r="392" spans="2:60" ht="12.75" x14ac:dyDescent="0.2">
      <c r="B392" s="126"/>
      <c r="C392" s="61"/>
      <c r="J392" s="16"/>
      <c r="S392" s="61"/>
      <c r="Z392" s="16"/>
      <c r="AI392" s="61"/>
      <c r="AP392" s="16"/>
      <c r="AX392" s="16"/>
      <c r="BF392" s="16"/>
      <c r="BH392" s="16"/>
    </row>
    <row r="393" spans="2:60" ht="12.75" x14ac:dyDescent="0.2">
      <c r="B393" s="126"/>
      <c r="C393" s="61"/>
      <c r="J393" s="16"/>
      <c r="S393" s="61"/>
      <c r="Z393" s="16"/>
      <c r="AI393" s="61"/>
      <c r="AP393" s="16"/>
      <c r="AX393" s="16"/>
      <c r="BF393" s="16"/>
      <c r="BH393" s="16"/>
    </row>
    <row r="394" spans="2:60" ht="12.75" x14ac:dyDescent="0.2">
      <c r="B394" s="126"/>
      <c r="C394" s="61"/>
      <c r="J394" s="16"/>
      <c r="S394" s="61"/>
      <c r="Z394" s="16"/>
      <c r="AI394" s="61"/>
      <c r="AP394" s="16"/>
      <c r="AX394" s="16"/>
      <c r="BF394" s="16"/>
      <c r="BH394" s="16"/>
    </row>
    <row r="395" spans="2:60" ht="12.75" x14ac:dyDescent="0.2">
      <c r="B395" s="126"/>
      <c r="C395" s="61"/>
      <c r="J395" s="16"/>
      <c r="S395" s="61"/>
      <c r="Z395" s="16"/>
      <c r="AI395" s="61"/>
      <c r="AP395" s="16"/>
      <c r="AX395" s="16"/>
      <c r="BF395" s="16"/>
      <c r="BH395" s="16"/>
    </row>
    <row r="396" spans="2:60" ht="12.75" x14ac:dyDescent="0.2">
      <c r="B396" s="126"/>
      <c r="C396" s="61"/>
      <c r="J396" s="16"/>
      <c r="S396" s="61"/>
      <c r="Z396" s="16"/>
      <c r="AI396" s="61"/>
      <c r="AP396" s="16"/>
      <c r="AX396" s="16"/>
      <c r="BF396" s="16"/>
      <c r="BH396" s="16"/>
    </row>
    <row r="397" spans="2:60" ht="12.75" x14ac:dyDescent="0.2">
      <c r="B397" s="126"/>
      <c r="C397" s="61"/>
      <c r="J397" s="16"/>
      <c r="S397" s="61"/>
      <c r="Z397" s="16"/>
      <c r="AI397" s="61"/>
      <c r="AP397" s="16"/>
      <c r="AX397" s="16"/>
      <c r="BF397" s="16"/>
      <c r="BH397" s="16"/>
    </row>
    <row r="398" spans="2:60" ht="12.75" x14ac:dyDescent="0.2">
      <c r="B398" s="126"/>
      <c r="C398" s="61"/>
      <c r="J398" s="16"/>
      <c r="S398" s="61"/>
      <c r="Z398" s="16"/>
      <c r="AI398" s="61"/>
      <c r="AP398" s="16"/>
      <c r="AX398" s="16"/>
      <c r="BF398" s="16"/>
      <c r="BH398" s="16"/>
    </row>
    <row r="399" spans="2:60" ht="12.75" x14ac:dyDescent="0.2">
      <c r="B399" s="126"/>
      <c r="C399" s="61"/>
      <c r="J399" s="16"/>
      <c r="S399" s="61"/>
      <c r="Z399" s="16"/>
      <c r="AI399" s="61"/>
      <c r="AP399" s="16"/>
      <c r="AX399" s="16"/>
      <c r="BF399" s="16"/>
      <c r="BH399" s="16"/>
    </row>
    <row r="400" spans="2:60" ht="12.75" x14ac:dyDescent="0.2">
      <c r="B400" s="126"/>
      <c r="C400" s="61"/>
      <c r="J400" s="16"/>
      <c r="S400" s="61"/>
      <c r="Z400" s="16"/>
      <c r="AI400" s="61"/>
      <c r="AP400" s="16"/>
      <c r="AX400" s="16"/>
      <c r="BF400" s="16"/>
      <c r="BH400" s="16"/>
    </row>
    <row r="401" spans="2:60" ht="12.75" x14ac:dyDescent="0.2">
      <c r="B401" s="126"/>
      <c r="C401" s="61"/>
      <c r="J401" s="16"/>
      <c r="S401" s="61"/>
      <c r="Z401" s="16"/>
      <c r="AI401" s="61"/>
      <c r="AP401" s="16"/>
      <c r="AX401" s="16"/>
      <c r="BF401" s="16"/>
      <c r="BH401" s="16"/>
    </row>
    <row r="402" spans="2:60" ht="12.75" x14ac:dyDescent="0.2">
      <c r="B402" s="126"/>
      <c r="C402" s="61"/>
      <c r="J402" s="16"/>
      <c r="S402" s="61"/>
      <c r="Z402" s="16"/>
      <c r="AI402" s="61"/>
      <c r="AP402" s="16"/>
      <c r="AX402" s="16"/>
      <c r="BF402" s="16"/>
      <c r="BH402" s="16"/>
    </row>
    <row r="403" spans="2:60" ht="12.75" x14ac:dyDescent="0.2">
      <c r="B403" s="126"/>
      <c r="C403" s="61"/>
      <c r="J403" s="16"/>
      <c r="S403" s="61"/>
      <c r="Z403" s="16"/>
      <c r="AI403" s="61"/>
      <c r="AP403" s="16"/>
      <c r="AX403" s="16"/>
      <c r="BF403" s="16"/>
      <c r="BH403" s="16"/>
    </row>
    <row r="404" spans="2:60" ht="12.75" x14ac:dyDescent="0.2">
      <c r="B404" s="126"/>
      <c r="C404" s="61"/>
      <c r="J404" s="16"/>
      <c r="S404" s="61"/>
      <c r="Z404" s="16"/>
      <c r="AI404" s="61"/>
      <c r="AP404" s="16"/>
      <c r="AX404" s="16"/>
      <c r="BF404" s="16"/>
      <c r="BH404" s="16"/>
    </row>
    <row r="405" spans="2:60" ht="12.75" x14ac:dyDescent="0.2">
      <c r="B405" s="126"/>
      <c r="C405" s="61"/>
      <c r="J405" s="16"/>
      <c r="S405" s="61"/>
      <c r="Z405" s="16"/>
      <c r="AI405" s="61"/>
      <c r="AP405" s="16"/>
      <c r="AX405" s="16"/>
      <c r="BF405" s="16"/>
      <c r="BH405" s="16"/>
    </row>
    <row r="406" spans="2:60" ht="12.75" x14ac:dyDescent="0.2">
      <c r="B406" s="126"/>
      <c r="C406" s="61"/>
      <c r="J406" s="16"/>
      <c r="S406" s="61"/>
      <c r="Z406" s="16"/>
      <c r="AI406" s="61"/>
      <c r="AP406" s="16"/>
      <c r="AX406" s="16"/>
      <c r="BF406" s="16"/>
      <c r="BH406" s="16"/>
    </row>
    <row r="407" spans="2:60" ht="12.75" x14ac:dyDescent="0.2">
      <c r="B407" s="126"/>
      <c r="C407" s="61"/>
      <c r="J407" s="16"/>
      <c r="S407" s="61"/>
      <c r="Z407" s="16"/>
      <c r="AI407" s="61"/>
      <c r="AP407" s="16"/>
      <c r="AX407" s="16"/>
      <c r="BF407" s="16"/>
      <c r="BH407" s="16"/>
    </row>
    <row r="408" spans="2:60" ht="12.75" x14ac:dyDescent="0.2">
      <c r="B408" s="126"/>
      <c r="C408" s="61"/>
      <c r="J408" s="16"/>
      <c r="S408" s="61"/>
      <c r="Z408" s="16"/>
      <c r="AI408" s="61"/>
      <c r="AP408" s="16"/>
      <c r="AX408" s="16"/>
      <c r="BF408" s="16"/>
      <c r="BH408" s="16"/>
    </row>
    <row r="409" spans="2:60" ht="12.75" x14ac:dyDescent="0.2">
      <c r="B409" s="126"/>
      <c r="C409" s="61"/>
      <c r="J409" s="16"/>
      <c r="S409" s="61"/>
      <c r="Z409" s="16"/>
      <c r="AI409" s="61"/>
      <c r="AP409" s="16"/>
      <c r="AX409" s="16"/>
      <c r="BF409" s="16"/>
      <c r="BH409" s="16"/>
    </row>
    <row r="410" spans="2:60" ht="12.75" x14ac:dyDescent="0.2">
      <c r="B410" s="126"/>
      <c r="C410" s="61"/>
      <c r="J410" s="16"/>
      <c r="S410" s="61"/>
      <c r="Z410" s="16"/>
      <c r="AI410" s="61"/>
      <c r="AP410" s="16"/>
      <c r="AX410" s="16"/>
      <c r="BF410" s="16"/>
      <c r="BH410" s="16"/>
    </row>
    <row r="411" spans="2:60" ht="12.75" x14ac:dyDescent="0.2">
      <c r="B411" s="126"/>
      <c r="C411" s="61"/>
      <c r="J411" s="16"/>
      <c r="S411" s="61"/>
      <c r="Z411" s="16"/>
      <c r="AI411" s="61"/>
      <c r="AP411" s="16"/>
      <c r="AX411" s="16"/>
      <c r="BF411" s="16"/>
      <c r="BH411" s="16"/>
    </row>
    <row r="412" spans="2:60" ht="12.75" x14ac:dyDescent="0.2">
      <c r="B412" s="126"/>
      <c r="C412" s="61"/>
      <c r="J412" s="16"/>
      <c r="S412" s="61"/>
      <c r="Z412" s="16"/>
      <c r="AI412" s="61"/>
      <c r="AP412" s="16"/>
      <c r="AX412" s="16"/>
      <c r="BF412" s="16"/>
      <c r="BH412" s="16"/>
    </row>
    <row r="413" spans="2:60" ht="12.75" x14ac:dyDescent="0.2">
      <c r="B413" s="126"/>
      <c r="C413" s="61"/>
      <c r="J413" s="16"/>
      <c r="S413" s="61"/>
      <c r="Z413" s="16"/>
      <c r="AI413" s="61"/>
      <c r="AP413" s="16"/>
      <c r="AX413" s="16"/>
      <c r="BF413" s="16"/>
      <c r="BH413" s="16"/>
    </row>
    <row r="414" spans="2:60" ht="12.75" x14ac:dyDescent="0.2">
      <c r="B414" s="126"/>
      <c r="C414" s="61"/>
      <c r="J414" s="16"/>
      <c r="S414" s="61"/>
      <c r="Z414" s="16"/>
      <c r="AI414" s="61"/>
      <c r="AP414" s="16"/>
      <c r="AX414" s="16"/>
      <c r="BF414" s="16"/>
      <c r="BH414" s="16"/>
    </row>
    <row r="415" spans="2:60" ht="12.75" x14ac:dyDescent="0.2">
      <c r="B415" s="126"/>
      <c r="C415" s="61"/>
      <c r="J415" s="16"/>
      <c r="S415" s="61"/>
      <c r="Z415" s="16"/>
      <c r="AI415" s="61"/>
      <c r="AP415" s="16"/>
      <c r="AX415" s="16"/>
      <c r="BF415" s="16"/>
      <c r="BH415" s="16"/>
    </row>
    <row r="416" spans="2:60" ht="12.75" x14ac:dyDescent="0.2">
      <c r="B416" s="126"/>
      <c r="C416" s="61"/>
      <c r="J416" s="16"/>
      <c r="S416" s="61"/>
      <c r="Z416" s="16"/>
      <c r="AI416" s="61"/>
      <c r="AP416" s="16"/>
      <c r="AX416" s="16"/>
      <c r="BF416" s="16"/>
      <c r="BH416" s="16"/>
    </row>
    <row r="417" spans="2:60" ht="12.75" x14ac:dyDescent="0.2">
      <c r="B417" s="126"/>
      <c r="C417" s="61"/>
      <c r="J417" s="16"/>
      <c r="S417" s="61"/>
      <c r="Z417" s="16"/>
      <c r="AI417" s="61"/>
      <c r="AP417" s="16"/>
      <c r="AX417" s="16"/>
      <c r="BF417" s="16"/>
      <c r="BH417" s="16"/>
    </row>
    <row r="418" spans="2:60" ht="12.75" x14ac:dyDescent="0.2">
      <c r="B418" s="126"/>
      <c r="C418" s="61"/>
      <c r="J418" s="16"/>
      <c r="S418" s="61"/>
      <c r="Z418" s="16"/>
      <c r="AI418" s="61"/>
      <c r="AP418" s="16"/>
      <c r="AX418" s="16"/>
      <c r="BF418" s="16"/>
      <c r="BH418" s="16"/>
    </row>
    <row r="419" spans="2:60" ht="12.75" x14ac:dyDescent="0.2">
      <c r="B419" s="126"/>
      <c r="C419" s="61"/>
      <c r="J419" s="16"/>
      <c r="S419" s="61"/>
      <c r="Z419" s="16"/>
      <c r="AI419" s="61"/>
      <c r="AP419" s="16"/>
      <c r="AX419" s="16"/>
      <c r="BF419" s="16"/>
      <c r="BH419" s="16"/>
    </row>
    <row r="420" spans="2:60" ht="12.75" x14ac:dyDescent="0.2">
      <c r="B420" s="126"/>
      <c r="C420" s="61"/>
      <c r="J420" s="16"/>
      <c r="S420" s="61"/>
      <c r="Z420" s="16"/>
      <c r="AI420" s="61"/>
      <c r="AP420" s="16"/>
      <c r="AX420" s="16"/>
      <c r="BF420" s="16"/>
      <c r="BH420" s="16"/>
    </row>
    <row r="421" spans="2:60" ht="12.75" x14ac:dyDescent="0.2">
      <c r="B421" s="126"/>
      <c r="C421" s="61"/>
      <c r="J421" s="16"/>
      <c r="S421" s="61"/>
      <c r="Z421" s="16"/>
      <c r="AI421" s="61"/>
      <c r="AP421" s="16"/>
      <c r="AX421" s="16"/>
      <c r="BF421" s="16"/>
      <c r="BH421" s="16"/>
    </row>
    <row r="422" spans="2:60" ht="12.75" x14ac:dyDescent="0.2">
      <c r="B422" s="126"/>
      <c r="C422" s="61"/>
      <c r="J422" s="16"/>
      <c r="S422" s="61"/>
      <c r="Z422" s="16"/>
      <c r="AI422" s="61"/>
      <c r="AP422" s="16"/>
      <c r="AX422" s="16"/>
      <c r="BF422" s="16"/>
      <c r="BH422" s="16"/>
    </row>
    <row r="423" spans="2:60" ht="12.75" x14ac:dyDescent="0.2">
      <c r="B423" s="126"/>
      <c r="C423" s="61"/>
      <c r="J423" s="16"/>
      <c r="S423" s="61"/>
      <c r="Z423" s="16"/>
      <c r="AI423" s="61"/>
      <c r="AP423" s="16"/>
      <c r="AX423" s="16"/>
      <c r="BF423" s="16"/>
      <c r="BH423" s="16"/>
    </row>
    <row r="424" spans="2:60" ht="12.75" x14ac:dyDescent="0.2">
      <c r="B424" s="126"/>
      <c r="C424" s="61"/>
      <c r="J424" s="16"/>
      <c r="S424" s="61"/>
      <c r="Z424" s="16"/>
      <c r="AI424" s="61"/>
      <c r="AP424" s="16"/>
      <c r="AX424" s="16"/>
      <c r="BF424" s="16"/>
      <c r="BH424" s="16"/>
    </row>
    <row r="425" spans="2:60" ht="12.75" x14ac:dyDescent="0.2">
      <c r="B425" s="126"/>
      <c r="C425" s="61"/>
      <c r="J425" s="16"/>
      <c r="S425" s="61"/>
      <c r="Z425" s="16"/>
      <c r="AI425" s="61"/>
      <c r="AP425" s="16"/>
      <c r="AX425" s="16"/>
      <c r="BF425" s="16"/>
      <c r="BH425" s="16"/>
    </row>
    <row r="426" spans="2:60" ht="12.75" x14ac:dyDescent="0.2">
      <c r="B426" s="126"/>
      <c r="C426" s="61"/>
      <c r="J426" s="16"/>
      <c r="S426" s="61"/>
      <c r="Z426" s="16"/>
      <c r="AI426" s="61"/>
      <c r="AP426" s="16"/>
      <c r="AX426" s="16"/>
      <c r="BF426" s="16"/>
      <c r="BH426" s="16"/>
    </row>
    <row r="427" spans="2:60" ht="12.75" x14ac:dyDescent="0.2">
      <c r="B427" s="126"/>
      <c r="C427" s="61"/>
      <c r="J427" s="16"/>
      <c r="S427" s="61"/>
      <c r="Z427" s="16"/>
      <c r="AI427" s="61"/>
      <c r="AP427" s="16"/>
      <c r="AX427" s="16"/>
      <c r="BF427" s="16"/>
      <c r="BH427" s="16"/>
    </row>
    <row r="428" spans="2:60" ht="12.75" x14ac:dyDescent="0.2">
      <c r="B428" s="126"/>
      <c r="C428" s="61"/>
      <c r="J428" s="16"/>
      <c r="S428" s="61"/>
      <c r="Z428" s="16"/>
      <c r="AI428" s="61"/>
      <c r="AP428" s="16"/>
      <c r="AX428" s="16"/>
      <c r="BF428" s="16"/>
      <c r="BH428" s="16"/>
    </row>
    <row r="429" spans="2:60" ht="12.75" x14ac:dyDescent="0.2">
      <c r="B429" s="126"/>
      <c r="C429" s="61"/>
      <c r="J429" s="16"/>
      <c r="S429" s="61"/>
      <c r="Z429" s="16"/>
      <c r="AI429" s="61"/>
      <c r="AP429" s="16"/>
      <c r="AX429" s="16"/>
      <c r="BF429" s="16"/>
      <c r="BH429" s="16"/>
    </row>
    <row r="430" spans="2:60" ht="12.75" x14ac:dyDescent="0.2">
      <c r="B430" s="126"/>
      <c r="C430" s="61"/>
      <c r="J430" s="16"/>
      <c r="S430" s="61"/>
      <c r="Z430" s="16"/>
      <c r="AI430" s="61"/>
      <c r="AP430" s="16"/>
      <c r="AX430" s="16"/>
      <c r="BF430" s="16"/>
      <c r="BH430" s="16"/>
    </row>
    <row r="431" spans="2:60" ht="12.75" x14ac:dyDescent="0.2">
      <c r="B431" s="126"/>
      <c r="C431" s="61"/>
      <c r="J431" s="16"/>
      <c r="S431" s="61"/>
      <c r="Z431" s="16"/>
      <c r="AI431" s="61"/>
      <c r="AP431" s="16"/>
      <c r="AX431" s="16"/>
      <c r="BF431" s="16"/>
      <c r="BH431" s="16"/>
    </row>
    <row r="432" spans="2:60" ht="12.75" x14ac:dyDescent="0.2">
      <c r="B432" s="126"/>
      <c r="C432" s="61"/>
      <c r="J432" s="16"/>
      <c r="S432" s="61"/>
      <c r="Z432" s="16"/>
      <c r="AI432" s="61"/>
      <c r="AP432" s="16"/>
      <c r="AX432" s="16"/>
      <c r="BF432" s="16"/>
      <c r="BH432" s="16"/>
    </row>
    <row r="433" spans="2:60" ht="12.75" x14ac:dyDescent="0.2">
      <c r="B433" s="126"/>
      <c r="C433" s="61"/>
      <c r="J433" s="16"/>
      <c r="S433" s="61"/>
      <c r="Z433" s="16"/>
      <c r="AI433" s="61"/>
      <c r="AP433" s="16"/>
      <c r="AX433" s="16"/>
      <c r="BF433" s="16"/>
      <c r="BH433" s="16"/>
    </row>
    <row r="434" spans="2:60" ht="12.75" x14ac:dyDescent="0.2">
      <c r="B434" s="126"/>
      <c r="C434" s="61"/>
      <c r="J434" s="16"/>
      <c r="S434" s="61"/>
      <c r="Z434" s="16"/>
      <c r="AI434" s="61"/>
      <c r="AP434" s="16"/>
      <c r="AX434" s="16"/>
      <c r="BF434" s="16"/>
      <c r="BH434" s="16"/>
    </row>
    <row r="435" spans="2:60" ht="12.75" x14ac:dyDescent="0.2">
      <c r="B435" s="126"/>
      <c r="C435" s="61"/>
      <c r="J435" s="16"/>
      <c r="S435" s="61"/>
      <c r="Z435" s="16"/>
      <c r="AI435" s="61"/>
      <c r="AP435" s="16"/>
      <c r="AX435" s="16"/>
      <c r="BF435" s="16"/>
      <c r="BH435" s="16"/>
    </row>
    <row r="436" spans="2:60" ht="12.75" x14ac:dyDescent="0.2">
      <c r="B436" s="126"/>
      <c r="C436" s="61"/>
      <c r="J436" s="16"/>
      <c r="S436" s="61"/>
      <c r="Z436" s="16"/>
      <c r="AI436" s="61"/>
      <c r="AP436" s="16"/>
      <c r="AX436" s="16"/>
      <c r="BF436" s="16"/>
      <c r="BH436" s="16"/>
    </row>
    <row r="437" spans="2:60" ht="12.75" x14ac:dyDescent="0.2">
      <c r="B437" s="126"/>
      <c r="C437" s="61"/>
      <c r="J437" s="16"/>
      <c r="S437" s="61"/>
      <c r="Z437" s="16"/>
      <c r="AI437" s="61"/>
      <c r="AP437" s="16"/>
      <c r="AX437" s="16"/>
      <c r="BF437" s="16"/>
      <c r="BH437" s="16"/>
    </row>
    <row r="438" spans="2:60" ht="12.75" x14ac:dyDescent="0.2">
      <c r="B438" s="126"/>
      <c r="C438" s="61"/>
      <c r="J438" s="16"/>
      <c r="S438" s="61"/>
      <c r="Z438" s="16"/>
      <c r="AI438" s="61"/>
      <c r="AP438" s="16"/>
      <c r="AX438" s="16"/>
      <c r="BF438" s="16"/>
      <c r="BH438" s="16"/>
    </row>
    <row r="439" spans="2:60" ht="12.75" x14ac:dyDescent="0.2">
      <c r="B439" s="126"/>
      <c r="C439" s="61"/>
      <c r="J439" s="16"/>
      <c r="S439" s="61"/>
      <c r="Z439" s="16"/>
      <c r="AI439" s="61"/>
      <c r="AP439" s="16"/>
      <c r="AX439" s="16"/>
      <c r="BF439" s="16"/>
      <c r="BH439" s="16"/>
    </row>
    <row r="440" spans="2:60" ht="12.75" x14ac:dyDescent="0.2">
      <c r="B440" s="126"/>
      <c r="C440" s="61"/>
      <c r="J440" s="16"/>
      <c r="S440" s="61"/>
      <c r="Z440" s="16"/>
      <c r="AI440" s="61"/>
      <c r="AP440" s="16"/>
      <c r="AX440" s="16"/>
      <c r="BF440" s="16"/>
      <c r="BH440" s="16"/>
    </row>
    <row r="441" spans="2:60" ht="12.75" x14ac:dyDescent="0.2">
      <c r="B441" s="126"/>
      <c r="C441" s="61"/>
      <c r="J441" s="16"/>
      <c r="S441" s="61"/>
      <c r="Z441" s="16"/>
      <c r="AI441" s="61"/>
      <c r="AP441" s="16"/>
      <c r="AX441" s="16"/>
      <c r="BF441" s="16"/>
      <c r="BH441" s="16"/>
    </row>
    <row r="442" spans="2:60" ht="12.75" x14ac:dyDescent="0.2">
      <c r="B442" s="126"/>
      <c r="C442" s="61"/>
      <c r="J442" s="16"/>
      <c r="S442" s="61"/>
      <c r="Z442" s="16"/>
      <c r="AI442" s="61"/>
      <c r="AP442" s="16"/>
      <c r="AX442" s="16"/>
      <c r="BF442" s="16"/>
      <c r="BH442" s="16"/>
    </row>
    <row r="443" spans="2:60" ht="12.75" x14ac:dyDescent="0.2">
      <c r="B443" s="126"/>
      <c r="C443" s="61"/>
      <c r="J443" s="16"/>
      <c r="S443" s="61"/>
      <c r="Z443" s="16"/>
      <c r="AI443" s="61"/>
      <c r="AP443" s="16"/>
      <c r="AX443" s="16"/>
      <c r="BF443" s="16"/>
      <c r="BH443" s="16"/>
    </row>
    <row r="444" spans="2:60" ht="12.75" x14ac:dyDescent="0.2">
      <c r="B444" s="126"/>
      <c r="C444" s="61"/>
      <c r="J444" s="16"/>
      <c r="S444" s="61"/>
      <c r="Z444" s="16"/>
      <c r="AI444" s="61"/>
      <c r="AP444" s="16"/>
      <c r="AX444" s="16"/>
      <c r="BF444" s="16"/>
      <c r="BH444" s="16"/>
    </row>
    <row r="445" spans="2:60" ht="12.75" x14ac:dyDescent="0.2">
      <c r="B445" s="126"/>
      <c r="C445" s="61"/>
      <c r="J445" s="16"/>
      <c r="S445" s="61"/>
      <c r="Z445" s="16"/>
      <c r="AI445" s="61"/>
      <c r="AP445" s="16"/>
      <c r="AX445" s="16"/>
      <c r="BF445" s="16"/>
      <c r="BH445" s="16"/>
    </row>
    <row r="446" spans="2:60" ht="12.75" x14ac:dyDescent="0.2">
      <c r="B446" s="126"/>
      <c r="C446" s="61"/>
      <c r="J446" s="16"/>
      <c r="S446" s="61"/>
      <c r="Z446" s="16"/>
      <c r="AI446" s="61"/>
      <c r="AP446" s="16"/>
      <c r="AX446" s="16"/>
      <c r="BF446" s="16"/>
      <c r="BH446" s="16"/>
    </row>
    <row r="447" spans="2:60" ht="12.75" x14ac:dyDescent="0.2">
      <c r="B447" s="126"/>
      <c r="C447" s="61"/>
      <c r="J447" s="16"/>
      <c r="S447" s="61"/>
      <c r="Z447" s="16"/>
      <c r="AI447" s="61"/>
      <c r="AP447" s="16"/>
      <c r="AX447" s="16"/>
      <c r="BF447" s="16"/>
      <c r="BH447" s="16"/>
    </row>
    <row r="448" spans="2:60" ht="12.75" x14ac:dyDescent="0.2">
      <c r="B448" s="126"/>
      <c r="C448" s="61"/>
      <c r="J448" s="16"/>
      <c r="S448" s="61"/>
      <c r="Z448" s="16"/>
      <c r="AI448" s="61"/>
      <c r="AP448" s="16"/>
      <c r="AX448" s="16"/>
      <c r="BF448" s="16"/>
      <c r="BH448" s="16"/>
    </row>
    <row r="449" spans="2:60" ht="12.75" x14ac:dyDescent="0.2">
      <c r="B449" s="126"/>
      <c r="C449" s="61"/>
      <c r="J449" s="16"/>
      <c r="S449" s="61"/>
      <c r="Z449" s="16"/>
      <c r="AI449" s="61"/>
      <c r="AP449" s="16"/>
      <c r="AX449" s="16"/>
      <c r="BF449" s="16"/>
      <c r="BH449" s="16"/>
    </row>
    <row r="450" spans="2:60" ht="12.75" x14ac:dyDescent="0.2">
      <c r="B450" s="126"/>
      <c r="C450" s="61"/>
      <c r="J450" s="16"/>
      <c r="S450" s="61"/>
      <c r="Z450" s="16"/>
      <c r="AI450" s="61"/>
      <c r="AP450" s="16"/>
      <c r="AX450" s="16"/>
      <c r="BF450" s="16"/>
      <c r="BH450" s="16"/>
    </row>
    <row r="451" spans="2:60" ht="12.75" x14ac:dyDescent="0.2">
      <c r="B451" s="126"/>
      <c r="C451" s="61"/>
      <c r="J451" s="16"/>
      <c r="S451" s="61"/>
      <c r="Z451" s="16"/>
      <c r="AI451" s="61"/>
      <c r="AP451" s="16"/>
      <c r="AX451" s="16"/>
      <c r="BF451" s="16"/>
      <c r="BH451" s="16"/>
    </row>
    <row r="452" spans="2:60" ht="12.75" x14ac:dyDescent="0.2">
      <c r="B452" s="126"/>
      <c r="C452" s="61"/>
      <c r="J452" s="16"/>
      <c r="S452" s="61"/>
      <c r="Z452" s="16"/>
      <c r="AI452" s="61"/>
      <c r="AP452" s="16"/>
      <c r="AX452" s="16"/>
      <c r="BF452" s="16"/>
      <c r="BH452" s="16"/>
    </row>
    <row r="453" spans="2:60" ht="12.75" x14ac:dyDescent="0.2">
      <c r="B453" s="126"/>
      <c r="C453" s="61"/>
      <c r="J453" s="16"/>
      <c r="S453" s="61"/>
      <c r="Z453" s="16"/>
      <c r="AI453" s="61"/>
      <c r="AP453" s="16"/>
      <c r="AX453" s="16"/>
      <c r="BF453" s="16"/>
      <c r="BH453" s="16"/>
    </row>
    <row r="454" spans="2:60" ht="12.75" x14ac:dyDescent="0.2">
      <c r="B454" s="126"/>
      <c r="C454" s="61"/>
      <c r="J454" s="16"/>
      <c r="S454" s="61"/>
      <c r="Z454" s="16"/>
      <c r="AI454" s="61"/>
      <c r="AP454" s="16"/>
      <c r="AX454" s="16"/>
      <c r="BF454" s="16"/>
      <c r="BH454" s="16"/>
    </row>
    <row r="455" spans="2:60" ht="12.75" x14ac:dyDescent="0.2">
      <c r="B455" s="126"/>
      <c r="C455" s="61"/>
      <c r="J455" s="16"/>
      <c r="S455" s="61"/>
      <c r="Z455" s="16"/>
      <c r="AI455" s="61"/>
      <c r="AP455" s="16"/>
      <c r="AX455" s="16"/>
      <c r="BF455" s="16"/>
      <c r="BH455" s="16"/>
    </row>
    <row r="456" spans="2:60" ht="12.75" x14ac:dyDescent="0.2">
      <c r="B456" s="126"/>
      <c r="C456" s="61"/>
      <c r="J456" s="16"/>
      <c r="S456" s="61"/>
      <c r="Z456" s="16"/>
      <c r="AI456" s="61"/>
      <c r="AP456" s="16"/>
      <c r="AX456" s="16"/>
      <c r="BF456" s="16"/>
      <c r="BH456" s="16"/>
    </row>
    <row r="457" spans="2:60" ht="12.75" x14ac:dyDescent="0.2">
      <c r="B457" s="126"/>
      <c r="C457" s="61"/>
      <c r="J457" s="16"/>
      <c r="S457" s="61"/>
      <c r="Z457" s="16"/>
      <c r="AI457" s="61"/>
      <c r="AP457" s="16"/>
      <c r="AX457" s="16"/>
      <c r="BF457" s="16"/>
      <c r="BH457" s="16"/>
    </row>
    <row r="458" spans="2:60" ht="12.75" x14ac:dyDescent="0.2">
      <c r="B458" s="126"/>
      <c r="C458" s="61"/>
      <c r="J458" s="16"/>
      <c r="S458" s="61"/>
      <c r="Z458" s="16"/>
      <c r="AI458" s="61"/>
      <c r="AP458" s="16"/>
      <c r="AX458" s="16"/>
      <c r="BF458" s="16"/>
      <c r="BH458" s="16"/>
    </row>
    <row r="459" spans="2:60" ht="12.75" x14ac:dyDescent="0.2">
      <c r="B459" s="126"/>
      <c r="C459" s="61"/>
      <c r="J459" s="16"/>
      <c r="S459" s="61"/>
      <c r="Z459" s="16"/>
      <c r="AI459" s="61"/>
      <c r="AP459" s="16"/>
      <c r="AX459" s="16"/>
      <c r="BF459" s="16"/>
      <c r="BH459" s="16"/>
    </row>
    <row r="460" spans="2:60" ht="12.75" x14ac:dyDescent="0.2">
      <c r="B460" s="126"/>
      <c r="C460" s="61"/>
      <c r="J460" s="16"/>
      <c r="S460" s="61"/>
      <c r="Z460" s="16"/>
      <c r="AI460" s="61"/>
      <c r="AP460" s="16"/>
      <c r="AX460" s="16"/>
      <c r="BF460" s="16"/>
      <c r="BH460" s="16"/>
    </row>
    <row r="461" spans="2:60" ht="12.75" x14ac:dyDescent="0.2">
      <c r="B461" s="126"/>
      <c r="C461" s="61"/>
      <c r="J461" s="16"/>
      <c r="S461" s="61"/>
      <c r="Z461" s="16"/>
      <c r="AI461" s="61"/>
      <c r="AP461" s="16"/>
      <c r="AX461" s="16"/>
      <c r="BF461" s="16"/>
      <c r="BH461" s="16"/>
    </row>
    <row r="462" spans="2:60" ht="12.75" x14ac:dyDescent="0.2">
      <c r="B462" s="126"/>
      <c r="C462" s="61"/>
      <c r="J462" s="16"/>
      <c r="S462" s="61"/>
      <c r="Z462" s="16"/>
      <c r="AI462" s="61"/>
      <c r="AP462" s="16"/>
      <c r="AX462" s="16"/>
      <c r="BF462" s="16"/>
      <c r="BH462" s="16"/>
    </row>
    <row r="463" spans="2:60" ht="12.75" x14ac:dyDescent="0.2">
      <c r="B463" s="126"/>
      <c r="C463" s="61"/>
      <c r="J463" s="16"/>
      <c r="S463" s="61"/>
      <c r="Z463" s="16"/>
      <c r="AI463" s="61"/>
      <c r="AP463" s="16"/>
      <c r="AX463" s="16"/>
      <c r="BF463" s="16"/>
      <c r="BH463" s="16"/>
    </row>
    <row r="464" spans="2:60" ht="12.75" x14ac:dyDescent="0.2">
      <c r="B464" s="126"/>
      <c r="C464" s="61"/>
      <c r="J464" s="16"/>
      <c r="S464" s="61"/>
      <c r="Z464" s="16"/>
      <c r="AI464" s="61"/>
      <c r="AP464" s="16"/>
      <c r="AX464" s="16"/>
      <c r="BF464" s="16"/>
      <c r="BH464" s="16"/>
    </row>
    <row r="465" spans="2:60" ht="12.75" x14ac:dyDescent="0.2">
      <c r="B465" s="126"/>
      <c r="C465" s="61"/>
      <c r="J465" s="16"/>
      <c r="S465" s="61"/>
      <c r="Z465" s="16"/>
      <c r="AI465" s="61"/>
      <c r="AP465" s="16"/>
      <c r="AX465" s="16"/>
      <c r="BF465" s="16"/>
      <c r="BH465" s="16"/>
    </row>
    <row r="466" spans="2:60" ht="12.75" x14ac:dyDescent="0.2">
      <c r="B466" s="126"/>
      <c r="C466" s="61"/>
      <c r="J466" s="16"/>
      <c r="S466" s="61"/>
      <c r="Z466" s="16"/>
      <c r="AI466" s="61"/>
      <c r="AP466" s="16"/>
      <c r="AX466" s="16"/>
      <c r="BF466" s="16"/>
      <c r="BH466" s="16"/>
    </row>
    <row r="467" spans="2:60" ht="12.75" x14ac:dyDescent="0.2">
      <c r="B467" s="126"/>
      <c r="C467" s="61"/>
      <c r="J467" s="16"/>
      <c r="S467" s="61"/>
      <c r="Z467" s="16"/>
      <c r="AI467" s="61"/>
      <c r="AP467" s="16"/>
      <c r="AX467" s="16"/>
      <c r="BF467" s="16"/>
      <c r="BH467" s="16"/>
    </row>
    <row r="468" spans="2:60" ht="12.75" x14ac:dyDescent="0.2">
      <c r="B468" s="126"/>
      <c r="C468" s="61"/>
      <c r="J468" s="16"/>
      <c r="S468" s="61"/>
      <c r="Z468" s="16"/>
      <c r="AI468" s="61"/>
      <c r="AP468" s="16"/>
      <c r="AX468" s="16"/>
      <c r="BF468" s="16"/>
      <c r="BH468" s="16"/>
    </row>
    <row r="469" spans="2:60" ht="12.75" x14ac:dyDescent="0.2">
      <c r="B469" s="126"/>
      <c r="C469" s="61"/>
      <c r="J469" s="16"/>
      <c r="S469" s="61"/>
      <c r="Z469" s="16"/>
      <c r="AI469" s="61"/>
      <c r="AP469" s="16"/>
      <c r="AX469" s="16"/>
      <c r="BF469" s="16"/>
      <c r="BH469" s="16"/>
    </row>
    <row r="470" spans="2:60" ht="12.75" x14ac:dyDescent="0.2">
      <c r="B470" s="126"/>
      <c r="C470" s="61"/>
      <c r="J470" s="16"/>
      <c r="S470" s="61"/>
      <c r="Z470" s="16"/>
      <c r="AI470" s="61"/>
      <c r="AP470" s="16"/>
      <c r="AX470" s="16"/>
      <c r="BF470" s="16"/>
      <c r="BH470" s="16"/>
    </row>
    <row r="471" spans="2:60" ht="12.75" x14ac:dyDescent="0.2">
      <c r="B471" s="126"/>
      <c r="C471" s="61"/>
      <c r="J471" s="16"/>
      <c r="S471" s="61"/>
      <c r="Z471" s="16"/>
      <c r="AI471" s="61"/>
      <c r="AP471" s="16"/>
      <c r="AX471" s="16"/>
      <c r="BF471" s="16"/>
      <c r="BH471" s="16"/>
    </row>
    <row r="472" spans="2:60" ht="12.75" x14ac:dyDescent="0.2">
      <c r="B472" s="126"/>
      <c r="C472" s="61"/>
      <c r="J472" s="16"/>
      <c r="S472" s="61"/>
      <c r="Z472" s="16"/>
      <c r="AI472" s="61"/>
      <c r="AP472" s="16"/>
      <c r="AX472" s="16"/>
      <c r="BF472" s="16"/>
      <c r="BH472" s="16"/>
    </row>
    <row r="473" spans="2:60" ht="12.75" x14ac:dyDescent="0.2">
      <c r="B473" s="126"/>
      <c r="C473" s="61"/>
      <c r="J473" s="16"/>
      <c r="S473" s="61"/>
      <c r="Z473" s="16"/>
      <c r="AI473" s="61"/>
      <c r="AP473" s="16"/>
      <c r="AX473" s="16"/>
      <c r="BF473" s="16"/>
      <c r="BH473" s="16"/>
    </row>
    <row r="474" spans="2:60" ht="12.75" x14ac:dyDescent="0.2">
      <c r="B474" s="126"/>
      <c r="C474" s="61"/>
      <c r="J474" s="16"/>
      <c r="S474" s="61"/>
      <c r="Z474" s="16"/>
      <c r="AI474" s="61"/>
      <c r="AP474" s="16"/>
      <c r="AX474" s="16"/>
      <c r="BF474" s="16"/>
      <c r="BH474" s="16"/>
    </row>
    <row r="475" spans="2:60" ht="12.75" x14ac:dyDescent="0.2">
      <c r="B475" s="126"/>
      <c r="C475" s="61"/>
      <c r="J475" s="16"/>
      <c r="S475" s="61"/>
      <c r="Z475" s="16"/>
      <c r="AI475" s="61"/>
      <c r="AP475" s="16"/>
      <c r="AX475" s="16"/>
      <c r="BF475" s="16"/>
      <c r="BH475" s="16"/>
    </row>
    <row r="476" spans="2:60" ht="12.75" x14ac:dyDescent="0.2">
      <c r="B476" s="126"/>
      <c r="C476" s="61"/>
      <c r="J476" s="16"/>
      <c r="S476" s="61"/>
      <c r="Z476" s="16"/>
      <c r="AI476" s="61"/>
      <c r="AP476" s="16"/>
      <c r="AX476" s="16"/>
      <c r="BF476" s="16"/>
      <c r="BH476" s="16"/>
    </row>
    <row r="477" spans="2:60" ht="12.75" x14ac:dyDescent="0.2">
      <c r="B477" s="126"/>
      <c r="C477" s="61"/>
      <c r="J477" s="16"/>
      <c r="S477" s="61"/>
      <c r="Z477" s="16"/>
      <c r="AI477" s="61"/>
      <c r="AP477" s="16"/>
      <c r="AX477" s="16"/>
      <c r="BF477" s="16"/>
      <c r="BH477" s="16"/>
    </row>
    <row r="478" spans="2:60" ht="12.75" x14ac:dyDescent="0.2">
      <c r="B478" s="126"/>
      <c r="C478" s="61"/>
      <c r="J478" s="16"/>
      <c r="S478" s="61"/>
      <c r="Z478" s="16"/>
      <c r="AI478" s="61"/>
      <c r="AP478" s="16"/>
      <c r="AX478" s="16"/>
      <c r="BF478" s="16"/>
      <c r="BH478" s="16"/>
    </row>
    <row r="479" spans="2:60" ht="12.75" x14ac:dyDescent="0.2">
      <c r="B479" s="126"/>
      <c r="C479" s="61"/>
      <c r="J479" s="16"/>
      <c r="S479" s="61"/>
      <c r="Z479" s="16"/>
      <c r="AI479" s="61"/>
      <c r="AP479" s="16"/>
      <c r="AX479" s="16"/>
      <c r="BF479" s="16"/>
      <c r="BH479" s="16"/>
    </row>
    <row r="480" spans="2:60" ht="12.75" x14ac:dyDescent="0.2">
      <c r="B480" s="126"/>
      <c r="C480" s="61"/>
      <c r="J480" s="16"/>
      <c r="S480" s="61"/>
      <c r="Z480" s="16"/>
      <c r="AI480" s="61"/>
      <c r="AP480" s="16"/>
      <c r="AX480" s="16"/>
      <c r="BF480" s="16"/>
      <c r="BH480" s="16"/>
    </row>
    <row r="481" spans="2:60" ht="12.75" x14ac:dyDescent="0.2">
      <c r="B481" s="126"/>
      <c r="C481" s="61"/>
      <c r="J481" s="16"/>
      <c r="S481" s="61"/>
      <c r="Z481" s="16"/>
      <c r="AI481" s="61"/>
      <c r="AP481" s="16"/>
      <c r="AX481" s="16"/>
      <c r="BF481" s="16"/>
      <c r="BH481" s="16"/>
    </row>
    <row r="482" spans="2:60" ht="12.75" x14ac:dyDescent="0.2">
      <c r="B482" s="126"/>
      <c r="C482" s="61"/>
      <c r="J482" s="16"/>
      <c r="S482" s="61"/>
      <c r="Z482" s="16"/>
      <c r="AI482" s="61"/>
      <c r="AP482" s="16"/>
      <c r="AX482" s="16"/>
      <c r="BF482" s="16"/>
      <c r="BH482" s="16"/>
    </row>
    <row r="483" spans="2:60" ht="12.75" x14ac:dyDescent="0.2">
      <c r="B483" s="126"/>
      <c r="C483" s="61"/>
      <c r="J483" s="16"/>
      <c r="S483" s="61"/>
      <c r="Z483" s="16"/>
      <c r="AI483" s="61"/>
      <c r="AP483" s="16"/>
      <c r="AX483" s="16"/>
      <c r="BF483" s="16"/>
      <c r="BH483" s="16"/>
    </row>
    <row r="484" spans="2:60" ht="12.75" x14ac:dyDescent="0.2">
      <c r="B484" s="126"/>
      <c r="C484" s="61"/>
      <c r="J484" s="16"/>
      <c r="S484" s="61"/>
      <c r="Z484" s="16"/>
      <c r="AI484" s="61"/>
      <c r="AP484" s="16"/>
      <c r="AX484" s="16"/>
      <c r="BF484" s="16"/>
      <c r="BH484" s="16"/>
    </row>
    <row r="485" spans="2:60" ht="12.75" x14ac:dyDescent="0.2">
      <c r="B485" s="126"/>
      <c r="C485" s="61"/>
      <c r="J485" s="16"/>
      <c r="S485" s="61"/>
      <c r="Z485" s="16"/>
      <c r="AI485" s="61"/>
      <c r="AP485" s="16"/>
      <c r="AX485" s="16"/>
      <c r="BF485" s="16"/>
      <c r="BH485" s="16"/>
    </row>
    <row r="486" spans="2:60" ht="12.75" x14ac:dyDescent="0.2">
      <c r="B486" s="126"/>
      <c r="C486" s="61"/>
      <c r="J486" s="16"/>
      <c r="S486" s="61"/>
      <c r="Z486" s="16"/>
      <c r="AI486" s="61"/>
      <c r="AP486" s="16"/>
      <c r="AX486" s="16"/>
      <c r="BF486" s="16"/>
      <c r="BH486" s="16"/>
    </row>
    <row r="487" spans="2:60" ht="12.75" x14ac:dyDescent="0.2">
      <c r="B487" s="126"/>
      <c r="C487" s="61"/>
      <c r="J487" s="16"/>
      <c r="S487" s="61"/>
      <c r="Z487" s="16"/>
      <c r="AI487" s="61"/>
      <c r="AP487" s="16"/>
      <c r="AX487" s="16"/>
      <c r="BF487" s="16"/>
      <c r="BH487" s="16"/>
    </row>
    <row r="488" spans="2:60" ht="12.75" x14ac:dyDescent="0.2">
      <c r="B488" s="126"/>
      <c r="C488" s="61"/>
      <c r="J488" s="16"/>
      <c r="S488" s="61"/>
      <c r="Z488" s="16"/>
      <c r="AI488" s="61"/>
      <c r="AP488" s="16"/>
      <c r="AX488" s="16"/>
      <c r="BF488" s="16"/>
      <c r="BH488" s="16"/>
    </row>
    <row r="489" spans="2:60" ht="12.75" x14ac:dyDescent="0.2">
      <c r="B489" s="126"/>
      <c r="C489" s="61"/>
      <c r="J489" s="16"/>
      <c r="S489" s="61"/>
      <c r="Z489" s="16"/>
      <c r="AI489" s="61"/>
      <c r="AP489" s="16"/>
      <c r="AX489" s="16"/>
      <c r="BF489" s="16"/>
      <c r="BH489" s="16"/>
    </row>
    <row r="490" spans="2:60" ht="12.75" x14ac:dyDescent="0.2">
      <c r="B490" s="126"/>
      <c r="C490" s="61"/>
      <c r="J490" s="16"/>
      <c r="S490" s="61"/>
      <c r="Z490" s="16"/>
      <c r="AI490" s="61"/>
      <c r="AP490" s="16"/>
      <c r="AX490" s="16"/>
      <c r="BF490" s="16"/>
      <c r="BH490" s="16"/>
    </row>
    <row r="491" spans="2:60" ht="12.75" x14ac:dyDescent="0.2">
      <c r="B491" s="126"/>
      <c r="C491" s="61"/>
      <c r="J491" s="16"/>
      <c r="S491" s="61"/>
      <c r="Z491" s="16"/>
      <c r="AI491" s="61"/>
      <c r="AP491" s="16"/>
      <c r="AX491" s="16"/>
      <c r="BF491" s="16"/>
      <c r="BH491" s="16"/>
    </row>
    <row r="492" spans="2:60" ht="12.75" x14ac:dyDescent="0.2">
      <c r="B492" s="126"/>
      <c r="C492" s="61"/>
      <c r="J492" s="16"/>
      <c r="S492" s="61"/>
      <c r="Z492" s="16"/>
      <c r="AI492" s="61"/>
      <c r="AP492" s="16"/>
      <c r="AX492" s="16"/>
      <c r="BF492" s="16"/>
      <c r="BH492" s="16"/>
    </row>
    <row r="493" spans="2:60" ht="12.75" x14ac:dyDescent="0.2">
      <c r="B493" s="126"/>
      <c r="C493" s="61"/>
      <c r="J493" s="16"/>
      <c r="S493" s="61"/>
      <c r="Z493" s="16"/>
      <c r="AI493" s="61"/>
      <c r="AP493" s="16"/>
      <c r="AX493" s="16"/>
      <c r="BF493" s="16"/>
      <c r="BH493" s="16"/>
    </row>
    <row r="494" spans="2:60" ht="12.75" x14ac:dyDescent="0.2">
      <c r="B494" s="126"/>
      <c r="C494" s="61"/>
      <c r="J494" s="16"/>
      <c r="S494" s="61"/>
      <c r="Z494" s="16"/>
      <c r="AI494" s="61"/>
      <c r="AP494" s="16"/>
      <c r="AX494" s="16"/>
      <c r="BF494" s="16"/>
      <c r="BH494" s="16"/>
    </row>
    <row r="495" spans="2:60" ht="12.75" x14ac:dyDescent="0.2">
      <c r="B495" s="126"/>
      <c r="C495" s="61"/>
      <c r="J495" s="16"/>
      <c r="S495" s="61"/>
      <c r="Z495" s="16"/>
      <c r="AI495" s="61"/>
      <c r="AP495" s="16"/>
      <c r="AX495" s="16"/>
      <c r="BF495" s="16"/>
      <c r="BH495" s="16"/>
    </row>
    <row r="496" spans="2:60" ht="12.75" x14ac:dyDescent="0.2">
      <c r="B496" s="126"/>
      <c r="C496" s="61"/>
      <c r="J496" s="16"/>
      <c r="S496" s="61"/>
      <c r="Z496" s="16"/>
      <c r="AI496" s="61"/>
      <c r="AP496" s="16"/>
      <c r="AX496" s="16"/>
      <c r="BF496" s="16"/>
      <c r="BH496" s="16"/>
    </row>
    <row r="497" spans="2:60" ht="12.75" x14ac:dyDescent="0.2">
      <c r="B497" s="126"/>
      <c r="C497" s="61"/>
      <c r="J497" s="16"/>
      <c r="S497" s="61"/>
      <c r="Z497" s="16"/>
      <c r="AI497" s="61"/>
      <c r="AP497" s="16"/>
      <c r="AX497" s="16"/>
      <c r="BF497" s="16"/>
      <c r="BH497" s="16"/>
    </row>
    <row r="498" spans="2:60" ht="12.75" x14ac:dyDescent="0.2">
      <c r="B498" s="126"/>
      <c r="C498" s="61"/>
      <c r="J498" s="16"/>
      <c r="S498" s="61"/>
      <c r="Z498" s="16"/>
      <c r="AI498" s="61"/>
      <c r="AP498" s="16"/>
      <c r="AX498" s="16"/>
      <c r="BF498" s="16"/>
      <c r="BH498" s="16"/>
    </row>
    <row r="499" spans="2:60" ht="12.75" x14ac:dyDescent="0.2">
      <c r="B499" s="126"/>
      <c r="C499" s="61"/>
      <c r="J499" s="16"/>
      <c r="S499" s="61"/>
      <c r="Z499" s="16"/>
      <c r="AI499" s="61"/>
      <c r="AP499" s="16"/>
      <c r="AX499" s="16"/>
      <c r="BF499" s="16"/>
      <c r="BH499" s="16"/>
    </row>
    <row r="500" spans="2:60" ht="12.75" x14ac:dyDescent="0.2">
      <c r="B500" s="126"/>
      <c r="C500" s="61"/>
      <c r="J500" s="16"/>
      <c r="S500" s="61"/>
      <c r="Z500" s="16"/>
      <c r="AI500" s="61"/>
      <c r="AP500" s="16"/>
      <c r="AX500" s="16"/>
      <c r="BF500" s="16"/>
      <c r="BH500" s="16"/>
    </row>
    <row r="501" spans="2:60" ht="12.75" x14ac:dyDescent="0.2">
      <c r="B501" s="126"/>
      <c r="C501" s="61"/>
      <c r="J501" s="16"/>
      <c r="S501" s="61"/>
      <c r="Z501" s="16"/>
      <c r="AI501" s="61"/>
      <c r="AP501" s="16"/>
      <c r="AX501" s="16"/>
      <c r="BF501" s="16"/>
      <c r="BH501" s="16"/>
    </row>
    <row r="502" spans="2:60" ht="12.75" x14ac:dyDescent="0.2">
      <c r="B502" s="126"/>
      <c r="C502" s="61"/>
      <c r="J502" s="16"/>
      <c r="S502" s="61"/>
      <c r="Z502" s="16"/>
      <c r="AI502" s="61"/>
      <c r="AP502" s="16"/>
      <c r="AX502" s="16"/>
      <c r="BF502" s="16"/>
      <c r="BH502" s="16"/>
    </row>
    <row r="503" spans="2:60" ht="12.75" x14ac:dyDescent="0.2">
      <c r="B503" s="126"/>
      <c r="C503" s="61"/>
      <c r="J503" s="16"/>
      <c r="S503" s="61"/>
      <c r="Z503" s="16"/>
      <c r="AI503" s="61"/>
      <c r="AP503" s="16"/>
      <c r="AX503" s="16"/>
      <c r="BF503" s="16"/>
      <c r="BH503" s="16"/>
    </row>
    <row r="504" spans="2:60" ht="12.75" x14ac:dyDescent="0.2">
      <c r="B504" s="126"/>
      <c r="C504" s="61"/>
      <c r="J504" s="16"/>
      <c r="S504" s="61"/>
      <c r="Z504" s="16"/>
      <c r="AI504" s="61"/>
      <c r="AP504" s="16"/>
      <c r="AX504" s="16"/>
      <c r="BF504" s="16"/>
      <c r="BH504" s="16"/>
    </row>
    <row r="505" spans="2:60" ht="12.75" x14ac:dyDescent="0.2">
      <c r="B505" s="126"/>
      <c r="C505" s="61"/>
      <c r="J505" s="16"/>
      <c r="S505" s="61"/>
      <c r="Z505" s="16"/>
      <c r="AI505" s="61"/>
      <c r="AP505" s="16"/>
      <c r="AX505" s="16"/>
      <c r="BF505" s="16"/>
      <c r="BH505" s="16"/>
    </row>
    <row r="506" spans="2:60" ht="12.75" x14ac:dyDescent="0.2">
      <c r="B506" s="126"/>
      <c r="C506" s="61"/>
      <c r="J506" s="16"/>
      <c r="S506" s="61"/>
      <c r="Z506" s="16"/>
      <c r="AI506" s="61"/>
      <c r="AP506" s="16"/>
      <c r="AX506" s="16"/>
      <c r="BF506" s="16"/>
      <c r="BH506" s="16"/>
    </row>
    <row r="507" spans="2:60" ht="12.75" x14ac:dyDescent="0.2">
      <c r="B507" s="126"/>
      <c r="C507" s="61"/>
      <c r="J507" s="16"/>
      <c r="S507" s="61"/>
      <c r="Z507" s="16"/>
      <c r="AI507" s="61"/>
      <c r="AP507" s="16"/>
      <c r="AX507" s="16"/>
      <c r="BF507" s="16"/>
      <c r="BH507" s="16"/>
    </row>
    <row r="508" spans="2:60" ht="12.75" x14ac:dyDescent="0.2">
      <c r="B508" s="126"/>
      <c r="C508" s="61"/>
      <c r="J508" s="16"/>
      <c r="S508" s="61"/>
      <c r="Z508" s="16"/>
      <c r="AI508" s="61"/>
      <c r="AP508" s="16"/>
      <c r="AX508" s="16"/>
      <c r="BF508" s="16"/>
      <c r="BH508" s="16"/>
    </row>
    <row r="509" spans="2:60" ht="12.75" x14ac:dyDescent="0.2">
      <c r="B509" s="126"/>
      <c r="C509" s="61"/>
      <c r="J509" s="16"/>
      <c r="S509" s="61"/>
      <c r="Z509" s="16"/>
      <c r="AI509" s="61"/>
      <c r="AP509" s="16"/>
      <c r="AX509" s="16"/>
      <c r="BF509" s="16"/>
      <c r="BH509" s="16"/>
    </row>
    <row r="510" spans="2:60" ht="12.75" x14ac:dyDescent="0.2">
      <c r="B510" s="126"/>
      <c r="C510" s="61"/>
      <c r="J510" s="16"/>
      <c r="S510" s="61"/>
      <c r="Z510" s="16"/>
      <c r="AI510" s="61"/>
      <c r="AP510" s="16"/>
      <c r="AX510" s="16"/>
      <c r="BF510" s="16"/>
      <c r="BH510" s="16"/>
    </row>
    <row r="511" spans="2:60" ht="12.75" x14ac:dyDescent="0.2">
      <c r="B511" s="126"/>
      <c r="C511" s="61"/>
      <c r="J511" s="16"/>
      <c r="S511" s="61"/>
      <c r="Z511" s="16"/>
      <c r="AI511" s="61"/>
      <c r="AP511" s="16"/>
      <c r="AX511" s="16"/>
      <c r="BF511" s="16"/>
      <c r="BH511" s="16"/>
    </row>
    <row r="512" spans="2:60" ht="12.75" x14ac:dyDescent="0.2">
      <c r="B512" s="126"/>
      <c r="C512" s="61"/>
      <c r="J512" s="16"/>
      <c r="S512" s="61"/>
      <c r="Z512" s="16"/>
      <c r="AI512" s="61"/>
      <c r="AP512" s="16"/>
      <c r="AX512" s="16"/>
      <c r="BF512" s="16"/>
      <c r="BH512" s="16"/>
    </row>
    <row r="513" spans="2:60" ht="12.75" x14ac:dyDescent="0.2">
      <c r="B513" s="126"/>
      <c r="C513" s="61"/>
      <c r="J513" s="16"/>
      <c r="S513" s="61"/>
      <c r="Z513" s="16"/>
      <c r="AI513" s="61"/>
      <c r="AP513" s="16"/>
      <c r="AX513" s="16"/>
      <c r="BF513" s="16"/>
      <c r="BH513" s="16"/>
    </row>
    <row r="514" spans="2:60" ht="12.75" x14ac:dyDescent="0.2">
      <c r="B514" s="126"/>
      <c r="C514" s="61"/>
      <c r="J514" s="16"/>
      <c r="S514" s="61"/>
      <c r="Z514" s="16"/>
      <c r="AI514" s="61"/>
      <c r="AP514" s="16"/>
      <c r="AX514" s="16"/>
      <c r="BF514" s="16"/>
      <c r="BH514" s="16"/>
    </row>
    <row r="515" spans="2:60" ht="12.75" x14ac:dyDescent="0.2">
      <c r="B515" s="126"/>
      <c r="C515" s="61"/>
      <c r="J515" s="16"/>
      <c r="S515" s="61"/>
      <c r="Z515" s="16"/>
      <c r="AI515" s="61"/>
      <c r="AP515" s="16"/>
      <c r="AX515" s="16"/>
      <c r="BF515" s="16"/>
      <c r="BH515" s="16"/>
    </row>
    <row r="516" spans="2:60" ht="12.75" x14ac:dyDescent="0.2">
      <c r="B516" s="126"/>
      <c r="C516" s="61"/>
      <c r="J516" s="16"/>
      <c r="S516" s="61"/>
      <c r="Z516" s="16"/>
      <c r="AI516" s="61"/>
      <c r="AP516" s="16"/>
      <c r="AX516" s="16"/>
      <c r="BF516" s="16"/>
      <c r="BH516" s="16"/>
    </row>
    <row r="517" spans="2:60" ht="12.75" x14ac:dyDescent="0.2">
      <c r="B517" s="126"/>
      <c r="C517" s="61"/>
      <c r="J517" s="16"/>
      <c r="S517" s="61"/>
      <c r="Z517" s="16"/>
      <c r="AI517" s="61"/>
      <c r="AP517" s="16"/>
      <c r="AX517" s="16"/>
      <c r="BF517" s="16"/>
      <c r="BH517" s="16"/>
    </row>
    <row r="518" spans="2:60" ht="12.75" x14ac:dyDescent="0.2">
      <c r="B518" s="126"/>
      <c r="C518" s="61"/>
      <c r="J518" s="16"/>
      <c r="S518" s="61"/>
      <c r="Z518" s="16"/>
      <c r="AI518" s="61"/>
      <c r="AP518" s="16"/>
      <c r="AX518" s="16"/>
      <c r="BF518" s="16"/>
      <c r="BH518" s="16"/>
    </row>
    <row r="519" spans="2:60" ht="12.75" x14ac:dyDescent="0.2">
      <c r="B519" s="126"/>
      <c r="C519" s="61"/>
      <c r="J519" s="16"/>
      <c r="S519" s="61"/>
      <c r="Z519" s="16"/>
      <c r="AI519" s="61"/>
      <c r="AP519" s="16"/>
      <c r="AX519" s="16"/>
      <c r="BF519" s="16"/>
      <c r="BH519" s="16"/>
    </row>
    <row r="520" spans="2:60" ht="12.75" x14ac:dyDescent="0.2">
      <c r="B520" s="126"/>
      <c r="C520" s="61"/>
      <c r="J520" s="16"/>
      <c r="S520" s="61"/>
      <c r="Z520" s="16"/>
      <c r="AI520" s="61"/>
      <c r="AP520" s="16"/>
      <c r="AX520" s="16"/>
      <c r="BF520" s="16"/>
      <c r="BH520" s="16"/>
    </row>
    <row r="521" spans="2:60" ht="12.75" x14ac:dyDescent="0.2">
      <c r="B521" s="126"/>
      <c r="C521" s="61"/>
      <c r="J521" s="16"/>
      <c r="S521" s="61"/>
      <c r="Z521" s="16"/>
      <c r="AI521" s="61"/>
      <c r="AP521" s="16"/>
      <c r="AX521" s="16"/>
      <c r="BF521" s="16"/>
      <c r="BH521" s="16"/>
    </row>
    <row r="522" spans="2:60" ht="12.75" x14ac:dyDescent="0.2">
      <c r="B522" s="126"/>
      <c r="C522" s="61"/>
      <c r="J522" s="16"/>
      <c r="S522" s="61"/>
      <c r="Z522" s="16"/>
      <c r="AI522" s="61"/>
      <c r="AP522" s="16"/>
      <c r="AX522" s="16"/>
      <c r="BF522" s="16"/>
      <c r="BH522" s="16"/>
    </row>
    <row r="523" spans="2:60" ht="12.75" x14ac:dyDescent="0.2">
      <c r="B523" s="126"/>
      <c r="C523" s="61"/>
      <c r="J523" s="16"/>
      <c r="S523" s="61"/>
      <c r="Z523" s="16"/>
      <c r="AI523" s="61"/>
      <c r="AP523" s="16"/>
      <c r="AX523" s="16"/>
      <c r="BF523" s="16"/>
      <c r="BH523" s="16"/>
    </row>
    <row r="524" spans="2:60" ht="12.75" x14ac:dyDescent="0.2">
      <c r="B524" s="126"/>
      <c r="C524" s="61"/>
      <c r="J524" s="16"/>
      <c r="S524" s="61"/>
      <c r="Z524" s="16"/>
      <c r="AI524" s="61"/>
      <c r="AP524" s="16"/>
      <c r="AX524" s="16"/>
      <c r="BF524" s="16"/>
      <c r="BH524" s="16"/>
    </row>
    <row r="525" spans="2:60" ht="12.75" x14ac:dyDescent="0.2">
      <c r="B525" s="126"/>
      <c r="C525" s="61"/>
      <c r="J525" s="16"/>
      <c r="S525" s="61"/>
      <c r="Z525" s="16"/>
      <c r="AI525" s="61"/>
      <c r="AP525" s="16"/>
      <c r="AX525" s="16"/>
      <c r="BF525" s="16"/>
      <c r="BH525" s="16"/>
    </row>
    <row r="526" spans="2:60" ht="12.75" x14ac:dyDescent="0.2">
      <c r="B526" s="126"/>
      <c r="C526" s="61"/>
      <c r="J526" s="16"/>
      <c r="S526" s="61"/>
      <c r="Z526" s="16"/>
      <c r="AI526" s="61"/>
      <c r="AP526" s="16"/>
      <c r="AX526" s="16"/>
      <c r="BF526" s="16"/>
      <c r="BH526" s="16"/>
    </row>
    <row r="527" spans="2:60" ht="12.75" x14ac:dyDescent="0.2">
      <c r="B527" s="126"/>
      <c r="C527" s="61"/>
      <c r="J527" s="16"/>
      <c r="S527" s="61"/>
      <c r="Z527" s="16"/>
      <c r="AI527" s="61"/>
      <c r="AP527" s="16"/>
      <c r="AX527" s="16"/>
      <c r="BF527" s="16"/>
      <c r="BH527" s="16"/>
    </row>
    <row r="528" spans="2:60" ht="12.75" x14ac:dyDescent="0.2">
      <c r="B528" s="126"/>
      <c r="C528" s="61"/>
      <c r="J528" s="16"/>
      <c r="S528" s="61"/>
      <c r="Z528" s="16"/>
      <c r="AI528" s="61"/>
      <c r="AP528" s="16"/>
      <c r="AX528" s="16"/>
      <c r="BF528" s="16"/>
      <c r="BH528" s="16"/>
    </row>
    <row r="529" spans="2:60" ht="12.75" x14ac:dyDescent="0.2">
      <c r="B529" s="126"/>
      <c r="C529" s="61"/>
      <c r="J529" s="16"/>
      <c r="S529" s="61"/>
      <c r="Z529" s="16"/>
      <c r="AI529" s="61"/>
      <c r="AP529" s="16"/>
      <c r="AX529" s="16"/>
      <c r="BF529" s="16"/>
      <c r="BH529" s="16"/>
    </row>
    <row r="530" spans="2:60" ht="12.75" x14ac:dyDescent="0.2">
      <c r="B530" s="126"/>
      <c r="C530" s="61"/>
      <c r="J530" s="16"/>
      <c r="S530" s="61"/>
      <c r="Z530" s="16"/>
      <c r="AI530" s="61"/>
      <c r="AP530" s="16"/>
      <c r="AX530" s="16"/>
      <c r="BF530" s="16"/>
      <c r="BH530" s="16"/>
    </row>
    <row r="531" spans="2:60" ht="12.75" x14ac:dyDescent="0.2">
      <c r="B531" s="126"/>
      <c r="C531" s="61"/>
      <c r="J531" s="16"/>
      <c r="S531" s="61"/>
      <c r="Z531" s="16"/>
      <c r="AI531" s="61"/>
      <c r="AP531" s="16"/>
      <c r="AX531" s="16"/>
      <c r="BF531" s="16"/>
      <c r="BH531" s="16"/>
    </row>
    <row r="532" spans="2:60" ht="12.75" x14ac:dyDescent="0.2">
      <c r="B532" s="126"/>
      <c r="C532" s="61"/>
      <c r="J532" s="16"/>
      <c r="S532" s="61"/>
      <c r="Z532" s="16"/>
      <c r="AI532" s="61"/>
      <c r="AP532" s="16"/>
      <c r="AX532" s="16"/>
      <c r="BF532" s="16"/>
      <c r="BH532" s="16"/>
    </row>
    <row r="533" spans="2:60" ht="12.75" x14ac:dyDescent="0.2">
      <c r="B533" s="126"/>
      <c r="C533" s="61"/>
      <c r="J533" s="16"/>
      <c r="S533" s="61"/>
      <c r="Z533" s="16"/>
      <c r="AI533" s="61"/>
      <c r="AP533" s="16"/>
      <c r="AX533" s="16"/>
      <c r="BF533" s="16"/>
      <c r="BH533" s="16"/>
    </row>
    <row r="534" spans="2:60" ht="12.75" x14ac:dyDescent="0.2">
      <c r="B534" s="126"/>
      <c r="C534" s="61"/>
      <c r="J534" s="16"/>
      <c r="S534" s="61"/>
      <c r="Z534" s="16"/>
      <c r="AI534" s="61"/>
      <c r="AP534" s="16"/>
      <c r="AX534" s="16"/>
      <c r="BF534" s="16"/>
      <c r="BH534" s="16"/>
    </row>
    <row r="535" spans="2:60" ht="12.75" x14ac:dyDescent="0.2">
      <c r="B535" s="126"/>
      <c r="C535" s="61"/>
      <c r="J535" s="16"/>
      <c r="S535" s="61"/>
      <c r="Z535" s="16"/>
      <c r="AI535" s="61"/>
      <c r="AP535" s="16"/>
      <c r="AX535" s="16"/>
      <c r="BF535" s="16"/>
      <c r="BH535" s="16"/>
    </row>
    <row r="536" spans="2:60" ht="12.75" x14ac:dyDescent="0.2">
      <c r="B536" s="126"/>
      <c r="C536" s="61"/>
      <c r="J536" s="16"/>
      <c r="S536" s="61"/>
      <c r="Z536" s="16"/>
      <c r="AI536" s="61"/>
      <c r="AP536" s="16"/>
      <c r="AX536" s="16"/>
      <c r="BF536" s="16"/>
      <c r="BH536" s="16"/>
    </row>
    <row r="537" spans="2:60" ht="12.75" x14ac:dyDescent="0.2">
      <c r="B537" s="126"/>
      <c r="C537" s="61"/>
      <c r="J537" s="16"/>
      <c r="S537" s="61"/>
      <c r="Z537" s="16"/>
      <c r="AI537" s="61"/>
      <c r="AP537" s="16"/>
      <c r="AX537" s="16"/>
      <c r="BF537" s="16"/>
      <c r="BH537" s="16"/>
    </row>
    <row r="538" spans="2:60" ht="12.75" x14ac:dyDescent="0.2">
      <c r="B538" s="126"/>
      <c r="C538" s="61"/>
      <c r="J538" s="16"/>
      <c r="S538" s="61"/>
      <c r="Z538" s="16"/>
      <c r="AI538" s="61"/>
      <c r="AP538" s="16"/>
      <c r="AX538" s="16"/>
      <c r="BF538" s="16"/>
      <c r="BH538" s="16"/>
    </row>
    <row r="539" spans="2:60" ht="12.75" x14ac:dyDescent="0.2">
      <c r="B539" s="126"/>
      <c r="C539" s="61"/>
      <c r="J539" s="16"/>
      <c r="S539" s="61"/>
      <c r="Z539" s="16"/>
      <c r="AI539" s="61"/>
      <c r="AP539" s="16"/>
      <c r="AX539" s="16"/>
      <c r="BF539" s="16"/>
      <c r="BH539" s="16"/>
    </row>
    <row r="540" spans="2:60" ht="12.75" x14ac:dyDescent="0.2">
      <c r="B540" s="126"/>
      <c r="C540" s="61"/>
      <c r="J540" s="16"/>
      <c r="S540" s="61"/>
      <c r="Z540" s="16"/>
      <c r="AI540" s="61"/>
      <c r="AP540" s="16"/>
      <c r="AX540" s="16"/>
      <c r="BF540" s="16"/>
      <c r="BH540" s="16"/>
    </row>
    <row r="541" spans="2:60" ht="12.75" x14ac:dyDescent="0.2">
      <c r="B541" s="126"/>
      <c r="C541" s="61"/>
      <c r="J541" s="16"/>
      <c r="S541" s="61"/>
      <c r="Z541" s="16"/>
      <c r="AI541" s="61"/>
      <c r="AP541" s="16"/>
      <c r="AX541" s="16"/>
      <c r="BF541" s="16"/>
      <c r="BH541" s="16"/>
    </row>
    <row r="542" spans="2:60" ht="12.75" x14ac:dyDescent="0.2">
      <c r="B542" s="126"/>
      <c r="C542" s="61"/>
      <c r="J542" s="16"/>
      <c r="S542" s="61"/>
      <c r="Z542" s="16"/>
      <c r="AI542" s="61"/>
      <c r="AP542" s="16"/>
      <c r="AX542" s="16"/>
      <c r="BF542" s="16"/>
      <c r="BH542" s="16"/>
    </row>
    <row r="543" spans="2:60" ht="12.75" x14ac:dyDescent="0.2">
      <c r="B543" s="126"/>
      <c r="C543" s="61"/>
      <c r="J543" s="16"/>
      <c r="S543" s="61"/>
      <c r="Z543" s="16"/>
      <c r="AI543" s="61"/>
      <c r="AP543" s="16"/>
      <c r="AX543" s="16"/>
      <c r="BF543" s="16"/>
      <c r="BH543" s="16"/>
    </row>
    <row r="544" spans="2:60" ht="12.75" x14ac:dyDescent="0.2">
      <c r="B544" s="126"/>
      <c r="C544" s="61"/>
      <c r="J544" s="16"/>
      <c r="S544" s="61"/>
      <c r="Z544" s="16"/>
      <c r="AI544" s="61"/>
      <c r="AP544" s="16"/>
      <c r="AX544" s="16"/>
      <c r="BF544" s="16"/>
      <c r="BH544" s="16"/>
    </row>
    <row r="545" spans="2:60" ht="12.75" x14ac:dyDescent="0.2">
      <c r="B545" s="126"/>
      <c r="C545" s="61"/>
      <c r="J545" s="16"/>
      <c r="S545" s="61"/>
      <c r="Z545" s="16"/>
      <c r="AI545" s="61"/>
      <c r="AP545" s="16"/>
      <c r="AX545" s="16"/>
      <c r="BF545" s="16"/>
      <c r="BH545" s="16"/>
    </row>
    <row r="546" spans="2:60" ht="12.75" x14ac:dyDescent="0.2">
      <c r="B546" s="126"/>
      <c r="C546" s="61"/>
      <c r="J546" s="16"/>
      <c r="S546" s="61"/>
      <c r="Z546" s="16"/>
      <c r="AI546" s="61"/>
      <c r="AP546" s="16"/>
      <c r="AX546" s="16"/>
      <c r="BF546" s="16"/>
      <c r="BH546" s="16"/>
    </row>
    <row r="547" spans="2:60" ht="12.75" x14ac:dyDescent="0.2">
      <c r="B547" s="126"/>
      <c r="C547" s="61"/>
      <c r="J547" s="16"/>
      <c r="S547" s="61"/>
      <c r="Z547" s="16"/>
      <c r="AI547" s="61"/>
      <c r="AP547" s="16"/>
      <c r="AX547" s="16"/>
      <c r="BF547" s="16"/>
      <c r="BH547" s="16"/>
    </row>
    <row r="548" spans="2:60" ht="12.75" x14ac:dyDescent="0.2">
      <c r="B548" s="126"/>
      <c r="C548" s="61"/>
      <c r="J548" s="16"/>
      <c r="S548" s="61"/>
      <c r="Z548" s="16"/>
      <c r="AI548" s="61"/>
      <c r="AP548" s="16"/>
      <c r="AX548" s="16"/>
      <c r="BF548" s="16"/>
      <c r="BH548" s="16"/>
    </row>
    <row r="549" spans="2:60" ht="12.75" x14ac:dyDescent="0.2">
      <c r="B549" s="126"/>
      <c r="C549" s="61"/>
      <c r="J549" s="16"/>
      <c r="S549" s="61"/>
      <c r="Z549" s="16"/>
      <c r="AI549" s="61"/>
      <c r="AP549" s="16"/>
      <c r="AX549" s="16"/>
      <c r="BF549" s="16"/>
      <c r="BH549" s="16"/>
    </row>
    <row r="550" spans="2:60" ht="12.75" x14ac:dyDescent="0.2">
      <c r="B550" s="126"/>
      <c r="C550" s="61"/>
      <c r="J550" s="16"/>
      <c r="S550" s="61"/>
      <c r="Z550" s="16"/>
      <c r="AI550" s="61"/>
      <c r="AP550" s="16"/>
      <c r="AX550" s="16"/>
      <c r="BF550" s="16"/>
      <c r="BH550" s="16"/>
    </row>
    <row r="551" spans="2:60" ht="12.75" x14ac:dyDescent="0.2">
      <c r="B551" s="126"/>
      <c r="C551" s="61"/>
      <c r="J551" s="16"/>
      <c r="S551" s="61"/>
      <c r="Z551" s="16"/>
      <c r="AI551" s="61"/>
      <c r="AP551" s="16"/>
      <c r="AX551" s="16"/>
      <c r="BF551" s="16"/>
      <c r="BH551" s="16"/>
    </row>
    <row r="552" spans="2:60" ht="12.75" x14ac:dyDescent="0.2">
      <c r="B552" s="126"/>
      <c r="C552" s="61"/>
      <c r="J552" s="16"/>
      <c r="S552" s="61"/>
      <c r="Z552" s="16"/>
      <c r="AI552" s="61"/>
      <c r="AP552" s="16"/>
      <c r="AX552" s="16"/>
      <c r="BF552" s="16"/>
      <c r="BH552" s="16"/>
    </row>
    <row r="553" spans="2:60" ht="12.75" x14ac:dyDescent="0.2">
      <c r="B553" s="126"/>
      <c r="C553" s="61"/>
      <c r="J553" s="16"/>
      <c r="S553" s="61"/>
      <c r="Z553" s="16"/>
      <c r="AI553" s="61"/>
      <c r="AP553" s="16"/>
      <c r="AX553" s="16"/>
      <c r="BF553" s="16"/>
      <c r="BH553" s="16"/>
    </row>
    <row r="554" spans="2:60" ht="12.75" x14ac:dyDescent="0.2">
      <c r="B554" s="126"/>
      <c r="C554" s="61"/>
      <c r="J554" s="16"/>
      <c r="S554" s="61"/>
      <c r="Z554" s="16"/>
      <c r="AI554" s="61"/>
      <c r="AP554" s="16"/>
      <c r="AX554" s="16"/>
      <c r="BF554" s="16"/>
      <c r="BH554" s="16"/>
    </row>
    <row r="555" spans="2:60" ht="12.75" x14ac:dyDescent="0.2">
      <c r="B555" s="126"/>
      <c r="C555" s="61"/>
      <c r="J555" s="16"/>
      <c r="S555" s="61"/>
      <c r="Z555" s="16"/>
      <c r="AI555" s="61"/>
      <c r="AP555" s="16"/>
      <c r="AX555" s="16"/>
      <c r="BF555" s="16"/>
      <c r="BH555" s="16"/>
    </row>
    <row r="556" spans="2:60" ht="12.75" x14ac:dyDescent="0.2">
      <c r="B556" s="126"/>
      <c r="C556" s="61"/>
      <c r="J556" s="16"/>
      <c r="S556" s="61"/>
      <c r="Z556" s="16"/>
      <c r="AI556" s="61"/>
      <c r="AP556" s="16"/>
      <c r="AX556" s="16"/>
      <c r="BF556" s="16"/>
      <c r="BH556" s="16"/>
    </row>
    <row r="557" spans="2:60" ht="12.75" x14ac:dyDescent="0.2">
      <c r="B557" s="126"/>
      <c r="C557" s="61"/>
      <c r="J557" s="16"/>
      <c r="S557" s="61"/>
      <c r="Z557" s="16"/>
      <c r="AI557" s="61"/>
      <c r="AP557" s="16"/>
      <c r="AX557" s="16"/>
      <c r="BF557" s="16"/>
      <c r="BH557" s="16"/>
    </row>
    <row r="558" spans="2:60" ht="12.75" x14ac:dyDescent="0.2">
      <c r="B558" s="126"/>
      <c r="C558" s="61"/>
      <c r="J558" s="16"/>
      <c r="S558" s="61"/>
      <c r="Z558" s="16"/>
      <c r="AI558" s="61"/>
      <c r="AP558" s="16"/>
      <c r="AX558" s="16"/>
      <c r="BF558" s="16"/>
      <c r="BH558" s="16"/>
    </row>
    <row r="559" spans="2:60" ht="12.75" x14ac:dyDescent="0.2">
      <c r="B559" s="126"/>
      <c r="C559" s="61"/>
      <c r="J559" s="16"/>
      <c r="S559" s="61"/>
      <c r="Z559" s="16"/>
      <c r="AI559" s="61"/>
      <c r="AP559" s="16"/>
      <c r="AX559" s="16"/>
      <c r="BF559" s="16"/>
      <c r="BH559" s="16"/>
    </row>
    <row r="560" spans="2:60" ht="12.75" x14ac:dyDescent="0.2">
      <c r="B560" s="126"/>
      <c r="C560" s="61"/>
      <c r="J560" s="16"/>
      <c r="S560" s="61"/>
      <c r="Z560" s="16"/>
      <c r="AI560" s="61"/>
      <c r="AP560" s="16"/>
      <c r="AX560" s="16"/>
      <c r="BF560" s="16"/>
      <c r="BH560" s="16"/>
    </row>
    <row r="561" spans="2:60" ht="12.75" x14ac:dyDescent="0.2">
      <c r="B561" s="126"/>
      <c r="C561" s="61"/>
      <c r="J561" s="16"/>
      <c r="S561" s="61"/>
      <c r="Z561" s="16"/>
      <c r="AI561" s="61"/>
      <c r="AP561" s="16"/>
      <c r="AX561" s="16"/>
      <c r="BF561" s="16"/>
      <c r="BH561" s="16"/>
    </row>
    <row r="562" spans="2:60" ht="12.75" x14ac:dyDescent="0.2">
      <c r="B562" s="126"/>
      <c r="C562" s="61"/>
      <c r="J562" s="16"/>
      <c r="S562" s="61"/>
      <c r="Z562" s="16"/>
      <c r="AI562" s="61"/>
      <c r="AP562" s="16"/>
      <c r="AX562" s="16"/>
      <c r="BF562" s="16"/>
      <c r="BH562" s="16"/>
    </row>
    <row r="563" spans="2:60" ht="12.75" x14ac:dyDescent="0.2">
      <c r="B563" s="126"/>
      <c r="C563" s="61"/>
      <c r="J563" s="16"/>
      <c r="S563" s="61"/>
      <c r="Z563" s="16"/>
      <c r="AI563" s="61"/>
      <c r="AP563" s="16"/>
      <c r="AX563" s="16"/>
      <c r="BF563" s="16"/>
      <c r="BH563" s="16"/>
    </row>
    <row r="564" spans="2:60" ht="12.75" x14ac:dyDescent="0.2">
      <c r="B564" s="126"/>
      <c r="C564" s="61"/>
      <c r="J564" s="16"/>
      <c r="S564" s="61"/>
      <c r="Z564" s="16"/>
      <c r="AI564" s="61"/>
      <c r="AP564" s="16"/>
      <c r="AX564" s="16"/>
      <c r="BF564" s="16"/>
      <c r="BH564" s="16"/>
    </row>
    <row r="565" spans="2:60" ht="12.75" x14ac:dyDescent="0.2">
      <c r="B565" s="126"/>
      <c r="C565" s="61"/>
      <c r="J565" s="16"/>
      <c r="S565" s="61"/>
      <c r="Z565" s="16"/>
      <c r="AI565" s="61"/>
      <c r="AP565" s="16"/>
      <c r="AX565" s="16"/>
      <c r="BF565" s="16"/>
      <c r="BH565" s="16"/>
    </row>
    <row r="566" spans="2:60" ht="12.75" x14ac:dyDescent="0.2">
      <c r="B566" s="126"/>
      <c r="C566" s="61"/>
      <c r="J566" s="16"/>
      <c r="S566" s="61"/>
      <c r="Z566" s="16"/>
      <c r="AI566" s="61"/>
      <c r="AP566" s="16"/>
      <c r="AX566" s="16"/>
      <c r="BF566" s="16"/>
      <c r="BH566" s="16"/>
    </row>
    <row r="567" spans="2:60" ht="12.75" x14ac:dyDescent="0.2">
      <c r="B567" s="126"/>
      <c r="C567" s="61"/>
      <c r="J567" s="16"/>
      <c r="S567" s="61"/>
      <c r="Z567" s="16"/>
      <c r="AI567" s="61"/>
      <c r="AP567" s="16"/>
      <c r="AX567" s="16"/>
      <c r="BF567" s="16"/>
      <c r="BH567" s="16"/>
    </row>
    <row r="568" spans="2:60" ht="12.75" x14ac:dyDescent="0.2">
      <c r="B568" s="126"/>
      <c r="C568" s="61"/>
      <c r="J568" s="16"/>
      <c r="S568" s="61"/>
      <c r="Z568" s="16"/>
      <c r="AI568" s="61"/>
      <c r="AP568" s="16"/>
      <c r="AX568" s="16"/>
      <c r="BF568" s="16"/>
      <c r="BH568" s="16"/>
    </row>
    <row r="569" spans="2:60" ht="12.75" x14ac:dyDescent="0.2">
      <c r="B569" s="126"/>
      <c r="C569" s="61"/>
      <c r="J569" s="16"/>
      <c r="S569" s="61"/>
      <c r="Z569" s="16"/>
      <c r="AI569" s="61"/>
      <c r="AP569" s="16"/>
      <c r="AX569" s="16"/>
      <c r="BF569" s="16"/>
      <c r="BH569" s="16"/>
    </row>
    <row r="570" spans="2:60" ht="12.75" x14ac:dyDescent="0.2">
      <c r="B570" s="126"/>
      <c r="C570" s="61"/>
      <c r="J570" s="16"/>
      <c r="S570" s="61"/>
      <c r="Z570" s="16"/>
      <c r="AI570" s="61"/>
      <c r="AP570" s="16"/>
      <c r="AX570" s="16"/>
      <c r="BF570" s="16"/>
      <c r="BH570" s="16"/>
    </row>
    <row r="571" spans="2:60" ht="12.75" x14ac:dyDescent="0.2">
      <c r="B571" s="126"/>
      <c r="C571" s="61"/>
      <c r="J571" s="16"/>
      <c r="S571" s="61"/>
      <c r="Z571" s="16"/>
      <c r="AI571" s="61"/>
      <c r="AP571" s="16"/>
      <c r="AX571" s="16"/>
      <c r="BF571" s="16"/>
      <c r="BH571" s="16"/>
    </row>
    <row r="572" spans="2:60" ht="12.75" x14ac:dyDescent="0.2">
      <c r="B572" s="126"/>
      <c r="C572" s="61"/>
      <c r="J572" s="16"/>
      <c r="S572" s="61"/>
      <c r="Z572" s="16"/>
      <c r="AI572" s="61"/>
      <c r="AP572" s="16"/>
      <c r="AX572" s="16"/>
      <c r="BF572" s="16"/>
      <c r="BH572" s="16"/>
    </row>
    <row r="573" spans="2:60" ht="12.75" x14ac:dyDescent="0.2">
      <c r="B573" s="126"/>
      <c r="C573" s="61"/>
      <c r="J573" s="16"/>
      <c r="S573" s="61"/>
      <c r="Z573" s="16"/>
      <c r="AI573" s="61"/>
      <c r="AP573" s="16"/>
      <c r="AX573" s="16"/>
      <c r="BF573" s="16"/>
      <c r="BH573" s="16"/>
    </row>
    <row r="574" spans="2:60" ht="12.75" x14ac:dyDescent="0.2">
      <c r="B574" s="126"/>
      <c r="C574" s="61"/>
      <c r="J574" s="16"/>
      <c r="S574" s="61"/>
      <c r="Z574" s="16"/>
      <c r="AI574" s="61"/>
      <c r="AP574" s="16"/>
      <c r="AX574" s="16"/>
      <c r="BF574" s="16"/>
      <c r="BH574" s="16"/>
    </row>
    <row r="575" spans="2:60" ht="12.75" x14ac:dyDescent="0.2">
      <c r="B575" s="126"/>
      <c r="C575" s="61"/>
      <c r="J575" s="16"/>
      <c r="S575" s="61"/>
      <c r="Z575" s="16"/>
      <c r="AI575" s="61"/>
      <c r="AP575" s="16"/>
      <c r="AX575" s="16"/>
      <c r="BF575" s="16"/>
      <c r="BH575" s="16"/>
    </row>
    <row r="576" spans="2:60" ht="12.75" x14ac:dyDescent="0.2">
      <c r="B576" s="126"/>
      <c r="C576" s="61"/>
      <c r="J576" s="16"/>
      <c r="S576" s="61"/>
      <c r="Z576" s="16"/>
      <c r="AI576" s="61"/>
      <c r="AP576" s="16"/>
      <c r="AX576" s="16"/>
      <c r="BF576" s="16"/>
      <c r="BH576" s="16"/>
    </row>
    <row r="577" spans="2:60" ht="12.75" x14ac:dyDescent="0.2">
      <c r="B577" s="126"/>
      <c r="C577" s="61"/>
      <c r="J577" s="16"/>
      <c r="S577" s="61"/>
      <c r="Z577" s="16"/>
      <c r="AI577" s="61"/>
      <c r="AP577" s="16"/>
      <c r="AX577" s="16"/>
      <c r="BF577" s="16"/>
      <c r="BH577" s="16"/>
    </row>
    <row r="578" spans="2:60" ht="12.75" x14ac:dyDescent="0.2">
      <c r="B578" s="126"/>
      <c r="C578" s="61"/>
      <c r="J578" s="16"/>
      <c r="S578" s="61"/>
      <c r="Z578" s="16"/>
      <c r="AI578" s="61"/>
      <c r="AP578" s="16"/>
      <c r="AX578" s="16"/>
      <c r="BF578" s="16"/>
      <c r="BH578" s="16"/>
    </row>
    <row r="579" spans="2:60" ht="12.75" x14ac:dyDescent="0.2">
      <c r="B579" s="126"/>
      <c r="C579" s="61"/>
      <c r="J579" s="16"/>
      <c r="S579" s="61"/>
      <c r="Z579" s="16"/>
      <c r="AI579" s="61"/>
      <c r="AP579" s="16"/>
      <c r="AX579" s="16"/>
      <c r="BF579" s="16"/>
      <c r="BH579" s="16"/>
    </row>
    <row r="580" spans="2:60" ht="12.75" x14ac:dyDescent="0.2">
      <c r="B580" s="126"/>
      <c r="C580" s="61"/>
      <c r="J580" s="16"/>
      <c r="S580" s="61"/>
      <c r="Z580" s="16"/>
      <c r="AI580" s="61"/>
      <c r="AP580" s="16"/>
      <c r="AX580" s="16"/>
      <c r="BF580" s="16"/>
      <c r="BH580" s="16"/>
    </row>
    <row r="581" spans="2:60" ht="12.75" x14ac:dyDescent="0.2">
      <c r="B581" s="126"/>
      <c r="C581" s="61"/>
      <c r="J581" s="16"/>
      <c r="S581" s="61"/>
      <c r="Z581" s="16"/>
      <c r="AI581" s="61"/>
      <c r="AP581" s="16"/>
      <c r="AX581" s="16"/>
      <c r="BF581" s="16"/>
      <c r="BH581" s="16"/>
    </row>
    <row r="582" spans="2:60" ht="12.75" x14ac:dyDescent="0.2">
      <c r="B582" s="126"/>
      <c r="C582" s="61"/>
      <c r="J582" s="16"/>
      <c r="S582" s="61"/>
      <c r="Z582" s="16"/>
      <c r="AI582" s="61"/>
      <c r="AP582" s="16"/>
      <c r="AX582" s="16"/>
      <c r="BF582" s="16"/>
      <c r="BH582" s="16"/>
    </row>
    <row r="583" spans="2:60" ht="12.75" x14ac:dyDescent="0.2">
      <c r="B583" s="126"/>
      <c r="C583" s="61"/>
      <c r="J583" s="16"/>
      <c r="S583" s="61"/>
      <c r="Z583" s="16"/>
      <c r="AI583" s="61"/>
      <c r="AP583" s="16"/>
      <c r="AX583" s="16"/>
      <c r="BF583" s="16"/>
      <c r="BH583" s="16"/>
    </row>
    <row r="584" spans="2:60" ht="12.75" x14ac:dyDescent="0.2">
      <c r="B584" s="126"/>
      <c r="C584" s="61"/>
      <c r="J584" s="16"/>
      <c r="S584" s="61"/>
      <c r="Z584" s="16"/>
      <c r="AI584" s="61"/>
      <c r="AP584" s="16"/>
      <c r="AX584" s="16"/>
      <c r="BF584" s="16"/>
      <c r="BH584" s="16"/>
    </row>
    <row r="585" spans="2:60" ht="12.75" x14ac:dyDescent="0.2">
      <c r="B585" s="126"/>
      <c r="C585" s="61"/>
      <c r="J585" s="16"/>
      <c r="S585" s="61"/>
      <c r="Z585" s="16"/>
      <c r="AI585" s="61"/>
      <c r="AP585" s="16"/>
      <c r="AX585" s="16"/>
      <c r="BF585" s="16"/>
      <c r="BH585" s="16"/>
    </row>
    <row r="586" spans="2:60" ht="12.75" x14ac:dyDescent="0.2">
      <c r="B586" s="126"/>
      <c r="C586" s="61"/>
      <c r="J586" s="16"/>
      <c r="S586" s="61"/>
      <c r="Z586" s="16"/>
      <c r="AI586" s="61"/>
      <c r="AP586" s="16"/>
      <c r="AX586" s="16"/>
      <c r="BF586" s="16"/>
      <c r="BH586" s="16"/>
    </row>
    <row r="587" spans="2:60" ht="12.75" x14ac:dyDescent="0.2">
      <c r="B587" s="126"/>
      <c r="C587" s="61"/>
      <c r="J587" s="16"/>
      <c r="S587" s="61"/>
      <c r="Z587" s="16"/>
      <c r="AI587" s="61"/>
      <c r="AP587" s="16"/>
      <c r="AX587" s="16"/>
      <c r="BF587" s="16"/>
      <c r="BH587" s="16"/>
    </row>
    <row r="588" spans="2:60" ht="12.75" x14ac:dyDescent="0.2">
      <c r="B588" s="126"/>
      <c r="C588" s="61"/>
      <c r="J588" s="16"/>
      <c r="S588" s="61"/>
      <c r="Z588" s="16"/>
      <c r="AI588" s="61"/>
      <c r="AP588" s="16"/>
      <c r="AX588" s="16"/>
      <c r="BF588" s="16"/>
      <c r="BH588" s="16"/>
    </row>
    <row r="589" spans="2:60" ht="12.75" x14ac:dyDescent="0.2">
      <c r="B589" s="126"/>
      <c r="C589" s="61"/>
      <c r="J589" s="16"/>
      <c r="S589" s="61"/>
      <c r="Z589" s="16"/>
      <c r="AI589" s="61"/>
      <c r="AP589" s="16"/>
      <c r="AX589" s="16"/>
      <c r="BF589" s="16"/>
      <c r="BH589" s="16"/>
    </row>
    <row r="590" spans="2:60" ht="12.75" x14ac:dyDescent="0.2">
      <c r="B590" s="126"/>
      <c r="C590" s="61"/>
      <c r="J590" s="16"/>
      <c r="S590" s="61"/>
      <c r="Z590" s="16"/>
      <c r="AI590" s="61"/>
      <c r="AP590" s="16"/>
      <c r="AX590" s="16"/>
      <c r="BF590" s="16"/>
      <c r="BH590" s="16"/>
    </row>
    <row r="591" spans="2:60" ht="12.75" x14ac:dyDescent="0.2">
      <c r="B591" s="126"/>
      <c r="C591" s="61"/>
      <c r="J591" s="16"/>
      <c r="S591" s="61"/>
      <c r="Z591" s="16"/>
      <c r="AI591" s="61"/>
      <c r="AP591" s="16"/>
      <c r="AX591" s="16"/>
      <c r="BF591" s="16"/>
      <c r="BH591" s="16"/>
    </row>
    <row r="592" spans="2:60" ht="12.75" x14ac:dyDescent="0.2">
      <c r="B592" s="126"/>
      <c r="C592" s="61"/>
      <c r="J592" s="16"/>
      <c r="S592" s="61"/>
      <c r="Z592" s="16"/>
      <c r="AI592" s="61"/>
      <c r="AP592" s="16"/>
      <c r="AX592" s="16"/>
      <c r="BF592" s="16"/>
      <c r="BH592" s="16"/>
    </row>
    <row r="593" spans="2:60" ht="12.75" x14ac:dyDescent="0.2">
      <c r="B593" s="126"/>
      <c r="C593" s="61"/>
      <c r="J593" s="16"/>
      <c r="S593" s="61"/>
      <c r="Z593" s="16"/>
      <c r="AI593" s="61"/>
      <c r="AP593" s="16"/>
      <c r="AX593" s="16"/>
      <c r="BF593" s="16"/>
      <c r="BH593" s="16"/>
    </row>
    <row r="594" spans="2:60" ht="12.75" x14ac:dyDescent="0.2">
      <c r="B594" s="126"/>
      <c r="C594" s="61"/>
      <c r="J594" s="16"/>
      <c r="S594" s="61"/>
      <c r="Z594" s="16"/>
      <c r="AI594" s="61"/>
      <c r="AP594" s="16"/>
      <c r="AX594" s="16"/>
      <c r="BF594" s="16"/>
      <c r="BH594" s="16"/>
    </row>
    <row r="595" spans="2:60" ht="12.75" x14ac:dyDescent="0.2">
      <c r="B595" s="126"/>
      <c r="C595" s="61"/>
      <c r="J595" s="16"/>
      <c r="S595" s="61"/>
      <c r="Z595" s="16"/>
      <c r="AI595" s="61"/>
      <c r="AP595" s="16"/>
      <c r="AX595" s="16"/>
      <c r="BF595" s="16"/>
      <c r="BH595" s="16"/>
    </row>
    <row r="596" spans="2:60" ht="12.75" x14ac:dyDescent="0.2">
      <c r="B596" s="126"/>
      <c r="C596" s="61"/>
      <c r="J596" s="16"/>
      <c r="S596" s="61"/>
      <c r="Z596" s="16"/>
      <c r="AI596" s="61"/>
      <c r="AP596" s="16"/>
      <c r="AX596" s="16"/>
      <c r="BF596" s="16"/>
      <c r="BH596" s="16"/>
    </row>
    <row r="597" spans="2:60" ht="12.75" x14ac:dyDescent="0.2">
      <c r="B597" s="126"/>
      <c r="C597" s="61"/>
      <c r="J597" s="16"/>
      <c r="S597" s="61"/>
      <c r="Z597" s="16"/>
      <c r="AI597" s="61"/>
      <c r="AP597" s="16"/>
      <c r="AX597" s="16"/>
      <c r="BF597" s="16"/>
      <c r="BH597" s="16"/>
    </row>
    <row r="598" spans="2:60" ht="12.75" x14ac:dyDescent="0.2">
      <c r="B598" s="126"/>
      <c r="C598" s="61"/>
      <c r="J598" s="16"/>
      <c r="S598" s="61"/>
      <c r="Z598" s="16"/>
      <c r="AI598" s="61"/>
      <c r="AP598" s="16"/>
      <c r="AX598" s="16"/>
      <c r="BF598" s="16"/>
      <c r="BH598" s="16"/>
    </row>
    <row r="599" spans="2:60" ht="12.75" x14ac:dyDescent="0.2">
      <c r="B599" s="126"/>
      <c r="C599" s="61"/>
      <c r="J599" s="16"/>
      <c r="S599" s="61"/>
      <c r="Z599" s="16"/>
      <c r="AI599" s="61"/>
      <c r="AP599" s="16"/>
      <c r="AX599" s="16"/>
      <c r="BF599" s="16"/>
      <c r="BH599" s="16"/>
    </row>
    <row r="600" spans="2:60" ht="12.75" x14ac:dyDescent="0.2">
      <c r="B600" s="126"/>
      <c r="C600" s="61"/>
      <c r="J600" s="16"/>
      <c r="S600" s="61"/>
      <c r="Z600" s="16"/>
      <c r="AI600" s="61"/>
      <c r="AP600" s="16"/>
      <c r="AX600" s="16"/>
      <c r="BF600" s="16"/>
      <c r="BH600" s="16"/>
    </row>
    <row r="601" spans="2:60" ht="12.75" x14ac:dyDescent="0.2">
      <c r="B601" s="126"/>
      <c r="C601" s="61"/>
      <c r="J601" s="16"/>
      <c r="S601" s="61"/>
      <c r="Z601" s="16"/>
      <c r="AI601" s="61"/>
      <c r="AP601" s="16"/>
      <c r="AX601" s="16"/>
      <c r="BF601" s="16"/>
      <c r="BH601" s="16"/>
    </row>
    <row r="602" spans="2:60" ht="12.75" x14ac:dyDescent="0.2">
      <c r="B602" s="126"/>
      <c r="C602" s="61"/>
      <c r="J602" s="16"/>
      <c r="S602" s="61"/>
      <c r="Z602" s="16"/>
      <c r="AI602" s="61"/>
      <c r="AP602" s="16"/>
      <c r="AX602" s="16"/>
      <c r="BF602" s="16"/>
      <c r="BH602" s="16"/>
    </row>
    <row r="603" spans="2:60" ht="12.75" x14ac:dyDescent="0.2">
      <c r="B603" s="126"/>
      <c r="C603" s="61"/>
      <c r="J603" s="16"/>
      <c r="S603" s="61"/>
      <c r="Z603" s="16"/>
      <c r="AI603" s="61"/>
      <c r="AP603" s="16"/>
      <c r="AX603" s="16"/>
      <c r="BF603" s="16"/>
      <c r="BH603" s="16"/>
    </row>
    <row r="604" spans="2:60" ht="12.75" x14ac:dyDescent="0.2">
      <c r="B604" s="126"/>
      <c r="C604" s="61"/>
      <c r="J604" s="16"/>
      <c r="S604" s="61"/>
      <c r="Z604" s="16"/>
      <c r="AI604" s="61"/>
      <c r="AP604" s="16"/>
      <c r="AX604" s="16"/>
      <c r="BF604" s="16"/>
      <c r="BH604" s="16"/>
    </row>
    <row r="605" spans="2:60" ht="12.75" x14ac:dyDescent="0.2">
      <c r="B605" s="126"/>
      <c r="C605" s="61"/>
      <c r="J605" s="16"/>
      <c r="S605" s="61"/>
      <c r="Z605" s="16"/>
      <c r="AI605" s="61"/>
      <c r="AP605" s="16"/>
      <c r="AX605" s="16"/>
      <c r="BF605" s="16"/>
      <c r="BH605" s="16"/>
    </row>
    <row r="606" spans="2:60" ht="12.75" x14ac:dyDescent="0.2">
      <c r="B606" s="126"/>
      <c r="C606" s="61"/>
      <c r="J606" s="16"/>
      <c r="S606" s="61"/>
      <c r="Z606" s="16"/>
      <c r="AI606" s="61"/>
      <c r="AP606" s="16"/>
      <c r="AX606" s="16"/>
      <c r="BF606" s="16"/>
      <c r="BH606" s="16"/>
    </row>
    <row r="607" spans="2:60" ht="12.75" x14ac:dyDescent="0.2">
      <c r="B607" s="126"/>
      <c r="C607" s="61"/>
      <c r="J607" s="16"/>
      <c r="S607" s="61"/>
      <c r="Z607" s="16"/>
      <c r="AI607" s="61"/>
      <c r="AP607" s="16"/>
      <c r="AX607" s="16"/>
      <c r="BF607" s="16"/>
      <c r="BH607" s="16"/>
    </row>
    <row r="608" spans="2:60" ht="12.75" x14ac:dyDescent="0.2">
      <c r="B608" s="126"/>
      <c r="C608" s="61"/>
      <c r="J608" s="16"/>
      <c r="S608" s="61"/>
      <c r="Z608" s="16"/>
      <c r="AI608" s="61"/>
      <c r="AP608" s="16"/>
      <c r="AX608" s="16"/>
      <c r="BF608" s="16"/>
      <c r="BH608" s="16"/>
    </row>
    <row r="609" spans="2:60" ht="12.75" x14ac:dyDescent="0.2">
      <c r="B609" s="126"/>
      <c r="C609" s="61"/>
      <c r="J609" s="16"/>
      <c r="S609" s="61"/>
      <c r="Z609" s="16"/>
      <c r="AI609" s="61"/>
      <c r="AP609" s="16"/>
      <c r="AX609" s="16"/>
      <c r="BF609" s="16"/>
      <c r="BH609" s="16"/>
    </row>
    <row r="610" spans="2:60" ht="12.75" x14ac:dyDescent="0.2">
      <c r="B610" s="126"/>
      <c r="C610" s="61"/>
      <c r="J610" s="16"/>
      <c r="S610" s="61"/>
      <c r="Z610" s="16"/>
      <c r="AI610" s="61"/>
      <c r="AP610" s="16"/>
      <c r="AX610" s="16"/>
      <c r="BF610" s="16"/>
      <c r="BH610" s="16"/>
    </row>
    <row r="611" spans="2:60" ht="12.75" x14ac:dyDescent="0.2">
      <c r="B611" s="126"/>
      <c r="C611" s="61"/>
      <c r="J611" s="16"/>
      <c r="S611" s="61"/>
      <c r="Z611" s="16"/>
      <c r="AI611" s="61"/>
      <c r="AP611" s="16"/>
      <c r="AX611" s="16"/>
      <c r="BF611" s="16"/>
      <c r="BH611" s="16"/>
    </row>
    <row r="612" spans="2:60" ht="12.75" x14ac:dyDescent="0.2">
      <c r="B612" s="126"/>
      <c r="C612" s="61"/>
      <c r="J612" s="16"/>
      <c r="S612" s="61"/>
      <c r="Z612" s="16"/>
      <c r="AI612" s="61"/>
      <c r="AP612" s="16"/>
      <c r="AX612" s="16"/>
      <c r="BF612" s="16"/>
      <c r="BH612" s="16"/>
    </row>
    <row r="613" spans="2:60" ht="12.75" x14ac:dyDescent="0.2">
      <c r="B613" s="126"/>
      <c r="C613" s="61"/>
      <c r="J613" s="16"/>
      <c r="S613" s="61"/>
      <c r="Z613" s="16"/>
      <c r="AI613" s="61"/>
      <c r="AP613" s="16"/>
      <c r="AX613" s="16"/>
      <c r="BF613" s="16"/>
      <c r="BH613" s="16"/>
    </row>
    <row r="614" spans="2:60" ht="12.75" x14ac:dyDescent="0.2">
      <c r="B614" s="126"/>
      <c r="C614" s="61"/>
      <c r="J614" s="16"/>
      <c r="S614" s="61"/>
      <c r="Z614" s="16"/>
      <c r="AI614" s="61"/>
      <c r="AP614" s="16"/>
      <c r="AX614" s="16"/>
      <c r="BF614" s="16"/>
      <c r="BH614" s="16"/>
    </row>
    <row r="615" spans="2:60" ht="12.75" x14ac:dyDescent="0.2">
      <c r="B615" s="126"/>
      <c r="C615" s="61"/>
      <c r="J615" s="16"/>
      <c r="S615" s="61"/>
      <c r="Z615" s="16"/>
      <c r="AI615" s="61"/>
      <c r="AP615" s="16"/>
      <c r="AX615" s="16"/>
      <c r="BF615" s="16"/>
      <c r="BH615" s="16"/>
    </row>
    <row r="616" spans="2:60" ht="12.75" x14ac:dyDescent="0.2">
      <c r="B616" s="126"/>
      <c r="C616" s="61"/>
      <c r="J616" s="16"/>
      <c r="S616" s="61"/>
      <c r="Z616" s="16"/>
      <c r="AI616" s="61"/>
      <c r="AP616" s="16"/>
      <c r="AX616" s="16"/>
      <c r="BF616" s="16"/>
      <c r="BH616" s="16"/>
    </row>
    <row r="617" spans="2:60" ht="12.75" x14ac:dyDescent="0.2">
      <c r="B617" s="126"/>
      <c r="C617" s="61"/>
      <c r="J617" s="16"/>
      <c r="S617" s="61"/>
      <c r="Z617" s="16"/>
      <c r="AI617" s="61"/>
      <c r="AP617" s="16"/>
      <c r="AX617" s="16"/>
      <c r="BF617" s="16"/>
      <c r="BH617" s="16"/>
    </row>
    <row r="618" spans="2:60" ht="12.75" x14ac:dyDescent="0.2">
      <c r="B618" s="126"/>
      <c r="C618" s="61"/>
      <c r="J618" s="16"/>
      <c r="S618" s="61"/>
      <c r="Z618" s="16"/>
      <c r="AI618" s="61"/>
      <c r="AP618" s="16"/>
      <c r="AX618" s="16"/>
      <c r="BF618" s="16"/>
      <c r="BH618" s="16"/>
    </row>
    <row r="619" spans="2:60" ht="12.75" x14ac:dyDescent="0.2">
      <c r="B619" s="126"/>
      <c r="C619" s="61"/>
      <c r="J619" s="16"/>
      <c r="S619" s="61"/>
      <c r="Z619" s="16"/>
      <c r="AI619" s="61"/>
      <c r="AP619" s="16"/>
      <c r="AX619" s="16"/>
      <c r="BF619" s="16"/>
      <c r="BH619" s="16"/>
    </row>
    <row r="620" spans="2:60" ht="12.75" x14ac:dyDescent="0.2">
      <c r="B620" s="126"/>
      <c r="C620" s="61"/>
      <c r="J620" s="16"/>
      <c r="S620" s="61"/>
      <c r="Z620" s="16"/>
      <c r="AI620" s="61"/>
      <c r="AP620" s="16"/>
      <c r="AX620" s="16"/>
      <c r="BF620" s="16"/>
      <c r="BH620" s="16"/>
    </row>
    <row r="621" spans="2:60" ht="12.75" x14ac:dyDescent="0.2">
      <c r="B621" s="126"/>
      <c r="C621" s="61"/>
      <c r="J621" s="16"/>
      <c r="S621" s="61"/>
      <c r="Z621" s="16"/>
      <c r="AI621" s="61"/>
      <c r="AP621" s="16"/>
      <c r="AX621" s="16"/>
      <c r="BF621" s="16"/>
      <c r="BH621" s="16"/>
    </row>
    <row r="622" spans="2:60" ht="12.75" x14ac:dyDescent="0.2">
      <c r="B622" s="126"/>
      <c r="C622" s="61"/>
      <c r="J622" s="16"/>
      <c r="S622" s="61"/>
      <c r="Z622" s="16"/>
      <c r="AI622" s="61"/>
      <c r="AP622" s="16"/>
      <c r="AX622" s="16"/>
      <c r="BF622" s="16"/>
      <c r="BH622" s="16"/>
    </row>
    <row r="623" spans="2:60" ht="12.75" x14ac:dyDescent="0.2">
      <c r="B623" s="126"/>
      <c r="C623" s="61"/>
      <c r="J623" s="16"/>
      <c r="S623" s="61"/>
      <c r="Z623" s="16"/>
      <c r="AI623" s="61"/>
      <c r="AP623" s="16"/>
      <c r="AX623" s="16"/>
      <c r="BF623" s="16"/>
      <c r="BH623" s="16"/>
    </row>
    <row r="624" spans="2:60" ht="12.75" x14ac:dyDescent="0.2">
      <c r="B624" s="126"/>
      <c r="C624" s="61"/>
      <c r="J624" s="16"/>
      <c r="S624" s="61"/>
      <c r="Z624" s="16"/>
      <c r="AI624" s="61"/>
      <c r="AP624" s="16"/>
      <c r="AX624" s="16"/>
      <c r="BF624" s="16"/>
      <c r="BH624" s="16"/>
    </row>
    <row r="625" spans="2:60" ht="12.75" x14ac:dyDescent="0.2">
      <c r="B625" s="126"/>
      <c r="C625" s="61"/>
      <c r="J625" s="16"/>
      <c r="S625" s="61"/>
      <c r="Z625" s="16"/>
      <c r="AI625" s="61"/>
      <c r="AP625" s="16"/>
      <c r="AX625" s="16"/>
      <c r="BF625" s="16"/>
      <c r="BH625" s="16"/>
    </row>
    <row r="626" spans="2:60" ht="12.75" x14ac:dyDescent="0.2">
      <c r="B626" s="126"/>
      <c r="C626" s="61"/>
      <c r="J626" s="16"/>
      <c r="S626" s="61"/>
      <c r="Z626" s="16"/>
      <c r="AI626" s="61"/>
      <c r="AP626" s="16"/>
      <c r="AX626" s="16"/>
      <c r="BF626" s="16"/>
      <c r="BH626" s="16"/>
    </row>
    <row r="627" spans="2:60" ht="12.75" x14ac:dyDescent="0.2">
      <c r="B627" s="126"/>
      <c r="C627" s="61"/>
      <c r="J627" s="16"/>
      <c r="S627" s="61"/>
      <c r="Z627" s="16"/>
      <c r="AI627" s="61"/>
      <c r="AP627" s="16"/>
      <c r="AX627" s="16"/>
      <c r="BF627" s="16"/>
      <c r="BH627" s="16"/>
    </row>
    <row r="628" spans="2:60" ht="12.75" x14ac:dyDescent="0.2">
      <c r="B628" s="126"/>
      <c r="C628" s="61"/>
      <c r="J628" s="16"/>
      <c r="S628" s="61"/>
      <c r="Z628" s="16"/>
      <c r="AI628" s="61"/>
      <c r="AP628" s="16"/>
      <c r="AX628" s="16"/>
      <c r="BF628" s="16"/>
      <c r="BH628" s="16"/>
    </row>
    <row r="629" spans="2:60" ht="12.75" x14ac:dyDescent="0.2">
      <c r="B629" s="126"/>
      <c r="C629" s="61"/>
      <c r="J629" s="16"/>
      <c r="S629" s="61"/>
      <c r="Z629" s="16"/>
      <c r="AI629" s="61"/>
      <c r="AP629" s="16"/>
      <c r="AX629" s="16"/>
      <c r="BF629" s="16"/>
      <c r="BH629" s="16"/>
    </row>
    <row r="630" spans="2:60" ht="12.75" x14ac:dyDescent="0.2">
      <c r="B630" s="126"/>
      <c r="C630" s="61"/>
      <c r="J630" s="16"/>
      <c r="S630" s="61"/>
      <c r="Z630" s="16"/>
      <c r="AI630" s="61"/>
      <c r="AP630" s="16"/>
      <c r="AX630" s="16"/>
      <c r="BF630" s="16"/>
      <c r="BH630" s="16"/>
    </row>
    <row r="631" spans="2:60" ht="12.75" x14ac:dyDescent="0.2">
      <c r="B631" s="126"/>
      <c r="C631" s="61"/>
      <c r="J631" s="16"/>
      <c r="S631" s="61"/>
      <c r="Z631" s="16"/>
      <c r="AI631" s="61"/>
      <c r="AP631" s="16"/>
      <c r="AX631" s="16"/>
      <c r="BF631" s="16"/>
      <c r="BH631" s="16"/>
    </row>
    <row r="632" spans="2:60" ht="12.75" x14ac:dyDescent="0.2">
      <c r="B632" s="126"/>
      <c r="C632" s="61"/>
      <c r="J632" s="16"/>
      <c r="S632" s="61"/>
      <c r="Z632" s="16"/>
      <c r="AI632" s="61"/>
      <c r="AP632" s="16"/>
      <c r="AX632" s="16"/>
      <c r="BF632" s="16"/>
      <c r="BH632" s="16"/>
    </row>
    <row r="633" spans="2:60" ht="12.75" x14ac:dyDescent="0.2">
      <c r="B633" s="126"/>
      <c r="C633" s="61"/>
      <c r="J633" s="16"/>
      <c r="S633" s="61"/>
      <c r="Z633" s="16"/>
      <c r="AI633" s="61"/>
      <c r="AP633" s="16"/>
      <c r="AX633" s="16"/>
      <c r="BF633" s="16"/>
      <c r="BH633" s="16"/>
    </row>
    <row r="634" spans="2:60" ht="12.75" x14ac:dyDescent="0.2">
      <c r="B634" s="126"/>
      <c r="C634" s="61"/>
      <c r="J634" s="16"/>
      <c r="S634" s="61"/>
      <c r="Z634" s="16"/>
      <c r="AI634" s="61"/>
      <c r="AP634" s="16"/>
      <c r="AX634" s="16"/>
      <c r="BF634" s="16"/>
      <c r="BH634" s="16"/>
    </row>
    <row r="635" spans="2:60" ht="12.75" x14ac:dyDescent="0.2">
      <c r="B635" s="126"/>
      <c r="C635" s="61"/>
      <c r="J635" s="16"/>
      <c r="S635" s="61"/>
      <c r="Z635" s="16"/>
      <c r="AI635" s="61"/>
      <c r="AP635" s="16"/>
      <c r="AX635" s="16"/>
      <c r="BF635" s="16"/>
      <c r="BH635" s="16"/>
    </row>
    <row r="636" spans="2:60" ht="12.75" x14ac:dyDescent="0.2">
      <c r="B636" s="126"/>
      <c r="C636" s="61"/>
      <c r="J636" s="16"/>
      <c r="S636" s="61"/>
      <c r="Z636" s="16"/>
      <c r="AI636" s="61"/>
      <c r="AP636" s="16"/>
      <c r="AX636" s="16"/>
      <c r="BF636" s="16"/>
      <c r="BH636" s="16"/>
    </row>
    <row r="637" spans="2:60" ht="12.75" x14ac:dyDescent="0.2">
      <c r="B637" s="126"/>
      <c r="C637" s="61"/>
      <c r="J637" s="16"/>
      <c r="S637" s="61"/>
      <c r="Z637" s="16"/>
      <c r="AI637" s="61"/>
      <c r="AP637" s="16"/>
      <c r="AX637" s="16"/>
      <c r="BF637" s="16"/>
      <c r="BH637" s="16"/>
    </row>
    <row r="638" spans="2:60" ht="12.75" x14ac:dyDescent="0.2">
      <c r="B638" s="126"/>
      <c r="C638" s="61"/>
      <c r="J638" s="16"/>
      <c r="S638" s="61"/>
      <c r="Z638" s="16"/>
      <c r="AI638" s="61"/>
      <c r="AP638" s="16"/>
      <c r="AX638" s="16"/>
      <c r="BF638" s="16"/>
      <c r="BH638" s="16"/>
    </row>
    <row r="639" spans="2:60" ht="12.75" x14ac:dyDescent="0.2">
      <c r="B639" s="126"/>
      <c r="C639" s="61"/>
      <c r="J639" s="16"/>
      <c r="S639" s="61"/>
      <c r="Z639" s="16"/>
      <c r="AI639" s="61"/>
      <c r="AP639" s="16"/>
      <c r="AX639" s="16"/>
      <c r="BF639" s="16"/>
      <c r="BH639" s="16"/>
    </row>
    <row r="640" spans="2:60" ht="12.75" x14ac:dyDescent="0.2">
      <c r="B640" s="126"/>
      <c r="C640" s="61"/>
      <c r="J640" s="16"/>
      <c r="S640" s="61"/>
      <c r="Z640" s="16"/>
      <c r="AI640" s="61"/>
      <c r="AP640" s="16"/>
      <c r="AX640" s="16"/>
      <c r="BF640" s="16"/>
      <c r="BH640" s="16"/>
    </row>
    <row r="641" spans="2:60" ht="12.75" x14ac:dyDescent="0.2">
      <c r="B641" s="126"/>
      <c r="C641" s="61"/>
      <c r="J641" s="16"/>
      <c r="S641" s="61"/>
      <c r="Z641" s="16"/>
      <c r="AI641" s="61"/>
      <c r="AP641" s="16"/>
      <c r="AX641" s="16"/>
      <c r="BF641" s="16"/>
      <c r="BH641" s="16"/>
    </row>
    <row r="642" spans="2:60" ht="12.75" x14ac:dyDescent="0.2">
      <c r="B642" s="126"/>
      <c r="C642" s="61"/>
      <c r="J642" s="16"/>
      <c r="S642" s="61"/>
      <c r="Z642" s="16"/>
      <c r="AI642" s="61"/>
      <c r="AP642" s="16"/>
      <c r="AX642" s="16"/>
      <c r="BF642" s="16"/>
      <c r="BH642" s="16"/>
    </row>
    <row r="643" spans="2:60" ht="12.75" x14ac:dyDescent="0.2">
      <c r="B643" s="126"/>
      <c r="C643" s="61"/>
      <c r="J643" s="16"/>
      <c r="S643" s="61"/>
      <c r="Z643" s="16"/>
      <c r="AI643" s="61"/>
      <c r="AP643" s="16"/>
      <c r="AX643" s="16"/>
      <c r="BF643" s="16"/>
      <c r="BH643" s="16"/>
    </row>
    <row r="644" spans="2:60" ht="12.75" x14ac:dyDescent="0.2">
      <c r="B644" s="126"/>
      <c r="C644" s="61"/>
      <c r="J644" s="16"/>
      <c r="S644" s="61"/>
      <c r="Z644" s="16"/>
      <c r="AI644" s="61"/>
      <c r="AP644" s="16"/>
      <c r="AX644" s="16"/>
      <c r="BF644" s="16"/>
      <c r="BH644" s="16"/>
    </row>
    <row r="645" spans="2:60" ht="12.75" x14ac:dyDescent="0.2">
      <c r="B645" s="126"/>
      <c r="C645" s="61"/>
      <c r="J645" s="16"/>
      <c r="S645" s="61"/>
      <c r="Z645" s="16"/>
      <c r="AI645" s="61"/>
      <c r="AP645" s="16"/>
      <c r="AX645" s="16"/>
      <c r="BF645" s="16"/>
      <c r="BH645" s="16"/>
    </row>
    <row r="646" spans="2:60" ht="12.75" x14ac:dyDescent="0.2">
      <c r="B646" s="126"/>
      <c r="C646" s="61"/>
      <c r="J646" s="16"/>
      <c r="S646" s="61"/>
      <c r="Z646" s="16"/>
      <c r="AI646" s="61"/>
      <c r="AP646" s="16"/>
      <c r="AX646" s="16"/>
      <c r="BF646" s="16"/>
      <c r="BH646" s="16"/>
    </row>
    <row r="647" spans="2:60" ht="12.75" x14ac:dyDescent="0.2">
      <c r="B647" s="126"/>
      <c r="C647" s="61"/>
      <c r="J647" s="16"/>
      <c r="S647" s="61"/>
      <c r="Z647" s="16"/>
      <c r="AI647" s="61"/>
      <c r="AP647" s="16"/>
      <c r="AX647" s="16"/>
      <c r="BF647" s="16"/>
      <c r="BH647" s="16"/>
    </row>
    <row r="648" spans="2:60" ht="12.75" x14ac:dyDescent="0.2">
      <c r="B648" s="126"/>
      <c r="C648" s="61"/>
      <c r="J648" s="16"/>
      <c r="S648" s="61"/>
      <c r="Z648" s="16"/>
      <c r="AI648" s="61"/>
      <c r="AP648" s="16"/>
      <c r="AX648" s="16"/>
      <c r="BF648" s="16"/>
      <c r="BH648" s="16"/>
    </row>
    <row r="649" spans="2:60" ht="12.75" x14ac:dyDescent="0.2">
      <c r="B649" s="126"/>
      <c r="C649" s="61"/>
      <c r="J649" s="16"/>
      <c r="S649" s="61"/>
      <c r="Z649" s="16"/>
      <c r="AI649" s="61"/>
      <c r="AP649" s="16"/>
      <c r="AX649" s="16"/>
      <c r="BF649" s="16"/>
      <c r="BH649" s="16"/>
    </row>
    <row r="650" spans="2:60" ht="12.75" x14ac:dyDescent="0.2">
      <c r="B650" s="126"/>
      <c r="C650" s="61"/>
      <c r="J650" s="16"/>
      <c r="S650" s="61"/>
      <c r="Z650" s="16"/>
      <c r="AI650" s="61"/>
      <c r="AP650" s="16"/>
      <c r="AX650" s="16"/>
      <c r="BF650" s="16"/>
      <c r="BH650" s="16"/>
    </row>
    <row r="651" spans="2:60" ht="12.75" x14ac:dyDescent="0.2">
      <c r="B651" s="126"/>
      <c r="C651" s="61"/>
      <c r="J651" s="16"/>
      <c r="S651" s="61"/>
      <c r="Z651" s="16"/>
      <c r="AI651" s="61"/>
      <c r="AP651" s="16"/>
      <c r="AX651" s="16"/>
      <c r="BF651" s="16"/>
      <c r="BH651" s="16"/>
    </row>
    <row r="652" spans="2:60" ht="12.75" x14ac:dyDescent="0.2">
      <c r="B652" s="126"/>
      <c r="C652" s="61"/>
      <c r="J652" s="16"/>
      <c r="S652" s="61"/>
      <c r="Z652" s="16"/>
      <c r="AI652" s="61"/>
      <c r="AP652" s="16"/>
      <c r="AX652" s="16"/>
      <c r="BF652" s="16"/>
      <c r="BH652" s="16"/>
    </row>
    <row r="653" spans="2:60" ht="12.75" x14ac:dyDescent="0.2">
      <c r="B653" s="126"/>
      <c r="C653" s="61"/>
      <c r="J653" s="16"/>
      <c r="S653" s="61"/>
      <c r="Z653" s="16"/>
      <c r="AI653" s="61"/>
      <c r="AP653" s="16"/>
      <c r="AX653" s="16"/>
      <c r="BF653" s="16"/>
      <c r="BH653" s="16"/>
    </row>
    <row r="654" spans="2:60" ht="12.75" x14ac:dyDescent="0.2">
      <c r="B654" s="126"/>
      <c r="C654" s="61"/>
      <c r="J654" s="16"/>
      <c r="S654" s="61"/>
      <c r="Z654" s="16"/>
      <c r="AI654" s="61"/>
      <c r="AP654" s="16"/>
      <c r="AX654" s="16"/>
      <c r="BF654" s="16"/>
      <c r="BH654" s="16"/>
    </row>
    <row r="655" spans="2:60" ht="12.75" x14ac:dyDescent="0.2">
      <c r="B655" s="126"/>
      <c r="C655" s="61"/>
      <c r="J655" s="16"/>
      <c r="S655" s="61"/>
      <c r="Z655" s="16"/>
      <c r="AI655" s="61"/>
      <c r="AP655" s="16"/>
      <c r="AX655" s="16"/>
      <c r="BF655" s="16"/>
      <c r="BH655" s="16"/>
    </row>
    <row r="656" spans="2:60" ht="12.75" x14ac:dyDescent="0.2">
      <c r="B656" s="126"/>
      <c r="C656" s="61"/>
      <c r="J656" s="16"/>
      <c r="S656" s="61"/>
      <c r="Z656" s="16"/>
      <c r="AI656" s="61"/>
      <c r="AP656" s="16"/>
      <c r="AX656" s="16"/>
      <c r="BF656" s="16"/>
      <c r="BH656" s="16"/>
    </row>
    <row r="657" spans="2:60" ht="12.75" x14ac:dyDescent="0.2">
      <c r="B657" s="126"/>
      <c r="C657" s="61"/>
      <c r="J657" s="16"/>
      <c r="S657" s="61"/>
      <c r="Z657" s="16"/>
      <c r="AI657" s="61"/>
      <c r="AP657" s="16"/>
      <c r="AX657" s="16"/>
      <c r="BF657" s="16"/>
      <c r="BH657" s="16"/>
    </row>
    <row r="658" spans="2:60" ht="12.75" x14ac:dyDescent="0.2">
      <c r="B658" s="126"/>
      <c r="C658" s="61"/>
      <c r="J658" s="16"/>
      <c r="S658" s="61"/>
      <c r="Z658" s="16"/>
      <c r="AI658" s="61"/>
      <c r="AP658" s="16"/>
      <c r="AX658" s="16"/>
      <c r="BF658" s="16"/>
      <c r="BH658" s="16"/>
    </row>
    <row r="659" spans="2:60" ht="12.75" x14ac:dyDescent="0.2">
      <c r="B659" s="126"/>
      <c r="C659" s="61"/>
      <c r="J659" s="16"/>
      <c r="S659" s="61"/>
      <c r="Z659" s="16"/>
      <c r="AI659" s="61"/>
      <c r="AP659" s="16"/>
      <c r="AX659" s="16"/>
      <c r="BF659" s="16"/>
      <c r="BH659" s="16"/>
    </row>
    <row r="660" spans="2:60" ht="12.75" x14ac:dyDescent="0.2">
      <c r="B660" s="126"/>
      <c r="C660" s="61"/>
      <c r="J660" s="16"/>
      <c r="S660" s="61"/>
      <c r="Z660" s="16"/>
      <c r="AI660" s="61"/>
      <c r="AP660" s="16"/>
      <c r="AX660" s="16"/>
      <c r="BF660" s="16"/>
      <c r="BH660" s="16"/>
    </row>
    <row r="661" spans="2:60" ht="12.75" x14ac:dyDescent="0.2">
      <c r="B661" s="126"/>
      <c r="C661" s="61"/>
      <c r="J661" s="16"/>
      <c r="S661" s="61"/>
      <c r="Z661" s="16"/>
      <c r="AI661" s="61"/>
      <c r="AP661" s="16"/>
      <c r="AX661" s="16"/>
      <c r="BF661" s="16"/>
      <c r="BH661" s="16"/>
    </row>
    <row r="662" spans="2:60" ht="12.75" x14ac:dyDescent="0.2">
      <c r="B662" s="126"/>
      <c r="C662" s="61"/>
      <c r="J662" s="16"/>
      <c r="S662" s="61"/>
      <c r="Z662" s="16"/>
      <c r="AI662" s="61"/>
      <c r="AP662" s="16"/>
      <c r="AX662" s="16"/>
      <c r="BF662" s="16"/>
      <c r="BH662" s="16"/>
    </row>
    <row r="663" spans="2:60" ht="12.75" x14ac:dyDescent="0.2">
      <c r="B663" s="126"/>
      <c r="C663" s="61"/>
      <c r="J663" s="16"/>
      <c r="S663" s="61"/>
      <c r="Z663" s="16"/>
      <c r="AI663" s="61"/>
      <c r="AP663" s="16"/>
      <c r="AX663" s="16"/>
      <c r="BF663" s="16"/>
      <c r="BH663" s="16"/>
    </row>
    <row r="664" spans="2:60" ht="12.75" x14ac:dyDescent="0.2">
      <c r="B664" s="126"/>
      <c r="C664" s="61"/>
      <c r="J664" s="16"/>
      <c r="S664" s="61"/>
      <c r="Z664" s="16"/>
      <c r="AI664" s="61"/>
      <c r="AP664" s="16"/>
      <c r="AX664" s="16"/>
      <c r="BF664" s="16"/>
      <c r="BH664" s="16"/>
    </row>
    <row r="665" spans="2:60" ht="12.75" x14ac:dyDescent="0.2">
      <c r="B665" s="126"/>
      <c r="C665" s="61"/>
      <c r="J665" s="16"/>
      <c r="S665" s="61"/>
      <c r="Z665" s="16"/>
      <c r="AI665" s="61"/>
      <c r="AP665" s="16"/>
      <c r="AX665" s="16"/>
      <c r="BF665" s="16"/>
      <c r="BH665" s="16"/>
    </row>
    <row r="666" spans="2:60" ht="12.75" x14ac:dyDescent="0.2">
      <c r="B666" s="126"/>
      <c r="C666" s="61"/>
      <c r="J666" s="16"/>
      <c r="S666" s="61"/>
      <c r="Z666" s="16"/>
      <c r="AI666" s="61"/>
      <c r="AP666" s="16"/>
      <c r="AX666" s="16"/>
      <c r="BF666" s="16"/>
      <c r="BH666" s="16"/>
    </row>
    <row r="667" spans="2:60" ht="12.75" x14ac:dyDescent="0.2">
      <c r="B667" s="126"/>
      <c r="C667" s="61"/>
      <c r="J667" s="16"/>
      <c r="S667" s="61"/>
      <c r="Z667" s="16"/>
      <c r="AI667" s="61"/>
      <c r="AP667" s="16"/>
      <c r="AX667" s="16"/>
      <c r="BF667" s="16"/>
      <c r="BH667" s="16"/>
    </row>
    <row r="668" spans="2:60" ht="12.75" x14ac:dyDescent="0.2">
      <c r="B668" s="126"/>
      <c r="C668" s="61"/>
      <c r="J668" s="16"/>
      <c r="S668" s="61"/>
      <c r="Z668" s="16"/>
      <c r="AI668" s="61"/>
      <c r="AP668" s="16"/>
      <c r="AX668" s="16"/>
      <c r="BF668" s="16"/>
      <c r="BH668" s="16"/>
    </row>
    <row r="669" spans="2:60" ht="12.75" x14ac:dyDescent="0.2">
      <c r="B669" s="126"/>
      <c r="C669" s="61"/>
      <c r="J669" s="16"/>
      <c r="S669" s="61"/>
      <c r="Z669" s="16"/>
      <c r="AI669" s="61"/>
      <c r="AP669" s="16"/>
      <c r="AX669" s="16"/>
      <c r="BF669" s="16"/>
      <c r="BH669" s="16"/>
    </row>
    <row r="670" spans="2:60" ht="12.75" x14ac:dyDescent="0.2">
      <c r="B670" s="126"/>
      <c r="C670" s="61"/>
      <c r="J670" s="16"/>
      <c r="S670" s="61"/>
      <c r="Z670" s="16"/>
      <c r="AI670" s="61"/>
      <c r="AP670" s="16"/>
      <c r="AX670" s="16"/>
      <c r="BF670" s="16"/>
      <c r="BH670" s="16"/>
    </row>
    <row r="671" spans="2:60" ht="12.75" x14ac:dyDescent="0.2">
      <c r="B671" s="126"/>
      <c r="C671" s="61"/>
      <c r="J671" s="16"/>
      <c r="S671" s="61"/>
      <c r="Z671" s="16"/>
      <c r="AI671" s="61"/>
      <c r="AP671" s="16"/>
      <c r="AX671" s="16"/>
      <c r="BF671" s="16"/>
      <c r="BH671" s="16"/>
    </row>
    <row r="672" spans="2:60" ht="12.75" x14ac:dyDescent="0.2">
      <c r="B672" s="126"/>
      <c r="C672" s="61"/>
      <c r="J672" s="16"/>
      <c r="S672" s="61"/>
      <c r="Z672" s="16"/>
      <c r="AI672" s="61"/>
      <c r="AP672" s="16"/>
      <c r="AX672" s="16"/>
      <c r="BF672" s="16"/>
      <c r="BH672" s="16"/>
    </row>
    <row r="673" spans="2:60" ht="12.75" x14ac:dyDescent="0.2">
      <c r="B673" s="126"/>
      <c r="C673" s="61"/>
      <c r="J673" s="16"/>
      <c r="S673" s="61"/>
      <c r="Z673" s="16"/>
      <c r="AI673" s="61"/>
      <c r="AP673" s="16"/>
      <c r="AX673" s="16"/>
      <c r="BF673" s="16"/>
      <c r="BH673" s="16"/>
    </row>
    <row r="674" spans="2:60" ht="12.75" x14ac:dyDescent="0.2">
      <c r="B674" s="126"/>
      <c r="C674" s="61"/>
      <c r="J674" s="16"/>
      <c r="S674" s="61"/>
      <c r="Z674" s="16"/>
      <c r="AI674" s="61"/>
      <c r="AP674" s="16"/>
      <c r="AX674" s="16"/>
      <c r="BF674" s="16"/>
      <c r="BH674" s="16"/>
    </row>
    <row r="675" spans="2:60" ht="12.75" x14ac:dyDescent="0.2">
      <c r="B675" s="126"/>
      <c r="C675" s="61"/>
      <c r="J675" s="16"/>
      <c r="S675" s="61"/>
      <c r="Z675" s="16"/>
      <c r="AI675" s="61"/>
      <c r="AP675" s="16"/>
      <c r="AX675" s="16"/>
      <c r="BF675" s="16"/>
      <c r="BH675" s="16"/>
    </row>
    <row r="676" spans="2:60" ht="12.75" x14ac:dyDescent="0.2">
      <c r="B676" s="126"/>
      <c r="C676" s="61"/>
      <c r="J676" s="16"/>
      <c r="S676" s="61"/>
      <c r="Z676" s="16"/>
      <c r="AI676" s="61"/>
      <c r="AP676" s="16"/>
      <c r="AX676" s="16"/>
      <c r="BF676" s="16"/>
      <c r="BH676" s="16"/>
    </row>
    <row r="677" spans="2:60" ht="12.75" x14ac:dyDescent="0.2">
      <c r="B677" s="126"/>
      <c r="C677" s="61"/>
      <c r="J677" s="16"/>
      <c r="S677" s="61"/>
      <c r="Z677" s="16"/>
      <c r="AI677" s="61"/>
      <c r="AP677" s="16"/>
      <c r="AX677" s="16"/>
      <c r="BF677" s="16"/>
      <c r="BH677" s="16"/>
    </row>
    <row r="678" spans="2:60" ht="12.75" x14ac:dyDescent="0.2">
      <c r="B678" s="126"/>
      <c r="C678" s="61"/>
      <c r="J678" s="16"/>
      <c r="S678" s="61"/>
      <c r="Z678" s="16"/>
      <c r="AI678" s="61"/>
      <c r="AP678" s="16"/>
      <c r="AX678" s="16"/>
      <c r="BF678" s="16"/>
      <c r="BH678" s="16"/>
    </row>
    <row r="679" spans="2:60" ht="12.75" x14ac:dyDescent="0.2">
      <c r="B679" s="126"/>
      <c r="C679" s="61"/>
      <c r="J679" s="16"/>
      <c r="S679" s="61"/>
      <c r="Z679" s="16"/>
      <c r="AI679" s="61"/>
      <c r="AP679" s="16"/>
      <c r="AX679" s="16"/>
      <c r="BF679" s="16"/>
      <c r="BH679" s="16"/>
    </row>
    <row r="680" spans="2:60" ht="12.75" x14ac:dyDescent="0.2">
      <c r="B680" s="126"/>
      <c r="C680" s="61"/>
      <c r="J680" s="16"/>
      <c r="S680" s="61"/>
      <c r="Z680" s="16"/>
      <c r="AI680" s="61"/>
      <c r="AP680" s="16"/>
      <c r="AX680" s="16"/>
      <c r="BF680" s="16"/>
      <c r="BH680" s="16"/>
    </row>
    <row r="681" spans="2:60" ht="12.75" x14ac:dyDescent="0.2">
      <c r="B681" s="126"/>
      <c r="C681" s="61"/>
      <c r="J681" s="16"/>
      <c r="S681" s="61"/>
      <c r="Z681" s="16"/>
      <c r="AI681" s="61"/>
      <c r="AP681" s="16"/>
      <c r="AX681" s="16"/>
      <c r="BF681" s="16"/>
      <c r="BH681" s="16"/>
    </row>
    <row r="682" spans="2:60" ht="12.75" x14ac:dyDescent="0.2">
      <c r="B682" s="126"/>
      <c r="C682" s="61"/>
      <c r="J682" s="16"/>
      <c r="S682" s="61"/>
      <c r="Z682" s="16"/>
      <c r="AI682" s="61"/>
      <c r="AP682" s="16"/>
      <c r="AX682" s="16"/>
      <c r="BF682" s="16"/>
      <c r="BH682" s="16"/>
    </row>
    <row r="683" spans="2:60" ht="12.75" x14ac:dyDescent="0.2">
      <c r="B683" s="126"/>
      <c r="C683" s="61"/>
      <c r="J683" s="16"/>
      <c r="S683" s="61"/>
      <c r="Z683" s="16"/>
      <c r="AI683" s="61"/>
      <c r="AP683" s="16"/>
      <c r="AX683" s="16"/>
      <c r="BF683" s="16"/>
      <c r="BH683" s="16"/>
    </row>
    <row r="684" spans="2:60" ht="12.75" x14ac:dyDescent="0.2">
      <c r="B684" s="126"/>
      <c r="C684" s="61"/>
      <c r="J684" s="16"/>
      <c r="S684" s="61"/>
      <c r="Z684" s="16"/>
      <c r="AI684" s="61"/>
      <c r="AP684" s="16"/>
      <c r="AX684" s="16"/>
      <c r="BF684" s="16"/>
      <c r="BH684" s="16"/>
    </row>
    <row r="685" spans="2:60" ht="12.75" x14ac:dyDescent="0.2">
      <c r="B685" s="126"/>
      <c r="C685" s="61"/>
      <c r="J685" s="16"/>
      <c r="S685" s="61"/>
      <c r="Z685" s="16"/>
      <c r="AI685" s="61"/>
      <c r="AP685" s="16"/>
      <c r="AX685" s="16"/>
      <c r="BF685" s="16"/>
      <c r="BH685" s="16"/>
    </row>
    <row r="686" spans="2:60" ht="12.75" x14ac:dyDescent="0.2">
      <c r="B686" s="126"/>
      <c r="C686" s="61"/>
      <c r="J686" s="16"/>
      <c r="S686" s="61"/>
      <c r="Z686" s="16"/>
      <c r="AI686" s="61"/>
      <c r="AP686" s="16"/>
      <c r="AX686" s="16"/>
      <c r="BF686" s="16"/>
      <c r="BH686" s="16"/>
    </row>
    <row r="687" spans="2:60" ht="12.75" x14ac:dyDescent="0.2">
      <c r="B687" s="126"/>
      <c r="C687" s="61"/>
      <c r="J687" s="16"/>
      <c r="S687" s="61"/>
      <c r="Z687" s="16"/>
      <c r="AI687" s="61"/>
      <c r="AP687" s="16"/>
      <c r="AX687" s="16"/>
      <c r="BF687" s="16"/>
      <c r="BH687" s="16"/>
    </row>
    <row r="688" spans="2:60" ht="12.75" x14ac:dyDescent="0.2">
      <c r="B688" s="126"/>
      <c r="C688" s="61"/>
      <c r="J688" s="16"/>
      <c r="S688" s="61"/>
      <c r="Z688" s="16"/>
      <c r="AI688" s="61"/>
      <c r="AP688" s="16"/>
      <c r="AX688" s="16"/>
      <c r="BF688" s="16"/>
      <c r="BH688" s="16"/>
    </row>
    <row r="689" spans="2:60" ht="12.75" x14ac:dyDescent="0.2">
      <c r="B689" s="126"/>
      <c r="C689" s="61"/>
      <c r="J689" s="16"/>
      <c r="S689" s="61"/>
      <c r="Z689" s="16"/>
      <c r="AI689" s="61"/>
      <c r="AP689" s="16"/>
      <c r="AX689" s="16"/>
      <c r="BF689" s="16"/>
      <c r="BH689" s="16"/>
    </row>
    <row r="690" spans="2:60" ht="12.75" x14ac:dyDescent="0.2">
      <c r="B690" s="126"/>
      <c r="C690" s="61"/>
      <c r="J690" s="16"/>
      <c r="S690" s="61"/>
      <c r="Z690" s="16"/>
      <c r="AI690" s="61"/>
      <c r="AP690" s="16"/>
      <c r="AX690" s="16"/>
      <c r="BF690" s="16"/>
      <c r="BH690" s="16"/>
    </row>
    <row r="691" spans="2:60" ht="12.75" x14ac:dyDescent="0.2">
      <c r="B691" s="126"/>
      <c r="C691" s="61"/>
      <c r="J691" s="16"/>
      <c r="S691" s="61"/>
      <c r="Z691" s="16"/>
      <c r="AI691" s="61"/>
      <c r="AP691" s="16"/>
      <c r="AX691" s="16"/>
      <c r="BF691" s="16"/>
      <c r="BH691" s="16"/>
    </row>
    <row r="692" spans="2:60" ht="12.75" x14ac:dyDescent="0.2">
      <c r="B692" s="126"/>
      <c r="C692" s="61"/>
      <c r="J692" s="16"/>
      <c r="S692" s="61"/>
      <c r="Z692" s="16"/>
      <c r="AI692" s="61"/>
      <c r="AP692" s="16"/>
      <c r="AX692" s="16"/>
      <c r="BF692" s="16"/>
      <c r="BH692" s="16"/>
    </row>
    <row r="693" spans="2:60" ht="12.75" x14ac:dyDescent="0.2">
      <c r="B693" s="126"/>
      <c r="C693" s="61"/>
      <c r="J693" s="16"/>
      <c r="S693" s="61"/>
      <c r="Z693" s="16"/>
      <c r="AI693" s="61"/>
      <c r="AP693" s="16"/>
      <c r="AX693" s="16"/>
      <c r="BF693" s="16"/>
      <c r="BH693" s="16"/>
    </row>
    <row r="694" spans="2:60" ht="12.75" x14ac:dyDescent="0.2">
      <c r="B694" s="126"/>
      <c r="C694" s="61"/>
      <c r="J694" s="16"/>
      <c r="S694" s="61"/>
      <c r="Z694" s="16"/>
      <c r="AI694" s="61"/>
      <c r="AP694" s="16"/>
      <c r="AX694" s="16"/>
      <c r="BF694" s="16"/>
      <c r="BH694" s="16"/>
    </row>
    <row r="695" spans="2:60" ht="12.75" x14ac:dyDescent="0.2">
      <c r="B695" s="126"/>
      <c r="C695" s="61"/>
      <c r="J695" s="16"/>
      <c r="S695" s="61"/>
      <c r="Z695" s="16"/>
      <c r="AI695" s="61"/>
      <c r="AP695" s="16"/>
      <c r="AX695" s="16"/>
      <c r="BF695" s="16"/>
      <c r="BH695" s="16"/>
    </row>
    <row r="696" spans="2:60" ht="12.75" x14ac:dyDescent="0.2">
      <c r="B696" s="126"/>
      <c r="C696" s="61"/>
      <c r="J696" s="16"/>
      <c r="S696" s="61"/>
      <c r="Z696" s="16"/>
      <c r="AI696" s="61"/>
      <c r="AP696" s="16"/>
      <c r="AX696" s="16"/>
      <c r="BF696" s="16"/>
      <c r="BH696" s="16"/>
    </row>
    <row r="697" spans="2:60" ht="12.75" x14ac:dyDescent="0.2">
      <c r="B697" s="126"/>
      <c r="C697" s="61"/>
      <c r="J697" s="16"/>
      <c r="S697" s="61"/>
      <c r="Z697" s="16"/>
      <c r="AI697" s="61"/>
      <c r="AP697" s="16"/>
      <c r="AX697" s="16"/>
      <c r="BF697" s="16"/>
      <c r="BH697" s="16"/>
    </row>
    <row r="698" spans="2:60" ht="12.75" x14ac:dyDescent="0.2">
      <c r="B698" s="126"/>
      <c r="C698" s="61"/>
      <c r="J698" s="16"/>
      <c r="S698" s="61"/>
      <c r="Z698" s="16"/>
      <c r="AI698" s="61"/>
      <c r="AP698" s="16"/>
      <c r="AX698" s="16"/>
      <c r="BF698" s="16"/>
      <c r="BH698" s="16"/>
    </row>
    <row r="699" spans="2:60" ht="12.75" x14ac:dyDescent="0.2">
      <c r="B699" s="126"/>
      <c r="C699" s="61"/>
      <c r="J699" s="16"/>
      <c r="S699" s="61"/>
      <c r="Z699" s="16"/>
      <c r="AI699" s="61"/>
      <c r="AP699" s="16"/>
      <c r="AX699" s="16"/>
      <c r="BF699" s="16"/>
      <c r="BH699" s="16"/>
    </row>
    <row r="700" spans="2:60" ht="12.75" x14ac:dyDescent="0.2">
      <c r="B700" s="126"/>
      <c r="C700" s="61"/>
      <c r="J700" s="16"/>
      <c r="S700" s="61"/>
      <c r="Z700" s="16"/>
      <c r="AI700" s="61"/>
      <c r="AP700" s="16"/>
      <c r="AX700" s="16"/>
      <c r="BF700" s="16"/>
      <c r="BH700" s="16"/>
    </row>
    <row r="701" spans="2:60" ht="12.75" x14ac:dyDescent="0.2">
      <c r="B701" s="126"/>
      <c r="C701" s="61"/>
      <c r="J701" s="16"/>
      <c r="S701" s="61"/>
      <c r="Z701" s="16"/>
      <c r="AI701" s="61"/>
      <c r="AP701" s="16"/>
      <c r="AX701" s="16"/>
      <c r="BF701" s="16"/>
      <c r="BH701" s="16"/>
    </row>
    <row r="702" spans="2:60" ht="12.75" x14ac:dyDescent="0.2">
      <c r="B702" s="126"/>
      <c r="C702" s="61"/>
      <c r="J702" s="16"/>
      <c r="S702" s="61"/>
      <c r="Z702" s="16"/>
      <c r="AI702" s="61"/>
      <c r="AP702" s="16"/>
      <c r="AX702" s="16"/>
      <c r="BF702" s="16"/>
      <c r="BH702" s="16"/>
    </row>
    <row r="703" spans="2:60" ht="12.75" x14ac:dyDescent="0.2">
      <c r="B703" s="126"/>
      <c r="C703" s="61"/>
      <c r="J703" s="16"/>
      <c r="S703" s="61"/>
      <c r="Z703" s="16"/>
      <c r="AI703" s="61"/>
      <c r="AP703" s="16"/>
      <c r="AX703" s="16"/>
      <c r="BF703" s="16"/>
      <c r="BH703" s="16"/>
    </row>
    <row r="704" spans="2:60" ht="12.75" x14ac:dyDescent="0.2">
      <c r="B704" s="126"/>
      <c r="C704" s="61"/>
      <c r="J704" s="16"/>
      <c r="S704" s="61"/>
      <c r="Z704" s="16"/>
      <c r="AI704" s="61"/>
      <c r="AP704" s="16"/>
      <c r="AX704" s="16"/>
      <c r="BF704" s="16"/>
      <c r="BH704" s="16"/>
    </row>
    <row r="705" spans="2:60" ht="12.75" x14ac:dyDescent="0.2">
      <c r="B705" s="126"/>
      <c r="C705" s="61"/>
      <c r="J705" s="16"/>
      <c r="S705" s="61"/>
      <c r="Z705" s="16"/>
      <c r="AI705" s="61"/>
      <c r="AP705" s="16"/>
      <c r="AX705" s="16"/>
      <c r="BF705" s="16"/>
      <c r="BH705" s="16"/>
    </row>
    <row r="706" spans="2:60" ht="12.75" x14ac:dyDescent="0.2">
      <c r="B706" s="126"/>
      <c r="C706" s="61"/>
      <c r="J706" s="16"/>
      <c r="S706" s="61"/>
      <c r="Z706" s="16"/>
      <c r="AI706" s="61"/>
      <c r="AP706" s="16"/>
      <c r="AX706" s="16"/>
      <c r="BF706" s="16"/>
      <c r="BH706" s="16"/>
    </row>
    <row r="707" spans="2:60" ht="12.75" x14ac:dyDescent="0.2">
      <c r="B707" s="126"/>
      <c r="C707" s="61"/>
      <c r="J707" s="16"/>
      <c r="S707" s="61"/>
      <c r="Z707" s="16"/>
      <c r="AI707" s="61"/>
      <c r="AP707" s="16"/>
      <c r="AX707" s="16"/>
      <c r="BF707" s="16"/>
      <c r="BH707" s="16"/>
    </row>
    <row r="708" spans="2:60" ht="12.75" x14ac:dyDescent="0.2">
      <c r="B708" s="126"/>
      <c r="C708" s="61"/>
      <c r="J708" s="16"/>
      <c r="S708" s="61"/>
      <c r="Z708" s="16"/>
      <c r="AI708" s="61"/>
      <c r="AP708" s="16"/>
      <c r="AX708" s="16"/>
      <c r="BF708" s="16"/>
      <c r="BH708" s="16"/>
    </row>
    <row r="709" spans="2:60" ht="12.75" x14ac:dyDescent="0.2">
      <c r="B709" s="126"/>
      <c r="C709" s="61"/>
      <c r="J709" s="16"/>
      <c r="S709" s="61"/>
      <c r="Z709" s="16"/>
      <c r="AI709" s="61"/>
      <c r="AP709" s="16"/>
      <c r="AX709" s="16"/>
      <c r="BF709" s="16"/>
      <c r="BH709" s="16"/>
    </row>
    <row r="710" spans="2:60" ht="12.75" x14ac:dyDescent="0.2">
      <c r="B710" s="126"/>
      <c r="C710" s="61"/>
      <c r="J710" s="16"/>
      <c r="S710" s="61"/>
      <c r="Z710" s="16"/>
      <c r="AI710" s="61"/>
      <c r="AP710" s="16"/>
      <c r="AX710" s="16"/>
      <c r="BF710" s="16"/>
      <c r="BH710" s="16"/>
    </row>
    <row r="711" spans="2:60" ht="12.75" x14ac:dyDescent="0.2">
      <c r="B711" s="126"/>
      <c r="C711" s="61"/>
      <c r="J711" s="16"/>
      <c r="S711" s="61"/>
      <c r="Z711" s="16"/>
      <c r="AI711" s="61"/>
      <c r="AP711" s="16"/>
      <c r="AX711" s="16"/>
      <c r="BF711" s="16"/>
      <c r="BH711" s="16"/>
    </row>
    <row r="712" spans="2:60" ht="12.75" x14ac:dyDescent="0.2">
      <c r="B712" s="126"/>
      <c r="C712" s="61"/>
      <c r="J712" s="16"/>
      <c r="S712" s="61"/>
      <c r="Z712" s="16"/>
      <c r="AI712" s="61"/>
      <c r="AP712" s="16"/>
      <c r="AX712" s="16"/>
      <c r="BF712" s="16"/>
      <c r="BH712" s="16"/>
    </row>
    <row r="713" spans="2:60" ht="12.75" x14ac:dyDescent="0.2">
      <c r="B713" s="126"/>
      <c r="C713" s="61"/>
      <c r="J713" s="16"/>
      <c r="S713" s="61"/>
      <c r="Z713" s="16"/>
      <c r="AI713" s="61"/>
      <c r="AP713" s="16"/>
      <c r="AX713" s="16"/>
      <c r="BF713" s="16"/>
      <c r="BH713" s="16"/>
    </row>
    <row r="714" spans="2:60" ht="12.75" x14ac:dyDescent="0.2">
      <c r="B714" s="126"/>
      <c r="C714" s="61"/>
      <c r="J714" s="16"/>
      <c r="S714" s="61"/>
      <c r="Z714" s="16"/>
      <c r="AI714" s="61"/>
      <c r="AP714" s="16"/>
      <c r="AX714" s="16"/>
      <c r="BF714" s="16"/>
      <c r="BH714" s="16"/>
    </row>
    <row r="715" spans="2:60" ht="12.75" x14ac:dyDescent="0.2">
      <c r="B715" s="126"/>
      <c r="C715" s="61"/>
      <c r="J715" s="16"/>
      <c r="S715" s="61"/>
      <c r="Z715" s="16"/>
      <c r="AI715" s="61"/>
      <c r="AP715" s="16"/>
      <c r="AX715" s="16"/>
      <c r="BF715" s="16"/>
      <c r="BH715" s="16"/>
    </row>
    <row r="716" spans="2:60" ht="12.75" x14ac:dyDescent="0.2">
      <c r="B716" s="126"/>
      <c r="C716" s="61"/>
      <c r="J716" s="16"/>
      <c r="S716" s="61"/>
      <c r="Z716" s="16"/>
      <c r="AI716" s="61"/>
      <c r="AP716" s="16"/>
      <c r="AX716" s="16"/>
      <c r="BF716" s="16"/>
      <c r="BH716" s="16"/>
    </row>
    <row r="717" spans="2:60" ht="12.75" x14ac:dyDescent="0.2">
      <c r="B717" s="126"/>
      <c r="C717" s="61"/>
      <c r="J717" s="16"/>
      <c r="S717" s="61"/>
      <c r="Z717" s="16"/>
      <c r="AI717" s="61"/>
      <c r="AP717" s="16"/>
      <c r="AX717" s="16"/>
      <c r="BF717" s="16"/>
      <c r="BH717" s="16"/>
    </row>
    <row r="718" spans="2:60" ht="12.75" x14ac:dyDescent="0.2">
      <c r="B718" s="126"/>
      <c r="C718" s="61"/>
      <c r="J718" s="16"/>
      <c r="S718" s="61"/>
      <c r="Z718" s="16"/>
      <c r="AI718" s="61"/>
      <c r="AP718" s="16"/>
      <c r="AX718" s="16"/>
      <c r="BF718" s="16"/>
      <c r="BH718" s="16"/>
    </row>
    <row r="719" spans="2:60" ht="12.75" x14ac:dyDescent="0.2">
      <c r="B719" s="126"/>
      <c r="C719" s="61"/>
      <c r="J719" s="16"/>
      <c r="S719" s="61"/>
      <c r="Z719" s="16"/>
      <c r="AI719" s="61"/>
      <c r="AP719" s="16"/>
      <c r="AX719" s="16"/>
      <c r="BF719" s="16"/>
      <c r="BH719" s="16"/>
    </row>
    <row r="720" spans="2:60" ht="12.75" x14ac:dyDescent="0.2">
      <c r="B720" s="126"/>
      <c r="C720" s="61"/>
      <c r="J720" s="16"/>
      <c r="S720" s="61"/>
      <c r="Z720" s="16"/>
      <c r="AI720" s="61"/>
      <c r="AP720" s="16"/>
      <c r="AX720" s="16"/>
      <c r="BF720" s="16"/>
      <c r="BH720" s="16"/>
    </row>
    <row r="721" spans="2:60" ht="12.75" x14ac:dyDescent="0.2">
      <c r="B721" s="126"/>
      <c r="C721" s="61"/>
      <c r="J721" s="16"/>
      <c r="S721" s="61"/>
      <c r="Z721" s="16"/>
      <c r="AI721" s="61"/>
      <c r="AP721" s="16"/>
      <c r="AX721" s="16"/>
      <c r="BF721" s="16"/>
      <c r="BH721" s="16"/>
    </row>
    <row r="722" spans="2:60" ht="12.75" x14ac:dyDescent="0.2">
      <c r="B722" s="126"/>
      <c r="C722" s="61"/>
      <c r="J722" s="16"/>
      <c r="S722" s="61"/>
      <c r="Z722" s="16"/>
      <c r="AI722" s="61"/>
      <c r="AP722" s="16"/>
      <c r="AX722" s="16"/>
      <c r="BF722" s="16"/>
      <c r="BH722" s="16"/>
    </row>
    <row r="723" spans="2:60" ht="12.75" x14ac:dyDescent="0.2">
      <c r="B723" s="126"/>
      <c r="C723" s="61"/>
      <c r="J723" s="16"/>
      <c r="S723" s="61"/>
      <c r="Z723" s="16"/>
      <c r="AI723" s="61"/>
      <c r="AP723" s="16"/>
      <c r="AX723" s="16"/>
      <c r="BF723" s="16"/>
      <c r="BH723" s="16"/>
    </row>
    <row r="724" spans="2:60" ht="12.75" x14ac:dyDescent="0.2">
      <c r="B724" s="126"/>
      <c r="C724" s="61"/>
      <c r="J724" s="16"/>
      <c r="S724" s="61"/>
      <c r="Z724" s="16"/>
      <c r="AI724" s="61"/>
      <c r="AP724" s="16"/>
      <c r="AX724" s="16"/>
      <c r="BF724" s="16"/>
      <c r="BH724" s="16"/>
    </row>
    <row r="725" spans="2:60" ht="12.75" x14ac:dyDescent="0.2">
      <c r="B725" s="126"/>
      <c r="C725" s="61"/>
      <c r="J725" s="16"/>
      <c r="S725" s="61"/>
      <c r="Z725" s="16"/>
      <c r="AI725" s="61"/>
      <c r="AP725" s="16"/>
      <c r="AX725" s="16"/>
      <c r="BF725" s="16"/>
      <c r="BH725" s="16"/>
    </row>
    <row r="726" spans="2:60" ht="12.75" x14ac:dyDescent="0.2">
      <c r="B726" s="126"/>
      <c r="C726" s="61"/>
      <c r="J726" s="16"/>
      <c r="S726" s="61"/>
      <c r="Z726" s="16"/>
      <c r="AI726" s="61"/>
      <c r="AP726" s="16"/>
      <c r="AX726" s="16"/>
      <c r="BF726" s="16"/>
      <c r="BH726" s="16"/>
    </row>
    <row r="727" spans="2:60" ht="12.75" x14ac:dyDescent="0.2">
      <c r="B727" s="126"/>
      <c r="C727" s="61"/>
      <c r="J727" s="16"/>
      <c r="S727" s="61"/>
      <c r="Z727" s="16"/>
      <c r="AI727" s="61"/>
      <c r="AP727" s="16"/>
      <c r="AX727" s="16"/>
      <c r="BF727" s="16"/>
      <c r="BH727" s="16"/>
    </row>
    <row r="728" spans="2:60" ht="12.75" x14ac:dyDescent="0.2">
      <c r="B728" s="126"/>
      <c r="C728" s="61"/>
      <c r="J728" s="16"/>
      <c r="S728" s="61"/>
      <c r="Z728" s="16"/>
      <c r="AI728" s="61"/>
      <c r="AP728" s="16"/>
      <c r="AX728" s="16"/>
      <c r="BF728" s="16"/>
      <c r="BH728" s="16"/>
    </row>
    <row r="729" spans="2:60" ht="12.75" x14ac:dyDescent="0.2">
      <c r="B729" s="126"/>
      <c r="C729" s="61"/>
      <c r="J729" s="16"/>
      <c r="S729" s="61"/>
      <c r="Z729" s="16"/>
      <c r="AI729" s="61"/>
      <c r="AP729" s="16"/>
      <c r="AX729" s="16"/>
      <c r="BF729" s="16"/>
      <c r="BH729" s="16"/>
    </row>
    <row r="730" spans="2:60" ht="12.75" x14ac:dyDescent="0.2">
      <c r="B730" s="126"/>
      <c r="C730" s="61"/>
      <c r="J730" s="16"/>
      <c r="S730" s="61"/>
      <c r="Z730" s="16"/>
      <c r="AI730" s="61"/>
      <c r="AP730" s="16"/>
      <c r="AX730" s="16"/>
      <c r="BF730" s="16"/>
      <c r="BH730" s="16"/>
    </row>
    <row r="731" spans="2:60" ht="12.75" x14ac:dyDescent="0.2">
      <c r="B731" s="126"/>
      <c r="C731" s="61"/>
      <c r="J731" s="16"/>
      <c r="S731" s="61"/>
      <c r="Z731" s="16"/>
      <c r="AI731" s="61"/>
      <c r="AP731" s="16"/>
      <c r="AX731" s="16"/>
      <c r="BF731" s="16"/>
      <c r="BH731" s="16"/>
    </row>
    <row r="732" spans="2:60" ht="12.75" x14ac:dyDescent="0.2">
      <c r="B732" s="126"/>
      <c r="C732" s="61"/>
      <c r="J732" s="16"/>
      <c r="S732" s="61"/>
      <c r="Z732" s="16"/>
      <c r="AI732" s="61"/>
      <c r="AP732" s="16"/>
      <c r="AX732" s="16"/>
      <c r="BF732" s="16"/>
      <c r="BH732" s="16"/>
    </row>
    <row r="733" spans="2:60" ht="12.75" x14ac:dyDescent="0.2">
      <c r="B733" s="126"/>
      <c r="C733" s="61"/>
      <c r="J733" s="16"/>
      <c r="S733" s="61"/>
      <c r="Z733" s="16"/>
      <c r="AI733" s="61"/>
      <c r="AP733" s="16"/>
      <c r="AX733" s="16"/>
      <c r="BF733" s="16"/>
      <c r="BH733" s="16"/>
    </row>
    <row r="734" spans="2:60" ht="12.75" x14ac:dyDescent="0.2">
      <c r="B734" s="126"/>
      <c r="C734" s="61"/>
      <c r="J734" s="16"/>
      <c r="S734" s="61"/>
      <c r="Z734" s="16"/>
      <c r="AI734" s="61"/>
      <c r="AP734" s="16"/>
      <c r="AX734" s="16"/>
      <c r="BF734" s="16"/>
      <c r="BH734" s="16"/>
    </row>
    <row r="735" spans="2:60" ht="12.75" x14ac:dyDescent="0.2">
      <c r="B735" s="126"/>
      <c r="C735" s="61"/>
      <c r="J735" s="16"/>
      <c r="S735" s="61"/>
      <c r="Z735" s="16"/>
      <c r="AI735" s="61"/>
      <c r="AP735" s="16"/>
      <c r="AX735" s="16"/>
      <c r="BF735" s="16"/>
      <c r="BH735" s="16"/>
    </row>
    <row r="736" spans="2:60" ht="12.75" x14ac:dyDescent="0.2">
      <c r="B736" s="126"/>
      <c r="C736" s="61"/>
      <c r="J736" s="16"/>
      <c r="S736" s="61"/>
      <c r="Z736" s="16"/>
      <c r="AI736" s="61"/>
      <c r="AP736" s="16"/>
      <c r="AX736" s="16"/>
      <c r="BF736" s="16"/>
      <c r="BH736" s="16"/>
    </row>
    <row r="737" spans="2:60" ht="12.75" x14ac:dyDescent="0.2">
      <c r="B737" s="126"/>
      <c r="C737" s="61"/>
      <c r="J737" s="16"/>
      <c r="S737" s="61"/>
      <c r="Z737" s="16"/>
      <c r="AI737" s="61"/>
      <c r="AP737" s="16"/>
      <c r="AX737" s="16"/>
      <c r="BF737" s="16"/>
      <c r="BH737" s="16"/>
    </row>
    <row r="738" spans="2:60" ht="12.75" x14ac:dyDescent="0.2">
      <c r="B738" s="126"/>
      <c r="C738" s="61"/>
      <c r="J738" s="16"/>
      <c r="S738" s="61"/>
      <c r="Z738" s="16"/>
      <c r="AI738" s="61"/>
      <c r="AP738" s="16"/>
      <c r="AX738" s="16"/>
      <c r="BF738" s="16"/>
      <c r="BH738" s="16"/>
    </row>
    <row r="739" spans="2:60" ht="12.75" x14ac:dyDescent="0.2">
      <c r="B739" s="126"/>
      <c r="C739" s="61"/>
      <c r="J739" s="16"/>
      <c r="S739" s="61"/>
      <c r="Z739" s="16"/>
      <c r="AI739" s="61"/>
      <c r="AP739" s="16"/>
      <c r="AX739" s="16"/>
      <c r="BF739" s="16"/>
      <c r="BH739" s="16"/>
    </row>
    <row r="740" spans="2:60" ht="12.75" x14ac:dyDescent="0.2">
      <c r="B740" s="126"/>
      <c r="C740" s="61"/>
      <c r="J740" s="16"/>
      <c r="S740" s="61"/>
      <c r="Z740" s="16"/>
      <c r="AI740" s="61"/>
      <c r="AP740" s="16"/>
      <c r="AX740" s="16"/>
      <c r="BF740" s="16"/>
      <c r="BH740" s="16"/>
    </row>
    <row r="741" spans="2:60" ht="12.75" x14ac:dyDescent="0.2">
      <c r="B741" s="126"/>
      <c r="C741" s="61"/>
      <c r="J741" s="16"/>
      <c r="S741" s="61"/>
      <c r="Z741" s="16"/>
      <c r="AI741" s="61"/>
      <c r="AP741" s="16"/>
      <c r="AX741" s="16"/>
      <c r="BF741" s="16"/>
      <c r="BH741" s="16"/>
    </row>
    <row r="742" spans="2:60" ht="12.75" x14ac:dyDescent="0.2">
      <c r="B742" s="126"/>
      <c r="C742" s="61"/>
      <c r="J742" s="16"/>
      <c r="S742" s="61"/>
      <c r="Z742" s="16"/>
      <c r="AI742" s="61"/>
      <c r="AP742" s="16"/>
      <c r="AX742" s="16"/>
      <c r="BF742" s="16"/>
      <c r="BH742" s="16"/>
    </row>
    <row r="743" spans="2:60" ht="12.75" x14ac:dyDescent="0.2">
      <c r="B743" s="126"/>
      <c r="C743" s="61"/>
      <c r="J743" s="16"/>
      <c r="S743" s="61"/>
      <c r="Z743" s="16"/>
      <c r="AI743" s="61"/>
      <c r="AP743" s="16"/>
      <c r="AX743" s="16"/>
      <c r="BF743" s="16"/>
      <c r="BH743" s="16"/>
    </row>
    <row r="744" spans="2:60" ht="12.75" x14ac:dyDescent="0.2">
      <c r="B744" s="126"/>
      <c r="C744" s="61"/>
      <c r="J744" s="16"/>
      <c r="S744" s="61"/>
      <c r="Z744" s="16"/>
      <c r="AI744" s="61"/>
      <c r="AP744" s="16"/>
      <c r="AX744" s="16"/>
      <c r="BF744" s="16"/>
      <c r="BH744" s="16"/>
    </row>
    <row r="745" spans="2:60" ht="12.75" x14ac:dyDescent="0.2">
      <c r="B745" s="126"/>
      <c r="C745" s="61"/>
      <c r="J745" s="16"/>
      <c r="S745" s="61"/>
      <c r="Z745" s="16"/>
      <c r="AI745" s="61"/>
      <c r="AP745" s="16"/>
      <c r="AX745" s="16"/>
      <c r="BF745" s="16"/>
      <c r="BH745" s="16"/>
    </row>
    <row r="746" spans="2:60" ht="12.75" x14ac:dyDescent="0.2">
      <c r="B746" s="126"/>
      <c r="C746" s="61"/>
      <c r="J746" s="16"/>
      <c r="S746" s="61"/>
      <c r="Z746" s="16"/>
      <c r="AI746" s="61"/>
      <c r="AP746" s="16"/>
      <c r="AX746" s="16"/>
      <c r="BF746" s="16"/>
      <c r="BH746" s="16"/>
    </row>
    <row r="747" spans="2:60" ht="12.75" x14ac:dyDescent="0.2">
      <c r="B747" s="126"/>
      <c r="C747" s="61"/>
      <c r="J747" s="16"/>
      <c r="S747" s="61"/>
      <c r="Z747" s="16"/>
      <c r="AI747" s="61"/>
      <c r="AP747" s="16"/>
      <c r="AX747" s="16"/>
      <c r="BF747" s="16"/>
      <c r="BH747" s="16"/>
    </row>
    <row r="748" spans="2:60" ht="12.75" x14ac:dyDescent="0.2">
      <c r="B748" s="126"/>
      <c r="C748" s="61"/>
      <c r="J748" s="16"/>
      <c r="S748" s="61"/>
      <c r="Z748" s="16"/>
      <c r="AI748" s="61"/>
      <c r="AP748" s="16"/>
      <c r="AX748" s="16"/>
      <c r="BF748" s="16"/>
      <c r="BH748" s="16"/>
    </row>
    <row r="749" spans="2:60" ht="12.75" x14ac:dyDescent="0.2">
      <c r="B749" s="126"/>
      <c r="C749" s="61"/>
      <c r="J749" s="16"/>
      <c r="S749" s="61"/>
      <c r="Z749" s="16"/>
      <c r="AI749" s="61"/>
      <c r="AP749" s="16"/>
      <c r="AX749" s="16"/>
      <c r="BF749" s="16"/>
      <c r="BH749" s="16"/>
    </row>
    <row r="750" spans="2:60" ht="12.75" x14ac:dyDescent="0.2">
      <c r="B750" s="126"/>
      <c r="C750" s="61"/>
      <c r="J750" s="16"/>
      <c r="S750" s="61"/>
      <c r="Z750" s="16"/>
      <c r="AI750" s="61"/>
      <c r="AP750" s="16"/>
      <c r="AX750" s="16"/>
      <c r="BF750" s="16"/>
      <c r="BH750" s="16"/>
    </row>
    <row r="751" spans="2:60" ht="12.75" x14ac:dyDescent="0.2">
      <c r="B751" s="126"/>
      <c r="C751" s="61"/>
      <c r="J751" s="16"/>
      <c r="S751" s="61"/>
      <c r="Z751" s="16"/>
      <c r="AI751" s="61"/>
      <c r="AP751" s="16"/>
      <c r="AX751" s="16"/>
      <c r="BF751" s="16"/>
      <c r="BH751" s="16"/>
    </row>
    <row r="752" spans="2:60" ht="12.75" x14ac:dyDescent="0.2">
      <c r="B752" s="126"/>
      <c r="C752" s="61"/>
      <c r="J752" s="16"/>
      <c r="S752" s="61"/>
      <c r="Z752" s="16"/>
      <c r="AI752" s="61"/>
      <c r="AP752" s="16"/>
      <c r="AX752" s="16"/>
      <c r="BF752" s="16"/>
      <c r="BH752" s="16"/>
    </row>
    <row r="753" spans="2:60" ht="12.75" x14ac:dyDescent="0.2">
      <c r="B753" s="126"/>
      <c r="C753" s="61"/>
      <c r="J753" s="16"/>
      <c r="S753" s="61"/>
      <c r="Z753" s="16"/>
      <c r="AI753" s="61"/>
      <c r="AP753" s="16"/>
      <c r="AX753" s="16"/>
      <c r="BF753" s="16"/>
      <c r="BH753" s="16"/>
    </row>
    <row r="754" spans="2:60" ht="12.75" x14ac:dyDescent="0.2">
      <c r="B754" s="126"/>
      <c r="C754" s="61"/>
      <c r="J754" s="16"/>
      <c r="S754" s="61"/>
      <c r="Z754" s="16"/>
      <c r="AI754" s="61"/>
      <c r="AP754" s="16"/>
      <c r="AX754" s="16"/>
      <c r="BF754" s="16"/>
      <c r="BH754" s="16"/>
    </row>
    <row r="755" spans="2:60" ht="12.75" x14ac:dyDescent="0.2">
      <c r="B755" s="126"/>
      <c r="C755" s="61"/>
      <c r="J755" s="16"/>
      <c r="S755" s="61"/>
      <c r="Z755" s="16"/>
      <c r="AI755" s="61"/>
      <c r="AP755" s="16"/>
      <c r="AX755" s="16"/>
      <c r="BF755" s="16"/>
      <c r="BH755" s="16"/>
    </row>
    <row r="756" spans="2:60" ht="12.75" x14ac:dyDescent="0.2">
      <c r="B756" s="126"/>
      <c r="C756" s="61"/>
      <c r="J756" s="16"/>
      <c r="S756" s="61"/>
      <c r="Z756" s="16"/>
      <c r="AI756" s="61"/>
      <c r="AP756" s="16"/>
      <c r="AX756" s="16"/>
      <c r="BF756" s="16"/>
      <c r="BH756" s="16"/>
    </row>
    <row r="757" spans="2:60" ht="12.75" x14ac:dyDescent="0.2">
      <c r="B757" s="126"/>
      <c r="C757" s="61"/>
      <c r="J757" s="16"/>
      <c r="S757" s="61"/>
      <c r="Z757" s="16"/>
      <c r="AI757" s="61"/>
      <c r="AP757" s="16"/>
      <c r="AX757" s="16"/>
      <c r="BF757" s="16"/>
      <c r="BH757" s="16"/>
    </row>
    <row r="758" spans="2:60" ht="12.75" x14ac:dyDescent="0.2">
      <c r="B758" s="126"/>
      <c r="C758" s="61"/>
      <c r="J758" s="16"/>
      <c r="S758" s="61"/>
      <c r="Z758" s="16"/>
      <c r="AI758" s="61"/>
      <c r="AP758" s="16"/>
      <c r="AX758" s="16"/>
      <c r="BF758" s="16"/>
      <c r="BH758" s="16"/>
    </row>
    <row r="759" spans="2:60" ht="12.75" x14ac:dyDescent="0.2">
      <c r="B759" s="126"/>
      <c r="C759" s="61"/>
      <c r="J759" s="16"/>
      <c r="S759" s="61"/>
      <c r="Z759" s="16"/>
      <c r="AI759" s="61"/>
      <c r="AP759" s="16"/>
      <c r="AX759" s="16"/>
      <c r="BF759" s="16"/>
      <c r="BH759" s="16"/>
    </row>
    <row r="760" spans="2:60" ht="12.75" x14ac:dyDescent="0.2">
      <c r="B760" s="126"/>
      <c r="C760" s="61"/>
      <c r="J760" s="16"/>
      <c r="S760" s="61"/>
      <c r="Z760" s="16"/>
      <c r="AI760" s="61"/>
      <c r="AP760" s="16"/>
      <c r="AX760" s="16"/>
      <c r="BF760" s="16"/>
      <c r="BH760" s="16"/>
    </row>
    <row r="761" spans="2:60" ht="12.75" x14ac:dyDescent="0.2">
      <c r="B761" s="126"/>
      <c r="C761" s="61"/>
      <c r="J761" s="16"/>
      <c r="S761" s="61"/>
      <c r="Z761" s="16"/>
      <c r="AI761" s="61"/>
      <c r="AP761" s="16"/>
      <c r="AX761" s="16"/>
      <c r="BF761" s="16"/>
      <c r="BH761" s="16"/>
    </row>
    <row r="762" spans="2:60" ht="12.75" x14ac:dyDescent="0.2">
      <c r="B762" s="126"/>
      <c r="C762" s="61"/>
      <c r="J762" s="16"/>
      <c r="S762" s="61"/>
      <c r="Z762" s="16"/>
      <c r="AI762" s="61"/>
      <c r="AP762" s="16"/>
      <c r="AX762" s="16"/>
      <c r="BF762" s="16"/>
      <c r="BH762" s="16"/>
    </row>
    <row r="763" spans="2:60" ht="12.75" x14ac:dyDescent="0.2">
      <c r="B763" s="126"/>
      <c r="C763" s="61"/>
      <c r="J763" s="16"/>
      <c r="S763" s="61"/>
      <c r="Z763" s="16"/>
      <c r="AI763" s="61"/>
      <c r="AP763" s="16"/>
      <c r="AX763" s="16"/>
      <c r="BF763" s="16"/>
      <c r="BH763" s="16"/>
    </row>
    <row r="764" spans="2:60" ht="12.75" x14ac:dyDescent="0.2">
      <c r="B764" s="126"/>
      <c r="C764" s="61"/>
      <c r="J764" s="16"/>
      <c r="S764" s="61"/>
      <c r="Z764" s="16"/>
      <c r="AI764" s="61"/>
      <c r="AP764" s="16"/>
      <c r="AX764" s="16"/>
      <c r="BF764" s="16"/>
      <c r="BH764" s="16"/>
    </row>
    <row r="765" spans="2:60" ht="12.75" x14ac:dyDescent="0.2">
      <c r="B765" s="126"/>
      <c r="C765" s="61"/>
      <c r="J765" s="16"/>
      <c r="S765" s="61"/>
      <c r="Z765" s="16"/>
      <c r="AI765" s="61"/>
      <c r="AP765" s="16"/>
      <c r="AX765" s="16"/>
      <c r="BF765" s="16"/>
      <c r="BH765" s="16"/>
    </row>
    <row r="766" spans="2:60" ht="12.75" x14ac:dyDescent="0.2">
      <c r="B766" s="126"/>
      <c r="C766" s="61"/>
      <c r="J766" s="16"/>
      <c r="S766" s="61"/>
      <c r="Z766" s="16"/>
      <c r="AI766" s="61"/>
      <c r="AP766" s="16"/>
      <c r="AX766" s="16"/>
      <c r="BF766" s="16"/>
      <c r="BH766" s="16"/>
    </row>
    <row r="767" spans="2:60" ht="12.75" x14ac:dyDescent="0.2">
      <c r="B767" s="126"/>
      <c r="C767" s="61"/>
      <c r="J767" s="16"/>
      <c r="S767" s="61"/>
      <c r="Z767" s="16"/>
      <c r="AI767" s="61"/>
      <c r="AP767" s="16"/>
      <c r="AX767" s="16"/>
      <c r="BF767" s="16"/>
      <c r="BH767" s="16"/>
    </row>
    <row r="768" spans="2:60" ht="12.75" x14ac:dyDescent="0.2">
      <c r="B768" s="126"/>
      <c r="C768" s="61"/>
      <c r="J768" s="16"/>
      <c r="S768" s="61"/>
      <c r="Z768" s="16"/>
      <c r="AI768" s="61"/>
      <c r="AP768" s="16"/>
      <c r="AX768" s="16"/>
      <c r="BF768" s="16"/>
      <c r="BH768" s="16"/>
    </row>
    <row r="769" spans="2:60" ht="12.75" x14ac:dyDescent="0.2">
      <c r="B769" s="126"/>
      <c r="C769" s="61"/>
      <c r="J769" s="16"/>
      <c r="S769" s="61"/>
      <c r="Z769" s="16"/>
      <c r="AI769" s="61"/>
      <c r="AP769" s="16"/>
      <c r="AX769" s="16"/>
      <c r="BF769" s="16"/>
      <c r="BH769" s="16"/>
    </row>
    <row r="770" spans="2:60" ht="12.75" x14ac:dyDescent="0.2">
      <c r="B770" s="126"/>
      <c r="C770" s="61"/>
      <c r="J770" s="16"/>
      <c r="S770" s="61"/>
      <c r="Z770" s="16"/>
      <c r="AI770" s="61"/>
      <c r="AP770" s="16"/>
      <c r="AX770" s="16"/>
      <c r="BF770" s="16"/>
      <c r="BH770" s="16"/>
    </row>
    <row r="771" spans="2:60" ht="12.75" x14ac:dyDescent="0.2">
      <c r="B771" s="126"/>
      <c r="C771" s="61"/>
      <c r="J771" s="16"/>
      <c r="S771" s="61"/>
      <c r="Z771" s="16"/>
      <c r="AI771" s="61"/>
      <c r="AP771" s="16"/>
      <c r="AX771" s="16"/>
      <c r="BF771" s="16"/>
      <c r="BH771" s="16"/>
    </row>
    <row r="772" spans="2:60" ht="12.75" x14ac:dyDescent="0.2">
      <c r="B772" s="126"/>
      <c r="C772" s="61"/>
      <c r="J772" s="16"/>
      <c r="S772" s="61"/>
      <c r="Z772" s="16"/>
      <c r="AI772" s="61"/>
      <c r="AP772" s="16"/>
      <c r="AX772" s="16"/>
      <c r="BF772" s="16"/>
      <c r="BH772" s="16"/>
    </row>
    <row r="773" spans="2:60" ht="12.75" x14ac:dyDescent="0.2">
      <c r="B773" s="126"/>
      <c r="C773" s="61"/>
      <c r="J773" s="16"/>
      <c r="S773" s="61"/>
      <c r="Z773" s="16"/>
      <c r="AI773" s="61"/>
      <c r="AP773" s="16"/>
      <c r="AX773" s="16"/>
      <c r="BF773" s="16"/>
      <c r="BH773" s="16"/>
    </row>
    <row r="774" spans="2:60" ht="12.75" x14ac:dyDescent="0.2">
      <c r="B774" s="126"/>
      <c r="C774" s="61"/>
      <c r="J774" s="16"/>
      <c r="S774" s="61"/>
      <c r="Z774" s="16"/>
      <c r="AI774" s="61"/>
      <c r="AP774" s="16"/>
      <c r="AX774" s="16"/>
      <c r="BF774" s="16"/>
      <c r="BH774" s="16"/>
    </row>
    <row r="775" spans="2:60" ht="12.75" x14ac:dyDescent="0.2">
      <c r="B775" s="126"/>
      <c r="C775" s="61"/>
      <c r="J775" s="16"/>
      <c r="S775" s="61"/>
      <c r="Z775" s="16"/>
      <c r="AI775" s="61"/>
      <c r="AP775" s="16"/>
      <c r="AX775" s="16"/>
      <c r="BF775" s="16"/>
      <c r="BH775" s="16"/>
    </row>
    <row r="776" spans="2:60" ht="12.75" x14ac:dyDescent="0.2">
      <c r="B776" s="126"/>
      <c r="C776" s="61"/>
      <c r="J776" s="16"/>
      <c r="S776" s="61"/>
      <c r="Z776" s="16"/>
      <c r="AI776" s="61"/>
      <c r="AP776" s="16"/>
      <c r="AX776" s="16"/>
      <c r="BF776" s="16"/>
      <c r="BH776" s="16"/>
    </row>
    <row r="777" spans="2:60" ht="12.75" x14ac:dyDescent="0.2">
      <c r="B777" s="126"/>
      <c r="C777" s="61"/>
      <c r="J777" s="16"/>
      <c r="S777" s="61"/>
      <c r="Z777" s="16"/>
      <c r="AI777" s="61"/>
      <c r="AP777" s="16"/>
      <c r="AX777" s="16"/>
      <c r="BF777" s="16"/>
      <c r="BH777" s="16"/>
    </row>
    <row r="778" spans="2:60" ht="12.75" x14ac:dyDescent="0.2">
      <c r="B778" s="126"/>
      <c r="C778" s="61"/>
      <c r="J778" s="16"/>
      <c r="S778" s="61"/>
      <c r="Z778" s="16"/>
      <c r="AI778" s="61"/>
      <c r="AP778" s="16"/>
      <c r="AX778" s="16"/>
      <c r="BF778" s="16"/>
      <c r="BH778" s="16"/>
    </row>
    <row r="779" spans="2:60" ht="12.75" x14ac:dyDescent="0.2">
      <c r="B779" s="126"/>
      <c r="C779" s="61"/>
      <c r="J779" s="16"/>
      <c r="S779" s="61"/>
      <c r="Z779" s="16"/>
      <c r="AI779" s="61"/>
      <c r="AP779" s="16"/>
      <c r="AX779" s="16"/>
      <c r="BF779" s="16"/>
      <c r="BH779" s="16"/>
    </row>
    <row r="780" spans="2:60" ht="12.75" x14ac:dyDescent="0.2">
      <c r="B780" s="126"/>
      <c r="C780" s="61"/>
      <c r="J780" s="16"/>
      <c r="S780" s="61"/>
      <c r="Z780" s="16"/>
      <c r="AI780" s="61"/>
      <c r="AP780" s="16"/>
      <c r="AX780" s="16"/>
      <c r="BF780" s="16"/>
      <c r="BH780" s="16"/>
    </row>
    <row r="781" spans="2:60" ht="12.75" x14ac:dyDescent="0.2">
      <c r="B781" s="126"/>
      <c r="C781" s="61"/>
      <c r="J781" s="16"/>
      <c r="S781" s="61"/>
      <c r="Z781" s="16"/>
      <c r="AI781" s="61"/>
      <c r="AP781" s="16"/>
      <c r="AX781" s="16"/>
      <c r="BF781" s="16"/>
      <c r="BH781" s="16"/>
    </row>
    <row r="782" spans="2:60" ht="12.75" x14ac:dyDescent="0.2">
      <c r="B782" s="126"/>
      <c r="C782" s="61"/>
      <c r="J782" s="16"/>
      <c r="S782" s="61"/>
      <c r="Z782" s="16"/>
      <c r="AI782" s="61"/>
      <c r="AP782" s="16"/>
      <c r="AX782" s="16"/>
      <c r="BF782" s="16"/>
      <c r="BH782" s="16"/>
    </row>
    <row r="783" spans="2:60" ht="12.75" x14ac:dyDescent="0.2">
      <c r="B783" s="126"/>
      <c r="C783" s="61"/>
      <c r="J783" s="16"/>
      <c r="S783" s="61"/>
      <c r="Z783" s="16"/>
      <c r="AI783" s="61"/>
      <c r="AP783" s="16"/>
      <c r="AX783" s="16"/>
      <c r="BF783" s="16"/>
      <c r="BH783" s="16"/>
    </row>
    <row r="784" spans="2:60" ht="12.75" x14ac:dyDescent="0.2">
      <c r="B784" s="126"/>
      <c r="C784" s="61"/>
      <c r="J784" s="16"/>
      <c r="S784" s="61"/>
      <c r="Z784" s="16"/>
      <c r="AI784" s="61"/>
      <c r="AP784" s="16"/>
      <c r="AX784" s="16"/>
      <c r="BF784" s="16"/>
      <c r="BH784" s="16"/>
    </row>
    <row r="785" spans="2:60" ht="12.75" x14ac:dyDescent="0.2">
      <c r="B785" s="126"/>
      <c r="C785" s="61"/>
      <c r="J785" s="16"/>
      <c r="S785" s="61"/>
      <c r="Z785" s="16"/>
      <c r="AI785" s="61"/>
      <c r="AP785" s="16"/>
      <c r="AX785" s="16"/>
      <c r="BF785" s="16"/>
      <c r="BH785" s="16"/>
    </row>
    <row r="786" spans="2:60" ht="12.75" x14ac:dyDescent="0.2">
      <c r="B786" s="126"/>
      <c r="C786" s="61"/>
      <c r="J786" s="16"/>
      <c r="S786" s="61"/>
      <c r="Z786" s="16"/>
      <c r="AI786" s="61"/>
      <c r="AP786" s="16"/>
      <c r="AX786" s="16"/>
      <c r="BF786" s="16"/>
      <c r="BH786" s="16"/>
    </row>
    <row r="787" spans="2:60" ht="12.75" x14ac:dyDescent="0.2">
      <c r="B787" s="126"/>
      <c r="C787" s="61"/>
      <c r="J787" s="16"/>
      <c r="S787" s="61"/>
      <c r="Z787" s="16"/>
      <c r="AI787" s="61"/>
      <c r="AP787" s="16"/>
      <c r="AX787" s="16"/>
      <c r="BF787" s="16"/>
      <c r="BH787" s="16"/>
    </row>
    <row r="788" spans="2:60" ht="12.75" x14ac:dyDescent="0.2">
      <c r="B788" s="126"/>
      <c r="C788" s="61"/>
      <c r="J788" s="16"/>
      <c r="S788" s="61"/>
      <c r="Z788" s="16"/>
      <c r="AI788" s="61"/>
      <c r="AP788" s="16"/>
      <c r="AX788" s="16"/>
      <c r="BF788" s="16"/>
      <c r="BH788" s="16"/>
    </row>
    <row r="789" spans="2:60" ht="12.75" x14ac:dyDescent="0.2">
      <c r="B789" s="126"/>
      <c r="C789" s="61"/>
      <c r="J789" s="16"/>
      <c r="S789" s="61"/>
      <c r="Z789" s="16"/>
      <c r="AI789" s="61"/>
      <c r="AP789" s="16"/>
      <c r="AX789" s="16"/>
      <c r="BF789" s="16"/>
      <c r="BH789" s="16"/>
    </row>
    <row r="790" spans="2:60" ht="12.75" x14ac:dyDescent="0.2">
      <c r="B790" s="126"/>
      <c r="C790" s="61"/>
      <c r="J790" s="16"/>
      <c r="S790" s="61"/>
      <c r="Z790" s="16"/>
      <c r="AI790" s="61"/>
      <c r="AP790" s="16"/>
      <c r="AX790" s="16"/>
      <c r="BF790" s="16"/>
      <c r="BH790" s="16"/>
    </row>
    <row r="791" spans="2:60" ht="12.75" x14ac:dyDescent="0.2">
      <c r="B791" s="126"/>
      <c r="C791" s="61"/>
      <c r="J791" s="16"/>
      <c r="S791" s="61"/>
      <c r="Z791" s="16"/>
      <c r="AI791" s="61"/>
      <c r="AP791" s="16"/>
      <c r="AX791" s="16"/>
      <c r="BF791" s="16"/>
      <c r="BH791" s="16"/>
    </row>
    <row r="792" spans="2:60" ht="12.75" x14ac:dyDescent="0.2">
      <c r="B792" s="126"/>
      <c r="C792" s="61"/>
      <c r="J792" s="16"/>
      <c r="S792" s="61"/>
      <c r="Z792" s="16"/>
      <c r="AI792" s="61"/>
      <c r="AP792" s="16"/>
      <c r="AX792" s="16"/>
      <c r="BF792" s="16"/>
      <c r="BH792" s="16"/>
    </row>
    <row r="793" spans="2:60" ht="12.75" x14ac:dyDescent="0.2">
      <c r="B793" s="126"/>
      <c r="C793" s="61"/>
      <c r="J793" s="16"/>
      <c r="S793" s="61"/>
      <c r="Z793" s="16"/>
      <c r="AI793" s="61"/>
      <c r="AP793" s="16"/>
      <c r="AX793" s="16"/>
      <c r="BF793" s="16"/>
      <c r="BH793" s="16"/>
    </row>
    <row r="794" spans="2:60" ht="12.75" x14ac:dyDescent="0.2">
      <c r="B794" s="126"/>
      <c r="C794" s="61"/>
      <c r="J794" s="16"/>
      <c r="S794" s="61"/>
      <c r="Z794" s="16"/>
      <c r="AI794" s="61"/>
      <c r="AP794" s="16"/>
      <c r="AX794" s="16"/>
      <c r="BF794" s="16"/>
      <c r="BH794" s="16"/>
    </row>
    <row r="795" spans="2:60" ht="12.75" x14ac:dyDescent="0.2">
      <c r="B795" s="126"/>
      <c r="C795" s="61"/>
      <c r="J795" s="16"/>
      <c r="S795" s="61"/>
      <c r="Z795" s="16"/>
      <c r="AI795" s="61"/>
      <c r="AP795" s="16"/>
      <c r="AX795" s="16"/>
      <c r="BF795" s="16"/>
      <c r="BH795" s="16"/>
    </row>
    <row r="796" spans="2:60" ht="12.75" x14ac:dyDescent="0.2">
      <c r="B796" s="126"/>
      <c r="C796" s="61"/>
      <c r="J796" s="16"/>
      <c r="S796" s="61"/>
      <c r="Z796" s="16"/>
      <c r="AI796" s="61"/>
      <c r="AP796" s="16"/>
      <c r="AX796" s="16"/>
      <c r="BF796" s="16"/>
      <c r="BH796" s="16"/>
    </row>
    <row r="797" spans="2:60" ht="12.75" x14ac:dyDescent="0.2">
      <c r="B797" s="126"/>
      <c r="C797" s="61"/>
      <c r="J797" s="16"/>
      <c r="S797" s="61"/>
      <c r="Z797" s="16"/>
      <c r="AI797" s="61"/>
      <c r="AP797" s="16"/>
      <c r="AX797" s="16"/>
      <c r="BF797" s="16"/>
      <c r="BH797" s="16"/>
    </row>
    <row r="798" spans="2:60" ht="12.75" x14ac:dyDescent="0.2">
      <c r="B798" s="126"/>
      <c r="C798" s="61"/>
      <c r="J798" s="16"/>
      <c r="S798" s="61"/>
      <c r="Z798" s="16"/>
      <c r="AI798" s="61"/>
      <c r="AP798" s="16"/>
      <c r="AX798" s="16"/>
      <c r="BF798" s="16"/>
      <c r="BH798" s="16"/>
    </row>
    <row r="799" spans="2:60" ht="12.75" x14ac:dyDescent="0.2">
      <c r="B799" s="126"/>
      <c r="C799" s="61"/>
      <c r="J799" s="16"/>
      <c r="S799" s="61"/>
      <c r="Z799" s="16"/>
      <c r="AI799" s="61"/>
      <c r="AP799" s="16"/>
      <c r="AX799" s="16"/>
      <c r="BF799" s="16"/>
      <c r="BH799" s="16"/>
    </row>
    <row r="800" spans="2:60" ht="12.75" x14ac:dyDescent="0.2">
      <c r="B800" s="126"/>
      <c r="C800" s="61"/>
      <c r="J800" s="16"/>
      <c r="S800" s="61"/>
      <c r="Z800" s="16"/>
      <c r="AI800" s="61"/>
      <c r="AP800" s="16"/>
      <c r="AX800" s="16"/>
      <c r="BF800" s="16"/>
      <c r="BH800" s="16"/>
    </row>
    <row r="801" spans="2:60" ht="12.75" x14ac:dyDescent="0.2">
      <c r="B801" s="126"/>
      <c r="C801" s="61"/>
      <c r="J801" s="16"/>
      <c r="S801" s="61"/>
      <c r="Z801" s="16"/>
      <c r="AI801" s="61"/>
      <c r="AP801" s="16"/>
      <c r="AX801" s="16"/>
      <c r="BF801" s="16"/>
      <c r="BH801" s="16"/>
    </row>
    <row r="802" spans="2:60" ht="12.75" x14ac:dyDescent="0.2">
      <c r="B802" s="126"/>
      <c r="C802" s="61"/>
      <c r="J802" s="16"/>
      <c r="S802" s="61"/>
      <c r="Z802" s="16"/>
      <c r="AI802" s="61"/>
      <c r="AP802" s="16"/>
      <c r="AX802" s="16"/>
      <c r="BF802" s="16"/>
      <c r="BH802" s="16"/>
    </row>
    <row r="803" spans="2:60" ht="12.75" x14ac:dyDescent="0.2">
      <c r="B803" s="126"/>
      <c r="C803" s="61"/>
      <c r="J803" s="16"/>
      <c r="S803" s="61"/>
      <c r="Z803" s="16"/>
      <c r="AI803" s="61"/>
      <c r="AP803" s="16"/>
      <c r="AX803" s="16"/>
      <c r="BF803" s="16"/>
      <c r="BH803" s="16"/>
    </row>
    <row r="804" spans="2:60" ht="12.75" x14ac:dyDescent="0.2">
      <c r="B804" s="126"/>
      <c r="C804" s="61"/>
      <c r="J804" s="16"/>
      <c r="S804" s="61"/>
      <c r="Z804" s="16"/>
      <c r="AI804" s="61"/>
      <c r="AP804" s="16"/>
      <c r="AX804" s="16"/>
      <c r="BF804" s="16"/>
      <c r="BH804" s="16"/>
    </row>
    <row r="805" spans="2:60" ht="12.75" x14ac:dyDescent="0.2">
      <c r="B805" s="126"/>
      <c r="C805" s="61"/>
      <c r="J805" s="16"/>
      <c r="S805" s="61"/>
      <c r="Z805" s="16"/>
      <c r="AI805" s="61"/>
      <c r="AP805" s="16"/>
      <c r="AX805" s="16"/>
      <c r="BF805" s="16"/>
      <c r="BH805" s="16"/>
    </row>
    <row r="806" spans="2:60" ht="12.75" x14ac:dyDescent="0.2">
      <c r="B806" s="126"/>
      <c r="C806" s="61"/>
      <c r="J806" s="16"/>
      <c r="S806" s="61"/>
      <c r="Z806" s="16"/>
      <c r="AI806" s="61"/>
      <c r="AP806" s="16"/>
      <c r="AX806" s="16"/>
      <c r="BF806" s="16"/>
      <c r="BH806" s="16"/>
    </row>
    <row r="807" spans="2:60" ht="12.75" x14ac:dyDescent="0.2">
      <c r="B807" s="126"/>
      <c r="C807" s="61"/>
      <c r="J807" s="16"/>
      <c r="S807" s="61"/>
      <c r="Z807" s="16"/>
      <c r="AI807" s="61"/>
      <c r="AP807" s="16"/>
      <c r="AX807" s="16"/>
      <c r="BF807" s="16"/>
      <c r="BH807" s="16"/>
    </row>
    <row r="808" spans="2:60" ht="12.75" x14ac:dyDescent="0.2">
      <c r="B808" s="126"/>
      <c r="C808" s="61"/>
      <c r="J808" s="16"/>
      <c r="S808" s="61"/>
      <c r="Z808" s="16"/>
      <c r="AI808" s="61"/>
      <c r="AP808" s="16"/>
      <c r="AX808" s="16"/>
      <c r="BF808" s="16"/>
      <c r="BH808" s="16"/>
    </row>
    <row r="809" spans="2:60" ht="12.75" x14ac:dyDescent="0.2">
      <c r="B809" s="126"/>
      <c r="C809" s="61"/>
      <c r="J809" s="16"/>
      <c r="S809" s="61"/>
      <c r="Z809" s="16"/>
      <c r="AI809" s="61"/>
      <c r="AP809" s="16"/>
      <c r="AX809" s="16"/>
      <c r="BF809" s="16"/>
      <c r="BH809" s="16"/>
    </row>
    <row r="810" spans="2:60" ht="12.75" x14ac:dyDescent="0.2">
      <c r="B810" s="126"/>
      <c r="C810" s="61"/>
      <c r="J810" s="16"/>
      <c r="S810" s="61"/>
      <c r="Z810" s="16"/>
      <c r="AI810" s="61"/>
      <c r="AP810" s="16"/>
      <c r="AX810" s="16"/>
      <c r="BF810" s="16"/>
      <c r="BH810" s="16"/>
    </row>
    <row r="811" spans="2:60" ht="12.75" x14ac:dyDescent="0.2">
      <c r="B811" s="126"/>
      <c r="C811" s="61"/>
      <c r="J811" s="16"/>
      <c r="S811" s="61"/>
      <c r="Z811" s="16"/>
      <c r="AI811" s="61"/>
      <c r="AP811" s="16"/>
      <c r="AX811" s="16"/>
      <c r="BF811" s="16"/>
      <c r="BH811" s="16"/>
    </row>
    <row r="812" spans="2:60" ht="12.75" x14ac:dyDescent="0.2">
      <c r="B812" s="126"/>
      <c r="C812" s="61"/>
      <c r="J812" s="16"/>
      <c r="S812" s="61"/>
      <c r="Z812" s="16"/>
      <c r="AI812" s="61"/>
      <c r="AP812" s="16"/>
      <c r="AX812" s="16"/>
      <c r="BF812" s="16"/>
      <c r="BH812" s="16"/>
    </row>
    <row r="813" spans="2:60" ht="12.75" x14ac:dyDescent="0.2">
      <c r="B813" s="126"/>
      <c r="C813" s="61"/>
      <c r="J813" s="16"/>
      <c r="S813" s="61"/>
      <c r="Z813" s="16"/>
      <c r="AI813" s="61"/>
      <c r="AP813" s="16"/>
      <c r="AX813" s="16"/>
      <c r="BF813" s="16"/>
      <c r="BH813" s="16"/>
    </row>
    <row r="814" spans="2:60" ht="12.75" x14ac:dyDescent="0.2">
      <c r="B814" s="126"/>
      <c r="C814" s="61"/>
      <c r="J814" s="16"/>
      <c r="S814" s="61"/>
      <c r="Z814" s="16"/>
      <c r="AI814" s="61"/>
      <c r="AP814" s="16"/>
      <c r="AX814" s="16"/>
      <c r="BF814" s="16"/>
      <c r="BH814" s="16"/>
    </row>
    <row r="815" spans="2:60" ht="12.75" x14ac:dyDescent="0.2">
      <c r="B815" s="126"/>
      <c r="C815" s="61"/>
      <c r="J815" s="16"/>
      <c r="S815" s="61"/>
      <c r="Z815" s="16"/>
      <c r="AI815" s="61"/>
      <c r="AP815" s="16"/>
      <c r="AX815" s="16"/>
      <c r="BF815" s="16"/>
      <c r="BH815" s="16"/>
    </row>
    <row r="816" spans="2:60" ht="12.75" x14ac:dyDescent="0.2">
      <c r="B816" s="126"/>
      <c r="C816" s="61"/>
      <c r="J816" s="16"/>
      <c r="S816" s="61"/>
      <c r="Z816" s="16"/>
      <c r="AI816" s="61"/>
      <c r="AP816" s="16"/>
      <c r="AX816" s="16"/>
      <c r="BF816" s="16"/>
      <c r="BH816" s="16"/>
    </row>
    <row r="817" spans="2:60" ht="12.75" x14ac:dyDescent="0.2">
      <c r="B817" s="126"/>
      <c r="C817" s="61"/>
      <c r="J817" s="16"/>
      <c r="S817" s="61"/>
      <c r="Z817" s="16"/>
      <c r="AI817" s="61"/>
      <c r="AP817" s="16"/>
      <c r="AX817" s="16"/>
      <c r="BF817" s="16"/>
      <c r="BH817" s="16"/>
    </row>
    <row r="818" spans="2:60" ht="12.75" x14ac:dyDescent="0.2">
      <c r="B818" s="126"/>
      <c r="C818" s="61"/>
      <c r="J818" s="16"/>
      <c r="S818" s="61"/>
      <c r="Z818" s="16"/>
      <c r="AI818" s="61"/>
      <c r="AP818" s="16"/>
      <c r="AX818" s="16"/>
      <c r="BF818" s="16"/>
      <c r="BH818" s="16"/>
    </row>
    <row r="819" spans="2:60" ht="12.75" x14ac:dyDescent="0.2">
      <c r="B819" s="126"/>
      <c r="C819" s="61"/>
      <c r="J819" s="16"/>
      <c r="S819" s="61"/>
      <c r="Z819" s="16"/>
      <c r="AI819" s="61"/>
      <c r="AP819" s="16"/>
      <c r="AX819" s="16"/>
      <c r="BF819" s="16"/>
      <c r="BH819" s="16"/>
    </row>
    <row r="820" spans="2:60" ht="12.75" x14ac:dyDescent="0.2">
      <c r="B820" s="126"/>
      <c r="C820" s="61"/>
      <c r="J820" s="16"/>
      <c r="S820" s="61"/>
      <c r="Z820" s="16"/>
      <c r="AI820" s="61"/>
      <c r="AP820" s="16"/>
      <c r="AX820" s="16"/>
      <c r="BF820" s="16"/>
      <c r="BH820" s="16"/>
    </row>
    <row r="821" spans="2:60" ht="12.75" x14ac:dyDescent="0.2">
      <c r="B821" s="126"/>
      <c r="C821" s="61"/>
      <c r="J821" s="16"/>
      <c r="S821" s="61"/>
      <c r="Z821" s="16"/>
      <c r="AI821" s="61"/>
      <c r="AP821" s="16"/>
      <c r="AX821" s="16"/>
      <c r="BF821" s="16"/>
      <c r="BH821" s="16"/>
    </row>
    <row r="822" spans="2:60" ht="12.75" x14ac:dyDescent="0.2">
      <c r="B822" s="126"/>
      <c r="C822" s="61"/>
      <c r="J822" s="16"/>
      <c r="S822" s="61"/>
      <c r="Z822" s="16"/>
      <c r="AI822" s="61"/>
      <c r="AP822" s="16"/>
      <c r="AX822" s="16"/>
      <c r="BF822" s="16"/>
      <c r="BH822" s="16"/>
    </row>
    <row r="823" spans="2:60" ht="12.75" x14ac:dyDescent="0.2">
      <c r="B823" s="126"/>
      <c r="C823" s="61"/>
      <c r="J823" s="16"/>
      <c r="S823" s="61"/>
      <c r="Z823" s="16"/>
      <c r="AI823" s="61"/>
      <c r="AP823" s="16"/>
      <c r="AX823" s="16"/>
      <c r="BF823" s="16"/>
      <c r="BH823" s="16"/>
    </row>
    <row r="824" spans="2:60" ht="12.75" x14ac:dyDescent="0.2">
      <c r="B824" s="126"/>
      <c r="C824" s="61"/>
      <c r="J824" s="16"/>
      <c r="S824" s="61"/>
      <c r="Z824" s="16"/>
      <c r="AI824" s="61"/>
      <c r="AP824" s="16"/>
      <c r="AX824" s="16"/>
      <c r="BF824" s="16"/>
      <c r="BH824" s="16"/>
    </row>
    <row r="825" spans="2:60" ht="12.75" x14ac:dyDescent="0.2">
      <c r="B825" s="126"/>
      <c r="C825" s="61"/>
      <c r="J825" s="16"/>
      <c r="S825" s="61"/>
      <c r="Z825" s="16"/>
      <c r="AI825" s="61"/>
      <c r="AP825" s="16"/>
      <c r="AX825" s="16"/>
      <c r="BF825" s="16"/>
      <c r="BH825" s="16"/>
    </row>
    <row r="826" spans="2:60" ht="12.75" x14ac:dyDescent="0.2">
      <c r="B826" s="126"/>
      <c r="C826" s="61"/>
      <c r="J826" s="16"/>
      <c r="S826" s="61"/>
      <c r="Z826" s="16"/>
      <c r="AI826" s="61"/>
      <c r="AP826" s="16"/>
      <c r="AX826" s="16"/>
      <c r="BF826" s="16"/>
      <c r="BH826" s="16"/>
    </row>
    <row r="827" spans="2:60" ht="12.75" x14ac:dyDescent="0.2">
      <c r="B827" s="126"/>
      <c r="C827" s="61"/>
      <c r="J827" s="16"/>
      <c r="S827" s="61"/>
      <c r="Z827" s="16"/>
      <c r="AI827" s="61"/>
      <c r="AP827" s="16"/>
      <c r="AX827" s="16"/>
      <c r="BF827" s="16"/>
      <c r="BH827" s="16"/>
    </row>
    <row r="828" spans="2:60" ht="12.75" x14ac:dyDescent="0.2">
      <c r="B828" s="126"/>
      <c r="C828" s="61"/>
      <c r="J828" s="16"/>
      <c r="S828" s="61"/>
      <c r="Z828" s="16"/>
      <c r="AI828" s="61"/>
      <c r="AP828" s="16"/>
      <c r="AX828" s="16"/>
      <c r="BF828" s="16"/>
      <c r="BH828" s="16"/>
    </row>
    <row r="829" spans="2:60" ht="12.75" x14ac:dyDescent="0.2">
      <c r="B829" s="126"/>
      <c r="C829" s="61"/>
      <c r="J829" s="16"/>
      <c r="S829" s="61"/>
      <c r="Z829" s="16"/>
      <c r="AI829" s="61"/>
      <c r="AP829" s="16"/>
      <c r="AX829" s="16"/>
      <c r="BF829" s="16"/>
      <c r="BH829" s="16"/>
    </row>
    <row r="830" spans="2:60" ht="12.75" x14ac:dyDescent="0.2">
      <c r="B830" s="126"/>
      <c r="C830" s="61"/>
      <c r="J830" s="16"/>
      <c r="S830" s="61"/>
      <c r="Z830" s="16"/>
      <c r="AI830" s="61"/>
      <c r="AP830" s="16"/>
      <c r="AX830" s="16"/>
      <c r="BF830" s="16"/>
      <c r="BH830" s="16"/>
    </row>
    <row r="831" spans="2:60" ht="12.75" x14ac:dyDescent="0.2">
      <c r="B831" s="126"/>
      <c r="C831" s="61"/>
      <c r="J831" s="16"/>
      <c r="S831" s="61"/>
      <c r="Z831" s="16"/>
      <c r="AI831" s="61"/>
      <c r="AP831" s="16"/>
      <c r="AX831" s="16"/>
      <c r="BF831" s="16"/>
      <c r="BH831" s="16"/>
    </row>
    <row r="832" spans="2:60" ht="12.75" x14ac:dyDescent="0.2">
      <c r="B832" s="126"/>
      <c r="C832" s="61"/>
      <c r="J832" s="16"/>
      <c r="S832" s="61"/>
      <c r="Z832" s="16"/>
      <c r="AI832" s="61"/>
      <c r="AP832" s="16"/>
      <c r="AX832" s="16"/>
      <c r="BF832" s="16"/>
      <c r="BH832" s="16"/>
    </row>
    <row r="833" spans="2:60" ht="12.75" x14ac:dyDescent="0.2">
      <c r="B833" s="126"/>
      <c r="C833" s="61"/>
      <c r="J833" s="16"/>
      <c r="S833" s="61"/>
      <c r="Z833" s="16"/>
      <c r="AI833" s="61"/>
      <c r="AP833" s="16"/>
      <c r="AX833" s="16"/>
      <c r="BF833" s="16"/>
      <c r="BH833" s="16"/>
    </row>
    <row r="834" spans="2:60" ht="12.75" x14ac:dyDescent="0.2">
      <c r="B834" s="126"/>
      <c r="C834" s="61"/>
      <c r="J834" s="16"/>
      <c r="S834" s="61"/>
      <c r="Z834" s="16"/>
      <c r="AI834" s="61"/>
      <c r="AP834" s="16"/>
      <c r="AX834" s="16"/>
      <c r="BF834" s="16"/>
      <c r="BH834" s="16"/>
    </row>
    <row r="835" spans="2:60" ht="12.75" x14ac:dyDescent="0.2">
      <c r="B835" s="126"/>
      <c r="C835" s="61"/>
      <c r="J835" s="16"/>
      <c r="S835" s="61"/>
      <c r="Z835" s="16"/>
      <c r="AI835" s="61"/>
      <c r="AP835" s="16"/>
      <c r="AX835" s="16"/>
      <c r="BF835" s="16"/>
      <c r="BH835" s="16"/>
    </row>
    <row r="836" spans="2:60" ht="12.75" x14ac:dyDescent="0.2">
      <c r="B836" s="126"/>
      <c r="C836" s="61"/>
      <c r="J836" s="16"/>
      <c r="S836" s="61"/>
      <c r="Z836" s="16"/>
      <c r="AI836" s="61"/>
      <c r="AP836" s="16"/>
      <c r="AX836" s="16"/>
      <c r="BF836" s="16"/>
      <c r="BH836" s="16"/>
    </row>
    <row r="837" spans="2:60" ht="12.75" x14ac:dyDescent="0.2">
      <c r="B837" s="126"/>
      <c r="C837" s="61"/>
      <c r="J837" s="16"/>
      <c r="S837" s="61"/>
      <c r="Z837" s="16"/>
      <c r="AI837" s="61"/>
      <c r="AP837" s="16"/>
      <c r="AX837" s="16"/>
      <c r="BF837" s="16"/>
      <c r="BH837" s="16"/>
    </row>
    <row r="838" spans="2:60" ht="12.75" x14ac:dyDescent="0.2">
      <c r="B838" s="126"/>
      <c r="C838" s="61"/>
      <c r="J838" s="16"/>
      <c r="S838" s="61"/>
      <c r="Z838" s="16"/>
      <c r="AI838" s="61"/>
      <c r="AP838" s="16"/>
      <c r="AX838" s="16"/>
      <c r="BF838" s="16"/>
      <c r="BH838" s="16"/>
    </row>
    <row r="839" spans="2:60" ht="12.75" x14ac:dyDescent="0.2">
      <c r="B839" s="126"/>
      <c r="C839" s="61"/>
      <c r="J839" s="16"/>
      <c r="S839" s="61"/>
      <c r="Z839" s="16"/>
      <c r="AI839" s="61"/>
      <c r="AP839" s="16"/>
      <c r="AX839" s="16"/>
      <c r="BF839" s="16"/>
      <c r="BH839" s="16"/>
    </row>
    <row r="840" spans="2:60" ht="12.75" x14ac:dyDescent="0.2">
      <c r="B840" s="126"/>
      <c r="C840" s="61"/>
      <c r="J840" s="16"/>
      <c r="S840" s="61"/>
      <c r="Z840" s="16"/>
      <c r="AI840" s="61"/>
      <c r="AP840" s="16"/>
      <c r="AX840" s="16"/>
      <c r="BF840" s="16"/>
      <c r="BH840" s="16"/>
    </row>
    <row r="841" spans="2:60" ht="12.75" x14ac:dyDescent="0.2">
      <c r="B841" s="126"/>
      <c r="C841" s="61"/>
      <c r="J841" s="16"/>
      <c r="S841" s="61"/>
      <c r="Z841" s="16"/>
      <c r="AI841" s="61"/>
      <c r="AP841" s="16"/>
      <c r="AX841" s="16"/>
      <c r="BF841" s="16"/>
      <c r="BH841" s="16"/>
    </row>
    <row r="842" spans="2:60" ht="12.75" x14ac:dyDescent="0.2">
      <c r="B842" s="126"/>
      <c r="C842" s="61"/>
      <c r="J842" s="16"/>
      <c r="S842" s="61"/>
      <c r="Z842" s="16"/>
      <c r="AI842" s="61"/>
      <c r="AP842" s="16"/>
      <c r="AX842" s="16"/>
      <c r="BF842" s="16"/>
      <c r="BH842" s="16"/>
    </row>
    <row r="843" spans="2:60" ht="12.75" x14ac:dyDescent="0.2">
      <c r="B843" s="126"/>
      <c r="C843" s="61"/>
      <c r="J843" s="16"/>
      <c r="S843" s="61"/>
      <c r="Z843" s="16"/>
      <c r="AI843" s="61"/>
      <c r="AP843" s="16"/>
      <c r="AX843" s="16"/>
      <c r="BF843" s="16"/>
      <c r="BH843" s="16"/>
    </row>
    <row r="844" spans="2:60" ht="12.75" x14ac:dyDescent="0.2">
      <c r="B844" s="126"/>
      <c r="C844" s="61"/>
      <c r="J844" s="16"/>
      <c r="S844" s="61"/>
      <c r="Z844" s="16"/>
      <c r="AI844" s="61"/>
      <c r="AP844" s="16"/>
      <c r="AX844" s="16"/>
      <c r="BF844" s="16"/>
      <c r="BH844" s="16"/>
    </row>
    <row r="845" spans="2:60" ht="12.75" x14ac:dyDescent="0.2">
      <c r="B845" s="126"/>
      <c r="C845" s="61"/>
      <c r="J845" s="16"/>
      <c r="S845" s="61"/>
      <c r="Z845" s="16"/>
      <c r="AI845" s="61"/>
      <c r="AP845" s="16"/>
      <c r="AX845" s="16"/>
      <c r="BF845" s="16"/>
      <c r="BH845" s="16"/>
    </row>
    <row r="846" spans="2:60" ht="12.75" x14ac:dyDescent="0.2">
      <c r="B846" s="126"/>
      <c r="C846" s="61"/>
      <c r="J846" s="16"/>
      <c r="S846" s="61"/>
      <c r="Z846" s="16"/>
      <c r="AI846" s="61"/>
      <c r="AP846" s="16"/>
      <c r="AX846" s="16"/>
      <c r="BF846" s="16"/>
      <c r="BH846" s="16"/>
    </row>
    <row r="847" spans="2:60" ht="12.75" x14ac:dyDescent="0.2">
      <c r="B847" s="126"/>
      <c r="C847" s="61"/>
      <c r="J847" s="16"/>
      <c r="S847" s="61"/>
      <c r="Z847" s="16"/>
      <c r="AI847" s="61"/>
      <c r="AP847" s="16"/>
      <c r="AX847" s="16"/>
      <c r="BF847" s="16"/>
      <c r="BH847" s="16"/>
    </row>
    <row r="848" spans="2:60" ht="12.75" x14ac:dyDescent="0.2">
      <c r="B848" s="126"/>
      <c r="C848" s="61"/>
      <c r="J848" s="16"/>
      <c r="S848" s="61"/>
      <c r="Z848" s="16"/>
      <c r="AI848" s="61"/>
      <c r="AP848" s="16"/>
      <c r="AX848" s="16"/>
      <c r="BF848" s="16"/>
      <c r="BH848" s="16"/>
    </row>
    <row r="849" spans="2:60" ht="12.75" x14ac:dyDescent="0.2">
      <c r="B849" s="126"/>
      <c r="C849" s="61"/>
      <c r="J849" s="16"/>
      <c r="S849" s="61"/>
      <c r="Z849" s="16"/>
      <c r="AI849" s="61"/>
      <c r="AP849" s="16"/>
      <c r="AX849" s="16"/>
      <c r="BF849" s="16"/>
      <c r="BH849" s="16"/>
    </row>
    <row r="850" spans="2:60" ht="12.75" x14ac:dyDescent="0.2">
      <c r="B850" s="126"/>
      <c r="C850" s="61"/>
      <c r="J850" s="16"/>
      <c r="S850" s="61"/>
      <c r="Z850" s="16"/>
      <c r="AI850" s="61"/>
      <c r="AP850" s="16"/>
      <c r="AX850" s="16"/>
      <c r="BF850" s="16"/>
      <c r="BH850" s="16"/>
    </row>
    <row r="851" spans="2:60" ht="12.75" x14ac:dyDescent="0.2">
      <c r="B851" s="126"/>
      <c r="C851" s="61"/>
      <c r="J851" s="16"/>
      <c r="S851" s="61"/>
      <c r="Z851" s="16"/>
      <c r="AI851" s="61"/>
      <c r="AP851" s="16"/>
      <c r="AX851" s="16"/>
      <c r="BF851" s="16"/>
      <c r="BH851" s="16"/>
    </row>
    <row r="852" spans="2:60" ht="12.75" x14ac:dyDescent="0.2">
      <c r="B852" s="126"/>
      <c r="C852" s="61"/>
      <c r="J852" s="16"/>
      <c r="S852" s="61"/>
      <c r="Z852" s="16"/>
      <c r="AI852" s="61"/>
      <c r="AP852" s="16"/>
      <c r="AX852" s="16"/>
      <c r="BF852" s="16"/>
      <c r="BH852" s="16"/>
    </row>
    <row r="853" spans="2:60" ht="12.75" x14ac:dyDescent="0.2">
      <c r="B853" s="126"/>
      <c r="C853" s="61"/>
      <c r="J853" s="16"/>
      <c r="S853" s="61"/>
      <c r="Z853" s="16"/>
      <c r="AI853" s="61"/>
      <c r="AP853" s="16"/>
      <c r="AX853" s="16"/>
      <c r="BF853" s="16"/>
      <c r="BH853" s="16"/>
    </row>
    <row r="854" spans="2:60" ht="12.75" x14ac:dyDescent="0.2">
      <c r="B854" s="126"/>
      <c r="C854" s="61"/>
      <c r="J854" s="16"/>
      <c r="S854" s="61"/>
      <c r="Z854" s="16"/>
      <c r="AI854" s="61"/>
      <c r="AP854" s="16"/>
      <c r="AX854" s="16"/>
      <c r="BF854" s="16"/>
      <c r="BH854" s="16"/>
    </row>
    <row r="855" spans="2:60" ht="12.75" x14ac:dyDescent="0.2">
      <c r="B855" s="126"/>
      <c r="C855" s="61"/>
      <c r="J855" s="16"/>
      <c r="S855" s="61"/>
      <c r="Z855" s="16"/>
      <c r="AI855" s="61"/>
      <c r="AP855" s="16"/>
      <c r="AX855" s="16"/>
      <c r="BF855" s="16"/>
      <c r="BH855" s="16"/>
    </row>
    <row r="856" spans="2:60" ht="12.75" x14ac:dyDescent="0.2">
      <c r="B856" s="126"/>
      <c r="C856" s="61"/>
      <c r="J856" s="16"/>
      <c r="S856" s="61"/>
      <c r="Z856" s="16"/>
      <c r="AI856" s="61"/>
      <c r="AP856" s="16"/>
      <c r="AX856" s="16"/>
      <c r="BF856" s="16"/>
      <c r="BH856" s="16"/>
    </row>
    <row r="857" spans="2:60" ht="12.75" x14ac:dyDescent="0.2">
      <c r="B857" s="126"/>
      <c r="C857" s="61"/>
      <c r="J857" s="16"/>
      <c r="S857" s="61"/>
      <c r="Z857" s="16"/>
      <c r="AI857" s="61"/>
      <c r="AP857" s="16"/>
      <c r="AX857" s="16"/>
      <c r="BF857" s="16"/>
      <c r="BH857" s="16"/>
    </row>
    <row r="858" spans="2:60" ht="12.75" x14ac:dyDescent="0.2">
      <c r="B858" s="126"/>
      <c r="C858" s="61"/>
      <c r="J858" s="16"/>
      <c r="S858" s="61"/>
      <c r="Z858" s="16"/>
      <c r="AI858" s="61"/>
      <c r="AP858" s="16"/>
      <c r="AX858" s="16"/>
      <c r="BF858" s="16"/>
      <c r="BH858" s="16"/>
    </row>
    <row r="859" spans="2:60" ht="12.75" x14ac:dyDescent="0.2">
      <c r="B859" s="126"/>
      <c r="C859" s="61"/>
      <c r="J859" s="16"/>
      <c r="S859" s="61"/>
      <c r="Z859" s="16"/>
      <c r="AI859" s="61"/>
      <c r="AP859" s="16"/>
      <c r="AX859" s="16"/>
      <c r="BF859" s="16"/>
      <c r="BH859" s="16"/>
    </row>
    <row r="860" spans="2:60" ht="12.75" x14ac:dyDescent="0.2">
      <c r="B860" s="126"/>
      <c r="C860" s="61"/>
      <c r="J860" s="16"/>
      <c r="S860" s="61"/>
      <c r="Z860" s="16"/>
      <c r="AI860" s="61"/>
      <c r="AP860" s="16"/>
      <c r="AX860" s="16"/>
      <c r="BF860" s="16"/>
      <c r="BH860" s="16"/>
    </row>
    <row r="861" spans="2:60" ht="12.75" x14ac:dyDescent="0.2">
      <c r="B861" s="126"/>
      <c r="C861" s="61"/>
      <c r="J861" s="16"/>
      <c r="S861" s="61"/>
      <c r="Z861" s="16"/>
      <c r="AI861" s="61"/>
      <c r="AP861" s="16"/>
      <c r="AX861" s="16"/>
      <c r="BF861" s="16"/>
      <c r="BH861" s="16"/>
    </row>
    <row r="862" spans="2:60" ht="12.75" x14ac:dyDescent="0.2">
      <c r="B862" s="126"/>
      <c r="C862" s="61"/>
      <c r="J862" s="16"/>
      <c r="S862" s="61"/>
      <c r="Z862" s="16"/>
      <c r="AI862" s="61"/>
      <c r="AP862" s="16"/>
      <c r="AX862" s="16"/>
      <c r="BF862" s="16"/>
      <c r="BH862" s="16"/>
    </row>
    <row r="863" spans="2:60" ht="12.75" x14ac:dyDescent="0.2">
      <c r="B863" s="126"/>
      <c r="C863" s="61"/>
      <c r="J863" s="16"/>
      <c r="S863" s="61"/>
      <c r="Z863" s="16"/>
      <c r="AI863" s="61"/>
      <c r="AP863" s="16"/>
      <c r="AX863" s="16"/>
      <c r="BF863" s="16"/>
      <c r="BH863" s="16"/>
    </row>
    <row r="864" spans="2:60" ht="12.75" x14ac:dyDescent="0.2">
      <c r="B864" s="126"/>
      <c r="C864" s="61"/>
      <c r="J864" s="16"/>
      <c r="S864" s="61"/>
      <c r="Z864" s="16"/>
      <c r="AI864" s="61"/>
      <c r="AP864" s="16"/>
      <c r="AX864" s="16"/>
      <c r="BF864" s="16"/>
      <c r="BH864" s="16"/>
    </row>
    <row r="865" spans="2:60" ht="12.75" x14ac:dyDescent="0.2">
      <c r="B865" s="126"/>
      <c r="C865" s="61"/>
      <c r="J865" s="16"/>
      <c r="S865" s="61"/>
      <c r="Z865" s="16"/>
      <c r="AI865" s="61"/>
      <c r="AP865" s="16"/>
      <c r="AX865" s="16"/>
      <c r="BF865" s="16"/>
      <c r="BH865" s="16"/>
    </row>
    <row r="866" spans="2:60" ht="12.75" x14ac:dyDescent="0.2">
      <c r="B866" s="126"/>
      <c r="C866" s="61"/>
      <c r="J866" s="16"/>
      <c r="S866" s="61"/>
      <c r="Z866" s="16"/>
      <c r="AI866" s="61"/>
      <c r="AP866" s="16"/>
      <c r="AX866" s="16"/>
      <c r="BF866" s="16"/>
      <c r="BH866" s="16"/>
    </row>
    <row r="867" spans="2:60" ht="12.75" x14ac:dyDescent="0.2">
      <c r="B867" s="126"/>
      <c r="C867" s="61"/>
      <c r="J867" s="16"/>
      <c r="S867" s="61"/>
      <c r="Z867" s="16"/>
      <c r="AI867" s="61"/>
      <c r="AP867" s="16"/>
      <c r="AX867" s="16"/>
      <c r="BF867" s="16"/>
      <c r="BH867" s="16"/>
    </row>
    <row r="868" spans="2:60" ht="12.75" x14ac:dyDescent="0.2">
      <c r="B868" s="126"/>
      <c r="C868" s="61"/>
      <c r="J868" s="16"/>
      <c r="S868" s="61"/>
      <c r="Z868" s="16"/>
      <c r="AI868" s="61"/>
      <c r="AP868" s="16"/>
      <c r="AX868" s="16"/>
      <c r="BF868" s="16"/>
      <c r="BH868" s="16"/>
    </row>
    <row r="869" spans="2:60" ht="12.75" x14ac:dyDescent="0.2">
      <c r="B869" s="126"/>
      <c r="C869" s="61"/>
      <c r="J869" s="16"/>
      <c r="S869" s="61"/>
      <c r="Z869" s="16"/>
      <c r="AI869" s="61"/>
      <c r="AP869" s="16"/>
      <c r="AX869" s="16"/>
      <c r="BF869" s="16"/>
      <c r="BH869" s="16"/>
    </row>
    <row r="870" spans="2:60" ht="12.75" x14ac:dyDescent="0.2">
      <c r="B870" s="126"/>
      <c r="C870" s="61"/>
      <c r="J870" s="16"/>
      <c r="S870" s="61"/>
      <c r="Z870" s="16"/>
      <c r="AI870" s="61"/>
      <c r="AP870" s="16"/>
      <c r="AX870" s="16"/>
      <c r="BF870" s="16"/>
      <c r="BH870" s="16"/>
    </row>
    <row r="871" spans="2:60" ht="12.75" x14ac:dyDescent="0.2">
      <c r="B871" s="126"/>
      <c r="C871" s="61"/>
      <c r="J871" s="16"/>
      <c r="S871" s="61"/>
      <c r="Z871" s="16"/>
      <c r="AI871" s="61"/>
      <c r="AP871" s="16"/>
      <c r="AX871" s="16"/>
      <c r="BF871" s="16"/>
      <c r="BH871" s="16"/>
    </row>
    <row r="872" spans="2:60" ht="12.75" x14ac:dyDescent="0.2">
      <c r="B872" s="126"/>
      <c r="C872" s="61"/>
      <c r="J872" s="16"/>
      <c r="S872" s="61"/>
      <c r="Z872" s="16"/>
      <c r="AI872" s="61"/>
      <c r="AP872" s="16"/>
      <c r="AX872" s="16"/>
      <c r="BF872" s="16"/>
      <c r="BH872" s="16"/>
    </row>
    <row r="873" spans="2:60" ht="12.75" x14ac:dyDescent="0.2">
      <c r="B873" s="126"/>
      <c r="C873" s="61"/>
      <c r="J873" s="16"/>
      <c r="S873" s="61"/>
      <c r="Z873" s="16"/>
      <c r="AI873" s="61"/>
      <c r="AP873" s="16"/>
      <c r="AX873" s="16"/>
      <c r="BF873" s="16"/>
      <c r="BH873" s="16"/>
    </row>
    <row r="874" spans="2:60" ht="12.75" x14ac:dyDescent="0.2">
      <c r="B874" s="126"/>
      <c r="C874" s="61"/>
      <c r="J874" s="16"/>
      <c r="S874" s="61"/>
      <c r="Z874" s="16"/>
      <c r="AI874" s="61"/>
      <c r="AP874" s="16"/>
      <c r="AX874" s="16"/>
      <c r="BF874" s="16"/>
      <c r="BH874" s="16"/>
    </row>
    <row r="875" spans="2:60" ht="12.75" x14ac:dyDescent="0.2">
      <c r="B875" s="126"/>
      <c r="C875" s="61"/>
      <c r="J875" s="16"/>
      <c r="S875" s="61"/>
      <c r="Z875" s="16"/>
      <c r="AI875" s="61"/>
      <c r="AP875" s="16"/>
      <c r="AX875" s="16"/>
      <c r="BF875" s="16"/>
      <c r="BH875" s="16"/>
    </row>
    <row r="876" spans="2:60" ht="12.75" x14ac:dyDescent="0.2">
      <c r="B876" s="126"/>
      <c r="C876" s="61"/>
      <c r="J876" s="16"/>
      <c r="S876" s="61"/>
      <c r="Z876" s="16"/>
      <c r="AI876" s="61"/>
      <c r="AP876" s="16"/>
      <c r="AX876" s="16"/>
      <c r="BF876" s="16"/>
      <c r="BH876" s="16"/>
    </row>
    <row r="877" spans="2:60" ht="12.75" x14ac:dyDescent="0.2">
      <c r="B877" s="126"/>
      <c r="C877" s="61"/>
      <c r="J877" s="16"/>
      <c r="S877" s="61"/>
      <c r="Z877" s="16"/>
      <c r="AI877" s="61"/>
      <c r="AP877" s="16"/>
      <c r="AX877" s="16"/>
      <c r="BF877" s="16"/>
      <c r="BH877" s="16"/>
    </row>
    <row r="878" spans="2:60" ht="12.75" x14ac:dyDescent="0.2">
      <c r="B878" s="126"/>
      <c r="C878" s="61"/>
      <c r="J878" s="16"/>
      <c r="S878" s="61"/>
      <c r="Z878" s="16"/>
      <c r="AI878" s="61"/>
      <c r="AP878" s="16"/>
      <c r="AX878" s="16"/>
      <c r="BF878" s="16"/>
      <c r="BH878" s="16"/>
    </row>
    <row r="879" spans="2:60" ht="12.75" x14ac:dyDescent="0.2">
      <c r="B879" s="126"/>
      <c r="C879" s="61"/>
      <c r="J879" s="16"/>
      <c r="S879" s="61"/>
      <c r="Z879" s="16"/>
      <c r="AI879" s="61"/>
      <c r="AP879" s="16"/>
      <c r="AX879" s="16"/>
      <c r="BF879" s="16"/>
      <c r="BH879" s="16"/>
    </row>
    <row r="880" spans="2:60" ht="12.75" x14ac:dyDescent="0.2">
      <c r="B880" s="126"/>
      <c r="C880" s="61"/>
      <c r="J880" s="16"/>
      <c r="S880" s="61"/>
      <c r="Z880" s="16"/>
      <c r="AI880" s="61"/>
      <c r="AP880" s="16"/>
      <c r="AX880" s="16"/>
      <c r="BF880" s="16"/>
      <c r="BH880" s="16"/>
    </row>
    <row r="881" spans="2:60" ht="12.75" x14ac:dyDescent="0.2">
      <c r="B881" s="126"/>
      <c r="C881" s="61"/>
      <c r="J881" s="16"/>
      <c r="S881" s="61"/>
      <c r="Z881" s="16"/>
      <c r="AI881" s="61"/>
      <c r="AP881" s="16"/>
      <c r="AX881" s="16"/>
      <c r="BF881" s="16"/>
      <c r="BH881" s="16"/>
    </row>
    <row r="882" spans="2:60" ht="12.75" x14ac:dyDescent="0.2">
      <c r="B882" s="126"/>
      <c r="C882" s="61"/>
      <c r="J882" s="16"/>
      <c r="S882" s="61"/>
      <c r="Z882" s="16"/>
      <c r="AI882" s="61"/>
      <c r="AP882" s="16"/>
      <c r="AX882" s="16"/>
      <c r="BF882" s="16"/>
      <c r="BH882" s="16"/>
    </row>
    <row r="883" spans="2:60" ht="12.75" x14ac:dyDescent="0.2">
      <c r="B883" s="126"/>
      <c r="C883" s="61"/>
      <c r="J883" s="16"/>
      <c r="S883" s="61"/>
      <c r="Z883" s="16"/>
      <c r="AI883" s="61"/>
      <c r="AP883" s="16"/>
      <c r="AX883" s="16"/>
      <c r="BF883" s="16"/>
      <c r="BH883" s="16"/>
    </row>
    <row r="884" spans="2:60" ht="12.75" x14ac:dyDescent="0.2">
      <c r="B884" s="126"/>
      <c r="C884" s="61"/>
      <c r="J884" s="16"/>
      <c r="S884" s="61"/>
      <c r="Z884" s="16"/>
      <c r="AI884" s="61"/>
      <c r="AP884" s="16"/>
      <c r="AX884" s="16"/>
      <c r="BF884" s="16"/>
      <c r="BH884" s="16"/>
    </row>
    <row r="885" spans="2:60" ht="12.75" x14ac:dyDescent="0.2">
      <c r="B885" s="126"/>
      <c r="C885" s="61"/>
      <c r="J885" s="16"/>
      <c r="S885" s="61"/>
      <c r="Z885" s="16"/>
      <c r="AI885" s="61"/>
      <c r="AP885" s="16"/>
      <c r="AX885" s="16"/>
      <c r="BF885" s="16"/>
      <c r="BH885" s="16"/>
    </row>
    <row r="886" spans="2:60" ht="12.75" x14ac:dyDescent="0.2">
      <c r="B886" s="126"/>
      <c r="C886" s="61"/>
      <c r="J886" s="16"/>
      <c r="S886" s="61"/>
      <c r="Z886" s="16"/>
      <c r="AI886" s="61"/>
      <c r="AP886" s="16"/>
      <c r="AX886" s="16"/>
      <c r="BF886" s="16"/>
      <c r="BH886" s="16"/>
    </row>
    <row r="887" spans="2:60" ht="12.75" x14ac:dyDescent="0.2">
      <c r="B887" s="126"/>
      <c r="C887" s="61"/>
      <c r="J887" s="16"/>
      <c r="S887" s="61"/>
      <c r="Z887" s="16"/>
      <c r="AI887" s="61"/>
      <c r="AP887" s="16"/>
      <c r="AX887" s="16"/>
      <c r="BF887" s="16"/>
      <c r="BH887" s="16"/>
    </row>
    <row r="888" spans="2:60" ht="12.75" x14ac:dyDescent="0.2">
      <c r="B888" s="126"/>
      <c r="C888" s="61"/>
      <c r="J888" s="16"/>
      <c r="S888" s="61"/>
      <c r="Z888" s="16"/>
      <c r="AI888" s="61"/>
      <c r="AP888" s="16"/>
      <c r="AX888" s="16"/>
      <c r="BF888" s="16"/>
      <c r="BH888" s="16"/>
    </row>
    <row r="889" spans="2:60" ht="12.75" x14ac:dyDescent="0.2">
      <c r="B889" s="126"/>
      <c r="C889" s="61"/>
      <c r="J889" s="16"/>
      <c r="S889" s="61"/>
      <c r="Z889" s="16"/>
      <c r="AI889" s="61"/>
      <c r="AP889" s="16"/>
      <c r="AX889" s="16"/>
      <c r="BF889" s="16"/>
      <c r="BH889" s="16"/>
    </row>
    <row r="890" spans="2:60" ht="12.75" x14ac:dyDescent="0.2">
      <c r="B890" s="126"/>
      <c r="C890" s="61"/>
      <c r="J890" s="16"/>
      <c r="S890" s="61"/>
      <c r="Z890" s="16"/>
      <c r="AI890" s="61"/>
      <c r="AP890" s="16"/>
      <c r="AX890" s="16"/>
      <c r="BF890" s="16"/>
      <c r="BH890" s="16"/>
    </row>
    <row r="891" spans="2:60" ht="12.75" x14ac:dyDescent="0.2">
      <c r="B891" s="126"/>
      <c r="C891" s="61"/>
      <c r="J891" s="16"/>
      <c r="S891" s="61"/>
      <c r="Z891" s="16"/>
      <c r="AI891" s="61"/>
      <c r="AP891" s="16"/>
      <c r="AX891" s="16"/>
      <c r="BF891" s="16"/>
      <c r="BH891" s="16"/>
    </row>
    <row r="892" spans="2:60" ht="12.75" x14ac:dyDescent="0.2">
      <c r="B892" s="126"/>
      <c r="C892" s="61"/>
      <c r="J892" s="16"/>
      <c r="S892" s="61"/>
      <c r="Z892" s="16"/>
      <c r="AI892" s="61"/>
      <c r="AP892" s="16"/>
      <c r="AX892" s="16"/>
      <c r="BF892" s="16"/>
      <c r="BH892" s="16"/>
    </row>
    <row r="893" spans="2:60" ht="12.75" x14ac:dyDescent="0.2">
      <c r="B893" s="126"/>
      <c r="C893" s="61"/>
      <c r="J893" s="16"/>
      <c r="S893" s="61"/>
      <c r="Z893" s="16"/>
      <c r="AI893" s="61"/>
      <c r="AP893" s="16"/>
      <c r="AX893" s="16"/>
      <c r="BF893" s="16"/>
      <c r="BH893" s="16"/>
    </row>
    <row r="894" spans="2:60" ht="12.75" x14ac:dyDescent="0.2">
      <c r="B894" s="126"/>
      <c r="C894" s="61"/>
      <c r="J894" s="16"/>
      <c r="S894" s="61"/>
      <c r="Z894" s="16"/>
      <c r="AI894" s="61"/>
      <c r="AP894" s="16"/>
      <c r="AX894" s="16"/>
      <c r="BF894" s="16"/>
      <c r="BH894" s="16"/>
    </row>
    <row r="895" spans="2:60" ht="12.75" x14ac:dyDescent="0.2">
      <c r="B895" s="126"/>
      <c r="C895" s="61"/>
      <c r="J895" s="16"/>
      <c r="S895" s="61"/>
      <c r="Z895" s="16"/>
      <c r="AI895" s="61"/>
      <c r="AP895" s="16"/>
      <c r="AX895" s="16"/>
      <c r="BF895" s="16"/>
      <c r="BH895" s="16"/>
    </row>
    <row r="896" spans="2:60" ht="12.75" x14ac:dyDescent="0.2">
      <c r="B896" s="126"/>
      <c r="C896" s="61"/>
      <c r="J896" s="16"/>
      <c r="S896" s="61"/>
      <c r="Z896" s="16"/>
      <c r="AI896" s="61"/>
      <c r="AP896" s="16"/>
      <c r="AX896" s="16"/>
      <c r="BF896" s="16"/>
      <c r="BH896" s="16"/>
    </row>
    <row r="897" spans="2:60" ht="12.75" x14ac:dyDescent="0.2">
      <c r="B897" s="126"/>
      <c r="C897" s="61"/>
      <c r="J897" s="16"/>
      <c r="S897" s="61"/>
      <c r="Z897" s="16"/>
      <c r="AI897" s="61"/>
      <c r="AP897" s="16"/>
      <c r="AX897" s="16"/>
      <c r="BF897" s="16"/>
      <c r="BH897" s="16"/>
    </row>
    <row r="898" spans="2:60" ht="12.75" x14ac:dyDescent="0.2">
      <c r="B898" s="126"/>
      <c r="C898" s="61"/>
      <c r="J898" s="16"/>
      <c r="S898" s="61"/>
      <c r="Z898" s="16"/>
      <c r="AI898" s="61"/>
      <c r="AP898" s="16"/>
      <c r="AX898" s="16"/>
      <c r="BF898" s="16"/>
      <c r="BH898" s="16"/>
    </row>
    <row r="899" spans="2:60" ht="12.75" x14ac:dyDescent="0.2">
      <c r="B899" s="126"/>
      <c r="C899" s="61"/>
      <c r="J899" s="16"/>
      <c r="S899" s="61"/>
      <c r="Z899" s="16"/>
      <c r="AI899" s="61"/>
      <c r="AP899" s="16"/>
      <c r="AX899" s="16"/>
      <c r="BF899" s="16"/>
      <c r="BH899" s="16"/>
    </row>
    <row r="900" spans="2:60" ht="12.75" x14ac:dyDescent="0.2">
      <c r="B900" s="126"/>
      <c r="C900" s="61"/>
      <c r="J900" s="16"/>
      <c r="S900" s="61"/>
      <c r="Z900" s="16"/>
      <c r="AI900" s="61"/>
      <c r="AP900" s="16"/>
      <c r="AX900" s="16"/>
      <c r="BF900" s="16"/>
      <c r="BH900" s="16"/>
    </row>
    <row r="901" spans="2:60" ht="12.75" x14ac:dyDescent="0.2">
      <c r="B901" s="126"/>
      <c r="C901" s="61"/>
      <c r="J901" s="16"/>
      <c r="S901" s="61"/>
      <c r="Z901" s="16"/>
      <c r="AI901" s="61"/>
      <c r="AP901" s="16"/>
      <c r="AX901" s="16"/>
      <c r="BF901" s="16"/>
      <c r="BH901" s="16"/>
    </row>
    <row r="902" spans="2:60" ht="12.75" x14ac:dyDescent="0.2">
      <c r="B902" s="126"/>
      <c r="C902" s="61"/>
      <c r="J902" s="16"/>
      <c r="S902" s="61"/>
      <c r="Z902" s="16"/>
      <c r="AI902" s="61"/>
      <c r="AP902" s="16"/>
      <c r="AX902" s="16"/>
      <c r="BF902" s="16"/>
      <c r="BH902" s="16"/>
    </row>
    <row r="903" spans="2:60" ht="12.75" x14ac:dyDescent="0.2">
      <c r="B903" s="126"/>
      <c r="C903" s="61"/>
      <c r="J903" s="16"/>
      <c r="S903" s="61"/>
      <c r="Z903" s="16"/>
      <c r="AI903" s="61"/>
      <c r="AP903" s="16"/>
      <c r="AX903" s="16"/>
      <c r="BF903" s="16"/>
      <c r="BH903" s="16"/>
    </row>
    <row r="904" spans="2:60" ht="12.75" x14ac:dyDescent="0.2">
      <c r="B904" s="126"/>
      <c r="C904" s="61"/>
      <c r="J904" s="16"/>
      <c r="S904" s="61"/>
      <c r="Z904" s="16"/>
      <c r="AI904" s="61"/>
      <c r="AP904" s="16"/>
      <c r="AX904" s="16"/>
      <c r="BF904" s="16"/>
      <c r="BH904" s="16"/>
    </row>
    <row r="905" spans="2:60" ht="12.75" x14ac:dyDescent="0.2">
      <c r="B905" s="126"/>
      <c r="C905" s="61"/>
      <c r="J905" s="16"/>
      <c r="S905" s="61"/>
      <c r="Z905" s="16"/>
      <c r="AI905" s="61"/>
      <c r="AP905" s="16"/>
      <c r="AX905" s="16"/>
      <c r="BF905" s="16"/>
      <c r="BH905" s="16"/>
    </row>
    <row r="906" spans="2:60" ht="12.75" x14ac:dyDescent="0.2">
      <c r="B906" s="126"/>
      <c r="C906" s="61"/>
      <c r="J906" s="16"/>
      <c r="S906" s="61"/>
      <c r="Z906" s="16"/>
      <c r="AI906" s="61"/>
      <c r="AP906" s="16"/>
      <c r="AX906" s="16"/>
      <c r="BF906" s="16"/>
      <c r="BH906" s="16"/>
    </row>
    <row r="907" spans="2:60" ht="12.75" x14ac:dyDescent="0.2">
      <c r="B907" s="126"/>
      <c r="C907" s="61"/>
      <c r="J907" s="16"/>
      <c r="S907" s="61"/>
      <c r="Z907" s="16"/>
      <c r="AI907" s="61"/>
      <c r="AP907" s="16"/>
      <c r="AX907" s="16"/>
      <c r="BF907" s="16"/>
      <c r="BH907" s="16"/>
    </row>
    <row r="908" spans="2:60" ht="12.75" x14ac:dyDescent="0.2">
      <c r="B908" s="126"/>
      <c r="C908" s="61"/>
      <c r="J908" s="16"/>
      <c r="S908" s="61"/>
      <c r="Z908" s="16"/>
      <c r="AI908" s="61"/>
      <c r="AP908" s="16"/>
      <c r="AX908" s="16"/>
      <c r="BF908" s="16"/>
      <c r="BH908" s="16"/>
    </row>
    <row r="909" spans="2:60" ht="12.75" x14ac:dyDescent="0.2">
      <c r="B909" s="126"/>
      <c r="C909" s="61"/>
      <c r="J909" s="16"/>
      <c r="S909" s="61"/>
      <c r="Z909" s="16"/>
      <c r="AI909" s="61"/>
      <c r="AP909" s="16"/>
      <c r="AX909" s="16"/>
      <c r="BF909" s="16"/>
      <c r="BH909" s="16"/>
    </row>
    <row r="910" spans="2:60" ht="12.75" x14ac:dyDescent="0.2">
      <c r="B910" s="126"/>
      <c r="C910" s="61"/>
      <c r="J910" s="16"/>
      <c r="S910" s="61"/>
      <c r="Z910" s="16"/>
      <c r="AI910" s="61"/>
      <c r="AP910" s="16"/>
      <c r="AX910" s="16"/>
      <c r="BF910" s="16"/>
      <c r="BH910" s="16"/>
    </row>
    <row r="911" spans="2:60" ht="12.75" x14ac:dyDescent="0.2">
      <c r="B911" s="126"/>
      <c r="C911" s="61"/>
      <c r="J911" s="16"/>
      <c r="S911" s="61"/>
      <c r="Z911" s="16"/>
      <c r="AI911" s="61"/>
      <c r="AP911" s="16"/>
      <c r="AX911" s="16"/>
      <c r="BF911" s="16"/>
      <c r="BH911" s="16"/>
    </row>
    <row r="912" spans="2:60" ht="12.75" x14ac:dyDescent="0.2">
      <c r="B912" s="126"/>
      <c r="C912" s="61"/>
      <c r="J912" s="16"/>
      <c r="S912" s="61"/>
      <c r="Z912" s="16"/>
      <c r="AI912" s="61"/>
      <c r="AP912" s="16"/>
      <c r="AX912" s="16"/>
      <c r="BF912" s="16"/>
      <c r="BH912" s="16"/>
    </row>
    <row r="913" spans="2:60" ht="12.75" x14ac:dyDescent="0.2">
      <c r="B913" s="126"/>
      <c r="C913" s="61"/>
      <c r="J913" s="16"/>
      <c r="S913" s="61"/>
      <c r="Z913" s="16"/>
      <c r="AI913" s="61"/>
      <c r="AP913" s="16"/>
      <c r="AX913" s="16"/>
      <c r="BF913" s="16"/>
      <c r="BH913" s="16"/>
    </row>
    <row r="914" spans="2:60" ht="12.75" x14ac:dyDescent="0.2">
      <c r="B914" s="126"/>
      <c r="C914" s="61"/>
      <c r="J914" s="16"/>
      <c r="S914" s="61"/>
      <c r="Z914" s="16"/>
      <c r="AI914" s="61"/>
      <c r="AP914" s="16"/>
      <c r="AX914" s="16"/>
      <c r="BF914" s="16"/>
      <c r="BH914" s="16"/>
    </row>
    <row r="915" spans="2:60" ht="12.75" x14ac:dyDescent="0.2">
      <c r="B915" s="126"/>
      <c r="C915" s="61"/>
      <c r="J915" s="16"/>
      <c r="S915" s="61"/>
      <c r="Z915" s="16"/>
      <c r="AI915" s="61"/>
      <c r="AP915" s="16"/>
      <c r="AX915" s="16"/>
      <c r="BF915" s="16"/>
      <c r="BH915" s="16"/>
    </row>
    <row r="916" spans="2:60" ht="12.75" x14ac:dyDescent="0.2">
      <c r="B916" s="126"/>
      <c r="C916" s="61"/>
      <c r="J916" s="16"/>
      <c r="S916" s="61"/>
      <c r="Z916" s="16"/>
      <c r="AI916" s="61"/>
      <c r="AP916" s="16"/>
      <c r="AX916" s="16"/>
      <c r="BF916" s="16"/>
      <c r="BH916" s="16"/>
    </row>
    <row r="917" spans="2:60" ht="12.75" x14ac:dyDescent="0.2">
      <c r="B917" s="126"/>
      <c r="C917" s="61"/>
      <c r="J917" s="16"/>
      <c r="S917" s="61"/>
      <c r="Z917" s="16"/>
      <c r="AI917" s="61"/>
      <c r="AP917" s="16"/>
      <c r="AX917" s="16"/>
      <c r="BF917" s="16"/>
      <c r="BH917" s="16"/>
    </row>
    <row r="918" spans="2:60" ht="12.75" x14ac:dyDescent="0.2">
      <c r="B918" s="126"/>
      <c r="C918" s="61"/>
      <c r="J918" s="16"/>
      <c r="S918" s="61"/>
      <c r="Z918" s="16"/>
      <c r="AI918" s="61"/>
      <c r="AP918" s="16"/>
      <c r="AX918" s="16"/>
      <c r="BF918" s="16"/>
      <c r="BH918" s="16"/>
    </row>
    <row r="919" spans="2:60" ht="12.75" x14ac:dyDescent="0.2">
      <c r="B919" s="126"/>
      <c r="C919" s="61"/>
      <c r="J919" s="16"/>
      <c r="S919" s="61"/>
      <c r="Z919" s="16"/>
      <c r="AI919" s="61"/>
      <c r="AP919" s="16"/>
      <c r="AX919" s="16"/>
      <c r="BF919" s="16"/>
      <c r="BH919" s="16"/>
    </row>
    <row r="920" spans="2:60" ht="12.75" x14ac:dyDescent="0.2">
      <c r="B920" s="126"/>
      <c r="C920" s="61"/>
      <c r="J920" s="16"/>
      <c r="S920" s="61"/>
      <c r="Z920" s="16"/>
      <c r="AI920" s="61"/>
      <c r="AP920" s="16"/>
      <c r="AX920" s="16"/>
      <c r="BF920" s="16"/>
      <c r="BH920" s="16"/>
    </row>
    <row r="921" spans="2:60" ht="12.75" x14ac:dyDescent="0.2">
      <c r="B921" s="126"/>
      <c r="C921" s="61"/>
      <c r="J921" s="16"/>
      <c r="S921" s="61"/>
      <c r="Z921" s="16"/>
      <c r="AI921" s="61"/>
      <c r="AP921" s="16"/>
      <c r="AX921" s="16"/>
      <c r="BF921" s="16"/>
      <c r="BH921" s="16"/>
    </row>
    <row r="922" spans="2:60" ht="12.75" x14ac:dyDescent="0.2">
      <c r="B922" s="126"/>
      <c r="C922" s="61"/>
      <c r="J922" s="16"/>
      <c r="S922" s="61"/>
      <c r="Z922" s="16"/>
      <c r="AI922" s="61"/>
      <c r="AP922" s="16"/>
      <c r="AX922" s="16"/>
      <c r="BF922" s="16"/>
      <c r="BH922" s="16"/>
    </row>
    <row r="923" spans="2:60" ht="12.75" x14ac:dyDescent="0.2">
      <c r="B923" s="126"/>
      <c r="C923" s="61"/>
      <c r="J923" s="16"/>
      <c r="S923" s="61"/>
      <c r="Z923" s="16"/>
      <c r="AI923" s="61"/>
      <c r="AP923" s="16"/>
      <c r="AX923" s="16"/>
      <c r="BF923" s="16"/>
      <c r="BH923" s="16"/>
    </row>
    <row r="924" spans="2:60" ht="12.75" x14ac:dyDescent="0.2">
      <c r="B924" s="126"/>
      <c r="C924" s="61"/>
      <c r="J924" s="16"/>
      <c r="S924" s="61"/>
      <c r="Z924" s="16"/>
      <c r="AI924" s="61"/>
      <c r="AP924" s="16"/>
      <c r="AX924" s="16"/>
      <c r="BF924" s="16"/>
      <c r="BH924" s="16"/>
    </row>
    <row r="925" spans="2:60" ht="12.75" x14ac:dyDescent="0.2">
      <c r="B925" s="126"/>
      <c r="C925" s="61"/>
      <c r="J925" s="16"/>
      <c r="S925" s="61"/>
      <c r="Z925" s="16"/>
      <c r="AI925" s="61"/>
      <c r="AP925" s="16"/>
      <c r="AX925" s="16"/>
      <c r="BF925" s="16"/>
      <c r="BH925" s="16"/>
    </row>
    <row r="926" spans="2:60" ht="12.75" x14ac:dyDescent="0.2">
      <c r="B926" s="126"/>
      <c r="C926" s="61"/>
      <c r="J926" s="16"/>
      <c r="S926" s="61"/>
      <c r="Z926" s="16"/>
      <c r="AI926" s="61"/>
      <c r="AP926" s="16"/>
      <c r="AX926" s="16"/>
      <c r="BF926" s="16"/>
      <c r="BH926" s="16"/>
    </row>
    <row r="927" spans="2:60" ht="12.75" x14ac:dyDescent="0.2">
      <c r="B927" s="126"/>
      <c r="C927" s="61"/>
      <c r="J927" s="16"/>
      <c r="S927" s="61"/>
      <c r="Z927" s="16"/>
      <c r="AI927" s="61"/>
      <c r="AP927" s="16"/>
      <c r="AX927" s="16"/>
      <c r="BF927" s="16"/>
      <c r="BH927" s="16"/>
    </row>
    <row r="928" spans="2:60" ht="12.75" x14ac:dyDescent="0.2">
      <c r="B928" s="126"/>
      <c r="C928" s="61"/>
      <c r="J928" s="16"/>
      <c r="S928" s="61"/>
      <c r="Z928" s="16"/>
      <c r="AI928" s="61"/>
      <c r="AP928" s="16"/>
      <c r="AX928" s="16"/>
      <c r="BF928" s="16"/>
      <c r="BH928" s="16"/>
    </row>
    <row r="929" spans="2:60" ht="12.75" x14ac:dyDescent="0.2">
      <c r="B929" s="126"/>
      <c r="C929" s="61"/>
      <c r="J929" s="16"/>
      <c r="S929" s="61"/>
      <c r="Z929" s="16"/>
      <c r="AI929" s="61"/>
      <c r="AP929" s="16"/>
      <c r="AX929" s="16"/>
      <c r="BF929" s="16"/>
      <c r="BH929" s="16"/>
    </row>
    <row r="930" spans="2:60" ht="12.75" x14ac:dyDescent="0.2">
      <c r="B930" s="126"/>
      <c r="C930" s="61"/>
      <c r="J930" s="16"/>
      <c r="S930" s="61"/>
      <c r="Z930" s="16"/>
      <c r="AI930" s="61"/>
      <c r="AP930" s="16"/>
      <c r="AX930" s="16"/>
      <c r="BF930" s="16"/>
      <c r="BH930" s="16"/>
    </row>
    <row r="931" spans="2:60" ht="12.75" x14ac:dyDescent="0.2">
      <c r="B931" s="126"/>
      <c r="C931" s="61"/>
      <c r="J931" s="16"/>
      <c r="S931" s="61"/>
      <c r="Z931" s="16"/>
      <c r="AI931" s="61"/>
      <c r="AP931" s="16"/>
      <c r="AX931" s="16"/>
      <c r="BF931" s="16"/>
      <c r="BH931" s="16"/>
    </row>
    <row r="932" spans="2:60" ht="12.75" x14ac:dyDescent="0.2">
      <c r="B932" s="126"/>
      <c r="C932" s="61"/>
      <c r="J932" s="16"/>
      <c r="S932" s="61"/>
      <c r="Z932" s="16"/>
      <c r="AI932" s="61"/>
      <c r="AP932" s="16"/>
      <c r="AX932" s="16"/>
      <c r="BF932" s="16"/>
      <c r="BH932" s="16"/>
    </row>
    <row r="933" spans="2:60" ht="12.75" x14ac:dyDescent="0.2">
      <c r="B933" s="126"/>
      <c r="C933" s="61"/>
      <c r="J933" s="16"/>
      <c r="S933" s="61"/>
      <c r="Z933" s="16"/>
      <c r="AI933" s="61"/>
      <c r="AP933" s="16"/>
      <c r="AX933" s="16"/>
      <c r="BF933" s="16"/>
      <c r="BH933" s="16"/>
    </row>
    <row r="934" spans="2:60" ht="12.75" x14ac:dyDescent="0.2">
      <c r="B934" s="126"/>
      <c r="C934" s="61"/>
      <c r="J934" s="16"/>
      <c r="S934" s="61"/>
      <c r="Z934" s="16"/>
      <c r="AI934" s="61"/>
      <c r="AP934" s="16"/>
      <c r="AX934" s="16"/>
      <c r="BF934" s="16"/>
      <c r="BH934" s="16"/>
    </row>
    <row r="935" spans="2:60" ht="12.75" x14ac:dyDescent="0.2">
      <c r="B935" s="126"/>
      <c r="C935" s="61"/>
      <c r="J935" s="16"/>
      <c r="S935" s="61"/>
      <c r="Z935" s="16"/>
      <c r="AI935" s="61"/>
      <c r="AP935" s="16"/>
      <c r="AX935" s="16"/>
      <c r="BF935" s="16"/>
      <c r="BH935" s="16"/>
    </row>
    <row r="936" spans="2:60" ht="12.75" x14ac:dyDescent="0.2">
      <c r="B936" s="126"/>
      <c r="C936" s="61"/>
      <c r="J936" s="16"/>
      <c r="S936" s="61"/>
      <c r="Z936" s="16"/>
      <c r="AI936" s="61"/>
      <c r="AP936" s="16"/>
      <c r="AX936" s="16"/>
      <c r="BF936" s="16"/>
      <c r="BH936" s="16"/>
    </row>
    <row r="937" spans="2:60" ht="12.75" x14ac:dyDescent="0.2">
      <c r="B937" s="126"/>
      <c r="C937" s="61"/>
      <c r="J937" s="16"/>
      <c r="S937" s="61"/>
      <c r="Z937" s="16"/>
      <c r="AI937" s="61"/>
      <c r="AP937" s="16"/>
      <c r="AX937" s="16"/>
      <c r="BF937" s="16"/>
      <c r="BH937" s="16"/>
    </row>
    <row r="938" spans="2:60" ht="12.75" x14ac:dyDescent="0.2">
      <c r="B938" s="126"/>
      <c r="C938" s="61"/>
      <c r="J938" s="16"/>
      <c r="S938" s="61"/>
      <c r="Z938" s="16"/>
      <c r="AI938" s="61"/>
      <c r="AP938" s="16"/>
      <c r="AX938" s="16"/>
      <c r="BF938" s="16"/>
      <c r="BH938" s="16"/>
    </row>
    <row r="939" spans="2:60" ht="12.75" x14ac:dyDescent="0.2">
      <c r="B939" s="126"/>
      <c r="C939" s="61"/>
      <c r="J939" s="16"/>
      <c r="S939" s="61"/>
      <c r="Z939" s="16"/>
      <c r="AI939" s="61"/>
      <c r="AP939" s="16"/>
      <c r="AX939" s="16"/>
      <c r="BF939" s="16"/>
      <c r="BH939" s="16"/>
    </row>
    <row r="940" spans="2:60" ht="12.75" x14ac:dyDescent="0.2">
      <c r="B940" s="126"/>
      <c r="C940" s="61"/>
      <c r="J940" s="16"/>
      <c r="S940" s="61"/>
      <c r="Z940" s="16"/>
      <c r="AI940" s="61"/>
      <c r="AP940" s="16"/>
      <c r="AX940" s="16"/>
      <c r="BF940" s="16"/>
      <c r="BH940" s="16"/>
    </row>
    <row r="941" spans="2:60" ht="12.75" x14ac:dyDescent="0.2">
      <c r="B941" s="126"/>
      <c r="C941" s="61"/>
      <c r="J941" s="16"/>
      <c r="S941" s="61"/>
      <c r="Z941" s="16"/>
      <c r="AI941" s="61"/>
      <c r="AP941" s="16"/>
      <c r="AX941" s="16"/>
      <c r="BF941" s="16"/>
      <c r="BH941" s="16"/>
    </row>
    <row r="942" spans="2:60" ht="12.75" x14ac:dyDescent="0.2">
      <c r="B942" s="126"/>
      <c r="C942" s="61"/>
      <c r="J942" s="16"/>
      <c r="S942" s="61"/>
      <c r="Z942" s="16"/>
      <c r="AI942" s="61"/>
      <c r="AP942" s="16"/>
      <c r="AX942" s="16"/>
      <c r="BF942" s="16"/>
      <c r="BH942" s="16"/>
    </row>
    <row r="943" spans="2:60" ht="12.75" x14ac:dyDescent="0.2">
      <c r="B943" s="126"/>
      <c r="C943" s="61"/>
      <c r="J943" s="16"/>
      <c r="S943" s="61"/>
      <c r="Z943" s="16"/>
      <c r="AI943" s="61"/>
      <c r="AP943" s="16"/>
      <c r="AX943" s="16"/>
      <c r="BF943" s="16"/>
      <c r="BH943" s="16"/>
    </row>
    <row r="944" spans="2:60" ht="12.75" x14ac:dyDescent="0.2">
      <c r="B944" s="126"/>
      <c r="C944" s="61"/>
      <c r="J944" s="16"/>
      <c r="S944" s="61"/>
      <c r="Z944" s="16"/>
      <c r="AI944" s="61"/>
      <c r="AP944" s="16"/>
      <c r="AX944" s="16"/>
      <c r="BF944" s="16"/>
      <c r="BH944" s="16"/>
    </row>
    <row r="945" spans="2:60" ht="12.75" x14ac:dyDescent="0.2">
      <c r="B945" s="126"/>
      <c r="C945" s="61"/>
      <c r="J945" s="16"/>
      <c r="S945" s="61"/>
      <c r="Z945" s="16"/>
      <c r="AI945" s="61"/>
      <c r="AP945" s="16"/>
      <c r="AX945" s="16"/>
      <c r="BF945" s="16"/>
      <c r="BH945" s="16"/>
    </row>
    <row r="946" spans="2:60" ht="12.75" x14ac:dyDescent="0.2">
      <c r="B946" s="126"/>
      <c r="C946" s="61"/>
      <c r="J946" s="16"/>
      <c r="S946" s="61"/>
      <c r="Z946" s="16"/>
      <c r="AI946" s="61"/>
      <c r="AP946" s="16"/>
      <c r="AX946" s="16"/>
      <c r="BF946" s="16"/>
      <c r="BH946" s="16"/>
    </row>
    <row r="947" spans="2:60" ht="12.75" x14ac:dyDescent="0.2">
      <c r="B947" s="126"/>
      <c r="C947" s="61"/>
      <c r="J947" s="16"/>
      <c r="S947" s="61"/>
      <c r="Z947" s="16"/>
      <c r="AI947" s="61"/>
      <c r="AP947" s="16"/>
      <c r="AX947" s="16"/>
      <c r="BF947" s="16"/>
      <c r="BH947" s="16"/>
    </row>
    <row r="948" spans="2:60" ht="12.75" x14ac:dyDescent="0.2">
      <c r="B948" s="126"/>
      <c r="C948" s="61"/>
      <c r="J948" s="16"/>
      <c r="S948" s="61"/>
      <c r="Z948" s="16"/>
      <c r="AI948" s="61"/>
      <c r="AP948" s="16"/>
      <c r="AX948" s="16"/>
      <c r="BF948" s="16"/>
      <c r="BH948" s="16"/>
    </row>
    <row r="949" spans="2:60" ht="12.75" x14ac:dyDescent="0.2">
      <c r="B949" s="126"/>
      <c r="C949" s="61"/>
      <c r="J949" s="16"/>
      <c r="S949" s="61"/>
      <c r="Z949" s="16"/>
      <c r="AI949" s="61"/>
      <c r="AP949" s="16"/>
      <c r="AX949" s="16"/>
      <c r="BF949" s="16"/>
      <c r="BH949" s="16"/>
    </row>
    <row r="950" spans="2:60" ht="12.75" x14ac:dyDescent="0.2">
      <c r="B950" s="126"/>
      <c r="C950" s="61"/>
      <c r="J950" s="16"/>
      <c r="S950" s="61"/>
      <c r="Z950" s="16"/>
      <c r="AI950" s="61"/>
      <c r="AP950" s="16"/>
      <c r="AX950" s="16"/>
      <c r="BF950" s="16"/>
      <c r="BH950" s="16"/>
    </row>
    <row r="951" spans="2:60" ht="12.75" x14ac:dyDescent="0.2">
      <c r="B951" s="126"/>
      <c r="C951" s="61"/>
      <c r="J951" s="16"/>
      <c r="S951" s="61"/>
      <c r="Z951" s="16"/>
      <c r="AI951" s="61"/>
      <c r="AP951" s="16"/>
      <c r="AX951" s="16"/>
      <c r="BF951" s="16"/>
      <c r="BH951" s="16"/>
    </row>
    <row r="952" spans="2:60" ht="12.75" x14ac:dyDescent="0.2">
      <c r="B952" s="126"/>
      <c r="C952" s="61"/>
      <c r="J952" s="16"/>
      <c r="S952" s="61"/>
      <c r="Z952" s="16"/>
      <c r="AI952" s="61"/>
      <c r="AP952" s="16"/>
      <c r="AX952" s="16"/>
      <c r="BF952" s="16"/>
      <c r="BH952" s="16"/>
    </row>
    <row r="953" spans="2:60" ht="12.75" x14ac:dyDescent="0.2">
      <c r="B953" s="126"/>
      <c r="C953" s="61"/>
      <c r="J953" s="16"/>
      <c r="S953" s="61"/>
      <c r="Z953" s="16"/>
      <c r="AI953" s="61"/>
      <c r="AP953" s="16"/>
      <c r="AX953" s="16"/>
      <c r="BF953" s="16"/>
      <c r="BH953" s="16"/>
    </row>
    <row r="954" spans="2:60" ht="12.75" x14ac:dyDescent="0.2">
      <c r="B954" s="126"/>
      <c r="C954" s="61"/>
      <c r="J954" s="16"/>
      <c r="S954" s="61"/>
      <c r="Z954" s="16"/>
      <c r="AI954" s="61"/>
      <c r="AP954" s="16"/>
      <c r="AX954" s="16"/>
      <c r="BF954" s="16"/>
      <c r="BH954" s="16"/>
    </row>
    <row r="955" spans="2:60" ht="12.75" x14ac:dyDescent="0.2">
      <c r="B955" s="126"/>
      <c r="C955" s="61"/>
      <c r="J955" s="16"/>
      <c r="S955" s="61"/>
      <c r="Z955" s="16"/>
      <c r="AI955" s="61"/>
      <c r="AP955" s="16"/>
      <c r="AX955" s="16"/>
      <c r="BF955" s="16"/>
      <c r="BH955" s="16"/>
    </row>
    <row r="956" spans="2:60" ht="12.75" x14ac:dyDescent="0.2">
      <c r="B956" s="126"/>
      <c r="C956" s="61"/>
      <c r="J956" s="16"/>
      <c r="S956" s="61"/>
      <c r="Z956" s="16"/>
      <c r="AI956" s="61"/>
      <c r="AP956" s="16"/>
      <c r="AX956" s="16"/>
      <c r="BF956" s="16"/>
      <c r="BH956" s="16"/>
    </row>
    <row r="957" spans="2:60" ht="12.75" x14ac:dyDescent="0.2">
      <c r="B957" s="126"/>
      <c r="C957" s="61"/>
      <c r="J957" s="16"/>
      <c r="S957" s="61"/>
      <c r="Z957" s="16"/>
      <c r="AI957" s="61"/>
      <c r="AP957" s="16"/>
      <c r="AX957" s="16"/>
      <c r="BF957" s="16"/>
      <c r="BH957" s="16"/>
    </row>
    <row r="958" spans="2:60" ht="12.75" x14ac:dyDescent="0.2">
      <c r="B958" s="126"/>
      <c r="C958" s="61"/>
      <c r="J958" s="16"/>
      <c r="S958" s="61"/>
      <c r="Z958" s="16"/>
      <c r="AI958" s="61"/>
      <c r="AP958" s="16"/>
      <c r="AX958" s="16"/>
      <c r="BF958" s="16"/>
      <c r="BH958" s="16"/>
    </row>
    <row r="959" spans="2:60" ht="12.75" x14ac:dyDescent="0.2">
      <c r="B959" s="126"/>
      <c r="C959" s="61"/>
      <c r="J959" s="16"/>
      <c r="S959" s="61"/>
      <c r="Z959" s="16"/>
      <c r="AI959" s="61"/>
      <c r="AP959" s="16"/>
      <c r="AX959" s="16"/>
      <c r="BF959" s="16"/>
      <c r="BH959" s="16"/>
    </row>
    <row r="960" spans="2:60" ht="12.75" x14ac:dyDescent="0.2">
      <c r="B960" s="126"/>
      <c r="C960" s="61"/>
      <c r="J960" s="16"/>
      <c r="S960" s="61"/>
      <c r="Z960" s="16"/>
      <c r="AI960" s="61"/>
      <c r="AP960" s="16"/>
      <c r="AX960" s="16"/>
      <c r="BF960" s="16"/>
      <c r="BH960" s="16"/>
    </row>
    <row r="961" spans="2:60" ht="12.75" x14ac:dyDescent="0.2">
      <c r="B961" s="126"/>
      <c r="C961" s="61"/>
      <c r="J961" s="16"/>
      <c r="S961" s="61"/>
      <c r="Z961" s="16"/>
      <c r="AI961" s="61"/>
      <c r="AP961" s="16"/>
      <c r="AX961" s="16"/>
      <c r="BF961" s="16"/>
      <c r="BH961" s="16"/>
    </row>
    <row r="962" spans="2:60" ht="12.75" x14ac:dyDescent="0.2">
      <c r="B962" s="126"/>
      <c r="C962" s="61"/>
      <c r="J962" s="16"/>
      <c r="S962" s="61"/>
      <c r="Z962" s="16"/>
      <c r="AI962" s="61"/>
      <c r="AP962" s="16"/>
      <c r="AX962" s="16"/>
      <c r="BF962" s="16"/>
      <c r="BH962" s="16"/>
    </row>
    <row r="963" spans="2:60" ht="12.75" x14ac:dyDescent="0.2">
      <c r="B963" s="126"/>
      <c r="C963" s="61"/>
      <c r="J963" s="16"/>
      <c r="S963" s="61"/>
      <c r="Z963" s="16"/>
      <c r="AI963" s="61"/>
      <c r="AP963" s="16"/>
      <c r="AX963" s="16"/>
      <c r="BF963" s="16"/>
      <c r="BH963" s="16"/>
    </row>
    <row r="964" spans="2:60" ht="12.75" x14ac:dyDescent="0.2">
      <c r="B964" s="126"/>
      <c r="C964" s="61"/>
      <c r="J964" s="16"/>
      <c r="S964" s="61"/>
      <c r="Z964" s="16"/>
      <c r="AI964" s="61"/>
      <c r="AP964" s="16"/>
      <c r="AX964" s="16"/>
      <c r="BF964" s="16"/>
      <c r="BH964" s="16"/>
    </row>
    <row r="965" spans="2:60" ht="12.75" x14ac:dyDescent="0.2">
      <c r="B965" s="126"/>
      <c r="C965" s="61"/>
      <c r="J965" s="16"/>
      <c r="S965" s="61"/>
      <c r="Z965" s="16"/>
      <c r="AI965" s="61"/>
      <c r="AP965" s="16"/>
      <c r="AX965" s="16"/>
      <c r="BF965" s="16"/>
      <c r="BH965" s="16"/>
    </row>
    <row r="966" spans="2:60" ht="12.75" x14ac:dyDescent="0.2">
      <c r="B966" s="126"/>
      <c r="C966" s="61"/>
      <c r="J966" s="16"/>
      <c r="S966" s="61"/>
      <c r="Z966" s="16"/>
      <c r="AI966" s="61"/>
      <c r="AP966" s="16"/>
      <c r="AX966" s="16"/>
      <c r="BF966" s="16"/>
      <c r="BH966" s="16"/>
    </row>
    <row r="967" spans="2:60" ht="12.75" x14ac:dyDescent="0.2">
      <c r="B967" s="126"/>
      <c r="C967" s="61"/>
      <c r="J967" s="16"/>
      <c r="S967" s="61"/>
      <c r="Z967" s="16"/>
      <c r="AI967" s="61"/>
      <c r="AP967" s="16"/>
      <c r="AX967" s="16"/>
      <c r="BF967" s="16"/>
      <c r="BH967" s="16"/>
    </row>
    <row r="968" spans="2:60" ht="12.75" x14ac:dyDescent="0.2">
      <c r="B968" s="126"/>
      <c r="C968" s="61"/>
      <c r="J968" s="16"/>
      <c r="S968" s="61"/>
      <c r="Z968" s="16"/>
      <c r="AI968" s="61"/>
      <c r="AP968" s="16"/>
      <c r="AX968" s="16"/>
      <c r="BF968" s="16"/>
      <c r="BH968" s="16"/>
    </row>
    <row r="969" spans="2:60" ht="12.75" x14ac:dyDescent="0.2">
      <c r="B969" s="126"/>
      <c r="C969" s="61"/>
      <c r="J969" s="16"/>
      <c r="S969" s="61"/>
      <c r="Z969" s="16"/>
      <c r="AI969" s="61"/>
      <c r="AP969" s="16"/>
      <c r="AX969" s="16"/>
      <c r="BF969" s="16"/>
      <c r="BH969" s="16"/>
    </row>
    <row r="970" spans="2:60" ht="12.75" x14ac:dyDescent="0.2">
      <c r="B970" s="126"/>
      <c r="C970" s="61"/>
      <c r="J970" s="16"/>
      <c r="S970" s="61"/>
      <c r="Z970" s="16"/>
      <c r="AI970" s="61"/>
      <c r="AP970" s="16"/>
      <c r="AX970" s="16"/>
      <c r="BF970" s="16"/>
      <c r="BH970" s="16"/>
    </row>
    <row r="971" spans="2:60" ht="12.75" x14ac:dyDescent="0.2">
      <c r="B971" s="126"/>
      <c r="C971" s="61"/>
      <c r="J971" s="16"/>
      <c r="S971" s="61"/>
      <c r="Z971" s="16"/>
      <c r="AI971" s="61"/>
      <c r="AP971" s="16"/>
      <c r="AX971" s="16"/>
      <c r="BF971" s="16"/>
      <c r="BH971" s="16"/>
    </row>
    <row r="972" spans="2:60" ht="12.75" x14ac:dyDescent="0.2">
      <c r="B972" s="126"/>
      <c r="C972" s="61"/>
      <c r="J972" s="16"/>
      <c r="S972" s="61"/>
      <c r="Z972" s="16"/>
      <c r="AI972" s="61"/>
      <c r="AP972" s="16"/>
      <c r="AX972" s="16"/>
      <c r="BF972" s="16"/>
      <c r="BH972" s="16"/>
    </row>
    <row r="973" spans="2:60" ht="12.75" x14ac:dyDescent="0.2">
      <c r="B973" s="126"/>
      <c r="C973" s="61"/>
      <c r="J973" s="16"/>
      <c r="S973" s="61"/>
      <c r="Z973" s="16"/>
      <c r="AI973" s="61"/>
      <c r="AP973" s="16"/>
      <c r="AX973" s="16"/>
      <c r="BF973" s="16"/>
      <c r="BH973" s="16"/>
    </row>
    <row r="974" spans="2:60" ht="12.75" x14ac:dyDescent="0.2">
      <c r="B974" s="126"/>
      <c r="C974" s="61"/>
      <c r="J974" s="16"/>
      <c r="S974" s="61"/>
      <c r="Z974" s="16"/>
      <c r="AI974" s="61"/>
      <c r="AP974" s="16"/>
      <c r="AX974" s="16"/>
      <c r="BF974" s="16"/>
      <c r="BH974" s="16"/>
    </row>
    <row r="975" spans="2:60" ht="12.75" x14ac:dyDescent="0.2">
      <c r="B975" s="126"/>
      <c r="C975" s="61"/>
      <c r="J975" s="16"/>
      <c r="S975" s="61"/>
      <c r="Z975" s="16"/>
      <c r="AI975" s="61"/>
      <c r="AP975" s="16"/>
      <c r="AX975" s="16"/>
      <c r="BF975" s="16"/>
      <c r="BH975" s="16"/>
    </row>
    <row r="976" spans="2:60" ht="12.75" x14ac:dyDescent="0.2">
      <c r="B976" s="126"/>
      <c r="C976" s="61"/>
      <c r="J976" s="16"/>
      <c r="S976" s="61"/>
      <c r="Z976" s="16"/>
      <c r="AI976" s="61"/>
      <c r="AP976" s="16"/>
      <c r="AX976" s="16"/>
      <c r="BF976" s="16"/>
      <c r="BH976" s="16"/>
    </row>
    <row r="977" spans="2:60" ht="12.75" x14ac:dyDescent="0.2">
      <c r="B977" s="126"/>
      <c r="C977" s="61"/>
      <c r="J977" s="16"/>
      <c r="S977" s="61"/>
      <c r="Z977" s="16"/>
      <c r="AI977" s="61"/>
      <c r="AP977" s="16"/>
      <c r="AX977" s="16"/>
      <c r="BF977" s="16"/>
      <c r="BH977" s="16"/>
    </row>
    <row r="978" spans="2:60" ht="12.75" x14ac:dyDescent="0.2">
      <c r="B978" s="126"/>
      <c r="C978" s="61"/>
      <c r="J978" s="16"/>
      <c r="S978" s="61"/>
      <c r="Z978" s="16"/>
      <c r="AI978" s="61"/>
      <c r="AP978" s="16"/>
      <c r="AX978" s="16"/>
      <c r="BF978" s="16"/>
      <c r="BH978" s="16"/>
    </row>
    <row r="979" spans="2:60" ht="12.75" x14ac:dyDescent="0.2">
      <c r="B979" s="126"/>
      <c r="C979" s="61"/>
      <c r="J979" s="16"/>
      <c r="S979" s="61"/>
      <c r="Z979" s="16"/>
      <c r="AI979" s="61"/>
      <c r="AP979" s="16"/>
      <c r="AX979" s="16"/>
      <c r="BF979" s="16"/>
      <c r="BH979" s="16"/>
    </row>
    <row r="980" spans="2:60" ht="12.75" x14ac:dyDescent="0.2">
      <c r="B980" s="126"/>
      <c r="C980" s="61"/>
      <c r="J980" s="16"/>
      <c r="S980" s="61"/>
      <c r="Z980" s="16"/>
      <c r="AI980" s="61"/>
      <c r="AP980" s="16"/>
      <c r="AX980" s="16"/>
      <c r="BF980" s="16"/>
      <c r="BH980" s="16"/>
    </row>
    <row r="981" spans="2:60" ht="12.75" x14ac:dyDescent="0.2">
      <c r="B981" s="126"/>
      <c r="C981" s="61"/>
      <c r="J981" s="16"/>
      <c r="S981" s="61"/>
      <c r="Z981" s="16"/>
      <c r="AI981" s="61"/>
      <c r="AP981" s="16"/>
      <c r="AX981" s="16"/>
      <c r="BF981" s="16"/>
      <c r="BH981" s="16"/>
    </row>
    <row r="982" spans="2:60" ht="12.75" x14ac:dyDescent="0.2">
      <c r="B982" s="126"/>
      <c r="C982" s="61"/>
      <c r="J982" s="16"/>
      <c r="S982" s="61"/>
      <c r="Z982" s="16"/>
      <c r="AI982" s="61"/>
      <c r="AP982" s="16"/>
      <c r="AX982" s="16"/>
      <c r="BF982" s="16"/>
      <c r="BH982" s="16"/>
    </row>
    <row r="983" spans="2:60" ht="12.75" x14ac:dyDescent="0.2">
      <c r="B983" s="126"/>
      <c r="C983" s="61"/>
      <c r="J983" s="16"/>
      <c r="S983" s="61"/>
      <c r="Z983" s="16"/>
      <c r="AI983" s="61"/>
      <c r="AP983" s="16"/>
      <c r="AX983" s="16"/>
      <c r="BF983" s="16"/>
      <c r="BH983" s="16"/>
    </row>
    <row r="984" spans="2:60" ht="12.75" x14ac:dyDescent="0.2">
      <c r="B984" s="126"/>
      <c r="C984" s="61"/>
      <c r="J984" s="16"/>
      <c r="S984" s="61"/>
      <c r="Z984" s="16"/>
      <c r="AI984" s="61"/>
      <c r="AP984" s="16"/>
      <c r="AX984" s="16"/>
      <c r="BF984" s="16"/>
      <c r="BH984" s="16"/>
    </row>
    <row r="985" spans="2:60" ht="12.75" x14ac:dyDescent="0.2">
      <c r="B985" s="126"/>
      <c r="C985" s="61"/>
      <c r="J985" s="16"/>
      <c r="S985" s="61"/>
      <c r="Z985" s="16"/>
      <c r="AI985" s="61"/>
      <c r="AP985" s="16"/>
      <c r="AX985" s="16"/>
      <c r="BF985" s="16"/>
      <c r="BH985" s="16"/>
    </row>
    <row r="986" spans="2:60" ht="12.75" x14ac:dyDescent="0.2">
      <c r="B986" s="126"/>
      <c r="C986" s="61"/>
      <c r="J986" s="16"/>
      <c r="S986" s="61"/>
      <c r="Z986" s="16"/>
      <c r="AI986" s="61"/>
      <c r="AP986" s="16"/>
      <c r="AX986" s="16"/>
      <c r="BF986" s="16"/>
      <c r="BH986" s="16"/>
    </row>
    <row r="987" spans="2:60" ht="12.75" x14ac:dyDescent="0.2">
      <c r="B987" s="126"/>
      <c r="C987" s="61"/>
      <c r="J987" s="16"/>
      <c r="S987" s="61"/>
      <c r="Z987" s="16"/>
      <c r="AI987" s="61"/>
      <c r="AP987" s="16"/>
      <c r="AX987" s="16"/>
      <c r="BF987" s="16"/>
      <c r="BH987" s="16"/>
    </row>
    <row r="988" spans="2:60" ht="12.75" x14ac:dyDescent="0.2">
      <c r="B988" s="126"/>
      <c r="C988" s="61"/>
      <c r="J988" s="16"/>
      <c r="S988" s="61"/>
      <c r="Z988" s="16"/>
      <c r="AI988" s="61"/>
      <c r="AP988" s="16"/>
      <c r="AX988" s="16"/>
      <c r="BF988" s="16"/>
      <c r="BH988" s="16"/>
    </row>
    <row r="989" spans="2:60" ht="12.75" x14ac:dyDescent="0.2">
      <c r="B989" s="126"/>
      <c r="C989" s="61"/>
      <c r="J989" s="16"/>
      <c r="S989" s="61"/>
      <c r="Z989" s="16"/>
      <c r="AI989" s="61"/>
      <c r="AP989" s="16"/>
      <c r="AX989" s="16"/>
      <c r="BF989" s="16"/>
      <c r="BH989" s="16"/>
    </row>
    <row r="990" spans="2:60" ht="12.75" x14ac:dyDescent="0.2">
      <c r="B990" s="126"/>
      <c r="C990" s="61"/>
      <c r="J990" s="16"/>
      <c r="S990" s="61"/>
      <c r="Z990" s="16"/>
      <c r="AI990" s="61"/>
      <c r="AP990" s="16"/>
      <c r="AX990" s="16"/>
      <c r="BF990" s="16"/>
      <c r="BH990" s="16"/>
    </row>
    <row r="991" spans="2:60" ht="12.75" x14ac:dyDescent="0.2">
      <c r="B991" s="126"/>
      <c r="C991" s="61"/>
      <c r="J991" s="16"/>
      <c r="S991" s="61"/>
      <c r="Z991" s="16"/>
      <c r="AI991" s="61"/>
      <c r="AP991" s="16"/>
      <c r="AX991" s="16"/>
      <c r="BF991" s="16"/>
      <c r="BH991" s="16"/>
    </row>
    <row r="992" spans="2:60" ht="12.75" x14ac:dyDescent="0.2">
      <c r="B992" s="126"/>
      <c r="C992" s="61"/>
      <c r="J992" s="16"/>
      <c r="S992" s="61"/>
      <c r="Z992" s="16"/>
      <c r="AI992" s="61"/>
      <c r="AP992" s="16"/>
      <c r="AX992" s="16"/>
      <c r="BF992" s="16"/>
      <c r="BH992" s="16"/>
    </row>
    <row r="993" spans="2:60" ht="12.75" x14ac:dyDescent="0.2">
      <c r="B993" s="126"/>
      <c r="C993" s="61"/>
      <c r="J993" s="16"/>
      <c r="S993" s="61"/>
      <c r="Z993" s="16"/>
      <c r="AI993" s="61"/>
      <c r="AP993" s="16"/>
      <c r="AX993" s="16"/>
      <c r="BF993" s="16"/>
      <c r="BH993" s="16"/>
    </row>
    <row r="994" spans="2:60" ht="12.75" x14ac:dyDescent="0.2">
      <c r="B994" s="126"/>
      <c r="C994" s="61"/>
      <c r="J994" s="16"/>
      <c r="S994" s="61"/>
      <c r="Z994" s="16"/>
      <c r="AI994" s="61"/>
      <c r="AP994" s="16"/>
      <c r="AX994" s="16"/>
      <c r="BF994" s="16"/>
      <c r="BH994" s="16"/>
    </row>
    <row r="995" spans="2:60" ht="12.75" x14ac:dyDescent="0.2">
      <c r="B995" s="126"/>
      <c r="C995" s="61"/>
      <c r="J995" s="16"/>
      <c r="S995" s="61"/>
      <c r="Z995" s="16"/>
      <c r="AI995" s="61"/>
      <c r="AP995" s="16"/>
      <c r="AX995" s="16"/>
      <c r="BF995" s="16"/>
      <c r="BH995" s="16"/>
    </row>
    <row r="996" spans="2:60" ht="12.75" x14ac:dyDescent="0.2">
      <c r="B996" s="126"/>
      <c r="C996" s="61"/>
      <c r="J996" s="16"/>
      <c r="S996" s="61"/>
      <c r="Z996" s="16"/>
      <c r="AI996" s="61"/>
      <c r="AP996" s="16"/>
      <c r="AX996" s="16"/>
      <c r="BF996" s="16"/>
      <c r="BH996" s="16"/>
    </row>
    <row r="997" spans="2:60" ht="12.75" x14ac:dyDescent="0.2">
      <c r="B997" s="126"/>
      <c r="C997" s="61"/>
      <c r="J997" s="16"/>
      <c r="S997" s="61"/>
      <c r="Z997" s="16"/>
      <c r="AI997" s="61"/>
      <c r="AP997" s="16"/>
      <c r="AX997" s="16"/>
      <c r="BF997" s="16"/>
      <c r="BH997" s="16"/>
    </row>
    <row r="998" spans="2:60" ht="12.75" x14ac:dyDescent="0.2">
      <c r="B998" s="126"/>
      <c r="C998" s="61"/>
      <c r="J998" s="16"/>
      <c r="S998" s="61"/>
      <c r="Z998" s="16"/>
      <c r="AI998" s="61"/>
      <c r="AP998" s="16"/>
      <c r="AX998" s="16"/>
      <c r="BF998" s="16"/>
      <c r="BH998" s="16"/>
    </row>
    <row r="999" spans="2:60" ht="12.75" x14ac:dyDescent="0.2">
      <c r="B999" s="126"/>
      <c r="C999" s="61"/>
      <c r="J999" s="16"/>
      <c r="S999" s="61"/>
      <c r="Z999" s="16"/>
      <c r="AI999" s="61"/>
      <c r="AP999" s="16"/>
      <c r="AX999" s="16"/>
      <c r="BF999" s="16"/>
      <c r="BH999" s="16"/>
    </row>
    <row r="1000" spans="2:60" ht="12.75" x14ac:dyDescent="0.2">
      <c r="B1000" s="126"/>
      <c r="C1000" s="61"/>
      <c r="J1000" s="16"/>
      <c r="S1000" s="61"/>
      <c r="Z1000" s="16"/>
      <c r="AI1000" s="61"/>
      <c r="AP1000" s="16"/>
      <c r="AX1000" s="16"/>
      <c r="BF1000" s="16"/>
      <c r="BH1000" s="16"/>
    </row>
    <row r="1001" spans="2:60" ht="12.75" x14ac:dyDescent="0.2">
      <c r="B1001" s="126"/>
      <c r="C1001" s="61"/>
      <c r="J1001" s="16"/>
      <c r="S1001" s="61"/>
      <c r="Z1001" s="16"/>
      <c r="AI1001" s="61"/>
      <c r="AP1001" s="16"/>
      <c r="AX1001" s="16"/>
      <c r="BF1001" s="16"/>
      <c r="BH1001" s="16"/>
    </row>
    <row r="1002" spans="2:60" ht="12.75" x14ac:dyDescent="0.2">
      <c r="B1002" s="126"/>
      <c r="C1002" s="61"/>
      <c r="J1002" s="16"/>
      <c r="S1002" s="61"/>
      <c r="Z1002" s="16"/>
      <c r="AI1002" s="61"/>
      <c r="AP1002" s="16"/>
      <c r="AX1002" s="16"/>
      <c r="BF1002" s="16"/>
      <c r="BH1002" s="16"/>
    </row>
    <row r="1003" spans="2:60" ht="12.75" x14ac:dyDescent="0.2">
      <c r="B1003" s="126"/>
      <c r="C1003" s="61"/>
      <c r="J1003" s="16"/>
      <c r="S1003" s="61"/>
      <c r="Z1003" s="16"/>
      <c r="AI1003" s="61"/>
      <c r="AP1003" s="16"/>
      <c r="AX1003" s="16"/>
      <c r="BF1003" s="16"/>
      <c r="BH1003" s="16"/>
    </row>
    <row r="1004" spans="2:60" ht="12.75" x14ac:dyDescent="0.2">
      <c r="B1004" s="126"/>
      <c r="C1004" s="61"/>
      <c r="J1004" s="16"/>
      <c r="S1004" s="61"/>
      <c r="Z1004" s="16"/>
      <c r="AI1004" s="61"/>
      <c r="AP1004" s="16"/>
      <c r="AX1004" s="16"/>
      <c r="BF1004" s="16"/>
      <c r="BH1004" s="16"/>
    </row>
    <row r="1005" spans="2:60" ht="12.75" x14ac:dyDescent="0.2">
      <c r="B1005" s="126"/>
      <c r="C1005" s="274"/>
      <c r="D1005" s="24"/>
      <c r="E1005" s="24"/>
      <c r="F1005" s="24"/>
      <c r="G1005" s="24"/>
      <c r="H1005" s="24"/>
      <c r="I1005" s="24"/>
      <c r="J1005" s="26"/>
      <c r="S1005" s="274"/>
      <c r="T1005" s="24"/>
      <c r="U1005" s="24"/>
      <c r="V1005" s="24"/>
      <c r="W1005" s="24"/>
      <c r="X1005" s="24"/>
      <c r="Y1005" s="24"/>
      <c r="Z1005" s="26"/>
      <c r="AI1005" s="274"/>
      <c r="AJ1005" s="24"/>
      <c r="AK1005" s="24"/>
      <c r="AL1005" s="24"/>
      <c r="AM1005" s="24"/>
      <c r="AN1005" s="24"/>
      <c r="AO1005" s="24"/>
      <c r="AP1005" s="26"/>
      <c r="AX1005" s="16"/>
      <c r="BF1005" s="16"/>
      <c r="BH1005" s="16"/>
    </row>
  </sheetData>
  <mergeCells count="13">
    <mergeCell ref="BG2:BH2"/>
    <mergeCell ref="A39:B39"/>
    <mergeCell ref="A48:B48"/>
    <mergeCell ref="A49:A50"/>
    <mergeCell ref="A54:B54"/>
    <mergeCell ref="C2:J2"/>
    <mergeCell ref="AY2:BF2"/>
    <mergeCell ref="AQ2:AX2"/>
    <mergeCell ref="A1:B1"/>
    <mergeCell ref="AI2:AP2"/>
    <mergeCell ref="AA2:AH2"/>
    <mergeCell ref="K2:R2"/>
    <mergeCell ref="S2:Z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I1003"/>
  <sheetViews>
    <sheetView workbookViewId="0">
      <pane xSplit="2" ySplit="3" topLeftCell="AA10" activePane="bottomRight" state="frozen"/>
      <selection pane="topRight" activeCell="C1" sqref="C1"/>
      <selection pane="bottomLeft" activeCell="A4" sqref="A4"/>
      <selection pane="bottomRight" activeCell="AC17" sqref="AC17"/>
    </sheetView>
  </sheetViews>
  <sheetFormatPr defaultColWidth="14.42578125" defaultRowHeight="15.75" customHeight="1" x14ac:dyDescent="0.2"/>
  <cols>
    <col min="1" max="1" width="14.28515625" customWidth="1"/>
    <col min="2" max="2" width="14.85546875" customWidth="1"/>
    <col min="3" max="26" width="7.85546875" customWidth="1"/>
    <col min="27" max="38" width="8.85546875" customWidth="1"/>
    <col min="39" max="39" width="8.7109375" customWidth="1"/>
    <col min="40" max="43" width="8.85546875" customWidth="1"/>
    <col min="44" max="46" width="7.85546875" customWidth="1"/>
    <col min="47" max="47" width="8.85546875" customWidth="1"/>
    <col min="48" max="50" width="7.85546875" customWidth="1"/>
    <col min="51" max="54" width="8" customWidth="1"/>
    <col min="55" max="58" width="8.28515625" customWidth="1"/>
    <col min="59" max="59" width="10.85546875" customWidth="1"/>
    <col min="60" max="60" width="10.5703125" customWidth="1"/>
  </cols>
  <sheetData>
    <row r="1" spans="1:61" ht="15.75" customHeight="1" x14ac:dyDescent="0.2">
      <c r="A1" s="859" t="s">
        <v>0</v>
      </c>
      <c r="B1" s="856"/>
      <c r="C1" s="6"/>
      <c r="D1" s="7"/>
      <c r="E1" s="7"/>
      <c r="F1" s="7"/>
      <c r="G1" s="7"/>
      <c r="H1" s="7"/>
      <c r="I1" s="7"/>
      <c r="J1" s="245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6"/>
      <c r="BH1" s="245"/>
      <c r="BI1" s="75"/>
    </row>
    <row r="2" spans="1:61" ht="15.75" customHeight="1" x14ac:dyDescent="0.2">
      <c r="B2" s="323"/>
      <c r="C2" s="857" t="s">
        <v>66</v>
      </c>
      <c r="D2" s="856"/>
      <c r="E2" s="856"/>
      <c r="F2" s="856"/>
      <c r="G2" s="856"/>
      <c r="H2" s="856"/>
      <c r="I2" s="856"/>
      <c r="J2" s="858"/>
      <c r="K2" s="855" t="s">
        <v>11</v>
      </c>
      <c r="L2" s="856"/>
      <c r="M2" s="856"/>
      <c r="N2" s="856"/>
      <c r="O2" s="856"/>
      <c r="P2" s="856"/>
      <c r="Q2" s="856"/>
      <c r="R2" s="856"/>
      <c r="S2" s="857" t="s">
        <v>13</v>
      </c>
      <c r="T2" s="856"/>
      <c r="U2" s="856"/>
      <c r="V2" s="856"/>
      <c r="W2" s="856"/>
      <c r="X2" s="856"/>
      <c r="Y2" s="856"/>
      <c r="Z2" s="858"/>
      <c r="AA2" s="855" t="s">
        <v>17</v>
      </c>
      <c r="AB2" s="856"/>
      <c r="AC2" s="856"/>
      <c r="AD2" s="856"/>
      <c r="AE2" s="856"/>
      <c r="AF2" s="856"/>
      <c r="AG2" s="856"/>
      <c r="AH2" s="856"/>
      <c r="AI2" s="857" t="s">
        <v>19</v>
      </c>
      <c r="AJ2" s="856"/>
      <c r="AK2" s="856"/>
      <c r="AL2" s="856"/>
      <c r="AM2" s="856"/>
      <c r="AN2" s="856"/>
      <c r="AO2" s="856"/>
      <c r="AP2" s="858"/>
      <c r="AQ2" s="855" t="s">
        <v>3</v>
      </c>
      <c r="AR2" s="856"/>
      <c r="AS2" s="856"/>
      <c r="AT2" s="856"/>
      <c r="AU2" s="856"/>
      <c r="AV2" s="856"/>
      <c r="AW2" s="856"/>
      <c r="AX2" s="856"/>
      <c r="AY2" s="857" t="s">
        <v>20</v>
      </c>
      <c r="AZ2" s="856"/>
      <c r="BA2" s="856"/>
      <c r="BB2" s="856"/>
      <c r="BC2" s="856"/>
      <c r="BD2" s="856"/>
      <c r="BE2" s="856"/>
      <c r="BF2" s="858"/>
      <c r="BG2" s="857" t="s">
        <v>148</v>
      </c>
      <c r="BH2" s="858"/>
      <c r="BI2" s="310"/>
    </row>
    <row r="3" spans="1:61" ht="15.75" customHeight="1" x14ac:dyDescent="0.2">
      <c r="A3" s="324" t="s">
        <v>4</v>
      </c>
      <c r="B3" s="313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3" t="s">
        <v>106</v>
      </c>
      <c r="BH3" s="25" t="s">
        <v>109</v>
      </c>
      <c r="BI3" s="325"/>
    </row>
    <row r="4" spans="1:61" ht="15.75" customHeight="1" x14ac:dyDescent="0.2">
      <c r="A4" s="315" t="s">
        <v>151</v>
      </c>
      <c r="B4" s="316" t="s">
        <v>152</v>
      </c>
      <c r="C4" s="326">
        <v>83</v>
      </c>
      <c r="D4" s="327">
        <v>81</v>
      </c>
      <c r="E4" s="328"/>
      <c r="F4" s="328"/>
      <c r="G4" s="329">
        <v>79.274718629999995</v>
      </c>
      <c r="H4" s="329">
        <v>80.232706980000003</v>
      </c>
      <c r="I4" s="319"/>
      <c r="J4" s="320"/>
      <c r="K4" s="327">
        <v>83</v>
      </c>
      <c r="L4" s="327">
        <v>84</v>
      </c>
      <c r="M4" s="328"/>
      <c r="N4" s="328"/>
      <c r="O4" s="327">
        <v>87</v>
      </c>
      <c r="P4" s="327">
        <v>80</v>
      </c>
      <c r="Q4" s="328"/>
      <c r="R4" s="328"/>
      <c r="S4" s="326">
        <v>76</v>
      </c>
      <c r="T4" s="327">
        <v>77</v>
      </c>
      <c r="U4" s="328"/>
      <c r="V4" s="328"/>
      <c r="W4" s="327">
        <v>84</v>
      </c>
      <c r="X4" s="327">
        <v>86</v>
      </c>
      <c r="Y4" s="328"/>
      <c r="Z4" s="330"/>
      <c r="AA4" s="327">
        <v>74</v>
      </c>
      <c r="AB4" s="327">
        <v>76</v>
      </c>
      <c r="AC4" s="328"/>
      <c r="AD4" s="328"/>
      <c r="AE4" s="327">
        <v>71</v>
      </c>
      <c r="AF4" s="327">
        <v>83</v>
      </c>
      <c r="AG4" s="328">
        <v>77</v>
      </c>
      <c r="AH4" s="328">
        <v>8.4852813739999995</v>
      </c>
      <c r="AI4" s="326">
        <v>81</v>
      </c>
      <c r="AJ4" s="327">
        <v>83</v>
      </c>
      <c r="AK4" s="328">
        <v>82</v>
      </c>
      <c r="AL4" s="328">
        <v>1.414213562</v>
      </c>
      <c r="AM4" s="327">
        <v>75</v>
      </c>
      <c r="AN4" s="327">
        <v>81</v>
      </c>
      <c r="AO4" s="328">
        <v>78</v>
      </c>
      <c r="AP4" s="330">
        <v>4.2426406869999997</v>
      </c>
      <c r="AQ4" s="327">
        <v>82</v>
      </c>
      <c r="AR4" s="327">
        <v>81</v>
      </c>
      <c r="AS4" s="328"/>
      <c r="AT4" s="328"/>
      <c r="AU4" s="327">
        <v>84</v>
      </c>
      <c r="AV4" s="327">
        <v>84</v>
      </c>
      <c r="AW4" s="328"/>
      <c r="AX4" s="328"/>
      <c r="AY4" s="326">
        <v>83</v>
      </c>
      <c r="AZ4" s="327">
        <v>81</v>
      </c>
      <c r="BA4" s="328"/>
      <c r="BB4" s="328"/>
      <c r="BC4" s="327">
        <v>80</v>
      </c>
      <c r="BD4" s="327">
        <v>85</v>
      </c>
      <c r="BE4" s="328"/>
      <c r="BF4" s="330"/>
      <c r="BG4" s="326">
        <v>84</v>
      </c>
      <c r="BH4" s="331">
        <v>80</v>
      </c>
      <c r="BI4" s="322"/>
    </row>
    <row r="5" spans="1:61" ht="15.75" customHeight="1" x14ac:dyDescent="0.2">
      <c r="A5" s="315" t="s">
        <v>153</v>
      </c>
      <c r="B5" s="316" t="s">
        <v>152</v>
      </c>
      <c r="C5" s="326">
        <v>94</v>
      </c>
      <c r="D5" s="327">
        <v>94</v>
      </c>
      <c r="E5" s="328"/>
      <c r="F5" s="328"/>
      <c r="G5" s="329">
        <v>95.340131600000007</v>
      </c>
      <c r="H5" s="329">
        <v>95.885091700000004</v>
      </c>
      <c r="I5" s="319"/>
      <c r="J5" s="320"/>
      <c r="K5" s="327">
        <v>95</v>
      </c>
      <c r="L5" s="327">
        <v>96</v>
      </c>
      <c r="M5" s="328"/>
      <c r="N5" s="328"/>
      <c r="O5" s="327">
        <v>95</v>
      </c>
      <c r="P5" s="327">
        <v>96</v>
      </c>
      <c r="Q5" s="328"/>
      <c r="R5" s="328"/>
      <c r="S5" s="326">
        <v>95</v>
      </c>
      <c r="T5" s="327">
        <v>93</v>
      </c>
      <c r="U5" s="328"/>
      <c r="V5" s="328"/>
      <c r="W5" s="327">
        <v>94</v>
      </c>
      <c r="X5" s="327">
        <v>95</v>
      </c>
      <c r="Y5" s="328"/>
      <c r="Z5" s="330"/>
      <c r="AA5" s="327">
        <v>89</v>
      </c>
      <c r="AB5" s="327">
        <v>89</v>
      </c>
      <c r="AC5" s="328"/>
      <c r="AD5" s="328"/>
      <c r="AE5" s="327">
        <v>88</v>
      </c>
      <c r="AF5" s="327">
        <v>90</v>
      </c>
      <c r="AG5" s="328">
        <v>89</v>
      </c>
      <c r="AH5" s="328">
        <v>1.414213562</v>
      </c>
      <c r="AI5" s="326">
        <v>93</v>
      </c>
      <c r="AJ5" s="327">
        <v>93</v>
      </c>
      <c r="AK5" s="328">
        <v>93</v>
      </c>
      <c r="AL5" s="328">
        <v>0</v>
      </c>
      <c r="AM5" s="327">
        <v>94</v>
      </c>
      <c r="AN5" s="327">
        <v>93</v>
      </c>
      <c r="AO5" s="328">
        <v>93.5</v>
      </c>
      <c r="AP5" s="330">
        <v>0.70710678120000003</v>
      </c>
      <c r="AQ5" s="327">
        <v>94</v>
      </c>
      <c r="AR5" s="327">
        <v>96</v>
      </c>
      <c r="AS5" s="328"/>
      <c r="AT5" s="328"/>
      <c r="AU5" s="327">
        <v>94</v>
      </c>
      <c r="AV5" s="327">
        <v>91</v>
      </c>
      <c r="AW5" s="328"/>
      <c r="AX5" s="328"/>
      <c r="AY5" s="326">
        <v>93</v>
      </c>
      <c r="AZ5" s="327">
        <v>93</v>
      </c>
      <c r="BA5" s="328"/>
      <c r="BB5" s="328"/>
      <c r="BC5" s="327">
        <v>94</v>
      </c>
      <c r="BD5" s="327">
        <v>92</v>
      </c>
      <c r="BE5" s="328"/>
      <c r="BF5" s="330"/>
      <c r="BG5" s="326">
        <v>93</v>
      </c>
      <c r="BH5" s="331">
        <v>94</v>
      </c>
      <c r="BI5" s="322"/>
    </row>
    <row r="6" spans="1:61" ht="15.75" customHeight="1" x14ac:dyDescent="0.2">
      <c r="A6" s="315" t="s">
        <v>154</v>
      </c>
      <c r="B6" s="316" t="s">
        <v>152</v>
      </c>
      <c r="C6" s="326">
        <v>95</v>
      </c>
      <c r="D6" s="327">
        <v>92</v>
      </c>
      <c r="E6" s="328"/>
      <c r="F6" s="328"/>
      <c r="G6" s="329">
        <v>92.748909350000005</v>
      </c>
      <c r="H6" s="329">
        <v>92.654575050000005</v>
      </c>
      <c r="I6" s="319"/>
      <c r="J6" s="320"/>
      <c r="K6" s="327">
        <v>92</v>
      </c>
      <c r="L6" s="327">
        <v>91</v>
      </c>
      <c r="M6" s="328"/>
      <c r="N6" s="328"/>
      <c r="O6" s="327">
        <v>92</v>
      </c>
      <c r="P6" s="327">
        <v>91</v>
      </c>
      <c r="Q6" s="328"/>
      <c r="R6" s="328"/>
      <c r="S6" s="326">
        <v>90</v>
      </c>
      <c r="T6" s="327">
        <v>91</v>
      </c>
      <c r="U6" s="328"/>
      <c r="V6" s="328"/>
      <c r="W6" s="327">
        <v>91</v>
      </c>
      <c r="X6" s="327">
        <v>92</v>
      </c>
      <c r="Y6" s="328"/>
      <c r="Z6" s="330"/>
      <c r="AA6" s="327">
        <v>80</v>
      </c>
      <c r="AB6" s="327">
        <v>83</v>
      </c>
      <c r="AC6" s="328"/>
      <c r="AD6" s="328"/>
      <c r="AE6" s="327">
        <v>81</v>
      </c>
      <c r="AF6" s="327">
        <v>84</v>
      </c>
      <c r="AG6" s="328">
        <v>82.5</v>
      </c>
      <c r="AH6" s="328">
        <v>2.1213203439999999</v>
      </c>
      <c r="AI6" s="326">
        <v>88</v>
      </c>
      <c r="AJ6" s="327">
        <v>89</v>
      </c>
      <c r="AK6" s="328">
        <v>88.5</v>
      </c>
      <c r="AL6" s="328">
        <v>0.70710678120000003</v>
      </c>
      <c r="AM6" s="327">
        <v>87</v>
      </c>
      <c r="AN6" s="327">
        <v>89</v>
      </c>
      <c r="AO6" s="328">
        <v>88</v>
      </c>
      <c r="AP6" s="330">
        <v>1.414213562</v>
      </c>
      <c r="AQ6" s="327">
        <v>87</v>
      </c>
      <c r="AR6" s="327">
        <v>89</v>
      </c>
      <c r="AS6" s="328"/>
      <c r="AT6" s="328"/>
      <c r="AU6" s="327">
        <v>88</v>
      </c>
      <c r="AV6" s="327">
        <v>88</v>
      </c>
      <c r="AW6" s="328"/>
      <c r="AX6" s="328"/>
      <c r="AY6" s="326">
        <v>89</v>
      </c>
      <c r="AZ6" s="327">
        <v>88</v>
      </c>
      <c r="BA6" s="328"/>
      <c r="BB6" s="328"/>
      <c r="BC6" s="327">
        <v>88</v>
      </c>
      <c r="BD6" s="327">
        <v>89</v>
      </c>
      <c r="BE6" s="328"/>
      <c r="BF6" s="330"/>
      <c r="BG6" s="326">
        <v>91</v>
      </c>
      <c r="BH6" s="331">
        <v>91</v>
      </c>
      <c r="BI6" s="322"/>
    </row>
    <row r="7" spans="1:61" ht="15.75" customHeight="1" x14ac:dyDescent="0.2">
      <c r="A7" s="46" t="s">
        <v>110</v>
      </c>
      <c r="B7" s="316">
        <v>1.1000000000000001E-3</v>
      </c>
      <c r="C7" s="332">
        <v>4.2599999999999999E-2</v>
      </c>
      <c r="D7" s="333">
        <v>3.3700000000000001E-2</v>
      </c>
      <c r="E7" s="49">
        <v>3.8150000000000003E-2</v>
      </c>
      <c r="F7" s="49">
        <v>6.2932503530000001E-3</v>
      </c>
      <c r="G7" s="141">
        <v>4.871320589E-2</v>
      </c>
      <c r="H7" s="141">
        <v>4.8393156719999997E-2</v>
      </c>
      <c r="I7" s="55">
        <v>4.8553181309999999E-2</v>
      </c>
      <c r="J7" s="58">
        <v>2.263089384E-4</v>
      </c>
      <c r="K7" s="333">
        <v>3.7999999999999999E-2</v>
      </c>
      <c r="L7" s="333">
        <v>4.1399999999999999E-2</v>
      </c>
      <c r="M7" s="49">
        <v>3.9699999999999999E-2</v>
      </c>
      <c r="N7" s="49">
        <v>2.4041630560000002E-3</v>
      </c>
      <c r="O7" s="333">
        <v>8.2000000000000003E-2</v>
      </c>
      <c r="P7" s="333">
        <v>5.6000000000000001E-2</v>
      </c>
      <c r="Q7" s="49">
        <v>6.9000000000000006E-2</v>
      </c>
      <c r="R7" s="49">
        <v>1.838477631E-2</v>
      </c>
      <c r="S7" s="332">
        <v>6.88E-2</v>
      </c>
      <c r="T7" s="333">
        <v>6.9199999999999998E-2</v>
      </c>
      <c r="U7" s="49">
        <v>6.9000000000000006E-2</v>
      </c>
      <c r="V7" s="49">
        <v>2.8284271250000003E-4</v>
      </c>
      <c r="W7" s="333">
        <v>0.15620000000000001</v>
      </c>
      <c r="X7" s="333">
        <v>0.1547</v>
      </c>
      <c r="Y7" s="49">
        <v>0.15545</v>
      </c>
      <c r="Z7" s="57">
        <v>1.0606601719999999E-3</v>
      </c>
      <c r="AA7" s="333">
        <v>2.24E-2</v>
      </c>
      <c r="AB7" s="333">
        <v>2.3E-2</v>
      </c>
      <c r="AC7" s="49">
        <v>2.2700000000000001E-2</v>
      </c>
      <c r="AD7" s="49">
        <v>4.242640687E-4</v>
      </c>
      <c r="AE7" s="333">
        <v>3.5400000000000001E-2</v>
      </c>
      <c r="AF7" s="333">
        <v>3.1800000000000002E-2</v>
      </c>
      <c r="AG7" s="49">
        <v>3.3599999999999998E-2</v>
      </c>
      <c r="AH7" s="49">
        <v>2.5455844120000001E-3</v>
      </c>
      <c r="AI7" s="332">
        <v>5.2499999999999998E-2</v>
      </c>
      <c r="AJ7" s="333">
        <v>5.0799999999999998E-2</v>
      </c>
      <c r="AK7" s="49">
        <v>5.1650000000000001E-2</v>
      </c>
      <c r="AL7" s="49">
        <v>1.2020815280000001E-3</v>
      </c>
      <c r="AM7" s="333">
        <v>0.10920000000000001</v>
      </c>
      <c r="AN7" s="333">
        <v>0.1042</v>
      </c>
      <c r="AO7" s="49">
        <v>0.1067</v>
      </c>
      <c r="AP7" s="57">
        <v>3.5355339059999998E-3</v>
      </c>
      <c r="AQ7" s="333">
        <v>2.8500000000000001E-2</v>
      </c>
      <c r="AR7" s="333">
        <v>2.9700000000000001E-2</v>
      </c>
      <c r="AS7" s="49">
        <v>2.9100000000000001E-2</v>
      </c>
      <c r="AT7" s="49">
        <v>8.4852813739999999E-4</v>
      </c>
      <c r="AU7" s="333">
        <v>5.1900000000000002E-2</v>
      </c>
      <c r="AV7" s="333">
        <v>5.2200000000000003E-2</v>
      </c>
      <c r="AW7" s="49">
        <v>5.2049999999999999E-2</v>
      </c>
      <c r="AX7" s="49">
        <v>2.1213203439999999E-4</v>
      </c>
      <c r="AY7" s="332">
        <v>2.8400000000000002E-2</v>
      </c>
      <c r="AZ7" s="333">
        <v>3.1800000000000002E-2</v>
      </c>
      <c r="BA7" s="49">
        <v>3.0099999999999998E-2</v>
      </c>
      <c r="BB7" s="49">
        <v>2.4041630560000002E-3</v>
      </c>
      <c r="BC7" s="333">
        <v>7.4200000000000002E-2</v>
      </c>
      <c r="BD7" s="333">
        <v>7.9299999999999995E-2</v>
      </c>
      <c r="BE7" s="49">
        <v>7.6749999999999999E-2</v>
      </c>
      <c r="BF7" s="57">
        <v>3.606244584E-3</v>
      </c>
      <c r="BG7" s="332">
        <v>6.8999999999999999E-3</v>
      </c>
      <c r="BH7" s="334">
        <v>4.7999999999999996E-3</v>
      </c>
    </row>
    <row r="8" spans="1:61" ht="15.75" customHeight="1" x14ac:dyDescent="0.2">
      <c r="A8" s="46" t="s">
        <v>111</v>
      </c>
      <c r="B8" s="316">
        <v>8.0000000000000002E-3</v>
      </c>
      <c r="C8" s="332" t="s">
        <v>12</v>
      </c>
      <c r="D8" s="333" t="s">
        <v>12</v>
      </c>
      <c r="E8" s="49" t="s">
        <v>181</v>
      </c>
      <c r="F8" s="49" t="s">
        <v>181</v>
      </c>
      <c r="G8" s="141" t="s">
        <v>12</v>
      </c>
      <c r="H8" s="141" t="s">
        <v>12</v>
      </c>
      <c r="I8" s="55" t="s">
        <v>181</v>
      </c>
      <c r="J8" s="58" t="s">
        <v>181</v>
      </c>
      <c r="K8" s="333" t="s">
        <v>12</v>
      </c>
      <c r="L8" s="333" t="s">
        <v>12</v>
      </c>
      <c r="M8" s="49" t="s">
        <v>181</v>
      </c>
      <c r="N8" s="49" t="s">
        <v>181</v>
      </c>
      <c r="O8" s="333" t="s">
        <v>12</v>
      </c>
      <c r="P8" s="333" t="s">
        <v>12</v>
      </c>
      <c r="Q8" s="49" t="s">
        <v>181</v>
      </c>
      <c r="R8" s="49" t="s">
        <v>181</v>
      </c>
      <c r="S8" s="332" t="s">
        <v>12</v>
      </c>
      <c r="T8" s="333">
        <v>9.1000000000000004E-3</v>
      </c>
      <c r="U8" s="49">
        <v>9.1000000000000004E-3</v>
      </c>
      <c r="V8" s="49" t="s">
        <v>181</v>
      </c>
      <c r="W8" s="333">
        <v>1.29E-2</v>
      </c>
      <c r="X8" s="333">
        <v>9.9000000000000008E-3</v>
      </c>
      <c r="Y8" s="49">
        <v>1.14E-2</v>
      </c>
      <c r="Z8" s="57">
        <v>2.1213203439999998E-3</v>
      </c>
      <c r="AA8" s="333">
        <v>3.4299999999999997E-2</v>
      </c>
      <c r="AB8" s="333">
        <v>3.5799999999999998E-2</v>
      </c>
      <c r="AC8" s="49">
        <v>3.5049999999999998E-2</v>
      </c>
      <c r="AD8" s="49">
        <v>1.0606601719999999E-3</v>
      </c>
      <c r="AE8" s="333">
        <v>3.8800000000000001E-2</v>
      </c>
      <c r="AF8" s="333">
        <v>2.7799999999999998E-2</v>
      </c>
      <c r="AG8" s="49">
        <v>3.3300000000000003E-2</v>
      </c>
      <c r="AH8" s="49">
        <v>7.7781745930000003E-3</v>
      </c>
      <c r="AI8" s="332">
        <v>1.2800000000000001E-2</v>
      </c>
      <c r="AJ8" s="333">
        <v>9.4000000000000004E-3</v>
      </c>
      <c r="AK8" s="49">
        <v>1.11E-2</v>
      </c>
      <c r="AL8" s="49">
        <v>2.4041630560000002E-3</v>
      </c>
      <c r="AM8" s="333">
        <v>1.5699999999999999E-2</v>
      </c>
      <c r="AN8" s="333">
        <v>1.46E-2</v>
      </c>
      <c r="AO8" s="49">
        <v>1.515E-2</v>
      </c>
      <c r="AP8" s="57">
        <v>7.7781745930000003E-4</v>
      </c>
      <c r="AQ8" s="333">
        <v>1.6400000000000001E-2</v>
      </c>
      <c r="AR8" s="333">
        <v>1.54E-2</v>
      </c>
      <c r="AS8" s="49">
        <v>1.5900000000000001E-2</v>
      </c>
      <c r="AT8" s="49">
        <v>7.0710678119999997E-4</v>
      </c>
      <c r="AU8" s="333">
        <v>1.7899999999999999E-2</v>
      </c>
      <c r="AV8" s="333">
        <v>1.44E-2</v>
      </c>
      <c r="AW8" s="49">
        <v>1.6150000000000001E-2</v>
      </c>
      <c r="AX8" s="49">
        <v>2.4748737339999999E-3</v>
      </c>
      <c r="AY8" s="332">
        <v>1.7000000000000001E-2</v>
      </c>
      <c r="AZ8" s="333">
        <v>1.03E-2</v>
      </c>
      <c r="BA8" s="49">
        <v>1.3650000000000001E-2</v>
      </c>
      <c r="BB8" s="49">
        <v>4.7376154339999997E-3</v>
      </c>
      <c r="BC8" s="333">
        <v>1.0699999999999999E-2</v>
      </c>
      <c r="BD8" s="333">
        <v>1.3599999999999999E-2</v>
      </c>
      <c r="BE8" s="49">
        <v>1.2149999999999999E-2</v>
      </c>
      <c r="BF8" s="57">
        <v>2.0506096650000001E-3</v>
      </c>
      <c r="BG8" s="332">
        <v>9.2999999999999992E-3</v>
      </c>
      <c r="BH8" s="334">
        <v>9.2999999999999992E-3</v>
      </c>
    </row>
    <row r="9" spans="1:61" ht="15.75" customHeight="1" x14ac:dyDescent="0.2">
      <c r="A9" s="46" t="s">
        <v>112</v>
      </c>
      <c r="B9" s="316">
        <v>1.61E-2</v>
      </c>
      <c r="C9" s="332">
        <v>5.2499999999999998E-2</v>
      </c>
      <c r="D9" s="333">
        <v>3.3700000000000001E-2</v>
      </c>
      <c r="E9" s="49">
        <v>4.3099999999999999E-2</v>
      </c>
      <c r="F9" s="49">
        <v>1.329360749E-2</v>
      </c>
      <c r="G9" s="141">
        <v>1.9641855279999999E-2</v>
      </c>
      <c r="H9" s="141" t="s">
        <v>12</v>
      </c>
      <c r="I9" s="55">
        <v>1.9641855279999999E-2</v>
      </c>
      <c r="J9" s="58" t="s">
        <v>181</v>
      </c>
      <c r="K9" s="333" t="s">
        <v>12</v>
      </c>
      <c r="L9" s="333" t="s">
        <v>12</v>
      </c>
      <c r="M9" s="49" t="s">
        <v>181</v>
      </c>
      <c r="N9" s="49" t="s">
        <v>181</v>
      </c>
      <c r="O9" s="333" t="s">
        <v>12</v>
      </c>
      <c r="P9" s="333" t="s">
        <v>12</v>
      </c>
      <c r="Q9" s="49" t="s">
        <v>181</v>
      </c>
      <c r="R9" s="49" t="s">
        <v>181</v>
      </c>
      <c r="S9" s="332" t="s">
        <v>12</v>
      </c>
      <c r="T9" s="333" t="s">
        <v>12</v>
      </c>
      <c r="U9" s="49" t="s">
        <v>181</v>
      </c>
      <c r="V9" s="49" t="s">
        <v>181</v>
      </c>
      <c r="W9" s="333">
        <v>9.5100000000000004E-2</v>
      </c>
      <c r="X9" s="333">
        <v>5.8599999999999999E-2</v>
      </c>
      <c r="Y9" s="49">
        <v>7.6850000000000002E-2</v>
      </c>
      <c r="Z9" s="57">
        <v>2.5809397509999998E-2</v>
      </c>
      <c r="AA9" s="333">
        <v>6.3200000000000006E-2</v>
      </c>
      <c r="AB9" s="333">
        <v>5.0599999999999999E-2</v>
      </c>
      <c r="AC9" s="49">
        <v>5.6899999999999999E-2</v>
      </c>
      <c r="AD9" s="49">
        <v>8.9095454429999991E-3</v>
      </c>
      <c r="AE9" s="333">
        <v>4.36E-2</v>
      </c>
      <c r="AF9" s="333">
        <v>3.5000000000000003E-2</v>
      </c>
      <c r="AG9" s="49">
        <v>3.9300000000000002E-2</v>
      </c>
      <c r="AH9" s="49">
        <v>6.0811183180000004E-3</v>
      </c>
      <c r="AI9" s="332">
        <v>2.0899999999999998E-2</v>
      </c>
      <c r="AJ9" s="333">
        <v>1.66E-2</v>
      </c>
      <c r="AK9" s="49">
        <v>1.8749999999999999E-2</v>
      </c>
      <c r="AL9" s="49">
        <v>3.0405591590000002E-3</v>
      </c>
      <c r="AM9" s="333" t="s">
        <v>12</v>
      </c>
      <c r="AN9" s="333" t="s">
        <v>12</v>
      </c>
      <c r="AO9" s="49" t="s">
        <v>181</v>
      </c>
      <c r="AP9" s="57" t="s">
        <v>181</v>
      </c>
      <c r="AQ9" s="333">
        <v>0.1019</v>
      </c>
      <c r="AR9" s="333">
        <v>6.2899999999999998E-2</v>
      </c>
      <c r="AS9" s="49">
        <v>8.2400000000000001E-2</v>
      </c>
      <c r="AT9" s="49">
        <v>2.7577164469999998E-2</v>
      </c>
      <c r="AU9" s="333">
        <v>4.65E-2</v>
      </c>
      <c r="AV9" s="333">
        <v>3.7100000000000001E-2</v>
      </c>
      <c r="AW9" s="49">
        <v>4.1799999999999997E-2</v>
      </c>
      <c r="AX9" s="49">
        <v>6.6468037429999998E-3</v>
      </c>
      <c r="AY9" s="332">
        <v>4.6899999999999997E-2</v>
      </c>
      <c r="AZ9" s="333">
        <v>4.2999999999999997E-2</v>
      </c>
      <c r="BA9" s="49">
        <v>4.4949999999999997E-2</v>
      </c>
      <c r="BB9" s="49">
        <v>2.7577164469999998E-3</v>
      </c>
      <c r="BC9" s="333">
        <v>0.04</v>
      </c>
      <c r="BD9" s="333">
        <v>3.9699999999999999E-2</v>
      </c>
      <c r="BE9" s="49">
        <v>3.9849999999999997E-2</v>
      </c>
      <c r="BF9" s="57">
        <v>2.1213203439999999E-4</v>
      </c>
      <c r="BG9" s="332" t="s">
        <v>12</v>
      </c>
      <c r="BH9" s="334" t="s">
        <v>12</v>
      </c>
    </row>
    <row r="10" spans="1:61" ht="15.75" customHeight="1" x14ac:dyDescent="0.2">
      <c r="A10" s="46" t="s">
        <v>113</v>
      </c>
      <c r="B10" s="316">
        <v>2.9999999999999997E-4</v>
      </c>
      <c r="C10" s="332">
        <v>3.2399999999999998E-2</v>
      </c>
      <c r="D10" s="333">
        <v>3.27E-2</v>
      </c>
      <c r="E10" s="49">
        <v>3.2550000000000003E-2</v>
      </c>
      <c r="F10" s="49">
        <v>2.1213203439999999E-4</v>
      </c>
      <c r="G10" s="141">
        <v>3.6189305810000003E-2</v>
      </c>
      <c r="H10" s="141">
        <v>3.3372186669999998E-2</v>
      </c>
      <c r="I10" s="55">
        <v>3.478074624E-2</v>
      </c>
      <c r="J10" s="58">
        <v>1.9920040470000002E-3</v>
      </c>
      <c r="K10" s="333">
        <v>3.3000000000000002E-2</v>
      </c>
      <c r="L10" s="333">
        <v>3.3500000000000002E-2</v>
      </c>
      <c r="M10" s="49">
        <v>3.3250000000000002E-2</v>
      </c>
      <c r="N10" s="49">
        <v>3.5355339059999998E-4</v>
      </c>
      <c r="O10" s="333">
        <v>3.4700000000000002E-2</v>
      </c>
      <c r="P10" s="333">
        <v>3.39E-2</v>
      </c>
      <c r="Q10" s="49">
        <v>3.4299999999999997E-2</v>
      </c>
      <c r="R10" s="49">
        <v>5.6568542489999997E-4</v>
      </c>
      <c r="S10" s="332">
        <v>3.3599999999999998E-2</v>
      </c>
      <c r="T10" s="333">
        <v>3.32E-2</v>
      </c>
      <c r="U10" s="49">
        <v>3.3399999999999999E-2</v>
      </c>
      <c r="V10" s="49">
        <v>2.8284271250000003E-4</v>
      </c>
      <c r="W10" s="333">
        <v>3.3599999999999998E-2</v>
      </c>
      <c r="X10" s="333">
        <v>3.3399999999999999E-2</v>
      </c>
      <c r="Y10" s="49">
        <v>3.3500000000000002E-2</v>
      </c>
      <c r="Z10" s="57">
        <v>1.414213562E-4</v>
      </c>
      <c r="AA10" s="333">
        <v>5.1999999999999998E-3</v>
      </c>
      <c r="AB10" s="333">
        <v>4.7000000000000002E-3</v>
      </c>
      <c r="AC10" s="49">
        <v>4.9500000000000004E-3</v>
      </c>
      <c r="AD10" s="49">
        <v>3.5355339059999998E-4</v>
      </c>
      <c r="AE10" s="333">
        <v>4.7000000000000002E-3</v>
      </c>
      <c r="AF10" s="333">
        <v>4.5999999999999999E-3</v>
      </c>
      <c r="AG10" s="49">
        <v>4.6499999999999996E-3</v>
      </c>
      <c r="AH10" s="49">
        <v>7.0710678120000005E-5</v>
      </c>
      <c r="AI10" s="332">
        <v>2.76E-2</v>
      </c>
      <c r="AJ10" s="333">
        <v>2.7699999999999999E-2</v>
      </c>
      <c r="AK10" s="49">
        <v>2.7650000000000001E-2</v>
      </c>
      <c r="AL10" s="49">
        <v>7.0710678120000005E-5</v>
      </c>
      <c r="AM10" s="333">
        <v>2.8400000000000002E-2</v>
      </c>
      <c r="AN10" s="333">
        <v>2.7799999999999998E-2</v>
      </c>
      <c r="AO10" s="49">
        <v>2.81E-2</v>
      </c>
      <c r="AP10" s="57">
        <v>4.242640687E-4</v>
      </c>
      <c r="AQ10" s="333">
        <v>3.4000000000000002E-2</v>
      </c>
      <c r="AR10" s="333">
        <v>3.3300000000000003E-2</v>
      </c>
      <c r="AS10" s="49">
        <v>3.3649999999999999E-2</v>
      </c>
      <c r="AT10" s="49">
        <v>4.9497474680000001E-4</v>
      </c>
      <c r="AU10" s="333">
        <v>3.3799999999999997E-2</v>
      </c>
      <c r="AV10" s="333">
        <v>3.4299999999999997E-2</v>
      </c>
      <c r="AW10" s="49">
        <v>3.4049999999999997E-2</v>
      </c>
      <c r="AX10" s="49">
        <v>3.5355339059999998E-4</v>
      </c>
      <c r="AY10" s="332">
        <v>3.2300000000000002E-2</v>
      </c>
      <c r="AZ10" s="333">
        <v>3.27E-2</v>
      </c>
      <c r="BA10" s="49">
        <v>3.2500000000000001E-2</v>
      </c>
      <c r="BB10" s="49">
        <v>2.8284271250000003E-4</v>
      </c>
      <c r="BC10" s="333">
        <v>3.32E-2</v>
      </c>
      <c r="BD10" s="333">
        <v>3.3000000000000002E-2</v>
      </c>
      <c r="BE10" s="49">
        <v>3.3099999999999997E-2</v>
      </c>
      <c r="BF10" s="57">
        <v>1.414213562E-4</v>
      </c>
      <c r="BG10" s="332">
        <v>3.1300000000000001E-2</v>
      </c>
      <c r="BH10" s="334">
        <v>3.1199999999999999E-2</v>
      </c>
    </row>
    <row r="11" spans="1:61" ht="15.75" customHeight="1" x14ac:dyDescent="0.2">
      <c r="A11" s="46" t="s">
        <v>114</v>
      </c>
      <c r="B11" s="316">
        <v>2.0000000000000001E-4</v>
      </c>
      <c r="C11" s="332" t="s">
        <v>12</v>
      </c>
      <c r="D11" s="333" t="s">
        <v>12</v>
      </c>
      <c r="E11" s="49" t="s">
        <v>181</v>
      </c>
      <c r="F11" s="49" t="s">
        <v>181</v>
      </c>
      <c r="G11" s="141" t="s">
        <v>12</v>
      </c>
      <c r="H11" s="141" t="s">
        <v>12</v>
      </c>
      <c r="I11" s="55" t="s">
        <v>181</v>
      </c>
      <c r="J11" s="58" t="s">
        <v>181</v>
      </c>
      <c r="K11" s="333" t="s">
        <v>12</v>
      </c>
      <c r="L11" s="333" t="s">
        <v>12</v>
      </c>
      <c r="M11" s="49" t="s">
        <v>181</v>
      </c>
      <c r="N11" s="49" t="s">
        <v>181</v>
      </c>
      <c r="O11" s="333" t="s">
        <v>12</v>
      </c>
      <c r="P11" s="333" t="s">
        <v>12</v>
      </c>
      <c r="Q11" s="49" t="s">
        <v>181</v>
      </c>
      <c r="R11" s="49" t="s">
        <v>181</v>
      </c>
      <c r="S11" s="332" t="s">
        <v>12</v>
      </c>
      <c r="T11" s="333" t="s">
        <v>12</v>
      </c>
      <c r="U11" s="49" t="s">
        <v>181</v>
      </c>
      <c r="V11" s="49" t="s">
        <v>181</v>
      </c>
      <c r="W11" s="333">
        <v>2.0000000000000001E-4</v>
      </c>
      <c r="X11" s="333" t="s">
        <v>12</v>
      </c>
      <c r="Y11" s="49">
        <v>2.0000000000000001E-4</v>
      </c>
      <c r="Z11" s="57" t="s">
        <v>181</v>
      </c>
      <c r="AA11" s="333" t="s">
        <v>12</v>
      </c>
      <c r="AB11" s="333" t="s">
        <v>12</v>
      </c>
      <c r="AC11" s="49" t="s">
        <v>181</v>
      </c>
      <c r="AD11" s="49" t="s">
        <v>181</v>
      </c>
      <c r="AE11" s="333" t="s">
        <v>12</v>
      </c>
      <c r="AF11" s="333" t="s">
        <v>12</v>
      </c>
      <c r="AG11" s="49" t="s">
        <v>181</v>
      </c>
      <c r="AH11" s="49" t="s">
        <v>181</v>
      </c>
      <c r="AI11" s="332" t="s">
        <v>12</v>
      </c>
      <c r="AJ11" s="333" t="s">
        <v>12</v>
      </c>
      <c r="AK11" s="49" t="s">
        <v>181</v>
      </c>
      <c r="AL11" s="49" t="s">
        <v>181</v>
      </c>
      <c r="AM11" s="333" t="s">
        <v>12</v>
      </c>
      <c r="AN11" s="333" t="s">
        <v>12</v>
      </c>
      <c r="AO11" s="49" t="s">
        <v>181</v>
      </c>
      <c r="AP11" s="57" t="s">
        <v>181</v>
      </c>
      <c r="AQ11" s="333" t="s">
        <v>12</v>
      </c>
      <c r="AR11" s="333" t="s">
        <v>12</v>
      </c>
      <c r="AS11" s="49" t="s">
        <v>181</v>
      </c>
      <c r="AT11" s="49" t="s">
        <v>181</v>
      </c>
      <c r="AU11" s="333" t="s">
        <v>12</v>
      </c>
      <c r="AV11" s="333" t="s">
        <v>12</v>
      </c>
      <c r="AW11" s="49" t="s">
        <v>181</v>
      </c>
      <c r="AX11" s="49" t="s">
        <v>181</v>
      </c>
      <c r="AY11" s="332" t="s">
        <v>12</v>
      </c>
      <c r="AZ11" s="333" t="s">
        <v>12</v>
      </c>
      <c r="BA11" s="49" t="s">
        <v>181</v>
      </c>
      <c r="BB11" s="49" t="s">
        <v>181</v>
      </c>
      <c r="BC11" s="333" t="s">
        <v>12</v>
      </c>
      <c r="BD11" s="333" t="s">
        <v>12</v>
      </c>
      <c r="BE11" s="49" t="s">
        <v>181</v>
      </c>
      <c r="BF11" s="57" t="s">
        <v>181</v>
      </c>
      <c r="BG11" s="332" t="s">
        <v>12</v>
      </c>
      <c r="BH11" s="334" t="s">
        <v>12</v>
      </c>
    </row>
    <row r="12" spans="1:61" ht="15.75" customHeight="1" x14ac:dyDescent="0.2">
      <c r="A12" s="46" t="s">
        <v>115</v>
      </c>
      <c r="B12" s="316">
        <v>2.5399999999999999E-2</v>
      </c>
      <c r="C12" s="332">
        <v>13.0687</v>
      </c>
      <c r="D12" s="333">
        <v>12.7911</v>
      </c>
      <c r="E12" s="49">
        <v>12.9299</v>
      </c>
      <c r="F12" s="49">
        <v>0.19629284250000001</v>
      </c>
      <c r="G12" s="141">
        <v>12.47201125</v>
      </c>
      <c r="H12" s="141">
        <v>12.65311367</v>
      </c>
      <c r="I12" s="55">
        <v>12.562562460000001</v>
      </c>
      <c r="J12" s="58">
        <v>0.1280587493</v>
      </c>
      <c r="K12" s="333">
        <v>15.8264</v>
      </c>
      <c r="L12" s="333">
        <v>16.207799999999999</v>
      </c>
      <c r="M12" s="49">
        <v>16.017099999999999</v>
      </c>
      <c r="N12" s="49">
        <v>0.26969052630000001</v>
      </c>
      <c r="O12" s="333">
        <v>16.401800000000001</v>
      </c>
      <c r="P12" s="333">
        <v>16.0718</v>
      </c>
      <c r="Q12" s="49">
        <v>16.236799999999999</v>
      </c>
      <c r="R12" s="49">
        <v>0.23334523779999999</v>
      </c>
      <c r="S12" s="332">
        <v>25.109400000000001</v>
      </c>
      <c r="T12" s="333">
        <v>25.5303</v>
      </c>
      <c r="U12" s="49">
        <v>25.319849999999999</v>
      </c>
      <c r="V12" s="49">
        <v>0.29762124420000002</v>
      </c>
      <c r="W12" s="333">
        <v>26.203199999999999</v>
      </c>
      <c r="X12" s="333">
        <v>26.6813</v>
      </c>
      <c r="Y12" s="49">
        <v>26.442250000000001</v>
      </c>
      <c r="Z12" s="57">
        <v>0.33806775210000001</v>
      </c>
      <c r="AA12" s="333">
        <v>368.0188</v>
      </c>
      <c r="AB12" s="333">
        <v>358.40769999999998</v>
      </c>
      <c r="AC12" s="49">
        <v>363.21325000000002</v>
      </c>
      <c r="AD12" s="49">
        <v>6.7960739849999996</v>
      </c>
      <c r="AE12" s="333">
        <v>376.38510000000002</v>
      </c>
      <c r="AF12" s="333">
        <v>340.17450000000002</v>
      </c>
      <c r="AG12" s="49">
        <v>358.27980000000002</v>
      </c>
      <c r="AH12" s="49">
        <v>25.604760809999998</v>
      </c>
      <c r="AI12" s="332">
        <v>101.8338</v>
      </c>
      <c r="AJ12" s="333">
        <v>102.6849</v>
      </c>
      <c r="AK12" s="49">
        <v>102.25935</v>
      </c>
      <c r="AL12" s="49">
        <v>0.6018185815</v>
      </c>
      <c r="AM12" s="333">
        <v>99.924899999999994</v>
      </c>
      <c r="AN12" s="333">
        <v>102.8241</v>
      </c>
      <c r="AO12" s="49">
        <v>101.3745</v>
      </c>
      <c r="AP12" s="57">
        <v>2.0500439799999999</v>
      </c>
      <c r="AQ12" s="333">
        <v>92.789000000000001</v>
      </c>
      <c r="AR12" s="333">
        <v>90.151799999999994</v>
      </c>
      <c r="AS12" s="49">
        <v>91.470399999999998</v>
      </c>
      <c r="AT12" s="49">
        <v>1.864782003</v>
      </c>
      <c r="AU12" s="333">
        <v>92.2684</v>
      </c>
      <c r="AV12" s="333">
        <v>93.931100000000001</v>
      </c>
      <c r="AW12" s="49">
        <v>93.09975</v>
      </c>
      <c r="AX12" s="49">
        <v>1.1757064450000001</v>
      </c>
      <c r="AY12" s="332">
        <v>61.6113</v>
      </c>
      <c r="AZ12" s="333">
        <v>62.172699999999999</v>
      </c>
      <c r="BA12" s="49">
        <v>61.892000000000003</v>
      </c>
      <c r="BB12" s="49">
        <v>0.39696974699999998</v>
      </c>
      <c r="BC12" s="333">
        <v>62.353499999999997</v>
      </c>
      <c r="BD12" s="333">
        <v>64.602000000000004</v>
      </c>
      <c r="BE12" s="49">
        <v>63.47775</v>
      </c>
      <c r="BF12" s="57">
        <v>1.589929597</v>
      </c>
      <c r="BG12" s="332">
        <v>25.9192</v>
      </c>
      <c r="BH12" s="334">
        <v>25.488099999999999</v>
      </c>
    </row>
    <row r="13" spans="1:61" ht="15.75" customHeight="1" x14ac:dyDescent="0.2">
      <c r="A13" s="46" t="s">
        <v>116</v>
      </c>
      <c r="B13" s="316">
        <v>5.9999999999999995E-4</v>
      </c>
      <c r="C13" s="332">
        <v>8.9999999999999998E-4</v>
      </c>
      <c r="D13" s="333" t="s">
        <v>12</v>
      </c>
      <c r="E13" s="49">
        <v>8.9999999999999998E-4</v>
      </c>
      <c r="F13" s="49" t="s">
        <v>181</v>
      </c>
      <c r="G13" s="141">
        <v>7.0508397369999998E-4</v>
      </c>
      <c r="H13" s="141">
        <v>9.3197013979999998E-4</v>
      </c>
      <c r="I13" s="55">
        <v>8.1852705680000002E-4</v>
      </c>
      <c r="J13" s="58">
        <v>1.6043274659999999E-4</v>
      </c>
      <c r="K13" s="333" t="s">
        <v>12</v>
      </c>
      <c r="L13" s="333" t="s">
        <v>12</v>
      </c>
      <c r="M13" s="49" t="s">
        <v>181</v>
      </c>
      <c r="N13" s="49" t="s">
        <v>181</v>
      </c>
      <c r="O13" s="333" t="s">
        <v>12</v>
      </c>
      <c r="P13" s="333" t="s">
        <v>12</v>
      </c>
      <c r="Q13" s="49" t="s">
        <v>181</v>
      </c>
      <c r="R13" s="49" t="s">
        <v>181</v>
      </c>
      <c r="S13" s="332">
        <v>1.8E-3</v>
      </c>
      <c r="T13" s="333">
        <v>1.8E-3</v>
      </c>
      <c r="U13" s="49">
        <v>1.8E-3</v>
      </c>
      <c r="V13" s="49">
        <v>0</v>
      </c>
      <c r="W13" s="333">
        <v>2.3E-3</v>
      </c>
      <c r="X13" s="333">
        <v>2.3E-3</v>
      </c>
      <c r="Y13" s="49">
        <v>2.3E-3</v>
      </c>
      <c r="Z13" s="57">
        <v>0</v>
      </c>
      <c r="AA13" s="333" t="s">
        <v>12</v>
      </c>
      <c r="AB13" s="333" t="s">
        <v>12</v>
      </c>
      <c r="AC13" s="49" t="s">
        <v>181</v>
      </c>
      <c r="AD13" s="49" t="s">
        <v>181</v>
      </c>
      <c r="AE13" s="333" t="s">
        <v>12</v>
      </c>
      <c r="AF13" s="333" t="s">
        <v>12</v>
      </c>
      <c r="AG13" s="49" t="s">
        <v>181</v>
      </c>
      <c r="AH13" s="49" t="s">
        <v>181</v>
      </c>
      <c r="AI13" s="332">
        <v>1.1000000000000001E-3</v>
      </c>
      <c r="AJ13" s="333">
        <v>1E-3</v>
      </c>
      <c r="AK13" s="49">
        <v>1.0499999999999999E-3</v>
      </c>
      <c r="AL13" s="49">
        <v>7.0710678120000005E-5</v>
      </c>
      <c r="AM13" s="333">
        <v>1.2999999999999999E-3</v>
      </c>
      <c r="AN13" s="333">
        <v>1.1000000000000001E-3</v>
      </c>
      <c r="AO13" s="49">
        <v>1.1999999999999999E-3</v>
      </c>
      <c r="AP13" s="57">
        <v>1.414213562E-4</v>
      </c>
      <c r="AQ13" s="333">
        <v>8.0000000000000004E-4</v>
      </c>
      <c r="AR13" s="333">
        <v>6.9999999999999999E-4</v>
      </c>
      <c r="AS13" s="49">
        <v>7.5000000000000002E-4</v>
      </c>
      <c r="AT13" s="49">
        <v>7.0710678120000005E-5</v>
      </c>
      <c r="AU13" s="333">
        <v>8.0000000000000004E-4</v>
      </c>
      <c r="AV13" s="333">
        <v>8.0000000000000004E-4</v>
      </c>
      <c r="AW13" s="49">
        <v>8.0000000000000004E-4</v>
      </c>
      <c r="AX13" s="49">
        <v>0</v>
      </c>
      <c r="AY13" s="332" t="s">
        <v>12</v>
      </c>
      <c r="AZ13" s="333" t="s">
        <v>12</v>
      </c>
      <c r="BA13" s="49" t="s">
        <v>181</v>
      </c>
      <c r="BB13" s="49" t="s">
        <v>181</v>
      </c>
      <c r="BC13" s="333" t="s">
        <v>12</v>
      </c>
      <c r="BD13" s="333" t="s">
        <v>12</v>
      </c>
      <c r="BE13" s="49" t="s">
        <v>181</v>
      </c>
      <c r="BF13" s="57" t="s">
        <v>181</v>
      </c>
      <c r="BG13" s="332" t="s">
        <v>12</v>
      </c>
      <c r="BH13" s="334" t="s">
        <v>12</v>
      </c>
    </row>
    <row r="14" spans="1:61" ht="15.75" customHeight="1" x14ac:dyDescent="0.2">
      <c r="A14" s="46" t="s">
        <v>155</v>
      </c>
      <c r="B14" s="316">
        <v>2.8999999999999998E-3</v>
      </c>
      <c r="C14" s="332">
        <v>8.0000000000000002E-3</v>
      </c>
      <c r="D14" s="333">
        <v>8.6999999999999994E-3</v>
      </c>
      <c r="E14" s="49">
        <v>8.3499999999999998E-3</v>
      </c>
      <c r="F14" s="49">
        <v>4.9497474680000001E-4</v>
      </c>
      <c r="G14" s="141">
        <v>9.7499551169999994E-3</v>
      </c>
      <c r="H14" s="141">
        <v>9.7331228089999992E-3</v>
      </c>
      <c r="I14" s="55">
        <v>9.7415389630000002E-3</v>
      </c>
      <c r="J14" s="58">
        <v>1.190223913E-5</v>
      </c>
      <c r="K14" s="333">
        <v>1.1900000000000001E-2</v>
      </c>
      <c r="L14" s="333">
        <v>1.2500000000000001E-2</v>
      </c>
      <c r="M14" s="49">
        <v>1.2200000000000001E-2</v>
      </c>
      <c r="N14" s="49">
        <v>4.242640687E-4</v>
      </c>
      <c r="O14" s="333">
        <v>1.6400000000000001E-2</v>
      </c>
      <c r="P14" s="333">
        <v>1.4999999999999999E-2</v>
      </c>
      <c r="Q14" s="49">
        <v>1.5699999999999999E-2</v>
      </c>
      <c r="R14" s="49">
        <v>9.899494937000001E-4</v>
      </c>
      <c r="S14" s="332">
        <v>2.4400000000000002E-2</v>
      </c>
      <c r="T14" s="333">
        <v>2.4500000000000001E-2</v>
      </c>
      <c r="U14" s="49">
        <v>2.445E-2</v>
      </c>
      <c r="V14" s="49">
        <v>7.0710678120000005E-5</v>
      </c>
      <c r="W14" s="333">
        <v>4.8500000000000001E-2</v>
      </c>
      <c r="X14" s="333">
        <v>4.7500000000000001E-2</v>
      </c>
      <c r="Y14" s="49">
        <v>4.8000000000000001E-2</v>
      </c>
      <c r="Z14" s="57">
        <v>7.0710678119999997E-4</v>
      </c>
      <c r="AA14" s="333">
        <v>8.8000000000000005E-3</v>
      </c>
      <c r="AB14" s="333">
        <v>5.8999999999999999E-3</v>
      </c>
      <c r="AC14" s="49">
        <v>7.3499999999999998E-3</v>
      </c>
      <c r="AD14" s="49">
        <v>2.0506096650000001E-3</v>
      </c>
      <c r="AE14" s="333">
        <v>6.4999999999999997E-3</v>
      </c>
      <c r="AF14" s="333">
        <v>5.4000000000000003E-3</v>
      </c>
      <c r="AG14" s="49">
        <v>5.9500000000000004E-3</v>
      </c>
      <c r="AH14" s="49">
        <v>7.7781745930000003E-4</v>
      </c>
      <c r="AI14" s="332">
        <v>2.3599999999999999E-2</v>
      </c>
      <c r="AJ14" s="333">
        <v>2.4199999999999999E-2</v>
      </c>
      <c r="AK14" s="49">
        <v>2.3900000000000001E-2</v>
      </c>
      <c r="AL14" s="49">
        <v>4.242640687E-4</v>
      </c>
      <c r="AM14" s="333">
        <v>3.8800000000000001E-2</v>
      </c>
      <c r="AN14" s="333">
        <v>3.85E-2</v>
      </c>
      <c r="AO14" s="49">
        <v>3.8649999999999997E-2</v>
      </c>
      <c r="AP14" s="57">
        <v>2.1213203439999999E-4</v>
      </c>
      <c r="AQ14" s="333">
        <v>1.34E-2</v>
      </c>
      <c r="AR14" s="333">
        <v>1.5299999999999999E-2</v>
      </c>
      <c r="AS14" s="49">
        <v>1.435E-2</v>
      </c>
      <c r="AT14" s="49">
        <v>1.343502884E-3</v>
      </c>
      <c r="AU14" s="333">
        <v>1.49E-2</v>
      </c>
      <c r="AV14" s="333">
        <v>1.6299999999999999E-2</v>
      </c>
      <c r="AW14" s="49">
        <v>1.5599999999999999E-2</v>
      </c>
      <c r="AX14" s="49">
        <v>9.899494937000001E-4</v>
      </c>
      <c r="AY14" s="332">
        <v>1.2699999999999999E-2</v>
      </c>
      <c r="AZ14" s="333">
        <v>1.0200000000000001E-2</v>
      </c>
      <c r="BA14" s="49">
        <v>1.145E-2</v>
      </c>
      <c r="BB14" s="49">
        <v>1.7677669529999999E-3</v>
      </c>
      <c r="BC14" s="333">
        <v>1.24E-2</v>
      </c>
      <c r="BD14" s="333">
        <v>1.21E-2</v>
      </c>
      <c r="BE14" s="49">
        <v>1.225E-2</v>
      </c>
      <c r="BF14" s="57">
        <v>2.1213203439999999E-4</v>
      </c>
      <c r="BG14" s="332">
        <v>9.8599999999999993E-2</v>
      </c>
      <c r="BH14" s="334">
        <v>0.10879999999999999</v>
      </c>
    </row>
    <row r="15" spans="1:61" ht="15.75" customHeight="1" x14ac:dyDescent="0.2">
      <c r="A15" s="46" t="s">
        <v>118</v>
      </c>
      <c r="B15" s="316">
        <v>6.9999999999999999E-4</v>
      </c>
      <c r="C15" s="332" t="s">
        <v>12</v>
      </c>
      <c r="D15" s="333" t="s">
        <v>12</v>
      </c>
      <c r="E15" s="49" t="s">
        <v>181</v>
      </c>
      <c r="F15" s="49" t="s">
        <v>181</v>
      </c>
      <c r="G15" s="141" t="s">
        <v>12</v>
      </c>
      <c r="H15" s="141" t="s">
        <v>12</v>
      </c>
      <c r="I15" s="55" t="s">
        <v>181</v>
      </c>
      <c r="J15" s="58" t="s">
        <v>181</v>
      </c>
      <c r="K15" s="333" t="s">
        <v>12</v>
      </c>
      <c r="L15" s="333" t="s">
        <v>12</v>
      </c>
      <c r="M15" s="49" t="s">
        <v>181</v>
      </c>
      <c r="N15" s="49" t="s">
        <v>181</v>
      </c>
      <c r="O15" s="333" t="s">
        <v>12</v>
      </c>
      <c r="P15" s="333" t="s">
        <v>12</v>
      </c>
      <c r="Q15" s="49" t="s">
        <v>181</v>
      </c>
      <c r="R15" s="49" t="s">
        <v>181</v>
      </c>
      <c r="S15" s="332" t="s">
        <v>12</v>
      </c>
      <c r="T15" s="333" t="s">
        <v>12</v>
      </c>
      <c r="U15" s="49" t="s">
        <v>181</v>
      </c>
      <c r="V15" s="49" t="s">
        <v>181</v>
      </c>
      <c r="W15" s="333" t="s">
        <v>12</v>
      </c>
      <c r="X15" s="333" t="s">
        <v>12</v>
      </c>
      <c r="Y15" s="49" t="s">
        <v>181</v>
      </c>
      <c r="Z15" s="57" t="s">
        <v>181</v>
      </c>
      <c r="AA15" s="333" t="s">
        <v>12</v>
      </c>
      <c r="AB15" s="333">
        <v>8.0000000000000004E-4</v>
      </c>
      <c r="AC15" s="49">
        <v>8.0000000000000004E-4</v>
      </c>
      <c r="AD15" s="49" t="s">
        <v>181</v>
      </c>
      <c r="AE15" s="333" t="s">
        <v>12</v>
      </c>
      <c r="AF15" s="333">
        <v>1.1000000000000001E-3</v>
      </c>
      <c r="AG15" s="49">
        <v>1.1000000000000001E-3</v>
      </c>
      <c r="AH15" s="49" t="s">
        <v>181</v>
      </c>
      <c r="AI15" s="332" t="s">
        <v>12</v>
      </c>
      <c r="AJ15" s="333" t="s">
        <v>12</v>
      </c>
      <c r="AK15" s="49" t="s">
        <v>181</v>
      </c>
      <c r="AL15" s="49" t="s">
        <v>181</v>
      </c>
      <c r="AM15" s="333">
        <v>8.9999999999999998E-4</v>
      </c>
      <c r="AN15" s="333" t="s">
        <v>12</v>
      </c>
      <c r="AO15" s="49">
        <v>8.9999999999999998E-4</v>
      </c>
      <c r="AP15" s="57" t="s">
        <v>181</v>
      </c>
      <c r="AQ15" s="333" t="s">
        <v>12</v>
      </c>
      <c r="AR15" s="333">
        <v>1E-3</v>
      </c>
      <c r="AS15" s="49">
        <v>1E-3</v>
      </c>
      <c r="AT15" s="49" t="s">
        <v>181</v>
      </c>
      <c r="AU15" s="333">
        <v>8.0000000000000004E-4</v>
      </c>
      <c r="AV15" s="333" t="s">
        <v>12</v>
      </c>
      <c r="AW15" s="49">
        <v>8.0000000000000004E-4</v>
      </c>
      <c r="AX15" s="49" t="s">
        <v>181</v>
      </c>
      <c r="AY15" s="332">
        <v>8.0000000000000004E-4</v>
      </c>
      <c r="AZ15" s="333" t="s">
        <v>12</v>
      </c>
      <c r="BA15" s="49">
        <v>8.0000000000000004E-4</v>
      </c>
      <c r="BB15" s="49" t="s">
        <v>181</v>
      </c>
      <c r="BC15" s="333">
        <v>8.0000000000000004E-4</v>
      </c>
      <c r="BD15" s="333" t="s">
        <v>12</v>
      </c>
      <c r="BE15" s="49">
        <v>8.0000000000000004E-4</v>
      </c>
      <c r="BF15" s="57" t="s">
        <v>181</v>
      </c>
      <c r="BG15" s="332" t="s">
        <v>12</v>
      </c>
      <c r="BH15" s="334" t="s">
        <v>12</v>
      </c>
    </row>
    <row r="16" spans="1:61" ht="15.75" customHeight="1" x14ac:dyDescent="0.2">
      <c r="A16" s="46" t="s">
        <v>120</v>
      </c>
      <c r="B16" s="316">
        <v>1.6000000000000001E-3</v>
      </c>
      <c r="C16" s="332">
        <v>7.0099999999999996E-2</v>
      </c>
      <c r="D16" s="333">
        <v>6.08E-2</v>
      </c>
      <c r="E16" s="49">
        <v>6.5449999999999994E-2</v>
      </c>
      <c r="F16" s="49">
        <v>6.576093065E-3</v>
      </c>
      <c r="G16" s="141">
        <v>0.14469650540000001</v>
      </c>
      <c r="H16" s="141">
        <v>0.1553554785</v>
      </c>
      <c r="I16" s="55">
        <v>0.150025992</v>
      </c>
      <c r="J16" s="58">
        <v>7.5370321589999997E-3</v>
      </c>
      <c r="K16" s="333">
        <v>0.1762</v>
      </c>
      <c r="L16" s="333">
        <v>0.1827</v>
      </c>
      <c r="M16" s="49">
        <v>0.17945</v>
      </c>
      <c r="N16" s="49">
        <v>4.5961940780000002E-3</v>
      </c>
      <c r="O16" s="333">
        <v>0.36720000000000003</v>
      </c>
      <c r="P16" s="333">
        <v>0.2964</v>
      </c>
      <c r="Q16" s="49">
        <v>0.33179999999999998</v>
      </c>
      <c r="R16" s="49">
        <v>5.0063160109999998E-2</v>
      </c>
      <c r="S16" s="332">
        <v>1.9900000000000001E-2</v>
      </c>
      <c r="T16" s="333">
        <v>2.2800000000000001E-2</v>
      </c>
      <c r="U16" s="49">
        <v>2.1350000000000001E-2</v>
      </c>
      <c r="V16" s="49">
        <v>2.0506096650000001E-3</v>
      </c>
      <c r="W16" s="333">
        <v>0.26829999999999998</v>
      </c>
      <c r="X16" s="333">
        <v>0.27229999999999999</v>
      </c>
      <c r="Y16" s="49">
        <v>0.27029999999999998</v>
      </c>
      <c r="Z16" s="57">
        <v>2.828427125E-3</v>
      </c>
      <c r="AA16" s="333" t="s">
        <v>12</v>
      </c>
      <c r="AB16" s="333">
        <v>1.6000000000000001E-3</v>
      </c>
      <c r="AC16" s="49">
        <v>1.6000000000000001E-3</v>
      </c>
      <c r="AD16" s="49" t="s">
        <v>181</v>
      </c>
      <c r="AE16" s="333">
        <v>0.71130000000000004</v>
      </c>
      <c r="AF16" s="333">
        <v>0.68020000000000003</v>
      </c>
      <c r="AG16" s="49">
        <v>0.69574999999999998</v>
      </c>
      <c r="AH16" s="49">
        <v>2.1991020890000001E-2</v>
      </c>
      <c r="AI16" s="332" t="s">
        <v>12</v>
      </c>
      <c r="AJ16" s="333" t="s">
        <v>12</v>
      </c>
      <c r="AK16" s="49" t="s">
        <v>181</v>
      </c>
      <c r="AL16" s="49" t="s">
        <v>181</v>
      </c>
      <c r="AM16" s="333">
        <v>0.22969999999999999</v>
      </c>
      <c r="AN16" s="333">
        <v>0.22389999999999999</v>
      </c>
      <c r="AO16" s="49">
        <v>0.2268</v>
      </c>
      <c r="AP16" s="57">
        <v>4.1012193309999997E-3</v>
      </c>
      <c r="AQ16" s="333">
        <v>5.3E-3</v>
      </c>
      <c r="AR16" s="333">
        <v>7.0000000000000001E-3</v>
      </c>
      <c r="AS16" s="49">
        <v>6.1500000000000001E-3</v>
      </c>
      <c r="AT16" s="49">
        <v>1.2020815280000001E-3</v>
      </c>
      <c r="AU16" s="333">
        <v>0.12039999999999999</v>
      </c>
      <c r="AV16" s="333">
        <v>0.12280000000000001</v>
      </c>
      <c r="AW16" s="49">
        <v>0.1216</v>
      </c>
      <c r="AX16" s="49">
        <v>1.6970562749999999E-3</v>
      </c>
      <c r="AY16" s="332">
        <v>4.1999999999999997E-3</v>
      </c>
      <c r="AZ16" s="333">
        <v>4.0000000000000001E-3</v>
      </c>
      <c r="BA16" s="49">
        <v>4.1000000000000003E-3</v>
      </c>
      <c r="BB16" s="49">
        <v>1.414213562E-4</v>
      </c>
      <c r="BC16" s="333">
        <v>0.1439</v>
      </c>
      <c r="BD16" s="333">
        <v>0.1507</v>
      </c>
      <c r="BE16" s="49">
        <v>0.14729999999999999</v>
      </c>
      <c r="BF16" s="57">
        <v>4.8083261120000003E-3</v>
      </c>
      <c r="BG16" s="332" t="s">
        <v>12</v>
      </c>
      <c r="BH16" s="334" t="s">
        <v>12</v>
      </c>
    </row>
    <row r="17" spans="1:60" ht="15.75" customHeight="1" x14ac:dyDescent="0.2">
      <c r="A17" s="46" t="s">
        <v>121</v>
      </c>
      <c r="B17" s="316">
        <v>0.1081</v>
      </c>
      <c r="C17" s="332">
        <v>1.5924</v>
      </c>
      <c r="D17" s="333">
        <v>1.5201</v>
      </c>
      <c r="E17" s="49">
        <v>1.5562499999999999</v>
      </c>
      <c r="F17" s="49">
        <v>5.1123820280000003E-2</v>
      </c>
      <c r="G17" s="141">
        <v>1.5359693999999999</v>
      </c>
      <c r="H17" s="141">
        <v>1.522036569</v>
      </c>
      <c r="I17" s="55">
        <v>1.529002985</v>
      </c>
      <c r="J17" s="58">
        <v>9.8519992809999995E-3</v>
      </c>
      <c r="K17" s="333">
        <v>1.7639</v>
      </c>
      <c r="L17" s="333">
        <v>1.6977</v>
      </c>
      <c r="M17" s="49">
        <v>1.7307999999999999</v>
      </c>
      <c r="N17" s="49">
        <v>4.681046891E-2</v>
      </c>
      <c r="O17" s="333">
        <v>1.7426999999999999</v>
      </c>
      <c r="P17" s="333">
        <v>1.7044999999999999</v>
      </c>
      <c r="Q17" s="49">
        <v>1.7236</v>
      </c>
      <c r="R17" s="49">
        <v>2.7011479040000001E-2</v>
      </c>
      <c r="S17" s="332">
        <v>2.6663999999999999</v>
      </c>
      <c r="T17" s="333">
        <v>2.6103999999999998</v>
      </c>
      <c r="U17" s="49">
        <v>2.6383999999999999</v>
      </c>
      <c r="V17" s="49">
        <v>3.9597979749999998E-2</v>
      </c>
      <c r="W17" s="333">
        <v>2.6911</v>
      </c>
      <c r="X17" s="333">
        <v>2.6457999999999999</v>
      </c>
      <c r="Y17" s="49">
        <v>2.66845</v>
      </c>
      <c r="Z17" s="57">
        <v>3.2031937189999998E-2</v>
      </c>
      <c r="AA17" s="333">
        <v>7.9782000000000002</v>
      </c>
      <c r="AB17" s="333">
        <v>8.43</v>
      </c>
      <c r="AC17" s="49">
        <v>8.2041000000000004</v>
      </c>
      <c r="AD17" s="49">
        <v>0.31947084370000001</v>
      </c>
      <c r="AE17" s="333">
        <v>8.5840999999999994</v>
      </c>
      <c r="AF17" s="333">
        <v>7.9640000000000004</v>
      </c>
      <c r="AG17" s="49">
        <v>8.2740500000000008</v>
      </c>
      <c r="AH17" s="49">
        <v>0.43847691500000002</v>
      </c>
      <c r="AI17" s="332">
        <v>3.8361000000000001</v>
      </c>
      <c r="AJ17" s="333">
        <v>3.9359000000000002</v>
      </c>
      <c r="AK17" s="49">
        <v>3.8860000000000001</v>
      </c>
      <c r="AL17" s="49">
        <v>7.0569256760000004E-2</v>
      </c>
      <c r="AM17" s="333">
        <v>3.7094</v>
      </c>
      <c r="AN17" s="333">
        <v>3.819</v>
      </c>
      <c r="AO17" s="49">
        <v>3.7642000000000002</v>
      </c>
      <c r="AP17" s="57">
        <v>7.7498903219999998E-2</v>
      </c>
      <c r="AQ17" s="333">
        <v>4.0720999999999998</v>
      </c>
      <c r="AR17" s="333">
        <v>3.8506</v>
      </c>
      <c r="AS17" s="49">
        <v>3.9613499999999999</v>
      </c>
      <c r="AT17" s="49">
        <v>0.15662415199999999</v>
      </c>
      <c r="AU17" s="333">
        <v>3.9731999999999998</v>
      </c>
      <c r="AV17" s="333">
        <v>4.0965999999999996</v>
      </c>
      <c r="AW17" s="49">
        <v>4.0349000000000004</v>
      </c>
      <c r="AX17" s="49">
        <v>8.7256976799999997E-2</v>
      </c>
      <c r="AY17" s="332">
        <v>6.6115000000000004</v>
      </c>
      <c r="AZ17" s="333">
        <v>6.7251000000000003</v>
      </c>
      <c r="BA17" s="49">
        <v>6.6683000000000003</v>
      </c>
      <c r="BB17" s="49">
        <v>8.0327330340000003E-2</v>
      </c>
      <c r="BC17" s="333">
        <v>6.2693000000000003</v>
      </c>
      <c r="BD17" s="333">
        <v>6.7134</v>
      </c>
      <c r="BE17" s="49">
        <v>6.4913499999999997</v>
      </c>
      <c r="BF17" s="57">
        <v>0.31402612149999998</v>
      </c>
      <c r="BG17" s="332">
        <v>2.4011999999999998</v>
      </c>
      <c r="BH17" s="334">
        <v>2.1751</v>
      </c>
    </row>
    <row r="18" spans="1:60" ht="15.75" customHeight="1" x14ac:dyDescent="0.2">
      <c r="A18" s="46" t="s">
        <v>122</v>
      </c>
      <c r="B18" s="316">
        <v>4.8999999999999998E-3</v>
      </c>
      <c r="C18" s="332" t="s">
        <v>12</v>
      </c>
      <c r="D18" s="333" t="s">
        <v>12</v>
      </c>
      <c r="E18" s="49" t="s">
        <v>181</v>
      </c>
      <c r="F18" s="49" t="s">
        <v>181</v>
      </c>
      <c r="G18" s="141" t="s">
        <v>12</v>
      </c>
      <c r="H18" s="141" t="s">
        <v>12</v>
      </c>
      <c r="I18" s="55" t="s">
        <v>181</v>
      </c>
      <c r="J18" s="58" t="s">
        <v>181</v>
      </c>
      <c r="K18" s="333">
        <v>5.3E-3</v>
      </c>
      <c r="L18" s="333" t="s">
        <v>12</v>
      </c>
      <c r="M18" s="49">
        <v>5.3E-3</v>
      </c>
      <c r="N18" s="49" t="s">
        <v>181</v>
      </c>
      <c r="O18" s="333" t="s">
        <v>12</v>
      </c>
      <c r="P18" s="333">
        <v>5.4000000000000003E-3</v>
      </c>
      <c r="Q18" s="49">
        <v>5.4000000000000003E-3</v>
      </c>
      <c r="R18" s="49" t="s">
        <v>181</v>
      </c>
      <c r="S18" s="332">
        <v>6.8999999999999999E-3</v>
      </c>
      <c r="T18" s="333">
        <v>7.0000000000000001E-3</v>
      </c>
      <c r="U18" s="49">
        <v>6.9499999999999996E-3</v>
      </c>
      <c r="V18" s="49">
        <v>7.0710678120000005E-5</v>
      </c>
      <c r="W18" s="333">
        <v>7.4999999999999997E-3</v>
      </c>
      <c r="X18" s="333">
        <v>7.1000000000000004E-3</v>
      </c>
      <c r="Y18" s="49">
        <v>7.3000000000000001E-3</v>
      </c>
      <c r="Z18" s="57">
        <v>2.8284271250000003E-4</v>
      </c>
      <c r="AA18" s="333">
        <v>3.5000000000000003E-2</v>
      </c>
      <c r="AB18" s="333">
        <v>3.6400000000000002E-2</v>
      </c>
      <c r="AC18" s="49">
        <v>3.5700000000000003E-2</v>
      </c>
      <c r="AD18" s="49">
        <v>9.899494937000001E-4</v>
      </c>
      <c r="AE18" s="333">
        <v>3.6999999999999998E-2</v>
      </c>
      <c r="AF18" s="333">
        <v>3.56E-2</v>
      </c>
      <c r="AG18" s="49">
        <v>3.6299999999999999E-2</v>
      </c>
      <c r="AH18" s="49">
        <v>9.899494937000001E-4</v>
      </c>
      <c r="AI18" s="332">
        <v>1.29E-2</v>
      </c>
      <c r="AJ18" s="333">
        <v>1.2800000000000001E-2</v>
      </c>
      <c r="AK18" s="49">
        <v>1.285E-2</v>
      </c>
      <c r="AL18" s="49">
        <v>7.0710678120000005E-5</v>
      </c>
      <c r="AM18" s="333">
        <v>1.2500000000000001E-2</v>
      </c>
      <c r="AN18" s="333">
        <v>1.18E-2</v>
      </c>
      <c r="AO18" s="49">
        <v>1.2149999999999999E-2</v>
      </c>
      <c r="AP18" s="57">
        <v>4.9497474680000001E-4</v>
      </c>
      <c r="AQ18" s="333">
        <v>1.17E-2</v>
      </c>
      <c r="AR18" s="333">
        <v>1.1599999999999999E-2</v>
      </c>
      <c r="AS18" s="49">
        <v>1.1650000000000001E-2</v>
      </c>
      <c r="AT18" s="49">
        <v>7.0710678120000005E-5</v>
      </c>
      <c r="AU18" s="333">
        <v>1.18E-2</v>
      </c>
      <c r="AV18" s="333">
        <v>1.18E-2</v>
      </c>
      <c r="AW18" s="49">
        <v>1.18E-2</v>
      </c>
      <c r="AX18" s="49">
        <v>0</v>
      </c>
      <c r="AY18" s="332">
        <v>8.8999999999999999E-3</v>
      </c>
      <c r="AZ18" s="333">
        <v>9.7999999999999997E-3</v>
      </c>
      <c r="BA18" s="49">
        <v>9.3500000000000007E-3</v>
      </c>
      <c r="BB18" s="49">
        <v>6.3639610310000001E-4</v>
      </c>
      <c r="BC18" s="333">
        <v>9.2999999999999992E-3</v>
      </c>
      <c r="BD18" s="333">
        <v>8.8999999999999999E-3</v>
      </c>
      <c r="BE18" s="49">
        <v>9.1000000000000004E-3</v>
      </c>
      <c r="BF18" s="57">
        <v>2.8284271250000003E-4</v>
      </c>
      <c r="BG18" s="332">
        <v>1.21E-2</v>
      </c>
      <c r="BH18" s="334">
        <v>1.2500000000000001E-2</v>
      </c>
    </row>
    <row r="19" spans="1:60" ht="15.75" customHeight="1" x14ac:dyDescent="0.2">
      <c r="A19" s="46" t="s">
        <v>123</v>
      </c>
      <c r="B19" s="316">
        <v>4.4000000000000003E-3</v>
      </c>
      <c r="C19" s="332">
        <v>4.3657000000000004</v>
      </c>
      <c r="D19" s="333">
        <v>4.1974</v>
      </c>
      <c r="E19" s="49">
        <v>4.2815500000000002</v>
      </c>
      <c r="F19" s="49">
        <v>0.1190060713</v>
      </c>
      <c r="G19" s="141">
        <v>4.1544371450000002</v>
      </c>
      <c r="H19" s="141">
        <v>4.2483232830000004</v>
      </c>
      <c r="I19" s="55">
        <v>4.2013802140000003</v>
      </c>
      <c r="J19" s="58">
        <v>6.6387524840000003E-2</v>
      </c>
      <c r="K19" s="333">
        <v>5.2918000000000003</v>
      </c>
      <c r="L19" s="333">
        <v>5.2215999999999996</v>
      </c>
      <c r="M19" s="49">
        <v>5.2567000000000004</v>
      </c>
      <c r="N19" s="49">
        <v>4.9638896039999998E-2</v>
      </c>
      <c r="O19" s="333">
        <v>5.3728999999999996</v>
      </c>
      <c r="P19" s="333">
        <v>5.2889999999999997</v>
      </c>
      <c r="Q19" s="49">
        <v>5.3309499999999996</v>
      </c>
      <c r="R19" s="49">
        <v>5.9326258940000001E-2</v>
      </c>
      <c r="S19" s="332">
        <v>8.6069999999999993</v>
      </c>
      <c r="T19" s="333">
        <v>8.7751000000000001</v>
      </c>
      <c r="U19" s="49">
        <v>8.6910500000000006</v>
      </c>
      <c r="V19" s="49">
        <v>0.11886464989999999</v>
      </c>
      <c r="W19" s="333">
        <v>8.3976000000000006</v>
      </c>
      <c r="X19" s="333">
        <v>8.4817999999999998</v>
      </c>
      <c r="Y19" s="49">
        <v>8.4397000000000002</v>
      </c>
      <c r="Z19" s="57">
        <v>5.9538390980000001E-2</v>
      </c>
      <c r="AA19" s="333">
        <v>74.526499999999999</v>
      </c>
      <c r="AB19" s="333">
        <v>76.199399999999997</v>
      </c>
      <c r="AC19" s="49">
        <v>75.362949999999998</v>
      </c>
      <c r="AD19" s="49">
        <v>1.1829189339999999</v>
      </c>
      <c r="AE19" s="333">
        <v>78.804400000000001</v>
      </c>
      <c r="AF19" s="333">
        <v>74.186999999999998</v>
      </c>
      <c r="AG19" s="49">
        <v>76.495699999999999</v>
      </c>
      <c r="AH19" s="49">
        <v>3.264994851</v>
      </c>
      <c r="AI19" s="332">
        <v>23.276399999999999</v>
      </c>
      <c r="AJ19" s="333">
        <v>22.4815</v>
      </c>
      <c r="AK19" s="49">
        <v>22.87895</v>
      </c>
      <c r="AL19" s="49">
        <v>0.56207918040000004</v>
      </c>
      <c r="AM19" s="333">
        <v>22.936800000000002</v>
      </c>
      <c r="AN19" s="333">
        <v>22.7898</v>
      </c>
      <c r="AO19" s="49">
        <v>22.863299999999999</v>
      </c>
      <c r="AP19" s="57">
        <v>0.1039446968</v>
      </c>
      <c r="AQ19" s="333">
        <v>21.914899999999999</v>
      </c>
      <c r="AR19" s="333">
        <v>20.804400000000001</v>
      </c>
      <c r="AS19" s="49">
        <v>21.359649999999998</v>
      </c>
      <c r="AT19" s="49">
        <v>0.78524208049999999</v>
      </c>
      <c r="AU19" s="333">
        <v>21.414000000000001</v>
      </c>
      <c r="AV19" s="333">
        <v>22.042999999999999</v>
      </c>
      <c r="AW19" s="49">
        <v>21.7285</v>
      </c>
      <c r="AX19" s="49">
        <v>0.44477016539999997</v>
      </c>
      <c r="AY19" s="332">
        <v>25.0565</v>
      </c>
      <c r="AZ19" s="333">
        <v>25.2925</v>
      </c>
      <c r="BA19" s="49">
        <v>25.174499999999998</v>
      </c>
      <c r="BB19" s="49">
        <v>0.16687720040000001</v>
      </c>
      <c r="BC19" s="333">
        <v>25.7272</v>
      </c>
      <c r="BD19" s="333">
        <v>25.3413</v>
      </c>
      <c r="BE19" s="49">
        <v>25.53425</v>
      </c>
      <c r="BF19" s="57">
        <v>0.27287250689999998</v>
      </c>
      <c r="BG19" s="332">
        <v>5.8994</v>
      </c>
      <c r="BH19" s="334">
        <v>5.8274999999999997</v>
      </c>
    </row>
    <row r="20" spans="1:60" ht="15.75" customHeight="1" x14ac:dyDescent="0.2">
      <c r="A20" s="46" t="s">
        <v>124</v>
      </c>
      <c r="B20" s="316">
        <v>2.0299999999999999E-2</v>
      </c>
      <c r="C20" s="332">
        <v>4.1230000000000002</v>
      </c>
      <c r="D20" s="333">
        <v>4.0275999999999996</v>
      </c>
      <c r="E20" s="49">
        <v>4.0753000000000004</v>
      </c>
      <c r="F20" s="49">
        <v>6.7457986930000005E-2</v>
      </c>
      <c r="G20" s="141">
        <v>3.9807159150000002</v>
      </c>
      <c r="H20" s="141">
        <v>4.0489041510000003</v>
      </c>
      <c r="I20" s="55">
        <v>4.0148100329999998</v>
      </c>
      <c r="J20" s="58">
        <v>4.8216364070000003E-2</v>
      </c>
      <c r="K20" s="333">
        <v>5.0118999999999998</v>
      </c>
      <c r="L20" s="333">
        <v>4.9855999999999998</v>
      </c>
      <c r="M20" s="49">
        <v>4.9987500000000002</v>
      </c>
      <c r="N20" s="49">
        <v>1.859690835E-2</v>
      </c>
      <c r="O20" s="333">
        <v>5.1199000000000003</v>
      </c>
      <c r="P20" s="333">
        <v>5</v>
      </c>
      <c r="Q20" s="49">
        <v>5.0599499999999997</v>
      </c>
      <c r="R20" s="49">
        <v>8.4782103060000003E-2</v>
      </c>
      <c r="S20" s="332">
        <v>8.0968999999999998</v>
      </c>
      <c r="T20" s="333">
        <v>8.3537999999999997</v>
      </c>
      <c r="U20" s="49">
        <v>8.2253500000000006</v>
      </c>
      <c r="V20" s="49">
        <v>0.18165573209999999</v>
      </c>
      <c r="W20" s="333">
        <v>8.1153999999999993</v>
      </c>
      <c r="X20" s="333">
        <v>8.0397999999999996</v>
      </c>
      <c r="Y20" s="49">
        <v>8.0776000000000003</v>
      </c>
      <c r="Z20" s="57">
        <v>5.3457272659999999E-2</v>
      </c>
      <c r="AA20" s="333">
        <v>70.565100000000001</v>
      </c>
      <c r="AB20" s="333">
        <v>70.879800000000003</v>
      </c>
      <c r="AC20" s="49">
        <v>70.722449999999995</v>
      </c>
      <c r="AD20" s="49">
        <v>0.22252650400000001</v>
      </c>
      <c r="AE20" s="333">
        <v>72.978399999999993</v>
      </c>
      <c r="AF20" s="333">
        <v>69.998599999999996</v>
      </c>
      <c r="AG20" s="49">
        <v>71.488500000000002</v>
      </c>
      <c r="AH20" s="49">
        <v>2.1070367870000002</v>
      </c>
      <c r="AI20" s="332">
        <v>22.555499999999999</v>
      </c>
      <c r="AJ20" s="333">
        <v>22.4268</v>
      </c>
      <c r="AK20" s="49">
        <v>22.491150000000001</v>
      </c>
      <c r="AL20" s="49">
        <v>9.1004642740000002E-2</v>
      </c>
      <c r="AM20" s="333">
        <v>22.3979</v>
      </c>
      <c r="AN20" s="333">
        <v>22.784099999999999</v>
      </c>
      <c r="AO20" s="49">
        <v>22.591000000000001</v>
      </c>
      <c r="AP20" s="57">
        <v>0.27308463890000001</v>
      </c>
      <c r="AQ20" s="333">
        <v>20.968900000000001</v>
      </c>
      <c r="AR20" s="333">
        <v>20.093599999999999</v>
      </c>
      <c r="AS20" s="49">
        <v>20.53125</v>
      </c>
      <c r="AT20" s="49">
        <v>0.61893056560000004</v>
      </c>
      <c r="AU20" s="333">
        <v>20.9207</v>
      </c>
      <c r="AV20" s="333">
        <v>22.4178</v>
      </c>
      <c r="AW20" s="49">
        <v>21.669250000000002</v>
      </c>
      <c r="AX20" s="49">
        <v>1.058609562</v>
      </c>
      <c r="AY20" s="332">
        <v>24.9102</v>
      </c>
      <c r="AZ20" s="333">
        <v>25.317</v>
      </c>
      <c r="BA20" s="49">
        <v>25.113600000000002</v>
      </c>
      <c r="BB20" s="49">
        <v>0.28765103860000002</v>
      </c>
      <c r="BC20" s="333">
        <v>23.855699999999999</v>
      </c>
      <c r="BD20" s="333">
        <v>24.323699999999999</v>
      </c>
      <c r="BE20" s="49">
        <v>24.089700000000001</v>
      </c>
      <c r="BF20" s="57">
        <v>0.33092597359999998</v>
      </c>
      <c r="BG20" s="332">
        <v>5.6067999999999998</v>
      </c>
      <c r="BH20" s="334">
        <v>5.5133000000000001</v>
      </c>
    </row>
    <row r="21" spans="1:60" ht="15.75" customHeight="1" x14ac:dyDescent="0.2">
      <c r="A21" s="46" t="s">
        <v>125</v>
      </c>
      <c r="B21" s="316">
        <v>2.0000000000000001E-4</v>
      </c>
      <c r="C21" s="332">
        <v>0.17929999999999999</v>
      </c>
      <c r="D21" s="333">
        <v>0.18459999999999999</v>
      </c>
      <c r="E21" s="49">
        <v>0.18195</v>
      </c>
      <c r="F21" s="49">
        <v>3.74766594E-3</v>
      </c>
      <c r="G21" s="141">
        <v>0.1841139373</v>
      </c>
      <c r="H21" s="141">
        <v>0.1897840284</v>
      </c>
      <c r="I21" s="55">
        <v>0.1869489829</v>
      </c>
      <c r="J21" s="58">
        <v>4.0093598670000001E-3</v>
      </c>
      <c r="K21" s="333">
        <v>0.2205</v>
      </c>
      <c r="L21" s="333">
        <v>0.22650000000000001</v>
      </c>
      <c r="M21" s="49">
        <v>0.2235</v>
      </c>
      <c r="N21" s="49">
        <v>4.2426406870000001E-3</v>
      </c>
      <c r="O21" s="333">
        <v>0.2283</v>
      </c>
      <c r="P21" s="333">
        <v>0.2281</v>
      </c>
      <c r="Q21" s="49">
        <v>0.22819999999999999</v>
      </c>
      <c r="R21" s="49">
        <v>1.414213562E-4</v>
      </c>
      <c r="S21" s="332">
        <v>1.0184</v>
      </c>
      <c r="T21" s="333">
        <v>1.0184</v>
      </c>
      <c r="U21" s="49">
        <v>1.0184</v>
      </c>
      <c r="V21" s="49">
        <v>0</v>
      </c>
      <c r="W21" s="333">
        <v>1.0027999999999999</v>
      </c>
      <c r="X21" s="333">
        <v>1.0105999999999999</v>
      </c>
      <c r="Y21" s="49">
        <v>1.0066999999999999</v>
      </c>
      <c r="Z21" s="57">
        <v>5.5154328930000001E-3</v>
      </c>
      <c r="AA21" s="333">
        <v>0.2243</v>
      </c>
      <c r="AB21" s="333">
        <v>0.21870000000000001</v>
      </c>
      <c r="AC21" s="49">
        <v>0.2215</v>
      </c>
      <c r="AD21" s="49">
        <v>3.9597979750000002E-3</v>
      </c>
      <c r="AE21" s="333">
        <v>0.26800000000000002</v>
      </c>
      <c r="AF21" s="333">
        <v>0.25829999999999997</v>
      </c>
      <c r="AG21" s="49">
        <v>0.26315</v>
      </c>
      <c r="AH21" s="49">
        <v>6.8589357780000004E-3</v>
      </c>
      <c r="AI21" s="332">
        <v>0.73809999999999998</v>
      </c>
      <c r="AJ21" s="333">
        <v>0.73780000000000001</v>
      </c>
      <c r="AK21" s="49">
        <v>0.73794999999999999</v>
      </c>
      <c r="AL21" s="49">
        <v>2.1213203439999999E-4</v>
      </c>
      <c r="AM21" s="333">
        <v>0.77629999999999999</v>
      </c>
      <c r="AN21" s="333">
        <v>0.75539999999999996</v>
      </c>
      <c r="AO21" s="49">
        <v>0.76585000000000003</v>
      </c>
      <c r="AP21" s="57">
        <v>1.4778531730000001E-2</v>
      </c>
      <c r="AQ21" s="333">
        <v>0.58099999999999996</v>
      </c>
      <c r="AR21" s="333">
        <v>0.55710000000000004</v>
      </c>
      <c r="AS21" s="49">
        <v>0.56904999999999994</v>
      </c>
      <c r="AT21" s="49">
        <v>1.6899852069999999E-2</v>
      </c>
      <c r="AU21" s="333">
        <v>0.58599999999999997</v>
      </c>
      <c r="AV21" s="333">
        <v>0.57969999999999999</v>
      </c>
      <c r="AW21" s="49">
        <v>0.58284999999999998</v>
      </c>
      <c r="AX21" s="49">
        <v>4.4547727210000002E-3</v>
      </c>
      <c r="AY21" s="332">
        <v>0.1651</v>
      </c>
      <c r="AZ21" s="333">
        <v>0.1701</v>
      </c>
      <c r="BA21" s="49">
        <v>0.1676</v>
      </c>
      <c r="BB21" s="49">
        <v>3.5355339059999998E-3</v>
      </c>
      <c r="BC21" s="333">
        <v>0.1895</v>
      </c>
      <c r="BD21" s="333">
        <v>0.18709999999999999</v>
      </c>
      <c r="BE21" s="49">
        <v>0.1883</v>
      </c>
      <c r="BF21" s="57">
        <v>1.6970562749999999E-3</v>
      </c>
      <c r="BG21" s="332">
        <v>6.9999999999999999E-4</v>
      </c>
      <c r="BH21" s="334">
        <v>4.4999999999999997E-3</v>
      </c>
    </row>
    <row r="22" spans="1:60" ht="15.75" customHeight="1" x14ac:dyDescent="0.2">
      <c r="A22" s="46" t="s">
        <v>126</v>
      </c>
      <c r="B22" s="316">
        <v>1.1999999999999999E-3</v>
      </c>
      <c r="C22" s="332">
        <v>2.5000000000000001E-3</v>
      </c>
      <c r="D22" s="333">
        <v>2.3E-3</v>
      </c>
      <c r="E22" s="49">
        <v>2.3999999999999998E-3</v>
      </c>
      <c r="F22" s="49">
        <v>1.414213562E-4</v>
      </c>
      <c r="G22" s="141">
        <v>2.0435409280000001E-3</v>
      </c>
      <c r="H22" s="141">
        <v>1.6168804569999999E-3</v>
      </c>
      <c r="I22" s="55">
        <v>1.8302106929999999E-3</v>
      </c>
      <c r="J22" s="58">
        <v>3.0169451229999998E-4</v>
      </c>
      <c r="K22" s="333">
        <v>1.8E-3</v>
      </c>
      <c r="L22" s="333">
        <v>2.0999999999999999E-3</v>
      </c>
      <c r="M22" s="49">
        <v>1.9499999999999999E-3</v>
      </c>
      <c r="N22" s="49">
        <v>2.1213203439999999E-4</v>
      </c>
      <c r="O22" s="333">
        <v>2.0999999999999999E-3</v>
      </c>
      <c r="P22" s="333">
        <v>1.5E-3</v>
      </c>
      <c r="Q22" s="49">
        <v>1.8E-3</v>
      </c>
      <c r="R22" s="49">
        <v>4.242640687E-4</v>
      </c>
      <c r="S22" s="332">
        <v>1.9E-3</v>
      </c>
      <c r="T22" s="333">
        <v>1.6999999999999999E-3</v>
      </c>
      <c r="U22" s="49">
        <v>1.8E-3</v>
      </c>
      <c r="V22" s="49">
        <v>1.414213562E-4</v>
      </c>
      <c r="W22" s="333">
        <v>3.3999999999999998E-3</v>
      </c>
      <c r="X22" s="333">
        <v>2.8E-3</v>
      </c>
      <c r="Y22" s="49">
        <v>3.0999999999999999E-3</v>
      </c>
      <c r="Z22" s="57">
        <v>4.242640687E-4</v>
      </c>
      <c r="AA22" s="333">
        <v>3.8E-3</v>
      </c>
      <c r="AB22" s="333">
        <v>3.7000000000000002E-3</v>
      </c>
      <c r="AC22" s="49">
        <v>3.7499999999999999E-3</v>
      </c>
      <c r="AD22" s="49">
        <v>7.0710678120000005E-5</v>
      </c>
      <c r="AE22" s="333">
        <v>3.2000000000000002E-3</v>
      </c>
      <c r="AF22" s="333">
        <v>2.8E-3</v>
      </c>
      <c r="AG22" s="49">
        <v>3.0000000000000001E-3</v>
      </c>
      <c r="AH22" s="49">
        <v>2.8284271250000003E-4</v>
      </c>
      <c r="AI22" s="332">
        <v>2.0999999999999999E-3</v>
      </c>
      <c r="AJ22" s="333">
        <v>1.8E-3</v>
      </c>
      <c r="AK22" s="49">
        <v>1.9499999999999999E-3</v>
      </c>
      <c r="AL22" s="49">
        <v>2.1213203439999999E-4</v>
      </c>
      <c r="AM22" s="333">
        <v>2.3E-3</v>
      </c>
      <c r="AN22" s="333">
        <v>1.6999999999999999E-3</v>
      </c>
      <c r="AO22" s="49">
        <v>2E-3</v>
      </c>
      <c r="AP22" s="57">
        <v>4.242640687E-4</v>
      </c>
      <c r="AQ22" s="333">
        <v>3.3E-3</v>
      </c>
      <c r="AR22" s="333">
        <v>2.3E-3</v>
      </c>
      <c r="AS22" s="49">
        <v>2.8E-3</v>
      </c>
      <c r="AT22" s="49">
        <v>7.0710678119999997E-4</v>
      </c>
      <c r="AU22" s="333">
        <v>2.0999999999999999E-3</v>
      </c>
      <c r="AV22" s="333">
        <v>2E-3</v>
      </c>
      <c r="AW22" s="49">
        <v>2.0500000000000002E-3</v>
      </c>
      <c r="AX22" s="49">
        <v>7.0710678120000005E-5</v>
      </c>
      <c r="AY22" s="332">
        <v>2.0999999999999999E-3</v>
      </c>
      <c r="AZ22" s="333">
        <v>2.8E-3</v>
      </c>
      <c r="BA22" s="49">
        <v>2.4499999999999999E-3</v>
      </c>
      <c r="BB22" s="49">
        <v>4.9497474680000001E-4</v>
      </c>
      <c r="BC22" s="333">
        <v>2.0999999999999999E-3</v>
      </c>
      <c r="BD22" s="333">
        <v>2.0999999999999999E-3</v>
      </c>
      <c r="BE22" s="49">
        <v>2.0999999999999999E-3</v>
      </c>
      <c r="BF22" s="57">
        <v>0</v>
      </c>
      <c r="BG22" s="332" t="s">
        <v>12</v>
      </c>
      <c r="BH22" s="334">
        <v>1.6000000000000001E-3</v>
      </c>
    </row>
    <row r="23" spans="1:60" ht="15.75" customHeight="1" x14ac:dyDescent="0.2">
      <c r="A23" s="46" t="s">
        <v>127</v>
      </c>
      <c r="B23" s="316">
        <v>1.9300000000000001E-2</v>
      </c>
      <c r="C23" s="332">
        <v>8.7334999999999994</v>
      </c>
      <c r="D23" s="333">
        <v>9.1752000000000002</v>
      </c>
      <c r="E23" s="49">
        <v>8.9543499999999998</v>
      </c>
      <c r="F23" s="49">
        <v>0.31232906529999999</v>
      </c>
      <c r="G23" s="141">
        <v>9.0096431629999998</v>
      </c>
      <c r="H23" s="141">
        <v>9.2681218879999996</v>
      </c>
      <c r="I23" s="55">
        <v>9.1388825259999997</v>
      </c>
      <c r="J23" s="58">
        <v>0.1827720592</v>
      </c>
      <c r="K23" s="333">
        <v>12.242000000000001</v>
      </c>
      <c r="L23" s="333">
        <v>11.1732</v>
      </c>
      <c r="M23" s="49">
        <v>11.707599999999999</v>
      </c>
      <c r="N23" s="49">
        <v>0.75575572769999999</v>
      </c>
      <c r="O23" s="333">
        <v>11.17</v>
      </c>
      <c r="P23" s="333">
        <v>10.368</v>
      </c>
      <c r="Q23" s="49">
        <v>10.769</v>
      </c>
      <c r="R23" s="49">
        <v>0.5670996385</v>
      </c>
      <c r="S23" s="332">
        <v>25.584399999999999</v>
      </c>
      <c r="T23" s="333">
        <v>27.161999999999999</v>
      </c>
      <c r="U23" s="49">
        <v>26.373200000000001</v>
      </c>
      <c r="V23" s="49">
        <v>1.1155316580000001</v>
      </c>
      <c r="W23" s="333">
        <v>23.386399999999998</v>
      </c>
      <c r="X23" s="333">
        <v>24.677199999999999</v>
      </c>
      <c r="Y23" s="49">
        <v>24.0318</v>
      </c>
      <c r="Z23" s="57">
        <v>0.9127334332</v>
      </c>
      <c r="AA23" s="333">
        <v>38.145299999999999</v>
      </c>
      <c r="AB23" s="333">
        <v>39.176299999999998</v>
      </c>
      <c r="AC23" s="49">
        <v>38.660800000000002</v>
      </c>
      <c r="AD23" s="49">
        <v>0.72902709139999999</v>
      </c>
      <c r="AE23" s="333">
        <v>43.760800000000003</v>
      </c>
      <c r="AF23" s="333">
        <v>36.576500000000003</v>
      </c>
      <c r="AG23" s="49">
        <v>40.16865</v>
      </c>
      <c r="AH23" s="49">
        <v>5.0800672479999998</v>
      </c>
      <c r="AI23" s="332">
        <v>32.308700000000002</v>
      </c>
      <c r="AJ23" s="333">
        <v>30.4313</v>
      </c>
      <c r="AK23" s="49">
        <v>31.37</v>
      </c>
      <c r="AL23" s="49">
        <v>1.3275222710000001</v>
      </c>
      <c r="AM23" s="333">
        <v>29.5304</v>
      </c>
      <c r="AN23" s="333">
        <v>31.281500000000001</v>
      </c>
      <c r="AO23" s="49">
        <v>30.405950000000001</v>
      </c>
      <c r="AP23" s="57">
        <v>1.238214685</v>
      </c>
      <c r="AQ23" s="333">
        <v>30.617999999999999</v>
      </c>
      <c r="AR23" s="333">
        <v>30.346900000000002</v>
      </c>
      <c r="AS23" s="49">
        <v>30.48245</v>
      </c>
      <c r="AT23" s="49">
        <v>0.1916966484</v>
      </c>
      <c r="AU23" s="333">
        <v>28.834299999999999</v>
      </c>
      <c r="AV23" s="333">
        <v>30.465800000000002</v>
      </c>
      <c r="AW23" s="49">
        <v>29.65005</v>
      </c>
      <c r="AX23" s="49">
        <v>1.1536447139999999</v>
      </c>
      <c r="AY23" s="332">
        <v>41.436100000000003</v>
      </c>
      <c r="AZ23" s="333">
        <v>40.276400000000002</v>
      </c>
      <c r="BA23" s="49">
        <v>40.856250000000003</v>
      </c>
      <c r="BB23" s="49">
        <v>0.82003173409999996</v>
      </c>
      <c r="BC23" s="333">
        <v>46.5214</v>
      </c>
      <c r="BD23" s="333">
        <v>40.285400000000003</v>
      </c>
      <c r="BE23" s="49">
        <v>43.403399999999998</v>
      </c>
      <c r="BF23" s="57">
        <v>4.4095178869999998</v>
      </c>
      <c r="BG23" s="332">
        <v>18.619</v>
      </c>
      <c r="BH23" s="334">
        <v>17.6172</v>
      </c>
    </row>
    <row r="24" spans="1:60" ht="15.75" customHeight="1" x14ac:dyDescent="0.2">
      <c r="A24" s="46" t="s">
        <v>128</v>
      </c>
      <c r="B24" s="316">
        <v>1.5E-3</v>
      </c>
      <c r="C24" s="332" t="s">
        <v>12</v>
      </c>
      <c r="D24" s="333" t="s">
        <v>12</v>
      </c>
      <c r="E24" s="49" t="s">
        <v>181</v>
      </c>
      <c r="F24" s="49" t="s">
        <v>181</v>
      </c>
      <c r="G24" s="141" t="s">
        <v>12</v>
      </c>
      <c r="H24" s="141" t="s">
        <v>12</v>
      </c>
      <c r="I24" s="55" t="s">
        <v>181</v>
      </c>
      <c r="J24" s="58" t="s">
        <v>181</v>
      </c>
      <c r="K24" s="333" t="s">
        <v>12</v>
      </c>
      <c r="L24" s="333" t="s">
        <v>12</v>
      </c>
      <c r="M24" s="49" t="s">
        <v>181</v>
      </c>
      <c r="N24" s="49" t="s">
        <v>181</v>
      </c>
      <c r="O24" s="333" t="s">
        <v>12</v>
      </c>
      <c r="P24" s="333" t="s">
        <v>12</v>
      </c>
      <c r="Q24" s="49" t="s">
        <v>181</v>
      </c>
      <c r="R24" s="49" t="s">
        <v>181</v>
      </c>
      <c r="S24" s="332">
        <v>8.8000000000000005E-3</v>
      </c>
      <c r="T24" s="333">
        <v>7.3000000000000001E-3</v>
      </c>
      <c r="U24" s="49">
        <v>8.0499999999999999E-3</v>
      </c>
      <c r="V24" s="49">
        <v>1.0606601719999999E-3</v>
      </c>
      <c r="W24" s="333">
        <v>8.2000000000000007E-3</v>
      </c>
      <c r="X24" s="333">
        <v>7.7000000000000002E-3</v>
      </c>
      <c r="Y24" s="49">
        <v>7.9500000000000005E-3</v>
      </c>
      <c r="Z24" s="57">
        <v>3.5355339059999998E-4</v>
      </c>
      <c r="AA24" s="333" t="s">
        <v>12</v>
      </c>
      <c r="AB24" s="333" t="s">
        <v>12</v>
      </c>
      <c r="AC24" s="49" t="s">
        <v>181</v>
      </c>
      <c r="AD24" s="49" t="s">
        <v>181</v>
      </c>
      <c r="AE24" s="333" t="s">
        <v>12</v>
      </c>
      <c r="AF24" s="333" t="s">
        <v>12</v>
      </c>
      <c r="AG24" s="49" t="s">
        <v>181</v>
      </c>
      <c r="AH24" s="49" t="s">
        <v>181</v>
      </c>
      <c r="AI24" s="332">
        <v>6.1999999999999998E-3</v>
      </c>
      <c r="AJ24" s="333">
        <v>7.0000000000000001E-3</v>
      </c>
      <c r="AK24" s="49">
        <v>6.6E-3</v>
      </c>
      <c r="AL24" s="49">
        <v>5.6568542489999997E-4</v>
      </c>
      <c r="AM24" s="333">
        <v>6.0000000000000001E-3</v>
      </c>
      <c r="AN24" s="333">
        <v>7.3000000000000001E-3</v>
      </c>
      <c r="AO24" s="49">
        <v>6.6499999999999997E-3</v>
      </c>
      <c r="AP24" s="57">
        <v>9.1923881549999995E-4</v>
      </c>
      <c r="AQ24" s="333">
        <v>5.8999999999999999E-3</v>
      </c>
      <c r="AR24" s="333">
        <v>6.4000000000000003E-3</v>
      </c>
      <c r="AS24" s="49">
        <v>6.1500000000000001E-3</v>
      </c>
      <c r="AT24" s="49">
        <v>3.5355339059999998E-4</v>
      </c>
      <c r="AU24" s="333">
        <v>6.1000000000000004E-3</v>
      </c>
      <c r="AV24" s="333">
        <v>6.0000000000000001E-3</v>
      </c>
      <c r="AW24" s="49">
        <v>6.0499999999999998E-3</v>
      </c>
      <c r="AX24" s="49">
        <v>7.0710678120000005E-5</v>
      </c>
      <c r="AY24" s="332">
        <v>2.8E-3</v>
      </c>
      <c r="AZ24" s="333">
        <v>2.3999999999999998E-3</v>
      </c>
      <c r="BA24" s="49">
        <v>2.5999999999999999E-3</v>
      </c>
      <c r="BB24" s="49">
        <v>2.8284271250000003E-4</v>
      </c>
      <c r="BC24" s="333">
        <v>3.3E-3</v>
      </c>
      <c r="BD24" s="333">
        <v>3.0000000000000001E-3</v>
      </c>
      <c r="BE24" s="49">
        <v>3.15E-3</v>
      </c>
      <c r="BF24" s="57">
        <v>2.1213203439999999E-4</v>
      </c>
      <c r="BG24" s="332">
        <v>2.2000000000000001E-3</v>
      </c>
      <c r="BH24" s="334" t="s">
        <v>12</v>
      </c>
    </row>
    <row r="25" spans="1:60" ht="15.75" customHeight="1" x14ac:dyDescent="0.2">
      <c r="A25" s="46" t="s">
        <v>129</v>
      </c>
      <c r="B25" s="316">
        <v>1.2800000000000001E-2</v>
      </c>
      <c r="C25" s="332" t="s">
        <v>12</v>
      </c>
      <c r="D25" s="333" t="s">
        <v>12</v>
      </c>
      <c r="E25" s="49" t="s">
        <v>181</v>
      </c>
      <c r="F25" s="49" t="s">
        <v>181</v>
      </c>
      <c r="G25" s="141" t="s">
        <v>12</v>
      </c>
      <c r="H25" s="141" t="s">
        <v>12</v>
      </c>
      <c r="I25" s="55" t="s">
        <v>181</v>
      </c>
      <c r="J25" s="58" t="s">
        <v>181</v>
      </c>
      <c r="K25" s="333" t="s">
        <v>12</v>
      </c>
      <c r="L25" s="333" t="s">
        <v>12</v>
      </c>
      <c r="M25" s="49" t="s">
        <v>181</v>
      </c>
      <c r="N25" s="49" t="s">
        <v>181</v>
      </c>
      <c r="O25" s="333" t="s">
        <v>12</v>
      </c>
      <c r="P25" s="333" t="s">
        <v>12</v>
      </c>
      <c r="Q25" s="49" t="s">
        <v>181</v>
      </c>
      <c r="R25" s="49" t="s">
        <v>181</v>
      </c>
      <c r="S25" s="332" t="s">
        <v>12</v>
      </c>
      <c r="T25" s="333" t="s">
        <v>12</v>
      </c>
      <c r="U25" s="49" t="s">
        <v>181</v>
      </c>
      <c r="V25" s="49" t="s">
        <v>181</v>
      </c>
      <c r="W25" s="333" t="s">
        <v>12</v>
      </c>
      <c r="X25" s="333" t="s">
        <v>12</v>
      </c>
      <c r="Y25" s="49" t="s">
        <v>181</v>
      </c>
      <c r="Z25" s="57" t="s">
        <v>181</v>
      </c>
      <c r="AA25" s="333" t="s">
        <v>12</v>
      </c>
      <c r="AB25" s="333" t="s">
        <v>12</v>
      </c>
      <c r="AC25" s="49" t="s">
        <v>181</v>
      </c>
      <c r="AD25" s="49" t="s">
        <v>181</v>
      </c>
      <c r="AE25" s="333" t="s">
        <v>12</v>
      </c>
      <c r="AF25" s="333" t="s">
        <v>12</v>
      </c>
      <c r="AG25" s="49" t="s">
        <v>181</v>
      </c>
      <c r="AH25" s="49" t="s">
        <v>181</v>
      </c>
      <c r="AI25" s="332" t="s">
        <v>12</v>
      </c>
      <c r="AJ25" s="333" t="s">
        <v>12</v>
      </c>
      <c r="AK25" s="49" t="s">
        <v>181</v>
      </c>
      <c r="AL25" s="49" t="s">
        <v>181</v>
      </c>
      <c r="AM25" s="333" t="s">
        <v>12</v>
      </c>
      <c r="AN25" s="333" t="s">
        <v>12</v>
      </c>
      <c r="AO25" s="49" t="s">
        <v>181</v>
      </c>
      <c r="AP25" s="57" t="s">
        <v>181</v>
      </c>
      <c r="AQ25" s="333" t="s">
        <v>12</v>
      </c>
      <c r="AR25" s="333" t="s">
        <v>12</v>
      </c>
      <c r="AS25" s="49" t="s">
        <v>181</v>
      </c>
      <c r="AT25" s="49" t="s">
        <v>181</v>
      </c>
      <c r="AU25" s="333" t="s">
        <v>12</v>
      </c>
      <c r="AV25" s="333" t="s">
        <v>12</v>
      </c>
      <c r="AW25" s="49" t="s">
        <v>181</v>
      </c>
      <c r="AX25" s="49" t="s">
        <v>181</v>
      </c>
      <c r="AY25" s="332" t="s">
        <v>12</v>
      </c>
      <c r="AZ25" s="333" t="s">
        <v>12</v>
      </c>
      <c r="BA25" s="49" t="s">
        <v>181</v>
      </c>
      <c r="BB25" s="49" t="s">
        <v>181</v>
      </c>
      <c r="BC25" s="333" t="s">
        <v>12</v>
      </c>
      <c r="BD25" s="333" t="s">
        <v>12</v>
      </c>
      <c r="BE25" s="49" t="s">
        <v>181</v>
      </c>
      <c r="BF25" s="57" t="s">
        <v>181</v>
      </c>
      <c r="BG25" s="332" t="s">
        <v>12</v>
      </c>
      <c r="BH25" s="334" t="s">
        <v>12</v>
      </c>
    </row>
    <row r="26" spans="1:60" ht="15.75" customHeight="1" x14ac:dyDescent="0.2">
      <c r="A26" s="46" t="s">
        <v>130</v>
      </c>
      <c r="B26" s="316">
        <v>2.3099999999999999E-2</v>
      </c>
      <c r="C26" s="332" t="s">
        <v>12</v>
      </c>
      <c r="D26" s="333" t="s">
        <v>12</v>
      </c>
      <c r="E26" s="49" t="s">
        <v>181</v>
      </c>
      <c r="F26" s="49" t="s">
        <v>181</v>
      </c>
      <c r="G26" s="141" t="s">
        <v>12</v>
      </c>
      <c r="H26" s="141" t="s">
        <v>12</v>
      </c>
      <c r="I26" s="55" t="s">
        <v>181</v>
      </c>
      <c r="J26" s="58" t="s">
        <v>181</v>
      </c>
      <c r="K26" s="333" t="s">
        <v>12</v>
      </c>
      <c r="L26" s="333" t="s">
        <v>12</v>
      </c>
      <c r="M26" s="49" t="s">
        <v>181</v>
      </c>
      <c r="N26" s="49" t="s">
        <v>181</v>
      </c>
      <c r="O26" s="333" t="s">
        <v>12</v>
      </c>
      <c r="P26" s="333" t="s">
        <v>12</v>
      </c>
      <c r="Q26" s="49" t="s">
        <v>181</v>
      </c>
      <c r="R26" s="49" t="s">
        <v>181</v>
      </c>
      <c r="S26" s="332" t="s">
        <v>12</v>
      </c>
      <c r="T26" s="333" t="s">
        <v>12</v>
      </c>
      <c r="U26" s="49" t="s">
        <v>181</v>
      </c>
      <c r="V26" s="49" t="s">
        <v>181</v>
      </c>
      <c r="W26" s="333" t="s">
        <v>12</v>
      </c>
      <c r="X26" s="333" t="s">
        <v>12</v>
      </c>
      <c r="Y26" s="49" t="s">
        <v>181</v>
      </c>
      <c r="Z26" s="57" t="s">
        <v>181</v>
      </c>
      <c r="AA26" s="333" t="s">
        <v>12</v>
      </c>
      <c r="AB26" s="333" t="s">
        <v>12</v>
      </c>
      <c r="AC26" s="49" t="s">
        <v>181</v>
      </c>
      <c r="AD26" s="49" t="s">
        <v>181</v>
      </c>
      <c r="AE26" s="333" t="s">
        <v>12</v>
      </c>
      <c r="AF26" s="333" t="s">
        <v>12</v>
      </c>
      <c r="AG26" s="49" t="s">
        <v>181</v>
      </c>
      <c r="AH26" s="49" t="s">
        <v>181</v>
      </c>
      <c r="AI26" s="332" t="s">
        <v>12</v>
      </c>
      <c r="AJ26" s="333" t="s">
        <v>12</v>
      </c>
      <c r="AK26" s="49" t="s">
        <v>181</v>
      </c>
      <c r="AL26" s="49" t="s">
        <v>181</v>
      </c>
      <c r="AM26" s="333" t="s">
        <v>12</v>
      </c>
      <c r="AN26" s="333" t="s">
        <v>12</v>
      </c>
      <c r="AO26" s="49" t="s">
        <v>181</v>
      </c>
      <c r="AP26" s="57" t="s">
        <v>181</v>
      </c>
      <c r="AQ26" s="333" t="s">
        <v>12</v>
      </c>
      <c r="AR26" s="333" t="s">
        <v>12</v>
      </c>
      <c r="AS26" s="49" t="s">
        <v>181</v>
      </c>
      <c r="AT26" s="49" t="s">
        <v>181</v>
      </c>
      <c r="AU26" s="333" t="s">
        <v>12</v>
      </c>
      <c r="AV26" s="333" t="s">
        <v>12</v>
      </c>
      <c r="AW26" s="49" t="s">
        <v>181</v>
      </c>
      <c r="AX26" s="49" t="s">
        <v>181</v>
      </c>
      <c r="AY26" s="332" t="s">
        <v>12</v>
      </c>
      <c r="AZ26" s="333" t="s">
        <v>12</v>
      </c>
      <c r="BA26" s="49" t="s">
        <v>181</v>
      </c>
      <c r="BB26" s="49" t="s">
        <v>181</v>
      </c>
      <c r="BC26" s="333" t="s">
        <v>12</v>
      </c>
      <c r="BD26" s="333" t="s">
        <v>12</v>
      </c>
      <c r="BE26" s="49" t="s">
        <v>181</v>
      </c>
      <c r="BF26" s="57" t="s">
        <v>181</v>
      </c>
      <c r="BG26" s="332" t="s">
        <v>12</v>
      </c>
      <c r="BH26" s="334" t="s">
        <v>12</v>
      </c>
    </row>
    <row r="27" spans="1:60" ht="15.75" customHeight="1" x14ac:dyDescent="0.2">
      <c r="A27" s="46" t="s">
        <v>131</v>
      </c>
      <c r="B27" s="316">
        <v>5.0000000000000001E-3</v>
      </c>
      <c r="C27" s="332" t="s">
        <v>12</v>
      </c>
      <c r="D27" s="333" t="s">
        <v>12</v>
      </c>
      <c r="E27" s="49" t="s">
        <v>181</v>
      </c>
      <c r="F27" s="49" t="s">
        <v>181</v>
      </c>
      <c r="G27" s="141" t="s">
        <v>12</v>
      </c>
      <c r="H27" s="141">
        <v>5.9707582880000002E-3</v>
      </c>
      <c r="I27" s="55">
        <v>5.9707582880000002E-3</v>
      </c>
      <c r="J27" s="58" t="s">
        <v>181</v>
      </c>
      <c r="K27" s="333" t="s">
        <v>12</v>
      </c>
      <c r="L27" s="333" t="s">
        <v>12</v>
      </c>
      <c r="M27" s="49" t="s">
        <v>181</v>
      </c>
      <c r="N27" s="49" t="s">
        <v>181</v>
      </c>
      <c r="O27" s="333" t="s">
        <v>12</v>
      </c>
      <c r="P27" s="333">
        <v>5.4000000000000003E-3</v>
      </c>
      <c r="Q27" s="49">
        <v>5.4000000000000003E-3</v>
      </c>
      <c r="R27" s="49" t="s">
        <v>181</v>
      </c>
      <c r="S27" s="332" t="s">
        <v>12</v>
      </c>
      <c r="T27" s="333" t="s">
        <v>12</v>
      </c>
      <c r="U27" s="49" t="s">
        <v>181</v>
      </c>
      <c r="V27" s="49" t="s">
        <v>181</v>
      </c>
      <c r="W27" s="333">
        <v>7.7000000000000002E-3</v>
      </c>
      <c r="X27" s="333" t="s">
        <v>12</v>
      </c>
      <c r="Y27" s="49">
        <v>7.7000000000000002E-3</v>
      </c>
      <c r="Z27" s="57" t="s">
        <v>181</v>
      </c>
      <c r="AA27" s="333" t="s">
        <v>12</v>
      </c>
      <c r="AB27" s="333" t="s">
        <v>12</v>
      </c>
      <c r="AC27" s="49" t="s">
        <v>181</v>
      </c>
      <c r="AD27" s="49" t="s">
        <v>181</v>
      </c>
      <c r="AE27" s="333" t="s">
        <v>12</v>
      </c>
      <c r="AF27" s="333" t="s">
        <v>12</v>
      </c>
      <c r="AG27" s="49" t="s">
        <v>181</v>
      </c>
      <c r="AH27" s="49" t="s">
        <v>181</v>
      </c>
      <c r="AI27" s="332" t="s">
        <v>12</v>
      </c>
      <c r="AJ27" s="333" t="s">
        <v>12</v>
      </c>
      <c r="AK27" s="49" t="s">
        <v>181</v>
      </c>
      <c r="AL27" s="49" t="s">
        <v>181</v>
      </c>
      <c r="AM27" s="333">
        <v>5.5999999999999999E-3</v>
      </c>
      <c r="AN27" s="333">
        <v>7.0000000000000001E-3</v>
      </c>
      <c r="AO27" s="49">
        <v>6.3E-3</v>
      </c>
      <c r="AP27" s="57">
        <v>9.899494937000001E-4</v>
      </c>
      <c r="AQ27" s="333" t="s">
        <v>12</v>
      </c>
      <c r="AR27" s="333" t="s">
        <v>12</v>
      </c>
      <c r="AS27" s="49" t="s">
        <v>181</v>
      </c>
      <c r="AT27" s="49" t="s">
        <v>181</v>
      </c>
      <c r="AU27" s="333" t="s">
        <v>12</v>
      </c>
      <c r="AV27" s="333" t="s">
        <v>12</v>
      </c>
      <c r="AW27" s="49" t="s">
        <v>181</v>
      </c>
      <c r="AX27" s="49" t="s">
        <v>181</v>
      </c>
      <c r="AY27" s="332" t="s">
        <v>12</v>
      </c>
      <c r="AZ27" s="333" t="s">
        <v>12</v>
      </c>
      <c r="BA27" s="49" t="s">
        <v>181</v>
      </c>
      <c r="BB27" s="49" t="s">
        <v>181</v>
      </c>
      <c r="BC27" s="333" t="s">
        <v>12</v>
      </c>
      <c r="BD27" s="333" t="s">
        <v>12</v>
      </c>
      <c r="BE27" s="49" t="s">
        <v>181</v>
      </c>
      <c r="BF27" s="57" t="s">
        <v>181</v>
      </c>
      <c r="BG27" s="332" t="s">
        <v>12</v>
      </c>
      <c r="BH27" s="334" t="s">
        <v>12</v>
      </c>
    </row>
    <row r="28" spans="1:60" ht="15.75" customHeight="1" x14ac:dyDescent="0.2">
      <c r="A28" s="46" t="s">
        <v>132</v>
      </c>
      <c r="B28" s="316">
        <v>1.4800000000000001E-2</v>
      </c>
      <c r="C28" s="332">
        <v>7.3468</v>
      </c>
      <c r="D28" s="333">
        <v>7.7187999999999999</v>
      </c>
      <c r="E28" s="49">
        <v>7.5327999999999999</v>
      </c>
      <c r="F28" s="49">
        <v>0.26304372259999997</v>
      </c>
      <c r="G28" s="141">
        <v>7.6011253439999997</v>
      </c>
      <c r="H28" s="141">
        <v>7.3799195229999999</v>
      </c>
      <c r="I28" s="55">
        <v>7.4905224339999998</v>
      </c>
      <c r="J28" s="58">
        <v>0.15641613609999999</v>
      </c>
      <c r="K28" s="333">
        <v>9.4553999999999991</v>
      </c>
      <c r="L28" s="333">
        <v>9.5634999999999994</v>
      </c>
      <c r="M28" s="49">
        <v>9.5094499999999993</v>
      </c>
      <c r="N28" s="49">
        <v>7.6438243049999993E-2</v>
      </c>
      <c r="O28" s="333">
        <v>9.1492000000000004</v>
      </c>
      <c r="P28" s="333">
        <v>9.5489999999999995</v>
      </c>
      <c r="Q28" s="49">
        <v>9.3491</v>
      </c>
      <c r="R28" s="49">
        <v>0.28270129109999997</v>
      </c>
      <c r="S28" s="332">
        <v>21.000800000000002</v>
      </c>
      <c r="T28" s="333">
        <v>21.221599999999999</v>
      </c>
      <c r="U28" s="49">
        <v>21.1112</v>
      </c>
      <c r="V28" s="49">
        <v>0.1561291773</v>
      </c>
      <c r="W28" s="333">
        <v>20.445499999999999</v>
      </c>
      <c r="X28" s="333">
        <v>20.402899999999999</v>
      </c>
      <c r="Y28" s="49">
        <v>20.424199999999999</v>
      </c>
      <c r="Z28" s="57">
        <v>3.0122748880000001E-2</v>
      </c>
      <c r="AA28" s="333">
        <v>473.25040000000001</v>
      </c>
      <c r="AB28" s="333">
        <v>460.71629999999999</v>
      </c>
      <c r="AC28" s="49">
        <v>466.98334999999997</v>
      </c>
      <c r="AD28" s="49">
        <v>8.862947106</v>
      </c>
      <c r="AE28" s="333">
        <v>468.84739999999999</v>
      </c>
      <c r="AF28" s="333">
        <v>455.3254</v>
      </c>
      <c r="AG28" s="49">
        <v>462.08640000000003</v>
      </c>
      <c r="AH28" s="49">
        <v>9.5614978950000005</v>
      </c>
      <c r="AI28" s="332">
        <v>107.9003</v>
      </c>
      <c r="AJ28" s="333">
        <v>106.8197</v>
      </c>
      <c r="AK28" s="49">
        <v>107.36</v>
      </c>
      <c r="AL28" s="49">
        <v>0.76409958779999998</v>
      </c>
      <c r="AM28" s="333">
        <v>110.70780000000001</v>
      </c>
      <c r="AN28" s="333">
        <v>107.49809999999999</v>
      </c>
      <c r="AO28" s="49">
        <v>109.10295000000001</v>
      </c>
      <c r="AP28" s="57">
        <v>2.2696006359999998</v>
      </c>
      <c r="AQ28" s="333">
        <v>101.0856</v>
      </c>
      <c r="AR28" s="333">
        <v>96.764499999999998</v>
      </c>
      <c r="AS28" s="49">
        <v>98.925049999999999</v>
      </c>
      <c r="AT28" s="49">
        <v>3.055479112</v>
      </c>
      <c r="AU28" s="333">
        <v>100.00320000000001</v>
      </c>
      <c r="AV28" s="333">
        <v>96.984800000000007</v>
      </c>
      <c r="AW28" s="49">
        <v>98.494</v>
      </c>
      <c r="AX28" s="49">
        <v>2.134331108</v>
      </c>
      <c r="AY28" s="332">
        <v>66.918000000000006</v>
      </c>
      <c r="AZ28" s="333">
        <v>68.881299999999996</v>
      </c>
      <c r="BA28" s="49">
        <v>67.899649999999994</v>
      </c>
      <c r="BB28" s="49">
        <v>1.3882627439999999</v>
      </c>
      <c r="BC28" s="333">
        <v>68.346400000000003</v>
      </c>
      <c r="BD28" s="333">
        <v>66.519300000000001</v>
      </c>
      <c r="BE28" s="49">
        <v>67.432850000000002</v>
      </c>
      <c r="BF28" s="57">
        <v>1.2919548000000001</v>
      </c>
      <c r="BG28" s="332">
        <v>24.5623</v>
      </c>
      <c r="BH28" s="334">
        <v>24.7683</v>
      </c>
    </row>
    <row r="29" spans="1:60" ht="15.75" customHeight="1" x14ac:dyDescent="0.2">
      <c r="A29" s="46" t="s">
        <v>133</v>
      </c>
      <c r="B29" s="316">
        <v>7.1999999999999998E-3</v>
      </c>
      <c r="C29" s="332">
        <v>7.8060999999999998</v>
      </c>
      <c r="D29" s="333">
        <v>8.1473999999999993</v>
      </c>
      <c r="E29" s="49">
        <v>7.97675</v>
      </c>
      <c r="F29" s="49">
        <v>0.24133554439999999</v>
      </c>
      <c r="G29" s="141">
        <v>8.0683239029999996</v>
      </c>
      <c r="H29" s="141">
        <v>7.8313682409999998</v>
      </c>
      <c r="I29" s="55">
        <v>7.9498460719999997</v>
      </c>
      <c r="J29" s="58">
        <v>0.16755295540000001</v>
      </c>
      <c r="K29" s="333">
        <v>9.9909999999999997</v>
      </c>
      <c r="L29" s="333">
        <v>10.113200000000001</v>
      </c>
      <c r="M29" s="49">
        <v>10.052099999999999</v>
      </c>
      <c r="N29" s="49">
        <v>8.6408448659999998E-2</v>
      </c>
      <c r="O29" s="333">
        <v>9.6762999999999995</v>
      </c>
      <c r="P29" s="333">
        <v>10.1029</v>
      </c>
      <c r="Q29" s="49">
        <v>9.8895999999999997</v>
      </c>
      <c r="R29" s="49">
        <v>0.30165175290000001</v>
      </c>
      <c r="S29" s="332">
        <v>21.773700000000002</v>
      </c>
      <c r="T29" s="333">
        <v>21.126799999999999</v>
      </c>
      <c r="U29" s="49">
        <v>21.45025</v>
      </c>
      <c r="V29" s="49">
        <v>0.4574273767</v>
      </c>
      <c r="W29" s="333">
        <v>21.2014</v>
      </c>
      <c r="X29" s="333">
        <v>21.2195</v>
      </c>
      <c r="Y29" s="49">
        <v>21.210450000000002</v>
      </c>
      <c r="Z29" s="57">
        <v>1.279863274E-2</v>
      </c>
      <c r="AA29" s="333">
        <v>421.82139999999998</v>
      </c>
      <c r="AB29" s="333">
        <v>436.8965</v>
      </c>
      <c r="AC29" s="49">
        <v>429.35894999999999</v>
      </c>
      <c r="AD29" s="49">
        <v>10.65970544</v>
      </c>
      <c r="AE29" s="333">
        <v>446.86009999999999</v>
      </c>
      <c r="AF29" s="333">
        <v>432.56799999999998</v>
      </c>
      <c r="AG29" s="49">
        <v>439.71404999999999</v>
      </c>
      <c r="AH29" s="49">
        <v>10.10604083</v>
      </c>
      <c r="AI29" s="332">
        <v>108.8908</v>
      </c>
      <c r="AJ29" s="333">
        <v>108.4736</v>
      </c>
      <c r="AK29" s="49">
        <v>108.68219999999999</v>
      </c>
      <c r="AL29" s="49">
        <v>0.29500494910000002</v>
      </c>
      <c r="AM29" s="333">
        <v>112.6648</v>
      </c>
      <c r="AN29" s="333">
        <v>109.3792</v>
      </c>
      <c r="AO29" s="49">
        <v>111.02200000000001</v>
      </c>
      <c r="AP29" s="57">
        <v>2.3232700400000001</v>
      </c>
      <c r="AQ29" s="333">
        <v>102.4071</v>
      </c>
      <c r="AR29" s="333">
        <v>98.784899999999993</v>
      </c>
      <c r="AS29" s="49">
        <v>100.596</v>
      </c>
      <c r="AT29" s="49">
        <v>2.5612821829999999</v>
      </c>
      <c r="AU29" s="333">
        <v>102.7516</v>
      </c>
      <c r="AV29" s="333">
        <v>98.415899999999993</v>
      </c>
      <c r="AW29" s="49">
        <v>100.58374999999999</v>
      </c>
      <c r="AX29" s="49">
        <v>3.0658028709999998</v>
      </c>
      <c r="AY29" s="332">
        <v>68.7423</v>
      </c>
      <c r="AZ29" s="333">
        <v>69.867699999999999</v>
      </c>
      <c r="BA29" s="49">
        <v>69.305000000000007</v>
      </c>
      <c r="BB29" s="49">
        <v>0.79577797149999996</v>
      </c>
      <c r="BC29" s="333">
        <v>70.3673</v>
      </c>
      <c r="BD29" s="333">
        <v>67.735100000000003</v>
      </c>
      <c r="BE29" s="49">
        <v>69.051199999999994</v>
      </c>
      <c r="BF29" s="57">
        <v>1.8612464689999999</v>
      </c>
      <c r="BG29" s="332">
        <v>25.828499999999998</v>
      </c>
      <c r="BH29" s="334">
        <v>25.372599999999998</v>
      </c>
    </row>
    <row r="30" spans="1:60" ht="15.75" customHeight="1" x14ac:dyDescent="0.2">
      <c r="A30" s="46" t="s">
        <v>134</v>
      </c>
      <c r="B30" s="316">
        <v>3.7000000000000002E-3</v>
      </c>
      <c r="C30" s="332" t="s">
        <v>12</v>
      </c>
      <c r="D30" s="333" t="s">
        <v>12</v>
      </c>
      <c r="E30" s="49" t="s">
        <v>181</v>
      </c>
      <c r="F30" s="49" t="s">
        <v>181</v>
      </c>
      <c r="G30" s="141" t="s">
        <v>12</v>
      </c>
      <c r="H30" s="141" t="s">
        <v>12</v>
      </c>
      <c r="I30" s="55" t="s">
        <v>181</v>
      </c>
      <c r="J30" s="58" t="s">
        <v>181</v>
      </c>
      <c r="K30" s="333" t="s">
        <v>12</v>
      </c>
      <c r="L30" s="333" t="s">
        <v>12</v>
      </c>
      <c r="M30" s="49" t="s">
        <v>181</v>
      </c>
      <c r="N30" s="49" t="s">
        <v>181</v>
      </c>
      <c r="O30" s="333" t="s">
        <v>12</v>
      </c>
      <c r="P30" s="333" t="s">
        <v>12</v>
      </c>
      <c r="Q30" s="49" t="s">
        <v>181</v>
      </c>
      <c r="R30" s="49" t="s">
        <v>181</v>
      </c>
      <c r="S30" s="332" t="s">
        <v>12</v>
      </c>
      <c r="T30" s="333" t="s">
        <v>12</v>
      </c>
      <c r="U30" s="49" t="s">
        <v>181</v>
      </c>
      <c r="V30" s="49" t="s">
        <v>181</v>
      </c>
      <c r="W30" s="333" t="s">
        <v>12</v>
      </c>
      <c r="X30" s="333" t="s">
        <v>12</v>
      </c>
      <c r="Y30" s="49" t="s">
        <v>181</v>
      </c>
      <c r="Z30" s="57" t="s">
        <v>181</v>
      </c>
      <c r="AA30" s="333" t="s">
        <v>12</v>
      </c>
      <c r="AB30" s="333" t="s">
        <v>12</v>
      </c>
      <c r="AC30" s="49" t="s">
        <v>181</v>
      </c>
      <c r="AD30" s="49" t="s">
        <v>181</v>
      </c>
      <c r="AE30" s="333" t="s">
        <v>12</v>
      </c>
      <c r="AF30" s="333" t="s">
        <v>12</v>
      </c>
      <c r="AG30" s="49" t="s">
        <v>181</v>
      </c>
      <c r="AH30" s="49" t="s">
        <v>181</v>
      </c>
      <c r="AI30" s="332" t="s">
        <v>12</v>
      </c>
      <c r="AJ30" s="333" t="s">
        <v>12</v>
      </c>
      <c r="AK30" s="49" t="s">
        <v>181</v>
      </c>
      <c r="AL30" s="49" t="s">
        <v>181</v>
      </c>
      <c r="AM30" s="333" t="s">
        <v>12</v>
      </c>
      <c r="AN30" s="333" t="s">
        <v>12</v>
      </c>
      <c r="AO30" s="49" t="s">
        <v>181</v>
      </c>
      <c r="AP30" s="57" t="s">
        <v>181</v>
      </c>
      <c r="AQ30" s="333" t="s">
        <v>12</v>
      </c>
      <c r="AR30" s="333" t="s">
        <v>12</v>
      </c>
      <c r="AS30" s="49" t="s">
        <v>181</v>
      </c>
      <c r="AT30" s="49" t="s">
        <v>181</v>
      </c>
      <c r="AU30" s="333" t="s">
        <v>12</v>
      </c>
      <c r="AV30" s="333" t="s">
        <v>12</v>
      </c>
      <c r="AW30" s="49" t="s">
        <v>181</v>
      </c>
      <c r="AX30" s="49" t="s">
        <v>181</v>
      </c>
      <c r="AY30" s="332" t="s">
        <v>12</v>
      </c>
      <c r="AZ30" s="333" t="s">
        <v>12</v>
      </c>
      <c r="BA30" s="49" t="s">
        <v>181</v>
      </c>
      <c r="BB30" s="49" t="s">
        <v>181</v>
      </c>
      <c r="BC30" s="333" t="s">
        <v>12</v>
      </c>
      <c r="BD30" s="333" t="s">
        <v>12</v>
      </c>
      <c r="BE30" s="49" t="s">
        <v>181</v>
      </c>
      <c r="BF30" s="57" t="s">
        <v>181</v>
      </c>
      <c r="BG30" s="332" t="s">
        <v>12</v>
      </c>
      <c r="BH30" s="334" t="s">
        <v>12</v>
      </c>
    </row>
    <row r="31" spans="1:60" ht="15.75" customHeight="1" x14ac:dyDescent="0.2">
      <c r="A31" s="46" t="s">
        <v>135</v>
      </c>
      <c r="B31" s="316">
        <v>8.2000000000000007E-3</v>
      </c>
      <c r="C31" s="332" t="s">
        <v>12</v>
      </c>
      <c r="D31" s="333" t="s">
        <v>12</v>
      </c>
      <c r="E31" s="49" t="s">
        <v>181</v>
      </c>
      <c r="F31" s="49" t="s">
        <v>181</v>
      </c>
      <c r="G31" s="141" t="s">
        <v>12</v>
      </c>
      <c r="H31" s="141" t="s">
        <v>12</v>
      </c>
      <c r="I31" s="55" t="s">
        <v>181</v>
      </c>
      <c r="J31" s="58" t="s">
        <v>181</v>
      </c>
      <c r="K31" s="333" t="s">
        <v>12</v>
      </c>
      <c r="L31" s="333" t="s">
        <v>12</v>
      </c>
      <c r="M31" s="49" t="s">
        <v>181</v>
      </c>
      <c r="N31" s="49" t="s">
        <v>181</v>
      </c>
      <c r="O31" s="333" t="s">
        <v>12</v>
      </c>
      <c r="P31" s="333" t="s">
        <v>12</v>
      </c>
      <c r="Q31" s="49" t="s">
        <v>181</v>
      </c>
      <c r="R31" s="49" t="s">
        <v>181</v>
      </c>
      <c r="S31" s="332">
        <v>9.1000000000000004E-3</v>
      </c>
      <c r="T31" s="333" t="s">
        <v>12</v>
      </c>
      <c r="U31" s="49">
        <v>9.1000000000000004E-3</v>
      </c>
      <c r="V31" s="49" t="s">
        <v>181</v>
      </c>
      <c r="W31" s="333" t="s">
        <v>12</v>
      </c>
      <c r="X31" s="333" t="s">
        <v>12</v>
      </c>
      <c r="Y31" s="49" t="s">
        <v>181</v>
      </c>
      <c r="Z31" s="57" t="s">
        <v>181</v>
      </c>
      <c r="AA31" s="333" t="s">
        <v>12</v>
      </c>
      <c r="AB31" s="333" t="s">
        <v>12</v>
      </c>
      <c r="AC31" s="49" t="s">
        <v>181</v>
      </c>
      <c r="AD31" s="49" t="s">
        <v>181</v>
      </c>
      <c r="AE31" s="333" t="s">
        <v>12</v>
      </c>
      <c r="AF31" s="333" t="s">
        <v>12</v>
      </c>
      <c r="AG31" s="49" t="s">
        <v>181</v>
      </c>
      <c r="AH31" s="49" t="s">
        <v>181</v>
      </c>
      <c r="AI31" s="332" t="s">
        <v>12</v>
      </c>
      <c r="AJ31" s="333" t="s">
        <v>12</v>
      </c>
      <c r="AK31" s="49" t="s">
        <v>181</v>
      </c>
      <c r="AL31" s="49" t="s">
        <v>181</v>
      </c>
      <c r="AM31" s="333" t="s">
        <v>12</v>
      </c>
      <c r="AN31" s="333" t="s">
        <v>12</v>
      </c>
      <c r="AO31" s="49" t="s">
        <v>181</v>
      </c>
      <c r="AP31" s="57" t="s">
        <v>181</v>
      </c>
      <c r="AQ31" s="333">
        <v>9.2999999999999992E-3</v>
      </c>
      <c r="AR31" s="333" t="s">
        <v>12</v>
      </c>
      <c r="AS31" s="49">
        <v>9.2999999999999992E-3</v>
      </c>
      <c r="AT31" s="49" t="s">
        <v>181</v>
      </c>
      <c r="AU31" s="333" t="s">
        <v>12</v>
      </c>
      <c r="AV31" s="333" t="s">
        <v>12</v>
      </c>
      <c r="AW31" s="49" t="s">
        <v>181</v>
      </c>
      <c r="AX31" s="49" t="s">
        <v>181</v>
      </c>
      <c r="AY31" s="332" t="s">
        <v>12</v>
      </c>
      <c r="AZ31" s="333" t="s">
        <v>12</v>
      </c>
      <c r="BA31" s="49" t="s">
        <v>181</v>
      </c>
      <c r="BB31" s="49" t="s">
        <v>181</v>
      </c>
      <c r="BC31" s="333" t="s">
        <v>12</v>
      </c>
      <c r="BD31" s="333">
        <v>9.4000000000000004E-3</v>
      </c>
      <c r="BE31" s="49">
        <v>9.4000000000000004E-3</v>
      </c>
      <c r="BF31" s="57" t="s">
        <v>181</v>
      </c>
      <c r="BG31" s="332" t="s">
        <v>12</v>
      </c>
      <c r="BH31" s="334" t="s">
        <v>12</v>
      </c>
    </row>
    <row r="32" spans="1:60" ht="12.75" x14ac:dyDescent="0.2">
      <c r="A32" s="46" t="s">
        <v>136</v>
      </c>
      <c r="B32" s="316">
        <v>2.6599999999999999E-2</v>
      </c>
      <c r="C32" s="332">
        <v>5.5278999999999998</v>
      </c>
      <c r="D32" s="333">
        <v>5.6601999999999997</v>
      </c>
      <c r="E32" s="49">
        <v>5.5940500000000002</v>
      </c>
      <c r="F32" s="49">
        <v>9.3550227149999998E-2</v>
      </c>
      <c r="G32" s="141">
        <v>5.579157693</v>
      </c>
      <c r="H32" s="141">
        <v>5.5166070879999998</v>
      </c>
      <c r="I32" s="55">
        <v>5.5478823909999999</v>
      </c>
      <c r="J32" s="58">
        <v>4.4229956959999997E-2</v>
      </c>
      <c r="K32" s="333">
        <v>5.7442000000000002</v>
      </c>
      <c r="L32" s="333">
        <v>5.8777999999999997</v>
      </c>
      <c r="M32" s="49">
        <v>5.8109999999999999</v>
      </c>
      <c r="N32" s="49">
        <v>9.4469465969999999E-2</v>
      </c>
      <c r="O32" s="333">
        <v>5.7080000000000002</v>
      </c>
      <c r="P32" s="333">
        <v>5.8959000000000001</v>
      </c>
      <c r="Q32" s="49">
        <v>5.8019499999999997</v>
      </c>
      <c r="R32" s="49">
        <v>0.1328653642</v>
      </c>
      <c r="S32" s="332">
        <v>6.1890000000000001</v>
      </c>
      <c r="T32" s="333">
        <v>6.0179999999999998</v>
      </c>
      <c r="U32" s="49">
        <v>6.1035000000000004</v>
      </c>
      <c r="V32" s="49">
        <v>0.12091525960000001</v>
      </c>
      <c r="W32" s="333">
        <v>6.2691999999999997</v>
      </c>
      <c r="X32" s="333">
        <v>6.1632999999999996</v>
      </c>
      <c r="Y32" s="49">
        <v>6.2162499999999996</v>
      </c>
      <c r="Z32" s="57">
        <v>7.488260813E-2</v>
      </c>
      <c r="AA32" s="333">
        <v>0.93210000000000004</v>
      </c>
      <c r="AB32" s="333">
        <v>0.85589999999999999</v>
      </c>
      <c r="AC32" s="49">
        <v>0.89400000000000002</v>
      </c>
      <c r="AD32" s="49">
        <v>5.3881536729999999E-2</v>
      </c>
      <c r="AE32" s="333">
        <v>0.93200000000000005</v>
      </c>
      <c r="AF32" s="333">
        <v>0.89680000000000004</v>
      </c>
      <c r="AG32" s="49">
        <v>0.91439999999999999</v>
      </c>
      <c r="AH32" s="49">
        <v>2.4890158700000001E-2</v>
      </c>
      <c r="AI32" s="332">
        <v>5.2171000000000003</v>
      </c>
      <c r="AJ32" s="333">
        <v>5.1597</v>
      </c>
      <c r="AK32" s="49">
        <v>5.1883999999999997</v>
      </c>
      <c r="AL32" s="49">
        <v>4.0587929240000001E-2</v>
      </c>
      <c r="AM32" s="333">
        <v>5.3857999999999997</v>
      </c>
      <c r="AN32" s="333">
        <v>5.2497999999999996</v>
      </c>
      <c r="AO32" s="49">
        <v>5.3178000000000001</v>
      </c>
      <c r="AP32" s="57">
        <v>9.6166522239999996E-2</v>
      </c>
      <c r="AQ32" s="333">
        <v>5.9570999999999996</v>
      </c>
      <c r="AR32" s="333">
        <v>5.7252999999999998</v>
      </c>
      <c r="AS32" s="49">
        <v>5.8411999999999997</v>
      </c>
      <c r="AT32" s="49">
        <v>0.1639073519</v>
      </c>
      <c r="AU32" s="333">
        <v>5.9057000000000004</v>
      </c>
      <c r="AV32" s="333">
        <v>5.7545999999999999</v>
      </c>
      <c r="AW32" s="49">
        <v>5.8301499999999997</v>
      </c>
      <c r="AX32" s="49">
        <v>0.10684383460000001</v>
      </c>
      <c r="AY32" s="332">
        <v>5.3000999999999996</v>
      </c>
      <c r="AZ32" s="333">
        <v>5.3933</v>
      </c>
      <c r="BA32" s="49">
        <v>5.3467000000000002</v>
      </c>
      <c r="BB32" s="49">
        <v>6.5902352009999998E-2</v>
      </c>
      <c r="BC32" s="333">
        <v>5.3968999999999996</v>
      </c>
      <c r="BD32" s="333">
        <v>5.3388999999999998</v>
      </c>
      <c r="BE32" s="49">
        <v>5.3678999999999997</v>
      </c>
      <c r="BF32" s="57">
        <v>4.101219331E-2</v>
      </c>
      <c r="BG32" s="332">
        <v>2.7574999999999998</v>
      </c>
      <c r="BH32" s="334">
        <v>2.7462</v>
      </c>
    </row>
    <row r="33" spans="1:61" ht="12.75" x14ac:dyDescent="0.2">
      <c r="A33" s="46" t="s">
        <v>137</v>
      </c>
      <c r="B33" s="316">
        <v>5.4000000000000003E-3</v>
      </c>
      <c r="C33" s="332" t="s">
        <v>12</v>
      </c>
      <c r="D33" s="333" t="s">
        <v>12</v>
      </c>
      <c r="E33" s="49" t="s">
        <v>181</v>
      </c>
      <c r="F33" s="49" t="s">
        <v>181</v>
      </c>
      <c r="G33" s="141" t="s">
        <v>12</v>
      </c>
      <c r="H33" s="141" t="s">
        <v>12</v>
      </c>
      <c r="I33" s="55" t="s">
        <v>181</v>
      </c>
      <c r="J33" s="58" t="s">
        <v>181</v>
      </c>
      <c r="K33" s="333" t="s">
        <v>12</v>
      </c>
      <c r="L33" s="333" t="s">
        <v>12</v>
      </c>
      <c r="M33" s="49" t="s">
        <v>181</v>
      </c>
      <c r="N33" s="49" t="s">
        <v>181</v>
      </c>
      <c r="O33" s="333" t="s">
        <v>12</v>
      </c>
      <c r="P33" s="333" t="s">
        <v>12</v>
      </c>
      <c r="Q33" s="49" t="s">
        <v>181</v>
      </c>
      <c r="R33" s="49" t="s">
        <v>181</v>
      </c>
      <c r="S33" s="332" t="s">
        <v>12</v>
      </c>
      <c r="T33" s="333" t="s">
        <v>12</v>
      </c>
      <c r="U33" s="49" t="s">
        <v>181</v>
      </c>
      <c r="V33" s="49" t="s">
        <v>181</v>
      </c>
      <c r="W33" s="333" t="s">
        <v>12</v>
      </c>
      <c r="X33" s="333" t="s">
        <v>12</v>
      </c>
      <c r="Y33" s="49" t="s">
        <v>181</v>
      </c>
      <c r="Z33" s="57" t="s">
        <v>181</v>
      </c>
      <c r="AA33" s="333" t="s">
        <v>12</v>
      </c>
      <c r="AB33" s="333" t="s">
        <v>12</v>
      </c>
      <c r="AC33" s="49" t="s">
        <v>181</v>
      </c>
      <c r="AD33" s="49" t="s">
        <v>181</v>
      </c>
      <c r="AE33" s="333" t="s">
        <v>12</v>
      </c>
      <c r="AF33" s="333" t="s">
        <v>12</v>
      </c>
      <c r="AG33" s="49" t="s">
        <v>181</v>
      </c>
      <c r="AH33" s="49" t="s">
        <v>181</v>
      </c>
      <c r="AI33" s="332" t="s">
        <v>12</v>
      </c>
      <c r="AJ33" s="333" t="s">
        <v>12</v>
      </c>
      <c r="AK33" s="49" t="s">
        <v>181</v>
      </c>
      <c r="AL33" s="49" t="s">
        <v>181</v>
      </c>
      <c r="AM33" s="333" t="s">
        <v>12</v>
      </c>
      <c r="AN33" s="333" t="s">
        <v>12</v>
      </c>
      <c r="AO33" s="49" t="s">
        <v>181</v>
      </c>
      <c r="AP33" s="57" t="s">
        <v>181</v>
      </c>
      <c r="AQ33" s="333" t="s">
        <v>12</v>
      </c>
      <c r="AR33" s="333" t="s">
        <v>12</v>
      </c>
      <c r="AS33" s="49" t="s">
        <v>181</v>
      </c>
      <c r="AT33" s="49" t="s">
        <v>181</v>
      </c>
      <c r="AU33" s="333" t="s">
        <v>12</v>
      </c>
      <c r="AV33" s="333" t="s">
        <v>12</v>
      </c>
      <c r="AW33" s="49" t="s">
        <v>181</v>
      </c>
      <c r="AX33" s="49" t="s">
        <v>181</v>
      </c>
      <c r="AY33" s="332" t="s">
        <v>12</v>
      </c>
      <c r="AZ33" s="333" t="s">
        <v>12</v>
      </c>
      <c r="BA33" s="49" t="s">
        <v>181</v>
      </c>
      <c r="BB33" s="49" t="s">
        <v>181</v>
      </c>
      <c r="BC33" s="333" t="s">
        <v>12</v>
      </c>
      <c r="BD33" s="333" t="s">
        <v>12</v>
      </c>
      <c r="BE33" s="49" t="s">
        <v>181</v>
      </c>
      <c r="BF33" s="57" t="s">
        <v>181</v>
      </c>
      <c r="BG33" s="332" t="s">
        <v>12</v>
      </c>
      <c r="BH33" s="334" t="s">
        <v>12</v>
      </c>
    </row>
    <row r="34" spans="1:61" ht="12.75" x14ac:dyDescent="0.2">
      <c r="A34" s="46" t="s">
        <v>138</v>
      </c>
      <c r="B34" s="316">
        <v>2.9999999999999997E-4</v>
      </c>
      <c r="C34" s="332">
        <v>7.9100000000000004E-2</v>
      </c>
      <c r="D34" s="333">
        <v>7.8799999999999995E-2</v>
      </c>
      <c r="E34" s="49">
        <v>7.8950000000000006E-2</v>
      </c>
      <c r="F34" s="49">
        <v>2.1213203439999999E-4</v>
      </c>
      <c r="G34" s="141">
        <v>7.7537966240000006E-2</v>
      </c>
      <c r="H34" s="141">
        <v>7.7296939479999993E-2</v>
      </c>
      <c r="I34" s="55">
        <v>7.7417452859999999E-2</v>
      </c>
      <c r="J34" s="58">
        <v>1.704316564E-4</v>
      </c>
      <c r="K34" s="333">
        <v>0.10150000000000001</v>
      </c>
      <c r="L34" s="333">
        <v>9.5600000000000004E-2</v>
      </c>
      <c r="M34" s="49">
        <v>9.8549999999999999E-2</v>
      </c>
      <c r="N34" s="49">
        <v>4.1719300090000003E-3</v>
      </c>
      <c r="O34" s="333">
        <v>0.1026</v>
      </c>
      <c r="P34" s="333">
        <v>9.7900000000000001E-2</v>
      </c>
      <c r="Q34" s="49">
        <v>0.10025000000000001</v>
      </c>
      <c r="R34" s="49">
        <v>3.3234018720000001E-3</v>
      </c>
      <c r="S34" s="332">
        <v>0.17879999999999999</v>
      </c>
      <c r="T34" s="333">
        <v>0.17399999999999999</v>
      </c>
      <c r="U34" s="49">
        <v>0.1764</v>
      </c>
      <c r="V34" s="49">
        <v>3.3941125499999999E-3</v>
      </c>
      <c r="W34" s="333">
        <v>0.17299999999999999</v>
      </c>
      <c r="X34" s="333">
        <v>0.1704</v>
      </c>
      <c r="Y34" s="49">
        <v>0.17169999999999999</v>
      </c>
      <c r="Z34" s="57">
        <v>1.8384776309999999E-3</v>
      </c>
      <c r="AA34" s="333">
        <v>2.3380000000000001</v>
      </c>
      <c r="AB34" s="333">
        <v>2.2400000000000002</v>
      </c>
      <c r="AC34" s="49">
        <v>2.2890000000000001</v>
      </c>
      <c r="AD34" s="49">
        <v>6.9296464560000007E-2</v>
      </c>
      <c r="AE34" s="333">
        <v>2.3296000000000001</v>
      </c>
      <c r="AF34" s="333">
        <v>2.1320999999999999</v>
      </c>
      <c r="AG34" s="49">
        <v>2.2308500000000002</v>
      </c>
      <c r="AH34" s="49">
        <v>0.13965358929999999</v>
      </c>
      <c r="AI34" s="332">
        <v>0.53869999999999996</v>
      </c>
      <c r="AJ34" s="333">
        <v>0.5484</v>
      </c>
      <c r="AK34" s="49">
        <v>0.54354999999999998</v>
      </c>
      <c r="AL34" s="49">
        <v>6.8589357780000004E-3</v>
      </c>
      <c r="AM34" s="333">
        <v>0.57730000000000004</v>
      </c>
      <c r="AN34" s="333">
        <v>0.53769999999999996</v>
      </c>
      <c r="AO34" s="49">
        <v>0.5575</v>
      </c>
      <c r="AP34" s="57">
        <v>2.8001428530000001E-2</v>
      </c>
      <c r="AQ34" s="333">
        <v>0.52549999999999997</v>
      </c>
      <c r="AR34" s="333">
        <v>0.5242</v>
      </c>
      <c r="AS34" s="49">
        <v>0.52485000000000004</v>
      </c>
      <c r="AT34" s="49">
        <v>9.1923881549999995E-4</v>
      </c>
      <c r="AU34" s="333">
        <v>0.48120000000000002</v>
      </c>
      <c r="AV34" s="333">
        <v>0.51470000000000005</v>
      </c>
      <c r="AW34" s="49">
        <v>0.49795</v>
      </c>
      <c r="AX34" s="49">
        <v>2.3688077169999999E-2</v>
      </c>
      <c r="AY34" s="332">
        <v>0.36099999999999999</v>
      </c>
      <c r="AZ34" s="333">
        <v>0.37530000000000002</v>
      </c>
      <c r="BA34" s="49">
        <v>0.36814999999999998</v>
      </c>
      <c r="BB34" s="49">
        <v>1.0111626970000001E-2</v>
      </c>
      <c r="BC34" s="333">
        <v>0.38669999999999999</v>
      </c>
      <c r="BD34" s="333">
        <v>0.3654</v>
      </c>
      <c r="BE34" s="49">
        <v>0.37605</v>
      </c>
      <c r="BF34" s="57">
        <v>1.5061374440000001E-2</v>
      </c>
      <c r="BG34" s="332">
        <v>0.13120000000000001</v>
      </c>
      <c r="BH34" s="334">
        <v>0.1273</v>
      </c>
    </row>
    <row r="35" spans="1:61" ht="12.75" x14ac:dyDescent="0.2">
      <c r="A35" s="46" t="s">
        <v>139</v>
      </c>
      <c r="B35" s="316">
        <v>1E-4</v>
      </c>
      <c r="C35" s="332" t="s">
        <v>12</v>
      </c>
      <c r="D35" s="333" t="s">
        <v>12</v>
      </c>
      <c r="E35" s="49" t="s">
        <v>181</v>
      </c>
      <c r="F35" s="49" t="s">
        <v>181</v>
      </c>
      <c r="G35" s="141" t="s">
        <v>12</v>
      </c>
      <c r="H35" s="141" t="s">
        <v>12</v>
      </c>
      <c r="I35" s="55" t="s">
        <v>181</v>
      </c>
      <c r="J35" s="58" t="s">
        <v>181</v>
      </c>
      <c r="K35" s="333" t="s">
        <v>12</v>
      </c>
      <c r="L35" s="333" t="s">
        <v>12</v>
      </c>
      <c r="M35" s="49" t="s">
        <v>181</v>
      </c>
      <c r="N35" s="49" t="s">
        <v>181</v>
      </c>
      <c r="O35" s="333">
        <v>5.0000000000000001E-4</v>
      </c>
      <c r="P35" s="333" t="s">
        <v>12</v>
      </c>
      <c r="Q35" s="49">
        <v>5.0000000000000001E-4</v>
      </c>
      <c r="R35" s="49" t="s">
        <v>181</v>
      </c>
      <c r="S35" s="332" t="s">
        <v>12</v>
      </c>
      <c r="T35" s="333" t="s">
        <v>12</v>
      </c>
      <c r="U35" s="49" t="s">
        <v>181</v>
      </c>
      <c r="V35" s="49" t="s">
        <v>181</v>
      </c>
      <c r="W35" s="333" t="s">
        <v>12</v>
      </c>
      <c r="X35" s="333" t="s">
        <v>12</v>
      </c>
      <c r="Y35" s="49" t="s">
        <v>181</v>
      </c>
      <c r="Z35" s="57" t="s">
        <v>181</v>
      </c>
      <c r="AA35" s="333" t="s">
        <v>12</v>
      </c>
      <c r="AB35" s="333" t="s">
        <v>12</v>
      </c>
      <c r="AC35" s="49" t="s">
        <v>181</v>
      </c>
      <c r="AD35" s="49" t="s">
        <v>181</v>
      </c>
      <c r="AE35" s="333" t="s">
        <v>12</v>
      </c>
      <c r="AF35" s="333" t="s">
        <v>12</v>
      </c>
      <c r="AG35" s="49" t="s">
        <v>181</v>
      </c>
      <c r="AH35" s="49" t="s">
        <v>181</v>
      </c>
      <c r="AI35" s="332" t="s">
        <v>12</v>
      </c>
      <c r="AJ35" s="333" t="s">
        <v>12</v>
      </c>
      <c r="AK35" s="49" t="s">
        <v>181</v>
      </c>
      <c r="AL35" s="49" t="s">
        <v>181</v>
      </c>
      <c r="AM35" s="333" t="s">
        <v>12</v>
      </c>
      <c r="AN35" s="333" t="s">
        <v>12</v>
      </c>
      <c r="AO35" s="49" t="s">
        <v>181</v>
      </c>
      <c r="AP35" s="57" t="s">
        <v>181</v>
      </c>
      <c r="AQ35" s="333" t="s">
        <v>12</v>
      </c>
      <c r="AR35" s="333" t="s">
        <v>12</v>
      </c>
      <c r="AS35" s="49" t="s">
        <v>181</v>
      </c>
      <c r="AT35" s="49" t="s">
        <v>181</v>
      </c>
      <c r="AU35" s="333" t="s">
        <v>12</v>
      </c>
      <c r="AV35" s="333" t="s">
        <v>12</v>
      </c>
      <c r="AW35" s="49" t="s">
        <v>181</v>
      </c>
      <c r="AX35" s="49" t="s">
        <v>181</v>
      </c>
      <c r="AY35" s="332" t="s">
        <v>12</v>
      </c>
      <c r="AZ35" s="333" t="s">
        <v>12</v>
      </c>
      <c r="BA35" s="49" t="s">
        <v>181</v>
      </c>
      <c r="BB35" s="49" t="s">
        <v>181</v>
      </c>
      <c r="BC35" s="333" t="s">
        <v>12</v>
      </c>
      <c r="BD35" s="333" t="s">
        <v>12</v>
      </c>
      <c r="BE35" s="49" t="s">
        <v>181</v>
      </c>
      <c r="BF35" s="57" t="s">
        <v>181</v>
      </c>
      <c r="BG35" s="332" t="s">
        <v>12</v>
      </c>
      <c r="BH35" s="334" t="s">
        <v>12</v>
      </c>
    </row>
    <row r="36" spans="1:61" ht="12.75" x14ac:dyDescent="0.2">
      <c r="A36" s="46" t="s">
        <v>140</v>
      </c>
      <c r="B36" s="316">
        <v>1.0500000000000001E-2</v>
      </c>
      <c r="C36" s="332" t="s">
        <v>12</v>
      </c>
      <c r="D36" s="333" t="s">
        <v>12</v>
      </c>
      <c r="E36" s="49" t="s">
        <v>181</v>
      </c>
      <c r="F36" s="49" t="s">
        <v>181</v>
      </c>
      <c r="G36" s="141" t="s">
        <v>12</v>
      </c>
      <c r="H36" s="141" t="s">
        <v>12</v>
      </c>
      <c r="I36" s="55" t="s">
        <v>181</v>
      </c>
      <c r="J36" s="58" t="s">
        <v>181</v>
      </c>
      <c r="K36" s="333" t="s">
        <v>12</v>
      </c>
      <c r="L36" s="333" t="s">
        <v>12</v>
      </c>
      <c r="M36" s="49" t="s">
        <v>181</v>
      </c>
      <c r="N36" s="49" t="s">
        <v>181</v>
      </c>
      <c r="O36" s="333" t="s">
        <v>12</v>
      </c>
      <c r="P36" s="333" t="s">
        <v>12</v>
      </c>
      <c r="Q36" s="49" t="s">
        <v>181</v>
      </c>
      <c r="R36" s="49" t="s">
        <v>181</v>
      </c>
      <c r="S36" s="332" t="s">
        <v>12</v>
      </c>
      <c r="T36" s="333" t="s">
        <v>12</v>
      </c>
      <c r="U36" s="49" t="s">
        <v>181</v>
      </c>
      <c r="V36" s="49" t="s">
        <v>181</v>
      </c>
      <c r="W36" s="333" t="s">
        <v>12</v>
      </c>
      <c r="X36" s="333" t="s">
        <v>12</v>
      </c>
      <c r="Y36" s="49" t="s">
        <v>181</v>
      </c>
      <c r="Z36" s="57" t="s">
        <v>181</v>
      </c>
      <c r="AA36" s="333" t="s">
        <v>12</v>
      </c>
      <c r="AB36" s="333" t="s">
        <v>12</v>
      </c>
      <c r="AC36" s="49" t="s">
        <v>181</v>
      </c>
      <c r="AD36" s="49" t="s">
        <v>181</v>
      </c>
      <c r="AE36" s="333" t="s">
        <v>12</v>
      </c>
      <c r="AF36" s="333" t="s">
        <v>12</v>
      </c>
      <c r="AG36" s="49" t="s">
        <v>181</v>
      </c>
      <c r="AH36" s="49" t="s">
        <v>181</v>
      </c>
      <c r="AI36" s="332" t="s">
        <v>12</v>
      </c>
      <c r="AJ36" s="333" t="s">
        <v>12</v>
      </c>
      <c r="AK36" s="49" t="s">
        <v>181</v>
      </c>
      <c r="AL36" s="49" t="s">
        <v>181</v>
      </c>
      <c r="AM36" s="333" t="s">
        <v>12</v>
      </c>
      <c r="AN36" s="333" t="s">
        <v>12</v>
      </c>
      <c r="AO36" s="49" t="s">
        <v>181</v>
      </c>
      <c r="AP36" s="57" t="s">
        <v>181</v>
      </c>
      <c r="AQ36" s="333" t="s">
        <v>12</v>
      </c>
      <c r="AR36" s="333" t="s">
        <v>12</v>
      </c>
      <c r="AS36" s="49" t="s">
        <v>181</v>
      </c>
      <c r="AT36" s="49" t="s">
        <v>181</v>
      </c>
      <c r="AU36" s="333" t="s">
        <v>12</v>
      </c>
      <c r="AV36" s="333" t="s">
        <v>12</v>
      </c>
      <c r="AW36" s="49" t="s">
        <v>181</v>
      </c>
      <c r="AX36" s="49" t="s">
        <v>181</v>
      </c>
      <c r="AY36" s="332" t="s">
        <v>12</v>
      </c>
      <c r="AZ36" s="333" t="s">
        <v>12</v>
      </c>
      <c r="BA36" s="49" t="s">
        <v>181</v>
      </c>
      <c r="BB36" s="49" t="s">
        <v>181</v>
      </c>
      <c r="BC36" s="333" t="s">
        <v>12</v>
      </c>
      <c r="BD36" s="333" t="s">
        <v>12</v>
      </c>
      <c r="BE36" s="49" t="s">
        <v>181</v>
      </c>
      <c r="BF36" s="57" t="s">
        <v>181</v>
      </c>
      <c r="BG36" s="332" t="s">
        <v>12</v>
      </c>
      <c r="BH36" s="334" t="s">
        <v>12</v>
      </c>
    </row>
    <row r="37" spans="1:61" ht="12.75" x14ac:dyDescent="0.2">
      <c r="A37" s="46" t="s">
        <v>141</v>
      </c>
      <c r="B37" s="316">
        <v>4.0000000000000002E-4</v>
      </c>
      <c r="C37" s="332" t="s">
        <v>12</v>
      </c>
      <c r="D37" s="333" t="s">
        <v>12</v>
      </c>
      <c r="E37" s="49" t="s">
        <v>181</v>
      </c>
      <c r="F37" s="49" t="s">
        <v>181</v>
      </c>
      <c r="G37" s="141" t="s">
        <v>12</v>
      </c>
      <c r="H37" s="141" t="s">
        <v>12</v>
      </c>
      <c r="I37" s="55" t="s">
        <v>181</v>
      </c>
      <c r="J37" s="58" t="s">
        <v>181</v>
      </c>
      <c r="K37" s="333" t="s">
        <v>12</v>
      </c>
      <c r="L37" s="333" t="s">
        <v>12</v>
      </c>
      <c r="M37" s="49" t="s">
        <v>181</v>
      </c>
      <c r="N37" s="49" t="s">
        <v>181</v>
      </c>
      <c r="O37" s="333" t="s">
        <v>12</v>
      </c>
      <c r="P37" s="333" t="s">
        <v>12</v>
      </c>
      <c r="Q37" s="49" t="s">
        <v>181</v>
      </c>
      <c r="R37" s="49" t="s">
        <v>181</v>
      </c>
      <c r="S37" s="332" t="s">
        <v>12</v>
      </c>
      <c r="T37" s="333" t="s">
        <v>12</v>
      </c>
      <c r="U37" s="49" t="s">
        <v>181</v>
      </c>
      <c r="V37" s="49" t="s">
        <v>181</v>
      </c>
      <c r="W37" s="333" t="s">
        <v>12</v>
      </c>
      <c r="X37" s="333" t="s">
        <v>12</v>
      </c>
      <c r="Y37" s="49" t="s">
        <v>181</v>
      </c>
      <c r="Z37" s="57" t="s">
        <v>181</v>
      </c>
      <c r="AA37" s="333" t="s">
        <v>12</v>
      </c>
      <c r="AB37" s="333" t="s">
        <v>12</v>
      </c>
      <c r="AC37" s="49" t="s">
        <v>181</v>
      </c>
      <c r="AD37" s="49" t="s">
        <v>181</v>
      </c>
      <c r="AE37" s="333" t="s">
        <v>12</v>
      </c>
      <c r="AF37" s="333" t="s">
        <v>12</v>
      </c>
      <c r="AG37" s="49" t="s">
        <v>181</v>
      </c>
      <c r="AH37" s="49" t="s">
        <v>181</v>
      </c>
      <c r="AI37" s="332" t="s">
        <v>12</v>
      </c>
      <c r="AJ37" s="333" t="s">
        <v>12</v>
      </c>
      <c r="AK37" s="49" t="s">
        <v>181</v>
      </c>
      <c r="AL37" s="49" t="s">
        <v>181</v>
      </c>
      <c r="AM37" s="333" t="s">
        <v>12</v>
      </c>
      <c r="AN37" s="333" t="s">
        <v>12</v>
      </c>
      <c r="AO37" s="49" t="s">
        <v>181</v>
      </c>
      <c r="AP37" s="57" t="s">
        <v>181</v>
      </c>
      <c r="AQ37" s="333" t="s">
        <v>12</v>
      </c>
      <c r="AR37" s="333" t="s">
        <v>12</v>
      </c>
      <c r="AS37" s="49" t="s">
        <v>181</v>
      </c>
      <c r="AT37" s="49" t="s">
        <v>181</v>
      </c>
      <c r="AU37" s="333" t="s">
        <v>12</v>
      </c>
      <c r="AV37" s="333" t="s">
        <v>12</v>
      </c>
      <c r="AW37" s="49" t="s">
        <v>181</v>
      </c>
      <c r="AX37" s="49" t="s">
        <v>181</v>
      </c>
      <c r="AY37" s="332" t="s">
        <v>12</v>
      </c>
      <c r="AZ37" s="333" t="s">
        <v>12</v>
      </c>
      <c r="BA37" s="49" t="s">
        <v>181</v>
      </c>
      <c r="BB37" s="49" t="s">
        <v>181</v>
      </c>
      <c r="BC37" s="333" t="s">
        <v>12</v>
      </c>
      <c r="BD37" s="333" t="s">
        <v>12</v>
      </c>
      <c r="BE37" s="49" t="s">
        <v>181</v>
      </c>
      <c r="BF37" s="57" t="s">
        <v>181</v>
      </c>
      <c r="BG37" s="332" t="s">
        <v>12</v>
      </c>
      <c r="BH37" s="334" t="s">
        <v>12</v>
      </c>
    </row>
    <row r="38" spans="1:61" ht="12.75" x14ac:dyDescent="0.2">
      <c r="A38" s="46" t="s">
        <v>142</v>
      </c>
      <c r="B38" s="316">
        <v>2.3E-3</v>
      </c>
      <c r="C38" s="332">
        <v>0.29749999999999999</v>
      </c>
      <c r="D38" s="333">
        <v>0.31190000000000001</v>
      </c>
      <c r="E38" s="49">
        <v>0.30470000000000003</v>
      </c>
      <c r="F38" s="49">
        <v>1.018233765E-2</v>
      </c>
      <c r="G38" s="141">
        <v>0.31229687020000002</v>
      </c>
      <c r="H38" s="141">
        <v>0.32947081700000003</v>
      </c>
      <c r="I38" s="55">
        <v>0.3208838436</v>
      </c>
      <c r="J38" s="58">
        <v>1.214381424E-2</v>
      </c>
      <c r="K38" s="333">
        <v>0.26150000000000001</v>
      </c>
      <c r="L38" s="333">
        <v>0.26679999999999998</v>
      </c>
      <c r="M38" s="49">
        <v>0.26415</v>
      </c>
      <c r="N38" s="49">
        <v>3.74766594E-3</v>
      </c>
      <c r="O38" s="333">
        <v>0.28989999999999999</v>
      </c>
      <c r="P38" s="333">
        <v>0.2838</v>
      </c>
      <c r="Q38" s="49">
        <v>0.28684999999999999</v>
      </c>
      <c r="R38" s="49">
        <v>4.3133513649999998E-3</v>
      </c>
      <c r="S38" s="332">
        <v>0.53339999999999999</v>
      </c>
      <c r="T38" s="333">
        <v>0.53039999999999998</v>
      </c>
      <c r="U38" s="49">
        <v>0.53190000000000004</v>
      </c>
      <c r="V38" s="49">
        <v>2.1213203439999998E-3</v>
      </c>
      <c r="W38" s="333">
        <v>0.57789999999999997</v>
      </c>
      <c r="X38" s="333">
        <v>0.58489999999999998</v>
      </c>
      <c r="Y38" s="49">
        <v>0.58140000000000003</v>
      </c>
      <c r="Z38" s="57">
        <v>4.9497474679999999E-3</v>
      </c>
      <c r="AA38" s="333">
        <v>2.0299999999999999E-2</v>
      </c>
      <c r="AB38" s="333">
        <v>1.77E-2</v>
      </c>
      <c r="AC38" s="49">
        <v>1.9E-2</v>
      </c>
      <c r="AD38" s="49">
        <v>1.8384776309999999E-3</v>
      </c>
      <c r="AE38" s="333">
        <v>3.39E-2</v>
      </c>
      <c r="AF38" s="333">
        <v>3.1199999999999999E-2</v>
      </c>
      <c r="AG38" s="49">
        <v>3.2550000000000003E-2</v>
      </c>
      <c r="AH38" s="49">
        <v>1.9091883090000001E-3</v>
      </c>
      <c r="AI38" s="332">
        <v>0.47049999999999997</v>
      </c>
      <c r="AJ38" s="333">
        <v>0.4677</v>
      </c>
      <c r="AK38" s="49">
        <v>0.46910000000000002</v>
      </c>
      <c r="AL38" s="49">
        <v>1.9798989869999999E-3</v>
      </c>
      <c r="AM38" s="333">
        <v>0.51870000000000005</v>
      </c>
      <c r="AN38" s="333">
        <v>0.50570000000000004</v>
      </c>
      <c r="AO38" s="49">
        <v>0.51219999999999999</v>
      </c>
      <c r="AP38" s="57">
        <v>9.1923881549999999E-3</v>
      </c>
      <c r="AQ38" s="333">
        <v>0.42570000000000002</v>
      </c>
      <c r="AR38" s="333">
        <v>0.40620000000000001</v>
      </c>
      <c r="AS38" s="49">
        <v>0.41594999999999999</v>
      </c>
      <c r="AT38" s="49">
        <v>1.3788582230000001E-2</v>
      </c>
      <c r="AU38" s="333">
        <v>0.44090000000000001</v>
      </c>
      <c r="AV38" s="333">
        <v>0.43169999999999997</v>
      </c>
      <c r="AW38" s="49">
        <v>0.43630000000000002</v>
      </c>
      <c r="AX38" s="49">
        <v>6.5053823870000003E-3</v>
      </c>
      <c r="AY38" s="332">
        <v>0.1668</v>
      </c>
      <c r="AZ38" s="333">
        <v>0.1774</v>
      </c>
      <c r="BA38" s="49">
        <v>0.1721</v>
      </c>
      <c r="BB38" s="49">
        <v>7.4953318810000004E-3</v>
      </c>
      <c r="BC38" s="333">
        <v>0.2109</v>
      </c>
      <c r="BD38" s="333">
        <v>0.20849999999999999</v>
      </c>
      <c r="BE38" s="49">
        <v>0.2097</v>
      </c>
      <c r="BF38" s="57">
        <v>1.6970562749999999E-3</v>
      </c>
      <c r="BG38" s="332">
        <v>7.0999999999999994E-2</v>
      </c>
      <c r="BH38" s="334">
        <v>7.2400000000000006E-2</v>
      </c>
    </row>
    <row r="39" spans="1:61" ht="12.75" x14ac:dyDescent="0.2">
      <c r="A39" s="46" t="s">
        <v>156</v>
      </c>
      <c r="B39" s="316">
        <v>2.3E-3</v>
      </c>
      <c r="C39" s="332">
        <v>0.30430000000000001</v>
      </c>
      <c r="D39" s="333">
        <v>0.30940000000000001</v>
      </c>
      <c r="E39" s="49">
        <v>0.30685000000000001</v>
      </c>
      <c r="F39" s="49">
        <v>3.606244584E-3</v>
      </c>
      <c r="G39" s="141">
        <v>0.31579987659999997</v>
      </c>
      <c r="H39" s="141">
        <v>0.32204947290000002</v>
      </c>
      <c r="I39" s="55">
        <v>0.31892467479999997</v>
      </c>
      <c r="J39" s="58">
        <v>4.419131923E-3</v>
      </c>
      <c r="K39" s="333">
        <v>0.26250000000000001</v>
      </c>
      <c r="L39" s="333">
        <v>0.26650000000000001</v>
      </c>
      <c r="M39" s="49">
        <v>0.26450000000000001</v>
      </c>
      <c r="N39" s="49">
        <v>2.828427125E-3</v>
      </c>
      <c r="O39" s="333">
        <v>0.29199999999999998</v>
      </c>
      <c r="P39" s="333">
        <v>0.28449999999999998</v>
      </c>
      <c r="Q39" s="49">
        <v>0.28825000000000001</v>
      </c>
      <c r="R39" s="49">
        <v>5.303300859E-3</v>
      </c>
      <c r="S39" s="332">
        <v>0.53359999999999996</v>
      </c>
      <c r="T39" s="333">
        <v>0.53159999999999996</v>
      </c>
      <c r="U39" s="49">
        <v>0.53259999999999996</v>
      </c>
      <c r="V39" s="49">
        <v>1.414213562E-3</v>
      </c>
      <c r="W39" s="333">
        <v>0.5877</v>
      </c>
      <c r="X39" s="333">
        <v>0.58699999999999997</v>
      </c>
      <c r="Y39" s="49">
        <v>0.58735000000000004</v>
      </c>
      <c r="Z39" s="57">
        <v>4.9497474680000001E-4</v>
      </c>
      <c r="AA39" s="333">
        <v>7.9000000000000008E-3</v>
      </c>
      <c r="AB39" s="333">
        <v>5.4999999999999997E-3</v>
      </c>
      <c r="AC39" s="49">
        <v>6.7000000000000002E-3</v>
      </c>
      <c r="AD39" s="49">
        <v>1.6970562749999999E-3</v>
      </c>
      <c r="AE39" s="333">
        <v>1.7999999999999999E-2</v>
      </c>
      <c r="AF39" s="333">
        <v>1.8100000000000002E-2</v>
      </c>
      <c r="AG39" s="49">
        <v>1.805E-2</v>
      </c>
      <c r="AH39" s="49">
        <v>7.0710678120000005E-5</v>
      </c>
      <c r="AI39" s="332">
        <v>0.46700000000000003</v>
      </c>
      <c r="AJ39" s="333">
        <v>0.45950000000000002</v>
      </c>
      <c r="AK39" s="49">
        <v>0.46325</v>
      </c>
      <c r="AL39" s="49">
        <v>5.303300859E-3</v>
      </c>
      <c r="AM39" s="333">
        <v>0.50639999999999996</v>
      </c>
      <c r="AN39" s="333">
        <v>0.49919999999999998</v>
      </c>
      <c r="AO39" s="49">
        <v>0.50280000000000002</v>
      </c>
      <c r="AP39" s="57">
        <v>5.0911688249999998E-3</v>
      </c>
      <c r="AQ39" s="333">
        <v>0.42099999999999999</v>
      </c>
      <c r="AR39" s="333">
        <v>0.4047</v>
      </c>
      <c r="AS39" s="49">
        <v>0.41284999999999999</v>
      </c>
      <c r="AT39" s="49">
        <v>1.1525840529999999E-2</v>
      </c>
      <c r="AU39" s="333">
        <v>0.42380000000000001</v>
      </c>
      <c r="AV39" s="333">
        <v>0.42949999999999999</v>
      </c>
      <c r="AW39" s="49">
        <v>0.42664999999999997</v>
      </c>
      <c r="AX39" s="49">
        <v>4.0305086529999999E-3</v>
      </c>
      <c r="AY39" s="332">
        <v>0.1608</v>
      </c>
      <c r="AZ39" s="333">
        <v>0.16539999999999999</v>
      </c>
      <c r="BA39" s="49">
        <v>0.16309999999999999</v>
      </c>
      <c r="BB39" s="49">
        <v>3.2526911929999999E-3</v>
      </c>
      <c r="BC39" s="333">
        <v>0.19850000000000001</v>
      </c>
      <c r="BD39" s="333">
        <v>0.19719999999999999</v>
      </c>
      <c r="BE39" s="49">
        <v>0.19785</v>
      </c>
      <c r="BF39" s="57">
        <v>9.1923881549999995E-4</v>
      </c>
      <c r="BG39" s="332">
        <v>6.1499999999999999E-2</v>
      </c>
      <c r="BH39" s="334">
        <v>6.25E-2</v>
      </c>
    </row>
    <row r="40" spans="1:61" ht="12.75" x14ac:dyDescent="0.2">
      <c r="A40" s="883" t="s">
        <v>81</v>
      </c>
      <c r="B40" s="862"/>
      <c r="C40" s="95"/>
      <c r="D40" s="95"/>
      <c r="E40" s="95"/>
      <c r="F40" s="95"/>
      <c r="G40" s="95"/>
      <c r="H40" s="95"/>
      <c r="I40" s="255"/>
      <c r="J40" s="256"/>
      <c r="K40" s="95"/>
      <c r="L40" s="95"/>
      <c r="M40" s="255"/>
      <c r="N40" s="255"/>
      <c r="O40" s="95"/>
      <c r="P40" s="95"/>
      <c r="Q40" s="255"/>
      <c r="R40" s="256"/>
      <c r="S40" s="125"/>
      <c r="T40" s="95"/>
      <c r="U40" s="255"/>
      <c r="V40" s="255"/>
      <c r="W40" s="95"/>
      <c r="X40" s="95"/>
      <c r="Y40" s="255"/>
      <c r="Z40" s="256"/>
      <c r="AA40" s="125"/>
      <c r="AB40" s="95"/>
      <c r="AC40" s="255"/>
      <c r="AD40" s="255"/>
      <c r="AE40" s="95"/>
      <c r="AF40" s="95"/>
      <c r="AG40" s="255"/>
      <c r="AH40" s="256"/>
      <c r="AI40" s="125"/>
      <c r="AJ40" s="95"/>
      <c r="AK40" s="255"/>
      <c r="AL40" s="255"/>
      <c r="AM40" s="95"/>
      <c r="AN40" s="95"/>
      <c r="AO40" s="255"/>
      <c r="AP40" s="256"/>
      <c r="AQ40" s="125"/>
      <c r="AR40" s="95"/>
      <c r="AS40" s="255"/>
      <c r="AT40" s="255"/>
      <c r="AU40" s="95"/>
      <c r="AV40" s="95"/>
      <c r="AW40" s="255"/>
      <c r="AX40" s="256"/>
      <c r="AY40" s="125"/>
      <c r="AZ40" s="95"/>
      <c r="BA40" s="255"/>
      <c r="BB40" s="255"/>
      <c r="BC40" s="95"/>
      <c r="BD40" s="95"/>
      <c r="BE40" s="255"/>
      <c r="BF40" s="256"/>
      <c r="BG40" s="257"/>
      <c r="BH40" s="96"/>
      <c r="BI40" s="95"/>
    </row>
    <row r="41" spans="1:61" ht="12.75" x14ac:dyDescent="0.2">
      <c r="A41" s="226" t="s">
        <v>82</v>
      </c>
      <c r="B41" s="340"/>
      <c r="C41" s="260" t="s">
        <v>83</v>
      </c>
      <c r="D41" s="261" t="s">
        <v>84</v>
      </c>
      <c r="E41" s="261" t="s">
        <v>70</v>
      </c>
      <c r="F41" s="261" t="s">
        <v>85</v>
      </c>
      <c r="G41" s="24"/>
      <c r="H41" s="24"/>
      <c r="I41" s="24"/>
      <c r="J41" s="24"/>
      <c r="K41" s="260" t="s">
        <v>83</v>
      </c>
      <c r="L41" s="261" t="s">
        <v>84</v>
      </c>
      <c r="M41" s="261" t="s">
        <v>70</v>
      </c>
      <c r="N41" s="261" t="s">
        <v>85</v>
      </c>
      <c r="O41" s="24"/>
      <c r="P41" s="24"/>
      <c r="Q41" s="24"/>
      <c r="R41" s="24"/>
      <c r="S41" s="260" t="s">
        <v>83</v>
      </c>
      <c r="T41" s="261" t="s">
        <v>84</v>
      </c>
      <c r="U41" s="261" t="s">
        <v>70</v>
      </c>
      <c r="V41" s="261" t="s">
        <v>85</v>
      </c>
      <c r="W41" s="24"/>
      <c r="X41" s="24"/>
      <c r="Y41" s="24"/>
      <c r="Z41" s="24"/>
      <c r="AA41" s="260" t="s">
        <v>83</v>
      </c>
      <c r="AB41" s="261" t="s">
        <v>84</v>
      </c>
      <c r="AC41" s="261" t="s">
        <v>70</v>
      </c>
      <c r="AD41" s="261" t="s">
        <v>85</v>
      </c>
      <c r="AE41" s="24"/>
      <c r="AF41" s="24"/>
      <c r="AG41" s="297"/>
      <c r="AH41" s="297"/>
      <c r="AI41" s="260" t="s">
        <v>83</v>
      </c>
      <c r="AJ41" s="261" t="s">
        <v>84</v>
      </c>
      <c r="AK41" s="261" t="s">
        <v>70</v>
      </c>
      <c r="AL41" s="261" t="s">
        <v>85</v>
      </c>
      <c r="AM41" s="24"/>
      <c r="AN41" s="24"/>
      <c r="AO41" s="24"/>
      <c r="AP41" s="24"/>
      <c r="AQ41" s="260" t="s">
        <v>83</v>
      </c>
      <c r="AR41" s="261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260" t="s">
        <v>83</v>
      </c>
      <c r="AZ41" s="261" t="s">
        <v>84</v>
      </c>
      <c r="BA41" s="261" t="s">
        <v>70</v>
      </c>
      <c r="BB41" s="261" t="s">
        <v>85</v>
      </c>
      <c r="BC41" s="24"/>
      <c r="BD41" s="24"/>
      <c r="BE41" s="24"/>
      <c r="BF41" s="26"/>
      <c r="BG41" s="274"/>
      <c r="BH41" s="26"/>
      <c r="BI41" s="24"/>
    </row>
    <row r="42" spans="1:61" ht="12.75" x14ac:dyDescent="0.2">
      <c r="A42" s="112" t="s">
        <v>86</v>
      </c>
      <c r="B42" s="323"/>
      <c r="C42" s="104">
        <v>0</v>
      </c>
      <c r="D42" s="101">
        <v>0</v>
      </c>
      <c r="E42" s="102">
        <f t="shared" ref="E42:E48" si="0">AVERAGE(C42:D42)</f>
        <v>0</v>
      </c>
      <c r="F42" s="103">
        <f t="shared" ref="F42:F48" si="1">STDEV(C42:D42)</f>
        <v>0</v>
      </c>
      <c r="K42" s="104">
        <v>0</v>
      </c>
      <c r="L42" s="101">
        <v>0</v>
      </c>
      <c r="M42" s="102">
        <f t="shared" ref="M42:M48" si="2">AVERAGE(K42:L42)</f>
        <v>0</v>
      </c>
      <c r="N42" s="103">
        <f t="shared" ref="N42:N48" si="3">STDEV(K42:L42)</f>
        <v>0</v>
      </c>
      <c r="S42" s="104">
        <v>0</v>
      </c>
      <c r="T42" s="101">
        <v>0</v>
      </c>
      <c r="U42" s="102">
        <f t="shared" ref="U42:U48" si="4">AVERAGE(S42:T42)</f>
        <v>0</v>
      </c>
      <c r="V42" s="103">
        <f t="shared" ref="V42:V48" si="5">STDEV(S42:T42)</f>
        <v>0</v>
      </c>
      <c r="AA42" s="104">
        <v>0.91</v>
      </c>
      <c r="AB42" s="101">
        <v>0.92</v>
      </c>
      <c r="AC42" s="102">
        <f t="shared" ref="AC42:AC48" si="6">AVERAGE(AA42:AB42)</f>
        <v>0.91500000000000004</v>
      </c>
      <c r="AD42" s="103">
        <f t="shared" ref="AD42:AD48" si="7">STDEV(AA42:AB42)</f>
        <v>7.0710678118654814E-3</v>
      </c>
      <c r="AG42" s="49"/>
      <c r="AH42" s="49"/>
      <c r="AI42" s="104">
        <v>0.32</v>
      </c>
      <c r="AJ42" s="101">
        <v>0.32</v>
      </c>
      <c r="AK42" s="102">
        <f t="shared" ref="AK42:AK48" si="8">AVERAGE(AI42:AJ42)</f>
        <v>0.32</v>
      </c>
      <c r="AL42" s="103">
        <f t="shared" ref="AL42:AL48" si="9">STDEV(AI42:AJ42)</f>
        <v>0</v>
      </c>
      <c r="AQ42" s="104">
        <v>0.32</v>
      </c>
      <c r="AR42" s="101">
        <v>0.28999999999999998</v>
      </c>
      <c r="AS42" s="102">
        <f t="shared" ref="AS42:AS48" si="10">AVERAGE(AQ42:AR42)</f>
        <v>0.30499999999999999</v>
      </c>
      <c r="AT42" s="103">
        <f t="shared" ref="AT42:AT48" si="11">STDEV(AQ42:AR42)</f>
        <v>2.1213203435596444E-2</v>
      </c>
      <c r="AY42" s="104">
        <v>0.28000000000000003</v>
      </c>
      <c r="AZ42" s="101">
        <v>0.28999999999999998</v>
      </c>
      <c r="BA42" s="102">
        <f t="shared" ref="BA42:BA48" si="12">AVERAGE(AY42:AZ42)</f>
        <v>0.28500000000000003</v>
      </c>
      <c r="BB42" s="103">
        <f t="shared" ref="BB42:BB48" si="13">STDEV(AY42:AZ42)</f>
        <v>7.0710678118654424E-3</v>
      </c>
      <c r="BF42" s="16"/>
      <c r="BG42" s="61"/>
      <c r="BH42" s="16"/>
    </row>
    <row r="43" spans="1:61" ht="12.75" x14ac:dyDescent="0.2">
      <c r="A43" s="112" t="s">
        <v>87</v>
      </c>
      <c r="B43" s="323"/>
      <c r="C43" s="104">
        <v>15.03</v>
      </c>
      <c r="D43" s="101">
        <v>14.58</v>
      </c>
      <c r="E43" s="102">
        <f t="shared" si="0"/>
        <v>14.805</v>
      </c>
      <c r="F43" s="103">
        <f t="shared" si="1"/>
        <v>0.31819805153394587</v>
      </c>
      <c r="K43" s="104">
        <v>19.68</v>
      </c>
      <c r="L43" s="101">
        <v>20.23</v>
      </c>
      <c r="M43" s="102">
        <f t="shared" si="2"/>
        <v>19.954999999999998</v>
      </c>
      <c r="N43" s="103">
        <f t="shared" si="3"/>
        <v>0.38890872965260165</v>
      </c>
      <c r="S43" s="104">
        <v>47.88</v>
      </c>
      <c r="T43" s="101">
        <v>47.82</v>
      </c>
      <c r="U43" s="102">
        <f t="shared" si="4"/>
        <v>47.85</v>
      </c>
      <c r="V43" s="103">
        <f t="shared" si="5"/>
        <v>4.2426406871194457E-2</v>
      </c>
      <c r="AA43" s="104">
        <v>71.08</v>
      </c>
      <c r="AB43" s="101">
        <v>71.349999999999994</v>
      </c>
      <c r="AC43" s="102">
        <f t="shared" si="6"/>
        <v>71.215000000000003</v>
      </c>
      <c r="AD43" s="103">
        <f t="shared" si="7"/>
        <v>0.19091883092036502</v>
      </c>
      <c r="AG43" s="49"/>
      <c r="AH43" s="49"/>
      <c r="AI43" s="104">
        <v>55.93</v>
      </c>
      <c r="AJ43" s="101">
        <v>55.82</v>
      </c>
      <c r="AK43" s="102">
        <f t="shared" si="8"/>
        <v>55.875</v>
      </c>
      <c r="AL43" s="103">
        <f t="shared" si="9"/>
        <v>7.7781745930519827E-2</v>
      </c>
      <c r="AQ43" s="104">
        <v>59.02</v>
      </c>
      <c r="AR43" s="101">
        <v>59.31</v>
      </c>
      <c r="AS43" s="102">
        <f t="shared" si="10"/>
        <v>59.165000000000006</v>
      </c>
      <c r="AT43" s="103">
        <f t="shared" si="11"/>
        <v>0.20506096654409819</v>
      </c>
      <c r="AY43" s="104">
        <v>62.99</v>
      </c>
      <c r="AZ43" s="101">
        <v>63.33</v>
      </c>
      <c r="BA43" s="102">
        <f t="shared" si="12"/>
        <v>63.16</v>
      </c>
      <c r="BB43" s="103">
        <f t="shared" si="13"/>
        <v>0.24041630560342353</v>
      </c>
      <c r="BF43" s="16"/>
      <c r="BG43" s="61"/>
      <c r="BH43" s="16"/>
    </row>
    <row r="44" spans="1:61" ht="12.75" x14ac:dyDescent="0.2">
      <c r="A44" s="112" t="s">
        <v>88</v>
      </c>
      <c r="B44" s="323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G44" s="49"/>
      <c r="AH44" s="49"/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Y44" s="104">
        <v>0</v>
      </c>
      <c r="AZ44" s="101">
        <v>0</v>
      </c>
      <c r="BA44" s="102">
        <f t="shared" si="12"/>
        <v>0</v>
      </c>
      <c r="BB44" s="103">
        <f t="shared" si="13"/>
        <v>0</v>
      </c>
      <c r="BF44" s="16"/>
      <c r="BG44" s="61"/>
      <c r="BH44" s="16"/>
    </row>
    <row r="45" spans="1:61" ht="12.75" x14ac:dyDescent="0.2">
      <c r="A45" s="112" t="s">
        <v>89</v>
      </c>
      <c r="B45" s="323"/>
      <c r="C45" s="104">
        <v>0</v>
      </c>
      <c r="D45" s="101">
        <v>0</v>
      </c>
      <c r="E45" s="102">
        <f t="shared" si="0"/>
        <v>0</v>
      </c>
      <c r="F45" s="103">
        <f t="shared" si="1"/>
        <v>0</v>
      </c>
      <c r="K45" s="104">
        <v>0</v>
      </c>
      <c r="L45" s="101">
        <v>0</v>
      </c>
      <c r="M45" s="102">
        <f t="shared" si="2"/>
        <v>0</v>
      </c>
      <c r="N45" s="103">
        <f t="shared" si="3"/>
        <v>0</v>
      </c>
      <c r="S45" s="104">
        <v>0</v>
      </c>
      <c r="T45" s="101">
        <v>0</v>
      </c>
      <c r="U45" s="102">
        <f t="shared" si="4"/>
        <v>0</v>
      </c>
      <c r="V45" s="103">
        <f t="shared" si="5"/>
        <v>0</v>
      </c>
      <c r="AA45" s="104">
        <v>0</v>
      </c>
      <c r="AB45" s="101">
        <v>0</v>
      </c>
      <c r="AC45" s="102">
        <f t="shared" si="6"/>
        <v>0</v>
      </c>
      <c r="AD45" s="103">
        <f t="shared" si="7"/>
        <v>0</v>
      </c>
      <c r="AG45" s="49"/>
      <c r="AH45" s="49"/>
      <c r="AI45" s="104">
        <v>0</v>
      </c>
      <c r="AJ45" s="101">
        <v>0</v>
      </c>
      <c r="AK45" s="102">
        <f t="shared" si="8"/>
        <v>0</v>
      </c>
      <c r="AL45" s="103">
        <f t="shared" si="9"/>
        <v>0</v>
      </c>
      <c r="AQ45" s="104">
        <v>0</v>
      </c>
      <c r="AR45" s="101">
        <v>0</v>
      </c>
      <c r="AS45" s="102">
        <f t="shared" si="10"/>
        <v>0</v>
      </c>
      <c r="AT45" s="103">
        <f t="shared" si="11"/>
        <v>0</v>
      </c>
      <c r="AY45" s="104">
        <v>0.13</v>
      </c>
      <c r="AZ45" s="101">
        <v>0.13</v>
      </c>
      <c r="BA45" s="102">
        <f t="shared" si="12"/>
        <v>0.13</v>
      </c>
      <c r="BB45" s="103">
        <f t="shared" si="13"/>
        <v>0</v>
      </c>
      <c r="BF45" s="16"/>
      <c r="BG45" s="61"/>
      <c r="BH45" s="16"/>
    </row>
    <row r="46" spans="1:61" ht="12.75" x14ac:dyDescent="0.2">
      <c r="A46" s="112" t="s">
        <v>90</v>
      </c>
      <c r="B46" s="323"/>
      <c r="C46" s="104">
        <v>0.11</v>
      </c>
      <c r="D46" s="101">
        <v>0.1</v>
      </c>
      <c r="E46" s="102">
        <f t="shared" si="0"/>
        <v>0.10500000000000001</v>
      </c>
      <c r="F46" s="103">
        <f t="shared" si="1"/>
        <v>7.0710678118654719E-3</v>
      </c>
      <c r="K46" s="104">
        <v>0.1</v>
      </c>
      <c r="L46" s="101">
        <v>0.15</v>
      </c>
      <c r="M46" s="102">
        <f t="shared" si="2"/>
        <v>0.125</v>
      </c>
      <c r="N46" s="103">
        <f t="shared" si="3"/>
        <v>3.535533905932739E-2</v>
      </c>
      <c r="S46" s="104">
        <v>0.19</v>
      </c>
      <c r="T46" s="101">
        <v>0.19</v>
      </c>
      <c r="U46" s="102">
        <f t="shared" si="4"/>
        <v>0.19</v>
      </c>
      <c r="V46" s="103">
        <f t="shared" si="5"/>
        <v>0</v>
      </c>
      <c r="AA46" s="104">
        <v>0</v>
      </c>
      <c r="AB46" s="101">
        <v>0</v>
      </c>
      <c r="AC46" s="102">
        <f t="shared" si="6"/>
        <v>0</v>
      </c>
      <c r="AD46" s="103">
        <f t="shared" si="7"/>
        <v>0</v>
      </c>
      <c r="AG46" s="49"/>
      <c r="AH46" s="49"/>
      <c r="AI46" s="104">
        <v>0.17</v>
      </c>
      <c r="AJ46" s="101">
        <v>0.16</v>
      </c>
      <c r="AK46" s="102">
        <f t="shared" si="8"/>
        <v>0.16500000000000001</v>
      </c>
      <c r="AL46" s="103">
        <f t="shared" si="9"/>
        <v>7.0710678118654814E-3</v>
      </c>
      <c r="AQ46" s="104">
        <v>0.31</v>
      </c>
      <c r="AR46" s="101">
        <v>0.24</v>
      </c>
      <c r="AS46" s="102">
        <f t="shared" si="10"/>
        <v>0.27500000000000002</v>
      </c>
      <c r="AT46" s="103">
        <f t="shared" si="11"/>
        <v>4.9497474683058124E-2</v>
      </c>
      <c r="AY46" s="104">
        <v>2.38</v>
      </c>
      <c r="AZ46" s="101">
        <v>2.41</v>
      </c>
      <c r="BA46" s="102">
        <f t="shared" si="12"/>
        <v>2.395</v>
      </c>
      <c r="BB46" s="103">
        <f t="shared" si="13"/>
        <v>2.12132034355966E-2</v>
      </c>
      <c r="BF46" s="16"/>
      <c r="BG46" s="61"/>
      <c r="BH46" s="16"/>
    </row>
    <row r="47" spans="1:61" ht="12.75" x14ac:dyDescent="0.2">
      <c r="A47" s="112" t="s">
        <v>91</v>
      </c>
      <c r="B47" s="323"/>
      <c r="C47" s="104">
        <v>0</v>
      </c>
      <c r="D47" s="101">
        <v>0</v>
      </c>
      <c r="E47" s="102">
        <f t="shared" si="0"/>
        <v>0</v>
      </c>
      <c r="F47" s="103">
        <f t="shared" si="1"/>
        <v>0</v>
      </c>
      <c r="K47" s="104">
        <v>0</v>
      </c>
      <c r="L47" s="101">
        <v>0</v>
      </c>
      <c r="M47" s="102">
        <f t="shared" si="2"/>
        <v>0</v>
      </c>
      <c r="N47" s="103">
        <f t="shared" si="3"/>
        <v>0</v>
      </c>
      <c r="S47" s="104">
        <v>0</v>
      </c>
      <c r="T47" s="101">
        <v>0</v>
      </c>
      <c r="U47" s="102">
        <f t="shared" si="4"/>
        <v>0</v>
      </c>
      <c r="V47" s="103">
        <f t="shared" si="5"/>
        <v>0</v>
      </c>
      <c r="AA47" s="104">
        <v>0</v>
      </c>
      <c r="AB47" s="101">
        <v>0</v>
      </c>
      <c r="AC47" s="102">
        <f t="shared" si="6"/>
        <v>0</v>
      </c>
      <c r="AD47" s="103">
        <f t="shared" si="7"/>
        <v>0</v>
      </c>
      <c r="AG47" s="49"/>
      <c r="AH47" s="49"/>
      <c r="AI47" s="104">
        <v>0</v>
      </c>
      <c r="AJ47" s="101">
        <v>0</v>
      </c>
      <c r="AK47" s="102">
        <f t="shared" si="8"/>
        <v>0</v>
      </c>
      <c r="AL47" s="103">
        <f t="shared" si="9"/>
        <v>0</v>
      </c>
      <c r="AQ47" s="104">
        <v>0</v>
      </c>
      <c r="AR47" s="101">
        <v>0</v>
      </c>
      <c r="AS47" s="102">
        <f t="shared" si="10"/>
        <v>0</v>
      </c>
      <c r="AT47" s="103">
        <f t="shared" si="11"/>
        <v>0</v>
      </c>
      <c r="AY47" s="104">
        <v>0</v>
      </c>
      <c r="AZ47" s="101">
        <v>0</v>
      </c>
      <c r="BA47" s="102">
        <f t="shared" si="12"/>
        <v>0</v>
      </c>
      <c r="BB47" s="103">
        <f t="shared" si="13"/>
        <v>0</v>
      </c>
      <c r="BF47" s="16"/>
      <c r="BG47" s="61"/>
      <c r="BH47" s="16"/>
    </row>
    <row r="48" spans="1:61" ht="12.75" x14ac:dyDescent="0.2">
      <c r="A48" s="112" t="s">
        <v>92</v>
      </c>
      <c r="B48" s="323"/>
      <c r="C48" s="104">
        <v>21.84</v>
      </c>
      <c r="D48" s="101">
        <v>21.84</v>
      </c>
      <c r="E48" s="102">
        <f t="shared" si="0"/>
        <v>21.84</v>
      </c>
      <c r="F48" s="103">
        <f t="shared" si="1"/>
        <v>0</v>
      </c>
      <c r="K48" s="104">
        <v>26.11</v>
      </c>
      <c r="L48" s="101">
        <v>26.23</v>
      </c>
      <c r="M48" s="102">
        <f t="shared" si="2"/>
        <v>26.17</v>
      </c>
      <c r="N48" s="103">
        <f t="shared" si="3"/>
        <v>8.4852813742386402E-2</v>
      </c>
      <c r="S48" s="104">
        <v>57.77</v>
      </c>
      <c r="T48" s="101">
        <v>57.78</v>
      </c>
      <c r="U48" s="102">
        <f t="shared" si="4"/>
        <v>57.775000000000006</v>
      </c>
      <c r="V48" s="103">
        <f t="shared" si="5"/>
        <v>7.0710678118640685E-3</v>
      </c>
      <c r="AA48" s="104">
        <v>1433.59</v>
      </c>
      <c r="AB48" s="101">
        <v>1432.73</v>
      </c>
      <c r="AC48" s="102">
        <f t="shared" si="6"/>
        <v>1433.1599999999999</v>
      </c>
      <c r="AD48" s="103">
        <f t="shared" si="7"/>
        <v>0.6081118318203601</v>
      </c>
      <c r="AG48" s="49"/>
      <c r="AH48" s="49"/>
      <c r="AI48" s="104">
        <v>345.2</v>
      </c>
      <c r="AJ48" s="101">
        <v>343.89</v>
      </c>
      <c r="AK48" s="102">
        <f t="shared" si="8"/>
        <v>344.54499999999996</v>
      </c>
      <c r="AL48" s="103">
        <f t="shared" si="9"/>
        <v>0.92630988335437892</v>
      </c>
      <c r="AQ48" s="104">
        <v>312.88</v>
      </c>
      <c r="AR48" s="101">
        <v>314.77999999999997</v>
      </c>
      <c r="AS48" s="102">
        <f t="shared" si="10"/>
        <v>313.83</v>
      </c>
      <c r="AT48" s="103">
        <f t="shared" si="11"/>
        <v>1.3435028842544243</v>
      </c>
      <c r="AY48" s="104">
        <v>207.47</v>
      </c>
      <c r="AZ48" s="101">
        <v>208.08</v>
      </c>
      <c r="BA48" s="102">
        <f t="shared" si="12"/>
        <v>207.77500000000001</v>
      </c>
      <c r="BB48" s="103">
        <f t="shared" si="13"/>
        <v>0.43133513652380362</v>
      </c>
      <c r="BF48" s="16"/>
      <c r="BG48" s="61"/>
      <c r="BH48" s="16"/>
    </row>
    <row r="49" spans="1:61" ht="12.75" x14ac:dyDescent="0.2">
      <c r="A49" s="876" t="s">
        <v>55</v>
      </c>
      <c r="B49" s="862"/>
      <c r="C49" s="106"/>
      <c r="D49" s="52"/>
      <c r="E49" s="52"/>
      <c r="F49" s="52"/>
      <c r="G49" s="52"/>
      <c r="H49" s="52"/>
      <c r="I49" s="52"/>
      <c r="J49" s="53"/>
      <c r="K49" s="106"/>
      <c r="L49" s="52"/>
      <c r="M49" s="52"/>
      <c r="N49" s="52"/>
      <c r="O49" s="52"/>
      <c r="P49" s="52"/>
      <c r="Q49" s="52"/>
      <c r="R49" s="53"/>
      <c r="S49" s="106"/>
      <c r="T49" s="52"/>
      <c r="U49" s="52"/>
      <c r="V49" s="52"/>
      <c r="W49" s="52"/>
      <c r="X49" s="52"/>
      <c r="Y49" s="52"/>
      <c r="Z49" s="53"/>
      <c r="AA49" s="106"/>
      <c r="AB49" s="52"/>
      <c r="AC49" s="52"/>
      <c r="AD49" s="52"/>
      <c r="AE49" s="52"/>
      <c r="AF49" s="52"/>
      <c r="AG49" s="52"/>
      <c r="AH49" s="53"/>
      <c r="AI49" s="106"/>
      <c r="AJ49" s="52"/>
      <c r="AK49" s="52"/>
      <c r="AL49" s="52"/>
      <c r="AM49" s="52"/>
      <c r="AN49" s="52"/>
      <c r="AO49" s="52"/>
      <c r="AP49" s="53"/>
      <c r="AQ49" s="106"/>
      <c r="AR49" s="52"/>
      <c r="AS49" s="52"/>
      <c r="AT49" s="52"/>
      <c r="AU49" s="52"/>
      <c r="AV49" s="52"/>
      <c r="AW49" s="52"/>
      <c r="AX49" s="53"/>
      <c r="AY49" s="52"/>
      <c r="AZ49" s="52"/>
      <c r="BA49" s="52"/>
      <c r="BB49" s="52"/>
      <c r="BC49" s="52"/>
      <c r="BD49" s="52"/>
      <c r="BE49" s="52"/>
      <c r="BF49" s="52"/>
      <c r="BG49" s="53"/>
      <c r="BH49" s="53"/>
      <c r="BI49" s="52"/>
    </row>
    <row r="50" spans="1:61" ht="12.75" x14ac:dyDescent="0.2">
      <c r="A50" s="893" t="s">
        <v>56</v>
      </c>
      <c r="B50" s="341" t="s">
        <v>93</v>
      </c>
      <c r="C50" s="104">
        <v>7.17</v>
      </c>
      <c r="K50" s="104">
        <v>7.5</v>
      </c>
      <c r="S50" s="104">
        <v>7.3</v>
      </c>
      <c r="AA50" s="104">
        <v>6.48</v>
      </c>
      <c r="AG50" s="49"/>
      <c r="AH50" s="49"/>
      <c r="AI50" s="104">
        <v>7.18</v>
      </c>
      <c r="AQ50" s="104">
        <v>6.74</v>
      </c>
      <c r="AY50" s="342">
        <v>7.78</v>
      </c>
      <c r="BF50" s="16"/>
      <c r="BG50" s="61"/>
      <c r="BH50" s="16"/>
    </row>
    <row r="51" spans="1:61" ht="12.75" x14ac:dyDescent="0.2">
      <c r="A51" s="856"/>
      <c r="B51" s="343" t="s">
        <v>94</v>
      </c>
      <c r="C51" s="104">
        <v>7.35</v>
      </c>
      <c r="D51">
        <f>AVERAGE(C50,C51)</f>
        <v>7.26</v>
      </c>
      <c r="K51" s="104">
        <v>7.7</v>
      </c>
      <c r="S51" s="104">
        <v>7.44</v>
      </c>
      <c r="T51">
        <f>AVERAGE(S50,S51)</f>
        <v>7.37</v>
      </c>
      <c r="AA51" s="104">
        <v>6.23</v>
      </c>
      <c r="AG51" s="49"/>
      <c r="AH51" s="49"/>
      <c r="AI51" s="104">
        <v>7.45</v>
      </c>
      <c r="AJ51">
        <f>AVERAGE(AI50,AI51)</f>
        <v>7.3149999999999995</v>
      </c>
      <c r="AQ51" s="104">
        <v>7.24</v>
      </c>
      <c r="AR51">
        <f>AVERAGE(AQ50,AQ51)</f>
        <v>6.99</v>
      </c>
      <c r="AY51" s="344">
        <v>8</v>
      </c>
      <c r="AZ51">
        <f>AVERAGE(AY50,AY51)</f>
        <v>7.8900000000000006</v>
      </c>
      <c r="BF51" s="16"/>
      <c r="BG51" s="61"/>
      <c r="BH51" s="16"/>
    </row>
    <row r="52" spans="1:61" ht="12.75" x14ac:dyDescent="0.2">
      <c r="A52" s="62" t="s">
        <v>96</v>
      </c>
      <c r="B52" s="345" t="s">
        <v>97</v>
      </c>
      <c r="C52" s="104">
        <v>110</v>
      </c>
      <c r="K52" s="104">
        <v>148.19999999999999</v>
      </c>
      <c r="S52" s="104">
        <v>280</v>
      </c>
      <c r="AA52" s="104">
        <v>1628</v>
      </c>
      <c r="AG52" s="49"/>
      <c r="AH52" s="49"/>
      <c r="AI52" s="104">
        <v>672</v>
      </c>
      <c r="AQ52" s="104">
        <v>645</v>
      </c>
      <c r="AY52" s="344">
        <v>624</v>
      </c>
      <c r="BF52" s="16"/>
      <c r="BG52" s="61"/>
      <c r="BH52" s="16"/>
    </row>
    <row r="53" spans="1:61" ht="12.75" x14ac:dyDescent="0.2">
      <c r="A53" s="62" t="s">
        <v>57</v>
      </c>
      <c r="B53" s="345" t="s">
        <v>58</v>
      </c>
      <c r="C53" s="104">
        <v>0</v>
      </c>
      <c r="K53" s="240" t="s">
        <v>12</v>
      </c>
      <c r="S53" s="240" t="s">
        <v>12</v>
      </c>
      <c r="AA53" s="104">
        <v>0</v>
      </c>
      <c r="AG53" s="49"/>
      <c r="AH53" s="49"/>
      <c r="AI53" s="240" t="s">
        <v>12</v>
      </c>
      <c r="AQ53" s="240" t="s">
        <v>12</v>
      </c>
      <c r="AY53" s="344">
        <v>0</v>
      </c>
      <c r="BF53" s="16"/>
      <c r="BG53" s="61"/>
      <c r="BH53" s="16"/>
    </row>
    <row r="54" spans="1:61" ht="12.75" x14ac:dyDescent="0.2">
      <c r="A54" s="64" t="s">
        <v>59</v>
      </c>
      <c r="B54" s="346" t="s">
        <v>60</v>
      </c>
      <c r="C54" s="104">
        <v>22.6</v>
      </c>
      <c r="K54" s="240" t="s">
        <v>95</v>
      </c>
      <c r="S54" s="104">
        <v>24.2</v>
      </c>
      <c r="AA54" s="104">
        <v>9</v>
      </c>
      <c r="AG54" s="49"/>
      <c r="AH54" s="49"/>
      <c r="AI54" s="104">
        <v>19.600000000000001</v>
      </c>
      <c r="AQ54" s="104">
        <v>16.2</v>
      </c>
      <c r="AY54" s="347">
        <v>60.8</v>
      </c>
      <c r="BF54" s="16"/>
      <c r="BG54" s="61"/>
      <c r="BH54" s="16"/>
    </row>
    <row r="55" spans="1:61" ht="12.75" x14ac:dyDescent="0.2">
      <c r="A55" s="884" t="s">
        <v>98</v>
      </c>
      <c r="B55" s="862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304"/>
      <c r="BI55" s="155"/>
    </row>
    <row r="56" spans="1:61" ht="12.75" x14ac:dyDescent="0.2">
      <c r="A56" s="24"/>
      <c r="B56" s="258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69" t="s">
        <v>149</v>
      </c>
      <c r="BH56" s="348" t="s">
        <v>150</v>
      </c>
      <c r="BI56" s="306"/>
    </row>
    <row r="57" spans="1:61" ht="12.75" x14ac:dyDescent="0.2">
      <c r="A57" s="113" t="s">
        <v>103</v>
      </c>
      <c r="B57" s="340"/>
      <c r="C57" s="115">
        <v>1.96</v>
      </c>
      <c r="D57" s="117">
        <v>2.15</v>
      </c>
      <c r="E57" s="164">
        <f>AVERAGE(C57:D57)</f>
        <v>2.0549999999999997</v>
      </c>
      <c r="F57" s="164">
        <f>STDEV(C57:D57)</f>
        <v>0.134350288425444</v>
      </c>
      <c r="G57" s="117">
        <v>1.92</v>
      </c>
      <c r="H57" s="117">
        <v>1.72</v>
      </c>
      <c r="I57" s="160">
        <f>AVERAGE(G57:H57)</f>
        <v>1.8199999999999998</v>
      </c>
      <c r="J57" s="336">
        <f>STDEV(G57:H57)</f>
        <v>0.14142135623730948</v>
      </c>
      <c r="K57" s="117">
        <v>2.04</v>
      </c>
      <c r="L57" s="117">
        <v>2.09</v>
      </c>
      <c r="M57" s="164">
        <f>AVERAGE(K57:L57)</f>
        <v>2.0649999999999999</v>
      </c>
      <c r="N57" s="164">
        <f>STDEV(K57:L57)</f>
        <v>3.5355339059327251E-2</v>
      </c>
      <c r="O57" s="117">
        <v>1.82</v>
      </c>
      <c r="P57" s="117">
        <v>1.83</v>
      </c>
      <c r="Q57" s="164">
        <f>AVERAGE(O57:P57)</f>
        <v>1.8250000000000002</v>
      </c>
      <c r="R57" s="164">
        <f>STDEV(O57:P57)</f>
        <v>7.0710678118654814E-3</v>
      </c>
      <c r="S57" s="115">
        <v>1.94</v>
      </c>
      <c r="T57" s="117">
        <v>2.0299999999999998</v>
      </c>
      <c r="U57" s="164">
        <f>AVERAGE(S57:T57)</f>
        <v>1.9849999999999999</v>
      </c>
      <c r="V57" s="164">
        <f>STDEV(S57:T57)</f>
        <v>6.3639610306789177E-2</v>
      </c>
      <c r="W57" s="117">
        <v>1.92</v>
      </c>
      <c r="X57" s="117">
        <v>1.98</v>
      </c>
      <c r="Y57" s="160">
        <f>AVERAGE(W57:X57)</f>
        <v>1.95</v>
      </c>
      <c r="Z57" s="336">
        <f>STDEV(W57:X57)</f>
        <v>4.2426406871192889E-2</v>
      </c>
      <c r="AA57" s="117">
        <v>1.35</v>
      </c>
      <c r="AB57" s="117">
        <v>1.17</v>
      </c>
      <c r="AC57" s="160">
        <f>AVERAGE(AA57:AB57)</f>
        <v>1.26</v>
      </c>
      <c r="AD57" s="164">
        <f>STDEV(AA57:AB57)</f>
        <v>0.12727922061357869</v>
      </c>
      <c r="AE57" s="117">
        <v>1.07</v>
      </c>
      <c r="AF57" s="117">
        <v>1.1399999999999999</v>
      </c>
      <c r="AG57" s="164">
        <f>AVERAGE(AE57:AF57)</f>
        <v>1.105</v>
      </c>
      <c r="AH57" s="164">
        <f>STDEV(AE57:AF57)</f>
        <v>4.9497474683058214E-2</v>
      </c>
      <c r="AI57" s="115">
        <v>1.65</v>
      </c>
      <c r="AJ57" s="117">
        <v>1.75</v>
      </c>
      <c r="AK57" s="160">
        <f>AVERAGE(AI57:AJ57)</f>
        <v>1.7</v>
      </c>
      <c r="AL57" s="164">
        <f>STDEV(AI57:AJ57)</f>
        <v>7.0710678118654821E-2</v>
      </c>
      <c r="AM57" s="117">
        <v>1.67</v>
      </c>
      <c r="AN57" s="117">
        <v>1.62</v>
      </c>
      <c r="AO57" s="164">
        <f>AVERAGE(AM57:AN57)</f>
        <v>1.645</v>
      </c>
      <c r="AP57" s="336">
        <f>STDEV(AM57:AN57)</f>
        <v>3.5355339059327251E-2</v>
      </c>
      <c r="AQ57" s="117">
        <v>1.68</v>
      </c>
      <c r="AR57" s="117">
        <v>1.66</v>
      </c>
      <c r="AS57" s="160">
        <f>AVERAGE(AQ57:AR57)</f>
        <v>1.67</v>
      </c>
      <c r="AT57" s="164">
        <f>STDEV(AQ57:AR57)</f>
        <v>1.4142135623730963E-2</v>
      </c>
      <c r="AU57" s="117">
        <v>1.66</v>
      </c>
      <c r="AV57" s="117">
        <v>1.69</v>
      </c>
      <c r="AW57" s="164">
        <f>AVERAGE(AU57:AV57)</f>
        <v>1.6749999999999998</v>
      </c>
      <c r="AX57" s="164">
        <f>STDEV(AU57:AV57)</f>
        <v>2.1213203435596444E-2</v>
      </c>
      <c r="AY57" s="115">
        <v>3.26</v>
      </c>
      <c r="AZ57" s="117">
        <v>3.06</v>
      </c>
      <c r="BA57" s="160">
        <f>AVERAGE(AY57:AZ57)</f>
        <v>3.16</v>
      </c>
      <c r="BB57" s="164">
        <f>STDEV(AY57:AZ57)</f>
        <v>0.14142135623730931</v>
      </c>
      <c r="BC57" s="117">
        <v>2.78</v>
      </c>
      <c r="BD57" s="117">
        <v>2.9</v>
      </c>
      <c r="BE57" s="160">
        <f>AVERAGE(BC57:BD57)</f>
        <v>2.84</v>
      </c>
      <c r="BF57" s="336">
        <f>STDEV(BC57:BD57)</f>
        <v>8.4852813742385777E-2</v>
      </c>
      <c r="BG57" s="115">
        <v>1.33</v>
      </c>
      <c r="BH57" s="284">
        <v>1.07</v>
      </c>
      <c r="BI57" s="24"/>
    </row>
    <row r="58" spans="1:61" ht="12.75" x14ac:dyDescent="0.2">
      <c r="A58" s="143"/>
      <c r="B58" s="323"/>
      <c r="C58" s="61"/>
      <c r="J58" s="16"/>
      <c r="S58" s="61"/>
      <c r="Z58" s="16"/>
      <c r="AI58" s="61"/>
      <c r="AP58" s="16"/>
      <c r="AY58" s="61"/>
      <c r="BF58" s="16"/>
      <c r="BG58" s="61"/>
      <c r="BH58" s="16"/>
    </row>
    <row r="59" spans="1:61" ht="12.75" x14ac:dyDescent="0.2">
      <c r="A59" s="143"/>
      <c r="B59" s="323"/>
      <c r="C59" s="61"/>
      <c r="J59" s="16"/>
      <c r="S59" s="61"/>
      <c r="Z59" s="16"/>
      <c r="AI59" s="61"/>
      <c r="AP59" s="16"/>
      <c r="AY59" s="61"/>
      <c r="BF59" s="16"/>
      <c r="BG59" s="61"/>
      <c r="BH59" s="16"/>
    </row>
    <row r="60" spans="1:61" ht="12.75" x14ac:dyDescent="0.2">
      <c r="A60" s="143"/>
      <c r="B60" s="323"/>
      <c r="C60" s="61"/>
      <c r="J60" s="16"/>
      <c r="S60" s="61"/>
      <c r="Z60" s="16"/>
      <c r="AI60" s="61"/>
      <c r="AP60" s="16"/>
      <c r="AY60" s="61"/>
      <c r="BF60" s="16"/>
      <c r="BG60" s="61"/>
      <c r="BH60" s="16"/>
    </row>
    <row r="61" spans="1:61" ht="12.75" x14ac:dyDescent="0.2">
      <c r="A61" s="143"/>
      <c r="B61" s="323"/>
      <c r="C61" s="61"/>
      <c r="J61" s="16"/>
      <c r="S61" s="61"/>
      <c r="Z61" s="16"/>
      <c r="AI61" s="61"/>
      <c r="AP61" s="16"/>
      <c r="AY61" s="61"/>
      <c r="BF61" s="16"/>
      <c r="BG61" s="61"/>
      <c r="BH61" s="16"/>
    </row>
    <row r="62" spans="1:61" ht="12.75" x14ac:dyDescent="0.2">
      <c r="A62" s="143"/>
      <c r="B62" s="323"/>
      <c r="C62" s="61"/>
      <c r="J62" s="16"/>
      <c r="S62" s="61"/>
      <c r="Z62" s="16"/>
      <c r="AI62" s="61"/>
      <c r="AP62" s="16"/>
      <c r="AY62" s="61"/>
      <c r="BF62" s="16"/>
      <c r="BG62" s="61"/>
      <c r="BH62" s="16"/>
    </row>
    <row r="63" spans="1:61" ht="12.75" x14ac:dyDescent="0.2">
      <c r="A63" s="143"/>
      <c r="B63" s="323"/>
      <c r="C63" s="61"/>
      <c r="J63" s="16"/>
      <c r="S63" s="61"/>
      <c r="Z63" s="16"/>
      <c r="AI63" s="61"/>
      <c r="AP63" s="16"/>
      <c r="AY63" s="61"/>
      <c r="BF63" s="16"/>
      <c r="BG63" s="61"/>
      <c r="BH63" s="16"/>
    </row>
    <row r="64" spans="1:61" ht="12.75" x14ac:dyDescent="0.2">
      <c r="A64" s="143"/>
      <c r="B64" s="323"/>
      <c r="C64" s="61"/>
      <c r="J64" s="16"/>
      <c r="S64" s="61"/>
      <c r="Z64" s="16"/>
      <c r="AI64" s="61"/>
      <c r="AP64" s="16"/>
      <c r="AY64" s="61"/>
      <c r="BF64" s="16"/>
      <c r="BG64" s="61"/>
      <c r="BH64" s="16"/>
    </row>
    <row r="65" spans="1:60" ht="12.75" x14ac:dyDescent="0.2">
      <c r="A65" s="143"/>
      <c r="B65" s="323"/>
      <c r="C65" s="61"/>
      <c r="J65" s="16"/>
      <c r="S65" s="61"/>
      <c r="Z65" s="16"/>
      <c r="AI65" s="61"/>
      <c r="AP65" s="16"/>
      <c r="AY65" s="61"/>
      <c r="BF65" s="16"/>
      <c r="BG65" s="61"/>
      <c r="BH65" s="16"/>
    </row>
    <row r="66" spans="1:60" ht="12.75" x14ac:dyDescent="0.2">
      <c r="A66" s="143"/>
      <c r="B66" s="323"/>
      <c r="C66" s="61"/>
      <c r="J66" s="16"/>
      <c r="S66" s="61"/>
      <c r="Z66" s="16"/>
      <c r="AI66" s="61"/>
      <c r="AP66" s="16"/>
      <c r="AY66" s="61"/>
      <c r="BF66" s="16"/>
      <c r="BG66" s="61"/>
      <c r="BH66" s="16"/>
    </row>
    <row r="67" spans="1:60" ht="12.75" x14ac:dyDescent="0.2">
      <c r="A67" s="143"/>
      <c r="B67" s="323"/>
      <c r="C67" s="61"/>
      <c r="J67" s="16"/>
      <c r="S67" s="61"/>
      <c r="Z67" s="16"/>
      <c r="AI67" s="61"/>
      <c r="AP67" s="16"/>
      <c r="AY67" s="61"/>
      <c r="BF67" s="16"/>
      <c r="BG67" s="61"/>
      <c r="BH67" s="16"/>
    </row>
    <row r="68" spans="1:60" ht="12.75" x14ac:dyDescent="0.2">
      <c r="A68" s="143"/>
      <c r="B68" s="323"/>
      <c r="C68" s="61"/>
      <c r="J68" s="16"/>
      <c r="S68" s="61"/>
      <c r="Z68" s="16"/>
      <c r="AI68" s="61"/>
      <c r="AP68" s="16"/>
      <c r="AY68" s="61"/>
      <c r="BF68" s="16"/>
      <c r="BG68" s="61"/>
      <c r="BH68" s="16"/>
    </row>
    <row r="69" spans="1:60" ht="12.75" x14ac:dyDescent="0.2">
      <c r="A69" s="143"/>
      <c r="B69" s="323"/>
      <c r="C69" s="61"/>
      <c r="J69" s="16"/>
      <c r="S69" s="61"/>
      <c r="Z69" s="16"/>
      <c r="AI69" s="61"/>
      <c r="AP69" s="16"/>
      <c r="AY69" s="61"/>
      <c r="BF69" s="16"/>
      <c r="BG69" s="61"/>
      <c r="BH69" s="16"/>
    </row>
    <row r="70" spans="1:60" ht="12.75" x14ac:dyDescent="0.2">
      <c r="A70" s="143"/>
      <c r="B70" s="323"/>
      <c r="C70" s="61"/>
      <c r="J70" s="16"/>
      <c r="S70" s="61"/>
      <c r="Z70" s="16"/>
      <c r="AI70" s="61"/>
      <c r="AP70" s="16"/>
      <c r="AY70" s="61"/>
      <c r="BF70" s="16"/>
      <c r="BG70" s="61"/>
      <c r="BH70" s="16"/>
    </row>
    <row r="71" spans="1:60" ht="12.75" x14ac:dyDescent="0.2">
      <c r="A71" s="143"/>
      <c r="B71" s="323"/>
      <c r="C71" s="61"/>
      <c r="J71" s="16"/>
      <c r="S71" s="61"/>
      <c r="Z71" s="16"/>
      <c r="AI71" s="61"/>
      <c r="AP71" s="16"/>
      <c r="AY71" s="61"/>
      <c r="BF71" s="16"/>
      <c r="BG71" s="61"/>
      <c r="BH71" s="16"/>
    </row>
    <row r="72" spans="1:60" ht="12.75" x14ac:dyDescent="0.2">
      <c r="A72" s="143"/>
      <c r="B72" s="323"/>
      <c r="C72" s="61"/>
      <c r="J72" s="16"/>
      <c r="S72" s="61"/>
      <c r="Z72" s="16"/>
      <c r="AI72" s="61"/>
      <c r="AP72" s="16"/>
      <c r="AY72" s="61"/>
      <c r="BF72" s="16"/>
      <c r="BG72" s="61"/>
      <c r="BH72" s="16"/>
    </row>
    <row r="73" spans="1:60" ht="12.75" x14ac:dyDescent="0.2">
      <c r="A73" s="143"/>
      <c r="B73" s="323"/>
      <c r="C73" s="61"/>
      <c r="J73" s="16"/>
      <c r="S73" s="61"/>
      <c r="Z73" s="16"/>
      <c r="AI73" s="61"/>
      <c r="AP73" s="16"/>
      <c r="AY73" s="61"/>
      <c r="BF73" s="16"/>
      <c r="BG73" s="61"/>
      <c r="BH73" s="16"/>
    </row>
    <row r="74" spans="1:60" ht="12.75" x14ac:dyDescent="0.2">
      <c r="A74" s="143"/>
      <c r="B74" s="323"/>
      <c r="C74" s="61"/>
      <c r="J74" s="16"/>
      <c r="S74" s="61"/>
      <c r="Z74" s="16"/>
      <c r="AI74" s="61"/>
      <c r="AP74" s="16"/>
      <c r="AY74" s="61"/>
      <c r="BF74" s="16"/>
      <c r="BG74" s="61"/>
      <c r="BH74" s="16"/>
    </row>
    <row r="75" spans="1:60" ht="12.75" x14ac:dyDescent="0.2">
      <c r="A75" s="143"/>
      <c r="B75" s="323"/>
      <c r="C75" s="61"/>
      <c r="J75" s="16"/>
      <c r="S75" s="61"/>
      <c r="Z75" s="16"/>
      <c r="AI75" s="61"/>
      <c r="AP75" s="16"/>
      <c r="AY75" s="61"/>
      <c r="BF75" s="16"/>
      <c r="BG75" s="61"/>
      <c r="BH75" s="16"/>
    </row>
    <row r="76" spans="1:60" ht="12.75" x14ac:dyDescent="0.2">
      <c r="A76" s="143"/>
      <c r="B76" s="323"/>
      <c r="C76" s="61"/>
      <c r="J76" s="16"/>
      <c r="S76" s="61"/>
      <c r="Z76" s="16"/>
      <c r="AI76" s="61"/>
      <c r="AP76" s="16"/>
      <c r="AY76" s="61"/>
      <c r="BF76" s="16"/>
      <c r="BG76" s="61"/>
      <c r="BH76" s="16"/>
    </row>
    <row r="77" spans="1:60" ht="12.75" x14ac:dyDescent="0.2">
      <c r="A77" s="143"/>
      <c r="B77" s="323"/>
      <c r="C77" s="61"/>
      <c r="J77" s="16"/>
      <c r="S77" s="61"/>
      <c r="Z77" s="16"/>
      <c r="AI77" s="61"/>
      <c r="AP77" s="16"/>
      <c r="AY77" s="61"/>
      <c r="BF77" s="16"/>
      <c r="BG77" s="61"/>
      <c r="BH77" s="16"/>
    </row>
    <row r="78" spans="1:60" ht="12.75" x14ac:dyDescent="0.2">
      <c r="A78" s="143"/>
      <c r="B78" s="349"/>
      <c r="C78" s="61"/>
      <c r="J78" s="16"/>
      <c r="S78" s="61"/>
      <c r="Z78" s="16"/>
      <c r="AI78" s="61"/>
      <c r="AP78" s="16"/>
      <c r="AY78" s="61"/>
      <c r="BF78" s="16"/>
      <c r="BG78" s="61"/>
      <c r="BH78" s="16"/>
    </row>
    <row r="79" spans="1:60" ht="12.75" x14ac:dyDescent="0.2">
      <c r="A79" s="143"/>
      <c r="B79" s="349"/>
      <c r="C79" s="61"/>
      <c r="J79" s="16"/>
      <c r="S79" s="61"/>
      <c r="Z79" s="16"/>
      <c r="AI79" s="61"/>
      <c r="AP79" s="16"/>
      <c r="AY79" s="61"/>
      <c r="BF79" s="16"/>
      <c r="BG79" s="61"/>
      <c r="BH79" s="16"/>
    </row>
    <row r="80" spans="1:60" ht="12.75" x14ac:dyDescent="0.2">
      <c r="A80" s="143"/>
      <c r="B80" s="349"/>
      <c r="C80" s="61"/>
      <c r="J80" s="16"/>
      <c r="S80" s="61"/>
      <c r="Z80" s="16"/>
      <c r="AI80" s="61"/>
      <c r="AP80" s="16"/>
      <c r="AY80" s="61"/>
      <c r="BF80" s="16"/>
      <c r="BG80" s="61"/>
      <c r="BH80" s="16"/>
    </row>
    <row r="81" spans="1:60" ht="12.75" x14ac:dyDescent="0.2">
      <c r="A81" s="143"/>
      <c r="B81" s="349"/>
      <c r="C81" s="61"/>
      <c r="J81" s="16"/>
      <c r="S81" s="61"/>
      <c r="Z81" s="16"/>
      <c r="AI81" s="61"/>
      <c r="AP81" s="16"/>
      <c r="AY81" s="61"/>
      <c r="BF81" s="16"/>
      <c r="BG81" s="61"/>
      <c r="BH81" s="16"/>
    </row>
    <row r="82" spans="1:60" ht="12.75" x14ac:dyDescent="0.2">
      <c r="A82" s="143"/>
      <c r="B82" s="349"/>
      <c r="C82" s="61"/>
      <c r="J82" s="16"/>
      <c r="S82" s="61"/>
      <c r="Z82" s="16"/>
      <c r="AI82" s="61"/>
      <c r="AP82" s="16"/>
      <c r="AY82" s="61"/>
      <c r="BF82" s="16"/>
      <c r="BG82" s="61"/>
      <c r="BH82" s="16"/>
    </row>
    <row r="83" spans="1:60" ht="12.75" x14ac:dyDescent="0.2">
      <c r="A83" s="143"/>
      <c r="B83" s="349"/>
      <c r="C83" s="61"/>
      <c r="J83" s="16"/>
      <c r="S83" s="61"/>
      <c r="Z83" s="16"/>
      <c r="AI83" s="61"/>
      <c r="AP83" s="16"/>
      <c r="AY83" s="61"/>
      <c r="BF83" s="16"/>
      <c r="BG83" s="61"/>
      <c r="BH83" s="16"/>
    </row>
    <row r="84" spans="1:60" ht="12.75" x14ac:dyDescent="0.2">
      <c r="A84" s="143"/>
      <c r="B84" s="349"/>
      <c r="C84" s="61"/>
      <c r="J84" s="16"/>
      <c r="S84" s="61"/>
      <c r="Z84" s="16"/>
      <c r="AI84" s="61"/>
      <c r="AP84" s="16"/>
      <c r="AY84" s="61"/>
      <c r="BF84" s="16"/>
      <c r="BG84" s="61"/>
      <c r="BH84" s="16"/>
    </row>
    <row r="85" spans="1:60" ht="12.75" x14ac:dyDescent="0.2">
      <c r="A85" s="143"/>
      <c r="B85" s="349"/>
      <c r="C85" s="61"/>
      <c r="J85" s="16"/>
      <c r="S85" s="61"/>
      <c r="Z85" s="16"/>
      <c r="AI85" s="61"/>
      <c r="AP85" s="16"/>
      <c r="AY85" s="61"/>
      <c r="BF85" s="16"/>
      <c r="BG85" s="61"/>
      <c r="BH85" s="16"/>
    </row>
    <row r="86" spans="1:60" ht="12.75" x14ac:dyDescent="0.2">
      <c r="A86" s="143"/>
      <c r="B86" s="349"/>
      <c r="C86" s="61"/>
      <c r="J86" s="16"/>
      <c r="S86" s="61"/>
      <c r="Z86" s="16"/>
      <c r="AI86" s="61"/>
      <c r="AP86" s="16"/>
      <c r="AY86" s="61"/>
      <c r="BF86" s="16"/>
      <c r="BG86" s="61"/>
      <c r="BH86" s="16"/>
    </row>
    <row r="87" spans="1:60" ht="12.75" x14ac:dyDescent="0.2">
      <c r="A87" s="143"/>
      <c r="B87" s="349"/>
      <c r="C87" s="61"/>
      <c r="J87" s="16"/>
      <c r="S87" s="61"/>
      <c r="Z87" s="16"/>
      <c r="AI87" s="61"/>
      <c r="AP87" s="16"/>
      <c r="AY87" s="61"/>
      <c r="BF87" s="16"/>
      <c r="BG87" s="61"/>
      <c r="BH87" s="16"/>
    </row>
    <row r="88" spans="1:60" ht="12.75" x14ac:dyDescent="0.2">
      <c r="A88" s="143"/>
      <c r="B88" s="349"/>
      <c r="C88" s="61"/>
      <c r="J88" s="16"/>
      <c r="S88" s="61"/>
      <c r="Z88" s="16"/>
      <c r="AI88" s="61"/>
      <c r="AP88" s="16"/>
      <c r="AY88" s="61"/>
      <c r="BF88" s="16"/>
      <c r="BG88" s="61"/>
      <c r="BH88" s="16"/>
    </row>
    <row r="89" spans="1:60" ht="12.75" x14ac:dyDescent="0.2">
      <c r="A89" s="143"/>
      <c r="B89" s="349"/>
      <c r="C89" s="61"/>
      <c r="J89" s="16"/>
      <c r="S89" s="61"/>
      <c r="Z89" s="16"/>
      <c r="AI89" s="61"/>
      <c r="AP89" s="16"/>
      <c r="AY89" s="61"/>
      <c r="BF89" s="16"/>
      <c r="BG89" s="61"/>
      <c r="BH89" s="16"/>
    </row>
    <row r="90" spans="1:60" ht="12.75" x14ac:dyDescent="0.2">
      <c r="A90" s="143"/>
      <c r="B90" s="349"/>
      <c r="C90" s="61"/>
      <c r="J90" s="16"/>
      <c r="S90" s="61"/>
      <c r="Z90" s="16"/>
      <c r="AI90" s="61"/>
      <c r="AP90" s="16"/>
      <c r="AY90" s="61"/>
      <c r="BF90" s="16"/>
      <c r="BG90" s="61"/>
      <c r="BH90" s="16"/>
    </row>
    <row r="91" spans="1:60" ht="12.75" x14ac:dyDescent="0.2">
      <c r="A91" s="143"/>
      <c r="B91" s="349"/>
      <c r="C91" s="61"/>
      <c r="J91" s="16"/>
      <c r="S91" s="61"/>
      <c r="Z91" s="16"/>
      <c r="AI91" s="61"/>
      <c r="AP91" s="16"/>
      <c r="AY91" s="61"/>
      <c r="BF91" s="16"/>
      <c r="BG91" s="61"/>
      <c r="BH91" s="16"/>
    </row>
    <row r="92" spans="1:60" ht="12.75" x14ac:dyDescent="0.2">
      <c r="A92" s="143"/>
      <c r="B92" s="349"/>
      <c r="C92" s="61"/>
      <c r="J92" s="16"/>
      <c r="S92" s="61"/>
      <c r="Z92" s="16"/>
      <c r="AI92" s="61"/>
      <c r="AP92" s="16"/>
      <c r="AY92" s="61"/>
      <c r="BF92" s="16"/>
      <c r="BG92" s="61"/>
      <c r="BH92" s="16"/>
    </row>
    <row r="93" spans="1:60" ht="12.75" x14ac:dyDescent="0.2">
      <c r="A93" s="143"/>
      <c r="B93" s="349"/>
      <c r="C93" s="61"/>
      <c r="J93" s="16"/>
      <c r="S93" s="61"/>
      <c r="Z93" s="16"/>
      <c r="AI93" s="61"/>
      <c r="AP93" s="16"/>
      <c r="AY93" s="61"/>
      <c r="BF93" s="16"/>
      <c r="BG93" s="61"/>
      <c r="BH93" s="16"/>
    </row>
    <row r="94" spans="1:60" ht="12.75" x14ac:dyDescent="0.2">
      <c r="A94" s="143"/>
      <c r="B94" s="349"/>
      <c r="C94" s="61"/>
      <c r="J94" s="16"/>
      <c r="S94" s="61"/>
      <c r="Z94" s="16"/>
      <c r="AI94" s="61"/>
      <c r="AP94" s="16"/>
      <c r="AY94" s="61"/>
      <c r="BF94" s="16"/>
      <c r="BG94" s="61"/>
      <c r="BH94" s="16"/>
    </row>
    <row r="95" spans="1:60" ht="12.75" x14ac:dyDescent="0.2">
      <c r="A95" s="143"/>
      <c r="B95" s="349"/>
      <c r="C95" s="61"/>
      <c r="J95" s="16"/>
      <c r="S95" s="61"/>
      <c r="Z95" s="16"/>
      <c r="AI95" s="61"/>
      <c r="AP95" s="16"/>
      <c r="AY95" s="61"/>
      <c r="BF95" s="16"/>
      <c r="BG95" s="61"/>
      <c r="BH95" s="16"/>
    </row>
    <row r="96" spans="1:60" ht="12.75" x14ac:dyDescent="0.2">
      <c r="A96" s="143"/>
      <c r="B96" s="349"/>
      <c r="C96" s="61"/>
      <c r="J96" s="16"/>
      <c r="S96" s="61"/>
      <c r="Z96" s="16"/>
      <c r="AI96" s="61"/>
      <c r="AP96" s="16"/>
      <c r="AY96" s="61"/>
      <c r="BF96" s="16"/>
      <c r="BG96" s="61"/>
      <c r="BH96" s="16"/>
    </row>
    <row r="97" spans="1:60" ht="12.75" x14ac:dyDescent="0.2">
      <c r="A97" s="143"/>
      <c r="B97" s="349"/>
      <c r="C97" s="61"/>
      <c r="J97" s="16"/>
      <c r="S97" s="61"/>
      <c r="Z97" s="16"/>
      <c r="AI97" s="61"/>
      <c r="AP97" s="16"/>
      <c r="AY97" s="61"/>
      <c r="BF97" s="16"/>
      <c r="BG97" s="61"/>
      <c r="BH97" s="16"/>
    </row>
    <row r="98" spans="1:60" ht="12.75" x14ac:dyDescent="0.2">
      <c r="A98" s="143"/>
      <c r="B98" s="349"/>
      <c r="C98" s="61"/>
      <c r="J98" s="16"/>
      <c r="S98" s="61"/>
      <c r="Z98" s="16"/>
      <c r="AI98" s="61"/>
      <c r="AP98" s="16"/>
      <c r="AY98" s="61"/>
      <c r="BF98" s="16"/>
      <c r="BG98" s="61"/>
      <c r="BH98" s="16"/>
    </row>
    <row r="99" spans="1:60" ht="12.75" x14ac:dyDescent="0.2">
      <c r="A99" s="143"/>
      <c r="B99" s="349"/>
      <c r="C99" s="61"/>
      <c r="J99" s="16"/>
      <c r="S99" s="61"/>
      <c r="Z99" s="16"/>
      <c r="AI99" s="61"/>
      <c r="AP99" s="16"/>
      <c r="AY99" s="61"/>
      <c r="BF99" s="16"/>
      <c r="BG99" s="61"/>
      <c r="BH99" s="16"/>
    </row>
    <row r="100" spans="1:60" ht="12.75" x14ac:dyDescent="0.2">
      <c r="A100" s="143"/>
      <c r="B100" s="349"/>
      <c r="C100" s="61"/>
      <c r="J100" s="16"/>
      <c r="S100" s="61"/>
      <c r="Z100" s="16"/>
      <c r="AI100" s="61"/>
      <c r="AP100" s="16"/>
      <c r="AY100" s="61"/>
      <c r="BF100" s="16"/>
      <c r="BG100" s="61"/>
      <c r="BH100" s="16"/>
    </row>
    <row r="101" spans="1:60" ht="12.75" x14ac:dyDescent="0.2">
      <c r="A101" s="143"/>
      <c r="B101" s="349"/>
      <c r="C101" s="61"/>
      <c r="J101" s="16"/>
      <c r="S101" s="61"/>
      <c r="Z101" s="16"/>
      <c r="AI101" s="61"/>
      <c r="AP101" s="16"/>
      <c r="AY101" s="61"/>
      <c r="BF101" s="16"/>
      <c r="BG101" s="61"/>
      <c r="BH101" s="16"/>
    </row>
    <row r="102" spans="1:60" ht="12.75" x14ac:dyDescent="0.2">
      <c r="A102" s="143"/>
      <c r="B102" s="349"/>
      <c r="C102" s="61"/>
      <c r="J102" s="16"/>
      <c r="S102" s="61"/>
      <c r="Z102" s="16"/>
      <c r="AI102" s="61"/>
      <c r="AP102" s="16"/>
      <c r="AY102" s="61"/>
      <c r="BF102" s="16"/>
      <c r="BG102" s="61"/>
      <c r="BH102" s="16"/>
    </row>
    <row r="103" spans="1:60" ht="12.75" x14ac:dyDescent="0.2">
      <c r="A103" s="143"/>
      <c r="B103" s="349"/>
      <c r="C103" s="61"/>
      <c r="J103" s="16"/>
      <c r="S103" s="61"/>
      <c r="Z103" s="16"/>
      <c r="AI103" s="61"/>
      <c r="AP103" s="16"/>
      <c r="AY103" s="61"/>
      <c r="BF103" s="16"/>
      <c r="BG103" s="61"/>
      <c r="BH103" s="16"/>
    </row>
    <row r="104" spans="1:60" ht="12.75" x14ac:dyDescent="0.2">
      <c r="A104" s="143"/>
      <c r="B104" s="349"/>
      <c r="C104" s="61"/>
      <c r="J104" s="16"/>
      <c r="S104" s="61"/>
      <c r="Z104" s="16"/>
      <c r="AI104" s="61"/>
      <c r="AP104" s="16"/>
      <c r="AY104" s="61"/>
      <c r="BF104" s="16"/>
      <c r="BG104" s="61"/>
      <c r="BH104" s="16"/>
    </row>
    <row r="105" spans="1:60" ht="12.75" x14ac:dyDescent="0.2">
      <c r="A105" s="143"/>
      <c r="B105" s="349"/>
      <c r="C105" s="61"/>
      <c r="J105" s="16"/>
      <c r="S105" s="61"/>
      <c r="Z105" s="16"/>
      <c r="AI105" s="61"/>
      <c r="AP105" s="16"/>
      <c r="AY105" s="61"/>
      <c r="BF105" s="16"/>
      <c r="BG105" s="61"/>
      <c r="BH105" s="16"/>
    </row>
    <row r="106" spans="1:60" ht="12.75" x14ac:dyDescent="0.2">
      <c r="A106" s="143"/>
      <c r="B106" s="349"/>
      <c r="C106" s="61"/>
      <c r="J106" s="16"/>
      <c r="S106" s="61"/>
      <c r="Z106" s="16"/>
      <c r="AI106" s="61"/>
      <c r="AP106" s="16"/>
      <c r="AY106" s="61"/>
      <c r="BF106" s="16"/>
      <c r="BG106" s="61"/>
      <c r="BH106" s="16"/>
    </row>
    <row r="107" spans="1:60" ht="12.75" x14ac:dyDescent="0.2">
      <c r="A107" s="143"/>
      <c r="B107" s="349"/>
      <c r="C107" s="61"/>
      <c r="J107" s="16"/>
      <c r="S107" s="61"/>
      <c r="Z107" s="16"/>
      <c r="AI107" s="61"/>
      <c r="AP107" s="16"/>
      <c r="AY107" s="61"/>
      <c r="BF107" s="16"/>
      <c r="BG107" s="61"/>
      <c r="BH107" s="16"/>
    </row>
    <row r="108" spans="1:60" ht="12.75" x14ac:dyDescent="0.2">
      <c r="A108" s="143"/>
      <c r="B108" s="349"/>
      <c r="C108" s="61"/>
      <c r="J108" s="16"/>
      <c r="S108" s="61"/>
      <c r="Z108" s="16"/>
      <c r="AI108" s="61"/>
      <c r="AP108" s="16"/>
      <c r="AY108" s="61"/>
      <c r="BF108" s="16"/>
      <c r="BG108" s="61"/>
      <c r="BH108" s="16"/>
    </row>
    <row r="109" spans="1:60" ht="12.75" x14ac:dyDescent="0.2">
      <c r="A109" s="143"/>
      <c r="B109" s="349"/>
      <c r="C109" s="61"/>
      <c r="J109" s="16"/>
      <c r="S109" s="61"/>
      <c r="Z109" s="16"/>
      <c r="AI109" s="61"/>
      <c r="AP109" s="16"/>
      <c r="AY109" s="61"/>
      <c r="BF109" s="16"/>
      <c r="BG109" s="61"/>
      <c r="BH109" s="16"/>
    </row>
    <row r="110" spans="1:60" ht="12.75" x14ac:dyDescent="0.2">
      <c r="A110" s="143"/>
      <c r="B110" s="349"/>
      <c r="C110" s="61"/>
      <c r="J110" s="16"/>
      <c r="S110" s="61"/>
      <c r="Z110" s="16"/>
      <c r="AI110" s="61"/>
      <c r="AP110" s="16"/>
      <c r="AY110" s="61"/>
      <c r="BF110" s="16"/>
      <c r="BG110" s="61"/>
      <c r="BH110" s="16"/>
    </row>
    <row r="111" spans="1:60" ht="12.75" x14ac:dyDescent="0.2">
      <c r="A111" s="143"/>
      <c r="B111" s="349"/>
      <c r="C111" s="61"/>
      <c r="J111" s="16"/>
      <c r="S111" s="61"/>
      <c r="Z111" s="16"/>
      <c r="AI111" s="61"/>
      <c r="AP111" s="16"/>
      <c r="AY111" s="61"/>
      <c r="BF111" s="16"/>
      <c r="BG111" s="61"/>
      <c r="BH111" s="16"/>
    </row>
    <row r="112" spans="1:60" ht="12.75" x14ac:dyDescent="0.2">
      <c r="A112" s="143"/>
      <c r="B112" s="349"/>
      <c r="C112" s="61"/>
      <c r="J112" s="16"/>
      <c r="S112" s="61"/>
      <c r="Z112" s="16"/>
      <c r="AI112" s="61"/>
      <c r="AP112" s="16"/>
      <c r="AY112" s="61"/>
      <c r="BF112" s="16"/>
      <c r="BG112" s="61"/>
      <c r="BH112" s="16"/>
    </row>
    <row r="113" spans="1:60" ht="12.75" x14ac:dyDescent="0.2">
      <c r="A113" s="143"/>
      <c r="B113" s="349"/>
      <c r="C113" s="61"/>
      <c r="J113" s="16"/>
      <c r="S113" s="61"/>
      <c r="Z113" s="16"/>
      <c r="AI113" s="61"/>
      <c r="AP113" s="16"/>
      <c r="AY113" s="61"/>
      <c r="BF113" s="16"/>
      <c r="BG113" s="61"/>
      <c r="BH113" s="16"/>
    </row>
    <row r="114" spans="1:60" ht="12.75" x14ac:dyDescent="0.2">
      <c r="A114" s="143"/>
      <c r="B114" s="349"/>
      <c r="C114" s="61"/>
      <c r="J114" s="16"/>
      <c r="S114" s="61"/>
      <c r="Z114" s="16"/>
      <c r="AI114" s="61"/>
      <c r="AP114" s="16"/>
      <c r="AY114" s="61"/>
      <c r="BF114" s="16"/>
      <c r="BG114" s="61"/>
      <c r="BH114" s="16"/>
    </row>
    <row r="115" spans="1:60" ht="12.75" x14ac:dyDescent="0.2">
      <c r="A115" s="143"/>
      <c r="B115" s="349"/>
      <c r="C115" s="61"/>
      <c r="J115" s="16"/>
      <c r="S115" s="61"/>
      <c r="Z115" s="16"/>
      <c r="AI115" s="61"/>
      <c r="AP115" s="16"/>
      <c r="AY115" s="61"/>
      <c r="BF115" s="16"/>
      <c r="BG115" s="61"/>
      <c r="BH115" s="16"/>
    </row>
    <row r="116" spans="1:60" ht="12.75" x14ac:dyDescent="0.2">
      <c r="A116" s="143"/>
      <c r="B116" s="349"/>
      <c r="C116" s="61"/>
      <c r="J116" s="16"/>
      <c r="S116" s="61"/>
      <c r="Z116" s="16"/>
      <c r="AI116" s="61"/>
      <c r="AP116" s="16"/>
      <c r="AY116" s="61"/>
      <c r="BF116" s="16"/>
      <c r="BG116" s="61"/>
      <c r="BH116" s="16"/>
    </row>
    <row r="117" spans="1:60" ht="12.75" x14ac:dyDescent="0.2">
      <c r="A117" s="143"/>
      <c r="B117" s="349"/>
      <c r="C117" s="61"/>
      <c r="J117" s="16"/>
      <c r="S117" s="61"/>
      <c r="Z117" s="16"/>
      <c r="AI117" s="61"/>
      <c r="AP117" s="16"/>
      <c r="AY117" s="61"/>
      <c r="BF117" s="16"/>
      <c r="BG117" s="61"/>
      <c r="BH117" s="16"/>
    </row>
    <row r="118" spans="1:60" ht="12.75" x14ac:dyDescent="0.2">
      <c r="A118" s="143"/>
      <c r="B118" s="349"/>
      <c r="C118" s="61"/>
      <c r="J118" s="16"/>
      <c r="S118" s="61"/>
      <c r="Z118" s="16"/>
      <c r="AI118" s="61"/>
      <c r="AP118" s="16"/>
      <c r="AY118" s="61"/>
      <c r="BF118" s="16"/>
      <c r="BG118" s="61"/>
      <c r="BH118" s="16"/>
    </row>
    <row r="119" spans="1:60" ht="12.75" x14ac:dyDescent="0.2">
      <c r="A119" s="143"/>
      <c r="B119" s="349"/>
      <c r="C119" s="61"/>
      <c r="J119" s="16"/>
      <c r="S119" s="61"/>
      <c r="Z119" s="16"/>
      <c r="AI119" s="61"/>
      <c r="AP119" s="16"/>
      <c r="AY119" s="61"/>
      <c r="BF119" s="16"/>
      <c r="BG119" s="61"/>
      <c r="BH119" s="16"/>
    </row>
    <row r="120" spans="1:60" ht="12.75" x14ac:dyDescent="0.2">
      <c r="A120" s="143"/>
      <c r="B120" s="349"/>
      <c r="C120" s="61"/>
      <c r="J120" s="16"/>
      <c r="S120" s="61"/>
      <c r="Z120" s="16"/>
      <c r="AI120" s="61"/>
      <c r="AP120" s="16"/>
      <c r="AY120" s="61"/>
      <c r="BF120" s="16"/>
      <c r="BG120" s="61"/>
      <c r="BH120" s="16"/>
    </row>
    <row r="121" spans="1:60" ht="12.75" x14ac:dyDescent="0.2">
      <c r="A121" s="143"/>
      <c r="B121" s="349"/>
      <c r="C121" s="61"/>
      <c r="J121" s="16"/>
      <c r="S121" s="61"/>
      <c r="Z121" s="16"/>
      <c r="AI121" s="61"/>
      <c r="AP121" s="16"/>
      <c r="AY121" s="61"/>
      <c r="BF121" s="16"/>
      <c r="BG121" s="61"/>
      <c r="BH121" s="16"/>
    </row>
    <row r="122" spans="1:60" ht="12.75" x14ac:dyDescent="0.2">
      <c r="A122" s="143"/>
      <c r="B122" s="349"/>
      <c r="C122" s="61"/>
      <c r="J122" s="16"/>
      <c r="S122" s="61"/>
      <c r="Z122" s="16"/>
      <c r="AI122" s="61"/>
      <c r="AP122" s="16"/>
      <c r="AY122" s="61"/>
      <c r="BF122" s="16"/>
      <c r="BG122" s="61"/>
      <c r="BH122" s="16"/>
    </row>
    <row r="123" spans="1:60" ht="12.75" x14ac:dyDescent="0.2">
      <c r="A123" s="143"/>
      <c r="B123" s="349"/>
      <c r="C123" s="61"/>
      <c r="J123" s="16"/>
      <c r="S123" s="61"/>
      <c r="Z123" s="16"/>
      <c r="AI123" s="61"/>
      <c r="AP123" s="16"/>
      <c r="AY123" s="61"/>
      <c r="BF123" s="16"/>
      <c r="BG123" s="61"/>
      <c r="BH123" s="16"/>
    </row>
    <row r="124" spans="1:60" ht="12.75" x14ac:dyDescent="0.2">
      <c r="A124" s="143"/>
      <c r="B124" s="349"/>
      <c r="C124" s="61"/>
      <c r="J124" s="16"/>
      <c r="S124" s="61"/>
      <c r="Z124" s="16"/>
      <c r="AI124" s="61"/>
      <c r="AP124" s="16"/>
      <c r="AY124" s="61"/>
      <c r="BF124" s="16"/>
      <c r="BG124" s="61"/>
      <c r="BH124" s="16"/>
    </row>
    <row r="125" spans="1:60" ht="12.75" x14ac:dyDescent="0.2">
      <c r="A125" s="143"/>
      <c r="B125" s="349"/>
      <c r="C125" s="61"/>
      <c r="J125" s="16"/>
      <c r="S125" s="61"/>
      <c r="Z125" s="16"/>
      <c r="AI125" s="61"/>
      <c r="AP125" s="16"/>
      <c r="AY125" s="61"/>
      <c r="BF125" s="16"/>
      <c r="BG125" s="61"/>
      <c r="BH125" s="16"/>
    </row>
    <row r="126" spans="1:60" ht="12.75" x14ac:dyDescent="0.2">
      <c r="A126" s="143"/>
      <c r="B126" s="349"/>
      <c r="C126" s="61"/>
      <c r="J126" s="16"/>
      <c r="S126" s="61"/>
      <c r="Z126" s="16"/>
      <c r="AI126" s="61"/>
      <c r="AP126" s="16"/>
      <c r="AY126" s="61"/>
      <c r="BF126" s="16"/>
      <c r="BG126" s="61"/>
      <c r="BH126" s="16"/>
    </row>
    <row r="127" spans="1:60" ht="12.75" x14ac:dyDescent="0.2">
      <c r="A127" s="143"/>
      <c r="B127" s="349"/>
      <c r="C127" s="61"/>
      <c r="J127" s="16"/>
      <c r="S127" s="61"/>
      <c r="Z127" s="16"/>
      <c r="AI127" s="61"/>
      <c r="AP127" s="16"/>
      <c r="AY127" s="61"/>
      <c r="BF127" s="16"/>
      <c r="BG127" s="61"/>
      <c r="BH127" s="16"/>
    </row>
    <row r="128" spans="1:60" ht="12.75" x14ac:dyDescent="0.2">
      <c r="A128" s="143"/>
      <c r="B128" s="349"/>
      <c r="C128" s="61"/>
      <c r="J128" s="16"/>
      <c r="S128" s="61"/>
      <c r="Z128" s="16"/>
      <c r="AI128" s="61"/>
      <c r="AP128" s="16"/>
      <c r="AY128" s="61"/>
      <c r="BF128" s="16"/>
      <c r="BG128" s="61"/>
      <c r="BH128" s="16"/>
    </row>
    <row r="129" spans="1:60" ht="12.75" x14ac:dyDescent="0.2">
      <c r="A129" s="143"/>
      <c r="B129" s="349"/>
      <c r="C129" s="61"/>
      <c r="J129" s="16"/>
      <c r="S129" s="61"/>
      <c r="Z129" s="16"/>
      <c r="AI129" s="61"/>
      <c r="AP129" s="16"/>
      <c r="AY129" s="61"/>
      <c r="BF129" s="16"/>
      <c r="BG129" s="61"/>
      <c r="BH129" s="16"/>
    </row>
    <row r="130" spans="1:60" ht="12.75" x14ac:dyDescent="0.2">
      <c r="A130" s="143"/>
      <c r="B130" s="349"/>
      <c r="C130" s="61"/>
      <c r="J130" s="16"/>
      <c r="S130" s="61"/>
      <c r="Z130" s="16"/>
      <c r="AI130" s="61"/>
      <c r="AP130" s="16"/>
      <c r="AY130" s="61"/>
      <c r="BF130" s="16"/>
      <c r="BG130" s="61"/>
      <c r="BH130" s="16"/>
    </row>
    <row r="131" spans="1:60" ht="12.75" x14ac:dyDescent="0.2">
      <c r="A131" s="143"/>
      <c r="B131" s="349"/>
      <c r="C131" s="61"/>
      <c r="J131" s="16"/>
      <c r="S131" s="61"/>
      <c r="Z131" s="16"/>
      <c r="AI131" s="61"/>
      <c r="AP131" s="16"/>
      <c r="AY131" s="61"/>
      <c r="BF131" s="16"/>
      <c r="BG131" s="61"/>
      <c r="BH131" s="16"/>
    </row>
    <row r="132" spans="1:60" ht="12.75" x14ac:dyDescent="0.2">
      <c r="A132" s="143"/>
      <c r="B132" s="349"/>
      <c r="C132" s="61"/>
      <c r="J132" s="16"/>
      <c r="S132" s="61"/>
      <c r="Z132" s="16"/>
      <c r="AI132" s="61"/>
      <c r="AP132" s="16"/>
      <c r="AY132" s="61"/>
      <c r="BF132" s="16"/>
      <c r="BG132" s="61"/>
      <c r="BH132" s="16"/>
    </row>
    <row r="133" spans="1:60" ht="12.75" x14ac:dyDescent="0.2">
      <c r="A133" s="143"/>
      <c r="B133" s="349"/>
      <c r="C133" s="61"/>
      <c r="J133" s="16"/>
      <c r="S133" s="61"/>
      <c r="Z133" s="16"/>
      <c r="AI133" s="61"/>
      <c r="AP133" s="16"/>
      <c r="AY133" s="61"/>
      <c r="BF133" s="16"/>
      <c r="BG133" s="61"/>
      <c r="BH133" s="16"/>
    </row>
    <row r="134" spans="1:60" ht="12.75" x14ac:dyDescent="0.2">
      <c r="A134" s="143"/>
      <c r="B134" s="349"/>
      <c r="C134" s="61"/>
      <c r="J134" s="16"/>
      <c r="S134" s="61"/>
      <c r="Z134" s="16"/>
      <c r="AI134" s="61"/>
      <c r="AP134" s="16"/>
      <c r="AY134" s="61"/>
      <c r="BF134" s="16"/>
      <c r="BG134" s="61"/>
      <c r="BH134" s="16"/>
    </row>
    <row r="135" spans="1:60" ht="12.75" x14ac:dyDescent="0.2">
      <c r="A135" s="143"/>
      <c r="B135" s="349"/>
      <c r="C135" s="61"/>
      <c r="J135" s="16"/>
      <c r="S135" s="61"/>
      <c r="Z135" s="16"/>
      <c r="AI135" s="61"/>
      <c r="AP135" s="16"/>
      <c r="AY135" s="61"/>
      <c r="BF135" s="16"/>
      <c r="BG135" s="61"/>
      <c r="BH135" s="16"/>
    </row>
    <row r="136" spans="1:60" ht="12.75" x14ac:dyDescent="0.2">
      <c r="A136" s="143"/>
      <c r="B136" s="349"/>
      <c r="C136" s="61"/>
      <c r="J136" s="16"/>
      <c r="S136" s="61"/>
      <c r="Z136" s="16"/>
      <c r="AI136" s="61"/>
      <c r="AP136" s="16"/>
      <c r="AY136" s="61"/>
      <c r="BF136" s="16"/>
      <c r="BG136" s="61"/>
      <c r="BH136" s="16"/>
    </row>
    <row r="137" spans="1:60" ht="12.75" x14ac:dyDescent="0.2">
      <c r="A137" s="143"/>
      <c r="B137" s="349"/>
      <c r="C137" s="61"/>
      <c r="J137" s="16"/>
      <c r="S137" s="61"/>
      <c r="Z137" s="16"/>
      <c r="AI137" s="61"/>
      <c r="AP137" s="16"/>
      <c r="AY137" s="61"/>
      <c r="BF137" s="16"/>
      <c r="BG137" s="61"/>
      <c r="BH137" s="16"/>
    </row>
    <row r="138" spans="1:60" ht="12.75" x14ac:dyDescent="0.2">
      <c r="A138" s="143"/>
      <c r="B138" s="349"/>
      <c r="C138" s="61"/>
      <c r="J138" s="16"/>
      <c r="S138" s="61"/>
      <c r="Z138" s="16"/>
      <c r="AI138" s="61"/>
      <c r="AP138" s="16"/>
      <c r="AY138" s="61"/>
      <c r="BF138" s="16"/>
      <c r="BG138" s="61"/>
      <c r="BH138" s="16"/>
    </row>
    <row r="139" spans="1:60" ht="12.75" x14ac:dyDescent="0.2">
      <c r="A139" s="143"/>
      <c r="B139" s="349"/>
      <c r="C139" s="61"/>
      <c r="J139" s="16"/>
      <c r="S139" s="61"/>
      <c r="Z139" s="16"/>
      <c r="AI139" s="61"/>
      <c r="AP139" s="16"/>
      <c r="AY139" s="61"/>
      <c r="BF139" s="16"/>
      <c r="BG139" s="61"/>
      <c r="BH139" s="16"/>
    </row>
    <row r="140" spans="1:60" ht="12.75" x14ac:dyDescent="0.2">
      <c r="A140" s="143"/>
      <c r="B140" s="349"/>
      <c r="C140" s="61"/>
      <c r="J140" s="16"/>
      <c r="S140" s="61"/>
      <c r="Z140" s="16"/>
      <c r="AI140" s="61"/>
      <c r="AP140" s="16"/>
      <c r="AY140" s="61"/>
      <c r="BF140" s="16"/>
      <c r="BG140" s="61"/>
      <c r="BH140" s="16"/>
    </row>
    <row r="141" spans="1:60" ht="12.75" x14ac:dyDescent="0.2">
      <c r="A141" s="143"/>
      <c r="B141" s="349"/>
      <c r="C141" s="61"/>
      <c r="J141" s="16"/>
      <c r="S141" s="61"/>
      <c r="Z141" s="16"/>
      <c r="AI141" s="61"/>
      <c r="AP141" s="16"/>
      <c r="AY141" s="61"/>
      <c r="BF141" s="16"/>
      <c r="BG141" s="61"/>
      <c r="BH141" s="16"/>
    </row>
    <row r="142" spans="1:60" ht="12.75" x14ac:dyDescent="0.2">
      <c r="A142" s="143"/>
      <c r="B142" s="349"/>
      <c r="C142" s="61"/>
      <c r="J142" s="16"/>
      <c r="S142" s="61"/>
      <c r="Z142" s="16"/>
      <c r="AI142" s="61"/>
      <c r="AP142" s="16"/>
      <c r="AY142" s="61"/>
      <c r="BF142" s="16"/>
      <c r="BG142" s="61"/>
      <c r="BH142" s="16"/>
    </row>
    <row r="143" spans="1:60" ht="12.75" x14ac:dyDescent="0.2">
      <c r="A143" s="143"/>
      <c r="B143" s="349"/>
      <c r="C143" s="61"/>
      <c r="J143" s="16"/>
      <c r="S143" s="61"/>
      <c r="Z143" s="16"/>
      <c r="AI143" s="61"/>
      <c r="AP143" s="16"/>
      <c r="AY143" s="61"/>
      <c r="BF143" s="16"/>
      <c r="BG143" s="61"/>
      <c r="BH143" s="16"/>
    </row>
    <row r="144" spans="1:60" ht="12.75" x14ac:dyDescent="0.2">
      <c r="A144" s="143"/>
      <c r="B144" s="349"/>
      <c r="C144" s="61"/>
      <c r="J144" s="16"/>
      <c r="S144" s="61"/>
      <c r="Z144" s="16"/>
      <c r="AI144" s="61"/>
      <c r="AP144" s="16"/>
      <c r="AY144" s="61"/>
      <c r="BF144" s="16"/>
      <c r="BG144" s="61"/>
      <c r="BH144" s="16"/>
    </row>
    <row r="145" spans="1:60" ht="12.75" x14ac:dyDescent="0.2">
      <c r="A145" s="143"/>
      <c r="B145" s="349"/>
      <c r="C145" s="61"/>
      <c r="J145" s="16"/>
      <c r="S145" s="61"/>
      <c r="Z145" s="16"/>
      <c r="AI145" s="61"/>
      <c r="AP145" s="16"/>
      <c r="AY145" s="61"/>
      <c r="BF145" s="16"/>
      <c r="BG145" s="61"/>
      <c r="BH145" s="16"/>
    </row>
    <row r="146" spans="1:60" ht="12.75" x14ac:dyDescent="0.2">
      <c r="A146" s="143"/>
      <c r="B146" s="349"/>
      <c r="C146" s="61"/>
      <c r="J146" s="16"/>
      <c r="S146" s="61"/>
      <c r="Z146" s="16"/>
      <c r="AI146" s="61"/>
      <c r="AP146" s="16"/>
      <c r="AY146" s="61"/>
      <c r="BF146" s="16"/>
      <c r="BG146" s="61"/>
      <c r="BH146" s="16"/>
    </row>
    <row r="147" spans="1:60" ht="12.75" x14ac:dyDescent="0.2">
      <c r="A147" s="143"/>
      <c r="B147" s="349"/>
      <c r="C147" s="61"/>
      <c r="J147" s="16"/>
      <c r="S147" s="61"/>
      <c r="Z147" s="16"/>
      <c r="AI147" s="61"/>
      <c r="AP147" s="16"/>
      <c r="AY147" s="61"/>
      <c r="BF147" s="16"/>
      <c r="BG147" s="61"/>
      <c r="BH147" s="16"/>
    </row>
    <row r="148" spans="1:60" ht="12.75" x14ac:dyDescent="0.2">
      <c r="A148" s="143"/>
      <c r="B148" s="349"/>
      <c r="C148" s="61"/>
      <c r="J148" s="16"/>
      <c r="S148" s="61"/>
      <c r="Z148" s="16"/>
      <c r="AI148" s="61"/>
      <c r="AP148" s="16"/>
      <c r="AY148" s="61"/>
      <c r="BF148" s="16"/>
      <c r="BG148" s="61"/>
      <c r="BH148" s="16"/>
    </row>
    <row r="149" spans="1:60" ht="12.75" x14ac:dyDescent="0.2">
      <c r="A149" s="143"/>
      <c r="B149" s="349"/>
      <c r="C149" s="61"/>
      <c r="J149" s="16"/>
      <c r="S149" s="61"/>
      <c r="Z149" s="16"/>
      <c r="AI149" s="61"/>
      <c r="AP149" s="16"/>
      <c r="AY149" s="61"/>
      <c r="BF149" s="16"/>
      <c r="BG149" s="61"/>
      <c r="BH149" s="16"/>
    </row>
    <row r="150" spans="1:60" ht="12.75" x14ac:dyDescent="0.2">
      <c r="A150" s="143"/>
      <c r="B150" s="349"/>
      <c r="C150" s="61"/>
      <c r="J150" s="16"/>
      <c r="S150" s="61"/>
      <c r="Z150" s="16"/>
      <c r="AI150" s="61"/>
      <c r="AP150" s="16"/>
      <c r="AY150" s="61"/>
      <c r="BF150" s="16"/>
      <c r="BG150" s="61"/>
      <c r="BH150" s="16"/>
    </row>
    <row r="151" spans="1:60" ht="12.75" x14ac:dyDescent="0.2">
      <c r="A151" s="143"/>
      <c r="B151" s="349"/>
      <c r="C151" s="61"/>
      <c r="J151" s="16"/>
      <c r="S151" s="61"/>
      <c r="Z151" s="16"/>
      <c r="AI151" s="61"/>
      <c r="AP151" s="16"/>
      <c r="AY151" s="61"/>
      <c r="BF151" s="16"/>
      <c r="BG151" s="61"/>
      <c r="BH151" s="16"/>
    </row>
    <row r="152" spans="1:60" ht="12.75" x14ac:dyDescent="0.2">
      <c r="A152" s="143"/>
      <c r="B152" s="349"/>
      <c r="C152" s="61"/>
      <c r="J152" s="16"/>
      <c r="S152" s="61"/>
      <c r="Z152" s="16"/>
      <c r="AI152" s="61"/>
      <c r="AP152" s="16"/>
      <c r="AY152" s="61"/>
      <c r="BF152" s="16"/>
      <c r="BG152" s="61"/>
      <c r="BH152" s="16"/>
    </row>
    <row r="153" spans="1:60" ht="12.75" x14ac:dyDescent="0.2">
      <c r="A153" s="143"/>
      <c r="B153" s="349"/>
      <c r="C153" s="61"/>
      <c r="J153" s="16"/>
      <c r="S153" s="61"/>
      <c r="Z153" s="16"/>
      <c r="AI153" s="61"/>
      <c r="AP153" s="16"/>
      <c r="AY153" s="61"/>
      <c r="BF153" s="16"/>
      <c r="BG153" s="61"/>
      <c r="BH153" s="16"/>
    </row>
    <row r="154" spans="1:60" ht="12.75" x14ac:dyDescent="0.2">
      <c r="A154" s="143"/>
      <c r="B154" s="349"/>
      <c r="C154" s="61"/>
      <c r="J154" s="16"/>
      <c r="S154" s="61"/>
      <c r="Z154" s="16"/>
      <c r="AI154" s="61"/>
      <c r="AP154" s="16"/>
      <c r="AY154" s="61"/>
      <c r="BF154" s="16"/>
      <c r="BG154" s="61"/>
      <c r="BH154" s="16"/>
    </row>
    <row r="155" spans="1:60" ht="12.75" x14ac:dyDescent="0.2">
      <c r="A155" s="143"/>
      <c r="B155" s="349"/>
      <c r="C155" s="61"/>
      <c r="J155" s="16"/>
      <c r="S155" s="61"/>
      <c r="Z155" s="16"/>
      <c r="AI155" s="61"/>
      <c r="AP155" s="16"/>
      <c r="AY155" s="61"/>
      <c r="BF155" s="16"/>
      <c r="BG155" s="61"/>
      <c r="BH155" s="16"/>
    </row>
    <row r="156" spans="1:60" ht="12.75" x14ac:dyDescent="0.2">
      <c r="A156" s="143"/>
      <c r="B156" s="349"/>
      <c r="C156" s="61"/>
      <c r="J156" s="16"/>
      <c r="S156" s="61"/>
      <c r="Z156" s="16"/>
      <c r="AI156" s="61"/>
      <c r="AP156" s="16"/>
      <c r="AY156" s="61"/>
      <c r="BF156" s="16"/>
      <c r="BG156" s="61"/>
      <c r="BH156" s="16"/>
    </row>
    <row r="157" spans="1:60" ht="12.75" x14ac:dyDescent="0.2">
      <c r="A157" s="143"/>
      <c r="B157" s="349"/>
      <c r="C157" s="61"/>
      <c r="J157" s="16"/>
      <c r="S157" s="61"/>
      <c r="Z157" s="16"/>
      <c r="AI157" s="61"/>
      <c r="AP157" s="16"/>
      <c r="AY157" s="61"/>
      <c r="BF157" s="16"/>
      <c r="BG157" s="61"/>
      <c r="BH157" s="16"/>
    </row>
    <row r="158" spans="1:60" ht="12.75" x14ac:dyDescent="0.2">
      <c r="A158" s="143"/>
      <c r="B158" s="349"/>
      <c r="C158" s="61"/>
      <c r="J158" s="16"/>
      <c r="S158" s="61"/>
      <c r="Z158" s="16"/>
      <c r="AI158" s="61"/>
      <c r="AP158" s="16"/>
      <c r="AY158" s="61"/>
      <c r="BF158" s="16"/>
      <c r="BG158" s="61"/>
      <c r="BH158" s="16"/>
    </row>
    <row r="159" spans="1:60" ht="12.75" x14ac:dyDescent="0.2">
      <c r="A159" s="143"/>
      <c r="B159" s="349"/>
      <c r="C159" s="61"/>
      <c r="J159" s="16"/>
      <c r="S159" s="61"/>
      <c r="Z159" s="16"/>
      <c r="AI159" s="61"/>
      <c r="AP159" s="16"/>
      <c r="AY159" s="61"/>
      <c r="BF159" s="16"/>
      <c r="BG159" s="61"/>
      <c r="BH159" s="16"/>
    </row>
    <row r="160" spans="1:60" ht="12.75" x14ac:dyDescent="0.2">
      <c r="A160" s="143"/>
      <c r="B160" s="349"/>
      <c r="C160" s="61"/>
      <c r="J160" s="16"/>
      <c r="S160" s="61"/>
      <c r="Z160" s="16"/>
      <c r="AI160" s="61"/>
      <c r="AP160" s="16"/>
      <c r="AY160" s="61"/>
      <c r="BF160" s="16"/>
      <c r="BG160" s="61"/>
      <c r="BH160" s="16"/>
    </row>
    <row r="161" spans="1:60" ht="12.75" x14ac:dyDescent="0.2">
      <c r="A161" s="143"/>
      <c r="B161" s="349"/>
      <c r="C161" s="61"/>
      <c r="J161" s="16"/>
      <c r="S161" s="61"/>
      <c r="Z161" s="16"/>
      <c r="AI161" s="61"/>
      <c r="AP161" s="16"/>
      <c r="AY161" s="61"/>
      <c r="BF161" s="16"/>
      <c r="BG161" s="61"/>
      <c r="BH161" s="16"/>
    </row>
    <row r="162" spans="1:60" ht="12.75" x14ac:dyDescent="0.2">
      <c r="A162" s="143"/>
      <c r="B162" s="349"/>
      <c r="C162" s="61"/>
      <c r="J162" s="16"/>
      <c r="S162" s="61"/>
      <c r="Z162" s="16"/>
      <c r="AI162" s="61"/>
      <c r="AP162" s="16"/>
      <c r="AY162" s="61"/>
      <c r="BF162" s="16"/>
      <c r="BG162" s="61"/>
      <c r="BH162" s="16"/>
    </row>
    <row r="163" spans="1:60" ht="12.75" x14ac:dyDescent="0.2">
      <c r="A163" s="143"/>
      <c r="B163" s="349"/>
      <c r="C163" s="61"/>
      <c r="J163" s="16"/>
      <c r="S163" s="61"/>
      <c r="Z163" s="16"/>
      <c r="AI163" s="61"/>
      <c r="AP163" s="16"/>
      <c r="AY163" s="61"/>
      <c r="BF163" s="16"/>
      <c r="BG163" s="61"/>
      <c r="BH163" s="16"/>
    </row>
    <row r="164" spans="1:60" ht="12.75" x14ac:dyDescent="0.2">
      <c r="A164" s="143"/>
      <c r="B164" s="349"/>
      <c r="C164" s="61"/>
      <c r="J164" s="16"/>
      <c r="S164" s="61"/>
      <c r="Z164" s="16"/>
      <c r="AI164" s="61"/>
      <c r="AP164" s="16"/>
      <c r="AY164" s="61"/>
      <c r="BF164" s="16"/>
      <c r="BG164" s="61"/>
      <c r="BH164" s="16"/>
    </row>
    <row r="165" spans="1:60" ht="12.75" x14ac:dyDescent="0.2">
      <c r="A165" s="143"/>
      <c r="B165" s="349"/>
      <c r="C165" s="61"/>
      <c r="J165" s="16"/>
      <c r="S165" s="61"/>
      <c r="Z165" s="16"/>
      <c r="AI165" s="61"/>
      <c r="AP165" s="16"/>
      <c r="AY165" s="61"/>
      <c r="BF165" s="16"/>
      <c r="BG165" s="61"/>
      <c r="BH165" s="16"/>
    </row>
    <row r="166" spans="1:60" ht="12.75" x14ac:dyDescent="0.2">
      <c r="A166" s="143"/>
      <c r="B166" s="349"/>
      <c r="C166" s="61"/>
      <c r="J166" s="16"/>
      <c r="S166" s="61"/>
      <c r="Z166" s="16"/>
      <c r="AI166" s="61"/>
      <c r="AP166" s="16"/>
      <c r="AY166" s="61"/>
      <c r="BF166" s="16"/>
      <c r="BG166" s="61"/>
      <c r="BH166" s="16"/>
    </row>
    <row r="167" spans="1:60" ht="12.75" x14ac:dyDescent="0.2">
      <c r="A167" s="143"/>
      <c r="B167" s="349"/>
      <c r="C167" s="61"/>
      <c r="J167" s="16"/>
      <c r="S167" s="61"/>
      <c r="Z167" s="16"/>
      <c r="AI167" s="61"/>
      <c r="AP167" s="16"/>
      <c r="AY167" s="61"/>
      <c r="BF167" s="16"/>
      <c r="BG167" s="61"/>
      <c r="BH167" s="16"/>
    </row>
    <row r="168" spans="1:60" ht="12.75" x14ac:dyDescent="0.2">
      <c r="A168" s="143"/>
      <c r="B168" s="349"/>
      <c r="C168" s="61"/>
      <c r="J168" s="16"/>
      <c r="S168" s="61"/>
      <c r="Z168" s="16"/>
      <c r="AI168" s="61"/>
      <c r="AP168" s="16"/>
      <c r="AY168" s="61"/>
      <c r="BF168" s="16"/>
      <c r="BG168" s="61"/>
      <c r="BH168" s="16"/>
    </row>
    <row r="169" spans="1:60" ht="12.75" x14ac:dyDescent="0.2">
      <c r="A169" s="143"/>
      <c r="B169" s="349"/>
      <c r="C169" s="61"/>
      <c r="J169" s="16"/>
      <c r="S169" s="61"/>
      <c r="Z169" s="16"/>
      <c r="AI169" s="61"/>
      <c r="AP169" s="16"/>
      <c r="AY169" s="61"/>
      <c r="BF169" s="16"/>
      <c r="BG169" s="61"/>
      <c r="BH169" s="16"/>
    </row>
    <row r="170" spans="1:60" ht="12.75" x14ac:dyDescent="0.2">
      <c r="A170" s="143"/>
      <c r="B170" s="349"/>
      <c r="C170" s="61"/>
      <c r="J170" s="16"/>
      <c r="S170" s="61"/>
      <c r="Z170" s="16"/>
      <c r="AI170" s="61"/>
      <c r="AP170" s="16"/>
      <c r="AY170" s="61"/>
      <c r="BF170" s="16"/>
      <c r="BG170" s="61"/>
      <c r="BH170" s="16"/>
    </row>
    <row r="171" spans="1:60" ht="12.75" x14ac:dyDescent="0.2">
      <c r="A171" s="143"/>
      <c r="B171" s="349"/>
      <c r="C171" s="61"/>
      <c r="J171" s="16"/>
      <c r="S171" s="61"/>
      <c r="Z171" s="16"/>
      <c r="AI171" s="61"/>
      <c r="AP171" s="16"/>
      <c r="AY171" s="61"/>
      <c r="BF171" s="16"/>
      <c r="BG171" s="61"/>
      <c r="BH171" s="16"/>
    </row>
    <row r="172" spans="1:60" ht="12.75" x14ac:dyDescent="0.2">
      <c r="A172" s="143"/>
      <c r="B172" s="349"/>
      <c r="C172" s="61"/>
      <c r="J172" s="16"/>
      <c r="S172" s="61"/>
      <c r="Z172" s="16"/>
      <c r="AI172" s="61"/>
      <c r="AP172" s="16"/>
      <c r="AY172" s="61"/>
      <c r="BF172" s="16"/>
      <c r="BG172" s="61"/>
      <c r="BH172" s="16"/>
    </row>
    <row r="173" spans="1:60" ht="12.75" x14ac:dyDescent="0.2">
      <c r="A173" s="143"/>
      <c r="B173" s="349"/>
      <c r="C173" s="61"/>
      <c r="J173" s="16"/>
      <c r="S173" s="61"/>
      <c r="Z173" s="16"/>
      <c r="AI173" s="61"/>
      <c r="AP173" s="16"/>
      <c r="AY173" s="61"/>
      <c r="BF173" s="16"/>
      <c r="BG173" s="61"/>
      <c r="BH173" s="16"/>
    </row>
    <row r="174" spans="1:60" ht="12.75" x14ac:dyDescent="0.2">
      <c r="A174" s="143"/>
      <c r="B174" s="349"/>
      <c r="C174" s="61"/>
      <c r="J174" s="16"/>
      <c r="S174" s="61"/>
      <c r="Z174" s="16"/>
      <c r="AI174" s="61"/>
      <c r="AP174" s="16"/>
      <c r="AY174" s="61"/>
      <c r="BF174" s="16"/>
      <c r="BG174" s="61"/>
      <c r="BH174" s="16"/>
    </row>
    <row r="175" spans="1:60" ht="12.75" x14ac:dyDescent="0.2">
      <c r="A175" s="143"/>
      <c r="B175" s="349"/>
      <c r="C175" s="61"/>
      <c r="J175" s="16"/>
      <c r="S175" s="61"/>
      <c r="Z175" s="16"/>
      <c r="AI175" s="61"/>
      <c r="AP175" s="16"/>
      <c r="AY175" s="61"/>
      <c r="BF175" s="16"/>
      <c r="BG175" s="61"/>
      <c r="BH175" s="16"/>
    </row>
    <row r="176" spans="1:60" ht="12.75" x14ac:dyDescent="0.2">
      <c r="A176" s="143"/>
      <c r="B176" s="349"/>
      <c r="C176" s="61"/>
      <c r="J176" s="16"/>
      <c r="S176" s="61"/>
      <c r="Z176" s="16"/>
      <c r="AI176" s="61"/>
      <c r="AP176" s="16"/>
      <c r="AY176" s="61"/>
      <c r="BF176" s="16"/>
      <c r="BG176" s="61"/>
      <c r="BH176" s="16"/>
    </row>
    <row r="177" spans="1:60" ht="12.75" x14ac:dyDescent="0.2">
      <c r="A177" s="143"/>
      <c r="B177" s="349"/>
      <c r="C177" s="61"/>
      <c r="J177" s="16"/>
      <c r="S177" s="61"/>
      <c r="Z177" s="16"/>
      <c r="AI177" s="61"/>
      <c r="AP177" s="16"/>
      <c r="AY177" s="61"/>
      <c r="BF177" s="16"/>
      <c r="BG177" s="61"/>
      <c r="BH177" s="16"/>
    </row>
    <row r="178" spans="1:60" ht="12.75" x14ac:dyDescent="0.2">
      <c r="A178" s="143"/>
      <c r="B178" s="349"/>
      <c r="C178" s="61"/>
      <c r="J178" s="16"/>
      <c r="S178" s="61"/>
      <c r="Z178" s="16"/>
      <c r="AI178" s="61"/>
      <c r="AP178" s="16"/>
      <c r="AY178" s="61"/>
      <c r="BF178" s="16"/>
      <c r="BG178" s="61"/>
      <c r="BH178" s="16"/>
    </row>
    <row r="179" spans="1:60" ht="12.75" x14ac:dyDescent="0.2">
      <c r="A179" s="143"/>
      <c r="B179" s="349"/>
      <c r="C179" s="61"/>
      <c r="J179" s="16"/>
      <c r="S179" s="61"/>
      <c r="Z179" s="16"/>
      <c r="AI179" s="61"/>
      <c r="AP179" s="16"/>
      <c r="AY179" s="61"/>
      <c r="BF179" s="16"/>
      <c r="BG179" s="61"/>
      <c r="BH179" s="16"/>
    </row>
    <row r="180" spans="1:60" ht="12.75" x14ac:dyDescent="0.2">
      <c r="A180" s="143"/>
      <c r="B180" s="349"/>
      <c r="C180" s="61"/>
      <c r="J180" s="16"/>
      <c r="S180" s="61"/>
      <c r="Z180" s="16"/>
      <c r="AI180" s="61"/>
      <c r="AP180" s="16"/>
      <c r="AY180" s="61"/>
      <c r="BF180" s="16"/>
      <c r="BG180" s="61"/>
      <c r="BH180" s="16"/>
    </row>
    <row r="181" spans="1:60" ht="12.75" x14ac:dyDescent="0.2">
      <c r="A181" s="143"/>
      <c r="B181" s="349"/>
      <c r="C181" s="61"/>
      <c r="J181" s="16"/>
      <c r="S181" s="61"/>
      <c r="Z181" s="16"/>
      <c r="AI181" s="61"/>
      <c r="AP181" s="16"/>
      <c r="AY181" s="61"/>
      <c r="BF181" s="16"/>
      <c r="BG181" s="61"/>
      <c r="BH181" s="16"/>
    </row>
    <row r="182" spans="1:60" ht="12.75" x14ac:dyDescent="0.2">
      <c r="A182" s="143"/>
      <c r="B182" s="349"/>
      <c r="C182" s="61"/>
      <c r="J182" s="16"/>
      <c r="S182" s="61"/>
      <c r="Z182" s="16"/>
      <c r="AI182" s="61"/>
      <c r="AP182" s="16"/>
      <c r="AY182" s="61"/>
      <c r="BF182" s="16"/>
      <c r="BG182" s="61"/>
      <c r="BH182" s="16"/>
    </row>
    <row r="183" spans="1:60" ht="12.75" x14ac:dyDescent="0.2">
      <c r="A183" s="143"/>
      <c r="B183" s="349"/>
      <c r="C183" s="61"/>
      <c r="J183" s="16"/>
      <c r="S183" s="61"/>
      <c r="Z183" s="16"/>
      <c r="AI183" s="61"/>
      <c r="AP183" s="16"/>
      <c r="AY183" s="61"/>
      <c r="BF183" s="16"/>
      <c r="BG183" s="61"/>
      <c r="BH183" s="16"/>
    </row>
    <row r="184" spans="1:60" ht="12.75" x14ac:dyDescent="0.2">
      <c r="A184" s="143"/>
      <c r="B184" s="349"/>
      <c r="C184" s="61"/>
      <c r="J184" s="16"/>
      <c r="S184" s="61"/>
      <c r="Z184" s="16"/>
      <c r="AI184" s="61"/>
      <c r="AP184" s="16"/>
      <c r="AY184" s="61"/>
      <c r="BF184" s="16"/>
      <c r="BG184" s="61"/>
      <c r="BH184" s="16"/>
    </row>
    <row r="185" spans="1:60" ht="12.75" x14ac:dyDescent="0.2">
      <c r="A185" s="143"/>
      <c r="B185" s="349"/>
      <c r="C185" s="61"/>
      <c r="J185" s="16"/>
      <c r="S185" s="61"/>
      <c r="Z185" s="16"/>
      <c r="AI185" s="61"/>
      <c r="AP185" s="16"/>
      <c r="AY185" s="61"/>
      <c r="BF185" s="16"/>
      <c r="BG185" s="61"/>
      <c r="BH185" s="16"/>
    </row>
    <row r="186" spans="1:60" ht="12.75" x14ac:dyDescent="0.2">
      <c r="A186" s="143"/>
      <c r="B186" s="349"/>
      <c r="C186" s="61"/>
      <c r="J186" s="16"/>
      <c r="S186" s="61"/>
      <c r="Z186" s="16"/>
      <c r="AI186" s="61"/>
      <c r="AP186" s="16"/>
      <c r="AY186" s="61"/>
      <c r="BF186" s="16"/>
      <c r="BG186" s="61"/>
      <c r="BH186" s="16"/>
    </row>
    <row r="187" spans="1:60" ht="12.75" x14ac:dyDescent="0.2">
      <c r="A187" s="143"/>
      <c r="B187" s="349"/>
      <c r="C187" s="61"/>
      <c r="J187" s="16"/>
      <c r="S187" s="61"/>
      <c r="Z187" s="16"/>
      <c r="AI187" s="61"/>
      <c r="AP187" s="16"/>
      <c r="AY187" s="61"/>
      <c r="BF187" s="16"/>
      <c r="BG187" s="61"/>
      <c r="BH187" s="16"/>
    </row>
    <row r="188" spans="1:60" ht="12.75" x14ac:dyDescent="0.2">
      <c r="A188" s="143"/>
      <c r="B188" s="349"/>
      <c r="C188" s="61"/>
      <c r="J188" s="16"/>
      <c r="S188" s="61"/>
      <c r="Z188" s="16"/>
      <c r="AI188" s="61"/>
      <c r="AP188" s="16"/>
      <c r="AY188" s="61"/>
      <c r="BF188" s="16"/>
      <c r="BG188" s="61"/>
      <c r="BH188" s="16"/>
    </row>
    <row r="189" spans="1:60" ht="12.75" x14ac:dyDescent="0.2">
      <c r="A189" s="143"/>
      <c r="B189" s="349"/>
      <c r="C189" s="61"/>
      <c r="J189" s="16"/>
      <c r="S189" s="61"/>
      <c r="Z189" s="16"/>
      <c r="AI189" s="61"/>
      <c r="AP189" s="16"/>
      <c r="AY189" s="61"/>
      <c r="BF189" s="16"/>
      <c r="BG189" s="61"/>
      <c r="BH189" s="16"/>
    </row>
    <row r="190" spans="1:60" ht="12.75" x14ac:dyDescent="0.2">
      <c r="A190" s="143"/>
      <c r="B190" s="349"/>
      <c r="C190" s="61"/>
      <c r="J190" s="16"/>
      <c r="S190" s="61"/>
      <c r="Z190" s="16"/>
      <c r="AI190" s="61"/>
      <c r="AP190" s="16"/>
      <c r="AY190" s="61"/>
      <c r="BF190" s="16"/>
      <c r="BG190" s="61"/>
      <c r="BH190" s="16"/>
    </row>
    <row r="191" spans="1:60" ht="12.75" x14ac:dyDescent="0.2">
      <c r="A191" s="143"/>
      <c r="B191" s="349"/>
      <c r="C191" s="61"/>
      <c r="J191" s="16"/>
      <c r="S191" s="61"/>
      <c r="Z191" s="16"/>
      <c r="AI191" s="61"/>
      <c r="AP191" s="16"/>
      <c r="AY191" s="61"/>
      <c r="BF191" s="16"/>
      <c r="BG191" s="61"/>
      <c r="BH191" s="16"/>
    </row>
    <row r="192" spans="1:60" ht="12.75" x14ac:dyDescent="0.2">
      <c r="A192" s="143"/>
      <c r="B192" s="349"/>
      <c r="C192" s="61"/>
      <c r="J192" s="16"/>
      <c r="S192" s="61"/>
      <c r="Z192" s="16"/>
      <c r="AI192" s="61"/>
      <c r="AP192" s="16"/>
      <c r="AY192" s="61"/>
      <c r="BF192" s="16"/>
      <c r="BG192" s="61"/>
      <c r="BH192" s="16"/>
    </row>
    <row r="193" spans="1:60" ht="12.75" x14ac:dyDescent="0.2">
      <c r="A193" s="143"/>
      <c r="B193" s="349"/>
      <c r="C193" s="61"/>
      <c r="J193" s="16"/>
      <c r="S193" s="61"/>
      <c r="Z193" s="16"/>
      <c r="AI193" s="61"/>
      <c r="AP193" s="16"/>
      <c r="AY193" s="61"/>
      <c r="BF193" s="16"/>
      <c r="BG193" s="61"/>
      <c r="BH193" s="16"/>
    </row>
    <row r="194" spans="1:60" ht="12.75" x14ac:dyDescent="0.2">
      <c r="A194" s="143"/>
      <c r="B194" s="349"/>
      <c r="C194" s="61"/>
      <c r="J194" s="16"/>
      <c r="S194" s="61"/>
      <c r="Z194" s="16"/>
      <c r="AI194" s="61"/>
      <c r="AP194" s="16"/>
      <c r="AY194" s="61"/>
      <c r="BF194" s="16"/>
      <c r="BG194" s="61"/>
      <c r="BH194" s="16"/>
    </row>
    <row r="195" spans="1:60" ht="12.75" x14ac:dyDescent="0.2">
      <c r="A195" s="143"/>
      <c r="B195" s="349"/>
      <c r="C195" s="61"/>
      <c r="J195" s="16"/>
      <c r="S195" s="61"/>
      <c r="Z195" s="16"/>
      <c r="AI195" s="61"/>
      <c r="AP195" s="16"/>
      <c r="AY195" s="61"/>
      <c r="BF195" s="16"/>
      <c r="BG195" s="61"/>
      <c r="BH195" s="16"/>
    </row>
    <row r="196" spans="1:60" ht="12.75" x14ac:dyDescent="0.2">
      <c r="A196" s="143"/>
      <c r="B196" s="349"/>
      <c r="C196" s="61"/>
      <c r="J196" s="16"/>
      <c r="S196" s="61"/>
      <c r="Z196" s="16"/>
      <c r="AI196" s="61"/>
      <c r="AP196" s="16"/>
      <c r="AY196" s="61"/>
      <c r="BF196" s="16"/>
      <c r="BG196" s="61"/>
      <c r="BH196" s="16"/>
    </row>
    <row r="197" spans="1:60" ht="12.75" x14ac:dyDescent="0.2">
      <c r="A197" s="143"/>
      <c r="B197" s="349"/>
      <c r="C197" s="61"/>
      <c r="J197" s="16"/>
      <c r="S197" s="61"/>
      <c r="Z197" s="16"/>
      <c r="AI197" s="61"/>
      <c r="AP197" s="16"/>
      <c r="AY197" s="61"/>
      <c r="BF197" s="16"/>
      <c r="BG197" s="61"/>
      <c r="BH197" s="16"/>
    </row>
    <row r="198" spans="1:60" ht="12.75" x14ac:dyDescent="0.2">
      <c r="A198" s="143"/>
      <c r="B198" s="349"/>
      <c r="C198" s="61"/>
      <c r="J198" s="16"/>
      <c r="S198" s="61"/>
      <c r="Z198" s="16"/>
      <c r="AI198" s="61"/>
      <c r="AP198" s="16"/>
      <c r="AY198" s="61"/>
      <c r="BF198" s="16"/>
      <c r="BG198" s="61"/>
      <c r="BH198" s="16"/>
    </row>
    <row r="199" spans="1:60" ht="12.75" x14ac:dyDescent="0.2">
      <c r="A199" s="143"/>
      <c r="B199" s="349"/>
      <c r="C199" s="61"/>
      <c r="J199" s="16"/>
      <c r="S199" s="61"/>
      <c r="Z199" s="16"/>
      <c r="AI199" s="61"/>
      <c r="AP199" s="16"/>
      <c r="AY199" s="61"/>
      <c r="BF199" s="16"/>
      <c r="BG199" s="61"/>
      <c r="BH199" s="16"/>
    </row>
    <row r="200" spans="1:60" ht="12.75" x14ac:dyDescent="0.2">
      <c r="A200" s="143"/>
      <c r="B200" s="349"/>
      <c r="C200" s="61"/>
      <c r="J200" s="16"/>
      <c r="S200" s="61"/>
      <c r="Z200" s="16"/>
      <c r="AI200" s="61"/>
      <c r="AP200" s="16"/>
      <c r="AY200" s="61"/>
      <c r="BF200" s="16"/>
      <c r="BG200" s="61"/>
      <c r="BH200" s="16"/>
    </row>
    <row r="201" spans="1:60" ht="12.75" x14ac:dyDescent="0.2">
      <c r="A201" s="143"/>
      <c r="B201" s="349"/>
      <c r="C201" s="61"/>
      <c r="J201" s="16"/>
      <c r="S201" s="61"/>
      <c r="Z201" s="16"/>
      <c r="AI201" s="61"/>
      <c r="AP201" s="16"/>
      <c r="AY201" s="61"/>
      <c r="BF201" s="16"/>
      <c r="BG201" s="61"/>
      <c r="BH201" s="16"/>
    </row>
    <row r="202" spans="1:60" ht="12.75" x14ac:dyDescent="0.2">
      <c r="A202" s="143"/>
      <c r="B202" s="349"/>
      <c r="C202" s="61"/>
      <c r="J202" s="16"/>
      <c r="S202" s="61"/>
      <c r="Z202" s="16"/>
      <c r="AI202" s="61"/>
      <c r="AP202" s="16"/>
      <c r="AY202" s="61"/>
      <c r="BF202" s="16"/>
      <c r="BG202" s="61"/>
      <c r="BH202" s="16"/>
    </row>
    <row r="203" spans="1:60" ht="12.75" x14ac:dyDescent="0.2">
      <c r="A203" s="143"/>
      <c r="B203" s="349"/>
      <c r="C203" s="61"/>
      <c r="J203" s="16"/>
      <c r="S203" s="61"/>
      <c r="Z203" s="16"/>
      <c r="AI203" s="61"/>
      <c r="AP203" s="16"/>
      <c r="AY203" s="61"/>
      <c r="BF203" s="16"/>
      <c r="BG203" s="61"/>
      <c r="BH203" s="16"/>
    </row>
    <row r="204" spans="1:60" ht="12.75" x14ac:dyDescent="0.2">
      <c r="A204" s="143"/>
      <c r="B204" s="349"/>
      <c r="C204" s="61"/>
      <c r="J204" s="16"/>
      <c r="S204" s="61"/>
      <c r="Z204" s="16"/>
      <c r="AI204" s="61"/>
      <c r="AP204" s="16"/>
      <c r="AY204" s="61"/>
      <c r="BF204" s="16"/>
      <c r="BG204" s="61"/>
      <c r="BH204" s="16"/>
    </row>
    <row r="205" spans="1:60" ht="12.75" x14ac:dyDescent="0.2">
      <c r="A205" s="143"/>
      <c r="B205" s="349"/>
      <c r="C205" s="61"/>
      <c r="J205" s="16"/>
      <c r="S205" s="61"/>
      <c r="Z205" s="16"/>
      <c r="AI205" s="61"/>
      <c r="AP205" s="16"/>
      <c r="AY205" s="61"/>
      <c r="BF205" s="16"/>
      <c r="BG205" s="61"/>
      <c r="BH205" s="16"/>
    </row>
    <row r="206" spans="1:60" ht="12.75" x14ac:dyDescent="0.2">
      <c r="A206" s="143"/>
      <c r="B206" s="349"/>
      <c r="C206" s="61"/>
      <c r="J206" s="16"/>
      <c r="S206" s="61"/>
      <c r="Z206" s="16"/>
      <c r="AI206" s="61"/>
      <c r="AP206" s="16"/>
      <c r="AY206" s="61"/>
      <c r="BF206" s="16"/>
      <c r="BG206" s="61"/>
      <c r="BH206" s="16"/>
    </row>
    <row r="207" spans="1:60" ht="12.75" x14ac:dyDescent="0.2">
      <c r="A207" s="143"/>
      <c r="B207" s="349"/>
      <c r="C207" s="61"/>
      <c r="J207" s="16"/>
      <c r="S207" s="61"/>
      <c r="Z207" s="16"/>
      <c r="AI207" s="61"/>
      <c r="AP207" s="16"/>
      <c r="AY207" s="61"/>
      <c r="BF207" s="16"/>
      <c r="BG207" s="61"/>
      <c r="BH207" s="16"/>
    </row>
    <row r="208" spans="1:60" ht="12.75" x14ac:dyDescent="0.2">
      <c r="A208" s="143"/>
      <c r="B208" s="349"/>
      <c r="C208" s="61"/>
      <c r="J208" s="16"/>
      <c r="S208" s="61"/>
      <c r="Z208" s="16"/>
      <c r="AI208" s="61"/>
      <c r="AP208" s="16"/>
      <c r="AY208" s="61"/>
      <c r="BF208" s="16"/>
      <c r="BG208" s="61"/>
      <c r="BH208" s="16"/>
    </row>
    <row r="209" spans="1:60" ht="12.75" x14ac:dyDescent="0.2">
      <c r="A209" s="143"/>
      <c r="B209" s="349"/>
      <c r="C209" s="61"/>
      <c r="J209" s="16"/>
      <c r="S209" s="61"/>
      <c r="Z209" s="16"/>
      <c r="AI209" s="61"/>
      <c r="AP209" s="16"/>
      <c r="AY209" s="61"/>
      <c r="BF209" s="16"/>
      <c r="BG209" s="61"/>
      <c r="BH209" s="16"/>
    </row>
    <row r="210" spans="1:60" ht="12.75" x14ac:dyDescent="0.2">
      <c r="A210" s="143"/>
      <c r="B210" s="349"/>
      <c r="C210" s="61"/>
      <c r="J210" s="16"/>
      <c r="S210" s="61"/>
      <c r="Z210" s="16"/>
      <c r="AI210" s="61"/>
      <c r="AP210" s="16"/>
      <c r="AY210" s="61"/>
      <c r="BF210" s="16"/>
      <c r="BG210" s="61"/>
      <c r="BH210" s="16"/>
    </row>
    <row r="211" spans="1:60" ht="12.75" x14ac:dyDescent="0.2">
      <c r="A211" s="143"/>
      <c r="B211" s="349"/>
      <c r="C211" s="61"/>
      <c r="J211" s="16"/>
      <c r="S211" s="61"/>
      <c r="Z211" s="16"/>
      <c r="AI211" s="61"/>
      <c r="AP211" s="16"/>
      <c r="AY211" s="61"/>
      <c r="BF211" s="16"/>
      <c r="BG211" s="61"/>
      <c r="BH211" s="16"/>
    </row>
    <row r="212" spans="1:60" ht="12.75" x14ac:dyDescent="0.2">
      <c r="A212" s="143"/>
      <c r="B212" s="349"/>
      <c r="C212" s="61"/>
      <c r="J212" s="16"/>
      <c r="S212" s="61"/>
      <c r="Z212" s="16"/>
      <c r="AI212" s="61"/>
      <c r="AP212" s="16"/>
      <c r="AY212" s="61"/>
      <c r="BF212" s="16"/>
      <c r="BG212" s="61"/>
      <c r="BH212" s="16"/>
    </row>
    <row r="213" spans="1:60" ht="12.75" x14ac:dyDescent="0.2">
      <c r="A213" s="143"/>
      <c r="B213" s="349"/>
      <c r="C213" s="61"/>
      <c r="J213" s="16"/>
      <c r="S213" s="61"/>
      <c r="Z213" s="16"/>
      <c r="AI213" s="61"/>
      <c r="AP213" s="16"/>
      <c r="AY213" s="61"/>
      <c r="BF213" s="16"/>
      <c r="BG213" s="61"/>
      <c r="BH213" s="16"/>
    </row>
    <row r="214" spans="1:60" ht="12.75" x14ac:dyDescent="0.2">
      <c r="A214" s="143"/>
      <c r="B214" s="349"/>
      <c r="C214" s="61"/>
      <c r="J214" s="16"/>
      <c r="S214" s="61"/>
      <c r="Z214" s="16"/>
      <c r="AI214" s="61"/>
      <c r="AP214" s="16"/>
      <c r="AY214" s="61"/>
      <c r="BF214" s="16"/>
      <c r="BG214" s="61"/>
      <c r="BH214" s="16"/>
    </row>
    <row r="215" spans="1:60" ht="12.75" x14ac:dyDescent="0.2">
      <c r="A215" s="143"/>
      <c r="B215" s="349"/>
      <c r="C215" s="61"/>
      <c r="J215" s="16"/>
      <c r="S215" s="61"/>
      <c r="Z215" s="16"/>
      <c r="AI215" s="61"/>
      <c r="AP215" s="16"/>
      <c r="AY215" s="61"/>
      <c r="BF215" s="16"/>
      <c r="BG215" s="61"/>
      <c r="BH215" s="16"/>
    </row>
    <row r="216" spans="1:60" ht="12.75" x14ac:dyDescent="0.2">
      <c r="A216" s="143"/>
      <c r="B216" s="349"/>
      <c r="C216" s="61"/>
      <c r="J216" s="16"/>
      <c r="S216" s="61"/>
      <c r="Z216" s="16"/>
      <c r="AI216" s="61"/>
      <c r="AP216" s="16"/>
      <c r="AY216" s="61"/>
      <c r="BF216" s="16"/>
      <c r="BG216" s="61"/>
      <c r="BH216" s="16"/>
    </row>
    <row r="217" spans="1:60" ht="12.75" x14ac:dyDescent="0.2">
      <c r="A217" s="143"/>
      <c r="B217" s="349"/>
      <c r="C217" s="61"/>
      <c r="J217" s="16"/>
      <c r="S217" s="61"/>
      <c r="Z217" s="16"/>
      <c r="AI217" s="61"/>
      <c r="AP217" s="16"/>
      <c r="AY217" s="61"/>
      <c r="BF217" s="16"/>
      <c r="BG217" s="61"/>
      <c r="BH217" s="16"/>
    </row>
    <row r="218" spans="1:60" ht="12.75" x14ac:dyDescent="0.2">
      <c r="A218" s="143"/>
      <c r="B218" s="349"/>
      <c r="C218" s="61"/>
      <c r="J218" s="16"/>
      <c r="S218" s="61"/>
      <c r="Z218" s="16"/>
      <c r="AI218" s="61"/>
      <c r="AP218" s="16"/>
      <c r="AY218" s="61"/>
      <c r="BF218" s="16"/>
      <c r="BG218" s="61"/>
      <c r="BH218" s="16"/>
    </row>
    <row r="219" spans="1:60" ht="12.75" x14ac:dyDescent="0.2">
      <c r="A219" s="143"/>
      <c r="B219" s="349"/>
      <c r="C219" s="61"/>
      <c r="J219" s="16"/>
      <c r="S219" s="61"/>
      <c r="Z219" s="16"/>
      <c r="AI219" s="61"/>
      <c r="AP219" s="16"/>
      <c r="AY219" s="61"/>
      <c r="BF219" s="16"/>
      <c r="BG219" s="61"/>
      <c r="BH219" s="16"/>
    </row>
    <row r="220" spans="1:60" ht="12.75" x14ac:dyDescent="0.2">
      <c r="A220" s="143"/>
      <c r="B220" s="349"/>
      <c r="C220" s="61"/>
      <c r="J220" s="16"/>
      <c r="S220" s="61"/>
      <c r="Z220" s="16"/>
      <c r="AI220" s="61"/>
      <c r="AP220" s="16"/>
      <c r="AY220" s="61"/>
      <c r="BF220" s="16"/>
      <c r="BG220" s="61"/>
      <c r="BH220" s="16"/>
    </row>
    <row r="221" spans="1:60" ht="12.75" x14ac:dyDescent="0.2">
      <c r="A221" s="143"/>
      <c r="B221" s="349"/>
      <c r="C221" s="61"/>
      <c r="J221" s="16"/>
      <c r="S221" s="61"/>
      <c r="Z221" s="16"/>
      <c r="AI221" s="61"/>
      <c r="AP221" s="16"/>
      <c r="AY221" s="61"/>
      <c r="BF221" s="16"/>
      <c r="BG221" s="61"/>
      <c r="BH221" s="16"/>
    </row>
    <row r="222" spans="1:60" ht="12.75" x14ac:dyDescent="0.2">
      <c r="A222" s="143"/>
      <c r="B222" s="349"/>
      <c r="C222" s="61"/>
      <c r="J222" s="16"/>
      <c r="S222" s="61"/>
      <c r="Z222" s="16"/>
      <c r="AI222" s="61"/>
      <c r="AP222" s="16"/>
      <c r="AY222" s="61"/>
      <c r="BF222" s="16"/>
      <c r="BG222" s="61"/>
      <c r="BH222" s="16"/>
    </row>
    <row r="223" spans="1:60" ht="12.75" x14ac:dyDescent="0.2">
      <c r="A223" s="143"/>
      <c r="B223" s="349"/>
      <c r="C223" s="61"/>
      <c r="J223" s="16"/>
      <c r="S223" s="61"/>
      <c r="Z223" s="16"/>
      <c r="AI223" s="61"/>
      <c r="AP223" s="16"/>
      <c r="AY223" s="61"/>
      <c r="BF223" s="16"/>
      <c r="BG223" s="61"/>
      <c r="BH223" s="16"/>
    </row>
    <row r="224" spans="1:60" ht="12.75" x14ac:dyDescent="0.2">
      <c r="A224" s="143"/>
      <c r="B224" s="349"/>
      <c r="C224" s="61"/>
      <c r="J224" s="16"/>
      <c r="S224" s="61"/>
      <c r="Z224" s="16"/>
      <c r="AI224" s="61"/>
      <c r="AP224" s="16"/>
      <c r="AY224" s="61"/>
      <c r="BF224" s="16"/>
      <c r="BG224" s="61"/>
      <c r="BH224" s="16"/>
    </row>
    <row r="225" spans="1:60" ht="12.75" x14ac:dyDescent="0.2">
      <c r="A225" s="143"/>
      <c r="B225" s="349"/>
      <c r="C225" s="61"/>
      <c r="J225" s="16"/>
      <c r="S225" s="61"/>
      <c r="Z225" s="16"/>
      <c r="AI225" s="61"/>
      <c r="AP225" s="16"/>
      <c r="AY225" s="61"/>
      <c r="BF225" s="16"/>
      <c r="BG225" s="61"/>
      <c r="BH225" s="16"/>
    </row>
    <row r="226" spans="1:60" ht="12.75" x14ac:dyDescent="0.2">
      <c r="A226" s="143"/>
      <c r="B226" s="349"/>
      <c r="C226" s="61"/>
      <c r="J226" s="16"/>
      <c r="S226" s="61"/>
      <c r="Z226" s="16"/>
      <c r="AI226" s="61"/>
      <c r="AP226" s="16"/>
      <c r="AY226" s="61"/>
      <c r="BF226" s="16"/>
      <c r="BG226" s="61"/>
      <c r="BH226" s="16"/>
    </row>
    <row r="227" spans="1:60" ht="12.75" x14ac:dyDescent="0.2">
      <c r="A227" s="143"/>
      <c r="B227" s="349"/>
      <c r="C227" s="61"/>
      <c r="J227" s="16"/>
      <c r="S227" s="61"/>
      <c r="Z227" s="16"/>
      <c r="AI227" s="61"/>
      <c r="AP227" s="16"/>
      <c r="AY227" s="61"/>
      <c r="BF227" s="16"/>
      <c r="BG227" s="61"/>
      <c r="BH227" s="16"/>
    </row>
    <row r="228" spans="1:60" ht="12.75" x14ac:dyDescent="0.2">
      <c r="A228" s="143"/>
      <c r="B228" s="349"/>
      <c r="C228" s="61"/>
      <c r="J228" s="16"/>
      <c r="S228" s="61"/>
      <c r="Z228" s="16"/>
      <c r="AI228" s="61"/>
      <c r="AP228" s="16"/>
      <c r="AY228" s="61"/>
      <c r="BF228" s="16"/>
      <c r="BG228" s="61"/>
      <c r="BH228" s="16"/>
    </row>
    <row r="229" spans="1:60" ht="12.75" x14ac:dyDescent="0.2">
      <c r="A229" s="143"/>
      <c r="B229" s="349"/>
      <c r="C229" s="61"/>
      <c r="J229" s="16"/>
      <c r="S229" s="61"/>
      <c r="Z229" s="16"/>
      <c r="AI229" s="61"/>
      <c r="AP229" s="16"/>
      <c r="AY229" s="61"/>
      <c r="BF229" s="16"/>
      <c r="BG229" s="61"/>
      <c r="BH229" s="16"/>
    </row>
    <row r="230" spans="1:60" ht="12.75" x14ac:dyDescent="0.2">
      <c r="A230" s="143"/>
      <c r="B230" s="349"/>
      <c r="C230" s="61"/>
      <c r="J230" s="16"/>
      <c r="S230" s="61"/>
      <c r="Z230" s="16"/>
      <c r="AI230" s="61"/>
      <c r="AP230" s="16"/>
      <c r="AY230" s="61"/>
      <c r="BF230" s="16"/>
      <c r="BG230" s="61"/>
      <c r="BH230" s="16"/>
    </row>
    <row r="231" spans="1:60" ht="12.75" x14ac:dyDescent="0.2">
      <c r="A231" s="143"/>
      <c r="B231" s="349"/>
      <c r="C231" s="61"/>
      <c r="J231" s="16"/>
      <c r="S231" s="61"/>
      <c r="Z231" s="16"/>
      <c r="AI231" s="61"/>
      <c r="AP231" s="16"/>
      <c r="AY231" s="61"/>
      <c r="BF231" s="16"/>
      <c r="BG231" s="61"/>
      <c r="BH231" s="16"/>
    </row>
    <row r="232" spans="1:60" ht="12.75" x14ac:dyDescent="0.2">
      <c r="A232" s="143"/>
      <c r="B232" s="349"/>
      <c r="C232" s="61"/>
      <c r="J232" s="16"/>
      <c r="S232" s="61"/>
      <c r="Z232" s="16"/>
      <c r="AI232" s="61"/>
      <c r="AP232" s="16"/>
      <c r="AY232" s="61"/>
      <c r="BF232" s="16"/>
      <c r="BG232" s="61"/>
      <c r="BH232" s="16"/>
    </row>
    <row r="233" spans="1:60" ht="12.75" x14ac:dyDescent="0.2">
      <c r="A233" s="143"/>
      <c r="B233" s="349"/>
      <c r="C233" s="61"/>
      <c r="J233" s="16"/>
      <c r="S233" s="61"/>
      <c r="Z233" s="16"/>
      <c r="AI233" s="61"/>
      <c r="AP233" s="16"/>
      <c r="AY233" s="61"/>
      <c r="BF233" s="16"/>
      <c r="BG233" s="61"/>
      <c r="BH233" s="16"/>
    </row>
    <row r="234" spans="1:60" ht="12.75" x14ac:dyDescent="0.2">
      <c r="A234" s="143"/>
      <c r="B234" s="349"/>
      <c r="C234" s="61"/>
      <c r="J234" s="16"/>
      <c r="S234" s="61"/>
      <c r="Z234" s="16"/>
      <c r="AI234" s="61"/>
      <c r="AP234" s="16"/>
      <c r="AY234" s="61"/>
      <c r="BF234" s="16"/>
      <c r="BG234" s="61"/>
      <c r="BH234" s="16"/>
    </row>
    <row r="235" spans="1:60" ht="12.75" x14ac:dyDescent="0.2">
      <c r="A235" s="143"/>
      <c r="B235" s="349"/>
      <c r="C235" s="61"/>
      <c r="J235" s="16"/>
      <c r="S235" s="61"/>
      <c r="Z235" s="16"/>
      <c r="AI235" s="61"/>
      <c r="AP235" s="16"/>
      <c r="AY235" s="61"/>
      <c r="BF235" s="16"/>
      <c r="BG235" s="61"/>
      <c r="BH235" s="16"/>
    </row>
    <row r="236" spans="1:60" ht="12.75" x14ac:dyDescent="0.2">
      <c r="A236" s="143"/>
      <c r="B236" s="349"/>
      <c r="C236" s="61"/>
      <c r="J236" s="16"/>
      <c r="S236" s="61"/>
      <c r="Z236" s="16"/>
      <c r="AI236" s="61"/>
      <c r="AP236" s="16"/>
      <c r="AY236" s="61"/>
      <c r="BF236" s="16"/>
      <c r="BG236" s="61"/>
      <c r="BH236" s="16"/>
    </row>
    <row r="237" spans="1:60" ht="12.75" x14ac:dyDescent="0.2">
      <c r="A237" s="143"/>
      <c r="B237" s="349"/>
      <c r="C237" s="61"/>
      <c r="J237" s="16"/>
      <c r="S237" s="61"/>
      <c r="Z237" s="16"/>
      <c r="AI237" s="61"/>
      <c r="AP237" s="16"/>
      <c r="AY237" s="61"/>
      <c r="BF237" s="16"/>
      <c r="BG237" s="61"/>
      <c r="BH237" s="16"/>
    </row>
    <row r="238" spans="1:60" ht="12.75" x14ac:dyDescent="0.2">
      <c r="A238" s="143"/>
      <c r="B238" s="349"/>
      <c r="C238" s="61"/>
      <c r="J238" s="16"/>
      <c r="S238" s="61"/>
      <c r="Z238" s="16"/>
      <c r="AI238" s="61"/>
      <c r="AP238" s="16"/>
      <c r="AY238" s="61"/>
      <c r="BF238" s="16"/>
      <c r="BG238" s="61"/>
      <c r="BH238" s="16"/>
    </row>
    <row r="239" spans="1:60" ht="12.75" x14ac:dyDescent="0.2">
      <c r="A239" s="143"/>
      <c r="B239" s="349"/>
      <c r="C239" s="61"/>
      <c r="J239" s="16"/>
      <c r="S239" s="61"/>
      <c r="Z239" s="16"/>
      <c r="AI239" s="61"/>
      <c r="AP239" s="16"/>
      <c r="AY239" s="61"/>
      <c r="BF239" s="16"/>
      <c r="BG239" s="61"/>
      <c r="BH239" s="16"/>
    </row>
    <row r="240" spans="1:60" ht="12.75" x14ac:dyDescent="0.2">
      <c r="A240" s="143"/>
      <c r="B240" s="349"/>
      <c r="C240" s="61"/>
      <c r="J240" s="16"/>
      <c r="S240" s="61"/>
      <c r="Z240" s="16"/>
      <c r="AI240" s="61"/>
      <c r="AP240" s="16"/>
      <c r="AY240" s="61"/>
      <c r="BF240" s="16"/>
      <c r="BG240" s="61"/>
      <c r="BH240" s="16"/>
    </row>
    <row r="241" spans="1:60" ht="12.75" x14ac:dyDescent="0.2">
      <c r="A241" s="143"/>
      <c r="B241" s="349"/>
      <c r="C241" s="61"/>
      <c r="J241" s="16"/>
      <c r="S241" s="61"/>
      <c r="Z241" s="16"/>
      <c r="AI241" s="61"/>
      <c r="AP241" s="16"/>
      <c r="AY241" s="61"/>
      <c r="BF241" s="16"/>
      <c r="BG241" s="61"/>
      <c r="BH241" s="16"/>
    </row>
    <row r="242" spans="1:60" ht="12.75" x14ac:dyDescent="0.2">
      <c r="A242" s="143"/>
      <c r="B242" s="349"/>
      <c r="C242" s="61"/>
      <c r="J242" s="16"/>
      <c r="S242" s="61"/>
      <c r="Z242" s="16"/>
      <c r="AI242" s="61"/>
      <c r="AP242" s="16"/>
      <c r="AY242" s="61"/>
      <c r="BF242" s="16"/>
      <c r="BG242" s="61"/>
      <c r="BH242" s="16"/>
    </row>
    <row r="243" spans="1:60" ht="12.75" x14ac:dyDescent="0.2">
      <c r="A243" s="143"/>
      <c r="B243" s="349"/>
      <c r="C243" s="61"/>
      <c r="J243" s="16"/>
      <c r="S243" s="61"/>
      <c r="Z243" s="16"/>
      <c r="AI243" s="61"/>
      <c r="AP243" s="16"/>
      <c r="AY243" s="61"/>
      <c r="BF243" s="16"/>
      <c r="BG243" s="61"/>
      <c r="BH243" s="16"/>
    </row>
    <row r="244" spans="1:60" ht="12.75" x14ac:dyDescent="0.2">
      <c r="A244" s="143"/>
      <c r="B244" s="349"/>
      <c r="C244" s="61"/>
      <c r="J244" s="16"/>
      <c r="S244" s="61"/>
      <c r="Z244" s="16"/>
      <c r="AI244" s="61"/>
      <c r="AP244" s="16"/>
      <c r="AY244" s="61"/>
      <c r="BF244" s="16"/>
      <c r="BG244" s="61"/>
      <c r="BH244" s="16"/>
    </row>
    <row r="245" spans="1:60" ht="12.75" x14ac:dyDescent="0.2">
      <c r="A245" s="143"/>
      <c r="B245" s="349"/>
      <c r="C245" s="61"/>
      <c r="J245" s="16"/>
      <c r="S245" s="61"/>
      <c r="Z245" s="16"/>
      <c r="AI245" s="61"/>
      <c r="AP245" s="16"/>
      <c r="AY245" s="61"/>
      <c r="BF245" s="16"/>
      <c r="BG245" s="61"/>
      <c r="BH245" s="16"/>
    </row>
    <row r="246" spans="1:60" ht="12.75" x14ac:dyDescent="0.2">
      <c r="A246" s="143"/>
      <c r="B246" s="349"/>
      <c r="C246" s="61"/>
      <c r="J246" s="16"/>
      <c r="S246" s="61"/>
      <c r="Z246" s="16"/>
      <c r="AI246" s="61"/>
      <c r="AP246" s="16"/>
      <c r="AY246" s="61"/>
      <c r="BF246" s="16"/>
      <c r="BG246" s="61"/>
      <c r="BH246" s="16"/>
    </row>
    <row r="247" spans="1:60" ht="12.75" x14ac:dyDescent="0.2">
      <c r="A247" s="143"/>
      <c r="B247" s="349"/>
      <c r="C247" s="61"/>
      <c r="J247" s="16"/>
      <c r="S247" s="61"/>
      <c r="Z247" s="16"/>
      <c r="AI247" s="61"/>
      <c r="AP247" s="16"/>
      <c r="AY247" s="61"/>
      <c r="BF247" s="16"/>
      <c r="BG247" s="61"/>
      <c r="BH247" s="16"/>
    </row>
    <row r="248" spans="1:60" ht="12.75" x14ac:dyDescent="0.2">
      <c r="A248" s="143"/>
      <c r="B248" s="349"/>
      <c r="C248" s="61"/>
      <c r="J248" s="16"/>
      <c r="S248" s="61"/>
      <c r="Z248" s="16"/>
      <c r="AI248" s="61"/>
      <c r="AP248" s="16"/>
      <c r="AY248" s="61"/>
      <c r="BF248" s="16"/>
      <c r="BG248" s="61"/>
      <c r="BH248" s="16"/>
    </row>
    <row r="249" spans="1:60" ht="12.75" x14ac:dyDescent="0.2">
      <c r="A249" s="143"/>
      <c r="B249" s="349"/>
      <c r="C249" s="61"/>
      <c r="J249" s="16"/>
      <c r="S249" s="61"/>
      <c r="Z249" s="16"/>
      <c r="AI249" s="61"/>
      <c r="AP249" s="16"/>
      <c r="AY249" s="61"/>
      <c r="BF249" s="16"/>
      <c r="BG249" s="61"/>
      <c r="BH249" s="16"/>
    </row>
    <row r="250" spans="1:60" ht="12.75" x14ac:dyDescent="0.2">
      <c r="A250" s="143"/>
      <c r="B250" s="349"/>
      <c r="C250" s="61"/>
      <c r="J250" s="16"/>
      <c r="S250" s="61"/>
      <c r="Z250" s="16"/>
      <c r="AI250" s="61"/>
      <c r="AP250" s="16"/>
      <c r="AY250" s="61"/>
      <c r="BF250" s="16"/>
      <c r="BG250" s="61"/>
      <c r="BH250" s="16"/>
    </row>
    <row r="251" spans="1:60" ht="12.75" x14ac:dyDescent="0.2">
      <c r="A251" s="143"/>
      <c r="B251" s="349"/>
      <c r="C251" s="61"/>
      <c r="J251" s="16"/>
      <c r="S251" s="61"/>
      <c r="Z251" s="16"/>
      <c r="AI251" s="61"/>
      <c r="AP251" s="16"/>
      <c r="AY251" s="61"/>
      <c r="BF251" s="16"/>
      <c r="BG251" s="61"/>
      <c r="BH251" s="16"/>
    </row>
    <row r="252" spans="1:60" ht="12.75" x14ac:dyDescent="0.2">
      <c r="A252" s="143"/>
      <c r="B252" s="349"/>
      <c r="C252" s="61"/>
      <c r="J252" s="16"/>
      <c r="S252" s="61"/>
      <c r="Z252" s="16"/>
      <c r="AI252" s="61"/>
      <c r="AP252" s="16"/>
      <c r="AY252" s="61"/>
      <c r="BF252" s="16"/>
      <c r="BG252" s="61"/>
      <c r="BH252" s="16"/>
    </row>
    <row r="253" spans="1:60" ht="12.75" x14ac:dyDescent="0.2">
      <c r="A253" s="143"/>
      <c r="B253" s="349"/>
      <c r="C253" s="61"/>
      <c r="J253" s="16"/>
      <c r="S253" s="61"/>
      <c r="Z253" s="16"/>
      <c r="AI253" s="61"/>
      <c r="AP253" s="16"/>
      <c r="AY253" s="61"/>
      <c r="BF253" s="16"/>
      <c r="BG253" s="61"/>
      <c r="BH253" s="16"/>
    </row>
    <row r="254" spans="1:60" ht="12.75" x14ac:dyDescent="0.2">
      <c r="A254" s="143"/>
      <c r="B254" s="349"/>
      <c r="C254" s="61"/>
      <c r="J254" s="16"/>
      <c r="S254" s="61"/>
      <c r="Z254" s="16"/>
      <c r="AI254" s="61"/>
      <c r="AP254" s="16"/>
      <c r="AY254" s="61"/>
      <c r="BF254" s="16"/>
      <c r="BG254" s="61"/>
      <c r="BH254" s="16"/>
    </row>
    <row r="255" spans="1:60" ht="12.75" x14ac:dyDescent="0.2">
      <c r="A255" s="143"/>
      <c r="B255" s="349"/>
      <c r="C255" s="61"/>
      <c r="J255" s="16"/>
      <c r="S255" s="61"/>
      <c r="Z255" s="16"/>
      <c r="AI255" s="61"/>
      <c r="AP255" s="16"/>
      <c r="AY255" s="61"/>
      <c r="BF255" s="16"/>
      <c r="BG255" s="61"/>
      <c r="BH255" s="16"/>
    </row>
    <row r="256" spans="1:60" ht="12.75" x14ac:dyDescent="0.2">
      <c r="A256" s="143"/>
      <c r="B256" s="349"/>
      <c r="C256" s="61"/>
      <c r="J256" s="16"/>
      <c r="S256" s="61"/>
      <c r="Z256" s="16"/>
      <c r="AI256" s="61"/>
      <c r="AP256" s="16"/>
      <c r="AY256" s="61"/>
      <c r="BF256" s="16"/>
      <c r="BG256" s="61"/>
      <c r="BH256" s="16"/>
    </row>
    <row r="257" spans="1:60" ht="12.75" x14ac:dyDescent="0.2">
      <c r="A257" s="143"/>
      <c r="B257" s="349"/>
      <c r="C257" s="61"/>
      <c r="J257" s="16"/>
      <c r="S257" s="61"/>
      <c r="Z257" s="16"/>
      <c r="AI257" s="61"/>
      <c r="AP257" s="16"/>
      <c r="AY257" s="61"/>
      <c r="BF257" s="16"/>
      <c r="BG257" s="61"/>
      <c r="BH257" s="16"/>
    </row>
    <row r="258" spans="1:60" ht="12.75" x14ac:dyDescent="0.2">
      <c r="A258" s="143"/>
      <c r="B258" s="349"/>
      <c r="C258" s="61"/>
      <c r="J258" s="16"/>
      <c r="S258" s="61"/>
      <c r="Z258" s="16"/>
      <c r="AI258" s="61"/>
      <c r="AP258" s="16"/>
      <c r="AY258" s="61"/>
      <c r="BF258" s="16"/>
      <c r="BG258" s="61"/>
      <c r="BH258" s="16"/>
    </row>
    <row r="259" spans="1:60" ht="12.75" x14ac:dyDescent="0.2">
      <c r="A259" s="143"/>
      <c r="B259" s="349"/>
      <c r="C259" s="61"/>
      <c r="J259" s="16"/>
      <c r="S259" s="61"/>
      <c r="Z259" s="16"/>
      <c r="AI259" s="61"/>
      <c r="AP259" s="16"/>
      <c r="AY259" s="61"/>
      <c r="BF259" s="16"/>
      <c r="BG259" s="61"/>
      <c r="BH259" s="16"/>
    </row>
    <row r="260" spans="1:60" ht="12.75" x14ac:dyDescent="0.2">
      <c r="A260" s="143"/>
      <c r="B260" s="349"/>
      <c r="C260" s="61"/>
      <c r="J260" s="16"/>
      <c r="S260" s="61"/>
      <c r="Z260" s="16"/>
      <c r="AI260" s="61"/>
      <c r="AP260" s="16"/>
      <c r="AY260" s="61"/>
      <c r="BF260" s="16"/>
      <c r="BG260" s="61"/>
      <c r="BH260" s="16"/>
    </row>
    <row r="261" spans="1:60" ht="12.75" x14ac:dyDescent="0.2">
      <c r="A261" s="143"/>
      <c r="B261" s="349"/>
      <c r="C261" s="61"/>
      <c r="J261" s="16"/>
      <c r="S261" s="61"/>
      <c r="Z261" s="16"/>
      <c r="AI261" s="61"/>
      <c r="AP261" s="16"/>
      <c r="AY261" s="61"/>
      <c r="BF261" s="16"/>
      <c r="BG261" s="61"/>
      <c r="BH261" s="16"/>
    </row>
    <row r="262" spans="1:60" ht="12.75" x14ac:dyDescent="0.2">
      <c r="A262" s="143"/>
      <c r="B262" s="349"/>
      <c r="C262" s="61"/>
      <c r="J262" s="16"/>
      <c r="S262" s="61"/>
      <c r="Z262" s="16"/>
      <c r="AI262" s="61"/>
      <c r="AP262" s="16"/>
      <c r="AY262" s="61"/>
      <c r="BF262" s="16"/>
      <c r="BG262" s="61"/>
      <c r="BH262" s="16"/>
    </row>
    <row r="263" spans="1:60" ht="12.75" x14ac:dyDescent="0.2">
      <c r="A263" s="143"/>
      <c r="B263" s="349"/>
      <c r="C263" s="61"/>
      <c r="J263" s="16"/>
      <c r="S263" s="61"/>
      <c r="Z263" s="16"/>
      <c r="AI263" s="61"/>
      <c r="AP263" s="16"/>
      <c r="AY263" s="61"/>
      <c r="BF263" s="16"/>
      <c r="BG263" s="61"/>
      <c r="BH263" s="16"/>
    </row>
    <row r="264" spans="1:60" ht="12.75" x14ac:dyDescent="0.2">
      <c r="A264" s="143"/>
      <c r="B264" s="349"/>
      <c r="C264" s="61"/>
      <c r="J264" s="16"/>
      <c r="S264" s="61"/>
      <c r="Z264" s="16"/>
      <c r="AI264" s="61"/>
      <c r="AP264" s="16"/>
      <c r="AY264" s="61"/>
      <c r="BF264" s="16"/>
      <c r="BG264" s="61"/>
      <c r="BH264" s="16"/>
    </row>
    <row r="265" spans="1:60" ht="12.75" x14ac:dyDescent="0.2">
      <c r="A265" s="143"/>
      <c r="B265" s="349"/>
      <c r="C265" s="61"/>
      <c r="J265" s="16"/>
      <c r="S265" s="61"/>
      <c r="Z265" s="16"/>
      <c r="AI265" s="61"/>
      <c r="AP265" s="16"/>
      <c r="AY265" s="61"/>
      <c r="BF265" s="16"/>
      <c r="BG265" s="61"/>
      <c r="BH265" s="16"/>
    </row>
    <row r="266" spans="1:60" ht="12.75" x14ac:dyDescent="0.2">
      <c r="A266" s="143"/>
      <c r="B266" s="349"/>
      <c r="C266" s="61"/>
      <c r="J266" s="16"/>
      <c r="S266" s="61"/>
      <c r="Z266" s="16"/>
      <c r="AI266" s="61"/>
      <c r="AP266" s="16"/>
      <c r="AY266" s="61"/>
      <c r="BF266" s="16"/>
      <c r="BG266" s="61"/>
      <c r="BH266" s="16"/>
    </row>
    <row r="267" spans="1:60" ht="12.75" x14ac:dyDescent="0.2">
      <c r="A267" s="143"/>
      <c r="B267" s="349"/>
      <c r="C267" s="61"/>
      <c r="J267" s="16"/>
      <c r="S267" s="61"/>
      <c r="Z267" s="16"/>
      <c r="AI267" s="61"/>
      <c r="AP267" s="16"/>
      <c r="AY267" s="61"/>
      <c r="BF267" s="16"/>
      <c r="BG267" s="61"/>
      <c r="BH267" s="16"/>
    </row>
    <row r="268" spans="1:60" ht="12.75" x14ac:dyDescent="0.2">
      <c r="A268" s="143"/>
      <c r="B268" s="349"/>
      <c r="C268" s="61"/>
      <c r="J268" s="16"/>
      <c r="S268" s="61"/>
      <c r="Z268" s="16"/>
      <c r="AI268" s="61"/>
      <c r="AP268" s="16"/>
      <c r="AY268" s="61"/>
      <c r="BF268" s="16"/>
      <c r="BG268" s="61"/>
      <c r="BH268" s="16"/>
    </row>
    <row r="269" spans="1:60" ht="12.75" x14ac:dyDescent="0.2">
      <c r="A269" s="143"/>
      <c r="B269" s="349"/>
      <c r="C269" s="61"/>
      <c r="J269" s="16"/>
      <c r="S269" s="61"/>
      <c r="Z269" s="16"/>
      <c r="AI269" s="61"/>
      <c r="AP269" s="16"/>
      <c r="AY269" s="61"/>
      <c r="BF269" s="16"/>
      <c r="BG269" s="61"/>
      <c r="BH269" s="16"/>
    </row>
    <row r="270" spans="1:60" ht="12.75" x14ac:dyDescent="0.2">
      <c r="A270" s="143"/>
      <c r="B270" s="349"/>
      <c r="C270" s="61"/>
      <c r="J270" s="16"/>
      <c r="S270" s="61"/>
      <c r="Z270" s="16"/>
      <c r="AI270" s="61"/>
      <c r="AP270" s="16"/>
      <c r="AY270" s="61"/>
      <c r="BF270" s="16"/>
      <c r="BG270" s="61"/>
      <c r="BH270" s="16"/>
    </row>
    <row r="271" spans="1:60" ht="12.75" x14ac:dyDescent="0.2">
      <c r="A271" s="143"/>
      <c r="B271" s="349"/>
      <c r="C271" s="61"/>
      <c r="J271" s="16"/>
      <c r="S271" s="61"/>
      <c r="Z271" s="16"/>
      <c r="AI271" s="61"/>
      <c r="AP271" s="16"/>
      <c r="AY271" s="61"/>
      <c r="BF271" s="16"/>
      <c r="BG271" s="61"/>
      <c r="BH271" s="16"/>
    </row>
    <row r="272" spans="1:60" ht="12.75" x14ac:dyDescent="0.2">
      <c r="A272" s="143"/>
      <c r="B272" s="349"/>
      <c r="C272" s="61"/>
      <c r="J272" s="16"/>
      <c r="S272" s="61"/>
      <c r="Z272" s="16"/>
      <c r="AI272" s="61"/>
      <c r="AP272" s="16"/>
      <c r="AY272" s="61"/>
      <c r="BF272" s="16"/>
      <c r="BG272" s="61"/>
      <c r="BH272" s="16"/>
    </row>
    <row r="273" spans="1:60" ht="12.75" x14ac:dyDescent="0.2">
      <c r="A273" s="143"/>
      <c r="B273" s="349"/>
      <c r="C273" s="61"/>
      <c r="J273" s="16"/>
      <c r="S273" s="61"/>
      <c r="Z273" s="16"/>
      <c r="AI273" s="61"/>
      <c r="AP273" s="16"/>
      <c r="AY273" s="61"/>
      <c r="BF273" s="16"/>
      <c r="BG273" s="61"/>
      <c r="BH273" s="16"/>
    </row>
    <row r="274" spans="1:60" ht="12.75" x14ac:dyDescent="0.2">
      <c r="A274" s="143"/>
      <c r="B274" s="349"/>
      <c r="C274" s="61"/>
      <c r="J274" s="16"/>
      <c r="S274" s="61"/>
      <c r="Z274" s="16"/>
      <c r="AI274" s="61"/>
      <c r="AP274" s="16"/>
      <c r="AY274" s="61"/>
      <c r="BF274" s="16"/>
      <c r="BG274" s="61"/>
      <c r="BH274" s="16"/>
    </row>
    <row r="275" spans="1:60" ht="12.75" x14ac:dyDescent="0.2">
      <c r="A275" s="143"/>
      <c r="B275" s="349"/>
      <c r="C275" s="61"/>
      <c r="J275" s="16"/>
      <c r="S275" s="61"/>
      <c r="Z275" s="16"/>
      <c r="AI275" s="61"/>
      <c r="AP275" s="16"/>
      <c r="AY275" s="61"/>
      <c r="BF275" s="16"/>
      <c r="BG275" s="61"/>
      <c r="BH275" s="16"/>
    </row>
    <row r="276" spans="1:60" ht="12.75" x14ac:dyDescent="0.2">
      <c r="A276" s="143"/>
      <c r="B276" s="349"/>
      <c r="C276" s="61"/>
      <c r="J276" s="16"/>
      <c r="S276" s="61"/>
      <c r="Z276" s="16"/>
      <c r="AI276" s="61"/>
      <c r="AP276" s="16"/>
      <c r="AY276" s="61"/>
      <c r="BF276" s="16"/>
      <c r="BG276" s="61"/>
      <c r="BH276" s="16"/>
    </row>
    <row r="277" spans="1:60" ht="12.75" x14ac:dyDescent="0.2">
      <c r="A277" s="143"/>
      <c r="B277" s="349"/>
      <c r="C277" s="61"/>
      <c r="J277" s="16"/>
      <c r="S277" s="61"/>
      <c r="Z277" s="16"/>
      <c r="AI277" s="61"/>
      <c r="AP277" s="16"/>
      <c r="AY277" s="61"/>
      <c r="BF277" s="16"/>
      <c r="BG277" s="61"/>
      <c r="BH277" s="16"/>
    </row>
    <row r="278" spans="1:60" ht="12.75" x14ac:dyDescent="0.2">
      <c r="A278" s="143"/>
      <c r="B278" s="349"/>
      <c r="C278" s="61"/>
      <c r="J278" s="16"/>
      <c r="S278" s="61"/>
      <c r="Z278" s="16"/>
      <c r="AI278" s="61"/>
      <c r="AP278" s="16"/>
      <c r="AY278" s="61"/>
      <c r="BF278" s="16"/>
      <c r="BG278" s="61"/>
      <c r="BH278" s="16"/>
    </row>
    <row r="279" spans="1:60" ht="12.75" x14ac:dyDescent="0.2">
      <c r="A279" s="143"/>
      <c r="B279" s="349"/>
      <c r="C279" s="61"/>
      <c r="J279" s="16"/>
      <c r="S279" s="61"/>
      <c r="Z279" s="16"/>
      <c r="AI279" s="61"/>
      <c r="AP279" s="16"/>
      <c r="AY279" s="61"/>
      <c r="BF279" s="16"/>
      <c r="BG279" s="61"/>
      <c r="BH279" s="16"/>
    </row>
    <row r="280" spans="1:60" ht="12.75" x14ac:dyDescent="0.2">
      <c r="A280" s="143"/>
      <c r="B280" s="349"/>
      <c r="C280" s="61"/>
      <c r="J280" s="16"/>
      <c r="S280" s="61"/>
      <c r="Z280" s="16"/>
      <c r="AI280" s="61"/>
      <c r="AP280" s="16"/>
      <c r="AY280" s="61"/>
      <c r="BF280" s="16"/>
      <c r="BG280" s="61"/>
      <c r="BH280" s="16"/>
    </row>
    <row r="281" spans="1:60" ht="12.75" x14ac:dyDescent="0.2">
      <c r="A281" s="143"/>
      <c r="B281" s="349"/>
      <c r="C281" s="61"/>
      <c r="J281" s="16"/>
      <c r="S281" s="61"/>
      <c r="Z281" s="16"/>
      <c r="AI281" s="61"/>
      <c r="AP281" s="16"/>
      <c r="AY281" s="61"/>
      <c r="BF281" s="16"/>
      <c r="BG281" s="61"/>
      <c r="BH281" s="16"/>
    </row>
    <row r="282" spans="1:60" ht="12.75" x14ac:dyDescent="0.2">
      <c r="A282" s="143"/>
      <c r="B282" s="349"/>
      <c r="C282" s="61"/>
      <c r="J282" s="16"/>
      <c r="S282" s="61"/>
      <c r="Z282" s="16"/>
      <c r="AI282" s="61"/>
      <c r="AP282" s="16"/>
      <c r="AY282" s="61"/>
      <c r="BF282" s="16"/>
      <c r="BG282" s="61"/>
      <c r="BH282" s="16"/>
    </row>
    <row r="283" spans="1:60" ht="12.75" x14ac:dyDescent="0.2">
      <c r="A283" s="143"/>
      <c r="B283" s="349"/>
      <c r="C283" s="61"/>
      <c r="J283" s="16"/>
      <c r="S283" s="61"/>
      <c r="Z283" s="16"/>
      <c r="AI283" s="61"/>
      <c r="AP283" s="16"/>
      <c r="AY283" s="61"/>
      <c r="BF283" s="16"/>
      <c r="BG283" s="61"/>
      <c r="BH283" s="16"/>
    </row>
    <row r="284" spans="1:60" ht="12.75" x14ac:dyDescent="0.2">
      <c r="A284" s="143"/>
      <c r="B284" s="349"/>
      <c r="C284" s="61"/>
      <c r="J284" s="16"/>
      <c r="S284" s="61"/>
      <c r="Z284" s="16"/>
      <c r="AI284" s="61"/>
      <c r="AP284" s="16"/>
      <c r="AY284" s="61"/>
      <c r="BF284" s="16"/>
      <c r="BG284" s="61"/>
      <c r="BH284" s="16"/>
    </row>
    <row r="285" spans="1:60" ht="12.75" x14ac:dyDescent="0.2">
      <c r="A285" s="143"/>
      <c r="B285" s="349"/>
      <c r="C285" s="61"/>
      <c r="J285" s="16"/>
      <c r="S285" s="61"/>
      <c r="Z285" s="16"/>
      <c r="AI285" s="61"/>
      <c r="AP285" s="16"/>
      <c r="AY285" s="61"/>
      <c r="BF285" s="16"/>
      <c r="BG285" s="61"/>
      <c r="BH285" s="16"/>
    </row>
    <row r="286" spans="1:60" ht="12.75" x14ac:dyDescent="0.2">
      <c r="A286" s="143"/>
      <c r="B286" s="349"/>
      <c r="C286" s="61"/>
      <c r="J286" s="16"/>
      <c r="S286" s="61"/>
      <c r="Z286" s="16"/>
      <c r="AI286" s="61"/>
      <c r="AP286" s="16"/>
      <c r="AY286" s="61"/>
      <c r="BF286" s="16"/>
      <c r="BG286" s="61"/>
      <c r="BH286" s="16"/>
    </row>
    <row r="287" spans="1:60" ht="12.75" x14ac:dyDescent="0.2">
      <c r="A287" s="143"/>
      <c r="B287" s="349"/>
      <c r="C287" s="61"/>
      <c r="J287" s="16"/>
      <c r="S287" s="61"/>
      <c r="Z287" s="16"/>
      <c r="AI287" s="61"/>
      <c r="AP287" s="16"/>
      <c r="AY287" s="61"/>
      <c r="BF287" s="16"/>
      <c r="BG287" s="61"/>
      <c r="BH287" s="16"/>
    </row>
    <row r="288" spans="1:60" ht="12.75" x14ac:dyDescent="0.2">
      <c r="A288" s="143"/>
      <c r="B288" s="349"/>
      <c r="C288" s="61"/>
      <c r="J288" s="16"/>
      <c r="S288" s="61"/>
      <c r="Z288" s="16"/>
      <c r="AI288" s="61"/>
      <c r="AP288" s="16"/>
      <c r="AY288" s="61"/>
      <c r="BF288" s="16"/>
      <c r="BG288" s="61"/>
      <c r="BH288" s="16"/>
    </row>
    <row r="289" spans="1:60" ht="12.75" x14ac:dyDescent="0.2">
      <c r="A289" s="143"/>
      <c r="B289" s="349"/>
      <c r="C289" s="61"/>
      <c r="J289" s="16"/>
      <c r="S289" s="61"/>
      <c r="Z289" s="16"/>
      <c r="AI289" s="61"/>
      <c r="AP289" s="16"/>
      <c r="AY289" s="61"/>
      <c r="BF289" s="16"/>
      <c r="BG289" s="61"/>
      <c r="BH289" s="16"/>
    </row>
    <row r="290" spans="1:60" ht="12.75" x14ac:dyDescent="0.2">
      <c r="A290" s="143"/>
      <c r="B290" s="349"/>
      <c r="C290" s="61"/>
      <c r="J290" s="16"/>
      <c r="S290" s="61"/>
      <c r="Z290" s="16"/>
      <c r="AI290" s="61"/>
      <c r="AP290" s="16"/>
      <c r="AY290" s="61"/>
      <c r="BF290" s="16"/>
      <c r="BG290" s="61"/>
      <c r="BH290" s="16"/>
    </row>
    <row r="291" spans="1:60" ht="12.75" x14ac:dyDescent="0.2">
      <c r="A291" s="143"/>
      <c r="B291" s="349"/>
      <c r="C291" s="61"/>
      <c r="J291" s="16"/>
      <c r="S291" s="61"/>
      <c r="Z291" s="16"/>
      <c r="AI291" s="61"/>
      <c r="AP291" s="16"/>
      <c r="AY291" s="61"/>
      <c r="BF291" s="16"/>
      <c r="BG291" s="61"/>
      <c r="BH291" s="16"/>
    </row>
    <row r="292" spans="1:60" ht="12.75" x14ac:dyDescent="0.2">
      <c r="A292" s="143"/>
      <c r="B292" s="349"/>
      <c r="C292" s="61"/>
      <c r="J292" s="16"/>
      <c r="S292" s="61"/>
      <c r="Z292" s="16"/>
      <c r="AI292" s="61"/>
      <c r="AP292" s="16"/>
      <c r="AY292" s="61"/>
      <c r="BF292" s="16"/>
      <c r="BG292" s="61"/>
      <c r="BH292" s="16"/>
    </row>
    <row r="293" spans="1:60" ht="12.75" x14ac:dyDescent="0.2">
      <c r="A293" s="143"/>
      <c r="B293" s="349"/>
      <c r="C293" s="61"/>
      <c r="J293" s="16"/>
      <c r="S293" s="61"/>
      <c r="Z293" s="16"/>
      <c r="AI293" s="61"/>
      <c r="AP293" s="16"/>
      <c r="AY293" s="61"/>
      <c r="BF293" s="16"/>
      <c r="BG293" s="61"/>
      <c r="BH293" s="16"/>
    </row>
    <row r="294" spans="1:60" ht="12.75" x14ac:dyDescent="0.2">
      <c r="A294" s="143"/>
      <c r="B294" s="349"/>
      <c r="C294" s="61"/>
      <c r="J294" s="16"/>
      <c r="S294" s="61"/>
      <c r="Z294" s="16"/>
      <c r="AI294" s="61"/>
      <c r="AP294" s="16"/>
      <c r="AY294" s="61"/>
      <c r="BF294" s="16"/>
      <c r="BG294" s="61"/>
      <c r="BH294" s="16"/>
    </row>
    <row r="295" spans="1:60" ht="12.75" x14ac:dyDescent="0.2">
      <c r="A295" s="143"/>
      <c r="B295" s="349"/>
      <c r="C295" s="61"/>
      <c r="J295" s="16"/>
      <c r="S295" s="61"/>
      <c r="Z295" s="16"/>
      <c r="AI295" s="61"/>
      <c r="AP295" s="16"/>
      <c r="AY295" s="61"/>
      <c r="BF295" s="16"/>
      <c r="BG295" s="61"/>
      <c r="BH295" s="16"/>
    </row>
    <row r="296" spans="1:60" ht="12.75" x14ac:dyDescent="0.2">
      <c r="A296" s="143"/>
      <c r="B296" s="349"/>
      <c r="C296" s="61"/>
      <c r="J296" s="16"/>
      <c r="S296" s="61"/>
      <c r="Z296" s="16"/>
      <c r="AI296" s="61"/>
      <c r="AP296" s="16"/>
      <c r="AY296" s="61"/>
      <c r="BF296" s="16"/>
      <c r="BG296" s="61"/>
      <c r="BH296" s="16"/>
    </row>
    <row r="297" spans="1:60" ht="12.75" x14ac:dyDescent="0.2">
      <c r="A297" s="143"/>
      <c r="B297" s="349"/>
      <c r="C297" s="61"/>
      <c r="J297" s="16"/>
      <c r="S297" s="61"/>
      <c r="Z297" s="16"/>
      <c r="AI297" s="61"/>
      <c r="AP297" s="16"/>
      <c r="AY297" s="61"/>
      <c r="BF297" s="16"/>
      <c r="BG297" s="61"/>
      <c r="BH297" s="16"/>
    </row>
    <row r="298" spans="1:60" ht="12.75" x14ac:dyDescent="0.2">
      <c r="A298" s="143"/>
      <c r="B298" s="349"/>
      <c r="C298" s="61"/>
      <c r="J298" s="16"/>
      <c r="S298" s="61"/>
      <c r="Z298" s="16"/>
      <c r="AI298" s="61"/>
      <c r="AP298" s="16"/>
      <c r="AY298" s="61"/>
      <c r="BF298" s="16"/>
      <c r="BG298" s="61"/>
      <c r="BH298" s="16"/>
    </row>
    <row r="299" spans="1:60" ht="12.75" x14ac:dyDescent="0.2">
      <c r="A299" s="143"/>
      <c r="B299" s="349"/>
      <c r="C299" s="61"/>
      <c r="J299" s="16"/>
      <c r="S299" s="61"/>
      <c r="Z299" s="16"/>
      <c r="AI299" s="61"/>
      <c r="AP299" s="16"/>
      <c r="AY299" s="61"/>
      <c r="BF299" s="16"/>
      <c r="BG299" s="61"/>
      <c r="BH299" s="16"/>
    </row>
    <row r="300" spans="1:60" ht="12.75" x14ac:dyDescent="0.2">
      <c r="A300" s="143"/>
      <c r="B300" s="349"/>
      <c r="C300" s="61"/>
      <c r="J300" s="16"/>
      <c r="S300" s="61"/>
      <c r="Z300" s="16"/>
      <c r="AI300" s="61"/>
      <c r="AP300" s="16"/>
      <c r="AY300" s="61"/>
      <c r="BF300" s="16"/>
      <c r="BG300" s="61"/>
      <c r="BH300" s="16"/>
    </row>
    <row r="301" spans="1:60" ht="12.75" x14ac:dyDescent="0.2">
      <c r="A301" s="143"/>
      <c r="B301" s="349"/>
      <c r="C301" s="61"/>
      <c r="J301" s="16"/>
      <c r="S301" s="61"/>
      <c r="Z301" s="16"/>
      <c r="AI301" s="61"/>
      <c r="AP301" s="16"/>
      <c r="AY301" s="61"/>
      <c r="BF301" s="16"/>
      <c r="BG301" s="61"/>
      <c r="BH301" s="16"/>
    </row>
    <row r="302" spans="1:60" ht="12.75" x14ac:dyDescent="0.2">
      <c r="A302" s="143"/>
      <c r="B302" s="349"/>
      <c r="C302" s="61"/>
      <c r="J302" s="16"/>
      <c r="S302" s="61"/>
      <c r="Z302" s="16"/>
      <c r="AI302" s="61"/>
      <c r="AP302" s="16"/>
      <c r="AY302" s="61"/>
      <c r="BF302" s="16"/>
      <c r="BG302" s="61"/>
      <c r="BH302" s="16"/>
    </row>
    <row r="303" spans="1:60" ht="12.75" x14ac:dyDescent="0.2">
      <c r="A303" s="143"/>
      <c r="B303" s="349"/>
      <c r="C303" s="61"/>
      <c r="J303" s="16"/>
      <c r="S303" s="61"/>
      <c r="Z303" s="16"/>
      <c r="AI303" s="61"/>
      <c r="AP303" s="16"/>
      <c r="AY303" s="61"/>
      <c r="BF303" s="16"/>
      <c r="BG303" s="61"/>
      <c r="BH303" s="16"/>
    </row>
    <row r="304" spans="1:60" ht="12.75" x14ac:dyDescent="0.2">
      <c r="A304" s="143"/>
      <c r="B304" s="349"/>
      <c r="C304" s="61"/>
      <c r="J304" s="16"/>
      <c r="S304" s="61"/>
      <c r="Z304" s="16"/>
      <c r="AI304" s="61"/>
      <c r="AP304" s="16"/>
      <c r="AY304" s="61"/>
      <c r="BF304" s="16"/>
      <c r="BG304" s="61"/>
      <c r="BH304" s="16"/>
    </row>
    <row r="305" spans="1:60" ht="12.75" x14ac:dyDescent="0.2">
      <c r="A305" s="143"/>
      <c r="B305" s="349"/>
      <c r="C305" s="61"/>
      <c r="J305" s="16"/>
      <c r="S305" s="61"/>
      <c r="Z305" s="16"/>
      <c r="AI305" s="61"/>
      <c r="AP305" s="16"/>
      <c r="AY305" s="61"/>
      <c r="BF305" s="16"/>
      <c r="BG305" s="61"/>
      <c r="BH305" s="16"/>
    </row>
    <row r="306" spans="1:60" ht="12.75" x14ac:dyDescent="0.2">
      <c r="A306" s="143"/>
      <c r="B306" s="349"/>
      <c r="C306" s="61"/>
      <c r="J306" s="16"/>
      <c r="S306" s="61"/>
      <c r="Z306" s="16"/>
      <c r="AI306" s="61"/>
      <c r="AP306" s="16"/>
      <c r="AY306" s="61"/>
      <c r="BF306" s="16"/>
      <c r="BG306" s="61"/>
      <c r="BH306" s="16"/>
    </row>
    <row r="307" spans="1:60" ht="12.75" x14ac:dyDescent="0.2">
      <c r="A307" s="143"/>
      <c r="B307" s="349"/>
      <c r="C307" s="61"/>
      <c r="J307" s="16"/>
      <c r="S307" s="61"/>
      <c r="Z307" s="16"/>
      <c r="AI307" s="61"/>
      <c r="AP307" s="16"/>
      <c r="AY307" s="61"/>
      <c r="BF307" s="16"/>
      <c r="BG307" s="61"/>
      <c r="BH307" s="16"/>
    </row>
    <row r="308" spans="1:60" ht="12.75" x14ac:dyDescent="0.2">
      <c r="A308" s="143"/>
      <c r="B308" s="349"/>
      <c r="C308" s="61"/>
      <c r="J308" s="16"/>
      <c r="S308" s="61"/>
      <c r="Z308" s="16"/>
      <c r="AI308" s="61"/>
      <c r="AP308" s="16"/>
      <c r="AY308" s="61"/>
      <c r="BF308" s="16"/>
      <c r="BG308" s="61"/>
      <c r="BH308" s="16"/>
    </row>
    <row r="309" spans="1:60" ht="12.75" x14ac:dyDescent="0.2">
      <c r="A309" s="143"/>
      <c r="B309" s="349"/>
      <c r="C309" s="61"/>
      <c r="J309" s="16"/>
      <c r="S309" s="61"/>
      <c r="Z309" s="16"/>
      <c r="AI309" s="61"/>
      <c r="AP309" s="16"/>
      <c r="AY309" s="61"/>
      <c r="BF309" s="16"/>
      <c r="BG309" s="61"/>
      <c r="BH309" s="16"/>
    </row>
    <row r="310" spans="1:60" ht="12.75" x14ac:dyDescent="0.2">
      <c r="A310" s="143"/>
      <c r="B310" s="349"/>
      <c r="C310" s="61"/>
      <c r="J310" s="16"/>
      <c r="S310" s="61"/>
      <c r="Z310" s="16"/>
      <c r="AI310" s="61"/>
      <c r="AP310" s="16"/>
      <c r="AY310" s="61"/>
      <c r="BF310" s="16"/>
      <c r="BG310" s="61"/>
      <c r="BH310" s="16"/>
    </row>
    <row r="311" spans="1:60" ht="12.75" x14ac:dyDescent="0.2">
      <c r="A311" s="143"/>
      <c r="B311" s="349"/>
      <c r="C311" s="61"/>
      <c r="J311" s="16"/>
      <c r="S311" s="61"/>
      <c r="Z311" s="16"/>
      <c r="AI311" s="61"/>
      <c r="AP311" s="16"/>
      <c r="AY311" s="61"/>
      <c r="BF311" s="16"/>
      <c r="BG311" s="61"/>
      <c r="BH311" s="16"/>
    </row>
    <row r="312" spans="1:60" ht="12.75" x14ac:dyDescent="0.2">
      <c r="A312" s="143"/>
      <c r="B312" s="349"/>
      <c r="C312" s="61"/>
      <c r="J312" s="16"/>
      <c r="S312" s="61"/>
      <c r="Z312" s="16"/>
      <c r="AI312" s="61"/>
      <c r="AP312" s="16"/>
      <c r="AY312" s="61"/>
      <c r="BF312" s="16"/>
      <c r="BG312" s="61"/>
      <c r="BH312" s="16"/>
    </row>
    <row r="313" spans="1:60" ht="12.75" x14ac:dyDescent="0.2">
      <c r="A313" s="143"/>
      <c r="B313" s="349"/>
      <c r="C313" s="61"/>
      <c r="J313" s="16"/>
      <c r="S313" s="61"/>
      <c r="Z313" s="16"/>
      <c r="AI313" s="61"/>
      <c r="AP313" s="16"/>
      <c r="AY313" s="61"/>
      <c r="BF313" s="16"/>
      <c r="BG313" s="61"/>
      <c r="BH313" s="16"/>
    </row>
    <row r="314" spans="1:60" ht="12.75" x14ac:dyDescent="0.2">
      <c r="A314" s="143"/>
      <c r="B314" s="349"/>
      <c r="C314" s="61"/>
      <c r="J314" s="16"/>
      <c r="S314" s="61"/>
      <c r="Z314" s="16"/>
      <c r="AI314" s="61"/>
      <c r="AP314" s="16"/>
      <c r="AY314" s="61"/>
      <c r="BF314" s="16"/>
      <c r="BG314" s="61"/>
      <c r="BH314" s="16"/>
    </row>
    <row r="315" spans="1:60" ht="12.75" x14ac:dyDescent="0.2">
      <c r="A315" s="143"/>
      <c r="B315" s="349"/>
      <c r="C315" s="61"/>
      <c r="J315" s="16"/>
      <c r="S315" s="61"/>
      <c r="Z315" s="16"/>
      <c r="AI315" s="61"/>
      <c r="AP315" s="16"/>
      <c r="AY315" s="61"/>
      <c r="BF315" s="16"/>
      <c r="BG315" s="61"/>
      <c r="BH315" s="16"/>
    </row>
    <row r="316" spans="1:60" ht="12.75" x14ac:dyDescent="0.2">
      <c r="A316" s="143"/>
      <c r="B316" s="349"/>
      <c r="C316" s="61"/>
      <c r="J316" s="16"/>
      <c r="S316" s="61"/>
      <c r="Z316" s="16"/>
      <c r="AI316" s="61"/>
      <c r="AP316" s="16"/>
      <c r="AY316" s="61"/>
      <c r="BF316" s="16"/>
      <c r="BG316" s="61"/>
      <c r="BH316" s="16"/>
    </row>
    <row r="317" spans="1:60" ht="12.75" x14ac:dyDescent="0.2">
      <c r="A317" s="143"/>
      <c r="B317" s="349"/>
      <c r="C317" s="61"/>
      <c r="J317" s="16"/>
      <c r="S317" s="61"/>
      <c r="Z317" s="16"/>
      <c r="AI317" s="61"/>
      <c r="AP317" s="16"/>
      <c r="AY317" s="61"/>
      <c r="BF317" s="16"/>
      <c r="BG317" s="61"/>
      <c r="BH317" s="16"/>
    </row>
    <row r="318" spans="1:60" ht="12.75" x14ac:dyDescent="0.2">
      <c r="A318" s="143"/>
      <c r="B318" s="349"/>
      <c r="C318" s="61"/>
      <c r="J318" s="16"/>
      <c r="S318" s="61"/>
      <c r="Z318" s="16"/>
      <c r="AI318" s="61"/>
      <c r="AP318" s="16"/>
      <c r="AY318" s="61"/>
      <c r="BF318" s="16"/>
      <c r="BG318" s="61"/>
      <c r="BH318" s="16"/>
    </row>
    <row r="319" spans="1:60" ht="12.75" x14ac:dyDescent="0.2">
      <c r="A319" s="143"/>
      <c r="B319" s="349"/>
      <c r="C319" s="61"/>
      <c r="J319" s="16"/>
      <c r="S319" s="61"/>
      <c r="Z319" s="16"/>
      <c r="AI319" s="61"/>
      <c r="AP319" s="16"/>
      <c r="AY319" s="61"/>
      <c r="BF319" s="16"/>
      <c r="BG319" s="61"/>
      <c r="BH319" s="16"/>
    </row>
    <row r="320" spans="1:60" ht="12.75" x14ac:dyDescent="0.2">
      <c r="A320" s="143"/>
      <c r="B320" s="349"/>
      <c r="C320" s="61"/>
      <c r="J320" s="16"/>
      <c r="S320" s="61"/>
      <c r="Z320" s="16"/>
      <c r="AI320" s="61"/>
      <c r="AP320" s="16"/>
      <c r="AY320" s="61"/>
      <c r="BF320" s="16"/>
      <c r="BG320" s="61"/>
      <c r="BH320" s="16"/>
    </row>
    <row r="321" spans="1:60" ht="12.75" x14ac:dyDescent="0.2">
      <c r="A321" s="143"/>
      <c r="B321" s="349"/>
      <c r="C321" s="61"/>
      <c r="J321" s="16"/>
      <c r="S321" s="61"/>
      <c r="Z321" s="16"/>
      <c r="AI321" s="61"/>
      <c r="AP321" s="16"/>
      <c r="AY321" s="61"/>
      <c r="BF321" s="16"/>
      <c r="BG321" s="61"/>
      <c r="BH321" s="16"/>
    </row>
    <row r="322" spans="1:60" ht="12.75" x14ac:dyDescent="0.2">
      <c r="A322" s="143"/>
      <c r="B322" s="349"/>
      <c r="C322" s="61"/>
      <c r="J322" s="16"/>
      <c r="S322" s="61"/>
      <c r="Z322" s="16"/>
      <c r="AI322" s="61"/>
      <c r="AP322" s="16"/>
      <c r="AY322" s="61"/>
      <c r="BF322" s="16"/>
      <c r="BG322" s="61"/>
      <c r="BH322" s="16"/>
    </row>
    <row r="323" spans="1:60" ht="12.75" x14ac:dyDescent="0.2">
      <c r="A323" s="143"/>
      <c r="B323" s="349"/>
      <c r="C323" s="61"/>
      <c r="J323" s="16"/>
      <c r="S323" s="61"/>
      <c r="Z323" s="16"/>
      <c r="AI323" s="61"/>
      <c r="AP323" s="16"/>
      <c r="AY323" s="61"/>
      <c r="BF323" s="16"/>
      <c r="BG323" s="61"/>
      <c r="BH323" s="16"/>
    </row>
    <row r="324" spans="1:60" ht="12.75" x14ac:dyDescent="0.2">
      <c r="A324" s="143"/>
      <c r="B324" s="349"/>
      <c r="C324" s="61"/>
      <c r="J324" s="16"/>
      <c r="S324" s="61"/>
      <c r="Z324" s="16"/>
      <c r="AI324" s="61"/>
      <c r="AP324" s="16"/>
      <c r="AY324" s="61"/>
      <c r="BF324" s="16"/>
      <c r="BG324" s="61"/>
      <c r="BH324" s="16"/>
    </row>
    <row r="325" spans="1:60" ht="12.75" x14ac:dyDescent="0.2">
      <c r="A325" s="143"/>
      <c r="B325" s="349"/>
      <c r="C325" s="61"/>
      <c r="J325" s="16"/>
      <c r="S325" s="61"/>
      <c r="Z325" s="16"/>
      <c r="AI325" s="61"/>
      <c r="AP325" s="16"/>
      <c r="AY325" s="61"/>
      <c r="BF325" s="16"/>
      <c r="BG325" s="61"/>
      <c r="BH325" s="16"/>
    </row>
    <row r="326" spans="1:60" ht="12.75" x14ac:dyDescent="0.2">
      <c r="A326" s="143"/>
      <c r="B326" s="349"/>
      <c r="C326" s="61"/>
      <c r="J326" s="16"/>
      <c r="S326" s="61"/>
      <c r="Z326" s="16"/>
      <c r="AI326" s="61"/>
      <c r="AP326" s="16"/>
      <c r="AY326" s="61"/>
      <c r="BF326" s="16"/>
      <c r="BG326" s="61"/>
      <c r="BH326" s="16"/>
    </row>
    <row r="327" spans="1:60" ht="12.75" x14ac:dyDescent="0.2">
      <c r="A327" s="143"/>
      <c r="B327" s="349"/>
      <c r="C327" s="61"/>
      <c r="J327" s="16"/>
      <c r="S327" s="61"/>
      <c r="Z327" s="16"/>
      <c r="AI327" s="61"/>
      <c r="AP327" s="16"/>
      <c r="AY327" s="61"/>
      <c r="BF327" s="16"/>
      <c r="BG327" s="61"/>
      <c r="BH327" s="16"/>
    </row>
    <row r="328" spans="1:60" ht="12.75" x14ac:dyDescent="0.2">
      <c r="A328" s="143"/>
      <c r="B328" s="349"/>
      <c r="C328" s="61"/>
      <c r="J328" s="16"/>
      <c r="S328" s="61"/>
      <c r="Z328" s="16"/>
      <c r="AI328" s="61"/>
      <c r="AP328" s="16"/>
      <c r="AY328" s="61"/>
      <c r="BF328" s="16"/>
      <c r="BG328" s="61"/>
      <c r="BH328" s="16"/>
    </row>
    <row r="329" spans="1:60" ht="12.75" x14ac:dyDescent="0.2">
      <c r="A329" s="143"/>
      <c r="B329" s="349"/>
      <c r="C329" s="61"/>
      <c r="J329" s="16"/>
      <c r="S329" s="61"/>
      <c r="Z329" s="16"/>
      <c r="AI329" s="61"/>
      <c r="AP329" s="16"/>
      <c r="AY329" s="61"/>
      <c r="BF329" s="16"/>
      <c r="BG329" s="61"/>
      <c r="BH329" s="16"/>
    </row>
    <row r="330" spans="1:60" ht="12.75" x14ac:dyDescent="0.2">
      <c r="A330" s="143"/>
      <c r="B330" s="349"/>
      <c r="C330" s="61"/>
      <c r="J330" s="16"/>
      <c r="S330" s="61"/>
      <c r="Z330" s="16"/>
      <c r="AI330" s="61"/>
      <c r="AP330" s="16"/>
      <c r="AY330" s="61"/>
      <c r="BF330" s="16"/>
      <c r="BG330" s="61"/>
      <c r="BH330" s="16"/>
    </row>
    <row r="331" spans="1:60" ht="12.75" x14ac:dyDescent="0.2">
      <c r="A331" s="143"/>
      <c r="B331" s="349"/>
      <c r="C331" s="61"/>
      <c r="J331" s="16"/>
      <c r="S331" s="61"/>
      <c r="Z331" s="16"/>
      <c r="AI331" s="61"/>
      <c r="AP331" s="16"/>
      <c r="AY331" s="61"/>
      <c r="BF331" s="16"/>
      <c r="BG331" s="61"/>
      <c r="BH331" s="16"/>
    </row>
    <row r="332" spans="1:60" ht="12.75" x14ac:dyDescent="0.2">
      <c r="A332" s="143"/>
      <c r="B332" s="349"/>
      <c r="C332" s="61"/>
      <c r="J332" s="16"/>
      <c r="S332" s="61"/>
      <c r="Z332" s="16"/>
      <c r="AI332" s="61"/>
      <c r="AP332" s="16"/>
      <c r="AY332" s="61"/>
      <c r="BF332" s="16"/>
      <c r="BG332" s="61"/>
      <c r="BH332" s="16"/>
    </row>
    <row r="333" spans="1:60" ht="12.75" x14ac:dyDescent="0.2">
      <c r="A333" s="143"/>
      <c r="B333" s="349"/>
      <c r="C333" s="61"/>
      <c r="J333" s="16"/>
      <c r="S333" s="61"/>
      <c r="Z333" s="16"/>
      <c r="AI333" s="61"/>
      <c r="AP333" s="16"/>
      <c r="AY333" s="61"/>
      <c r="BF333" s="16"/>
      <c r="BG333" s="61"/>
      <c r="BH333" s="16"/>
    </row>
    <row r="334" spans="1:60" ht="12.75" x14ac:dyDescent="0.2">
      <c r="A334" s="143"/>
      <c r="B334" s="349"/>
      <c r="C334" s="61"/>
      <c r="J334" s="16"/>
      <c r="S334" s="61"/>
      <c r="Z334" s="16"/>
      <c r="AI334" s="61"/>
      <c r="AP334" s="16"/>
      <c r="AY334" s="61"/>
      <c r="BF334" s="16"/>
      <c r="BG334" s="61"/>
      <c r="BH334" s="16"/>
    </row>
    <row r="335" spans="1:60" ht="12.75" x14ac:dyDescent="0.2">
      <c r="A335" s="143"/>
      <c r="B335" s="349"/>
      <c r="C335" s="61"/>
      <c r="J335" s="16"/>
      <c r="S335" s="61"/>
      <c r="Z335" s="16"/>
      <c r="AI335" s="61"/>
      <c r="AP335" s="16"/>
      <c r="AY335" s="61"/>
      <c r="BF335" s="16"/>
      <c r="BG335" s="61"/>
      <c r="BH335" s="16"/>
    </row>
    <row r="336" spans="1:60" ht="12.75" x14ac:dyDescent="0.2">
      <c r="A336" s="143"/>
      <c r="B336" s="349"/>
      <c r="C336" s="61"/>
      <c r="J336" s="16"/>
      <c r="S336" s="61"/>
      <c r="Z336" s="16"/>
      <c r="AI336" s="61"/>
      <c r="AP336" s="16"/>
      <c r="AY336" s="61"/>
      <c r="BF336" s="16"/>
      <c r="BG336" s="61"/>
      <c r="BH336" s="16"/>
    </row>
    <row r="337" spans="1:60" ht="12.75" x14ac:dyDescent="0.2">
      <c r="A337" s="143"/>
      <c r="B337" s="349"/>
      <c r="C337" s="61"/>
      <c r="J337" s="16"/>
      <c r="S337" s="61"/>
      <c r="Z337" s="16"/>
      <c r="AI337" s="61"/>
      <c r="AP337" s="16"/>
      <c r="AY337" s="61"/>
      <c r="BF337" s="16"/>
      <c r="BG337" s="61"/>
      <c r="BH337" s="16"/>
    </row>
    <row r="338" spans="1:60" ht="12.75" x14ac:dyDescent="0.2">
      <c r="A338" s="143"/>
      <c r="B338" s="349"/>
      <c r="C338" s="61"/>
      <c r="J338" s="16"/>
      <c r="S338" s="61"/>
      <c r="Z338" s="16"/>
      <c r="AI338" s="61"/>
      <c r="AP338" s="16"/>
      <c r="AY338" s="61"/>
      <c r="BF338" s="16"/>
      <c r="BG338" s="61"/>
      <c r="BH338" s="16"/>
    </row>
    <row r="339" spans="1:60" ht="12.75" x14ac:dyDescent="0.2">
      <c r="A339" s="143"/>
      <c r="B339" s="349"/>
      <c r="C339" s="61"/>
      <c r="J339" s="16"/>
      <c r="S339" s="61"/>
      <c r="Z339" s="16"/>
      <c r="AI339" s="61"/>
      <c r="AP339" s="16"/>
      <c r="AY339" s="61"/>
      <c r="BF339" s="16"/>
      <c r="BG339" s="61"/>
      <c r="BH339" s="16"/>
    </row>
    <row r="340" spans="1:60" ht="12.75" x14ac:dyDescent="0.2">
      <c r="A340" s="143"/>
      <c r="B340" s="349"/>
      <c r="C340" s="61"/>
      <c r="J340" s="16"/>
      <c r="S340" s="61"/>
      <c r="Z340" s="16"/>
      <c r="AI340" s="61"/>
      <c r="AP340" s="16"/>
      <c r="AY340" s="61"/>
      <c r="BF340" s="16"/>
      <c r="BG340" s="61"/>
      <c r="BH340" s="16"/>
    </row>
    <row r="341" spans="1:60" ht="12.75" x14ac:dyDescent="0.2">
      <c r="A341" s="143"/>
      <c r="B341" s="349"/>
      <c r="C341" s="61"/>
      <c r="J341" s="16"/>
      <c r="S341" s="61"/>
      <c r="Z341" s="16"/>
      <c r="AI341" s="61"/>
      <c r="AP341" s="16"/>
      <c r="AY341" s="61"/>
      <c r="BF341" s="16"/>
      <c r="BG341" s="61"/>
      <c r="BH341" s="16"/>
    </row>
    <row r="342" spans="1:60" ht="12.75" x14ac:dyDescent="0.2">
      <c r="A342" s="143"/>
      <c r="B342" s="349"/>
      <c r="C342" s="61"/>
      <c r="J342" s="16"/>
      <c r="S342" s="61"/>
      <c r="Z342" s="16"/>
      <c r="AI342" s="61"/>
      <c r="AP342" s="16"/>
      <c r="AY342" s="61"/>
      <c r="BF342" s="16"/>
      <c r="BG342" s="61"/>
      <c r="BH342" s="16"/>
    </row>
    <row r="343" spans="1:60" ht="12.75" x14ac:dyDescent="0.2">
      <c r="A343" s="143"/>
      <c r="B343" s="349"/>
      <c r="C343" s="61"/>
      <c r="J343" s="16"/>
      <c r="S343" s="61"/>
      <c r="Z343" s="16"/>
      <c r="AI343" s="61"/>
      <c r="AP343" s="16"/>
      <c r="AY343" s="61"/>
      <c r="BF343" s="16"/>
      <c r="BG343" s="61"/>
      <c r="BH343" s="16"/>
    </row>
    <row r="344" spans="1:60" ht="12.75" x14ac:dyDescent="0.2">
      <c r="A344" s="143"/>
      <c r="B344" s="349"/>
      <c r="C344" s="61"/>
      <c r="J344" s="16"/>
      <c r="S344" s="61"/>
      <c r="Z344" s="16"/>
      <c r="AI344" s="61"/>
      <c r="AP344" s="16"/>
      <c r="AY344" s="61"/>
      <c r="BF344" s="16"/>
      <c r="BG344" s="61"/>
      <c r="BH344" s="16"/>
    </row>
    <row r="345" spans="1:60" ht="12.75" x14ac:dyDescent="0.2">
      <c r="A345" s="143"/>
      <c r="B345" s="349"/>
      <c r="C345" s="61"/>
      <c r="J345" s="16"/>
      <c r="S345" s="61"/>
      <c r="Z345" s="16"/>
      <c r="AI345" s="61"/>
      <c r="AP345" s="16"/>
      <c r="AY345" s="61"/>
      <c r="BF345" s="16"/>
      <c r="BG345" s="61"/>
      <c r="BH345" s="16"/>
    </row>
    <row r="346" spans="1:60" ht="12.75" x14ac:dyDescent="0.2">
      <c r="A346" s="143"/>
      <c r="B346" s="349"/>
      <c r="C346" s="61"/>
      <c r="J346" s="16"/>
      <c r="S346" s="61"/>
      <c r="Z346" s="16"/>
      <c r="AI346" s="61"/>
      <c r="AP346" s="16"/>
      <c r="AY346" s="61"/>
      <c r="BF346" s="16"/>
      <c r="BG346" s="61"/>
      <c r="BH346" s="16"/>
    </row>
    <row r="347" spans="1:60" ht="12.75" x14ac:dyDescent="0.2">
      <c r="A347" s="143"/>
      <c r="B347" s="349"/>
      <c r="C347" s="61"/>
      <c r="J347" s="16"/>
      <c r="S347" s="61"/>
      <c r="Z347" s="16"/>
      <c r="AI347" s="61"/>
      <c r="AP347" s="16"/>
      <c r="AY347" s="61"/>
      <c r="BF347" s="16"/>
      <c r="BG347" s="61"/>
      <c r="BH347" s="16"/>
    </row>
    <row r="348" spans="1:60" ht="12.75" x14ac:dyDescent="0.2">
      <c r="A348" s="143"/>
      <c r="B348" s="349"/>
      <c r="C348" s="61"/>
      <c r="J348" s="16"/>
      <c r="S348" s="61"/>
      <c r="Z348" s="16"/>
      <c r="AI348" s="61"/>
      <c r="AP348" s="16"/>
      <c r="AY348" s="61"/>
      <c r="BF348" s="16"/>
      <c r="BG348" s="61"/>
      <c r="BH348" s="16"/>
    </row>
    <row r="349" spans="1:60" ht="12.75" x14ac:dyDescent="0.2">
      <c r="A349" s="143"/>
      <c r="B349" s="349"/>
      <c r="C349" s="61"/>
      <c r="J349" s="16"/>
      <c r="S349" s="61"/>
      <c r="Z349" s="16"/>
      <c r="AI349" s="61"/>
      <c r="AP349" s="16"/>
      <c r="AY349" s="61"/>
      <c r="BF349" s="16"/>
      <c r="BG349" s="61"/>
      <c r="BH349" s="16"/>
    </row>
    <row r="350" spans="1:60" ht="12.75" x14ac:dyDescent="0.2">
      <c r="A350" s="143"/>
      <c r="B350" s="349"/>
      <c r="C350" s="61"/>
      <c r="J350" s="16"/>
      <c r="S350" s="61"/>
      <c r="Z350" s="16"/>
      <c r="AI350" s="61"/>
      <c r="AP350" s="16"/>
      <c r="AY350" s="61"/>
      <c r="BF350" s="16"/>
      <c r="BG350" s="61"/>
      <c r="BH350" s="16"/>
    </row>
    <row r="351" spans="1:60" ht="12.75" x14ac:dyDescent="0.2">
      <c r="A351" s="143"/>
      <c r="B351" s="349"/>
      <c r="C351" s="61"/>
      <c r="J351" s="16"/>
      <c r="S351" s="61"/>
      <c r="Z351" s="16"/>
      <c r="AI351" s="61"/>
      <c r="AP351" s="16"/>
      <c r="AY351" s="61"/>
      <c r="BF351" s="16"/>
      <c r="BG351" s="61"/>
      <c r="BH351" s="16"/>
    </row>
    <row r="352" spans="1:60" ht="12.75" x14ac:dyDescent="0.2">
      <c r="A352" s="143"/>
      <c r="B352" s="349"/>
      <c r="C352" s="61"/>
      <c r="J352" s="16"/>
      <c r="S352" s="61"/>
      <c r="Z352" s="16"/>
      <c r="AI352" s="61"/>
      <c r="AP352" s="16"/>
      <c r="AY352" s="61"/>
      <c r="BF352" s="16"/>
      <c r="BG352" s="61"/>
      <c r="BH352" s="16"/>
    </row>
    <row r="353" spans="1:60" ht="12.75" x14ac:dyDescent="0.2">
      <c r="A353" s="143"/>
      <c r="B353" s="349"/>
      <c r="C353" s="61"/>
      <c r="J353" s="16"/>
      <c r="S353" s="61"/>
      <c r="Z353" s="16"/>
      <c r="AI353" s="61"/>
      <c r="AP353" s="16"/>
      <c r="AY353" s="61"/>
      <c r="BF353" s="16"/>
      <c r="BG353" s="61"/>
      <c r="BH353" s="16"/>
    </row>
    <row r="354" spans="1:60" ht="12.75" x14ac:dyDescent="0.2">
      <c r="A354" s="143"/>
      <c r="B354" s="349"/>
      <c r="C354" s="61"/>
      <c r="J354" s="16"/>
      <c r="S354" s="61"/>
      <c r="Z354" s="16"/>
      <c r="AI354" s="61"/>
      <c r="AP354" s="16"/>
      <c r="AY354" s="61"/>
      <c r="BF354" s="16"/>
      <c r="BG354" s="61"/>
      <c r="BH354" s="16"/>
    </row>
    <row r="355" spans="1:60" ht="12.75" x14ac:dyDescent="0.2">
      <c r="A355" s="143"/>
      <c r="B355" s="349"/>
      <c r="C355" s="61"/>
      <c r="J355" s="16"/>
      <c r="S355" s="61"/>
      <c r="Z355" s="16"/>
      <c r="AI355" s="61"/>
      <c r="AP355" s="16"/>
      <c r="AY355" s="61"/>
      <c r="BF355" s="16"/>
      <c r="BG355" s="61"/>
      <c r="BH355" s="16"/>
    </row>
    <row r="356" spans="1:60" ht="12.75" x14ac:dyDescent="0.2">
      <c r="A356" s="143"/>
      <c r="B356" s="349"/>
      <c r="C356" s="61"/>
      <c r="J356" s="16"/>
      <c r="S356" s="61"/>
      <c r="Z356" s="16"/>
      <c r="AI356" s="61"/>
      <c r="AP356" s="16"/>
      <c r="AY356" s="61"/>
      <c r="BF356" s="16"/>
      <c r="BG356" s="61"/>
      <c r="BH356" s="16"/>
    </row>
    <row r="357" spans="1:60" ht="12.75" x14ac:dyDescent="0.2">
      <c r="A357" s="143"/>
      <c r="B357" s="349"/>
      <c r="C357" s="61"/>
      <c r="J357" s="16"/>
      <c r="S357" s="61"/>
      <c r="Z357" s="16"/>
      <c r="AI357" s="61"/>
      <c r="AP357" s="16"/>
      <c r="AY357" s="61"/>
      <c r="BF357" s="16"/>
      <c r="BG357" s="61"/>
      <c r="BH357" s="16"/>
    </row>
    <row r="358" spans="1:60" ht="12.75" x14ac:dyDescent="0.2">
      <c r="A358" s="143"/>
      <c r="B358" s="349"/>
      <c r="C358" s="61"/>
      <c r="J358" s="16"/>
      <c r="S358" s="61"/>
      <c r="Z358" s="16"/>
      <c r="AI358" s="61"/>
      <c r="AP358" s="16"/>
      <c r="AY358" s="61"/>
      <c r="BF358" s="16"/>
      <c r="BG358" s="61"/>
      <c r="BH358" s="16"/>
    </row>
    <row r="359" spans="1:60" ht="12.75" x14ac:dyDescent="0.2">
      <c r="A359" s="143"/>
      <c r="B359" s="349"/>
      <c r="C359" s="61"/>
      <c r="J359" s="16"/>
      <c r="S359" s="61"/>
      <c r="Z359" s="16"/>
      <c r="AI359" s="61"/>
      <c r="AP359" s="16"/>
      <c r="AY359" s="61"/>
      <c r="BF359" s="16"/>
      <c r="BG359" s="61"/>
      <c r="BH359" s="16"/>
    </row>
    <row r="360" spans="1:60" ht="12.75" x14ac:dyDescent="0.2">
      <c r="A360" s="143"/>
      <c r="B360" s="349"/>
      <c r="C360" s="61"/>
      <c r="J360" s="16"/>
      <c r="S360" s="61"/>
      <c r="Z360" s="16"/>
      <c r="AI360" s="61"/>
      <c r="AP360" s="16"/>
      <c r="AY360" s="61"/>
      <c r="BF360" s="16"/>
      <c r="BG360" s="61"/>
      <c r="BH360" s="16"/>
    </row>
    <row r="361" spans="1:60" ht="12.75" x14ac:dyDescent="0.2">
      <c r="A361" s="143"/>
      <c r="B361" s="349"/>
      <c r="C361" s="61"/>
      <c r="J361" s="16"/>
      <c r="S361" s="61"/>
      <c r="Z361" s="16"/>
      <c r="AI361" s="61"/>
      <c r="AP361" s="16"/>
      <c r="AY361" s="61"/>
      <c r="BF361" s="16"/>
      <c r="BG361" s="61"/>
      <c r="BH361" s="16"/>
    </row>
    <row r="362" spans="1:60" ht="12.75" x14ac:dyDescent="0.2">
      <c r="A362" s="143"/>
      <c r="B362" s="349"/>
      <c r="C362" s="61"/>
      <c r="J362" s="16"/>
      <c r="S362" s="61"/>
      <c r="Z362" s="16"/>
      <c r="AI362" s="61"/>
      <c r="AP362" s="16"/>
      <c r="AY362" s="61"/>
      <c r="BF362" s="16"/>
      <c r="BG362" s="61"/>
      <c r="BH362" s="16"/>
    </row>
    <row r="363" spans="1:60" ht="12.75" x14ac:dyDescent="0.2">
      <c r="A363" s="143"/>
      <c r="B363" s="349"/>
      <c r="C363" s="61"/>
      <c r="J363" s="16"/>
      <c r="S363" s="61"/>
      <c r="Z363" s="16"/>
      <c r="AI363" s="61"/>
      <c r="AP363" s="16"/>
      <c r="AY363" s="61"/>
      <c r="BF363" s="16"/>
      <c r="BG363" s="61"/>
      <c r="BH363" s="16"/>
    </row>
    <row r="364" spans="1:60" ht="12.75" x14ac:dyDescent="0.2">
      <c r="A364" s="143"/>
      <c r="B364" s="349"/>
      <c r="C364" s="61"/>
      <c r="J364" s="16"/>
      <c r="S364" s="61"/>
      <c r="Z364" s="16"/>
      <c r="AI364" s="61"/>
      <c r="AP364" s="16"/>
      <c r="AY364" s="61"/>
      <c r="BF364" s="16"/>
      <c r="BG364" s="61"/>
      <c r="BH364" s="16"/>
    </row>
    <row r="365" spans="1:60" ht="12.75" x14ac:dyDescent="0.2">
      <c r="A365" s="143"/>
      <c r="B365" s="349"/>
      <c r="C365" s="61"/>
      <c r="J365" s="16"/>
      <c r="S365" s="61"/>
      <c r="Z365" s="16"/>
      <c r="AI365" s="61"/>
      <c r="AP365" s="16"/>
      <c r="AY365" s="61"/>
      <c r="BF365" s="16"/>
      <c r="BG365" s="61"/>
      <c r="BH365" s="16"/>
    </row>
    <row r="366" spans="1:60" ht="12.75" x14ac:dyDescent="0.2">
      <c r="A366" s="143"/>
      <c r="B366" s="349"/>
      <c r="C366" s="61"/>
      <c r="J366" s="16"/>
      <c r="S366" s="61"/>
      <c r="Z366" s="16"/>
      <c r="AI366" s="61"/>
      <c r="AP366" s="16"/>
      <c r="AY366" s="61"/>
      <c r="BF366" s="16"/>
      <c r="BG366" s="61"/>
      <c r="BH366" s="16"/>
    </row>
    <row r="367" spans="1:60" ht="12.75" x14ac:dyDescent="0.2">
      <c r="A367" s="143"/>
      <c r="B367" s="349"/>
      <c r="C367" s="61"/>
      <c r="J367" s="16"/>
      <c r="S367" s="61"/>
      <c r="Z367" s="16"/>
      <c r="AI367" s="61"/>
      <c r="AP367" s="16"/>
      <c r="AY367" s="61"/>
      <c r="BF367" s="16"/>
      <c r="BG367" s="61"/>
      <c r="BH367" s="16"/>
    </row>
    <row r="368" spans="1:60" ht="12.75" x14ac:dyDescent="0.2">
      <c r="A368" s="143"/>
      <c r="B368" s="349"/>
      <c r="C368" s="61"/>
      <c r="J368" s="16"/>
      <c r="S368" s="61"/>
      <c r="Z368" s="16"/>
      <c r="AI368" s="61"/>
      <c r="AP368" s="16"/>
      <c r="AY368" s="61"/>
      <c r="BF368" s="16"/>
      <c r="BG368" s="61"/>
      <c r="BH368" s="16"/>
    </row>
    <row r="369" spans="1:60" ht="12.75" x14ac:dyDescent="0.2">
      <c r="A369" s="143"/>
      <c r="B369" s="349"/>
      <c r="C369" s="61"/>
      <c r="J369" s="16"/>
      <c r="S369" s="61"/>
      <c r="Z369" s="16"/>
      <c r="AI369" s="61"/>
      <c r="AP369" s="16"/>
      <c r="AY369" s="61"/>
      <c r="BF369" s="16"/>
      <c r="BG369" s="61"/>
      <c r="BH369" s="16"/>
    </row>
    <row r="370" spans="1:60" ht="12.75" x14ac:dyDescent="0.2">
      <c r="A370" s="143"/>
      <c r="B370" s="349"/>
      <c r="C370" s="61"/>
      <c r="J370" s="16"/>
      <c r="S370" s="61"/>
      <c r="Z370" s="16"/>
      <c r="AI370" s="61"/>
      <c r="AP370" s="16"/>
      <c r="AY370" s="61"/>
      <c r="BF370" s="16"/>
      <c r="BG370" s="61"/>
      <c r="BH370" s="16"/>
    </row>
    <row r="371" spans="1:60" ht="12.75" x14ac:dyDescent="0.2">
      <c r="A371" s="143"/>
      <c r="B371" s="349"/>
      <c r="C371" s="61"/>
      <c r="J371" s="16"/>
      <c r="S371" s="61"/>
      <c r="Z371" s="16"/>
      <c r="AI371" s="61"/>
      <c r="AP371" s="16"/>
      <c r="AY371" s="61"/>
      <c r="BF371" s="16"/>
      <c r="BG371" s="61"/>
      <c r="BH371" s="16"/>
    </row>
    <row r="372" spans="1:60" ht="12.75" x14ac:dyDescent="0.2">
      <c r="A372" s="143"/>
      <c r="B372" s="349"/>
      <c r="C372" s="61"/>
      <c r="J372" s="16"/>
      <c r="S372" s="61"/>
      <c r="Z372" s="16"/>
      <c r="AI372" s="61"/>
      <c r="AP372" s="16"/>
      <c r="AY372" s="61"/>
      <c r="BF372" s="16"/>
      <c r="BG372" s="61"/>
      <c r="BH372" s="16"/>
    </row>
    <row r="373" spans="1:60" ht="12.75" x14ac:dyDescent="0.2">
      <c r="A373" s="143"/>
      <c r="B373" s="349"/>
      <c r="C373" s="61"/>
      <c r="J373" s="16"/>
      <c r="S373" s="61"/>
      <c r="Z373" s="16"/>
      <c r="AI373" s="61"/>
      <c r="AP373" s="16"/>
      <c r="AY373" s="61"/>
      <c r="BF373" s="16"/>
      <c r="BG373" s="61"/>
      <c r="BH373" s="16"/>
    </row>
    <row r="374" spans="1:60" ht="12.75" x14ac:dyDescent="0.2">
      <c r="A374" s="143"/>
      <c r="B374" s="349"/>
      <c r="C374" s="61"/>
      <c r="J374" s="16"/>
      <c r="S374" s="61"/>
      <c r="Z374" s="16"/>
      <c r="AI374" s="61"/>
      <c r="AP374" s="16"/>
      <c r="AY374" s="61"/>
      <c r="BF374" s="16"/>
      <c r="BG374" s="61"/>
      <c r="BH374" s="16"/>
    </row>
    <row r="375" spans="1:60" ht="12.75" x14ac:dyDescent="0.2">
      <c r="A375" s="143"/>
      <c r="B375" s="349"/>
      <c r="C375" s="61"/>
      <c r="J375" s="16"/>
      <c r="S375" s="61"/>
      <c r="Z375" s="16"/>
      <c r="AI375" s="61"/>
      <c r="AP375" s="16"/>
      <c r="AY375" s="61"/>
      <c r="BF375" s="16"/>
      <c r="BG375" s="61"/>
      <c r="BH375" s="16"/>
    </row>
    <row r="376" spans="1:60" ht="12.75" x14ac:dyDescent="0.2">
      <c r="A376" s="143"/>
      <c r="B376" s="349"/>
      <c r="C376" s="61"/>
      <c r="J376" s="16"/>
      <c r="S376" s="61"/>
      <c r="Z376" s="16"/>
      <c r="AI376" s="61"/>
      <c r="AP376" s="16"/>
      <c r="AY376" s="61"/>
      <c r="BF376" s="16"/>
      <c r="BG376" s="61"/>
      <c r="BH376" s="16"/>
    </row>
    <row r="377" spans="1:60" ht="12.75" x14ac:dyDescent="0.2">
      <c r="A377" s="143"/>
      <c r="B377" s="349"/>
      <c r="C377" s="61"/>
      <c r="J377" s="16"/>
      <c r="S377" s="61"/>
      <c r="Z377" s="16"/>
      <c r="AI377" s="61"/>
      <c r="AP377" s="16"/>
      <c r="AY377" s="61"/>
      <c r="BF377" s="16"/>
      <c r="BG377" s="61"/>
      <c r="BH377" s="16"/>
    </row>
    <row r="378" spans="1:60" ht="12.75" x14ac:dyDescent="0.2">
      <c r="A378" s="143"/>
      <c r="B378" s="349"/>
      <c r="C378" s="61"/>
      <c r="J378" s="16"/>
      <c r="S378" s="61"/>
      <c r="Z378" s="16"/>
      <c r="AI378" s="61"/>
      <c r="AP378" s="16"/>
      <c r="AY378" s="61"/>
      <c r="BF378" s="16"/>
      <c r="BG378" s="61"/>
      <c r="BH378" s="16"/>
    </row>
    <row r="379" spans="1:60" ht="12.75" x14ac:dyDescent="0.2">
      <c r="A379" s="143"/>
      <c r="B379" s="349"/>
      <c r="C379" s="61"/>
      <c r="J379" s="16"/>
      <c r="S379" s="61"/>
      <c r="Z379" s="16"/>
      <c r="AI379" s="61"/>
      <c r="AP379" s="16"/>
      <c r="AY379" s="61"/>
      <c r="BF379" s="16"/>
      <c r="BG379" s="61"/>
      <c r="BH379" s="16"/>
    </row>
    <row r="380" spans="1:60" ht="12.75" x14ac:dyDescent="0.2">
      <c r="A380" s="143"/>
      <c r="B380" s="349"/>
      <c r="C380" s="61"/>
      <c r="J380" s="16"/>
      <c r="S380" s="61"/>
      <c r="Z380" s="16"/>
      <c r="AI380" s="61"/>
      <c r="AP380" s="16"/>
      <c r="AY380" s="61"/>
      <c r="BF380" s="16"/>
      <c r="BG380" s="61"/>
      <c r="BH380" s="16"/>
    </row>
    <row r="381" spans="1:60" ht="12.75" x14ac:dyDescent="0.2">
      <c r="A381" s="143"/>
      <c r="B381" s="349"/>
      <c r="C381" s="61"/>
      <c r="J381" s="16"/>
      <c r="S381" s="61"/>
      <c r="Z381" s="16"/>
      <c r="AI381" s="61"/>
      <c r="AP381" s="16"/>
      <c r="AY381" s="61"/>
      <c r="BF381" s="16"/>
      <c r="BG381" s="61"/>
      <c r="BH381" s="16"/>
    </row>
    <row r="382" spans="1:60" ht="12.75" x14ac:dyDescent="0.2">
      <c r="A382" s="143"/>
      <c r="B382" s="349"/>
      <c r="C382" s="61"/>
      <c r="J382" s="16"/>
      <c r="S382" s="61"/>
      <c r="Z382" s="16"/>
      <c r="AI382" s="61"/>
      <c r="AP382" s="16"/>
      <c r="AY382" s="61"/>
      <c r="BF382" s="16"/>
      <c r="BG382" s="61"/>
      <c r="BH382" s="16"/>
    </row>
    <row r="383" spans="1:60" ht="12.75" x14ac:dyDescent="0.2">
      <c r="A383" s="143"/>
      <c r="B383" s="349"/>
      <c r="C383" s="61"/>
      <c r="J383" s="16"/>
      <c r="S383" s="61"/>
      <c r="Z383" s="16"/>
      <c r="AI383" s="61"/>
      <c r="AP383" s="16"/>
      <c r="AY383" s="61"/>
      <c r="BF383" s="16"/>
      <c r="BG383" s="61"/>
      <c r="BH383" s="16"/>
    </row>
    <row r="384" spans="1:60" ht="12.75" x14ac:dyDescent="0.2">
      <c r="A384" s="143"/>
      <c r="B384" s="349"/>
      <c r="C384" s="61"/>
      <c r="J384" s="16"/>
      <c r="S384" s="61"/>
      <c r="Z384" s="16"/>
      <c r="AI384" s="61"/>
      <c r="AP384" s="16"/>
      <c r="AY384" s="61"/>
      <c r="BF384" s="16"/>
      <c r="BG384" s="61"/>
      <c r="BH384" s="16"/>
    </row>
    <row r="385" spans="1:60" ht="12.75" x14ac:dyDescent="0.2">
      <c r="A385" s="143"/>
      <c r="B385" s="349"/>
      <c r="C385" s="61"/>
      <c r="J385" s="16"/>
      <c r="S385" s="61"/>
      <c r="Z385" s="16"/>
      <c r="AI385" s="61"/>
      <c r="AP385" s="16"/>
      <c r="AY385" s="61"/>
      <c r="BF385" s="16"/>
      <c r="BG385" s="61"/>
      <c r="BH385" s="16"/>
    </row>
    <row r="386" spans="1:60" ht="12.75" x14ac:dyDescent="0.2">
      <c r="A386" s="143"/>
      <c r="B386" s="349"/>
      <c r="C386" s="61"/>
      <c r="J386" s="16"/>
      <c r="S386" s="61"/>
      <c r="Z386" s="16"/>
      <c r="AI386" s="61"/>
      <c r="AP386" s="16"/>
      <c r="AY386" s="61"/>
      <c r="BF386" s="16"/>
      <c r="BG386" s="61"/>
      <c r="BH386" s="16"/>
    </row>
    <row r="387" spans="1:60" ht="12.75" x14ac:dyDescent="0.2">
      <c r="A387" s="143"/>
      <c r="B387" s="349"/>
      <c r="C387" s="61"/>
      <c r="J387" s="16"/>
      <c r="S387" s="61"/>
      <c r="Z387" s="16"/>
      <c r="AI387" s="61"/>
      <c r="AP387" s="16"/>
      <c r="AY387" s="61"/>
      <c r="BF387" s="16"/>
      <c r="BG387" s="61"/>
      <c r="BH387" s="16"/>
    </row>
    <row r="388" spans="1:60" ht="12.75" x14ac:dyDescent="0.2">
      <c r="A388" s="143"/>
      <c r="B388" s="349"/>
      <c r="C388" s="61"/>
      <c r="J388" s="16"/>
      <c r="S388" s="61"/>
      <c r="Z388" s="16"/>
      <c r="AI388" s="61"/>
      <c r="AP388" s="16"/>
      <c r="AY388" s="61"/>
      <c r="BF388" s="16"/>
      <c r="BG388" s="61"/>
      <c r="BH388" s="16"/>
    </row>
    <row r="389" spans="1:60" ht="12.75" x14ac:dyDescent="0.2">
      <c r="A389" s="143"/>
      <c r="B389" s="349"/>
      <c r="C389" s="61"/>
      <c r="J389" s="16"/>
      <c r="S389" s="61"/>
      <c r="Z389" s="16"/>
      <c r="AI389" s="61"/>
      <c r="AP389" s="16"/>
      <c r="AY389" s="61"/>
      <c r="BF389" s="16"/>
      <c r="BG389" s="61"/>
      <c r="BH389" s="16"/>
    </row>
    <row r="390" spans="1:60" ht="12.75" x14ac:dyDescent="0.2">
      <c r="A390" s="143"/>
      <c r="B390" s="349"/>
      <c r="C390" s="61"/>
      <c r="J390" s="16"/>
      <c r="S390" s="61"/>
      <c r="Z390" s="16"/>
      <c r="AI390" s="61"/>
      <c r="AP390" s="16"/>
      <c r="AY390" s="61"/>
      <c r="BF390" s="16"/>
      <c r="BG390" s="61"/>
      <c r="BH390" s="16"/>
    </row>
    <row r="391" spans="1:60" ht="12.75" x14ac:dyDescent="0.2">
      <c r="A391" s="143"/>
      <c r="B391" s="349"/>
      <c r="C391" s="61"/>
      <c r="J391" s="16"/>
      <c r="S391" s="61"/>
      <c r="Z391" s="16"/>
      <c r="AI391" s="61"/>
      <c r="AP391" s="16"/>
      <c r="AY391" s="61"/>
      <c r="BF391" s="16"/>
      <c r="BG391" s="61"/>
      <c r="BH391" s="16"/>
    </row>
    <row r="392" spans="1:60" ht="12.75" x14ac:dyDescent="0.2">
      <c r="A392" s="143"/>
      <c r="B392" s="349"/>
      <c r="C392" s="61"/>
      <c r="J392" s="16"/>
      <c r="S392" s="61"/>
      <c r="Z392" s="16"/>
      <c r="AI392" s="61"/>
      <c r="AP392" s="16"/>
      <c r="AY392" s="61"/>
      <c r="BF392" s="16"/>
      <c r="BG392" s="61"/>
      <c r="BH392" s="16"/>
    </row>
    <row r="393" spans="1:60" ht="12.75" x14ac:dyDescent="0.2">
      <c r="A393" s="143"/>
      <c r="B393" s="349"/>
      <c r="C393" s="61"/>
      <c r="J393" s="16"/>
      <c r="S393" s="61"/>
      <c r="Z393" s="16"/>
      <c r="AI393" s="61"/>
      <c r="AP393" s="16"/>
      <c r="AY393" s="61"/>
      <c r="BF393" s="16"/>
      <c r="BG393" s="61"/>
      <c r="BH393" s="16"/>
    </row>
    <row r="394" spans="1:60" ht="12.75" x14ac:dyDescent="0.2">
      <c r="A394" s="143"/>
      <c r="B394" s="349"/>
      <c r="C394" s="61"/>
      <c r="J394" s="16"/>
      <c r="S394" s="61"/>
      <c r="Z394" s="16"/>
      <c r="AI394" s="61"/>
      <c r="AP394" s="16"/>
      <c r="AY394" s="61"/>
      <c r="BF394" s="16"/>
      <c r="BG394" s="61"/>
      <c r="BH394" s="16"/>
    </row>
    <row r="395" spans="1:60" ht="12.75" x14ac:dyDescent="0.2">
      <c r="A395" s="143"/>
      <c r="B395" s="349"/>
      <c r="C395" s="61"/>
      <c r="J395" s="16"/>
      <c r="S395" s="61"/>
      <c r="Z395" s="16"/>
      <c r="AI395" s="61"/>
      <c r="AP395" s="16"/>
      <c r="AY395" s="61"/>
      <c r="BF395" s="16"/>
      <c r="BG395" s="61"/>
      <c r="BH395" s="16"/>
    </row>
    <row r="396" spans="1:60" ht="12.75" x14ac:dyDescent="0.2">
      <c r="A396" s="143"/>
      <c r="B396" s="349"/>
      <c r="C396" s="61"/>
      <c r="J396" s="16"/>
      <c r="S396" s="61"/>
      <c r="Z396" s="16"/>
      <c r="AI396" s="61"/>
      <c r="AP396" s="16"/>
      <c r="AY396" s="61"/>
      <c r="BF396" s="16"/>
      <c r="BG396" s="61"/>
      <c r="BH396" s="16"/>
    </row>
    <row r="397" spans="1:60" ht="12.75" x14ac:dyDescent="0.2">
      <c r="A397" s="143"/>
      <c r="B397" s="349"/>
      <c r="C397" s="61"/>
      <c r="J397" s="16"/>
      <c r="S397" s="61"/>
      <c r="Z397" s="16"/>
      <c r="AI397" s="61"/>
      <c r="AP397" s="16"/>
      <c r="AY397" s="61"/>
      <c r="BF397" s="16"/>
      <c r="BG397" s="61"/>
      <c r="BH397" s="16"/>
    </row>
    <row r="398" spans="1:60" ht="12.75" x14ac:dyDescent="0.2">
      <c r="A398" s="143"/>
      <c r="B398" s="349"/>
      <c r="C398" s="61"/>
      <c r="J398" s="16"/>
      <c r="S398" s="61"/>
      <c r="Z398" s="16"/>
      <c r="AI398" s="61"/>
      <c r="AP398" s="16"/>
      <c r="AY398" s="61"/>
      <c r="BF398" s="16"/>
      <c r="BG398" s="61"/>
      <c r="BH398" s="16"/>
    </row>
    <row r="399" spans="1:60" ht="12.75" x14ac:dyDescent="0.2">
      <c r="A399" s="143"/>
      <c r="B399" s="349"/>
      <c r="C399" s="61"/>
      <c r="J399" s="16"/>
      <c r="S399" s="61"/>
      <c r="Z399" s="16"/>
      <c r="AI399" s="61"/>
      <c r="AP399" s="16"/>
      <c r="AY399" s="61"/>
      <c r="BF399" s="16"/>
      <c r="BG399" s="61"/>
      <c r="BH399" s="16"/>
    </row>
    <row r="400" spans="1:60" ht="12.75" x14ac:dyDescent="0.2">
      <c r="A400" s="143"/>
      <c r="B400" s="349"/>
      <c r="C400" s="61"/>
      <c r="J400" s="16"/>
      <c r="S400" s="61"/>
      <c r="Z400" s="16"/>
      <c r="AI400" s="61"/>
      <c r="AP400" s="16"/>
      <c r="AY400" s="61"/>
      <c r="BF400" s="16"/>
      <c r="BG400" s="61"/>
      <c r="BH400" s="16"/>
    </row>
    <row r="401" spans="1:60" ht="12.75" x14ac:dyDescent="0.2">
      <c r="A401" s="143"/>
      <c r="B401" s="349"/>
      <c r="C401" s="61"/>
      <c r="J401" s="16"/>
      <c r="S401" s="61"/>
      <c r="Z401" s="16"/>
      <c r="AI401" s="61"/>
      <c r="AP401" s="16"/>
      <c r="AY401" s="61"/>
      <c r="BF401" s="16"/>
      <c r="BG401" s="61"/>
      <c r="BH401" s="16"/>
    </row>
    <row r="402" spans="1:60" ht="12.75" x14ac:dyDescent="0.2">
      <c r="A402" s="143"/>
      <c r="B402" s="349"/>
      <c r="C402" s="61"/>
      <c r="J402" s="16"/>
      <c r="S402" s="61"/>
      <c r="Z402" s="16"/>
      <c r="AI402" s="61"/>
      <c r="AP402" s="16"/>
      <c r="AY402" s="61"/>
      <c r="BF402" s="16"/>
      <c r="BG402" s="61"/>
      <c r="BH402" s="16"/>
    </row>
    <row r="403" spans="1:60" ht="12.75" x14ac:dyDescent="0.2">
      <c r="A403" s="143"/>
      <c r="B403" s="349"/>
      <c r="C403" s="61"/>
      <c r="J403" s="16"/>
      <c r="S403" s="61"/>
      <c r="Z403" s="16"/>
      <c r="AI403" s="61"/>
      <c r="AP403" s="16"/>
      <c r="AY403" s="61"/>
      <c r="BF403" s="16"/>
      <c r="BG403" s="61"/>
      <c r="BH403" s="16"/>
    </row>
    <row r="404" spans="1:60" ht="12.75" x14ac:dyDescent="0.2">
      <c r="A404" s="143"/>
      <c r="B404" s="349"/>
      <c r="C404" s="61"/>
      <c r="J404" s="16"/>
      <c r="S404" s="61"/>
      <c r="Z404" s="16"/>
      <c r="AI404" s="61"/>
      <c r="AP404" s="16"/>
      <c r="AY404" s="61"/>
      <c r="BF404" s="16"/>
      <c r="BG404" s="61"/>
      <c r="BH404" s="16"/>
    </row>
    <row r="405" spans="1:60" ht="12.75" x14ac:dyDescent="0.2">
      <c r="A405" s="143"/>
      <c r="B405" s="349"/>
      <c r="C405" s="61"/>
      <c r="J405" s="16"/>
      <c r="S405" s="61"/>
      <c r="Z405" s="16"/>
      <c r="AI405" s="61"/>
      <c r="AP405" s="16"/>
      <c r="AY405" s="61"/>
      <c r="BF405" s="16"/>
      <c r="BG405" s="61"/>
      <c r="BH405" s="16"/>
    </row>
    <row r="406" spans="1:60" ht="12.75" x14ac:dyDescent="0.2">
      <c r="A406" s="143"/>
      <c r="B406" s="349"/>
      <c r="C406" s="61"/>
      <c r="J406" s="16"/>
      <c r="S406" s="61"/>
      <c r="Z406" s="16"/>
      <c r="AI406" s="61"/>
      <c r="AP406" s="16"/>
      <c r="AY406" s="61"/>
      <c r="BF406" s="16"/>
      <c r="BG406" s="61"/>
      <c r="BH406" s="16"/>
    </row>
    <row r="407" spans="1:60" ht="12.75" x14ac:dyDescent="0.2">
      <c r="A407" s="143"/>
      <c r="B407" s="349"/>
      <c r="C407" s="61"/>
      <c r="J407" s="16"/>
      <c r="S407" s="61"/>
      <c r="Z407" s="16"/>
      <c r="AI407" s="61"/>
      <c r="AP407" s="16"/>
      <c r="AY407" s="61"/>
      <c r="BF407" s="16"/>
      <c r="BG407" s="61"/>
      <c r="BH407" s="16"/>
    </row>
    <row r="408" spans="1:60" ht="12.75" x14ac:dyDescent="0.2">
      <c r="A408" s="143"/>
      <c r="B408" s="349"/>
      <c r="C408" s="61"/>
      <c r="J408" s="16"/>
      <c r="S408" s="61"/>
      <c r="Z408" s="16"/>
      <c r="AI408" s="61"/>
      <c r="AP408" s="16"/>
      <c r="AY408" s="61"/>
      <c r="BF408" s="16"/>
      <c r="BG408" s="61"/>
      <c r="BH408" s="16"/>
    </row>
    <row r="409" spans="1:60" ht="12.75" x14ac:dyDescent="0.2">
      <c r="A409" s="143"/>
      <c r="B409" s="349"/>
      <c r="C409" s="61"/>
      <c r="J409" s="16"/>
      <c r="S409" s="61"/>
      <c r="Z409" s="16"/>
      <c r="AI409" s="61"/>
      <c r="AP409" s="16"/>
      <c r="AY409" s="61"/>
      <c r="BF409" s="16"/>
      <c r="BG409" s="61"/>
      <c r="BH409" s="16"/>
    </row>
    <row r="410" spans="1:60" ht="12.75" x14ac:dyDescent="0.2">
      <c r="A410" s="143"/>
      <c r="B410" s="349"/>
      <c r="C410" s="61"/>
      <c r="J410" s="16"/>
      <c r="S410" s="61"/>
      <c r="Z410" s="16"/>
      <c r="AI410" s="61"/>
      <c r="AP410" s="16"/>
      <c r="AY410" s="61"/>
      <c r="BF410" s="16"/>
      <c r="BG410" s="61"/>
      <c r="BH410" s="16"/>
    </row>
    <row r="411" spans="1:60" ht="12.75" x14ac:dyDescent="0.2">
      <c r="A411" s="143"/>
      <c r="B411" s="349"/>
      <c r="C411" s="61"/>
      <c r="J411" s="16"/>
      <c r="S411" s="61"/>
      <c r="Z411" s="16"/>
      <c r="AI411" s="61"/>
      <c r="AP411" s="16"/>
      <c r="AY411" s="61"/>
      <c r="BF411" s="16"/>
      <c r="BG411" s="61"/>
      <c r="BH411" s="16"/>
    </row>
    <row r="412" spans="1:60" ht="12.75" x14ac:dyDescent="0.2">
      <c r="A412" s="143"/>
      <c r="B412" s="349"/>
      <c r="C412" s="61"/>
      <c r="J412" s="16"/>
      <c r="S412" s="61"/>
      <c r="Z412" s="16"/>
      <c r="AI412" s="61"/>
      <c r="AP412" s="16"/>
      <c r="AY412" s="61"/>
      <c r="BF412" s="16"/>
      <c r="BG412" s="61"/>
      <c r="BH412" s="16"/>
    </row>
    <row r="413" spans="1:60" ht="12.75" x14ac:dyDescent="0.2">
      <c r="A413" s="143"/>
      <c r="B413" s="349"/>
      <c r="C413" s="61"/>
      <c r="J413" s="16"/>
      <c r="S413" s="61"/>
      <c r="Z413" s="16"/>
      <c r="AI413" s="61"/>
      <c r="AP413" s="16"/>
      <c r="AY413" s="61"/>
      <c r="BF413" s="16"/>
      <c r="BG413" s="61"/>
      <c r="BH413" s="16"/>
    </row>
    <row r="414" spans="1:60" ht="12.75" x14ac:dyDescent="0.2">
      <c r="A414" s="143"/>
      <c r="B414" s="349"/>
      <c r="C414" s="61"/>
      <c r="J414" s="16"/>
      <c r="S414" s="61"/>
      <c r="Z414" s="16"/>
      <c r="AI414" s="61"/>
      <c r="AP414" s="16"/>
      <c r="AY414" s="61"/>
      <c r="BF414" s="16"/>
      <c r="BG414" s="61"/>
      <c r="BH414" s="16"/>
    </row>
    <row r="415" spans="1:60" ht="12.75" x14ac:dyDescent="0.2">
      <c r="A415" s="143"/>
      <c r="B415" s="349"/>
      <c r="C415" s="61"/>
      <c r="J415" s="16"/>
      <c r="S415" s="61"/>
      <c r="Z415" s="16"/>
      <c r="AI415" s="61"/>
      <c r="AP415" s="16"/>
      <c r="AY415" s="61"/>
      <c r="BF415" s="16"/>
      <c r="BG415" s="61"/>
      <c r="BH415" s="16"/>
    </row>
    <row r="416" spans="1:60" ht="12.75" x14ac:dyDescent="0.2">
      <c r="A416" s="143"/>
      <c r="B416" s="349"/>
      <c r="C416" s="61"/>
      <c r="J416" s="16"/>
      <c r="S416" s="61"/>
      <c r="Z416" s="16"/>
      <c r="AI416" s="61"/>
      <c r="AP416" s="16"/>
      <c r="AY416" s="61"/>
      <c r="BF416" s="16"/>
      <c r="BG416" s="61"/>
      <c r="BH416" s="16"/>
    </row>
    <row r="417" spans="1:60" ht="12.75" x14ac:dyDescent="0.2">
      <c r="A417" s="143"/>
      <c r="B417" s="349"/>
      <c r="C417" s="61"/>
      <c r="J417" s="16"/>
      <c r="S417" s="61"/>
      <c r="Z417" s="16"/>
      <c r="AI417" s="61"/>
      <c r="AP417" s="16"/>
      <c r="AY417" s="61"/>
      <c r="BF417" s="16"/>
      <c r="BG417" s="61"/>
      <c r="BH417" s="16"/>
    </row>
    <row r="418" spans="1:60" ht="12.75" x14ac:dyDescent="0.2">
      <c r="A418" s="143"/>
      <c r="B418" s="349"/>
      <c r="C418" s="61"/>
      <c r="J418" s="16"/>
      <c r="S418" s="61"/>
      <c r="Z418" s="16"/>
      <c r="AI418" s="61"/>
      <c r="AP418" s="16"/>
      <c r="AY418" s="61"/>
      <c r="BF418" s="16"/>
      <c r="BG418" s="61"/>
      <c r="BH418" s="16"/>
    </row>
    <row r="419" spans="1:60" ht="12.75" x14ac:dyDescent="0.2">
      <c r="A419" s="143"/>
      <c r="B419" s="349"/>
      <c r="C419" s="61"/>
      <c r="J419" s="16"/>
      <c r="S419" s="61"/>
      <c r="Z419" s="16"/>
      <c r="AI419" s="61"/>
      <c r="AP419" s="16"/>
      <c r="AY419" s="61"/>
      <c r="BF419" s="16"/>
      <c r="BG419" s="61"/>
      <c r="BH419" s="16"/>
    </row>
    <row r="420" spans="1:60" ht="12.75" x14ac:dyDescent="0.2">
      <c r="A420" s="143"/>
      <c r="B420" s="349"/>
      <c r="C420" s="61"/>
      <c r="J420" s="16"/>
      <c r="S420" s="61"/>
      <c r="Z420" s="16"/>
      <c r="AI420" s="61"/>
      <c r="AP420" s="16"/>
      <c r="AY420" s="61"/>
      <c r="BF420" s="16"/>
      <c r="BG420" s="61"/>
      <c r="BH420" s="16"/>
    </row>
    <row r="421" spans="1:60" ht="12.75" x14ac:dyDescent="0.2">
      <c r="A421" s="143"/>
      <c r="B421" s="349"/>
      <c r="C421" s="61"/>
      <c r="J421" s="16"/>
      <c r="S421" s="61"/>
      <c r="Z421" s="16"/>
      <c r="AI421" s="61"/>
      <c r="AP421" s="16"/>
      <c r="AY421" s="61"/>
      <c r="BF421" s="16"/>
      <c r="BG421" s="61"/>
      <c r="BH421" s="16"/>
    </row>
    <row r="422" spans="1:60" ht="12.75" x14ac:dyDescent="0.2">
      <c r="A422" s="143"/>
      <c r="B422" s="349"/>
      <c r="C422" s="61"/>
      <c r="J422" s="16"/>
      <c r="S422" s="61"/>
      <c r="Z422" s="16"/>
      <c r="AI422" s="61"/>
      <c r="AP422" s="16"/>
      <c r="AY422" s="61"/>
      <c r="BF422" s="16"/>
      <c r="BG422" s="61"/>
      <c r="BH422" s="16"/>
    </row>
    <row r="423" spans="1:60" ht="12.75" x14ac:dyDescent="0.2">
      <c r="A423" s="143"/>
      <c r="B423" s="349"/>
      <c r="C423" s="61"/>
      <c r="J423" s="16"/>
      <c r="S423" s="61"/>
      <c r="Z423" s="16"/>
      <c r="AI423" s="61"/>
      <c r="AP423" s="16"/>
      <c r="AY423" s="61"/>
      <c r="BF423" s="16"/>
      <c r="BG423" s="61"/>
      <c r="BH423" s="16"/>
    </row>
    <row r="424" spans="1:60" ht="12.75" x14ac:dyDescent="0.2">
      <c r="A424" s="143"/>
      <c r="B424" s="349"/>
      <c r="C424" s="61"/>
      <c r="J424" s="16"/>
      <c r="S424" s="61"/>
      <c r="Z424" s="16"/>
      <c r="AI424" s="61"/>
      <c r="AP424" s="16"/>
      <c r="AY424" s="61"/>
      <c r="BF424" s="16"/>
      <c r="BG424" s="61"/>
      <c r="BH424" s="16"/>
    </row>
    <row r="425" spans="1:60" ht="12.75" x14ac:dyDescent="0.2">
      <c r="A425" s="143"/>
      <c r="B425" s="349"/>
      <c r="C425" s="61"/>
      <c r="J425" s="16"/>
      <c r="S425" s="61"/>
      <c r="Z425" s="16"/>
      <c r="AI425" s="61"/>
      <c r="AP425" s="16"/>
      <c r="AY425" s="61"/>
      <c r="BF425" s="16"/>
      <c r="BG425" s="61"/>
      <c r="BH425" s="16"/>
    </row>
    <row r="426" spans="1:60" ht="12.75" x14ac:dyDescent="0.2">
      <c r="A426" s="143"/>
      <c r="B426" s="349"/>
      <c r="C426" s="61"/>
      <c r="J426" s="16"/>
      <c r="S426" s="61"/>
      <c r="Z426" s="16"/>
      <c r="AI426" s="61"/>
      <c r="AP426" s="16"/>
      <c r="AY426" s="61"/>
      <c r="BF426" s="16"/>
      <c r="BG426" s="61"/>
      <c r="BH426" s="16"/>
    </row>
    <row r="427" spans="1:60" ht="12.75" x14ac:dyDescent="0.2">
      <c r="A427" s="143"/>
      <c r="B427" s="349"/>
      <c r="C427" s="61"/>
      <c r="J427" s="16"/>
      <c r="S427" s="61"/>
      <c r="Z427" s="16"/>
      <c r="AI427" s="61"/>
      <c r="AP427" s="16"/>
      <c r="AY427" s="61"/>
      <c r="BF427" s="16"/>
      <c r="BG427" s="61"/>
      <c r="BH427" s="16"/>
    </row>
    <row r="428" spans="1:60" ht="12.75" x14ac:dyDescent="0.2">
      <c r="A428" s="143"/>
      <c r="B428" s="349"/>
      <c r="C428" s="61"/>
      <c r="J428" s="16"/>
      <c r="S428" s="61"/>
      <c r="Z428" s="16"/>
      <c r="AI428" s="61"/>
      <c r="AP428" s="16"/>
      <c r="AY428" s="61"/>
      <c r="BF428" s="16"/>
      <c r="BG428" s="61"/>
      <c r="BH428" s="16"/>
    </row>
    <row r="429" spans="1:60" ht="12.75" x14ac:dyDescent="0.2">
      <c r="A429" s="143"/>
      <c r="B429" s="349"/>
      <c r="C429" s="61"/>
      <c r="J429" s="16"/>
      <c r="S429" s="61"/>
      <c r="Z429" s="16"/>
      <c r="AI429" s="61"/>
      <c r="AP429" s="16"/>
      <c r="AY429" s="61"/>
      <c r="BF429" s="16"/>
      <c r="BG429" s="61"/>
      <c r="BH429" s="16"/>
    </row>
    <row r="430" spans="1:60" ht="12.75" x14ac:dyDescent="0.2">
      <c r="A430" s="143"/>
      <c r="B430" s="349"/>
      <c r="C430" s="61"/>
      <c r="J430" s="16"/>
      <c r="S430" s="61"/>
      <c r="Z430" s="16"/>
      <c r="AI430" s="61"/>
      <c r="AP430" s="16"/>
      <c r="AY430" s="61"/>
      <c r="BF430" s="16"/>
      <c r="BG430" s="61"/>
      <c r="BH430" s="16"/>
    </row>
    <row r="431" spans="1:60" ht="12.75" x14ac:dyDescent="0.2">
      <c r="A431" s="143"/>
      <c r="B431" s="349"/>
      <c r="C431" s="61"/>
      <c r="J431" s="16"/>
      <c r="S431" s="61"/>
      <c r="Z431" s="16"/>
      <c r="AI431" s="61"/>
      <c r="AP431" s="16"/>
      <c r="AY431" s="61"/>
      <c r="BF431" s="16"/>
      <c r="BG431" s="61"/>
      <c r="BH431" s="16"/>
    </row>
    <row r="432" spans="1:60" ht="12.75" x14ac:dyDescent="0.2">
      <c r="A432" s="143"/>
      <c r="B432" s="349"/>
      <c r="C432" s="61"/>
      <c r="J432" s="16"/>
      <c r="S432" s="61"/>
      <c r="Z432" s="16"/>
      <c r="AI432" s="61"/>
      <c r="AP432" s="16"/>
      <c r="AY432" s="61"/>
      <c r="BF432" s="16"/>
      <c r="BG432" s="61"/>
      <c r="BH432" s="16"/>
    </row>
    <row r="433" spans="1:60" ht="12.75" x14ac:dyDescent="0.2">
      <c r="A433" s="143"/>
      <c r="B433" s="349"/>
      <c r="C433" s="61"/>
      <c r="J433" s="16"/>
      <c r="S433" s="61"/>
      <c r="Z433" s="16"/>
      <c r="AI433" s="61"/>
      <c r="AP433" s="16"/>
      <c r="AY433" s="61"/>
      <c r="BF433" s="16"/>
      <c r="BG433" s="61"/>
      <c r="BH433" s="16"/>
    </row>
    <row r="434" spans="1:60" ht="12.75" x14ac:dyDescent="0.2">
      <c r="A434" s="143"/>
      <c r="B434" s="349"/>
      <c r="C434" s="61"/>
      <c r="J434" s="16"/>
      <c r="S434" s="61"/>
      <c r="Z434" s="16"/>
      <c r="AI434" s="61"/>
      <c r="AP434" s="16"/>
      <c r="AY434" s="61"/>
      <c r="BF434" s="16"/>
      <c r="BG434" s="61"/>
      <c r="BH434" s="16"/>
    </row>
    <row r="435" spans="1:60" ht="12.75" x14ac:dyDescent="0.2">
      <c r="A435" s="143"/>
      <c r="B435" s="349"/>
      <c r="C435" s="61"/>
      <c r="J435" s="16"/>
      <c r="S435" s="61"/>
      <c r="Z435" s="16"/>
      <c r="AI435" s="61"/>
      <c r="AP435" s="16"/>
      <c r="AY435" s="61"/>
      <c r="BF435" s="16"/>
      <c r="BG435" s="61"/>
      <c r="BH435" s="16"/>
    </row>
    <row r="436" spans="1:60" ht="12.75" x14ac:dyDescent="0.2">
      <c r="A436" s="143"/>
      <c r="B436" s="349"/>
      <c r="C436" s="61"/>
      <c r="J436" s="16"/>
      <c r="S436" s="61"/>
      <c r="Z436" s="16"/>
      <c r="AI436" s="61"/>
      <c r="AP436" s="16"/>
      <c r="AY436" s="61"/>
      <c r="BF436" s="16"/>
      <c r="BG436" s="61"/>
      <c r="BH436" s="16"/>
    </row>
    <row r="437" spans="1:60" ht="12.75" x14ac:dyDescent="0.2">
      <c r="A437" s="143"/>
      <c r="B437" s="349"/>
      <c r="C437" s="61"/>
      <c r="J437" s="16"/>
      <c r="S437" s="61"/>
      <c r="Z437" s="16"/>
      <c r="AI437" s="61"/>
      <c r="AP437" s="16"/>
      <c r="AY437" s="61"/>
      <c r="BF437" s="16"/>
      <c r="BG437" s="61"/>
      <c r="BH437" s="16"/>
    </row>
    <row r="438" spans="1:60" ht="12.75" x14ac:dyDescent="0.2">
      <c r="A438" s="143"/>
      <c r="B438" s="349"/>
      <c r="C438" s="61"/>
      <c r="J438" s="16"/>
      <c r="S438" s="61"/>
      <c r="Z438" s="16"/>
      <c r="AI438" s="61"/>
      <c r="AP438" s="16"/>
      <c r="AY438" s="61"/>
      <c r="BF438" s="16"/>
      <c r="BG438" s="61"/>
      <c r="BH438" s="16"/>
    </row>
    <row r="439" spans="1:60" ht="12.75" x14ac:dyDescent="0.2">
      <c r="A439" s="143"/>
      <c r="B439" s="349"/>
      <c r="C439" s="61"/>
      <c r="J439" s="16"/>
      <c r="S439" s="61"/>
      <c r="Z439" s="16"/>
      <c r="AI439" s="61"/>
      <c r="AP439" s="16"/>
      <c r="AY439" s="61"/>
      <c r="BF439" s="16"/>
      <c r="BG439" s="61"/>
      <c r="BH439" s="16"/>
    </row>
    <row r="440" spans="1:60" ht="12.75" x14ac:dyDescent="0.2">
      <c r="A440" s="143"/>
      <c r="B440" s="349"/>
      <c r="C440" s="61"/>
      <c r="J440" s="16"/>
      <c r="S440" s="61"/>
      <c r="Z440" s="16"/>
      <c r="AI440" s="61"/>
      <c r="AP440" s="16"/>
      <c r="AY440" s="61"/>
      <c r="BF440" s="16"/>
      <c r="BG440" s="61"/>
      <c r="BH440" s="16"/>
    </row>
    <row r="441" spans="1:60" ht="12.75" x14ac:dyDescent="0.2">
      <c r="A441" s="143"/>
      <c r="B441" s="349"/>
      <c r="C441" s="61"/>
      <c r="J441" s="16"/>
      <c r="S441" s="61"/>
      <c r="Z441" s="16"/>
      <c r="AI441" s="61"/>
      <c r="AP441" s="16"/>
      <c r="AY441" s="61"/>
      <c r="BF441" s="16"/>
      <c r="BG441" s="61"/>
      <c r="BH441" s="16"/>
    </row>
    <row r="442" spans="1:60" ht="12.75" x14ac:dyDescent="0.2">
      <c r="A442" s="143"/>
      <c r="B442" s="349"/>
      <c r="C442" s="61"/>
      <c r="J442" s="16"/>
      <c r="S442" s="61"/>
      <c r="Z442" s="16"/>
      <c r="AI442" s="61"/>
      <c r="AP442" s="16"/>
      <c r="AY442" s="61"/>
      <c r="BF442" s="16"/>
      <c r="BG442" s="61"/>
      <c r="BH442" s="16"/>
    </row>
    <row r="443" spans="1:60" ht="12.75" x14ac:dyDescent="0.2">
      <c r="A443" s="143"/>
      <c r="B443" s="349"/>
      <c r="C443" s="61"/>
      <c r="J443" s="16"/>
      <c r="S443" s="61"/>
      <c r="Z443" s="16"/>
      <c r="AI443" s="61"/>
      <c r="AP443" s="16"/>
      <c r="AY443" s="61"/>
      <c r="BF443" s="16"/>
      <c r="BG443" s="61"/>
      <c r="BH443" s="16"/>
    </row>
    <row r="444" spans="1:60" ht="12.75" x14ac:dyDescent="0.2">
      <c r="A444" s="143"/>
      <c r="B444" s="349"/>
      <c r="C444" s="61"/>
      <c r="J444" s="16"/>
      <c r="S444" s="61"/>
      <c r="Z444" s="16"/>
      <c r="AI444" s="61"/>
      <c r="AP444" s="16"/>
      <c r="AY444" s="61"/>
      <c r="BF444" s="16"/>
      <c r="BG444" s="61"/>
      <c r="BH444" s="16"/>
    </row>
    <row r="445" spans="1:60" ht="12.75" x14ac:dyDescent="0.2">
      <c r="A445" s="143"/>
      <c r="B445" s="349"/>
      <c r="C445" s="61"/>
      <c r="J445" s="16"/>
      <c r="S445" s="61"/>
      <c r="Z445" s="16"/>
      <c r="AI445" s="61"/>
      <c r="AP445" s="16"/>
      <c r="AY445" s="61"/>
      <c r="BF445" s="16"/>
      <c r="BG445" s="61"/>
      <c r="BH445" s="16"/>
    </row>
    <row r="446" spans="1:60" ht="12.75" x14ac:dyDescent="0.2">
      <c r="A446" s="143"/>
      <c r="B446" s="349"/>
      <c r="C446" s="61"/>
      <c r="J446" s="16"/>
      <c r="S446" s="61"/>
      <c r="Z446" s="16"/>
      <c r="AI446" s="61"/>
      <c r="AP446" s="16"/>
      <c r="AY446" s="61"/>
      <c r="BF446" s="16"/>
      <c r="BG446" s="61"/>
      <c r="BH446" s="16"/>
    </row>
    <row r="447" spans="1:60" ht="12.75" x14ac:dyDescent="0.2">
      <c r="A447" s="143"/>
      <c r="B447" s="349"/>
      <c r="C447" s="61"/>
      <c r="J447" s="16"/>
      <c r="S447" s="61"/>
      <c r="Z447" s="16"/>
      <c r="AI447" s="61"/>
      <c r="AP447" s="16"/>
      <c r="AY447" s="61"/>
      <c r="BF447" s="16"/>
      <c r="BG447" s="61"/>
      <c r="BH447" s="16"/>
    </row>
    <row r="448" spans="1:60" ht="12.75" x14ac:dyDescent="0.2">
      <c r="A448" s="143"/>
      <c r="B448" s="349"/>
      <c r="C448" s="61"/>
      <c r="J448" s="16"/>
      <c r="S448" s="61"/>
      <c r="Z448" s="16"/>
      <c r="AI448" s="61"/>
      <c r="AP448" s="16"/>
      <c r="AY448" s="61"/>
      <c r="BF448" s="16"/>
      <c r="BG448" s="61"/>
      <c r="BH448" s="16"/>
    </row>
    <row r="449" spans="1:60" ht="12.75" x14ac:dyDescent="0.2">
      <c r="A449" s="143"/>
      <c r="B449" s="349"/>
      <c r="C449" s="61"/>
      <c r="J449" s="16"/>
      <c r="S449" s="61"/>
      <c r="Z449" s="16"/>
      <c r="AI449" s="61"/>
      <c r="AP449" s="16"/>
      <c r="AY449" s="61"/>
      <c r="BF449" s="16"/>
      <c r="BG449" s="61"/>
      <c r="BH449" s="16"/>
    </row>
    <row r="450" spans="1:60" ht="12.75" x14ac:dyDescent="0.2">
      <c r="A450" s="143"/>
      <c r="B450" s="349"/>
      <c r="C450" s="61"/>
      <c r="J450" s="16"/>
      <c r="S450" s="61"/>
      <c r="Z450" s="16"/>
      <c r="AI450" s="61"/>
      <c r="AP450" s="16"/>
      <c r="AY450" s="61"/>
      <c r="BF450" s="16"/>
      <c r="BG450" s="61"/>
      <c r="BH450" s="16"/>
    </row>
    <row r="451" spans="1:60" ht="12.75" x14ac:dyDescent="0.2">
      <c r="A451" s="143"/>
      <c r="B451" s="349"/>
      <c r="C451" s="61"/>
      <c r="J451" s="16"/>
      <c r="S451" s="61"/>
      <c r="Z451" s="16"/>
      <c r="AI451" s="61"/>
      <c r="AP451" s="16"/>
      <c r="AY451" s="61"/>
      <c r="BF451" s="16"/>
      <c r="BG451" s="61"/>
      <c r="BH451" s="16"/>
    </row>
    <row r="452" spans="1:60" ht="12.75" x14ac:dyDescent="0.2">
      <c r="A452" s="143"/>
      <c r="B452" s="349"/>
      <c r="C452" s="61"/>
      <c r="J452" s="16"/>
      <c r="S452" s="61"/>
      <c r="Z452" s="16"/>
      <c r="AI452" s="61"/>
      <c r="AP452" s="16"/>
      <c r="AY452" s="61"/>
      <c r="BF452" s="16"/>
      <c r="BG452" s="61"/>
      <c r="BH452" s="16"/>
    </row>
    <row r="453" spans="1:60" ht="12.75" x14ac:dyDescent="0.2">
      <c r="A453" s="143"/>
      <c r="B453" s="349"/>
      <c r="C453" s="61"/>
      <c r="J453" s="16"/>
      <c r="S453" s="61"/>
      <c r="Z453" s="16"/>
      <c r="AI453" s="61"/>
      <c r="AP453" s="16"/>
      <c r="AY453" s="61"/>
      <c r="BF453" s="16"/>
      <c r="BG453" s="61"/>
      <c r="BH453" s="16"/>
    </row>
    <row r="454" spans="1:60" ht="12.75" x14ac:dyDescent="0.2">
      <c r="A454" s="143"/>
      <c r="B454" s="349"/>
      <c r="C454" s="61"/>
      <c r="J454" s="16"/>
      <c r="S454" s="61"/>
      <c r="Z454" s="16"/>
      <c r="AI454" s="61"/>
      <c r="AP454" s="16"/>
      <c r="AY454" s="61"/>
      <c r="BF454" s="16"/>
      <c r="BG454" s="61"/>
      <c r="BH454" s="16"/>
    </row>
    <row r="455" spans="1:60" ht="12.75" x14ac:dyDescent="0.2">
      <c r="A455" s="143"/>
      <c r="B455" s="349"/>
      <c r="C455" s="61"/>
      <c r="J455" s="16"/>
      <c r="S455" s="61"/>
      <c r="Z455" s="16"/>
      <c r="AI455" s="61"/>
      <c r="AP455" s="16"/>
      <c r="AY455" s="61"/>
      <c r="BF455" s="16"/>
      <c r="BG455" s="61"/>
      <c r="BH455" s="16"/>
    </row>
    <row r="456" spans="1:60" ht="12.75" x14ac:dyDescent="0.2">
      <c r="A456" s="143"/>
      <c r="B456" s="349"/>
      <c r="C456" s="61"/>
      <c r="J456" s="16"/>
      <c r="S456" s="61"/>
      <c r="Z456" s="16"/>
      <c r="AI456" s="61"/>
      <c r="AP456" s="16"/>
      <c r="AY456" s="61"/>
      <c r="BF456" s="16"/>
      <c r="BG456" s="61"/>
      <c r="BH456" s="16"/>
    </row>
    <row r="457" spans="1:60" ht="12.75" x14ac:dyDescent="0.2">
      <c r="A457" s="143"/>
      <c r="B457" s="349"/>
      <c r="C457" s="61"/>
      <c r="J457" s="16"/>
      <c r="S457" s="61"/>
      <c r="Z457" s="16"/>
      <c r="AI457" s="61"/>
      <c r="AP457" s="16"/>
      <c r="AY457" s="61"/>
      <c r="BF457" s="16"/>
      <c r="BG457" s="61"/>
      <c r="BH457" s="16"/>
    </row>
    <row r="458" spans="1:60" ht="12.75" x14ac:dyDescent="0.2">
      <c r="A458" s="143"/>
      <c r="B458" s="349"/>
      <c r="C458" s="61"/>
      <c r="J458" s="16"/>
      <c r="S458" s="61"/>
      <c r="Z458" s="16"/>
      <c r="AI458" s="61"/>
      <c r="AP458" s="16"/>
      <c r="AY458" s="61"/>
      <c r="BF458" s="16"/>
      <c r="BG458" s="61"/>
      <c r="BH458" s="16"/>
    </row>
    <row r="459" spans="1:60" ht="12.75" x14ac:dyDescent="0.2">
      <c r="A459" s="143"/>
      <c r="B459" s="349"/>
      <c r="C459" s="61"/>
      <c r="J459" s="16"/>
      <c r="S459" s="61"/>
      <c r="Z459" s="16"/>
      <c r="AI459" s="61"/>
      <c r="AP459" s="16"/>
      <c r="AY459" s="61"/>
      <c r="BF459" s="16"/>
      <c r="BG459" s="61"/>
      <c r="BH459" s="16"/>
    </row>
    <row r="460" spans="1:60" ht="12.75" x14ac:dyDescent="0.2">
      <c r="A460" s="143"/>
      <c r="B460" s="349"/>
      <c r="C460" s="61"/>
      <c r="J460" s="16"/>
      <c r="S460" s="61"/>
      <c r="Z460" s="16"/>
      <c r="AI460" s="61"/>
      <c r="AP460" s="16"/>
      <c r="AY460" s="61"/>
      <c r="BF460" s="16"/>
      <c r="BG460" s="61"/>
      <c r="BH460" s="16"/>
    </row>
    <row r="461" spans="1:60" ht="12.75" x14ac:dyDescent="0.2">
      <c r="A461" s="143"/>
      <c r="B461" s="349"/>
      <c r="C461" s="61"/>
      <c r="J461" s="16"/>
      <c r="S461" s="61"/>
      <c r="Z461" s="16"/>
      <c r="AI461" s="61"/>
      <c r="AP461" s="16"/>
      <c r="AY461" s="61"/>
      <c r="BF461" s="16"/>
      <c r="BG461" s="61"/>
      <c r="BH461" s="16"/>
    </row>
    <row r="462" spans="1:60" ht="12.75" x14ac:dyDescent="0.2">
      <c r="A462" s="143"/>
      <c r="B462" s="349"/>
      <c r="C462" s="61"/>
      <c r="J462" s="16"/>
      <c r="S462" s="61"/>
      <c r="Z462" s="16"/>
      <c r="AI462" s="61"/>
      <c r="AP462" s="16"/>
      <c r="AY462" s="61"/>
      <c r="BF462" s="16"/>
      <c r="BG462" s="61"/>
      <c r="BH462" s="16"/>
    </row>
    <row r="463" spans="1:60" ht="12.75" x14ac:dyDescent="0.2">
      <c r="A463" s="143"/>
      <c r="B463" s="349"/>
      <c r="C463" s="61"/>
      <c r="J463" s="16"/>
      <c r="S463" s="61"/>
      <c r="Z463" s="16"/>
      <c r="AI463" s="61"/>
      <c r="AP463" s="16"/>
      <c r="AY463" s="61"/>
      <c r="BF463" s="16"/>
      <c r="BG463" s="61"/>
      <c r="BH463" s="16"/>
    </row>
    <row r="464" spans="1:60" ht="12.75" x14ac:dyDescent="0.2">
      <c r="A464" s="143"/>
      <c r="B464" s="349"/>
      <c r="C464" s="61"/>
      <c r="J464" s="16"/>
      <c r="S464" s="61"/>
      <c r="Z464" s="16"/>
      <c r="AI464" s="61"/>
      <c r="AP464" s="16"/>
      <c r="AY464" s="61"/>
      <c r="BF464" s="16"/>
      <c r="BG464" s="61"/>
      <c r="BH464" s="16"/>
    </row>
    <row r="465" spans="1:60" ht="12.75" x14ac:dyDescent="0.2">
      <c r="A465" s="143"/>
      <c r="B465" s="349"/>
      <c r="C465" s="61"/>
      <c r="J465" s="16"/>
      <c r="S465" s="61"/>
      <c r="Z465" s="16"/>
      <c r="AI465" s="61"/>
      <c r="AP465" s="16"/>
      <c r="AY465" s="61"/>
      <c r="BF465" s="16"/>
      <c r="BG465" s="61"/>
      <c r="BH465" s="16"/>
    </row>
    <row r="466" spans="1:60" ht="12.75" x14ac:dyDescent="0.2">
      <c r="A466" s="143"/>
      <c r="B466" s="349"/>
      <c r="C466" s="61"/>
      <c r="J466" s="16"/>
      <c r="S466" s="61"/>
      <c r="Z466" s="16"/>
      <c r="AI466" s="61"/>
      <c r="AP466" s="16"/>
      <c r="AY466" s="61"/>
      <c r="BF466" s="16"/>
      <c r="BG466" s="61"/>
      <c r="BH466" s="16"/>
    </row>
    <row r="467" spans="1:60" ht="12.75" x14ac:dyDescent="0.2">
      <c r="A467" s="143"/>
      <c r="B467" s="349"/>
      <c r="C467" s="61"/>
      <c r="J467" s="16"/>
      <c r="S467" s="61"/>
      <c r="Z467" s="16"/>
      <c r="AI467" s="61"/>
      <c r="AP467" s="16"/>
      <c r="AY467" s="61"/>
      <c r="BF467" s="16"/>
      <c r="BG467" s="61"/>
      <c r="BH467" s="16"/>
    </row>
    <row r="468" spans="1:60" ht="12.75" x14ac:dyDescent="0.2">
      <c r="A468" s="143"/>
      <c r="B468" s="349"/>
      <c r="C468" s="61"/>
      <c r="J468" s="16"/>
      <c r="S468" s="61"/>
      <c r="Z468" s="16"/>
      <c r="AI468" s="61"/>
      <c r="AP468" s="16"/>
      <c r="AY468" s="61"/>
      <c r="BF468" s="16"/>
      <c r="BG468" s="61"/>
      <c r="BH468" s="16"/>
    </row>
    <row r="469" spans="1:60" ht="12.75" x14ac:dyDescent="0.2">
      <c r="A469" s="143"/>
      <c r="B469" s="349"/>
      <c r="C469" s="61"/>
      <c r="J469" s="16"/>
      <c r="S469" s="61"/>
      <c r="Z469" s="16"/>
      <c r="AI469" s="61"/>
      <c r="AP469" s="16"/>
      <c r="AY469" s="61"/>
      <c r="BF469" s="16"/>
      <c r="BG469" s="61"/>
      <c r="BH469" s="16"/>
    </row>
    <row r="470" spans="1:60" ht="12.75" x14ac:dyDescent="0.2">
      <c r="A470" s="143"/>
      <c r="B470" s="349"/>
      <c r="C470" s="61"/>
      <c r="J470" s="16"/>
      <c r="S470" s="61"/>
      <c r="Z470" s="16"/>
      <c r="AI470" s="61"/>
      <c r="AP470" s="16"/>
      <c r="AY470" s="61"/>
      <c r="BF470" s="16"/>
      <c r="BG470" s="61"/>
      <c r="BH470" s="16"/>
    </row>
    <row r="471" spans="1:60" ht="12.75" x14ac:dyDescent="0.2">
      <c r="A471" s="143"/>
      <c r="B471" s="349"/>
      <c r="C471" s="61"/>
      <c r="J471" s="16"/>
      <c r="S471" s="61"/>
      <c r="Z471" s="16"/>
      <c r="AI471" s="61"/>
      <c r="AP471" s="16"/>
      <c r="AY471" s="61"/>
      <c r="BF471" s="16"/>
      <c r="BG471" s="61"/>
      <c r="BH471" s="16"/>
    </row>
    <row r="472" spans="1:60" ht="12.75" x14ac:dyDescent="0.2">
      <c r="A472" s="143"/>
      <c r="B472" s="349"/>
      <c r="C472" s="61"/>
      <c r="J472" s="16"/>
      <c r="S472" s="61"/>
      <c r="Z472" s="16"/>
      <c r="AI472" s="61"/>
      <c r="AP472" s="16"/>
      <c r="AY472" s="61"/>
      <c r="BF472" s="16"/>
      <c r="BG472" s="61"/>
      <c r="BH472" s="16"/>
    </row>
    <row r="473" spans="1:60" ht="12.75" x14ac:dyDescent="0.2">
      <c r="A473" s="143"/>
      <c r="B473" s="349"/>
      <c r="C473" s="61"/>
      <c r="J473" s="16"/>
      <c r="S473" s="61"/>
      <c r="Z473" s="16"/>
      <c r="AI473" s="61"/>
      <c r="AP473" s="16"/>
      <c r="AY473" s="61"/>
      <c r="BF473" s="16"/>
      <c r="BG473" s="61"/>
      <c r="BH473" s="16"/>
    </row>
    <row r="474" spans="1:60" ht="12.75" x14ac:dyDescent="0.2">
      <c r="A474" s="143"/>
      <c r="B474" s="349"/>
      <c r="C474" s="61"/>
      <c r="J474" s="16"/>
      <c r="S474" s="61"/>
      <c r="Z474" s="16"/>
      <c r="AI474" s="61"/>
      <c r="AP474" s="16"/>
      <c r="AY474" s="61"/>
      <c r="BF474" s="16"/>
      <c r="BG474" s="61"/>
      <c r="BH474" s="16"/>
    </row>
    <row r="475" spans="1:60" ht="12.75" x14ac:dyDescent="0.2">
      <c r="A475" s="143"/>
      <c r="B475" s="349"/>
      <c r="C475" s="61"/>
      <c r="J475" s="16"/>
      <c r="S475" s="61"/>
      <c r="Z475" s="16"/>
      <c r="AI475" s="61"/>
      <c r="AP475" s="16"/>
      <c r="AY475" s="61"/>
      <c r="BF475" s="16"/>
      <c r="BG475" s="61"/>
      <c r="BH475" s="16"/>
    </row>
    <row r="476" spans="1:60" ht="12.75" x14ac:dyDescent="0.2">
      <c r="A476" s="143"/>
      <c r="B476" s="349"/>
      <c r="C476" s="61"/>
      <c r="J476" s="16"/>
      <c r="S476" s="61"/>
      <c r="Z476" s="16"/>
      <c r="AI476" s="61"/>
      <c r="AP476" s="16"/>
      <c r="AY476" s="61"/>
      <c r="BF476" s="16"/>
      <c r="BG476" s="61"/>
      <c r="BH476" s="16"/>
    </row>
    <row r="477" spans="1:60" ht="12.75" x14ac:dyDescent="0.2">
      <c r="A477" s="143"/>
      <c r="B477" s="349"/>
      <c r="C477" s="61"/>
      <c r="J477" s="16"/>
      <c r="S477" s="61"/>
      <c r="Z477" s="16"/>
      <c r="AI477" s="61"/>
      <c r="AP477" s="16"/>
      <c r="AY477" s="61"/>
      <c r="BF477" s="16"/>
      <c r="BG477" s="61"/>
      <c r="BH477" s="16"/>
    </row>
    <row r="478" spans="1:60" ht="12.75" x14ac:dyDescent="0.2">
      <c r="A478" s="143"/>
      <c r="B478" s="349"/>
      <c r="C478" s="61"/>
      <c r="J478" s="16"/>
      <c r="S478" s="61"/>
      <c r="Z478" s="16"/>
      <c r="AI478" s="61"/>
      <c r="AP478" s="16"/>
      <c r="AY478" s="61"/>
      <c r="BF478" s="16"/>
      <c r="BG478" s="61"/>
      <c r="BH478" s="16"/>
    </row>
    <row r="479" spans="1:60" ht="12.75" x14ac:dyDescent="0.2">
      <c r="A479" s="143"/>
      <c r="B479" s="349"/>
      <c r="C479" s="61"/>
      <c r="J479" s="16"/>
      <c r="S479" s="61"/>
      <c r="Z479" s="16"/>
      <c r="AI479" s="61"/>
      <c r="AP479" s="16"/>
      <c r="AY479" s="61"/>
      <c r="BF479" s="16"/>
      <c r="BG479" s="61"/>
      <c r="BH479" s="16"/>
    </row>
    <row r="480" spans="1:60" ht="12.75" x14ac:dyDescent="0.2">
      <c r="A480" s="143"/>
      <c r="B480" s="349"/>
      <c r="C480" s="61"/>
      <c r="J480" s="16"/>
      <c r="S480" s="61"/>
      <c r="Z480" s="16"/>
      <c r="AI480" s="61"/>
      <c r="AP480" s="16"/>
      <c r="AY480" s="61"/>
      <c r="BF480" s="16"/>
      <c r="BG480" s="61"/>
      <c r="BH480" s="16"/>
    </row>
    <row r="481" spans="1:60" ht="12.75" x14ac:dyDescent="0.2">
      <c r="A481" s="143"/>
      <c r="B481" s="349"/>
      <c r="C481" s="61"/>
      <c r="J481" s="16"/>
      <c r="S481" s="61"/>
      <c r="Z481" s="16"/>
      <c r="AI481" s="61"/>
      <c r="AP481" s="16"/>
      <c r="AY481" s="61"/>
      <c r="BF481" s="16"/>
      <c r="BG481" s="61"/>
      <c r="BH481" s="16"/>
    </row>
    <row r="482" spans="1:60" ht="12.75" x14ac:dyDescent="0.2">
      <c r="A482" s="143"/>
      <c r="B482" s="349"/>
      <c r="C482" s="61"/>
      <c r="J482" s="16"/>
      <c r="S482" s="61"/>
      <c r="Z482" s="16"/>
      <c r="AI482" s="61"/>
      <c r="AP482" s="16"/>
      <c r="AY482" s="61"/>
      <c r="BF482" s="16"/>
      <c r="BG482" s="61"/>
      <c r="BH482" s="16"/>
    </row>
    <row r="483" spans="1:60" ht="12.75" x14ac:dyDescent="0.2">
      <c r="A483" s="143"/>
      <c r="B483" s="349"/>
      <c r="C483" s="61"/>
      <c r="J483" s="16"/>
      <c r="S483" s="61"/>
      <c r="Z483" s="16"/>
      <c r="AI483" s="61"/>
      <c r="AP483" s="16"/>
      <c r="AY483" s="61"/>
      <c r="BF483" s="16"/>
      <c r="BG483" s="61"/>
      <c r="BH483" s="16"/>
    </row>
    <row r="484" spans="1:60" ht="12.75" x14ac:dyDescent="0.2">
      <c r="A484" s="143"/>
      <c r="B484" s="349"/>
      <c r="C484" s="61"/>
      <c r="J484" s="16"/>
      <c r="S484" s="61"/>
      <c r="Z484" s="16"/>
      <c r="AI484" s="61"/>
      <c r="AP484" s="16"/>
      <c r="AY484" s="61"/>
      <c r="BF484" s="16"/>
      <c r="BG484" s="61"/>
      <c r="BH484" s="16"/>
    </row>
    <row r="485" spans="1:60" ht="12.75" x14ac:dyDescent="0.2">
      <c r="A485" s="143"/>
      <c r="B485" s="349"/>
      <c r="C485" s="61"/>
      <c r="J485" s="16"/>
      <c r="S485" s="61"/>
      <c r="Z485" s="16"/>
      <c r="AI485" s="61"/>
      <c r="AP485" s="16"/>
      <c r="AY485" s="61"/>
      <c r="BF485" s="16"/>
      <c r="BG485" s="61"/>
      <c r="BH485" s="16"/>
    </row>
    <row r="486" spans="1:60" ht="12.75" x14ac:dyDescent="0.2">
      <c r="A486" s="143"/>
      <c r="B486" s="349"/>
      <c r="C486" s="61"/>
      <c r="J486" s="16"/>
      <c r="S486" s="61"/>
      <c r="Z486" s="16"/>
      <c r="AI486" s="61"/>
      <c r="AP486" s="16"/>
      <c r="AY486" s="61"/>
      <c r="BF486" s="16"/>
      <c r="BG486" s="61"/>
      <c r="BH486" s="16"/>
    </row>
    <row r="487" spans="1:60" ht="12.75" x14ac:dyDescent="0.2">
      <c r="A487" s="143"/>
      <c r="B487" s="349"/>
      <c r="C487" s="61"/>
      <c r="J487" s="16"/>
      <c r="S487" s="61"/>
      <c r="Z487" s="16"/>
      <c r="AI487" s="61"/>
      <c r="AP487" s="16"/>
      <c r="AY487" s="61"/>
      <c r="BF487" s="16"/>
      <c r="BG487" s="61"/>
      <c r="BH487" s="16"/>
    </row>
    <row r="488" spans="1:60" ht="12.75" x14ac:dyDescent="0.2">
      <c r="A488" s="143"/>
      <c r="B488" s="349"/>
      <c r="C488" s="61"/>
      <c r="J488" s="16"/>
      <c r="S488" s="61"/>
      <c r="Z488" s="16"/>
      <c r="AI488" s="61"/>
      <c r="AP488" s="16"/>
      <c r="AY488" s="61"/>
      <c r="BF488" s="16"/>
      <c r="BG488" s="61"/>
      <c r="BH488" s="16"/>
    </row>
    <row r="489" spans="1:60" ht="12.75" x14ac:dyDescent="0.2">
      <c r="A489" s="143"/>
      <c r="B489" s="349"/>
      <c r="C489" s="61"/>
      <c r="J489" s="16"/>
      <c r="S489" s="61"/>
      <c r="Z489" s="16"/>
      <c r="AI489" s="61"/>
      <c r="AP489" s="16"/>
      <c r="AY489" s="61"/>
      <c r="BF489" s="16"/>
      <c r="BG489" s="61"/>
      <c r="BH489" s="16"/>
    </row>
    <row r="490" spans="1:60" ht="12.75" x14ac:dyDescent="0.2">
      <c r="A490" s="143"/>
      <c r="B490" s="349"/>
      <c r="C490" s="61"/>
      <c r="J490" s="16"/>
      <c r="S490" s="61"/>
      <c r="Z490" s="16"/>
      <c r="AI490" s="61"/>
      <c r="AP490" s="16"/>
      <c r="AY490" s="61"/>
      <c r="BF490" s="16"/>
      <c r="BG490" s="61"/>
      <c r="BH490" s="16"/>
    </row>
    <row r="491" spans="1:60" ht="12.75" x14ac:dyDescent="0.2">
      <c r="A491" s="143"/>
      <c r="B491" s="349"/>
      <c r="C491" s="61"/>
      <c r="J491" s="16"/>
      <c r="S491" s="61"/>
      <c r="Z491" s="16"/>
      <c r="AI491" s="61"/>
      <c r="AP491" s="16"/>
      <c r="AY491" s="61"/>
      <c r="BF491" s="16"/>
      <c r="BG491" s="61"/>
      <c r="BH491" s="16"/>
    </row>
    <row r="492" spans="1:60" ht="12.75" x14ac:dyDescent="0.2">
      <c r="A492" s="143"/>
      <c r="B492" s="349"/>
      <c r="C492" s="61"/>
      <c r="J492" s="16"/>
      <c r="S492" s="61"/>
      <c r="Z492" s="16"/>
      <c r="AI492" s="61"/>
      <c r="AP492" s="16"/>
      <c r="AY492" s="61"/>
      <c r="BF492" s="16"/>
      <c r="BG492" s="61"/>
      <c r="BH492" s="16"/>
    </row>
    <row r="493" spans="1:60" ht="12.75" x14ac:dyDescent="0.2">
      <c r="A493" s="143"/>
      <c r="B493" s="349"/>
      <c r="C493" s="61"/>
      <c r="J493" s="16"/>
      <c r="S493" s="61"/>
      <c r="Z493" s="16"/>
      <c r="AI493" s="61"/>
      <c r="AP493" s="16"/>
      <c r="AY493" s="61"/>
      <c r="BF493" s="16"/>
      <c r="BG493" s="61"/>
      <c r="BH493" s="16"/>
    </row>
    <row r="494" spans="1:60" ht="12.75" x14ac:dyDescent="0.2">
      <c r="A494" s="143"/>
      <c r="B494" s="349"/>
      <c r="C494" s="61"/>
      <c r="J494" s="16"/>
      <c r="S494" s="61"/>
      <c r="Z494" s="16"/>
      <c r="AI494" s="61"/>
      <c r="AP494" s="16"/>
      <c r="AY494" s="61"/>
      <c r="BF494" s="16"/>
      <c r="BG494" s="61"/>
      <c r="BH494" s="16"/>
    </row>
    <row r="495" spans="1:60" ht="12.75" x14ac:dyDescent="0.2">
      <c r="A495" s="143"/>
      <c r="B495" s="349"/>
      <c r="C495" s="61"/>
      <c r="J495" s="16"/>
      <c r="S495" s="61"/>
      <c r="Z495" s="16"/>
      <c r="AI495" s="61"/>
      <c r="AP495" s="16"/>
      <c r="AY495" s="61"/>
      <c r="BF495" s="16"/>
      <c r="BG495" s="61"/>
      <c r="BH495" s="16"/>
    </row>
    <row r="496" spans="1:60" ht="12.75" x14ac:dyDescent="0.2">
      <c r="A496" s="143"/>
      <c r="B496" s="349"/>
      <c r="C496" s="61"/>
      <c r="J496" s="16"/>
      <c r="S496" s="61"/>
      <c r="Z496" s="16"/>
      <c r="AI496" s="61"/>
      <c r="AP496" s="16"/>
      <c r="AY496" s="61"/>
      <c r="BF496" s="16"/>
      <c r="BG496" s="61"/>
      <c r="BH496" s="16"/>
    </row>
    <row r="497" spans="1:60" ht="12.75" x14ac:dyDescent="0.2">
      <c r="A497" s="143"/>
      <c r="B497" s="349"/>
      <c r="C497" s="61"/>
      <c r="J497" s="16"/>
      <c r="S497" s="61"/>
      <c r="Z497" s="16"/>
      <c r="AI497" s="61"/>
      <c r="AP497" s="16"/>
      <c r="AY497" s="61"/>
      <c r="BF497" s="16"/>
      <c r="BG497" s="61"/>
      <c r="BH497" s="16"/>
    </row>
    <row r="498" spans="1:60" ht="12.75" x14ac:dyDescent="0.2">
      <c r="A498" s="143"/>
      <c r="B498" s="349"/>
      <c r="C498" s="61"/>
      <c r="J498" s="16"/>
      <c r="S498" s="61"/>
      <c r="Z498" s="16"/>
      <c r="AI498" s="61"/>
      <c r="AP498" s="16"/>
      <c r="AY498" s="61"/>
      <c r="BF498" s="16"/>
      <c r="BG498" s="61"/>
      <c r="BH498" s="16"/>
    </row>
    <row r="499" spans="1:60" ht="12.75" x14ac:dyDescent="0.2">
      <c r="A499" s="143"/>
      <c r="B499" s="349"/>
      <c r="C499" s="61"/>
      <c r="J499" s="16"/>
      <c r="S499" s="61"/>
      <c r="Z499" s="16"/>
      <c r="AI499" s="61"/>
      <c r="AP499" s="16"/>
      <c r="AY499" s="61"/>
      <c r="BF499" s="16"/>
      <c r="BG499" s="61"/>
      <c r="BH499" s="16"/>
    </row>
    <row r="500" spans="1:60" ht="12.75" x14ac:dyDescent="0.2">
      <c r="A500" s="143"/>
      <c r="B500" s="349"/>
      <c r="C500" s="61"/>
      <c r="J500" s="16"/>
      <c r="S500" s="61"/>
      <c r="Z500" s="16"/>
      <c r="AI500" s="61"/>
      <c r="AP500" s="16"/>
      <c r="AY500" s="61"/>
      <c r="BF500" s="16"/>
      <c r="BG500" s="61"/>
      <c r="BH500" s="16"/>
    </row>
    <row r="501" spans="1:60" ht="12.75" x14ac:dyDescent="0.2">
      <c r="A501" s="143"/>
      <c r="B501" s="349"/>
      <c r="C501" s="61"/>
      <c r="J501" s="16"/>
      <c r="S501" s="61"/>
      <c r="Z501" s="16"/>
      <c r="AI501" s="61"/>
      <c r="AP501" s="16"/>
      <c r="AY501" s="61"/>
      <c r="BF501" s="16"/>
      <c r="BG501" s="61"/>
      <c r="BH501" s="16"/>
    </row>
    <row r="502" spans="1:60" ht="12.75" x14ac:dyDescent="0.2">
      <c r="A502" s="143"/>
      <c r="B502" s="349"/>
      <c r="C502" s="61"/>
      <c r="J502" s="16"/>
      <c r="S502" s="61"/>
      <c r="Z502" s="16"/>
      <c r="AI502" s="61"/>
      <c r="AP502" s="16"/>
      <c r="AY502" s="61"/>
      <c r="BF502" s="16"/>
      <c r="BG502" s="61"/>
      <c r="BH502" s="16"/>
    </row>
    <row r="503" spans="1:60" ht="12.75" x14ac:dyDescent="0.2">
      <c r="A503" s="143"/>
      <c r="B503" s="349"/>
      <c r="C503" s="61"/>
      <c r="J503" s="16"/>
      <c r="S503" s="61"/>
      <c r="Z503" s="16"/>
      <c r="AI503" s="61"/>
      <c r="AP503" s="16"/>
      <c r="AY503" s="61"/>
      <c r="BF503" s="16"/>
      <c r="BG503" s="61"/>
      <c r="BH503" s="16"/>
    </row>
    <row r="504" spans="1:60" ht="12.75" x14ac:dyDescent="0.2">
      <c r="A504" s="143"/>
      <c r="B504" s="349"/>
      <c r="C504" s="61"/>
      <c r="J504" s="16"/>
      <c r="S504" s="61"/>
      <c r="Z504" s="16"/>
      <c r="AI504" s="61"/>
      <c r="AP504" s="16"/>
      <c r="AY504" s="61"/>
      <c r="BF504" s="16"/>
      <c r="BG504" s="61"/>
      <c r="BH504" s="16"/>
    </row>
    <row r="505" spans="1:60" ht="12.75" x14ac:dyDescent="0.2">
      <c r="A505" s="143"/>
      <c r="B505" s="349"/>
      <c r="C505" s="61"/>
      <c r="J505" s="16"/>
      <c r="S505" s="61"/>
      <c r="Z505" s="16"/>
      <c r="AI505" s="61"/>
      <c r="AP505" s="16"/>
      <c r="AY505" s="61"/>
      <c r="BF505" s="16"/>
      <c r="BG505" s="61"/>
      <c r="BH505" s="16"/>
    </row>
    <row r="506" spans="1:60" ht="12.75" x14ac:dyDescent="0.2">
      <c r="A506" s="143"/>
      <c r="B506" s="349"/>
      <c r="C506" s="61"/>
      <c r="J506" s="16"/>
      <c r="S506" s="61"/>
      <c r="Z506" s="16"/>
      <c r="AI506" s="61"/>
      <c r="AP506" s="16"/>
      <c r="AY506" s="61"/>
      <c r="BF506" s="16"/>
      <c r="BG506" s="61"/>
      <c r="BH506" s="16"/>
    </row>
    <row r="507" spans="1:60" ht="12.75" x14ac:dyDescent="0.2">
      <c r="A507" s="143"/>
      <c r="B507" s="349"/>
      <c r="C507" s="61"/>
      <c r="J507" s="16"/>
      <c r="S507" s="61"/>
      <c r="Z507" s="16"/>
      <c r="AI507" s="61"/>
      <c r="AP507" s="16"/>
      <c r="AY507" s="61"/>
      <c r="BF507" s="16"/>
      <c r="BG507" s="61"/>
      <c r="BH507" s="16"/>
    </row>
    <row r="508" spans="1:60" ht="12.75" x14ac:dyDescent="0.2">
      <c r="A508" s="143"/>
      <c r="B508" s="349"/>
      <c r="C508" s="61"/>
      <c r="J508" s="16"/>
      <c r="S508" s="61"/>
      <c r="Z508" s="16"/>
      <c r="AI508" s="61"/>
      <c r="AP508" s="16"/>
      <c r="AY508" s="61"/>
      <c r="BF508" s="16"/>
      <c r="BG508" s="61"/>
      <c r="BH508" s="16"/>
    </row>
    <row r="509" spans="1:60" ht="12.75" x14ac:dyDescent="0.2">
      <c r="A509" s="143"/>
      <c r="B509" s="349"/>
      <c r="C509" s="61"/>
      <c r="J509" s="16"/>
      <c r="S509" s="61"/>
      <c r="Z509" s="16"/>
      <c r="AI509" s="61"/>
      <c r="AP509" s="16"/>
      <c r="AY509" s="61"/>
      <c r="BF509" s="16"/>
      <c r="BG509" s="61"/>
      <c r="BH509" s="16"/>
    </row>
    <row r="510" spans="1:60" ht="12.75" x14ac:dyDescent="0.2">
      <c r="A510" s="143"/>
      <c r="B510" s="349"/>
      <c r="C510" s="61"/>
      <c r="J510" s="16"/>
      <c r="S510" s="61"/>
      <c r="Z510" s="16"/>
      <c r="AI510" s="61"/>
      <c r="AP510" s="16"/>
      <c r="AY510" s="61"/>
      <c r="BF510" s="16"/>
      <c r="BG510" s="61"/>
      <c r="BH510" s="16"/>
    </row>
    <row r="511" spans="1:60" ht="12.75" x14ac:dyDescent="0.2">
      <c r="A511" s="143"/>
      <c r="B511" s="349"/>
      <c r="C511" s="61"/>
      <c r="J511" s="16"/>
      <c r="S511" s="61"/>
      <c r="Z511" s="16"/>
      <c r="AI511" s="61"/>
      <c r="AP511" s="16"/>
      <c r="AY511" s="61"/>
      <c r="BF511" s="16"/>
      <c r="BG511" s="61"/>
      <c r="BH511" s="16"/>
    </row>
    <row r="512" spans="1:60" ht="12.75" x14ac:dyDescent="0.2">
      <c r="A512" s="143"/>
      <c r="B512" s="349"/>
      <c r="C512" s="61"/>
      <c r="J512" s="16"/>
      <c r="S512" s="61"/>
      <c r="Z512" s="16"/>
      <c r="AI512" s="61"/>
      <c r="AP512" s="16"/>
      <c r="AY512" s="61"/>
      <c r="BF512" s="16"/>
      <c r="BG512" s="61"/>
      <c r="BH512" s="16"/>
    </row>
    <row r="513" spans="1:60" ht="12.75" x14ac:dyDescent="0.2">
      <c r="A513" s="143"/>
      <c r="B513" s="349"/>
      <c r="C513" s="61"/>
      <c r="J513" s="16"/>
      <c r="S513" s="61"/>
      <c r="Z513" s="16"/>
      <c r="AI513" s="61"/>
      <c r="AP513" s="16"/>
      <c r="AY513" s="61"/>
      <c r="BF513" s="16"/>
      <c r="BG513" s="61"/>
      <c r="BH513" s="16"/>
    </row>
    <row r="514" spans="1:60" ht="12.75" x14ac:dyDescent="0.2">
      <c r="A514" s="143"/>
      <c r="B514" s="349"/>
      <c r="C514" s="61"/>
      <c r="J514" s="16"/>
      <c r="S514" s="61"/>
      <c r="Z514" s="16"/>
      <c r="AI514" s="61"/>
      <c r="AP514" s="16"/>
      <c r="AY514" s="61"/>
      <c r="BF514" s="16"/>
      <c r="BG514" s="61"/>
      <c r="BH514" s="16"/>
    </row>
    <row r="515" spans="1:60" ht="12.75" x14ac:dyDescent="0.2">
      <c r="A515" s="143"/>
      <c r="B515" s="349"/>
      <c r="C515" s="61"/>
      <c r="J515" s="16"/>
      <c r="S515" s="61"/>
      <c r="Z515" s="16"/>
      <c r="AI515" s="61"/>
      <c r="AP515" s="16"/>
      <c r="AY515" s="61"/>
      <c r="BF515" s="16"/>
      <c r="BG515" s="61"/>
      <c r="BH515" s="16"/>
    </row>
    <row r="516" spans="1:60" ht="12.75" x14ac:dyDescent="0.2">
      <c r="A516" s="143"/>
      <c r="B516" s="349"/>
      <c r="C516" s="61"/>
      <c r="J516" s="16"/>
      <c r="S516" s="61"/>
      <c r="Z516" s="16"/>
      <c r="AI516" s="61"/>
      <c r="AP516" s="16"/>
      <c r="AY516" s="61"/>
      <c r="BF516" s="16"/>
      <c r="BG516" s="61"/>
      <c r="BH516" s="16"/>
    </row>
    <row r="517" spans="1:60" ht="12.75" x14ac:dyDescent="0.2">
      <c r="A517" s="143"/>
      <c r="B517" s="349"/>
      <c r="C517" s="61"/>
      <c r="J517" s="16"/>
      <c r="S517" s="61"/>
      <c r="Z517" s="16"/>
      <c r="AI517" s="61"/>
      <c r="AP517" s="16"/>
      <c r="AY517" s="61"/>
      <c r="BF517" s="16"/>
      <c r="BG517" s="61"/>
      <c r="BH517" s="16"/>
    </row>
    <row r="518" spans="1:60" ht="12.75" x14ac:dyDescent="0.2">
      <c r="A518" s="143"/>
      <c r="B518" s="349"/>
      <c r="C518" s="61"/>
      <c r="J518" s="16"/>
      <c r="S518" s="61"/>
      <c r="Z518" s="16"/>
      <c r="AI518" s="61"/>
      <c r="AP518" s="16"/>
      <c r="AY518" s="61"/>
      <c r="BF518" s="16"/>
      <c r="BG518" s="61"/>
      <c r="BH518" s="16"/>
    </row>
    <row r="519" spans="1:60" ht="12.75" x14ac:dyDescent="0.2">
      <c r="A519" s="143"/>
      <c r="B519" s="349"/>
      <c r="C519" s="61"/>
      <c r="J519" s="16"/>
      <c r="S519" s="61"/>
      <c r="Z519" s="16"/>
      <c r="AI519" s="61"/>
      <c r="AP519" s="16"/>
      <c r="AY519" s="61"/>
      <c r="BF519" s="16"/>
      <c r="BG519" s="61"/>
      <c r="BH519" s="16"/>
    </row>
    <row r="520" spans="1:60" ht="12.75" x14ac:dyDescent="0.2">
      <c r="A520" s="143"/>
      <c r="B520" s="349"/>
      <c r="C520" s="61"/>
      <c r="J520" s="16"/>
      <c r="S520" s="61"/>
      <c r="Z520" s="16"/>
      <c r="AI520" s="61"/>
      <c r="AP520" s="16"/>
      <c r="AY520" s="61"/>
      <c r="BF520" s="16"/>
      <c r="BG520" s="61"/>
      <c r="BH520" s="16"/>
    </row>
    <row r="521" spans="1:60" ht="12.75" x14ac:dyDescent="0.2">
      <c r="A521" s="143"/>
      <c r="B521" s="349"/>
      <c r="C521" s="61"/>
      <c r="J521" s="16"/>
      <c r="S521" s="61"/>
      <c r="Z521" s="16"/>
      <c r="AI521" s="61"/>
      <c r="AP521" s="16"/>
      <c r="AY521" s="61"/>
      <c r="BF521" s="16"/>
      <c r="BG521" s="61"/>
      <c r="BH521" s="16"/>
    </row>
    <row r="522" spans="1:60" ht="12.75" x14ac:dyDescent="0.2">
      <c r="A522" s="143"/>
      <c r="B522" s="349"/>
      <c r="C522" s="61"/>
      <c r="J522" s="16"/>
      <c r="S522" s="61"/>
      <c r="Z522" s="16"/>
      <c r="AI522" s="61"/>
      <c r="AP522" s="16"/>
      <c r="AY522" s="61"/>
      <c r="BF522" s="16"/>
      <c r="BG522" s="61"/>
      <c r="BH522" s="16"/>
    </row>
    <row r="523" spans="1:60" ht="12.75" x14ac:dyDescent="0.2">
      <c r="A523" s="143"/>
      <c r="B523" s="349"/>
      <c r="C523" s="61"/>
      <c r="J523" s="16"/>
      <c r="S523" s="61"/>
      <c r="Z523" s="16"/>
      <c r="AI523" s="61"/>
      <c r="AP523" s="16"/>
      <c r="AY523" s="61"/>
      <c r="BF523" s="16"/>
      <c r="BG523" s="61"/>
      <c r="BH523" s="16"/>
    </row>
    <row r="524" spans="1:60" ht="12.75" x14ac:dyDescent="0.2">
      <c r="A524" s="143"/>
      <c r="B524" s="349"/>
      <c r="C524" s="61"/>
      <c r="J524" s="16"/>
      <c r="S524" s="61"/>
      <c r="Z524" s="16"/>
      <c r="AI524" s="61"/>
      <c r="AP524" s="16"/>
      <c r="AY524" s="61"/>
      <c r="BF524" s="16"/>
      <c r="BG524" s="61"/>
      <c r="BH524" s="16"/>
    </row>
    <row r="525" spans="1:60" ht="12.75" x14ac:dyDescent="0.2">
      <c r="A525" s="143"/>
      <c r="B525" s="349"/>
      <c r="C525" s="61"/>
      <c r="J525" s="16"/>
      <c r="S525" s="61"/>
      <c r="Z525" s="16"/>
      <c r="AI525" s="61"/>
      <c r="AP525" s="16"/>
      <c r="AY525" s="61"/>
      <c r="BF525" s="16"/>
      <c r="BG525" s="61"/>
      <c r="BH525" s="16"/>
    </row>
    <row r="526" spans="1:60" ht="12.75" x14ac:dyDescent="0.2">
      <c r="A526" s="143"/>
      <c r="B526" s="349"/>
      <c r="C526" s="61"/>
      <c r="J526" s="16"/>
      <c r="S526" s="61"/>
      <c r="Z526" s="16"/>
      <c r="AI526" s="61"/>
      <c r="AP526" s="16"/>
      <c r="AY526" s="61"/>
      <c r="BF526" s="16"/>
      <c r="BG526" s="61"/>
      <c r="BH526" s="16"/>
    </row>
    <row r="527" spans="1:60" ht="12.75" x14ac:dyDescent="0.2">
      <c r="A527" s="143"/>
      <c r="B527" s="349"/>
      <c r="C527" s="61"/>
      <c r="J527" s="16"/>
      <c r="S527" s="61"/>
      <c r="Z527" s="16"/>
      <c r="AI527" s="61"/>
      <c r="AP527" s="16"/>
      <c r="AY527" s="61"/>
      <c r="BF527" s="16"/>
      <c r="BG527" s="61"/>
      <c r="BH527" s="16"/>
    </row>
    <row r="528" spans="1:60" ht="12.75" x14ac:dyDescent="0.2">
      <c r="A528" s="143"/>
      <c r="B528" s="349"/>
      <c r="C528" s="61"/>
      <c r="J528" s="16"/>
      <c r="S528" s="61"/>
      <c r="Z528" s="16"/>
      <c r="AI528" s="61"/>
      <c r="AP528" s="16"/>
      <c r="AY528" s="61"/>
      <c r="BF528" s="16"/>
      <c r="BG528" s="61"/>
      <c r="BH528" s="16"/>
    </row>
    <row r="529" spans="1:60" ht="12.75" x14ac:dyDescent="0.2">
      <c r="A529" s="143"/>
      <c r="B529" s="349"/>
      <c r="C529" s="61"/>
      <c r="J529" s="16"/>
      <c r="S529" s="61"/>
      <c r="Z529" s="16"/>
      <c r="AI529" s="61"/>
      <c r="AP529" s="16"/>
      <c r="AY529" s="61"/>
      <c r="BF529" s="16"/>
      <c r="BG529" s="61"/>
      <c r="BH529" s="16"/>
    </row>
    <row r="530" spans="1:60" ht="12.75" x14ac:dyDescent="0.2">
      <c r="A530" s="143"/>
      <c r="B530" s="349"/>
      <c r="C530" s="61"/>
      <c r="J530" s="16"/>
      <c r="S530" s="61"/>
      <c r="Z530" s="16"/>
      <c r="AI530" s="61"/>
      <c r="AP530" s="16"/>
      <c r="AY530" s="61"/>
      <c r="BF530" s="16"/>
      <c r="BG530" s="61"/>
      <c r="BH530" s="16"/>
    </row>
    <row r="531" spans="1:60" ht="12.75" x14ac:dyDescent="0.2">
      <c r="A531" s="143"/>
      <c r="B531" s="349"/>
      <c r="C531" s="61"/>
      <c r="J531" s="16"/>
      <c r="S531" s="61"/>
      <c r="Z531" s="16"/>
      <c r="AI531" s="61"/>
      <c r="AP531" s="16"/>
      <c r="AY531" s="61"/>
      <c r="BF531" s="16"/>
      <c r="BG531" s="61"/>
      <c r="BH531" s="16"/>
    </row>
    <row r="532" spans="1:60" ht="12.75" x14ac:dyDescent="0.2">
      <c r="A532" s="143"/>
      <c r="B532" s="349"/>
      <c r="C532" s="61"/>
      <c r="J532" s="16"/>
      <c r="S532" s="61"/>
      <c r="Z532" s="16"/>
      <c r="AI532" s="61"/>
      <c r="AP532" s="16"/>
      <c r="AY532" s="61"/>
      <c r="BF532" s="16"/>
      <c r="BG532" s="61"/>
      <c r="BH532" s="16"/>
    </row>
    <row r="533" spans="1:60" ht="12.75" x14ac:dyDescent="0.2">
      <c r="A533" s="143"/>
      <c r="B533" s="349"/>
      <c r="C533" s="61"/>
      <c r="J533" s="16"/>
      <c r="S533" s="61"/>
      <c r="Z533" s="16"/>
      <c r="AI533" s="61"/>
      <c r="AP533" s="16"/>
      <c r="AY533" s="61"/>
      <c r="BF533" s="16"/>
      <c r="BG533" s="61"/>
      <c r="BH533" s="16"/>
    </row>
    <row r="534" spans="1:60" ht="12.75" x14ac:dyDescent="0.2">
      <c r="A534" s="143"/>
      <c r="B534" s="349"/>
      <c r="C534" s="61"/>
      <c r="J534" s="16"/>
      <c r="S534" s="61"/>
      <c r="Z534" s="16"/>
      <c r="AI534" s="61"/>
      <c r="AP534" s="16"/>
      <c r="AY534" s="61"/>
      <c r="BF534" s="16"/>
      <c r="BG534" s="61"/>
      <c r="BH534" s="16"/>
    </row>
    <row r="535" spans="1:60" ht="12.75" x14ac:dyDescent="0.2">
      <c r="A535" s="143"/>
      <c r="B535" s="349"/>
      <c r="C535" s="61"/>
      <c r="J535" s="16"/>
      <c r="S535" s="61"/>
      <c r="Z535" s="16"/>
      <c r="AI535" s="61"/>
      <c r="AP535" s="16"/>
      <c r="AY535" s="61"/>
      <c r="BF535" s="16"/>
      <c r="BG535" s="61"/>
      <c r="BH535" s="16"/>
    </row>
    <row r="536" spans="1:60" ht="12.75" x14ac:dyDescent="0.2">
      <c r="A536" s="143"/>
      <c r="B536" s="349"/>
      <c r="C536" s="61"/>
      <c r="J536" s="16"/>
      <c r="S536" s="61"/>
      <c r="Z536" s="16"/>
      <c r="AI536" s="61"/>
      <c r="AP536" s="16"/>
      <c r="AY536" s="61"/>
      <c r="BF536" s="16"/>
      <c r="BG536" s="61"/>
      <c r="BH536" s="16"/>
    </row>
    <row r="537" spans="1:60" ht="12.75" x14ac:dyDescent="0.2">
      <c r="A537" s="143"/>
      <c r="B537" s="349"/>
      <c r="C537" s="61"/>
      <c r="J537" s="16"/>
      <c r="S537" s="61"/>
      <c r="Z537" s="16"/>
      <c r="AI537" s="61"/>
      <c r="AP537" s="16"/>
      <c r="AY537" s="61"/>
      <c r="BF537" s="16"/>
      <c r="BG537" s="61"/>
      <c r="BH537" s="16"/>
    </row>
    <row r="538" spans="1:60" ht="12.75" x14ac:dyDescent="0.2">
      <c r="A538" s="143"/>
      <c r="B538" s="349"/>
      <c r="C538" s="61"/>
      <c r="J538" s="16"/>
      <c r="S538" s="61"/>
      <c r="Z538" s="16"/>
      <c r="AI538" s="61"/>
      <c r="AP538" s="16"/>
      <c r="AY538" s="61"/>
      <c r="BF538" s="16"/>
      <c r="BG538" s="61"/>
      <c r="BH538" s="16"/>
    </row>
    <row r="539" spans="1:60" ht="12.75" x14ac:dyDescent="0.2">
      <c r="A539" s="143"/>
      <c r="B539" s="349"/>
      <c r="C539" s="61"/>
      <c r="J539" s="16"/>
      <c r="S539" s="61"/>
      <c r="Z539" s="16"/>
      <c r="AI539" s="61"/>
      <c r="AP539" s="16"/>
      <c r="AY539" s="61"/>
      <c r="BF539" s="16"/>
      <c r="BG539" s="61"/>
      <c r="BH539" s="16"/>
    </row>
    <row r="540" spans="1:60" ht="12.75" x14ac:dyDescent="0.2">
      <c r="A540" s="143"/>
      <c r="B540" s="349"/>
      <c r="C540" s="61"/>
      <c r="J540" s="16"/>
      <c r="S540" s="61"/>
      <c r="Z540" s="16"/>
      <c r="AI540" s="61"/>
      <c r="AP540" s="16"/>
      <c r="AY540" s="61"/>
      <c r="BF540" s="16"/>
      <c r="BG540" s="61"/>
      <c r="BH540" s="16"/>
    </row>
    <row r="541" spans="1:60" ht="12.75" x14ac:dyDescent="0.2">
      <c r="A541" s="143"/>
      <c r="B541" s="349"/>
      <c r="C541" s="61"/>
      <c r="J541" s="16"/>
      <c r="S541" s="61"/>
      <c r="Z541" s="16"/>
      <c r="AI541" s="61"/>
      <c r="AP541" s="16"/>
      <c r="AY541" s="61"/>
      <c r="BF541" s="16"/>
      <c r="BG541" s="61"/>
      <c r="BH541" s="16"/>
    </row>
    <row r="542" spans="1:60" ht="12.75" x14ac:dyDescent="0.2">
      <c r="A542" s="143"/>
      <c r="B542" s="349"/>
      <c r="C542" s="61"/>
      <c r="J542" s="16"/>
      <c r="S542" s="61"/>
      <c r="Z542" s="16"/>
      <c r="AI542" s="61"/>
      <c r="AP542" s="16"/>
      <c r="AY542" s="61"/>
      <c r="BF542" s="16"/>
      <c r="BG542" s="61"/>
      <c r="BH542" s="16"/>
    </row>
    <row r="543" spans="1:60" ht="12.75" x14ac:dyDescent="0.2">
      <c r="A543" s="143"/>
      <c r="B543" s="349"/>
      <c r="C543" s="61"/>
      <c r="J543" s="16"/>
      <c r="S543" s="61"/>
      <c r="Z543" s="16"/>
      <c r="AI543" s="61"/>
      <c r="AP543" s="16"/>
      <c r="AY543" s="61"/>
      <c r="BF543" s="16"/>
      <c r="BG543" s="61"/>
      <c r="BH543" s="16"/>
    </row>
    <row r="544" spans="1:60" ht="12.75" x14ac:dyDescent="0.2">
      <c r="A544" s="143"/>
      <c r="B544" s="349"/>
      <c r="C544" s="61"/>
      <c r="J544" s="16"/>
      <c r="S544" s="61"/>
      <c r="Z544" s="16"/>
      <c r="AI544" s="61"/>
      <c r="AP544" s="16"/>
      <c r="AY544" s="61"/>
      <c r="BF544" s="16"/>
      <c r="BG544" s="61"/>
      <c r="BH544" s="16"/>
    </row>
    <row r="545" spans="1:60" ht="12.75" x14ac:dyDescent="0.2">
      <c r="A545" s="143"/>
      <c r="B545" s="349"/>
      <c r="C545" s="61"/>
      <c r="J545" s="16"/>
      <c r="S545" s="61"/>
      <c r="Z545" s="16"/>
      <c r="AI545" s="61"/>
      <c r="AP545" s="16"/>
      <c r="AY545" s="61"/>
      <c r="BF545" s="16"/>
      <c r="BG545" s="61"/>
      <c r="BH545" s="16"/>
    </row>
    <row r="546" spans="1:60" ht="12.75" x14ac:dyDescent="0.2">
      <c r="A546" s="143"/>
      <c r="B546" s="349"/>
      <c r="C546" s="61"/>
      <c r="J546" s="16"/>
      <c r="S546" s="61"/>
      <c r="Z546" s="16"/>
      <c r="AI546" s="61"/>
      <c r="AP546" s="16"/>
      <c r="AY546" s="61"/>
      <c r="BF546" s="16"/>
      <c r="BG546" s="61"/>
      <c r="BH546" s="16"/>
    </row>
    <row r="547" spans="1:60" ht="12.75" x14ac:dyDescent="0.2">
      <c r="A547" s="143"/>
      <c r="B547" s="349"/>
      <c r="C547" s="61"/>
      <c r="J547" s="16"/>
      <c r="S547" s="61"/>
      <c r="Z547" s="16"/>
      <c r="AI547" s="61"/>
      <c r="AP547" s="16"/>
      <c r="AY547" s="61"/>
      <c r="BF547" s="16"/>
      <c r="BG547" s="61"/>
      <c r="BH547" s="16"/>
    </row>
    <row r="548" spans="1:60" ht="12.75" x14ac:dyDescent="0.2">
      <c r="A548" s="143"/>
      <c r="B548" s="349"/>
      <c r="C548" s="61"/>
      <c r="J548" s="16"/>
      <c r="S548" s="61"/>
      <c r="Z548" s="16"/>
      <c r="AI548" s="61"/>
      <c r="AP548" s="16"/>
      <c r="AY548" s="61"/>
      <c r="BF548" s="16"/>
      <c r="BG548" s="61"/>
      <c r="BH548" s="16"/>
    </row>
    <row r="549" spans="1:60" ht="12.75" x14ac:dyDescent="0.2">
      <c r="A549" s="143"/>
      <c r="B549" s="349"/>
      <c r="C549" s="61"/>
      <c r="J549" s="16"/>
      <c r="S549" s="61"/>
      <c r="Z549" s="16"/>
      <c r="AI549" s="61"/>
      <c r="AP549" s="16"/>
      <c r="AY549" s="61"/>
      <c r="BF549" s="16"/>
      <c r="BG549" s="61"/>
      <c r="BH549" s="16"/>
    </row>
    <row r="550" spans="1:60" ht="12.75" x14ac:dyDescent="0.2">
      <c r="A550" s="143"/>
      <c r="B550" s="349"/>
      <c r="C550" s="61"/>
      <c r="J550" s="16"/>
      <c r="S550" s="61"/>
      <c r="Z550" s="16"/>
      <c r="AI550" s="61"/>
      <c r="AP550" s="16"/>
      <c r="AY550" s="61"/>
      <c r="BF550" s="16"/>
      <c r="BG550" s="61"/>
      <c r="BH550" s="16"/>
    </row>
    <row r="551" spans="1:60" ht="12.75" x14ac:dyDescent="0.2">
      <c r="A551" s="143"/>
      <c r="B551" s="349"/>
      <c r="C551" s="61"/>
      <c r="J551" s="16"/>
      <c r="S551" s="61"/>
      <c r="Z551" s="16"/>
      <c r="AI551" s="61"/>
      <c r="AP551" s="16"/>
      <c r="AY551" s="61"/>
      <c r="BF551" s="16"/>
      <c r="BG551" s="61"/>
      <c r="BH551" s="16"/>
    </row>
    <row r="552" spans="1:60" ht="12.75" x14ac:dyDescent="0.2">
      <c r="A552" s="143"/>
      <c r="B552" s="349"/>
      <c r="C552" s="61"/>
      <c r="J552" s="16"/>
      <c r="S552" s="61"/>
      <c r="Z552" s="16"/>
      <c r="AI552" s="61"/>
      <c r="AP552" s="16"/>
      <c r="AY552" s="61"/>
      <c r="BF552" s="16"/>
      <c r="BG552" s="61"/>
      <c r="BH552" s="16"/>
    </row>
    <row r="553" spans="1:60" ht="12.75" x14ac:dyDescent="0.2">
      <c r="A553" s="143"/>
      <c r="B553" s="349"/>
      <c r="C553" s="61"/>
      <c r="J553" s="16"/>
      <c r="S553" s="61"/>
      <c r="Z553" s="16"/>
      <c r="AI553" s="61"/>
      <c r="AP553" s="16"/>
      <c r="AY553" s="61"/>
      <c r="BF553" s="16"/>
      <c r="BG553" s="61"/>
      <c r="BH553" s="16"/>
    </row>
    <row r="554" spans="1:60" ht="12.75" x14ac:dyDescent="0.2">
      <c r="A554" s="143"/>
      <c r="B554" s="349"/>
      <c r="C554" s="61"/>
      <c r="J554" s="16"/>
      <c r="S554" s="61"/>
      <c r="Z554" s="16"/>
      <c r="AI554" s="61"/>
      <c r="AP554" s="16"/>
      <c r="AY554" s="61"/>
      <c r="BF554" s="16"/>
      <c r="BG554" s="61"/>
      <c r="BH554" s="16"/>
    </row>
    <row r="555" spans="1:60" ht="12.75" x14ac:dyDescent="0.2">
      <c r="A555" s="143"/>
      <c r="B555" s="349"/>
      <c r="C555" s="61"/>
      <c r="J555" s="16"/>
      <c r="S555" s="61"/>
      <c r="Z555" s="16"/>
      <c r="AI555" s="61"/>
      <c r="AP555" s="16"/>
      <c r="AY555" s="61"/>
      <c r="BF555" s="16"/>
      <c r="BG555" s="61"/>
      <c r="BH555" s="16"/>
    </row>
    <row r="556" spans="1:60" ht="12.75" x14ac:dyDescent="0.2">
      <c r="A556" s="143"/>
      <c r="B556" s="349"/>
      <c r="C556" s="61"/>
      <c r="J556" s="16"/>
      <c r="S556" s="61"/>
      <c r="Z556" s="16"/>
      <c r="AI556" s="61"/>
      <c r="AP556" s="16"/>
      <c r="AY556" s="61"/>
      <c r="BF556" s="16"/>
      <c r="BG556" s="61"/>
      <c r="BH556" s="16"/>
    </row>
    <row r="557" spans="1:60" ht="12.75" x14ac:dyDescent="0.2">
      <c r="A557" s="143"/>
      <c r="B557" s="349"/>
      <c r="C557" s="61"/>
      <c r="J557" s="16"/>
      <c r="S557" s="61"/>
      <c r="Z557" s="16"/>
      <c r="AI557" s="61"/>
      <c r="AP557" s="16"/>
      <c r="AY557" s="61"/>
      <c r="BF557" s="16"/>
      <c r="BG557" s="61"/>
      <c r="BH557" s="16"/>
    </row>
    <row r="558" spans="1:60" ht="12.75" x14ac:dyDescent="0.2">
      <c r="A558" s="143"/>
      <c r="B558" s="349"/>
      <c r="C558" s="61"/>
      <c r="J558" s="16"/>
      <c r="S558" s="61"/>
      <c r="Z558" s="16"/>
      <c r="AI558" s="61"/>
      <c r="AP558" s="16"/>
      <c r="AY558" s="61"/>
      <c r="BF558" s="16"/>
      <c r="BG558" s="61"/>
      <c r="BH558" s="16"/>
    </row>
    <row r="559" spans="1:60" ht="12.75" x14ac:dyDescent="0.2">
      <c r="A559" s="143"/>
      <c r="B559" s="349"/>
      <c r="C559" s="61"/>
      <c r="J559" s="16"/>
      <c r="S559" s="61"/>
      <c r="Z559" s="16"/>
      <c r="AI559" s="61"/>
      <c r="AP559" s="16"/>
      <c r="AY559" s="61"/>
      <c r="BF559" s="16"/>
      <c r="BG559" s="61"/>
      <c r="BH559" s="16"/>
    </row>
    <row r="560" spans="1:60" ht="12.75" x14ac:dyDescent="0.2">
      <c r="A560" s="143"/>
      <c r="B560" s="349"/>
      <c r="C560" s="61"/>
      <c r="J560" s="16"/>
      <c r="S560" s="61"/>
      <c r="Z560" s="16"/>
      <c r="AI560" s="61"/>
      <c r="AP560" s="16"/>
      <c r="AY560" s="61"/>
      <c r="BF560" s="16"/>
      <c r="BG560" s="61"/>
      <c r="BH560" s="16"/>
    </row>
    <row r="561" spans="1:60" ht="12.75" x14ac:dyDescent="0.2">
      <c r="A561" s="143"/>
      <c r="B561" s="349"/>
      <c r="C561" s="61"/>
      <c r="J561" s="16"/>
      <c r="S561" s="61"/>
      <c r="Z561" s="16"/>
      <c r="AI561" s="61"/>
      <c r="AP561" s="16"/>
      <c r="AY561" s="61"/>
      <c r="BF561" s="16"/>
      <c r="BG561" s="61"/>
      <c r="BH561" s="16"/>
    </row>
    <row r="562" spans="1:60" ht="12.75" x14ac:dyDescent="0.2">
      <c r="A562" s="143"/>
      <c r="B562" s="349"/>
      <c r="C562" s="61"/>
      <c r="J562" s="16"/>
      <c r="S562" s="61"/>
      <c r="Z562" s="16"/>
      <c r="AI562" s="61"/>
      <c r="AP562" s="16"/>
      <c r="AY562" s="61"/>
      <c r="BF562" s="16"/>
      <c r="BG562" s="61"/>
      <c r="BH562" s="16"/>
    </row>
    <row r="563" spans="1:60" ht="12.75" x14ac:dyDescent="0.2">
      <c r="A563" s="143"/>
      <c r="B563" s="349"/>
      <c r="C563" s="61"/>
      <c r="J563" s="16"/>
      <c r="S563" s="61"/>
      <c r="Z563" s="16"/>
      <c r="AI563" s="61"/>
      <c r="AP563" s="16"/>
      <c r="AY563" s="61"/>
      <c r="BF563" s="16"/>
      <c r="BG563" s="61"/>
      <c r="BH563" s="16"/>
    </row>
    <row r="564" spans="1:60" ht="12.75" x14ac:dyDescent="0.2">
      <c r="A564" s="143"/>
      <c r="B564" s="349"/>
      <c r="C564" s="61"/>
      <c r="J564" s="16"/>
      <c r="S564" s="61"/>
      <c r="Z564" s="16"/>
      <c r="AI564" s="61"/>
      <c r="AP564" s="16"/>
      <c r="AY564" s="61"/>
      <c r="BF564" s="16"/>
      <c r="BG564" s="61"/>
      <c r="BH564" s="16"/>
    </row>
    <row r="565" spans="1:60" ht="12.75" x14ac:dyDescent="0.2">
      <c r="A565" s="143"/>
      <c r="B565" s="349"/>
      <c r="C565" s="61"/>
      <c r="J565" s="16"/>
      <c r="S565" s="61"/>
      <c r="Z565" s="16"/>
      <c r="AI565" s="61"/>
      <c r="AP565" s="16"/>
      <c r="AY565" s="61"/>
      <c r="BF565" s="16"/>
      <c r="BG565" s="61"/>
      <c r="BH565" s="16"/>
    </row>
    <row r="566" spans="1:60" ht="12.75" x14ac:dyDescent="0.2">
      <c r="A566" s="143"/>
      <c r="B566" s="349"/>
      <c r="C566" s="61"/>
      <c r="J566" s="16"/>
      <c r="S566" s="61"/>
      <c r="Z566" s="16"/>
      <c r="AI566" s="61"/>
      <c r="AP566" s="16"/>
      <c r="AY566" s="61"/>
      <c r="BF566" s="16"/>
      <c r="BG566" s="61"/>
      <c r="BH566" s="16"/>
    </row>
    <row r="567" spans="1:60" ht="12.75" x14ac:dyDescent="0.2">
      <c r="A567" s="143"/>
      <c r="B567" s="349"/>
      <c r="C567" s="61"/>
      <c r="J567" s="16"/>
      <c r="S567" s="61"/>
      <c r="Z567" s="16"/>
      <c r="AI567" s="61"/>
      <c r="AP567" s="16"/>
      <c r="AY567" s="61"/>
      <c r="BF567" s="16"/>
      <c r="BG567" s="61"/>
      <c r="BH567" s="16"/>
    </row>
    <row r="568" spans="1:60" ht="12.75" x14ac:dyDescent="0.2">
      <c r="A568" s="143"/>
      <c r="B568" s="349"/>
      <c r="C568" s="61"/>
      <c r="J568" s="16"/>
      <c r="S568" s="61"/>
      <c r="Z568" s="16"/>
      <c r="AI568" s="61"/>
      <c r="AP568" s="16"/>
      <c r="AY568" s="61"/>
      <c r="BF568" s="16"/>
      <c r="BG568" s="61"/>
      <c r="BH568" s="16"/>
    </row>
    <row r="569" spans="1:60" ht="12.75" x14ac:dyDescent="0.2">
      <c r="A569" s="143"/>
      <c r="B569" s="349"/>
      <c r="C569" s="61"/>
      <c r="J569" s="16"/>
      <c r="S569" s="61"/>
      <c r="Z569" s="16"/>
      <c r="AI569" s="61"/>
      <c r="AP569" s="16"/>
      <c r="AY569" s="61"/>
      <c r="BF569" s="16"/>
      <c r="BG569" s="61"/>
      <c r="BH569" s="16"/>
    </row>
    <row r="570" spans="1:60" ht="12.75" x14ac:dyDescent="0.2">
      <c r="A570" s="143"/>
      <c r="B570" s="349"/>
      <c r="C570" s="61"/>
      <c r="J570" s="16"/>
      <c r="S570" s="61"/>
      <c r="Z570" s="16"/>
      <c r="AI570" s="61"/>
      <c r="AP570" s="16"/>
      <c r="AY570" s="61"/>
      <c r="BF570" s="16"/>
      <c r="BG570" s="61"/>
      <c r="BH570" s="16"/>
    </row>
    <row r="571" spans="1:60" ht="12.75" x14ac:dyDescent="0.2">
      <c r="A571" s="143"/>
      <c r="B571" s="349"/>
      <c r="C571" s="61"/>
      <c r="J571" s="16"/>
      <c r="S571" s="61"/>
      <c r="Z571" s="16"/>
      <c r="AI571" s="61"/>
      <c r="AP571" s="16"/>
      <c r="AY571" s="61"/>
      <c r="BF571" s="16"/>
      <c r="BG571" s="61"/>
      <c r="BH571" s="16"/>
    </row>
    <row r="572" spans="1:60" ht="12.75" x14ac:dyDescent="0.2">
      <c r="A572" s="143"/>
      <c r="B572" s="349"/>
      <c r="C572" s="61"/>
      <c r="J572" s="16"/>
      <c r="S572" s="61"/>
      <c r="Z572" s="16"/>
      <c r="AI572" s="61"/>
      <c r="AP572" s="16"/>
      <c r="AY572" s="61"/>
      <c r="BF572" s="16"/>
      <c r="BG572" s="61"/>
      <c r="BH572" s="16"/>
    </row>
    <row r="573" spans="1:60" ht="12.75" x14ac:dyDescent="0.2">
      <c r="A573" s="143"/>
      <c r="B573" s="349"/>
      <c r="C573" s="61"/>
      <c r="J573" s="16"/>
      <c r="S573" s="61"/>
      <c r="Z573" s="16"/>
      <c r="AI573" s="61"/>
      <c r="AP573" s="16"/>
      <c r="AY573" s="61"/>
      <c r="BF573" s="16"/>
      <c r="BG573" s="61"/>
      <c r="BH573" s="16"/>
    </row>
    <row r="574" spans="1:60" ht="12.75" x14ac:dyDescent="0.2">
      <c r="A574" s="143"/>
      <c r="B574" s="349"/>
      <c r="C574" s="61"/>
      <c r="J574" s="16"/>
      <c r="S574" s="61"/>
      <c r="Z574" s="16"/>
      <c r="AI574" s="61"/>
      <c r="AP574" s="16"/>
      <c r="AY574" s="61"/>
      <c r="BF574" s="16"/>
      <c r="BG574" s="61"/>
      <c r="BH574" s="16"/>
    </row>
    <row r="575" spans="1:60" ht="12.75" x14ac:dyDescent="0.2">
      <c r="A575" s="143"/>
      <c r="B575" s="349"/>
      <c r="C575" s="61"/>
      <c r="J575" s="16"/>
      <c r="S575" s="61"/>
      <c r="Z575" s="16"/>
      <c r="AI575" s="61"/>
      <c r="AP575" s="16"/>
      <c r="AY575" s="61"/>
      <c r="BF575" s="16"/>
      <c r="BG575" s="61"/>
      <c r="BH575" s="16"/>
    </row>
    <row r="576" spans="1:60" ht="12.75" x14ac:dyDescent="0.2">
      <c r="A576" s="143"/>
      <c r="B576" s="349"/>
      <c r="C576" s="61"/>
      <c r="J576" s="16"/>
      <c r="S576" s="61"/>
      <c r="Z576" s="16"/>
      <c r="AI576" s="61"/>
      <c r="AP576" s="16"/>
      <c r="AY576" s="61"/>
      <c r="BF576" s="16"/>
      <c r="BG576" s="61"/>
      <c r="BH576" s="16"/>
    </row>
    <row r="577" spans="1:60" ht="12.75" x14ac:dyDescent="0.2">
      <c r="A577" s="143"/>
      <c r="B577" s="349"/>
      <c r="C577" s="61"/>
      <c r="J577" s="16"/>
      <c r="S577" s="61"/>
      <c r="Z577" s="16"/>
      <c r="AI577" s="61"/>
      <c r="AP577" s="16"/>
      <c r="AY577" s="61"/>
      <c r="BF577" s="16"/>
      <c r="BG577" s="61"/>
      <c r="BH577" s="16"/>
    </row>
    <row r="578" spans="1:60" ht="12.75" x14ac:dyDescent="0.2">
      <c r="A578" s="143"/>
      <c r="B578" s="349"/>
      <c r="C578" s="61"/>
      <c r="J578" s="16"/>
      <c r="S578" s="61"/>
      <c r="Z578" s="16"/>
      <c r="AI578" s="61"/>
      <c r="AP578" s="16"/>
      <c r="AY578" s="61"/>
      <c r="BF578" s="16"/>
      <c r="BG578" s="61"/>
      <c r="BH578" s="16"/>
    </row>
    <row r="579" spans="1:60" ht="12.75" x14ac:dyDescent="0.2">
      <c r="A579" s="143"/>
      <c r="B579" s="349"/>
      <c r="C579" s="61"/>
      <c r="J579" s="16"/>
      <c r="S579" s="61"/>
      <c r="Z579" s="16"/>
      <c r="AI579" s="61"/>
      <c r="AP579" s="16"/>
      <c r="AY579" s="61"/>
      <c r="BF579" s="16"/>
      <c r="BG579" s="61"/>
      <c r="BH579" s="16"/>
    </row>
    <row r="580" spans="1:60" ht="12.75" x14ac:dyDescent="0.2">
      <c r="A580" s="143"/>
      <c r="B580" s="349"/>
      <c r="C580" s="61"/>
      <c r="J580" s="16"/>
      <c r="S580" s="61"/>
      <c r="Z580" s="16"/>
      <c r="AI580" s="61"/>
      <c r="AP580" s="16"/>
      <c r="AY580" s="61"/>
      <c r="BF580" s="16"/>
      <c r="BG580" s="61"/>
      <c r="BH580" s="16"/>
    </row>
    <row r="581" spans="1:60" ht="12.75" x14ac:dyDescent="0.2">
      <c r="A581" s="143"/>
      <c r="B581" s="349"/>
      <c r="C581" s="61"/>
      <c r="J581" s="16"/>
      <c r="S581" s="61"/>
      <c r="Z581" s="16"/>
      <c r="AI581" s="61"/>
      <c r="AP581" s="16"/>
      <c r="AY581" s="61"/>
      <c r="BF581" s="16"/>
      <c r="BG581" s="61"/>
      <c r="BH581" s="16"/>
    </row>
    <row r="582" spans="1:60" ht="12.75" x14ac:dyDescent="0.2">
      <c r="A582" s="143"/>
      <c r="B582" s="349"/>
      <c r="C582" s="61"/>
      <c r="J582" s="16"/>
      <c r="S582" s="61"/>
      <c r="Z582" s="16"/>
      <c r="AI582" s="61"/>
      <c r="AP582" s="16"/>
      <c r="AY582" s="61"/>
      <c r="BF582" s="16"/>
      <c r="BG582" s="61"/>
      <c r="BH582" s="16"/>
    </row>
    <row r="583" spans="1:60" ht="12.75" x14ac:dyDescent="0.2">
      <c r="A583" s="143"/>
      <c r="B583" s="349"/>
      <c r="C583" s="61"/>
      <c r="J583" s="16"/>
      <c r="S583" s="61"/>
      <c r="Z583" s="16"/>
      <c r="AI583" s="61"/>
      <c r="AP583" s="16"/>
      <c r="AY583" s="61"/>
      <c r="BF583" s="16"/>
      <c r="BG583" s="61"/>
      <c r="BH583" s="16"/>
    </row>
    <row r="584" spans="1:60" ht="12.75" x14ac:dyDescent="0.2">
      <c r="A584" s="143"/>
      <c r="B584" s="349"/>
      <c r="C584" s="61"/>
      <c r="J584" s="16"/>
      <c r="S584" s="61"/>
      <c r="Z584" s="16"/>
      <c r="AI584" s="61"/>
      <c r="AP584" s="16"/>
      <c r="AY584" s="61"/>
      <c r="BF584" s="16"/>
      <c r="BG584" s="61"/>
      <c r="BH584" s="16"/>
    </row>
    <row r="585" spans="1:60" ht="12.75" x14ac:dyDescent="0.2">
      <c r="A585" s="143"/>
      <c r="B585" s="349"/>
      <c r="C585" s="61"/>
      <c r="J585" s="16"/>
      <c r="S585" s="61"/>
      <c r="Z585" s="16"/>
      <c r="AI585" s="61"/>
      <c r="AP585" s="16"/>
      <c r="AY585" s="61"/>
      <c r="BF585" s="16"/>
      <c r="BG585" s="61"/>
      <c r="BH585" s="16"/>
    </row>
    <row r="586" spans="1:60" ht="12.75" x14ac:dyDescent="0.2">
      <c r="A586" s="143"/>
      <c r="B586" s="349"/>
      <c r="C586" s="61"/>
      <c r="J586" s="16"/>
      <c r="S586" s="61"/>
      <c r="Z586" s="16"/>
      <c r="AI586" s="61"/>
      <c r="AP586" s="16"/>
      <c r="AY586" s="61"/>
      <c r="BF586" s="16"/>
      <c r="BG586" s="61"/>
      <c r="BH586" s="16"/>
    </row>
    <row r="587" spans="1:60" ht="12.75" x14ac:dyDescent="0.2">
      <c r="A587" s="143"/>
      <c r="B587" s="349"/>
      <c r="C587" s="61"/>
      <c r="J587" s="16"/>
      <c r="S587" s="61"/>
      <c r="Z587" s="16"/>
      <c r="AI587" s="61"/>
      <c r="AP587" s="16"/>
      <c r="AY587" s="61"/>
      <c r="BF587" s="16"/>
      <c r="BG587" s="61"/>
      <c r="BH587" s="16"/>
    </row>
    <row r="588" spans="1:60" ht="12.75" x14ac:dyDescent="0.2">
      <c r="A588" s="143"/>
      <c r="B588" s="349"/>
      <c r="C588" s="61"/>
      <c r="J588" s="16"/>
      <c r="S588" s="61"/>
      <c r="Z588" s="16"/>
      <c r="AI588" s="61"/>
      <c r="AP588" s="16"/>
      <c r="AY588" s="61"/>
      <c r="BF588" s="16"/>
      <c r="BG588" s="61"/>
      <c r="BH588" s="16"/>
    </row>
    <row r="589" spans="1:60" ht="12.75" x14ac:dyDescent="0.2">
      <c r="A589" s="143"/>
      <c r="B589" s="349"/>
      <c r="C589" s="61"/>
      <c r="J589" s="16"/>
      <c r="S589" s="61"/>
      <c r="Z589" s="16"/>
      <c r="AI589" s="61"/>
      <c r="AP589" s="16"/>
      <c r="AY589" s="61"/>
      <c r="BF589" s="16"/>
      <c r="BG589" s="61"/>
      <c r="BH589" s="16"/>
    </row>
    <row r="590" spans="1:60" ht="12.75" x14ac:dyDescent="0.2">
      <c r="A590" s="143"/>
      <c r="B590" s="349"/>
      <c r="C590" s="61"/>
      <c r="J590" s="16"/>
      <c r="S590" s="61"/>
      <c r="Z590" s="16"/>
      <c r="AI590" s="61"/>
      <c r="AP590" s="16"/>
      <c r="AY590" s="61"/>
      <c r="BF590" s="16"/>
      <c r="BG590" s="61"/>
      <c r="BH590" s="16"/>
    </row>
    <row r="591" spans="1:60" ht="12.75" x14ac:dyDescent="0.2">
      <c r="A591" s="143"/>
      <c r="B591" s="349"/>
      <c r="C591" s="61"/>
      <c r="J591" s="16"/>
      <c r="S591" s="61"/>
      <c r="Z591" s="16"/>
      <c r="AI591" s="61"/>
      <c r="AP591" s="16"/>
      <c r="AY591" s="61"/>
      <c r="BF591" s="16"/>
      <c r="BG591" s="61"/>
      <c r="BH591" s="16"/>
    </row>
    <row r="592" spans="1:60" ht="12.75" x14ac:dyDescent="0.2">
      <c r="A592" s="143"/>
      <c r="B592" s="349"/>
      <c r="C592" s="61"/>
      <c r="J592" s="16"/>
      <c r="S592" s="61"/>
      <c r="Z592" s="16"/>
      <c r="AI592" s="61"/>
      <c r="AP592" s="16"/>
      <c r="AY592" s="61"/>
      <c r="BF592" s="16"/>
      <c r="BG592" s="61"/>
      <c r="BH592" s="16"/>
    </row>
    <row r="593" spans="1:60" ht="12.75" x14ac:dyDescent="0.2">
      <c r="A593" s="143"/>
      <c r="B593" s="349"/>
      <c r="C593" s="61"/>
      <c r="J593" s="16"/>
      <c r="S593" s="61"/>
      <c r="Z593" s="16"/>
      <c r="AI593" s="61"/>
      <c r="AP593" s="16"/>
      <c r="AY593" s="61"/>
      <c r="BF593" s="16"/>
      <c r="BG593" s="61"/>
      <c r="BH593" s="16"/>
    </row>
    <row r="594" spans="1:60" ht="12.75" x14ac:dyDescent="0.2">
      <c r="A594" s="143"/>
      <c r="B594" s="349"/>
      <c r="C594" s="61"/>
      <c r="J594" s="16"/>
      <c r="S594" s="61"/>
      <c r="Z594" s="16"/>
      <c r="AI594" s="61"/>
      <c r="AP594" s="16"/>
      <c r="AY594" s="61"/>
      <c r="BF594" s="16"/>
      <c r="BG594" s="61"/>
      <c r="BH594" s="16"/>
    </row>
    <row r="595" spans="1:60" ht="12.75" x14ac:dyDescent="0.2">
      <c r="A595" s="143"/>
      <c r="B595" s="349"/>
      <c r="C595" s="61"/>
      <c r="J595" s="16"/>
      <c r="S595" s="61"/>
      <c r="Z595" s="16"/>
      <c r="AI595" s="61"/>
      <c r="AP595" s="16"/>
      <c r="AY595" s="61"/>
      <c r="BF595" s="16"/>
      <c r="BG595" s="61"/>
      <c r="BH595" s="16"/>
    </row>
    <row r="596" spans="1:60" ht="12.75" x14ac:dyDescent="0.2">
      <c r="A596" s="143"/>
      <c r="B596" s="349"/>
      <c r="C596" s="61"/>
      <c r="J596" s="16"/>
      <c r="S596" s="61"/>
      <c r="Z596" s="16"/>
      <c r="AI596" s="61"/>
      <c r="AP596" s="16"/>
      <c r="AY596" s="61"/>
      <c r="BF596" s="16"/>
      <c r="BG596" s="61"/>
      <c r="BH596" s="16"/>
    </row>
    <row r="597" spans="1:60" ht="12.75" x14ac:dyDescent="0.2">
      <c r="A597" s="143"/>
      <c r="B597" s="349"/>
      <c r="C597" s="61"/>
      <c r="J597" s="16"/>
      <c r="S597" s="61"/>
      <c r="Z597" s="16"/>
      <c r="AI597" s="61"/>
      <c r="AP597" s="16"/>
      <c r="AY597" s="61"/>
      <c r="BF597" s="16"/>
      <c r="BG597" s="61"/>
      <c r="BH597" s="16"/>
    </row>
    <row r="598" spans="1:60" ht="12.75" x14ac:dyDescent="0.2">
      <c r="A598" s="143"/>
      <c r="B598" s="349"/>
      <c r="C598" s="61"/>
      <c r="J598" s="16"/>
      <c r="S598" s="61"/>
      <c r="Z598" s="16"/>
      <c r="AI598" s="61"/>
      <c r="AP598" s="16"/>
      <c r="AY598" s="61"/>
      <c r="BF598" s="16"/>
      <c r="BG598" s="61"/>
      <c r="BH598" s="16"/>
    </row>
    <row r="599" spans="1:60" ht="12.75" x14ac:dyDescent="0.2">
      <c r="A599" s="143"/>
      <c r="B599" s="349"/>
      <c r="C599" s="61"/>
      <c r="J599" s="16"/>
      <c r="S599" s="61"/>
      <c r="Z599" s="16"/>
      <c r="AI599" s="61"/>
      <c r="AP599" s="16"/>
      <c r="AY599" s="61"/>
      <c r="BF599" s="16"/>
      <c r="BG599" s="61"/>
      <c r="BH599" s="16"/>
    </row>
    <row r="600" spans="1:60" ht="12.75" x14ac:dyDescent="0.2">
      <c r="A600" s="143"/>
      <c r="B600" s="349"/>
      <c r="C600" s="61"/>
      <c r="J600" s="16"/>
      <c r="S600" s="61"/>
      <c r="Z600" s="16"/>
      <c r="AI600" s="61"/>
      <c r="AP600" s="16"/>
      <c r="AY600" s="61"/>
      <c r="BF600" s="16"/>
      <c r="BG600" s="61"/>
      <c r="BH600" s="16"/>
    </row>
    <row r="601" spans="1:60" ht="12.75" x14ac:dyDescent="0.2">
      <c r="A601" s="143"/>
      <c r="B601" s="349"/>
      <c r="C601" s="61"/>
      <c r="J601" s="16"/>
      <c r="S601" s="61"/>
      <c r="Z601" s="16"/>
      <c r="AI601" s="61"/>
      <c r="AP601" s="16"/>
      <c r="AY601" s="61"/>
      <c r="BF601" s="16"/>
      <c r="BG601" s="61"/>
      <c r="BH601" s="16"/>
    </row>
    <row r="602" spans="1:60" ht="12.75" x14ac:dyDescent="0.2">
      <c r="A602" s="143"/>
      <c r="B602" s="349"/>
      <c r="C602" s="61"/>
      <c r="J602" s="16"/>
      <c r="S602" s="61"/>
      <c r="Z602" s="16"/>
      <c r="AI602" s="61"/>
      <c r="AP602" s="16"/>
      <c r="AY602" s="61"/>
      <c r="BF602" s="16"/>
      <c r="BG602" s="61"/>
      <c r="BH602" s="16"/>
    </row>
    <row r="603" spans="1:60" ht="12.75" x14ac:dyDescent="0.2">
      <c r="A603" s="143"/>
      <c r="B603" s="349"/>
      <c r="C603" s="61"/>
      <c r="J603" s="16"/>
      <c r="S603" s="61"/>
      <c r="Z603" s="16"/>
      <c r="AI603" s="61"/>
      <c r="AP603" s="16"/>
      <c r="AY603" s="61"/>
      <c r="BF603" s="16"/>
      <c r="BG603" s="61"/>
      <c r="BH603" s="16"/>
    </row>
    <row r="604" spans="1:60" ht="12.75" x14ac:dyDescent="0.2">
      <c r="A604" s="143"/>
      <c r="B604" s="349"/>
      <c r="C604" s="61"/>
      <c r="J604" s="16"/>
      <c r="S604" s="61"/>
      <c r="Z604" s="16"/>
      <c r="AI604" s="61"/>
      <c r="AP604" s="16"/>
      <c r="AY604" s="61"/>
      <c r="BF604" s="16"/>
      <c r="BG604" s="61"/>
      <c r="BH604" s="16"/>
    </row>
    <row r="605" spans="1:60" ht="12.75" x14ac:dyDescent="0.2">
      <c r="A605" s="143"/>
      <c r="B605" s="349"/>
      <c r="C605" s="61"/>
      <c r="J605" s="16"/>
      <c r="S605" s="61"/>
      <c r="Z605" s="16"/>
      <c r="AI605" s="61"/>
      <c r="AP605" s="16"/>
      <c r="AY605" s="61"/>
      <c r="BF605" s="16"/>
      <c r="BG605" s="61"/>
      <c r="BH605" s="16"/>
    </row>
    <row r="606" spans="1:60" ht="12.75" x14ac:dyDescent="0.2">
      <c r="A606" s="143"/>
      <c r="B606" s="349"/>
      <c r="C606" s="61"/>
      <c r="J606" s="16"/>
      <c r="S606" s="61"/>
      <c r="Z606" s="16"/>
      <c r="AI606" s="61"/>
      <c r="AP606" s="16"/>
      <c r="AY606" s="61"/>
      <c r="BF606" s="16"/>
      <c r="BG606" s="61"/>
      <c r="BH606" s="16"/>
    </row>
    <row r="607" spans="1:60" ht="12.75" x14ac:dyDescent="0.2">
      <c r="A607" s="143"/>
      <c r="B607" s="349"/>
      <c r="C607" s="61"/>
      <c r="J607" s="16"/>
      <c r="S607" s="61"/>
      <c r="Z607" s="16"/>
      <c r="AI607" s="61"/>
      <c r="AP607" s="16"/>
      <c r="AY607" s="61"/>
      <c r="BF607" s="16"/>
      <c r="BG607" s="61"/>
      <c r="BH607" s="16"/>
    </row>
    <row r="608" spans="1:60" ht="12.75" x14ac:dyDescent="0.2">
      <c r="A608" s="143"/>
      <c r="B608" s="349"/>
      <c r="C608" s="61"/>
      <c r="J608" s="16"/>
      <c r="S608" s="61"/>
      <c r="Z608" s="16"/>
      <c r="AI608" s="61"/>
      <c r="AP608" s="16"/>
      <c r="AY608" s="61"/>
      <c r="BF608" s="16"/>
      <c r="BG608" s="61"/>
      <c r="BH608" s="16"/>
    </row>
    <row r="609" spans="1:60" ht="12.75" x14ac:dyDescent="0.2">
      <c r="A609" s="143"/>
      <c r="B609" s="349"/>
      <c r="C609" s="61"/>
      <c r="J609" s="16"/>
      <c r="S609" s="61"/>
      <c r="Z609" s="16"/>
      <c r="AI609" s="61"/>
      <c r="AP609" s="16"/>
      <c r="AY609" s="61"/>
      <c r="BF609" s="16"/>
      <c r="BG609" s="61"/>
      <c r="BH609" s="16"/>
    </row>
    <row r="610" spans="1:60" ht="12.75" x14ac:dyDescent="0.2">
      <c r="A610" s="143"/>
      <c r="B610" s="349"/>
      <c r="C610" s="61"/>
      <c r="J610" s="16"/>
      <c r="S610" s="61"/>
      <c r="Z610" s="16"/>
      <c r="AI610" s="61"/>
      <c r="AP610" s="16"/>
      <c r="AY610" s="61"/>
      <c r="BF610" s="16"/>
      <c r="BG610" s="61"/>
      <c r="BH610" s="16"/>
    </row>
    <row r="611" spans="1:60" ht="12.75" x14ac:dyDescent="0.2">
      <c r="A611" s="143"/>
      <c r="B611" s="349"/>
      <c r="C611" s="61"/>
      <c r="J611" s="16"/>
      <c r="S611" s="61"/>
      <c r="Z611" s="16"/>
      <c r="AI611" s="61"/>
      <c r="AP611" s="16"/>
      <c r="AY611" s="61"/>
      <c r="BF611" s="16"/>
      <c r="BG611" s="61"/>
      <c r="BH611" s="16"/>
    </row>
    <row r="612" spans="1:60" ht="12.75" x14ac:dyDescent="0.2">
      <c r="A612" s="143"/>
      <c r="B612" s="349"/>
      <c r="C612" s="61"/>
      <c r="J612" s="16"/>
      <c r="S612" s="61"/>
      <c r="Z612" s="16"/>
      <c r="AI612" s="61"/>
      <c r="AP612" s="16"/>
      <c r="AY612" s="61"/>
      <c r="BF612" s="16"/>
      <c r="BG612" s="61"/>
      <c r="BH612" s="16"/>
    </row>
    <row r="613" spans="1:60" ht="12.75" x14ac:dyDescent="0.2">
      <c r="A613" s="143"/>
      <c r="B613" s="349"/>
      <c r="C613" s="61"/>
      <c r="J613" s="16"/>
      <c r="S613" s="61"/>
      <c r="Z613" s="16"/>
      <c r="AI613" s="61"/>
      <c r="AP613" s="16"/>
      <c r="AY613" s="61"/>
      <c r="BF613" s="16"/>
      <c r="BG613" s="61"/>
      <c r="BH613" s="16"/>
    </row>
    <row r="614" spans="1:60" ht="12.75" x14ac:dyDescent="0.2">
      <c r="A614" s="143"/>
      <c r="B614" s="349"/>
      <c r="C614" s="61"/>
      <c r="J614" s="16"/>
      <c r="S614" s="61"/>
      <c r="Z614" s="16"/>
      <c r="AI614" s="61"/>
      <c r="AP614" s="16"/>
      <c r="AY614" s="61"/>
      <c r="BF614" s="16"/>
      <c r="BG614" s="61"/>
      <c r="BH614" s="16"/>
    </row>
    <row r="615" spans="1:60" ht="12.75" x14ac:dyDescent="0.2">
      <c r="A615" s="143"/>
      <c r="B615" s="349"/>
      <c r="C615" s="61"/>
      <c r="J615" s="16"/>
      <c r="S615" s="61"/>
      <c r="Z615" s="16"/>
      <c r="AI615" s="61"/>
      <c r="AP615" s="16"/>
      <c r="AY615" s="61"/>
      <c r="BF615" s="16"/>
      <c r="BG615" s="61"/>
      <c r="BH615" s="16"/>
    </row>
    <row r="616" spans="1:60" ht="12.75" x14ac:dyDescent="0.2">
      <c r="A616" s="143"/>
      <c r="B616" s="349"/>
      <c r="C616" s="61"/>
      <c r="J616" s="16"/>
      <c r="S616" s="61"/>
      <c r="Z616" s="16"/>
      <c r="AI616" s="61"/>
      <c r="AP616" s="16"/>
      <c r="AY616" s="61"/>
      <c r="BF616" s="16"/>
      <c r="BG616" s="61"/>
      <c r="BH616" s="16"/>
    </row>
    <row r="617" spans="1:60" ht="12.75" x14ac:dyDescent="0.2">
      <c r="A617" s="143"/>
      <c r="B617" s="349"/>
      <c r="C617" s="61"/>
      <c r="J617" s="16"/>
      <c r="S617" s="61"/>
      <c r="Z617" s="16"/>
      <c r="AI617" s="61"/>
      <c r="AP617" s="16"/>
      <c r="AY617" s="61"/>
      <c r="BF617" s="16"/>
      <c r="BG617" s="61"/>
      <c r="BH617" s="16"/>
    </row>
    <row r="618" spans="1:60" ht="12.75" x14ac:dyDescent="0.2">
      <c r="A618" s="143"/>
      <c r="B618" s="349"/>
      <c r="C618" s="61"/>
      <c r="J618" s="16"/>
      <c r="S618" s="61"/>
      <c r="Z618" s="16"/>
      <c r="AI618" s="61"/>
      <c r="AP618" s="16"/>
      <c r="AY618" s="61"/>
      <c r="BF618" s="16"/>
      <c r="BG618" s="61"/>
      <c r="BH618" s="16"/>
    </row>
    <row r="619" spans="1:60" ht="12.75" x14ac:dyDescent="0.2">
      <c r="A619" s="143"/>
      <c r="B619" s="349"/>
      <c r="C619" s="61"/>
      <c r="J619" s="16"/>
      <c r="S619" s="61"/>
      <c r="Z619" s="16"/>
      <c r="AI619" s="61"/>
      <c r="AP619" s="16"/>
      <c r="AY619" s="61"/>
      <c r="BF619" s="16"/>
      <c r="BG619" s="61"/>
      <c r="BH619" s="16"/>
    </row>
    <row r="620" spans="1:60" ht="12.75" x14ac:dyDescent="0.2">
      <c r="A620" s="143"/>
      <c r="B620" s="349"/>
      <c r="C620" s="61"/>
      <c r="J620" s="16"/>
      <c r="S620" s="61"/>
      <c r="Z620" s="16"/>
      <c r="AI620" s="61"/>
      <c r="AP620" s="16"/>
      <c r="AY620" s="61"/>
      <c r="BF620" s="16"/>
      <c r="BG620" s="61"/>
      <c r="BH620" s="16"/>
    </row>
    <row r="621" spans="1:60" ht="12.75" x14ac:dyDescent="0.2">
      <c r="A621" s="143"/>
      <c r="B621" s="349"/>
      <c r="C621" s="61"/>
      <c r="J621" s="16"/>
      <c r="S621" s="61"/>
      <c r="Z621" s="16"/>
      <c r="AI621" s="61"/>
      <c r="AP621" s="16"/>
      <c r="AY621" s="61"/>
      <c r="BF621" s="16"/>
      <c r="BG621" s="61"/>
      <c r="BH621" s="16"/>
    </row>
    <row r="622" spans="1:60" ht="12.75" x14ac:dyDescent="0.2">
      <c r="A622" s="143"/>
      <c r="B622" s="349"/>
      <c r="C622" s="61"/>
      <c r="J622" s="16"/>
      <c r="S622" s="61"/>
      <c r="Z622" s="16"/>
      <c r="AI622" s="61"/>
      <c r="AP622" s="16"/>
      <c r="AY622" s="61"/>
      <c r="BF622" s="16"/>
      <c r="BG622" s="61"/>
      <c r="BH622" s="16"/>
    </row>
    <row r="623" spans="1:60" ht="12.75" x14ac:dyDescent="0.2">
      <c r="A623" s="143"/>
      <c r="B623" s="349"/>
      <c r="C623" s="61"/>
      <c r="J623" s="16"/>
      <c r="S623" s="61"/>
      <c r="Z623" s="16"/>
      <c r="AI623" s="61"/>
      <c r="AP623" s="16"/>
      <c r="AY623" s="61"/>
      <c r="BF623" s="16"/>
      <c r="BG623" s="61"/>
      <c r="BH623" s="16"/>
    </row>
    <row r="624" spans="1:60" ht="12.75" x14ac:dyDescent="0.2">
      <c r="A624" s="143"/>
      <c r="B624" s="349"/>
      <c r="C624" s="61"/>
      <c r="J624" s="16"/>
      <c r="S624" s="61"/>
      <c r="Z624" s="16"/>
      <c r="AI624" s="61"/>
      <c r="AP624" s="16"/>
      <c r="AY624" s="61"/>
      <c r="BF624" s="16"/>
      <c r="BG624" s="61"/>
      <c r="BH624" s="16"/>
    </row>
    <row r="625" spans="1:60" ht="12.75" x14ac:dyDescent="0.2">
      <c r="A625" s="143"/>
      <c r="B625" s="349"/>
      <c r="C625" s="61"/>
      <c r="J625" s="16"/>
      <c r="S625" s="61"/>
      <c r="Z625" s="16"/>
      <c r="AI625" s="61"/>
      <c r="AP625" s="16"/>
      <c r="AY625" s="61"/>
      <c r="BF625" s="16"/>
      <c r="BG625" s="61"/>
      <c r="BH625" s="16"/>
    </row>
    <row r="626" spans="1:60" ht="12.75" x14ac:dyDescent="0.2">
      <c r="A626" s="143"/>
      <c r="B626" s="349"/>
      <c r="C626" s="61"/>
      <c r="J626" s="16"/>
      <c r="S626" s="61"/>
      <c r="Z626" s="16"/>
      <c r="AI626" s="61"/>
      <c r="AP626" s="16"/>
      <c r="AY626" s="61"/>
      <c r="BF626" s="16"/>
      <c r="BG626" s="61"/>
      <c r="BH626" s="16"/>
    </row>
    <row r="627" spans="1:60" ht="12.75" x14ac:dyDescent="0.2">
      <c r="A627" s="143"/>
      <c r="B627" s="349"/>
      <c r="C627" s="61"/>
      <c r="J627" s="16"/>
      <c r="S627" s="61"/>
      <c r="Z627" s="16"/>
      <c r="AI627" s="61"/>
      <c r="AP627" s="16"/>
      <c r="AY627" s="61"/>
      <c r="BF627" s="16"/>
      <c r="BG627" s="61"/>
      <c r="BH627" s="16"/>
    </row>
    <row r="628" spans="1:60" ht="12.75" x14ac:dyDescent="0.2">
      <c r="A628" s="143"/>
      <c r="B628" s="349"/>
      <c r="C628" s="61"/>
      <c r="J628" s="16"/>
      <c r="S628" s="61"/>
      <c r="Z628" s="16"/>
      <c r="AI628" s="61"/>
      <c r="AP628" s="16"/>
      <c r="AY628" s="61"/>
      <c r="BF628" s="16"/>
      <c r="BG628" s="61"/>
      <c r="BH628" s="16"/>
    </row>
    <row r="629" spans="1:60" ht="12.75" x14ac:dyDescent="0.2">
      <c r="A629" s="143"/>
      <c r="B629" s="349"/>
      <c r="C629" s="61"/>
      <c r="J629" s="16"/>
      <c r="S629" s="61"/>
      <c r="Z629" s="16"/>
      <c r="AI629" s="61"/>
      <c r="AP629" s="16"/>
      <c r="AY629" s="61"/>
      <c r="BF629" s="16"/>
      <c r="BG629" s="61"/>
      <c r="BH629" s="16"/>
    </row>
    <row r="630" spans="1:60" ht="12.75" x14ac:dyDescent="0.2">
      <c r="A630" s="143"/>
      <c r="B630" s="349"/>
      <c r="C630" s="61"/>
      <c r="J630" s="16"/>
      <c r="S630" s="61"/>
      <c r="Z630" s="16"/>
      <c r="AI630" s="61"/>
      <c r="AP630" s="16"/>
      <c r="AY630" s="61"/>
      <c r="BF630" s="16"/>
      <c r="BG630" s="61"/>
      <c r="BH630" s="16"/>
    </row>
    <row r="631" spans="1:60" ht="12.75" x14ac:dyDescent="0.2">
      <c r="A631" s="143"/>
      <c r="B631" s="349"/>
      <c r="C631" s="61"/>
      <c r="J631" s="16"/>
      <c r="S631" s="61"/>
      <c r="Z631" s="16"/>
      <c r="AI631" s="61"/>
      <c r="AP631" s="16"/>
      <c r="AY631" s="61"/>
      <c r="BF631" s="16"/>
      <c r="BG631" s="61"/>
      <c r="BH631" s="16"/>
    </row>
    <row r="632" spans="1:60" ht="12.75" x14ac:dyDescent="0.2">
      <c r="A632" s="143"/>
      <c r="B632" s="349"/>
      <c r="C632" s="61"/>
      <c r="J632" s="16"/>
      <c r="S632" s="61"/>
      <c r="Z632" s="16"/>
      <c r="AI632" s="61"/>
      <c r="AP632" s="16"/>
      <c r="AY632" s="61"/>
      <c r="BF632" s="16"/>
      <c r="BG632" s="61"/>
      <c r="BH632" s="16"/>
    </row>
    <row r="633" spans="1:60" ht="12.75" x14ac:dyDescent="0.2">
      <c r="A633" s="143"/>
      <c r="B633" s="349"/>
      <c r="C633" s="61"/>
      <c r="J633" s="16"/>
      <c r="S633" s="61"/>
      <c r="Z633" s="16"/>
      <c r="AI633" s="61"/>
      <c r="AP633" s="16"/>
      <c r="AY633" s="61"/>
      <c r="BF633" s="16"/>
      <c r="BG633" s="61"/>
      <c r="BH633" s="16"/>
    </row>
    <row r="634" spans="1:60" ht="12.75" x14ac:dyDescent="0.2">
      <c r="A634" s="143"/>
      <c r="B634" s="349"/>
      <c r="C634" s="61"/>
      <c r="J634" s="16"/>
      <c r="S634" s="61"/>
      <c r="Z634" s="16"/>
      <c r="AI634" s="61"/>
      <c r="AP634" s="16"/>
      <c r="AY634" s="61"/>
      <c r="BF634" s="16"/>
      <c r="BG634" s="61"/>
      <c r="BH634" s="16"/>
    </row>
    <row r="635" spans="1:60" ht="12.75" x14ac:dyDescent="0.2">
      <c r="A635" s="143"/>
      <c r="B635" s="349"/>
      <c r="C635" s="61"/>
      <c r="J635" s="16"/>
      <c r="S635" s="61"/>
      <c r="Z635" s="16"/>
      <c r="AI635" s="61"/>
      <c r="AP635" s="16"/>
      <c r="AY635" s="61"/>
      <c r="BF635" s="16"/>
      <c r="BG635" s="61"/>
      <c r="BH635" s="16"/>
    </row>
    <row r="636" spans="1:60" ht="12.75" x14ac:dyDescent="0.2">
      <c r="A636" s="143"/>
      <c r="B636" s="349"/>
      <c r="C636" s="61"/>
      <c r="J636" s="16"/>
      <c r="S636" s="61"/>
      <c r="Z636" s="16"/>
      <c r="AI636" s="61"/>
      <c r="AP636" s="16"/>
      <c r="AY636" s="61"/>
      <c r="BF636" s="16"/>
      <c r="BG636" s="61"/>
      <c r="BH636" s="16"/>
    </row>
    <row r="637" spans="1:60" ht="12.75" x14ac:dyDescent="0.2">
      <c r="A637" s="143"/>
      <c r="B637" s="349"/>
      <c r="C637" s="61"/>
      <c r="J637" s="16"/>
      <c r="S637" s="61"/>
      <c r="Z637" s="16"/>
      <c r="AI637" s="61"/>
      <c r="AP637" s="16"/>
      <c r="AY637" s="61"/>
      <c r="BF637" s="16"/>
      <c r="BG637" s="61"/>
      <c r="BH637" s="16"/>
    </row>
    <row r="638" spans="1:60" ht="12.75" x14ac:dyDescent="0.2">
      <c r="A638" s="143"/>
      <c r="B638" s="349"/>
      <c r="C638" s="61"/>
      <c r="J638" s="16"/>
      <c r="S638" s="61"/>
      <c r="Z638" s="16"/>
      <c r="AI638" s="61"/>
      <c r="AP638" s="16"/>
      <c r="AY638" s="61"/>
      <c r="BF638" s="16"/>
      <c r="BG638" s="61"/>
      <c r="BH638" s="16"/>
    </row>
    <row r="639" spans="1:60" ht="12.75" x14ac:dyDescent="0.2">
      <c r="A639" s="143"/>
      <c r="B639" s="349"/>
      <c r="C639" s="61"/>
      <c r="J639" s="16"/>
      <c r="S639" s="61"/>
      <c r="Z639" s="16"/>
      <c r="AI639" s="61"/>
      <c r="AP639" s="16"/>
      <c r="AY639" s="61"/>
      <c r="BF639" s="16"/>
      <c r="BG639" s="61"/>
      <c r="BH639" s="16"/>
    </row>
    <row r="640" spans="1:60" ht="12.75" x14ac:dyDescent="0.2">
      <c r="A640" s="143"/>
      <c r="B640" s="349"/>
      <c r="C640" s="61"/>
      <c r="J640" s="16"/>
      <c r="S640" s="61"/>
      <c r="Z640" s="16"/>
      <c r="AI640" s="61"/>
      <c r="AP640" s="16"/>
      <c r="AY640" s="61"/>
      <c r="BF640" s="16"/>
      <c r="BG640" s="61"/>
      <c r="BH640" s="16"/>
    </row>
    <row r="641" spans="1:60" ht="12.75" x14ac:dyDescent="0.2">
      <c r="A641" s="143"/>
      <c r="B641" s="349"/>
      <c r="C641" s="61"/>
      <c r="J641" s="16"/>
      <c r="S641" s="61"/>
      <c r="Z641" s="16"/>
      <c r="AI641" s="61"/>
      <c r="AP641" s="16"/>
      <c r="AY641" s="61"/>
      <c r="BF641" s="16"/>
      <c r="BG641" s="61"/>
      <c r="BH641" s="16"/>
    </row>
    <row r="642" spans="1:60" ht="12.75" x14ac:dyDescent="0.2">
      <c r="A642" s="143"/>
      <c r="B642" s="349"/>
      <c r="C642" s="61"/>
      <c r="J642" s="16"/>
      <c r="S642" s="61"/>
      <c r="Z642" s="16"/>
      <c r="AI642" s="61"/>
      <c r="AP642" s="16"/>
      <c r="AY642" s="61"/>
      <c r="BF642" s="16"/>
      <c r="BG642" s="61"/>
      <c r="BH642" s="16"/>
    </row>
    <row r="643" spans="1:60" ht="12.75" x14ac:dyDescent="0.2">
      <c r="A643" s="143"/>
      <c r="B643" s="349"/>
      <c r="C643" s="61"/>
      <c r="J643" s="16"/>
      <c r="S643" s="61"/>
      <c r="Z643" s="16"/>
      <c r="AI643" s="61"/>
      <c r="AP643" s="16"/>
      <c r="AY643" s="61"/>
      <c r="BF643" s="16"/>
      <c r="BG643" s="61"/>
      <c r="BH643" s="16"/>
    </row>
    <row r="644" spans="1:60" ht="12.75" x14ac:dyDescent="0.2">
      <c r="A644" s="143"/>
      <c r="B644" s="349"/>
      <c r="C644" s="61"/>
      <c r="J644" s="16"/>
      <c r="S644" s="61"/>
      <c r="Z644" s="16"/>
      <c r="AI644" s="61"/>
      <c r="AP644" s="16"/>
      <c r="AY644" s="61"/>
      <c r="BF644" s="16"/>
      <c r="BG644" s="61"/>
      <c r="BH644" s="16"/>
    </row>
    <row r="645" spans="1:60" ht="12.75" x14ac:dyDescent="0.2">
      <c r="A645" s="143"/>
      <c r="B645" s="349"/>
      <c r="C645" s="61"/>
      <c r="J645" s="16"/>
      <c r="S645" s="61"/>
      <c r="Z645" s="16"/>
      <c r="AI645" s="61"/>
      <c r="AP645" s="16"/>
      <c r="AY645" s="61"/>
      <c r="BF645" s="16"/>
      <c r="BG645" s="61"/>
      <c r="BH645" s="16"/>
    </row>
    <row r="646" spans="1:60" ht="12.75" x14ac:dyDescent="0.2">
      <c r="A646" s="143"/>
      <c r="B646" s="349"/>
      <c r="C646" s="61"/>
      <c r="J646" s="16"/>
      <c r="S646" s="61"/>
      <c r="Z646" s="16"/>
      <c r="AI646" s="61"/>
      <c r="AP646" s="16"/>
      <c r="AY646" s="61"/>
      <c r="BF646" s="16"/>
      <c r="BG646" s="61"/>
      <c r="BH646" s="16"/>
    </row>
    <row r="647" spans="1:60" ht="12.75" x14ac:dyDescent="0.2">
      <c r="A647" s="143"/>
      <c r="B647" s="349"/>
      <c r="C647" s="61"/>
      <c r="J647" s="16"/>
      <c r="S647" s="61"/>
      <c r="Z647" s="16"/>
      <c r="AI647" s="61"/>
      <c r="AP647" s="16"/>
      <c r="AY647" s="61"/>
      <c r="BF647" s="16"/>
      <c r="BG647" s="61"/>
      <c r="BH647" s="16"/>
    </row>
    <row r="648" spans="1:60" ht="12.75" x14ac:dyDescent="0.2">
      <c r="A648" s="143"/>
      <c r="B648" s="349"/>
      <c r="C648" s="61"/>
      <c r="J648" s="16"/>
      <c r="S648" s="61"/>
      <c r="Z648" s="16"/>
      <c r="AI648" s="61"/>
      <c r="AP648" s="16"/>
      <c r="AY648" s="61"/>
      <c r="BF648" s="16"/>
      <c r="BG648" s="61"/>
      <c r="BH648" s="16"/>
    </row>
    <row r="649" spans="1:60" ht="12.75" x14ac:dyDescent="0.2">
      <c r="A649" s="143"/>
      <c r="B649" s="349"/>
      <c r="C649" s="61"/>
      <c r="J649" s="16"/>
      <c r="S649" s="61"/>
      <c r="Z649" s="16"/>
      <c r="AI649" s="61"/>
      <c r="AP649" s="16"/>
      <c r="AY649" s="61"/>
      <c r="BF649" s="16"/>
      <c r="BG649" s="61"/>
      <c r="BH649" s="16"/>
    </row>
    <row r="650" spans="1:60" ht="12.75" x14ac:dyDescent="0.2">
      <c r="A650" s="143"/>
      <c r="B650" s="349"/>
      <c r="C650" s="61"/>
      <c r="J650" s="16"/>
      <c r="S650" s="61"/>
      <c r="Z650" s="16"/>
      <c r="AI650" s="61"/>
      <c r="AP650" s="16"/>
      <c r="AY650" s="61"/>
      <c r="BF650" s="16"/>
      <c r="BG650" s="61"/>
      <c r="BH650" s="16"/>
    </row>
    <row r="651" spans="1:60" ht="12.75" x14ac:dyDescent="0.2">
      <c r="A651" s="143"/>
      <c r="B651" s="349"/>
      <c r="C651" s="61"/>
      <c r="J651" s="16"/>
      <c r="S651" s="61"/>
      <c r="Z651" s="16"/>
      <c r="AI651" s="61"/>
      <c r="AP651" s="16"/>
      <c r="AY651" s="61"/>
      <c r="BF651" s="16"/>
      <c r="BG651" s="61"/>
      <c r="BH651" s="16"/>
    </row>
    <row r="652" spans="1:60" ht="12.75" x14ac:dyDescent="0.2">
      <c r="A652" s="143"/>
      <c r="B652" s="349"/>
      <c r="C652" s="61"/>
      <c r="J652" s="16"/>
      <c r="S652" s="61"/>
      <c r="Z652" s="16"/>
      <c r="AI652" s="61"/>
      <c r="AP652" s="16"/>
      <c r="AY652" s="61"/>
      <c r="BF652" s="16"/>
      <c r="BG652" s="61"/>
      <c r="BH652" s="16"/>
    </row>
    <row r="653" spans="1:60" ht="12.75" x14ac:dyDescent="0.2">
      <c r="A653" s="143"/>
      <c r="B653" s="349"/>
      <c r="C653" s="61"/>
      <c r="J653" s="16"/>
      <c r="S653" s="61"/>
      <c r="Z653" s="16"/>
      <c r="AI653" s="61"/>
      <c r="AP653" s="16"/>
      <c r="AY653" s="61"/>
      <c r="BF653" s="16"/>
      <c r="BG653" s="61"/>
      <c r="BH653" s="16"/>
    </row>
    <row r="654" spans="1:60" ht="12.75" x14ac:dyDescent="0.2">
      <c r="A654" s="143"/>
      <c r="B654" s="349"/>
      <c r="C654" s="61"/>
      <c r="J654" s="16"/>
      <c r="S654" s="61"/>
      <c r="Z654" s="16"/>
      <c r="AI654" s="61"/>
      <c r="AP654" s="16"/>
      <c r="AY654" s="61"/>
      <c r="BF654" s="16"/>
      <c r="BG654" s="61"/>
      <c r="BH654" s="16"/>
    </row>
    <row r="655" spans="1:60" ht="12.75" x14ac:dyDescent="0.2">
      <c r="A655" s="143"/>
      <c r="B655" s="349"/>
      <c r="C655" s="61"/>
      <c r="J655" s="16"/>
      <c r="S655" s="61"/>
      <c r="Z655" s="16"/>
      <c r="AI655" s="61"/>
      <c r="AP655" s="16"/>
      <c r="AY655" s="61"/>
      <c r="BF655" s="16"/>
      <c r="BG655" s="61"/>
      <c r="BH655" s="16"/>
    </row>
    <row r="656" spans="1:60" ht="12.75" x14ac:dyDescent="0.2">
      <c r="A656" s="143"/>
      <c r="B656" s="349"/>
      <c r="C656" s="61"/>
      <c r="J656" s="16"/>
      <c r="S656" s="61"/>
      <c r="Z656" s="16"/>
      <c r="AI656" s="61"/>
      <c r="AP656" s="16"/>
      <c r="AY656" s="61"/>
      <c r="BF656" s="16"/>
      <c r="BG656" s="61"/>
      <c r="BH656" s="16"/>
    </row>
    <row r="657" spans="1:60" ht="12.75" x14ac:dyDescent="0.2">
      <c r="A657" s="143"/>
      <c r="B657" s="349"/>
      <c r="C657" s="61"/>
      <c r="J657" s="16"/>
      <c r="S657" s="61"/>
      <c r="Z657" s="16"/>
      <c r="AI657" s="61"/>
      <c r="AP657" s="16"/>
      <c r="AY657" s="61"/>
      <c r="BF657" s="16"/>
      <c r="BG657" s="61"/>
      <c r="BH657" s="16"/>
    </row>
    <row r="658" spans="1:60" ht="12.75" x14ac:dyDescent="0.2">
      <c r="A658" s="143"/>
      <c r="B658" s="349"/>
      <c r="C658" s="61"/>
      <c r="J658" s="16"/>
      <c r="S658" s="61"/>
      <c r="Z658" s="16"/>
      <c r="AI658" s="61"/>
      <c r="AP658" s="16"/>
      <c r="AY658" s="61"/>
      <c r="BF658" s="16"/>
      <c r="BG658" s="61"/>
      <c r="BH658" s="16"/>
    </row>
    <row r="659" spans="1:60" ht="12.75" x14ac:dyDescent="0.2">
      <c r="A659" s="143"/>
      <c r="B659" s="349"/>
      <c r="C659" s="61"/>
      <c r="J659" s="16"/>
      <c r="S659" s="61"/>
      <c r="Z659" s="16"/>
      <c r="AI659" s="61"/>
      <c r="AP659" s="16"/>
      <c r="AY659" s="61"/>
      <c r="BF659" s="16"/>
      <c r="BG659" s="61"/>
      <c r="BH659" s="16"/>
    </row>
    <row r="660" spans="1:60" ht="12.75" x14ac:dyDescent="0.2">
      <c r="A660" s="143"/>
      <c r="B660" s="349"/>
      <c r="C660" s="61"/>
      <c r="J660" s="16"/>
      <c r="S660" s="61"/>
      <c r="Z660" s="16"/>
      <c r="AI660" s="61"/>
      <c r="AP660" s="16"/>
      <c r="AY660" s="61"/>
      <c r="BF660" s="16"/>
      <c r="BG660" s="61"/>
      <c r="BH660" s="16"/>
    </row>
    <row r="661" spans="1:60" ht="12.75" x14ac:dyDescent="0.2">
      <c r="A661" s="143"/>
      <c r="B661" s="349"/>
      <c r="C661" s="61"/>
      <c r="J661" s="16"/>
      <c r="S661" s="61"/>
      <c r="Z661" s="16"/>
      <c r="AI661" s="61"/>
      <c r="AP661" s="16"/>
      <c r="AY661" s="61"/>
      <c r="BF661" s="16"/>
      <c r="BG661" s="61"/>
      <c r="BH661" s="16"/>
    </row>
    <row r="662" spans="1:60" ht="12.75" x14ac:dyDescent="0.2">
      <c r="A662" s="143"/>
      <c r="B662" s="349"/>
      <c r="C662" s="61"/>
      <c r="J662" s="16"/>
      <c r="S662" s="61"/>
      <c r="Z662" s="16"/>
      <c r="AI662" s="61"/>
      <c r="AP662" s="16"/>
      <c r="AY662" s="61"/>
      <c r="BF662" s="16"/>
      <c r="BG662" s="61"/>
      <c r="BH662" s="16"/>
    </row>
    <row r="663" spans="1:60" ht="12.75" x14ac:dyDescent="0.2">
      <c r="A663" s="143"/>
      <c r="B663" s="349"/>
      <c r="C663" s="61"/>
      <c r="J663" s="16"/>
      <c r="S663" s="61"/>
      <c r="Z663" s="16"/>
      <c r="AI663" s="61"/>
      <c r="AP663" s="16"/>
      <c r="AY663" s="61"/>
      <c r="BF663" s="16"/>
      <c r="BG663" s="61"/>
      <c r="BH663" s="16"/>
    </row>
    <row r="664" spans="1:60" ht="12.75" x14ac:dyDescent="0.2">
      <c r="A664" s="143"/>
      <c r="B664" s="349"/>
      <c r="C664" s="61"/>
      <c r="J664" s="16"/>
      <c r="S664" s="61"/>
      <c r="Z664" s="16"/>
      <c r="AI664" s="61"/>
      <c r="AP664" s="16"/>
      <c r="AY664" s="61"/>
      <c r="BF664" s="16"/>
      <c r="BG664" s="61"/>
      <c r="BH664" s="16"/>
    </row>
    <row r="665" spans="1:60" ht="12.75" x14ac:dyDescent="0.2">
      <c r="A665" s="143"/>
      <c r="B665" s="349"/>
      <c r="C665" s="61"/>
      <c r="J665" s="16"/>
      <c r="S665" s="61"/>
      <c r="Z665" s="16"/>
      <c r="AI665" s="61"/>
      <c r="AP665" s="16"/>
      <c r="AY665" s="61"/>
      <c r="BF665" s="16"/>
      <c r="BG665" s="61"/>
      <c r="BH665" s="16"/>
    </row>
    <row r="666" spans="1:60" ht="12.75" x14ac:dyDescent="0.2">
      <c r="A666" s="143"/>
      <c r="B666" s="349"/>
      <c r="C666" s="61"/>
      <c r="J666" s="16"/>
      <c r="S666" s="61"/>
      <c r="Z666" s="16"/>
      <c r="AI666" s="61"/>
      <c r="AP666" s="16"/>
      <c r="AY666" s="61"/>
      <c r="BF666" s="16"/>
      <c r="BG666" s="61"/>
      <c r="BH666" s="16"/>
    </row>
    <row r="667" spans="1:60" ht="12.75" x14ac:dyDescent="0.2">
      <c r="A667" s="143"/>
      <c r="B667" s="349"/>
      <c r="C667" s="61"/>
      <c r="J667" s="16"/>
      <c r="S667" s="61"/>
      <c r="Z667" s="16"/>
      <c r="AI667" s="61"/>
      <c r="AP667" s="16"/>
      <c r="AY667" s="61"/>
      <c r="BF667" s="16"/>
      <c r="BG667" s="61"/>
      <c r="BH667" s="16"/>
    </row>
    <row r="668" spans="1:60" ht="12.75" x14ac:dyDescent="0.2">
      <c r="A668" s="143"/>
      <c r="B668" s="349"/>
      <c r="C668" s="61"/>
      <c r="J668" s="16"/>
      <c r="S668" s="61"/>
      <c r="Z668" s="16"/>
      <c r="AI668" s="61"/>
      <c r="AP668" s="16"/>
      <c r="AY668" s="61"/>
      <c r="BF668" s="16"/>
      <c r="BG668" s="61"/>
      <c r="BH668" s="16"/>
    </row>
    <row r="669" spans="1:60" ht="12.75" x14ac:dyDescent="0.2">
      <c r="A669" s="143"/>
      <c r="B669" s="349"/>
      <c r="C669" s="61"/>
      <c r="J669" s="16"/>
      <c r="S669" s="61"/>
      <c r="Z669" s="16"/>
      <c r="AI669" s="61"/>
      <c r="AP669" s="16"/>
      <c r="AY669" s="61"/>
      <c r="BF669" s="16"/>
      <c r="BG669" s="61"/>
      <c r="BH669" s="16"/>
    </row>
    <row r="670" spans="1:60" ht="12.75" x14ac:dyDescent="0.2">
      <c r="A670" s="143"/>
      <c r="B670" s="349"/>
      <c r="C670" s="61"/>
      <c r="J670" s="16"/>
      <c r="S670" s="61"/>
      <c r="Z670" s="16"/>
      <c r="AI670" s="61"/>
      <c r="AP670" s="16"/>
      <c r="AY670" s="61"/>
      <c r="BF670" s="16"/>
      <c r="BG670" s="61"/>
      <c r="BH670" s="16"/>
    </row>
    <row r="671" spans="1:60" ht="12.75" x14ac:dyDescent="0.2">
      <c r="A671" s="143"/>
      <c r="B671" s="349"/>
      <c r="C671" s="61"/>
      <c r="J671" s="16"/>
      <c r="S671" s="61"/>
      <c r="Z671" s="16"/>
      <c r="AI671" s="61"/>
      <c r="AP671" s="16"/>
      <c r="AY671" s="61"/>
      <c r="BF671" s="16"/>
      <c r="BG671" s="61"/>
      <c r="BH671" s="16"/>
    </row>
    <row r="672" spans="1:60" ht="12.75" x14ac:dyDescent="0.2">
      <c r="A672" s="143"/>
      <c r="B672" s="349"/>
      <c r="C672" s="61"/>
      <c r="J672" s="16"/>
      <c r="S672" s="61"/>
      <c r="Z672" s="16"/>
      <c r="AI672" s="61"/>
      <c r="AP672" s="16"/>
      <c r="AY672" s="61"/>
      <c r="BF672" s="16"/>
      <c r="BG672" s="61"/>
      <c r="BH672" s="16"/>
    </row>
    <row r="673" spans="1:60" ht="12.75" x14ac:dyDescent="0.2">
      <c r="A673" s="143"/>
      <c r="B673" s="349"/>
      <c r="C673" s="61"/>
      <c r="J673" s="16"/>
      <c r="S673" s="61"/>
      <c r="Z673" s="16"/>
      <c r="AI673" s="61"/>
      <c r="AP673" s="16"/>
      <c r="AY673" s="61"/>
      <c r="BF673" s="16"/>
      <c r="BG673" s="61"/>
      <c r="BH673" s="16"/>
    </row>
    <row r="674" spans="1:60" ht="12.75" x14ac:dyDescent="0.2">
      <c r="A674" s="143"/>
      <c r="B674" s="349"/>
      <c r="C674" s="61"/>
      <c r="J674" s="16"/>
      <c r="S674" s="61"/>
      <c r="Z674" s="16"/>
      <c r="AI674" s="61"/>
      <c r="AP674" s="16"/>
      <c r="AY674" s="61"/>
      <c r="BF674" s="16"/>
      <c r="BG674" s="61"/>
      <c r="BH674" s="16"/>
    </row>
    <row r="675" spans="1:60" ht="12.75" x14ac:dyDescent="0.2">
      <c r="A675" s="143"/>
      <c r="B675" s="349"/>
      <c r="C675" s="61"/>
      <c r="J675" s="16"/>
      <c r="S675" s="61"/>
      <c r="Z675" s="16"/>
      <c r="AI675" s="61"/>
      <c r="AP675" s="16"/>
      <c r="AY675" s="61"/>
      <c r="BF675" s="16"/>
      <c r="BG675" s="61"/>
      <c r="BH675" s="16"/>
    </row>
    <row r="676" spans="1:60" ht="12.75" x14ac:dyDescent="0.2">
      <c r="A676" s="143"/>
      <c r="B676" s="349"/>
      <c r="C676" s="61"/>
      <c r="J676" s="16"/>
      <c r="S676" s="61"/>
      <c r="Z676" s="16"/>
      <c r="AI676" s="61"/>
      <c r="AP676" s="16"/>
      <c r="AY676" s="61"/>
      <c r="BF676" s="16"/>
      <c r="BG676" s="61"/>
      <c r="BH676" s="16"/>
    </row>
    <row r="677" spans="1:60" ht="12.75" x14ac:dyDescent="0.2">
      <c r="A677" s="143"/>
      <c r="B677" s="349"/>
      <c r="C677" s="61"/>
      <c r="J677" s="16"/>
      <c r="S677" s="61"/>
      <c r="Z677" s="16"/>
      <c r="AI677" s="61"/>
      <c r="AP677" s="16"/>
      <c r="AY677" s="61"/>
      <c r="BF677" s="16"/>
      <c r="BG677" s="61"/>
      <c r="BH677" s="16"/>
    </row>
    <row r="678" spans="1:60" ht="12.75" x14ac:dyDescent="0.2">
      <c r="A678" s="143"/>
      <c r="B678" s="349"/>
      <c r="C678" s="61"/>
      <c r="J678" s="16"/>
      <c r="S678" s="61"/>
      <c r="Z678" s="16"/>
      <c r="AI678" s="61"/>
      <c r="AP678" s="16"/>
      <c r="AY678" s="61"/>
      <c r="BF678" s="16"/>
      <c r="BG678" s="61"/>
      <c r="BH678" s="16"/>
    </row>
    <row r="679" spans="1:60" ht="12.75" x14ac:dyDescent="0.2">
      <c r="A679" s="143"/>
      <c r="B679" s="349"/>
      <c r="C679" s="61"/>
      <c r="J679" s="16"/>
      <c r="S679" s="61"/>
      <c r="Z679" s="16"/>
      <c r="AI679" s="61"/>
      <c r="AP679" s="16"/>
      <c r="AY679" s="61"/>
      <c r="BF679" s="16"/>
      <c r="BG679" s="61"/>
      <c r="BH679" s="16"/>
    </row>
    <row r="680" spans="1:60" ht="12.75" x14ac:dyDescent="0.2">
      <c r="A680" s="143"/>
      <c r="B680" s="349"/>
      <c r="C680" s="61"/>
      <c r="J680" s="16"/>
      <c r="S680" s="61"/>
      <c r="Z680" s="16"/>
      <c r="AI680" s="61"/>
      <c r="AP680" s="16"/>
      <c r="AY680" s="61"/>
      <c r="BF680" s="16"/>
      <c r="BG680" s="61"/>
      <c r="BH680" s="16"/>
    </row>
    <row r="681" spans="1:60" ht="12.75" x14ac:dyDescent="0.2">
      <c r="A681" s="143"/>
      <c r="B681" s="349"/>
      <c r="C681" s="61"/>
      <c r="J681" s="16"/>
      <c r="S681" s="61"/>
      <c r="Z681" s="16"/>
      <c r="AI681" s="61"/>
      <c r="AP681" s="16"/>
      <c r="AY681" s="61"/>
      <c r="BF681" s="16"/>
      <c r="BG681" s="61"/>
      <c r="BH681" s="16"/>
    </row>
    <row r="682" spans="1:60" ht="12.75" x14ac:dyDescent="0.2">
      <c r="A682" s="143"/>
      <c r="B682" s="349"/>
      <c r="C682" s="61"/>
      <c r="J682" s="16"/>
      <c r="S682" s="61"/>
      <c r="Z682" s="16"/>
      <c r="AI682" s="61"/>
      <c r="AP682" s="16"/>
      <c r="AY682" s="61"/>
      <c r="BF682" s="16"/>
      <c r="BG682" s="61"/>
      <c r="BH682" s="16"/>
    </row>
    <row r="683" spans="1:60" ht="12.75" x14ac:dyDescent="0.2">
      <c r="A683" s="143"/>
      <c r="B683" s="349"/>
      <c r="C683" s="61"/>
      <c r="J683" s="16"/>
      <c r="S683" s="61"/>
      <c r="Z683" s="16"/>
      <c r="AI683" s="61"/>
      <c r="AP683" s="16"/>
      <c r="AY683" s="61"/>
      <c r="BF683" s="16"/>
      <c r="BG683" s="61"/>
      <c r="BH683" s="16"/>
    </row>
    <row r="684" spans="1:60" ht="12.75" x14ac:dyDescent="0.2">
      <c r="A684" s="143"/>
      <c r="B684" s="349"/>
      <c r="C684" s="61"/>
      <c r="J684" s="16"/>
      <c r="S684" s="61"/>
      <c r="Z684" s="16"/>
      <c r="AI684" s="61"/>
      <c r="AP684" s="16"/>
      <c r="AY684" s="61"/>
      <c r="BF684" s="16"/>
      <c r="BG684" s="61"/>
      <c r="BH684" s="16"/>
    </row>
    <row r="685" spans="1:60" ht="12.75" x14ac:dyDescent="0.2">
      <c r="A685" s="143"/>
      <c r="B685" s="349"/>
      <c r="C685" s="61"/>
      <c r="J685" s="16"/>
      <c r="S685" s="61"/>
      <c r="Z685" s="16"/>
      <c r="AI685" s="61"/>
      <c r="AP685" s="16"/>
      <c r="AY685" s="61"/>
      <c r="BF685" s="16"/>
      <c r="BG685" s="61"/>
      <c r="BH685" s="16"/>
    </row>
    <row r="686" spans="1:60" ht="12.75" x14ac:dyDescent="0.2">
      <c r="A686" s="143"/>
      <c r="B686" s="349"/>
      <c r="C686" s="61"/>
      <c r="J686" s="16"/>
      <c r="S686" s="61"/>
      <c r="Z686" s="16"/>
      <c r="AI686" s="61"/>
      <c r="AP686" s="16"/>
      <c r="AY686" s="61"/>
      <c r="BF686" s="16"/>
      <c r="BG686" s="61"/>
      <c r="BH686" s="16"/>
    </row>
    <row r="687" spans="1:60" ht="12.75" x14ac:dyDescent="0.2">
      <c r="A687" s="143"/>
      <c r="B687" s="349"/>
      <c r="C687" s="61"/>
      <c r="J687" s="16"/>
      <c r="S687" s="61"/>
      <c r="Z687" s="16"/>
      <c r="AI687" s="61"/>
      <c r="AP687" s="16"/>
      <c r="AY687" s="61"/>
      <c r="BF687" s="16"/>
      <c r="BG687" s="61"/>
      <c r="BH687" s="16"/>
    </row>
    <row r="688" spans="1:60" ht="12.75" x14ac:dyDescent="0.2">
      <c r="A688" s="143"/>
      <c r="B688" s="349"/>
      <c r="C688" s="61"/>
      <c r="J688" s="16"/>
      <c r="S688" s="61"/>
      <c r="Z688" s="16"/>
      <c r="AI688" s="61"/>
      <c r="AP688" s="16"/>
      <c r="AY688" s="61"/>
      <c r="BF688" s="16"/>
      <c r="BG688" s="61"/>
      <c r="BH688" s="16"/>
    </row>
    <row r="689" spans="1:60" ht="12.75" x14ac:dyDescent="0.2">
      <c r="A689" s="143"/>
      <c r="B689" s="349"/>
      <c r="C689" s="61"/>
      <c r="J689" s="16"/>
      <c r="S689" s="61"/>
      <c r="Z689" s="16"/>
      <c r="AI689" s="61"/>
      <c r="AP689" s="16"/>
      <c r="AY689" s="61"/>
      <c r="BF689" s="16"/>
      <c r="BG689" s="61"/>
      <c r="BH689" s="16"/>
    </row>
    <row r="690" spans="1:60" ht="12.75" x14ac:dyDescent="0.2">
      <c r="A690" s="143"/>
      <c r="B690" s="349"/>
      <c r="C690" s="61"/>
      <c r="J690" s="16"/>
      <c r="S690" s="61"/>
      <c r="Z690" s="16"/>
      <c r="AI690" s="61"/>
      <c r="AP690" s="16"/>
      <c r="AY690" s="61"/>
      <c r="BF690" s="16"/>
      <c r="BG690" s="61"/>
      <c r="BH690" s="16"/>
    </row>
    <row r="691" spans="1:60" ht="12.75" x14ac:dyDescent="0.2">
      <c r="A691" s="143"/>
      <c r="B691" s="349"/>
      <c r="C691" s="61"/>
      <c r="J691" s="16"/>
      <c r="S691" s="61"/>
      <c r="Z691" s="16"/>
      <c r="AI691" s="61"/>
      <c r="AP691" s="16"/>
      <c r="AY691" s="61"/>
      <c r="BF691" s="16"/>
      <c r="BG691" s="61"/>
      <c r="BH691" s="16"/>
    </row>
    <row r="692" spans="1:60" ht="12.75" x14ac:dyDescent="0.2">
      <c r="A692" s="143"/>
      <c r="B692" s="349"/>
      <c r="C692" s="61"/>
      <c r="J692" s="16"/>
      <c r="S692" s="61"/>
      <c r="Z692" s="16"/>
      <c r="AI692" s="61"/>
      <c r="AP692" s="16"/>
      <c r="AY692" s="61"/>
      <c r="BF692" s="16"/>
      <c r="BG692" s="61"/>
      <c r="BH692" s="16"/>
    </row>
    <row r="693" spans="1:60" ht="12.75" x14ac:dyDescent="0.2">
      <c r="A693" s="143"/>
      <c r="B693" s="349"/>
      <c r="C693" s="61"/>
      <c r="J693" s="16"/>
      <c r="S693" s="61"/>
      <c r="Z693" s="16"/>
      <c r="AI693" s="61"/>
      <c r="AP693" s="16"/>
      <c r="AY693" s="61"/>
      <c r="BF693" s="16"/>
      <c r="BG693" s="61"/>
      <c r="BH693" s="16"/>
    </row>
    <row r="694" spans="1:60" ht="12.75" x14ac:dyDescent="0.2">
      <c r="A694" s="143"/>
      <c r="B694" s="349"/>
      <c r="C694" s="61"/>
      <c r="J694" s="16"/>
      <c r="S694" s="61"/>
      <c r="Z694" s="16"/>
      <c r="AI694" s="61"/>
      <c r="AP694" s="16"/>
      <c r="AY694" s="61"/>
      <c r="BF694" s="16"/>
      <c r="BG694" s="61"/>
      <c r="BH694" s="16"/>
    </row>
    <row r="695" spans="1:60" ht="12.75" x14ac:dyDescent="0.2">
      <c r="A695" s="143"/>
      <c r="B695" s="349"/>
      <c r="C695" s="61"/>
      <c r="J695" s="16"/>
      <c r="S695" s="61"/>
      <c r="Z695" s="16"/>
      <c r="AI695" s="61"/>
      <c r="AP695" s="16"/>
      <c r="AY695" s="61"/>
      <c r="BF695" s="16"/>
      <c r="BG695" s="61"/>
      <c r="BH695" s="16"/>
    </row>
    <row r="696" spans="1:60" ht="12.75" x14ac:dyDescent="0.2">
      <c r="A696" s="143"/>
      <c r="B696" s="349"/>
      <c r="C696" s="61"/>
      <c r="J696" s="16"/>
      <c r="S696" s="61"/>
      <c r="Z696" s="16"/>
      <c r="AI696" s="61"/>
      <c r="AP696" s="16"/>
      <c r="AY696" s="61"/>
      <c r="BF696" s="16"/>
      <c r="BG696" s="61"/>
      <c r="BH696" s="16"/>
    </row>
    <row r="697" spans="1:60" ht="12.75" x14ac:dyDescent="0.2">
      <c r="A697" s="143"/>
      <c r="B697" s="349"/>
      <c r="C697" s="61"/>
      <c r="J697" s="16"/>
      <c r="S697" s="61"/>
      <c r="Z697" s="16"/>
      <c r="AI697" s="61"/>
      <c r="AP697" s="16"/>
      <c r="AY697" s="61"/>
      <c r="BF697" s="16"/>
      <c r="BG697" s="61"/>
      <c r="BH697" s="16"/>
    </row>
    <row r="698" spans="1:60" ht="12.75" x14ac:dyDescent="0.2">
      <c r="A698" s="143"/>
      <c r="B698" s="349"/>
      <c r="C698" s="61"/>
      <c r="J698" s="16"/>
      <c r="S698" s="61"/>
      <c r="Z698" s="16"/>
      <c r="AI698" s="61"/>
      <c r="AP698" s="16"/>
      <c r="AY698" s="61"/>
      <c r="BF698" s="16"/>
      <c r="BG698" s="61"/>
      <c r="BH698" s="16"/>
    </row>
    <row r="699" spans="1:60" ht="12.75" x14ac:dyDescent="0.2">
      <c r="A699" s="143"/>
      <c r="B699" s="349"/>
      <c r="C699" s="61"/>
      <c r="J699" s="16"/>
      <c r="S699" s="61"/>
      <c r="Z699" s="16"/>
      <c r="AI699" s="61"/>
      <c r="AP699" s="16"/>
      <c r="AY699" s="61"/>
      <c r="BF699" s="16"/>
      <c r="BG699" s="61"/>
      <c r="BH699" s="16"/>
    </row>
    <row r="700" spans="1:60" ht="12.75" x14ac:dyDescent="0.2">
      <c r="A700" s="143"/>
      <c r="B700" s="349"/>
      <c r="C700" s="61"/>
      <c r="J700" s="16"/>
      <c r="S700" s="61"/>
      <c r="Z700" s="16"/>
      <c r="AI700" s="61"/>
      <c r="AP700" s="16"/>
      <c r="AY700" s="61"/>
      <c r="BF700" s="16"/>
      <c r="BG700" s="61"/>
      <c r="BH700" s="16"/>
    </row>
    <row r="701" spans="1:60" ht="12.75" x14ac:dyDescent="0.2">
      <c r="A701" s="143"/>
      <c r="B701" s="349"/>
      <c r="C701" s="61"/>
      <c r="J701" s="16"/>
      <c r="S701" s="61"/>
      <c r="Z701" s="16"/>
      <c r="AI701" s="61"/>
      <c r="AP701" s="16"/>
      <c r="AY701" s="61"/>
      <c r="BF701" s="16"/>
      <c r="BG701" s="61"/>
      <c r="BH701" s="16"/>
    </row>
    <row r="702" spans="1:60" ht="12.75" x14ac:dyDescent="0.2">
      <c r="A702" s="143"/>
      <c r="B702" s="349"/>
      <c r="C702" s="61"/>
      <c r="J702" s="16"/>
      <c r="S702" s="61"/>
      <c r="Z702" s="16"/>
      <c r="AI702" s="61"/>
      <c r="AP702" s="16"/>
      <c r="AY702" s="61"/>
      <c r="BF702" s="16"/>
      <c r="BG702" s="61"/>
      <c r="BH702" s="16"/>
    </row>
    <row r="703" spans="1:60" ht="12.75" x14ac:dyDescent="0.2">
      <c r="A703" s="143"/>
      <c r="B703" s="349"/>
      <c r="C703" s="61"/>
      <c r="J703" s="16"/>
      <c r="S703" s="61"/>
      <c r="Z703" s="16"/>
      <c r="AI703" s="61"/>
      <c r="AP703" s="16"/>
      <c r="AY703" s="61"/>
      <c r="BF703" s="16"/>
      <c r="BG703" s="61"/>
      <c r="BH703" s="16"/>
    </row>
    <row r="704" spans="1:60" ht="12.75" x14ac:dyDescent="0.2">
      <c r="A704" s="143"/>
      <c r="B704" s="349"/>
      <c r="C704" s="61"/>
      <c r="J704" s="16"/>
      <c r="S704" s="61"/>
      <c r="Z704" s="16"/>
      <c r="AI704" s="61"/>
      <c r="AP704" s="16"/>
      <c r="AY704" s="61"/>
      <c r="BF704" s="16"/>
      <c r="BG704" s="61"/>
      <c r="BH704" s="16"/>
    </row>
    <row r="705" spans="1:60" ht="12.75" x14ac:dyDescent="0.2">
      <c r="A705" s="143"/>
      <c r="B705" s="349"/>
      <c r="C705" s="61"/>
      <c r="J705" s="16"/>
      <c r="S705" s="61"/>
      <c r="Z705" s="16"/>
      <c r="AI705" s="61"/>
      <c r="AP705" s="16"/>
      <c r="AY705" s="61"/>
      <c r="BF705" s="16"/>
      <c r="BG705" s="61"/>
      <c r="BH705" s="16"/>
    </row>
    <row r="706" spans="1:60" ht="12.75" x14ac:dyDescent="0.2">
      <c r="A706" s="143"/>
      <c r="B706" s="349"/>
      <c r="C706" s="61"/>
      <c r="J706" s="16"/>
      <c r="S706" s="61"/>
      <c r="Z706" s="16"/>
      <c r="AI706" s="61"/>
      <c r="AP706" s="16"/>
      <c r="AY706" s="61"/>
      <c r="BF706" s="16"/>
      <c r="BG706" s="61"/>
      <c r="BH706" s="16"/>
    </row>
    <row r="707" spans="1:60" ht="12.75" x14ac:dyDescent="0.2">
      <c r="A707" s="143"/>
      <c r="B707" s="349"/>
      <c r="C707" s="61"/>
      <c r="J707" s="16"/>
      <c r="S707" s="61"/>
      <c r="Z707" s="16"/>
      <c r="AI707" s="61"/>
      <c r="AP707" s="16"/>
      <c r="AY707" s="61"/>
      <c r="BF707" s="16"/>
      <c r="BG707" s="61"/>
      <c r="BH707" s="16"/>
    </row>
    <row r="708" spans="1:60" ht="12.75" x14ac:dyDescent="0.2">
      <c r="A708" s="143"/>
      <c r="B708" s="349"/>
      <c r="C708" s="61"/>
      <c r="J708" s="16"/>
      <c r="S708" s="61"/>
      <c r="Z708" s="16"/>
      <c r="AI708" s="61"/>
      <c r="AP708" s="16"/>
      <c r="AY708" s="61"/>
      <c r="BF708" s="16"/>
      <c r="BG708" s="61"/>
      <c r="BH708" s="16"/>
    </row>
    <row r="709" spans="1:60" ht="12.75" x14ac:dyDescent="0.2">
      <c r="A709" s="143"/>
      <c r="B709" s="349"/>
      <c r="C709" s="61"/>
      <c r="J709" s="16"/>
      <c r="S709" s="61"/>
      <c r="Z709" s="16"/>
      <c r="AI709" s="61"/>
      <c r="AP709" s="16"/>
      <c r="AY709" s="61"/>
      <c r="BF709" s="16"/>
      <c r="BG709" s="61"/>
      <c r="BH709" s="16"/>
    </row>
    <row r="710" spans="1:60" ht="12.75" x14ac:dyDescent="0.2">
      <c r="A710" s="143"/>
      <c r="B710" s="349"/>
      <c r="C710" s="61"/>
      <c r="J710" s="16"/>
      <c r="S710" s="61"/>
      <c r="Z710" s="16"/>
      <c r="AI710" s="61"/>
      <c r="AP710" s="16"/>
      <c r="AY710" s="61"/>
      <c r="BF710" s="16"/>
      <c r="BG710" s="61"/>
      <c r="BH710" s="16"/>
    </row>
    <row r="711" spans="1:60" ht="12.75" x14ac:dyDescent="0.2">
      <c r="A711" s="143"/>
      <c r="B711" s="349"/>
      <c r="C711" s="61"/>
      <c r="J711" s="16"/>
      <c r="S711" s="61"/>
      <c r="Z711" s="16"/>
      <c r="AI711" s="61"/>
      <c r="AP711" s="16"/>
      <c r="AY711" s="61"/>
      <c r="BF711" s="16"/>
      <c r="BG711" s="61"/>
      <c r="BH711" s="16"/>
    </row>
    <row r="712" spans="1:60" ht="12.75" x14ac:dyDescent="0.2">
      <c r="A712" s="143"/>
      <c r="B712" s="349"/>
      <c r="C712" s="61"/>
      <c r="J712" s="16"/>
      <c r="S712" s="61"/>
      <c r="Z712" s="16"/>
      <c r="AI712" s="61"/>
      <c r="AP712" s="16"/>
      <c r="AY712" s="61"/>
      <c r="BF712" s="16"/>
      <c r="BG712" s="61"/>
      <c r="BH712" s="16"/>
    </row>
    <row r="713" spans="1:60" ht="12.75" x14ac:dyDescent="0.2">
      <c r="A713" s="143"/>
      <c r="B713" s="349"/>
      <c r="C713" s="61"/>
      <c r="J713" s="16"/>
      <c r="S713" s="61"/>
      <c r="Z713" s="16"/>
      <c r="AI713" s="61"/>
      <c r="AP713" s="16"/>
      <c r="AY713" s="61"/>
      <c r="BF713" s="16"/>
      <c r="BG713" s="61"/>
      <c r="BH713" s="16"/>
    </row>
    <row r="714" spans="1:60" ht="12.75" x14ac:dyDescent="0.2">
      <c r="A714" s="143"/>
      <c r="B714" s="349"/>
      <c r="C714" s="61"/>
      <c r="J714" s="16"/>
      <c r="S714" s="61"/>
      <c r="Z714" s="16"/>
      <c r="AI714" s="61"/>
      <c r="AP714" s="16"/>
      <c r="AY714" s="61"/>
      <c r="BF714" s="16"/>
      <c r="BG714" s="61"/>
      <c r="BH714" s="16"/>
    </row>
    <row r="715" spans="1:60" ht="12.75" x14ac:dyDescent="0.2">
      <c r="A715" s="143"/>
      <c r="B715" s="349"/>
      <c r="C715" s="61"/>
      <c r="J715" s="16"/>
      <c r="S715" s="61"/>
      <c r="Z715" s="16"/>
      <c r="AI715" s="61"/>
      <c r="AP715" s="16"/>
      <c r="AY715" s="61"/>
      <c r="BF715" s="16"/>
      <c r="BG715" s="61"/>
      <c r="BH715" s="16"/>
    </row>
    <row r="716" spans="1:60" ht="12.75" x14ac:dyDescent="0.2">
      <c r="A716" s="143"/>
      <c r="B716" s="349"/>
      <c r="C716" s="61"/>
      <c r="J716" s="16"/>
      <c r="S716" s="61"/>
      <c r="Z716" s="16"/>
      <c r="AI716" s="61"/>
      <c r="AP716" s="16"/>
      <c r="AY716" s="61"/>
      <c r="BF716" s="16"/>
      <c r="BG716" s="61"/>
      <c r="BH716" s="16"/>
    </row>
    <row r="717" spans="1:60" ht="12.75" x14ac:dyDescent="0.2">
      <c r="A717" s="143"/>
      <c r="B717" s="349"/>
      <c r="C717" s="61"/>
      <c r="J717" s="16"/>
      <c r="S717" s="61"/>
      <c r="Z717" s="16"/>
      <c r="AI717" s="61"/>
      <c r="AP717" s="16"/>
      <c r="AY717" s="61"/>
      <c r="BF717" s="16"/>
      <c r="BG717" s="61"/>
      <c r="BH717" s="16"/>
    </row>
    <row r="718" spans="1:60" ht="12.75" x14ac:dyDescent="0.2">
      <c r="A718" s="143"/>
      <c r="B718" s="349"/>
      <c r="C718" s="61"/>
      <c r="J718" s="16"/>
      <c r="S718" s="61"/>
      <c r="Z718" s="16"/>
      <c r="AI718" s="61"/>
      <c r="AP718" s="16"/>
      <c r="AY718" s="61"/>
      <c r="BF718" s="16"/>
      <c r="BG718" s="61"/>
      <c r="BH718" s="16"/>
    </row>
    <row r="719" spans="1:60" ht="12.75" x14ac:dyDescent="0.2">
      <c r="A719" s="143"/>
      <c r="B719" s="349"/>
      <c r="C719" s="61"/>
      <c r="J719" s="16"/>
      <c r="S719" s="61"/>
      <c r="Z719" s="16"/>
      <c r="AI719" s="61"/>
      <c r="AP719" s="16"/>
      <c r="AY719" s="61"/>
      <c r="BF719" s="16"/>
      <c r="BG719" s="61"/>
      <c r="BH719" s="16"/>
    </row>
    <row r="720" spans="1:60" ht="12.75" x14ac:dyDescent="0.2">
      <c r="A720" s="143"/>
      <c r="B720" s="349"/>
      <c r="C720" s="61"/>
      <c r="J720" s="16"/>
      <c r="S720" s="61"/>
      <c r="Z720" s="16"/>
      <c r="AI720" s="61"/>
      <c r="AP720" s="16"/>
      <c r="AY720" s="61"/>
      <c r="BF720" s="16"/>
      <c r="BG720" s="61"/>
      <c r="BH720" s="16"/>
    </row>
    <row r="721" spans="1:60" ht="12.75" x14ac:dyDescent="0.2">
      <c r="A721" s="143"/>
      <c r="B721" s="349"/>
      <c r="C721" s="61"/>
      <c r="J721" s="16"/>
      <c r="S721" s="61"/>
      <c r="Z721" s="16"/>
      <c r="AI721" s="61"/>
      <c r="AP721" s="16"/>
      <c r="AY721" s="61"/>
      <c r="BF721" s="16"/>
      <c r="BG721" s="61"/>
      <c r="BH721" s="16"/>
    </row>
    <row r="722" spans="1:60" ht="12.75" x14ac:dyDescent="0.2">
      <c r="A722" s="143"/>
      <c r="B722" s="349"/>
      <c r="C722" s="61"/>
      <c r="J722" s="16"/>
      <c r="S722" s="61"/>
      <c r="Z722" s="16"/>
      <c r="AI722" s="61"/>
      <c r="AP722" s="16"/>
      <c r="AY722" s="61"/>
      <c r="BF722" s="16"/>
      <c r="BG722" s="61"/>
      <c r="BH722" s="16"/>
    </row>
    <row r="723" spans="1:60" ht="12.75" x14ac:dyDescent="0.2">
      <c r="A723" s="143"/>
      <c r="B723" s="349"/>
      <c r="C723" s="61"/>
      <c r="J723" s="16"/>
      <c r="S723" s="61"/>
      <c r="Z723" s="16"/>
      <c r="AI723" s="61"/>
      <c r="AP723" s="16"/>
      <c r="AY723" s="61"/>
      <c r="BF723" s="16"/>
      <c r="BG723" s="61"/>
      <c r="BH723" s="16"/>
    </row>
    <row r="724" spans="1:60" ht="12.75" x14ac:dyDescent="0.2">
      <c r="A724" s="143"/>
      <c r="B724" s="349"/>
      <c r="C724" s="61"/>
      <c r="J724" s="16"/>
      <c r="S724" s="61"/>
      <c r="Z724" s="16"/>
      <c r="AI724" s="61"/>
      <c r="AP724" s="16"/>
      <c r="AY724" s="61"/>
      <c r="BF724" s="16"/>
      <c r="BG724" s="61"/>
      <c r="BH724" s="16"/>
    </row>
    <row r="725" spans="1:60" ht="12.75" x14ac:dyDescent="0.2">
      <c r="A725" s="143"/>
      <c r="B725" s="349"/>
      <c r="C725" s="61"/>
      <c r="J725" s="16"/>
      <c r="S725" s="61"/>
      <c r="Z725" s="16"/>
      <c r="AI725" s="61"/>
      <c r="AP725" s="16"/>
      <c r="AY725" s="61"/>
      <c r="BF725" s="16"/>
      <c r="BG725" s="61"/>
      <c r="BH725" s="16"/>
    </row>
    <row r="726" spans="1:60" ht="12.75" x14ac:dyDescent="0.2">
      <c r="A726" s="143"/>
      <c r="B726" s="349"/>
      <c r="C726" s="61"/>
      <c r="J726" s="16"/>
      <c r="S726" s="61"/>
      <c r="Z726" s="16"/>
      <c r="AI726" s="61"/>
      <c r="AP726" s="16"/>
      <c r="AY726" s="61"/>
      <c r="BF726" s="16"/>
      <c r="BG726" s="61"/>
      <c r="BH726" s="16"/>
    </row>
    <row r="727" spans="1:60" ht="12.75" x14ac:dyDescent="0.2">
      <c r="A727" s="143"/>
      <c r="B727" s="349"/>
      <c r="C727" s="61"/>
      <c r="J727" s="16"/>
      <c r="S727" s="61"/>
      <c r="Z727" s="16"/>
      <c r="AI727" s="61"/>
      <c r="AP727" s="16"/>
      <c r="AY727" s="61"/>
      <c r="BF727" s="16"/>
      <c r="BG727" s="61"/>
      <c r="BH727" s="16"/>
    </row>
    <row r="728" spans="1:60" ht="12.75" x14ac:dyDescent="0.2">
      <c r="A728" s="143"/>
      <c r="B728" s="349"/>
      <c r="C728" s="61"/>
      <c r="J728" s="16"/>
      <c r="S728" s="61"/>
      <c r="Z728" s="16"/>
      <c r="AI728" s="61"/>
      <c r="AP728" s="16"/>
      <c r="AY728" s="61"/>
      <c r="BF728" s="16"/>
      <c r="BG728" s="61"/>
      <c r="BH728" s="16"/>
    </row>
    <row r="729" spans="1:60" ht="12.75" x14ac:dyDescent="0.2">
      <c r="A729" s="143"/>
      <c r="B729" s="349"/>
      <c r="C729" s="61"/>
      <c r="J729" s="16"/>
      <c r="S729" s="61"/>
      <c r="Z729" s="16"/>
      <c r="AI729" s="61"/>
      <c r="AP729" s="16"/>
      <c r="AY729" s="61"/>
      <c r="BF729" s="16"/>
      <c r="BG729" s="61"/>
      <c r="BH729" s="16"/>
    </row>
    <row r="730" spans="1:60" ht="12.75" x14ac:dyDescent="0.2">
      <c r="A730" s="143"/>
      <c r="B730" s="349"/>
      <c r="C730" s="61"/>
      <c r="J730" s="16"/>
      <c r="S730" s="61"/>
      <c r="Z730" s="16"/>
      <c r="AI730" s="61"/>
      <c r="AP730" s="16"/>
      <c r="AY730" s="61"/>
      <c r="BF730" s="16"/>
      <c r="BG730" s="61"/>
      <c r="BH730" s="16"/>
    </row>
    <row r="731" spans="1:60" ht="12.75" x14ac:dyDescent="0.2">
      <c r="A731" s="143"/>
      <c r="B731" s="349"/>
      <c r="C731" s="61"/>
      <c r="J731" s="16"/>
      <c r="S731" s="61"/>
      <c r="Z731" s="16"/>
      <c r="AI731" s="61"/>
      <c r="AP731" s="16"/>
      <c r="AY731" s="61"/>
      <c r="BF731" s="16"/>
      <c r="BG731" s="61"/>
      <c r="BH731" s="16"/>
    </row>
    <row r="732" spans="1:60" ht="12.75" x14ac:dyDescent="0.2">
      <c r="A732" s="143"/>
      <c r="B732" s="349"/>
      <c r="C732" s="61"/>
      <c r="J732" s="16"/>
      <c r="S732" s="61"/>
      <c r="Z732" s="16"/>
      <c r="AI732" s="61"/>
      <c r="AP732" s="16"/>
      <c r="AY732" s="61"/>
      <c r="BF732" s="16"/>
      <c r="BG732" s="61"/>
      <c r="BH732" s="16"/>
    </row>
    <row r="733" spans="1:60" ht="12.75" x14ac:dyDescent="0.2">
      <c r="A733" s="143"/>
      <c r="B733" s="349"/>
      <c r="C733" s="61"/>
      <c r="J733" s="16"/>
      <c r="S733" s="61"/>
      <c r="Z733" s="16"/>
      <c r="AI733" s="61"/>
      <c r="AP733" s="16"/>
      <c r="AY733" s="61"/>
      <c r="BF733" s="16"/>
      <c r="BG733" s="61"/>
      <c r="BH733" s="16"/>
    </row>
    <row r="734" spans="1:60" ht="12.75" x14ac:dyDescent="0.2">
      <c r="A734" s="143"/>
      <c r="B734" s="349"/>
      <c r="C734" s="61"/>
      <c r="J734" s="16"/>
      <c r="S734" s="61"/>
      <c r="Z734" s="16"/>
      <c r="AI734" s="61"/>
      <c r="AP734" s="16"/>
      <c r="AY734" s="61"/>
      <c r="BF734" s="16"/>
      <c r="BG734" s="61"/>
      <c r="BH734" s="16"/>
    </row>
    <row r="735" spans="1:60" ht="12.75" x14ac:dyDescent="0.2">
      <c r="A735" s="143"/>
      <c r="B735" s="349"/>
      <c r="C735" s="61"/>
      <c r="J735" s="16"/>
      <c r="S735" s="61"/>
      <c r="Z735" s="16"/>
      <c r="AI735" s="61"/>
      <c r="AP735" s="16"/>
      <c r="AY735" s="61"/>
      <c r="BF735" s="16"/>
      <c r="BG735" s="61"/>
      <c r="BH735" s="16"/>
    </row>
    <row r="736" spans="1:60" ht="12.75" x14ac:dyDescent="0.2">
      <c r="A736" s="143"/>
      <c r="B736" s="349"/>
      <c r="C736" s="61"/>
      <c r="J736" s="16"/>
      <c r="S736" s="61"/>
      <c r="Z736" s="16"/>
      <c r="AI736" s="61"/>
      <c r="AP736" s="16"/>
      <c r="AY736" s="61"/>
      <c r="BF736" s="16"/>
      <c r="BG736" s="61"/>
      <c r="BH736" s="16"/>
    </row>
    <row r="737" spans="1:60" ht="12.75" x14ac:dyDescent="0.2">
      <c r="A737" s="143"/>
      <c r="B737" s="349"/>
      <c r="C737" s="61"/>
      <c r="J737" s="16"/>
      <c r="S737" s="61"/>
      <c r="Z737" s="16"/>
      <c r="AI737" s="61"/>
      <c r="AP737" s="16"/>
      <c r="AY737" s="61"/>
      <c r="BF737" s="16"/>
      <c r="BG737" s="61"/>
      <c r="BH737" s="16"/>
    </row>
    <row r="738" spans="1:60" ht="12.75" x14ac:dyDescent="0.2">
      <c r="A738" s="143"/>
      <c r="B738" s="349"/>
      <c r="C738" s="61"/>
      <c r="J738" s="16"/>
      <c r="S738" s="61"/>
      <c r="Z738" s="16"/>
      <c r="AI738" s="61"/>
      <c r="AP738" s="16"/>
      <c r="AY738" s="61"/>
      <c r="BF738" s="16"/>
      <c r="BG738" s="61"/>
      <c r="BH738" s="16"/>
    </row>
    <row r="739" spans="1:60" ht="12.75" x14ac:dyDescent="0.2">
      <c r="A739" s="143"/>
      <c r="B739" s="349"/>
      <c r="C739" s="61"/>
      <c r="J739" s="16"/>
      <c r="S739" s="61"/>
      <c r="Z739" s="16"/>
      <c r="AI739" s="61"/>
      <c r="AP739" s="16"/>
      <c r="AY739" s="61"/>
      <c r="BF739" s="16"/>
      <c r="BG739" s="61"/>
      <c r="BH739" s="16"/>
    </row>
    <row r="740" spans="1:60" ht="12.75" x14ac:dyDescent="0.2">
      <c r="A740" s="143"/>
      <c r="B740" s="349"/>
      <c r="C740" s="61"/>
      <c r="J740" s="16"/>
      <c r="S740" s="61"/>
      <c r="Z740" s="16"/>
      <c r="AI740" s="61"/>
      <c r="AP740" s="16"/>
      <c r="AY740" s="61"/>
      <c r="BF740" s="16"/>
      <c r="BG740" s="61"/>
      <c r="BH740" s="16"/>
    </row>
    <row r="741" spans="1:60" ht="12.75" x14ac:dyDescent="0.2">
      <c r="A741" s="143"/>
      <c r="B741" s="349"/>
      <c r="C741" s="61"/>
      <c r="J741" s="16"/>
      <c r="S741" s="61"/>
      <c r="Z741" s="16"/>
      <c r="AI741" s="61"/>
      <c r="AP741" s="16"/>
      <c r="AY741" s="61"/>
      <c r="BF741" s="16"/>
      <c r="BG741" s="61"/>
      <c r="BH741" s="16"/>
    </row>
    <row r="742" spans="1:60" ht="12.75" x14ac:dyDescent="0.2">
      <c r="A742" s="143"/>
      <c r="B742" s="349"/>
      <c r="C742" s="61"/>
      <c r="J742" s="16"/>
      <c r="S742" s="61"/>
      <c r="Z742" s="16"/>
      <c r="AI742" s="61"/>
      <c r="AP742" s="16"/>
      <c r="AY742" s="61"/>
      <c r="BF742" s="16"/>
      <c r="BG742" s="61"/>
      <c r="BH742" s="16"/>
    </row>
    <row r="743" spans="1:60" ht="12.75" x14ac:dyDescent="0.2">
      <c r="A743" s="143"/>
      <c r="B743" s="349"/>
      <c r="C743" s="61"/>
      <c r="J743" s="16"/>
      <c r="S743" s="61"/>
      <c r="Z743" s="16"/>
      <c r="AI743" s="61"/>
      <c r="AP743" s="16"/>
      <c r="AY743" s="61"/>
      <c r="BF743" s="16"/>
      <c r="BG743" s="61"/>
      <c r="BH743" s="16"/>
    </row>
    <row r="744" spans="1:60" ht="12.75" x14ac:dyDescent="0.2">
      <c r="A744" s="143"/>
      <c r="B744" s="349"/>
      <c r="C744" s="61"/>
      <c r="J744" s="16"/>
      <c r="S744" s="61"/>
      <c r="Z744" s="16"/>
      <c r="AI744" s="61"/>
      <c r="AP744" s="16"/>
      <c r="AY744" s="61"/>
      <c r="BF744" s="16"/>
      <c r="BG744" s="61"/>
      <c r="BH744" s="16"/>
    </row>
    <row r="745" spans="1:60" ht="12.75" x14ac:dyDescent="0.2">
      <c r="A745" s="143"/>
      <c r="B745" s="349"/>
      <c r="C745" s="61"/>
      <c r="J745" s="16"/>
      <c r="S745" s="61"/>
      <c r="Z745" s="16"/>
      <c r="AI745" s="61"/>
      <c r="AP745" s="16"/>
      <c r="AY745" s="61"/>
      <c r="BF745" s="16"/>
      <c r="BG745" s="61"/>
      <c r="BH745" s="16"/>
    </row>
    <row r="746" spans="1:60" ht="12.75" x14ac:dyDescent="0.2">
      <c r="A746" s="143"/>
      <c r="B746" s="349"/>
      <c r="C746" s="61"/>
      <c r="J746" s="16"/>
      <c r="S746" s="61"/>
      <c r="Z746" s="16"/>
      <c r="AI746" s="61"/>
      <c r="AP746" s="16"/>
      <c r="AY746" s="61"/>
      <c r="BF746" s="16"/>
      <c r="BG746" s="61"/>
      <c r="BH746" s="16"/>
    </row>
    <row r="747" spans="1:60" ht="12.75" x14ac:dyDescent="0.2">
      <c r="A747" s="143"/>
      <c r="B747" s="349"/>
      <c r="C747" s="61"/>
      <c r="J747" s="16"/>
      <c r="S747" s="61"/>
      <c r="Z747" s="16"/>
      <c r="AI747" s="61"/>
      <c r="AP747" s="16"/>
      <c r="AY747" s="61"/>
      <c r="BF747" s="16"/>
      <c r="BG747" s="61"/>
      <c r="BH747" s="16"/>
    </row>
    <row r="748" spans="1:60" ht="12.75" x14ac:dyDescent="0.2">
      <c r="A748" s="143"/>
      <c r="B748" s="349"/>
      <c r="C748" s="61"/>
      <c r="J748" s="16"/>
      <c r="S748" s="61"/>
      <c r="Z748" s="16"/>
      <c r="AI748" s="61"/>
      <c r="AP748" s="16"/>
      <c r="AY748" s="61"/>
      <c r="BF748" s="16"/>
      <c r="BG748" s="61"/>
      <c r="BH748" s="16"/>
    </row>
    <row r="749" spans="1:60" ht="12.75" x14ac:dyDescent="0.2">
      <c r="A749" s="143"/>
      <c r="B749" s="349"/>
      <c r="C749" s="61"/>
      <c r="J749" s="16"/>
      <c r="S749" s="61"/>
      <c r="Z749" s="16"/>
      <c r="AI749" s="61"/>
      <c r="AP749" s="16"/>
      <c r="AY749" s="61"/>
      <c r="BF749" s="16"/>
      <c r="BG749" s="61"/>
      <c r="BH749" s="16"/>
    </row>
    <row r="750" spans="1:60" ht="12.75" x14ac:dyDescent="0.2">
      <c r="A750" s="143"/>
      <c r="B750" s="349"/>
      <c r="C750" s="61"/>
      <c r="J750" s="16"/>
      <c r="S750" s="61"/>
      <c r="Z750" s="16"/>
      <c r="AI750" s="61"/>
      <c r="AP750" s="16"/>
      <c r="AY750" s="61"/>
      <c r="BF750" s="16"/>
      <c r="BG750" s="61"/>
      <c r="BH750" s="16"/>
    </row>
    <row r="751" spans="1:60" ht="12.75" x14ac:dyDescent="0.2">
      <c r="A751" s="143"/>
      <c r="B751" s="349"/>
      <c r="C751" s="61"/>
      <c r="J751" s="16"/>
      <c r="S751" s="61"/>
      <c r="Z751" s="16"/>
      <c r="AI751" s="61"/>
      <c r="AP751" s="16"/>
      <c r="AY751" s="61"/>
      <c r="BF751" s="16"/>
      <c r="BG751" s="61"/>
      <c r="BH751" s="16"/>
    </row>
    <row r="752" spans="1:60" ht="12.75" x14ac:dyDescent="0.2">
      <c r="A752" s="143"/>
      <c r="B752" s="349"/>
      <c r="C752" s="61"/>
      <c r="J752" s="16"/>
      <c r="S752" s="61"/>
      <c r="Z752" s="16"/>
      <c r="AI752" s="61"/>
      <c r="AP752" s="16"/>
      <c r="AY752" s="61"/>
      <c r="BF752" s="16"/>
      <c r="BG752" s="61"/>
      <c r="BH752" s="16"/>
    </row>
    <row r="753" spans="1:60" ht="12.75" x14ac:dyDescent="0.2">
      <c r="A753" s="143"/>
      <c r="B753" s="349"/>
      <c r="C753" s="61"/>
      <c r="J753" s="16"/>
      <c r="S753" s="61"/>
      <c r="Z753" s="16"/>
      <c r="AI753" s="61"/>
      <c r="AP753" s="16"/>
      <c r="AY753" s="61"/>
      <c r="BF753" s="16"/>
      <c r="BG753" s="61"/>
      <c r="BH753" s="16"/>
    </row>
    <row r="754" spans="1:60" ht="12.75" x14ac:dyDescent="0.2">
      <c r="A754" s="143"/>
      <c r="B754" s="349"/>
      <c r="C754" s="61"/>
      <c r="J754" s="16"/>
      <c r="S754" s="61"/>
      <c r="Z754" s="16"/>
      <c r="AI754" s="61"/>
      <c r="AP754" s="16"/>
      <c r="AY754" s="61"/>
      <c r="BF754" s="16"/>
      <c r="BG754" s="61"/>
      <c r="BH754" s="16"/>
    </row>
    <row r="755" spans="1:60" ht="12.75" x14ac:dyDescent="0.2">
      <c r="A755" s="143"/>
      <c r="B755" s="349"/>
      <c r="C755" s="61"/>
      <c r="J755" s="16"/>
      <c r="S755" s="61"/>
      <c r="Z755" s="16"/>
      <c r="AI755" s="61"/>
      <c r="AP755" s="16"/>
      <c r="AY755" s="61"/>
      <c r="BF755" s="16"/>
      <c r="BG755" s="61"/>
      <c r="BH755" s="16"/>
    </row>
    <row r="756" spans="1:60" ht="12.75" x14ac:dyDescent="0.2">
      <c r="A756" s="143"/>
      <c r="B756" s="349"/>
      <c r="C756" s="61"/>
      <c r="J756" s="16"/>
      <c r="S756" s="61"/>
      <c r="Z756" s="16"/>
      <c r="AI756" s="61"/>
      <c r="AP756" s="16"/>
      <c r="AY756" s="61"/>
      <c r="BF756" s="16"/>
      <c r="BG756" s="61"/>
      <c r="BH756" s="16"/>
    </row>
    <row r="757" spans="1:60" ht="12.75" x14ac:dyDescent="0.2">
      <c r="A757" s="143"/>
      <c r="B757" s="349"/>
      <c r="C757" s="61"/>
      <c r="J757" s="16"/>
      <c r="S757" s="61"/>
      <c r="Z757" s="16"/>
      <c r="AI757" s="61"/>
      <c r="AP757" s="16"/>
      <c r="AY757" s="61"/>
      <c r="BF757" s="16"/>
      <c r="BG757" s="61"/>
      <c r="BH757" s="16"/>
    </row>
    <row r="758" spans="1:60" ht="12.75" x14ac:dyDescent="0.2">
      <c r="A758" s="143"/>
      <c r="B758" s="349"/>
      <c r="C758" s="61"/>
      <c r="J758" s="16"/>
      <c r="S758" s="61"/>
      <c r="Z758" s="16"/>
      <c r="AI758" s="61"/>
      <c r="AP758" s="16"/>
      <c r="AY758" s="61"/>
      <c r="BF758" s="16"/>
      <c r="BG758" s="61"/>
      <c r="BH758" s="16"/>
    </row>
    <row r="759" spans="1:60" ht="12.75" x14ac:dyDescent="0.2">
      <c r="A759" s="143"/>
      <c r="B759" s="349"/>
      <c r="C759" s="61"/>
      <c r="J759" s="16"/>
      <c r="S759" s="61"/>
      <c r="Z759" s="16"/>
      <c r="AI759" s="61"/>
      <c r="AP759" s="16"/>
      <c r="AY759" s="61"/>
      <c r="BF759" s="16"/>
      <c r="BG759" s="61"/>
      <c r="BH759" s="16"/>
    </row>
    <row r="760" spans="1:60" ht="12.75" x14ac:dyDescent="0.2">
      <c r="A760" s="143"/>
      <c r="B760" s="349"/>
      <c r="C760" s="61"/>
      <c r="J760" s="16"/>
      <c r="S760" s="61"/>
      <c r="Z760" s="16"/>
      <c r="AI760" s="61"/>
      <c r="AP760" s="16"/>
      <c r="AY760" s="61"/>
      <c r="BF760" s="16"/>
      <c r="BG760" s="61"/>
      <c r="BH760" s="16"/>
    </row>
    <row r="761" spans="1:60" ht="12.75" x14ac:dyDescent="0.2">
      <c r="A761" s="143"/>
      <c r="B761" s="349"/>
      <c r="C761" s="61"/>
      <c r="J761" s="16"/>
      <c r="S761" s="61"/>
      <c r="Z761" s="16"/>
      <c r="AI761" s="61"/>
      <c r="AP761" s="16"/>
      <c r="AY761" s="61"/>
      <c r="BF761" s="16"/>
      <c r="BG761" s="61"/>
      <c r="BH761" s="16"/>
    </row>
    <row r="762" spans="1:60" ht="12.75" x14ac:dyDescent="0.2">
      <c r="A762" s="143"/>
      <c r="B762" s="349"/>
      <c r="C762" s="61"/>
      <c r="J762" s="16"/>
      <c r="S762" s="61"/>
      <c r="Z762" s="16"/>
      <c r="AI762" s="61"/>
      <c r="AP762" s="16"/>
      <c r="AY762" s="61"/>
      <c r="BF762" s="16"/>
      <c r="BG762" s="61"/>
      <c r="BH762" s="16"/>
    </row>
    <row r="763" spans="1:60" ht="12.75" x14ac:dyDescent="0.2">
      <c r="A763" s="143"/>
      <c r="B763" s="349"/>
      <c r="C763" s="61"/>
      <c r="J763" s="16"/>
      <c r="S763" s="61"/>
      <c r="Z763" s="16"/>
      <c r="AI763" s="61"/>
      <c r="AP763" s="16"/>
      <c r="AY763" s="61"/>
      <c r="BF763" s="16"/>
      <c r="BG763" s="61"/>
      <c r="BH763" s="16"/>
    </row>
    <row r="764" spans="1:60" ht="12.75" x14ac:dyDescent="0.2">
      <c r="A764" s="143"/>
      <c r="B764" s="349"/>
      <c r="C764" s="61"/>
      <c r="J764" s="16"/>
      <c r="S764" s="61"/>
      <c r="Z764" s="16"/>
      <c r="AI764" s="61"/>
      <c r="AP764" s="16"/>
      <c r="AY764" s="61"/>
      <c r="BF764" s="16"/>
      <c r="BG764" s="61"/>
      <c r="BH764" s="16"/>
    </row>
    <row r="765" spans="1:60" ht="12.75" x14ac:dyDescent="0.2">
      <c r="A765" s="143"/>
      <c r="B765" s="349"/>
      <c r="C765" s="61"/>
      <c r="J765" s="16"/>
      <c r="S765" s="61"/>
      <c r="Z765" s="16"/>
      <c r="AI765" s="61"/>
      <c r="AP765" s="16"/>
      <c r="AY765" s="61"/>
      <c r="BF765" s="16"/>
      <c r="BG765" s="61"/>
      <c r="BH765" s="16"/>
    </row>
    <row r="766" spans="1:60" ht="12.75" x14ac:dyDescent="0.2">
      <c r="A766" s="143"/>
      <c r="B766" s="349"/>
      <c r="C766" s="61"/>
      <c r="J766" s="16"/>
      <c r="S766" s="61"/>
      <c r="Z766" s="16"/>
      <c r="AI766" s="61"/>
      <c r="AP766" s="16"/>
      <c r="AY766" s="61"/>
      <c r="BF766" s="16"/>
      <c r="BG766" s="61"/>
      <c r="BH766" s="16"/>
    </row>
    <row r="767" spans="1:60" ht="12.75" x14ac:dyDescent="0.2">
      <c r="A767" s="143"/>
      <c r="B767" s="349"/>
      <c r="C767" s="61"/>
      <c r="J767" s="16"/>
      <c r="S767" s="61"/>
      <c r="Z767" s="16"/>
      <c r="AI767" s="61"/>
      <c r="AP767" s="16"/>
      <c r="AY767" s="61"/>
      <c r="BF767" s="16"/>
      <c r="BG767" s="61"/>
      <c r="BH767" s="16"/>
    </row>
    <row r="768" spans="1:60" ht="12.75" x14ac:dyDescent="0.2">
      <c r="A768" s="143"/>
      <c r="B768" s="349"/>
      <c r="C768" s="61"/>
      <c r="J768" s="16"/>
      <c r="S768" s="61"/>
      <c r="Z768" s="16"/>
      <c r="AI768" s="61"/>
      <c r="AP768" s="16"/>
      <c r="AY768" s="61"/>
      <c r="BF768" s="16"/>
      <c r="BG768" s="61"/>
      <c r="BH768" s="16"/>
    </row>
    <row r="769" spans="1:60" ht="12.75" x14ac:dyDescent="0.2">
      <c r="A769" s="143"/>
      <c r="B769" s="349"/>
      <c r="C769" s="61"/>
      <c r="J769" s="16"/>
      <c r="S769" s="61"/>
      <c r="Z769" s="16"/>
      <c r="AI769" s="61"/>
      <c r="AP769" s="16"/>
      <c r="AY769" s="61"/>
      <c r="BF769" s="16"/>
      <c r="BG769" s="61"/>
      <c r="BH769" s="16"/>
    </row>
    <row r="770" spans="1:60" ht="12.75" x14ac:dyDescent="0.2">
      <c r="A770" s="143"/>
      <c r="B770" s="349"/>
      <c r="C770" s="61"/>
      <c r="J770" s="16"/>
      <c r="S770" s="61"/>
      <c r="Z770" s="16"/>
      <c r="AI770" s="61"/>
      <c r="AP770" s="16"/>
      <c r="AY770" s="61"/>
      <c r="BF770" s="16"/>
      <c r="BG770" s="61"/>
      <c r="BH770" s="16"/>
    </row>
    <row r="771" spans="1:60" ht="12.75" x14ac:dyDescent="0.2">
      <c r="A771" s="143"/>
      <c r="B771" s="349"/>
      <c r="C771" s="61"/>
      <c r="J771" s="16"/>
      <c r="S771" s="61"/>
      <c r="Z771" s="16"/>
      <c r="AI771" s="61"/>
      <c r="AP771" s="16"/>
      <c r="AY771" s="61"/>
      <c r="BF771" s="16"/>
      <c r="BG771" s="61"/>
      <c r="BH771" s="16"/>
    </row>
    <row r="772" spans="1:60" ht="12.75" x14ac:dyDescent="0.2">
      <c r="A772" s="143"/>
      <c r="B772" s="349"/>
      <c r="C772" s="61"/>
      <c r="J772" s="16"/>
      <c r="S772" s="61"/>
      <c r="Z772" s="16"/>
      <c r="AI772" s="61"/>
      <c r="AP772" s="16"/>
      <c r="AY772" s="61"/>
      <c r="BF772" s="16"/>
      <c r="BG772" s="61"/>
      <c r="BH772" s="16"/>
    </row>
    <row r="773" spans="1:60" ht="12.75" x14ac:dyDescent="0.2">
      <c r="A773" s="143"/>
      <c r="B773" s="349"/>
      <c r="C773" s="61"/>
      <c r="J773" s="16"/>
      <c r="S773" s="61"/>
      <c r="Z773" s="16"/>
      <c r="AI773" s="61"/>
      <c r="AP773" s="16"/>
      <c r="AY773" s="61"/>
      <c r="BF773" s="16"/>
      <c r="BG773" s="61"/>
      <c r="BH773" s="16"/>
    </row>
    <row r="774" spans="1:60" ht="12.75" x14ac:dyDescent="0.2">
      <c r="A774" s="143"/>
      <c r="B774" s="349"/>
      <c r="C774" s="61"/>
      <c r="J774" s="16"/>
      <c r="S774" s="61"/>
      <c r="Z774" s="16"/>
      <c r="AI774" s="61"/>
      <c r="AP774" s="16"/>
      <c r="AY774" s="61"/>
      <c r="BF774" s="16"/>
      <c r="BG774" s="61"/>
      <c r="BH774" s="16"/>
    </row>
    <row r="775" spans="1:60" ht="12.75" x14ac:dyDescent="0.2">
      <c r="A775" s="143"/>
      <c r="B775" s="349"/>
      <c r="C775" s="61"/>
      <c r="J775" s="16"/>
      <c r="S775" s="61"/>
      <c r="Z775" s="16"/>
      <c r="AI775" s="61"/>
      <c r="AP775" s="16"/>
      <c r="AY775" s="61"/>
      <c r="BF775" s="16"/>
      <c r="BG775" s="61"/>
      <c r="BH775" s="16"/>
    </row>
    <row r="776" spans="1:60" ht="12.75" x14ac:dyDescent="0.2">
      <c r="A776" s="143"/>
      <c r="B776" s="349"/>
      <c r="C776" s="61"/>
      <c r="J776" s="16"/>
      <c r="S776" s="61"/>
      <c r="Z776" s="16"/>
      <c r="AI776" s="61"/>
      <c r="AP776" s="16"/>
      <c r="AY776" s="61"/>
      <c r="BF776" s="16"/>
      <c r="BG776" s="61"/>
      <c r="BH776" s="16"/>
    </row>
    <row r="777" spans="1:60" ht="12.75" x14ac:dyDescent="0.2">
      <c r="A777" s="143"/>
      <c r="B777" s="349"/>
      <c r="C777" s="61"/>
      <c r="J777" s="16"/>
      <c r="S777" s="61"/>
      <c r="Z777" s="16"/>
      <c r="AI777" s="61"/>
      <c r="AP777" s="16"/>
      <c r="AY777" s="61"/>
      <c r="BF777" s="16"/>
      <c r="BG777" s="61"/>
      <c r="BH777" s="16"/>
    </row>
    <row r="778" spans="1:60" ht="12.75" x14ac:dyDescent="0.2">
      <c r="A778" s="143"/>
      <c r="B778" s="349"/>
      <c r="C778" s="61"/>
      <c r="J778" s="16"/>
      <c r="S778" s="61"/>
      <c r="Z778" s="16"/>
      <c r="AI778" s="61"/>
      <c r="AP778" s="16"/>
      <c r="AY778" s="61"/>
      <c r="BF778" s="16"/>
      <c r="BG778" s="61"/>
      <c r="BH778" s="16"/>
    </row>
    <row r="779" spans="1:60" ht="12.75" x14ac:dyDescent="0.2">
      <c r="A779" s="143"/>
      <c r="B779" s="349"/>
      <c r="C779" s="61"/>
      <c r="J779" s="16"/>
      <c r="S779" s="61"/>
      <c r="Z779" s="16"/>
      <c r="AI779" s="61"/>
      <c r="AP779" s="16"/>
      <c r="AY779" s="61"/>
      <c r="BF779" s="16"/>
      <c r="BG779" s="61"/>
      <c r="BH779" s="16"/>
    </row>
    <row r="780" spans="1:60" ht="12.75" x14ac:dyDescent="0.2">
      <c r="A780" s="143"/>
      <c r="B780" s="349"/>
      <c r="C780" s="61"/>
      <c r="J780" s="16"/>
      <c r="S780" s="61"/>
      <c r="Z780" s="16"/>
      <c r="AI780" s="61"/>
      <c r="AP780" s="16"/>
      <c r="AY780" s="61"/>
      <c r="BF780" s="16"/>
      <c r="BG780" s="61"/>
      <c r="BH780" s="16"/>
    </row>
    <row r="781" spans="1:60" ht="12.75" x14ac:dyDescent="0.2">
      <c r="A781" s="143"/>
      <c r="B781" s="349"/>
      <c r="C781" s="61"/>
      <c r="J781" s="16"/>
      <c r="S781" s="61"/>
      <c r="Z781" s="16"/>
      <c r="AI781" s="61"/>
      <c r="AP781" s="16"/>
      <c r="AY781" s="61"/>
      <c r="BF781" s="16"/>
      <c r="BG781" s="61"/>
      <c r="BH781" s="16"/>
    </row>
    <row r="782" spans="1:60" ht="12.75" x14ac:dyDescent="0.2">
      <c r="A782" s="143"/>
      <c r="B782" s="349"/>
      <c r="C782" s="61"/>
      <c r="J782" s="16"/>
      <c r="S782" s="61"/>
      <c r="Z782" s="16"/>
      <c r="AI782" s="61"/>
      <c r="AP782" s="16"/>
      <c r="AY782" s="61"/>
      <c r="BF782" s="16"/>
      <c r="BG782" s="61"/>
      <c r="BH782" s="16"/>
    </row>
    <row r="783" spans="1:60" ht="12.75" x14ac:dyDescent="0.2">
      <c r="A783" s="143"/>
      <c r="B783" s="349"/>
      <c r="C783" s="61"/>
      <c r="J783" s="16"/>
      <c r="S783" s="61"/>
      <c r="Z783" s="16"/>
      <c r="AI783" s="61"/>
      <c r="AP783" s="16"/>
      <c r="AY783" s="61"/>
      <c r="BF783" s="16"/>
      <c r="BG783" s="61"/>
      <c r="BH783" s="16"/>
    </row>
    <row r="784" spans="1:60" ht="12.75" x14ac:dyDescent="0.2">
      <c r="A784" s="143"/>
      <c r="B784" s="349"/>
      <c r="C784" s="61"/>
      <c r="J784" s="16"/>
      <c r="S784" s="61"/>
      <c r="Z784" s="16"/>
      <c r="AI784" s="61"/>
      <c r="AP784" s="16"/>
      <c r="AY784" s="61"/>
      <c r="BF784" s="16"/>
      <c r="BG784" s="61"/>
      <c r="BH784" s="16"/>
    </row>
    <row r="785" spans="1:60" ht="12.75" x14ac:dyDescent="0.2">
      <c r="A785" s="143"/>
      <c r="B785" s="349"/>
      <c r="C785" s="61"/>
      <c r="J785" s="16"/>
      <c r="S785" s="61"/>
      <c r="Z785" s="16"/>
      <c r="AI785" s="61"/>
      <c r="AP785" s="16"/>
      <c r="AY785" s="61"/>
      <c r="BF785" s="16"/>
      <c r="BG785" s="61"/>
      <c r="BH785" s="16"/>
    </row>
    <row r="786" spans="1:60" ht="12.75" x14ac:dyDescent="0.2">
      <c r="A786" s="143"/>
      <c r="B786" s="349"/>
      <c r="C786" s="61"/>
      <c r="J786" s="16"/>
      <c r="S786" s="61"/>
      <c r="Z786" s="16"/>
      <c r="AI786" s="61"/>
      <c r="AP786" s="16"/>
      <c r="AY786" s="61"/>
      <c r="BF786" s="16"/>
      <c r="BG786" s="61"/>
      <c r="BH786" s="16"/>
    </row>
    <row r="787" spans="1:60" ht="12.75" x14ac:dyDescent="0.2">
      <c r="A787" s="143"/>
      <c r="B787" s="349"/>
      <c r="C787" s="61"/>
      <c r="J787" s="16"/>
      <c r="S787" s="61"/>
      <c r="Z787" s="16"/>
      <c r="AI787" s="61"/>
      <c r="AP787" s="16"/>
      <c r="AY787" s="61"/>
      <c r="BF787" s="16"/>
      <c r="BG787" s="61"/>
      <c r="BH787" s="16"/>
    </row>
    <row r="788" spans="1:60" ht="12.75" x14ac:dyDescent="0.2">
      <c r="A788" s="143"/>
      <c r="B788" s="349"/>
      <c r="C788" s="61"/>
      <c r="J788" s="16"/>
      <c r="S788" s="61"/>
      <c r="Z788" s="16"/>
      <c r="AI788" s="61"/>
      <c r="AP788" s="16"/>
      <c r="AY788" s="61"/>
      <c r="BF788" s="16"/>
      <c r="BG788" s="61"/>
      <c r="BH788" s="16"/>
    </row>
    <row r="789" spans="1:60" ht="12.75" x14ac:dyDescent="0.2">
      <c r="A789" s="143"/>
      <c r="B789" s="349"/>
      <c r="C789" s="61"/>
      <c r="J789" s="16"/>
      <c r="S789" s="61"/>
      <c r="Z789" s="16"/>
      <c r="AI789" s="61"/>
      <c r="AP789" s="16"/>
      <c r="AY789" s="61"/>
      <c r="BF789" s="16"/>
      <c r="BG789" s="61"/>
      <c r="BH789" s="16"/>
    </row>
    <row r="790" spans="1:60" ht="12.75" x14ac:dyDescent="0.2">
      <c r="A790" s="143"/>
      <c r="B790" s="349"/>
      <c r="C790" s="61"/>
      <c r="J790" s="16"/>
      <c r="S790" s="61"/>
      <c r="Z790" s="16"/>
      <c r="AI790" s="61"/>
      <c r="AP790" s="16"/>
      <c r="AY790" s="61"/>
      <c r="BF790" s="16"/>
      <c r="BG790" s="61"/>
      <c r="BH790" s="16"/>
    </row>
    <row r="791" spans="1:60" ht="12.75" x14ac:dyDescent="0.2">
      <c r="A791" s="143"/>
      <c r="B791" s="349"/>
      <c r="C791" s="61"/>
      <c r="J791" s="16"/>
      <c r="S791" s="61"/>
      <c r="Z791" s="16"/>
      <c r="AI791" s="61"/>
      <c r="AP791" s="16"/>
      <c r="AY791" s="61"/>
      <c r="BF791" s="16"/>
      <c r="BG791" s="61"/>
      <c r="BH791" s="16"/>
    </row>
    <row r="792" spans="1:60" ht="12.75" x14ac:dyDescent="0.2">
      <c r="A792" s="143"/>
      <c r="B792" s="349"/>
      <c r="C792" s="61"/>
      <c r="J792" s="16"/>
      <c r="S792" s="61"/>
      <c r="Z792" s="16"/>
      <c r="AI792" s="61"/>
      <c r="AP792" s="16"/>
      <c r="AY792" s="61"/>
      <c r="BF792" s="16"/>
      <c r="BG792" s="61"/>
      <c r="BH792" s="16"/>
    </row>
    <row r="793" spans="1:60" ht="12.75" x14ac:dyDescent="0.2">
      <c r="A793" s="143"/>
      <c r="B793" s="349"/>
      <c r="C793" s="61"/>
      <c r="J793" s="16"/>
      <c r="S793" s="61"/>
      <c r="Z793" s="16"/>
      <c r="AI793" s="61"/>
      <c r="AP793" s="16"/>
      <c r="AY793" s="61"/>
      <c r="BF793" s="16"/>
      <c r="BG793" s="61"/>
      <c r="BH793" s="16"/>
    </row>
    <row r="794" spans="1:60" ht="12.75" x14ac:dyDescent="0.2">
      <c r="A794" s="143"/>
      <c r="B794" s="349"/>
      <c r="C794" s="61"/>
      <c r="J794" s="16"/>
      <c r="S794" s="61"/>
      <c r="Z794" s="16"/>
      <c r="AI794" s="61"/>
      <c r="AP794" s="16"/>
      <c r="AY794" s="61"/>
      <c r="BF794" s="16"/>
      <c r="BG794" s="61"/>
      <c r="BH794" s="16"/>
    </row>
    <row r="795" spans="1:60" ht="12.75" x14ac:dyDescent="0.2">
      <c r="A795" s="143"/>
      <c r="B795" s="349"/>
      <c r="C795" s="61"/>
      <c r="J795" s="16"/>
      <c r="S795" s="61"/>
      <c r="Z795" s="16"/>
      <c r="AI795" s="61"/>
      <c r="AP795" s="16"/>
      <c r="AY795" s="61"/>
      <c r="BF795" s="16"/>
      <c r="BG795" s="61"/>
      <c r="BH795" s="16"/>
    </row>
    <row r="796" spans="1:60" ht="12.75" x14ac:dyDescent="0.2">
      <c r="A796" s="143"/>
      <c r="B796" s="349"/>
      <c r="C796" s="61"/>
      <c r="J796" s="16"/>
      <c r="S796" s="61"/>
      <c r="Z796" s="16"/>
      <c r="AI796" s="61"/>
      <c r="AP796" s="16"/>
      <c r="AY796" s="61"/>
      <c r="BF796" s="16"/>
      <c r="BG796" s="61"/>
      <c r="BH796" s="16"/>
    </row>
    <row r="797" spans="1:60" ht="12.75" x14ac:dyDescent="0.2">
      <c r="A797" s="143"/>
      <c r="B797" s="349"/>
      <c r="C797" s="61"/>
      <c r="J797" s="16"/>
      <c r="S797" s="61"/>
      <c r="Z797" s="16"/>
      <c r="AI797" s="61"/>
      <c r="AP797" s="16"/>
      <c r="AY797" s="61"/>
      <c r="BF797" s="16"/>
      <c r="BG797" s="61"/>
      <c r="BH797" s="16"/>
    </row>
    <row r="798" spans="1:60" ht="12.75" x14ac:dyDescent="0.2">
      <c r="A798" s="143"/>
      <c r="B798" s="349"/>
      <c r="C798" s="61"/>
      <c r="J798" s="16"/>
      <c r="S798" s="61"/>
      <c r="Z798" s="16"/>
      <c r="AI798" s="61"/>
      <c r="AP798" s="16"/>
      <c r="AY798" s="61"/>
      <c r="BF798" s="16"/>
      <c r="BG798" s="61"/>
      <c r="BH798" s="16"/>
    </row>
    <row r="799" spans="1:60" ht="12.75" x14ac:dyDescent="0.2">
      <c r="A799" s="143"/>
      <c r="B799" s="349"/>
      <c r="C799" s="61"/>
      <c r="J799" s="16"/>
      <c r="S799" s="61"/>
      <c r="Z799" s="16"/>
      <c r="AI799" s="61"/>
      <c r="AP799" s="16"/>
      <c r="AY799" s="61"/>
      <c r="BF799" s="16"/>
      <c r="BG799" s="61"/>
      <c r="BH799" s="16"/>
    </row>
    <row r="800" spans="1:60" ht="12.75" x14ac:dyDescent="0.2">
      <c r="A800" s="143"/>
      <c r="B800" s="349"/>
      <c r="C800" s="61"/>
      <c r="J800" s="16"/>
      <c r="S800" s="61"/>
      <c r="Z800" s="16"/>
      <c r="AI800" s="61"/>
      <c r="AP800" s="16"/>
      <c r="AY800" s="61"/>
      <c r="BF800" s="16"/>
      <c r="BG800" s="61"/>
      <c r="BH800" s="16"/>
    </row>
    <row r="801" spans="1:60" ht="12.75" x14ac:dyDescent="0.2">
      <c r="A801" s="143"/>
      <c r="B801" s="349"/>
      <c r="C801" s="61"/>
      <c r="J801" s="16"/>
      <c r="S801" s="61"/>
      <c r="Z801" s="16"/>
      <c r="AI801" s="61"/>
      <c r="AP801" s="16"/>
      <c r="AY801" s="61"/>
      <c r="BF801" s="16"/>
      <c r="BG801" s="61"/>
      <c r="BH801" s="16"/>
    </row>
    <row r="802" spans="1:60" ht="12.75" x14ac:dyDescent="0.2">
      <c r="A802" s="143"/>
      <c r="B802" s="349"/>
      <c r="C802" s="61"/>
      <c r="J802" s="16"/>
      <c r="S802" s="61"/>
      <c r="Z802" s="16"/>
      <c r="AI802" s="61"/>
      <c r="AP802" s="16"/>
      <c r="AY802" s="61"/>
      <c r="BF802" s="16"/>
      <c r="BG802" s="61"/>
      <c r="BH802" s="16"/>
    </row>
    <row r="803" spans="1:60" ht="12.75" x14ac:dyDescent="0.2">
      <c r="A803" s="143"/>
      <c r="B803" s="349"/>
      <c r="C803" s="61"/>
      <c r="J803" s="16"/>
      <c r="S803" s="61"/>
      <c r="Z803" s="16"/>
      <c r="AI803" s="61"/>
      <c r="AP803" s="16"/>
      <c r="AY803" s="61"/>
      <c r="BF803" s="16"/>
      <c r="BG803" s="61"/>
      <c r="BH803" s="16"/>
    </row>
    <row r="804" spans="1:60" ht="12.75" x14ac:dyDescent="0.2">
      <c r="A804" s="143"/>
      <c r="B804" s="349"/>
      <c r="C804" s="61"/>
      <c r="J804" s="16"/>
      <c r="S804" s="61"/>
      <c r="Z804" s="16"/>
      <c r="AI804" s="61"/>
      <c r="AP804" s="16"/>
      <c r="AY804" s="61"/>
      <c r="BF804" s="16"/>
      <c r="BG804" s="61"/>
      <c r="BH804" s="16"/>
    </row>
    <row r="805" spans="1:60" ht="12.75" x14ac:dyDescent="0.2">
      <c r="A805" s="143"/>
      <c r="B805" s="349"/>
      <c r="C805" s="61"/>
      <c r="J805" s="16"/>
      <c r="S805" s="61"/>
      <c r="Z805" s="16"/>
      <c r="AI805" s="61"/>
      <c r="AP805" s="16"/>
      <c r="AY805" s="61"/>
      <c r="BF805" s="16"/>
      <c r="BG805" s="61"/>
      <c r="BH805" s="16"/>
    </row>
    <row r="806" spans="1:60" ht="12.75" x14ac:dyDescent="0.2">
      <c r="A806" s="143"/>
      <c r="B806" s="349"/>
      <c r="C806" s="61"/>
      <c r="J806" s="16"/>
      <c r="S806" s="61"/>
      <c r="Z806" s="16"/>
      <c r="AI806" s="61"/>
      <c r="AP806" s="16"/>
      <c r="AY806" s="61"/>
      <c r="BF806" s="16"/>
      <c r="BG806" s="61"/>
      <c r="BH806" s="16"/>
    </row>
    <row r="807" spans="1:60" ht="12.75" x14ac:dyDescent="0.2">
      <c r="A807" s="143"/>
      <c r="B807" s="349"/>
      <c r="C807" s="61"/>
      <c r="J807" s="16"/>
      <c r="S807" s="61"/>
      <c r="Z807" s="16"/>
      <c r="AI807" s="61"/>
      <c r="AP807" s="16"/>
      <c r="AY807" s="61"/>
      <c r="BF807" s="16"/>
      <c r="BG807" s="61"/>
      <c r="BH807" s="16"/>
    </row>
    <row r="808" spans="1:60" ht="12.75" x14ac:dyDescent="0.2">
      <c r="A808" s="143"/>
      <c r="B808" s="349"/>
      <c r="C808" s="61"/>
      <c r="J808" s="16"/>
      <c r="S808" s="61"/>
      <c r="Z808" s="16"/>
      <c r="AI808" s="61"/>
      <c r="AP808" s="16"/>
      <c r="AY808" s="61"/>
      <c r="BF808" s="16"/>
      <c r="BG808" s="61"/>
      <c r="BH808" s="16"/>
    </row>
    <row r="809" spans="1:60" ht="12.75" x14ac:dyDescent="0.2">
      <c r="A809" s="143"/>
      <c r="B809" s="349"/>
      <c r="C809" s="61"/>
      <c r="J809" s="16"/>
      <c r="S809" s="61"/>
      <c r="Z809" s="16"/>
      <c r="AI809" s="61"/>
      <c r="AP809" s="16"/>
      <c r="AY809" s="61"/>
      <c r="BF809" s="16"/>
      <c r="BG809" s="61"/>
      <c r="BH809" s="16"/>
    </row>
    <row r="810" spans="1:60" ht="12.75" x14ac:dyDescent="0.2">
      <c r="A810" s="143"/>
      <c r="B810" s="349"/>
      <c r="C810" s="61"/>
      <c r="J810" s="16"/>
      <c r="S810" s="61"/>
      <c r="Z810" s="16"/>
      <c r="AI810" s="61"/>
      <c r="AP810" s="16"/>
      <c r="AY810" s="61"/>
      <c r="BF810" s="16"/>
      <c r="BG810" s="61"/>
      <c r="BH810" s="16"/>
    </row>
    <row r="811" spans="1:60" ht="12.75" x14ac:dyDescent="0.2">
      <c r="A811" s="143"/>
      <c r="B811" s="349"/>
      <c r="C811" s="61"/>
      <c r="J811" s="16"/>
      <c r="S811" s="61"/>
      <c r="Z811" s="16"/>
      <c r="AI811" s="61"/>
      <c r="AP811" s="16"/>
      <c r="AY811" s="61"/>
      <c r="BF811" s="16"/>
      <c r="BG811" s="61"/>
      <c r="BH811" s="16"/>
    </row>
    <row r="812" spans="1:60" ht="12.75" x14ac:dyDescent="0.2">
      <c r="A812" s="143"/>
      <c r="B812" s="349"/>
      <c r="C812" s="61"/>
      <c r="J812" s="16"/>
      <c r="S812" s="61"/>
      <c r="Z812" s="16"/>
      <c r="AI812" s="61"/>
      <c r="AP812" s="16"/>
      <c r="AY812" s="61"/>
      <c r="BF812" s="16"/>
      <c r="BG812" s="61"/>
      <c r="BH812" s="16"/>
    </row>
    <row r="813" spans="1:60" ht="12.75" x14ac:dyDescent="0.2">
      <c r="A813" s="143"/>
      <c r="B813" s="349"/>
      <c r="C813" s="61"/>
      <c r="J813" s="16"/>
      <c r="S813" s="61"/>
      <c r="Z813" s="16"/>
      <c r="AI813" s="61"/>
      <c r="AP813" s="16"/>
      <c r="AY813" s="61"/>
      <c r="BF813" s="16"/>
      <c r="BG813" s="61"/>
      <c r="BH813" s="16"/>
    </row>
    <row r="814" spans="1:60" ht="12.75" x14ac:dyDescent="0.2">
      <c r="A814" s="143"/>
      <c r="B814" s="349"/>
      <c r="C814" s="61"/>
      <c r="J814" s="16"/>
      <c r="S814" s="61"/>
      <c r="Z814" s="16"/>
      <c r="AI814" s="61"/>
      <c r="AP814" s="16"/>
      <c r="AY814" s="61"/>
      <c r="BF814" s="16"/>
      <c r="BG814" s="61"/>
      <c r="BH814" s="16"/>
    </row>
    <row r="815" spans="1:60" ht="12.75" x14ac:dyDescent="0.2">
      <c r="A815" s="143"/>
      <c r="B815" s="349"/>
      <c r="C815" s="61"/>
      <c r="J815" s="16"/>
      <c r="S815" s="61"/>
      <c r="Z815" s="16"/>
      <c r="AI815" s="61"/>
      <c r="AP815" s="16"/>
      <c r="AY815" s="61"/>
      <c r="BF815" s="16"/>
      <c r="BG815" s="61"/>
      <c r="BH815" s="16"/>
    </row>
    <row r="816" spans="1:60" ht="12.75" x14ac:dyDescent="0.2">
      <c r="A816" s="143"/>
      <c r="B816" s="349"/>
      <c r="C816" s="61"/>
      <c r="J816" s="16"/>
      <c r="S816" s="61"/>
      <c r="Z816" s="16"/>
      <c r="AI816" s="61"/>
      <c r="AP816" s="16"/>
      <c r="AY816" s="61"/>
      <c r="BF816" s="16"/>
      <c r="BG816" s="61"/>
      <c r="BH816" s="16"/>
    </row>
    <row r="817" spans="1:60" ht="12.75" x14ac:dyDescent="0.2">
      <c r="A817" s="143"/>
      <c r="B817" s="349"/>
      <c r="C817" s="61"/>
      <c r="J817" s="16"/>
      <c r="S817" s="61"/>
      <c r="Z817" s="16"/>
      <c r="AI817" s="61"/>
      <c r="AP817" s="16"/>
      <c r="AY817" s="61"/>
      <c r="BF817" s="16"/>
      <c r="BG817" s="61"/>
      <c r="BH817" s="16"/>
    </row>
    <row r="818" spans="1:60" ht="12.75" x14ac:dyDescent="0.2">
      <c r="A818" s="143"/>
      <c r="B818" s="349"/>
      <c r="C818" s="61"/>
      <c r="J818" s="16"/>
      <c r="S818" s="61"/>
      <c r="Z818" s="16"/>
      <c r="AI818" s="61"/>
      <c r="AP818" s="16"/>
      <c r="AY818" s="61"/>
      <c r="BF818" s="16"/>
      <c r="BG818" s="61"/>
      <c r="BH818" s="16"/>
    </row>
    <row r="819" spans="1:60" ht="12.75" x14ac:dyDescent="0.2">
      <c r="A819" s="143"/>
      <c r="B819" s="349"/>
      <c r="C819" s="61"/>
      <c r="J819" s="16"/>
      <c r="S819" s="61"/>
      <c r="Z819" s="16"/>
      <c r="AI819" s="61"/>
      <c r="AP819" s="16"/>
      <c r="AY819" s="61"/>
      <c r="BF819" s="16"/>
      <c r="BG819" s="61"/>
      <c r="BH819" s="16"/>
    </row>
    <row r="820" spans="1:60" ht="12.75" x14ac:dyDescent="0.2">
      <c r="A820" s="143"/>
      <c r="B820" s="349"/>
      <c r="C820" s="61"/>
      <c r="J820" s="16"/>
      <c r="S820" s="61"/>
      <c r="Z820" s="16"/>
      <c r="AI820" s="61"/>
      <c r="AP820" s="16"/>
      <c r="AY820" s="61"/>
      <c r="BF820" s="16"/>
      <c r="BG820" s="61"/>
      <c r="BH820" s="16"/>
    </row>
    <row r="821" spans="1:60" ht="12.75" x14ac:dyDescent="0.2">
      <c r="A821" s="143"/>
      <c r="B821" s="349"/>
      <c r="C821" s="61"/>
      <c r="J821" s="16"/>
      <c r="S821" s="61"/>
      <c r="Z821" s="16"/>
      <c r="AI821" s="61"/>
      <c r="AP821" s="16"/>
      <c r="AY821" s="61"/>
      <c r="BF821" s="16"/>
      <c r="BG821" s="61"/>
      <c r="BH821" s="16"/>
    </row>
    <row r="822" spans="1:60" ht="12.75" x14ac:dyDescent="0.2">
      <c r="A822" s="143"/>
      <c r="B822" s="349"/>
      <c r="C822" s="61"/>
      <c r="J822" s="16"/>
      <c r="S822" s="61"/>
      <c r="Z822" s="16"/>
      <c r="AI822" s="61"/>
      <c r="AP822" s="16"/>
      <c r="AY822" s="61"/>
      <c r="BF822" s="16"/>
      <c r="BG822" s="61"/>
      <c r="BH822" s="16"/>
    </row>
    <row r="823" spans="1:60" ht="12.75" x14ac:dyDescent="0.2">
      <c r="A823" s="143"/>
      <c r="B823" s="349"/>
      <c r="C823" s="61"/>
      <c r="J823" s="16"/>
      <c r="S823" s="61"/>
      <c r="Z823" s="16"/>
      <c r="AI823" s="61"/>
      <c r="AP823" s="16"/>
      <c r="AY823" s="61"/>
      <c r="BF823" s="16"/>
      <c r="BG823" s="61"/>
      <c r="BH823" s="16"/>
    </row>
    <row r="824" spans="1:60" ht="12.75" x14ac:dyDescent="0.2">
      <c r="A824" s="143"/>
      <c r="B824" s="349"/>
      <c r="C824" s="61"/>
      <c r="J824" s="16"/>
      <c r="S824" s="61"/>
      <c r="Z824" s="16"/>
      <c r="AI824" s="61"/>
      <c r="AP824" s="16"/>
      <c r="AY824" s="61"/>
      <c r="BF824" s="16"/>
      <c r="BG824" s="61"/>
      <c r="BH824" s="16"/>
    </row>
    <row r="825" spans="1:60" ht="12.75" x14ac:dyDescent="0.2">
      <c r="A825" s="143"/>
      <c r="B825" s="349"/>
      <c r="C825" s="61"/>
      <c r="J825" s="16"/>
      <c r="S825" s="61"/>
      <c r="Z825" s="16"/>
      <c r="AI825" s="61"/>
      <c r="AP825" s="16"/>
      <c r="AY825" s="61"/>
      <c r="BF825" s="16"/>
      <c r="BG825" s="61"/>
      <c r="BH825" s="16"/>
    </row>
    <row r="826" spans="1:60" ht="12.75" x14ac:dyDescent="0.2">
      <c r="A826" s="143"/>
      <c r="B826" s="349"/>
      <c r="C826" s="61"/>
      <c r="J826" s="16"/>
      <c r="S826" s="61"/>
      <c r="Z826" s="16"/>
      <c r="AI826" s="61"/>
      <c r="AP826" s="16"/>
      <c r="AY826" s="61"/>
      <c r="BF826" s="16"/>
      <c r="BG826" s="61"/>
      <c r="BH826" s="16"/>
    </row>
    <row r="827" spans="1:60" ht="12.75" x14ac:dyDescent="0.2">
      <c r="A827" s="143"/>
      <c r="B827" s="349"/>
      <c r="C827" s="61"/>
      <c r="J827" s="16"/>
      <c r="S827" s="61"/>
      <c r="Z827" s="16"/>
      <c r="AI827" s="61"/>
      <c r="AP827" s="16"/>
      <c r="AY827" s="61"/>
      <c r="BF827" s="16"/>
      <c r="BG827" s="61"/>
      <c r="BH827" s="16"/>
    </row>
    <row r="828" spans="1:60" ht="12.75" x14ac:dyDescent="0.2">
      <c r="A828" s="143"/>
      <c r="B828" s="349"/>
      <c r="C828" s="61"/>
      <c r="J828" s="16"/>
      <c r="S828" s="61"/>
      <c r="Z828" s="16"/>
      <c r="AI828" s="61"/>
      <c r="AP828" s="16"/>
      <c r="AY828" s="61"/>
      <c r="BF828" s="16"/>
      <c r="BG828" s="61"/>
      <c r="BH828" s="16"/>
    </row>
    <row r="829" spans="1:60" ht="12.75" x14ac:dyDescent="0.2">
      <c r="A829" s="143"/>
      <c r="B829" s="349"/>
      <c r="C829" s="61"/>
      <c r="J829" s="16"/>
      <c r="S829" s="61"/>
      <c r="Z829" s="16"/>
      <c r="AI829" s="61"/>
      <c r="AP829" s="16"/>
      <c r="AY829" s="61"/>
      <c r="BF829" s="16"/>
      <c r="BG829" s="61"/>
      <c r="BH829" s="16"/>
    </row>
    <row r="830" spans="1:60" ht="12.75" x14ac:dyDescent="0.2">
      <c r="A830" s="143"/>
      <c r="B830" s="349"/>
      <c r="C830" s="61"/>
      <c r="J830" s="16"/>
      <c r="S830" s="61"/>
      <c r="Z830" s="16"/>
      <c r="AI830" s="61"/>
      <c r="AP830" s="16"/>
      <c r="AY830" s="61"/>
      <c r="BF830" s="16"/>
      <c r="BG830" s="61"/>
      <c r="BH830" s="16"/>
    </row>
    <row r="831" spans="1:60" ht="12.75" x14ac:dyDescent="0.2">
      <c r="A831" s="143"/>
      <c r="B831" s="349"/>
      <c r="C831" s="61"/>
      <c r="J831" s="16"/>
      <c r="S831" s="61"/>
      <c r="Z831" s="16"/>
      <c r="AI831" s="61"/>
      <c r="AP831" s="16"/>
      <c r="AY831" s="61"/>
      <c r="BF831" s="16"/>
      <c r="BG831" s="61"/>
      <c r="BH831" s="16"/>
    </row>
    <row r="832" spans="1:60" ht="12.75" x14ac:dyDescent="0.2">
      <c r="A832" s="143"/>
      <c r="B832" s="349"/>
      <c r="C832" s="61"/>
      <c r="J832" s="16"/>
      <c r="S832" s="61"/>
      <c r="Z832" s="16"/>
      <c r="AI832" s="61"/>
      <c r="AP832" s="16"/>
      <c r="AY832" s="61"/>
      <c r="BF832" s="16"/>
      <c r="BG832" s="61"/>
      <c r="BH832" s="16"/>
    </row>
    <row r="833" spans="1:60" ht="12.75" x14ac:dyDescent="0.2">
      <c r="A833" s="143"/>
      <c r="B833" s="349"/>
      <c r="C833" s="61"/>
      <c r="J833" s="16"/>
      <c r="S833" s="61"/>
      <c r="Z833" s="16"/>
      <c r="AI833" s="61"/>
      <c r="AP833" s="16"/>
      <c r="AY833" s="61"/>
      <c r="BF833" s="16"/>
      <c r="BG833" s="61"/>
      <c r="BH833" s="16"/>
    </row>
    <row r="834" spans="1:60" ht="12.75" x14ac:dyDescent="0.2">
      <c r="A834" s="143"/>
      <c r="B834" s="349"/>
      <c r="C834" s="61"/>
      <c r="J834" s="16"/>
      <c r="S834" s="61"/>
      <c r="Z834" s="16"/>
      <c r="AI834" s="61"/>
      <c r="AP834" s="16"/>
      <c r="AY834" s="61"/>
      <c r="BF834" s="16"/>
      <c r="BG834" s="61"/>
      <c r="BH834" s="16"/>
    </row>
    <row r="835" spans="1:60" ht="12.75" x14ac:dyDescent="0.2">
      <c r="A835" s="143"/>
      <c r="B835" s="349"/>
      <c r="C835" s="61"/>
      <c r="J835" s="16"/>
      <c r="S835" s="61"/>
      <c r="Z835" s="16"/>
      <c r="AI835" s="61"/>
      <c r="AP835" s="16"/>
      <c r="AY835" s="61"/>
      <c r="BF835" s="16"/>
      <c r="BG835" s="61"/>
      <c r="BH835" s="16"/>
    </row>
    <row r="836" spans="1:60" ht="12.75" x14ac:dyDescent="0.2">
      <c r="A836" s="143"/>
      <c r="B836" s="349"/>
      <c r="C836" s="61"/>
      <c r="J836" s="16"/>
      <c r="S836" s="61"/>
      <c r="Z836" s="16"/>
      <c r="AI836" s="61"/>
      <c r="AP836" s="16"/>
      <c r="AY836" s="61"/>
      <c r="BF836" s="16"/>
      <c r="BG836" s="61"/>
      <c r="BH836" s="16"/>
    </row>
    <row r="837" spans="1:60" ht="12.75" x14ac:dyDescent="0.2">
      <c r="A837" s="143"/>
      <c r="B837" s="349"/>
      <c r="C837" s="61"/>
      <c r="J837" s="16"/>
      <c r="S837" s="61"/>
      <c r="Z837" s="16"/>
      <c r="AI837" s="61"/>
      <c r="AP837" s="16"/>
      <c r="AY837" s="61"/>
      <c r="BF837" s="16"/>
      <c r="BG837" s="61"/>
      <c r="BH837" s="16"/>
    </row>
    <row r="838" spans="1:60" ht="12.75" x14ac:dyDescent="0.2">
      <c r="A838" s="143"/>
      <c r="B838" s="349"/>
      <c r="C838" s="61"/>
      <c r="J838" s="16"/>
      <c r="S838" s="61"/>
      <c r="Z838" s="16"/>
      <c r="AI838" s="61"/>
      <c r="AP838" s="16"/>
      <c r="AY838" s="61"/>
      <c r="BF838" s="16"/>
      <c r="BG838" s="61"/>
      <c r="BH838" s="16"/>
    </row>
    <row r="839" spans="1:60" ht="12.75" x14ac:dyDescent="0.2">
      <c r="A839" s="143"/>
      <c r="B839" s="349"/>
      <c r="C839" s="61"/>
      <c r="J839" s="16"/>
      <c r="S839" s="61"/>
      <c r="Z839" s="16"/>
      <c r="AI839" s="61"/>
      <c r="AP839" s="16"/>
      <c r="AY839" s="61"/>
      <c r="BF839" s="16"/>
      <c r="BG839" s="61"/>
      <c r="BH839" s="16"/>
    </row>
    <row r="840" spans="1:60" ht="12.75" x14ac:dyDescent="0.2">
      <c r="A840" s="143"/>
      <c r="B840" s="349"/>
      <c r="C840" s="61"/>
      <c r="J840" s="16"/>
      <c r="S840" s="61"/>
      <c r="Z840" s="16"/>
      <c r="AI840" s="61"/>
      <c r="AP840" s="16"/>
      <c r="AY840" s="61"/>
      <c r="BF840" s="16"/>
      <c r="BG840" s="61"/>
      <c r="BH840" s="16"/>
    </row>
    <row r="841" spans="1:60" ht="12.75" x14ac:dyDescent="0.2">
      <c r="A841" s="143"/>
      <c r="B841" s="349"/>
      <c r="C841" s="61"/>
      <c r="J841" s="16"/>
      <c r="S841" s="61"/>
      <c r="Z841" s="16"/>
      <c r="AI841" s="61"/>
      <c r="AP841" s="16"/>
      <c r="AY841" s="61"/>
      <c r="BF841" s="16"/>
      <c r="BG841" s="61"/>
      <c r="BH841" s="16"/>
    </row>
    <row r="842" spans="1:60" ht="12.75" x14ac:dyDescent="0.2">
      <c r="A842" s="143"/>
      <c r="B842" s="349"/>
      <c r="C842" s="61"/>
      <c r="J842" s="16"/>
      <c r="S842" s="61"/>
      <c r="Z842" s="16"/>
      <c r="AI842" s="61"/>
      <c r="AP842" s="16"/>
      <c r="AY842" s="61"/>
      <c r="BF842" s="16"/>
      <c r="BG842" s="61"/>
      <c r="BH842" s="16"/>
    </row>
    <row r="843" spans="1:60" ht="12.75" x14ac:dyDescent="0.2">
      <c r="A843" s="143"/>
      <c r="B843" s="349"/>
      <c r="C843" s="61"/>
      <c r="J843" s="16"/>
      <c r="S843" s="61"/>
      <c r="Z843" s="16"/>
      <c r="AI843" s="61"/>
      <c r="AP843" s="16"/>
      <c r="AY843" s="61"/>
      <c r="BF843" s="16"/>
      <c r="BG843" s="61"/>
      <c r="BH843" s="16"/>
    </row>
    <row r="844" spans="1:60" ht="12.75" x14ac:dyDescent="0.2">
      <c r="A844" s="143"/>
      <c r="B844" s="349"/>
      <c r="C844" s="61"/>
      <c r="J844" s="16"/>
      <c r="S844" s="61"/>
      <c r="Z844" s="16"/>
      <c r="AI844" s="61"/>
      <c r="AP844" s="16"/>
      <c r="AY844" s="61"/>
      <c r="BF844" s="16"/>
      <c r="BG844" s="61"/>
      <c r="BH844" s="16"/>
    </row>
    <row r="845" spans="1:60" ht="12.75" x14ac:dyDescent="0.2">
      <c r="A845" s="143"/>
      <c r="B845" s="349"/>
      <c r="C845" s="61"/>
      <c r="J845" s="16"/>
      <c r="S845" s="61"/>
      <c r="Z845" s="16"/>
      <c r="AI845" s="61"/>
      <c r="AP845" s="16"/>
      <c r="AY845" s="61"/>
      <c r="BF845" s="16"/>
      <c r="BG845" s="61"/>
      <c r="BH845" s="16"/>
    </row>
    <row r="846" spans="1:60" ht="12.75" x14ac:dyDescent="0.2">
      <c r="A846" s="143"/>
      <c r="B846" s="349"/>
      <c r="C846" s="61"/>
      <c r="J846" s="16"/>
      <c r="S846" s="61"/>
      <c r="Z846" s="16"/>
      <c r="AI846" s="61"/>
      <c r="AP846" s="16"/>
      <c r="AY846" s="61"/>
      <c r="BF846" s="16"/>
      <c r="BG846" s="61"/>
      <c r="BH846" s="16"/>
    </row>
    <row r="847" spans="1:60" ht="12.75" x14ac:dyDescent="0.2">
      <c r="A847" s="143"/>
      <c r="B847" s="349"/>
      <c r="C847" s="61"/>
      <c r="J847" s="16"/>
      <c r="S847" s="61"/>
      <c r="Z847" s="16"/>
      <c r="AI847" s="61"/>
      <c r="AP847" s="16"/>
      <c r="AY847" s="61"/>
      <c r="BF847" s="16"/>
      <c r="BG847" s="61"/>
      <c r="BH847" s="16"/>
    </row>
    <row r="848" spans="1:60" ht="12.75" x14ac:dyDescent="0.2">
      <c r="A848" s="143"/>
      <c r="B848" s="349"/>
      <c r="C848" s="61"/>
      <c r="J848" s="16"/>
      <c r="S848" s="61"/>
      <c r="Z848" s="16"/>
      <c r="AI848" s="61"/>
      <c r="AP848" s="16"/>
      <c r="AY848" s="61"/>
      <c r="BF848" s="16"/>
      <c r="BG848" s="61"/>
      <c r="BH848" s="16"/>
    </row>
    <row r="849" spans="1:60" ht="12.75" x14ac:dyDescent="0.2">
      <c r="A849" s="143"/>
      <c r="B849" s="349"/>
      <c r="C849" s="61"/>
      <c r="J849" s="16"/>
      <c r="S849" s="61"/>
      <c r="Z849" s="16"/>
      <c r="AI849" s="61"/>
      <c r="AP849" s="16"/>
      <c r="AY849" s="61"/>
      <c r="BF849" s="16"/>
      <c r="BG849" s="61"/>
      <c r="BH849" s="16"/>
    </row>
    <row r="850" spans="1:60" ht="12.75" x14ac:dyDescent="0.2">
      <c r="A850" s="143"/>
      <c r="B850" s="349"/>
      <c r="C850" s="61"/>
      <c r="J850" s="16"/>
      <c r="S850" s="61"/>
      <c r="Z850" s="16"/>
      <c r="AI850" s="61"/>
      <c r="AP850" s="16"/>
      <c r="AY850" s="61"/>
      <c r="BF850" s="16"/>
      <c r="BG850" s="61"/>
      <c r="BH850" s="16"/>
    </row>
    <row r="851" spans="1:60" ht="12.75" x14ac:dyDescent="0.2">
      <c r="A851" s="143"/>
      <c r="B851" s="349"/>
      <c r="C851" s="61"/>
      <c r="J851" s="16"/>
      <c r="S851" s="61"/>
      <c r="Z851" s="16"/>
      <c r="AI851" s="61"/>
      <c r="AP851" s="16"/>
      <c r="AY851" s="61"/>
      <c r="BF851" s="16"/>
      <c r="BG851" s="61"/>
      <c r="BH851" s="16"/>
    </row>
    <row r="852" spans="1:60" ht="12.75" x14ac:dyDescent="0.2">
      <c r="A852" s="143"/>
      <c r="B852" s="349"/>
      <c r="C852" s="61"/>
      <c r="J852" s="16"/>
      <c r="S852" s="61"/>
      <c r="Z852" s="16"/>
      <c r="AI852" s="61"/>
      <c r="AP852" s="16"/>
      <c r="AY852" s="61"/>
      <c r="BF852" s="16"/>
      <c r="BG852" s="61"/>
      <c r="BH852" s="16"/>
    </row>
    <row r="853" spans="1:60" ht="12.75" x14ac:dyDescent="0.2">
      <c r="A853" s="143"/>
      <c r="B853" s="349"/>
      <c r="C853" s="61"/>
      <c r="J853" s="16"/>
      <c r="S853" s="61"/>
      <c r="Z853" s="16"/>
      <c r="AI853" s="61"/>
      <c r="AP853" s="16"/>
      <c r="AY853" s="61"/>
      <c r="BF853" s="16"/>
      <c r="BG853" s="61"/>
      <c r="BH853" s="16"/>
    </row>
    <row r="854" spans="1:60" ht="12.75" x14ac:dyDescent="0.2">
      <c r="A854" s="143"/>
      <c r="B854" s="349"/>
      <c r="C854" s="61"/>
      <c r="J854" s="16"/>
      <c r="S854" s="61"/>
      <c r="Z854" s="16"/>
      <c r="AI854" s="61"/>
      <c r="AP854" s="16"/>
      <c r="AY854" s="61"/>
      <c r="BF854" s="16"/>
      <c r="BG854" s="61"/>
      <c r="BH854" s="16"/>
    </row>
    <row r="855" spans="1:60" ht="12.75" x14ac:dyDescent="0.2">
      <c r="A855" s="143"/>
      <c r="B855" s="349"/>
      <c r="C855" s="61"/>
      <c r="J855" s="16"/>
      <c r="S855" s="61"/>
      <c r="Z855" s="16"/>
      <c r="AI855" s="61"/>
      <c r="AP855" s="16"/>
      <c r="AY855" s="61"/>
      <c r="BF855" s="16"/>
      <c r="BG855" s="61"/>
      <c r="BH855" s="16"/>
    </row>
    <row r="856" spans="1:60" ht="12.75" x14ac:dyDescent="0.2">
      <c r="A856" s="143"/>
      <c r="B856" s="349"/>
      <c r="C856" s="61"/>
      <c r="J856" s="16"/>
      <c r="S856" s="61"/>
      <c r="Z856" s="16"/>
      <c r="AI856" s="61"/>
      <c r="AP856" s="16"/>
      <c r="AY856" s="61"/>
      <c r="BF856" s="16"/>
      <c r="BG856" s="61"/>
      <c r="BH856" s="16"/>
    </row>
    <row r="857" spans="1:60" ht="12.75" x14ac:dyDescent="0.2">
      <c r="A857" s="143"/>
      <c r="B857" s="349"/>
      <c r="C857" s="61"/>
      <c r="J857" s="16"/>
      <c r="S857" s="61"/>
      <c r="Z857" s="16"/>
      <c r="AI857" s="61"/>
      <c r="AP857" s="16"/>
      <c r="AY857" s="61"/>
      <c r="BF857" s="16"/>
      <c r="BG857" s="61"/>
      <c r="BH857" s="16"/>
    </row>
    <row r="858" spans="1:60" ht="12.75" x14ac:dyDescent="0.2">
      <c r="A858" s="143"/>
      <c r="B858" s="349"/>
      <c r="C858" s="61"/>
      <c r="J858" s="16"/>
      <c r="S858" s="61"/>
      <c r="Z858" s="16"/>
      <c r="AI858" s="61"/>
      <c r="AP858" s="16"/>
      <c r="AY858" s="61"/>
      <c r="BF858" s="16"/>
      <c r="BG858" s="61"/>
      <c r="BH858" s="16"/>
    </row>
    <row r="859" spans="1:60" ht="12.75" x14ac:dyDescent="0.2">
      <c r="A859" s="143"/>
      <c r="B859" s="349"/>
      <c r="C859" s="61"/>
      <c r="J859" s="16"/>
      <c r="S859" s="61"/>
      <c r="Z859" s="16"/>
      <c r="AI859" s="61"/>
      <c r="AP859" s="16"/>
      <c r="AY859" s="61"/>
      <c r="BF859" s="16"/>
      <c r="BG859" s="61"/>
      <c r="BH859" s="16"/>
    </row>
    <row r="860" spans="1:60" ht="12.75" x14ac:dyDescent="0.2">
      <c r="A860" s="143"/>
      <c r="B860" s="349"/>
      <c r="C860" s="61"/>
      <c r="J860" s="16"/>
      <c r="S860" s="61"/>
      <c r="Z860" s="16"/>
      <c r="AI860" s="61"/>
      <c r="AP860" s="16"/>
      <c r="AY860" s="61"/>
      <c r="BF860" s="16"/>
      <c r="BG860" s="61"/>
      <c r="BH860" s="16"/>
    </row>
    <row r="861" spans="1:60" ht="12.75" x14ac:dyDescent="0.2">
      <c r="A861" s="143"/>
      <c r="B861" s="349"/>
      <c r="C861" s="61"/>
      <c r="J861" s="16"/>
      <c r="S861" s="61"/>
      <c r="Z861" s="16"/>
      <c r="AI861" s="61"/>
      <c r="AP861" s="16"/>
      <c r="AY861" s="61"/>
      <c r="BF861" s="16"/>
      <c r="BG861" s="61"/>
      <c r="BH861" s="16"/>
    </row>
    <row r="862" spans="1:60" ht="12.75" x14ac:dyDescent="0.2">
      <c r="A862" s="143"/>
      <c r="B862" s="349"/>
      <c r="C862" s="61"/>
      <c r="J862" s="16"/>
      <c r="S862" s="61"/>
      <c r="Z862" s="16"/>
      <c r="AI862" s="61"/>
      <c r="AP862" s="16"/>
      <c r="AY862" s="61"/>
      <c r="BF862" s="16"/>
      <c r="BG862" s="61"/>
      <c r="BH862" s="16"/>
    </row>
    <row r="863" spans="1:60" ht="12.75" x14ac:dyDescent="0.2">
      <c r="A863" s="143"/>
      <c r="B863" s="349"/>
      <c r="C863" s="61"/>
      <c r="J863" s="16"/>
      <c r="S863" s="61"/>
      <c r="Z863" s="16"/>
      <c r="AI863" s="61"/>
      <c r="AP863" s="16"/>
      <c r="AY863" s="61"/>
      <c r="BF863" s="16"/>
      <c r="BG863" s="61"/>
      <c r="BH863" s="16"/>
    </row>
    <row r="864" spans="1:60" ht="12.75" x14ac:dyDescent="0.2">
      <c r="A864" s="143"/>
      <c r="B864" s="349"/>
      <c r="C864" s="61"/>
      <c r="J864" s="16"/>
      <c r="S864" s="61"/>
      <c r="Z864" s="16"/>
      <c r="AI864" s="61"/>
      <c r="AP864" s="16"/>
      <c r="AY864" s="61"/>
      <c r="BF864" s="16"/>
      <c r="BG864" s="61"/>
      <c r="BH864" s="16"/>
    </row>
    <row r="865" spans="1:60" ht="12.75" x14ac:dyDescent="0.2">
      <c r="A865" s="143"/>
      <c r="B865" s="349"/>
      <c r="C865" s="61"/>
      <c r="J865" s="16"/>
      <c r="S865" s="61"/>
      <c r="Z865" s="16"/>
      <c r="AI865" s="61"/>
      <c r="AP865" s="16"/>
      <c r="AY865" s="61"/>
      <c r="BF865" s="16"/>
      <c r="BG865" s="61"/>
      <c r="BH865" s="16"/>
    </row>
    <row r="866" spans="1:60" ht="12.75" x14ac:dyDescent="0.2">
      <c r="A866" s="143"/>
      <c r="B866" s="349"/>
      <c r="C866" s="61"/>
      <c r="J866" s="16"/>
      <c r="S866" s="61"/>
      <c r="Z866" s="16"/>
      <c r="AI866" s="61"/>
      <c r="AP866" s="16"/>
      <c r="AY866" s="61"/>
      <c r="BF866" s="16"/>
      <c r="BG866" s="61"/>
      <c r="BH866" s="16"/>
    </row>
    <row r="867" spans="1:60" ht="12.75" x14ac:dyDescent="0.2">
      <c r="A867" s="143"/>
      <c r="B867" s="349"/>
      <c r="C867" s="61"/>
      <c r="J867" s="16"/>
      <c r="S867" s="61"/>
      <c r="Z867" s="16"/>
      <c r="AI867" s="61"/>
      <c r="AP867" s="16"/>
      <c r="AY867" s="61"/>
      <c r="BF867" s="16"/>
      <c r="BG867" s="61"/>
      <c r="BH867" s="16"/>
    </row>
    <row r="868" spans="1:60" ht="12.75" x14ac:dyDescent="0.2">
      <c r="A868" s="143"/>
      <c r="B868" s="349"/>
      <c r="C868" s="61"/>
      <c r="J868" s="16"/>
      <c r="S868" s="61"/>
      <c r="Z868" s="16"/>
      <c r="AI868" s="61"/>
      <c r="AP868" s="16"/>
      <c r="AY868" s="61"/>
      <c r="BF868" s="16"/>
      <c r="BG868" s="61"/>
      <c r="BH868" s="16"/>
    </row>
    <row r="869" spans="1:60" ht="12.75" x14ac:dyDescent="0.2">
      <c r="A869" s="143"/>
      <c r="B869" s="349"/>
      <c r="C869" s="61"/>
      <c r="J869" s="16"/>
      <c r="S869" s="61"/>
      <c r="Z869" s="16"/>
      <c r="AI869" s="61"/>
      <c r="AP869" s="16"/>
      <c r="AY869" s="61"/>
      <c r="BF869" s="16"/>
      <c r="BG869" s="61"/>
      <c r="BH869" s="16"/>
    </row>
    <row r="870" spans="1:60" ht="12.75" x14ac:dyDescent="0.2">
      <c r="A870" s="143"/>
      <c r="B870" s="349"/>
      <c r="C870" s="61"/>
      <c r="J870" s="16"/>
      <c r="S870" s="61"/>
      <c r="Z870" s="16"/>
      <c r="AI870" s="61"/>
      <c r="AP870" s="16"/>
      <c r="AY870" s="61"/>
      <c r="BF870" s="16"/>
      <c r="BG870" s="61"/>
      <c r="BH870" s="16"/>
    </row>
    <row r="871" spans="1:60" ht="12.75" x14ac:dyDescent="0.2">
      <c r="A871" s="143"/>
      <c r="B871" s="349"/>
      <c r="C871" s="61"/>
      <c r="J871" s="16"/>
      <c r="S871" s="61"/>
      <c r="Z871" s="16"/>
      <c r="AI871" s="61"/>
      <c r="AP871" s="16"/>
      <c r="AY871" s="61"/>
      <c r="BF871" s="16"/>
      <c r="BG871" s="61"/>
      <c r="BH871" s="16"/>
    </row>
    <row r="872" spans="1:60" ht="12.75" x14ac:dyDescent="0.2">
      <c r="A872" s="143"/>
      <c r="B872" s="349"/>
      <c r="C872" s="61"/>
      <c r="J872" s="16"/>
      <c r="S872" s="61"/>
      <c r="Z872" s="16"/>
      <c r="AI872" s="61"/>
      <c r="AP872" s="16"/>
      <c r="AY872" s="61"/>
      <c r="BF872" s="16"/>
      <c r="BG872" s="61"/>
      <c r="BH872" s="16"/>
    </row>
    <row r="873" spans="1:60" ht="12.75" x14ac:dyDescent="0.2">
      <c r="A873" s="143"/>
      <c r="B873" s="349"/>
      <c r="C873" s="61"/>
      <c r="J873" s="16"/>
      <c r="S873" s="61"/>
      <c r="Z873" s="16"/>
      <c r="AI873" s="61"/>
      <c r="AP873" s="16"/>
      <c r="AY873" s="61"/>
      <c r="BF873" s="16"/>
      <c r="BG873" s="61"/>
      <c r="BH873" s="16"/>
    </row>
    <row r="874" spans="1:60" ht="12.75" x14ac:dyDescent="0.2">
      <c r="A874" s="143"/>
      <c r="B874" s="349"/>
      <c r="C874" s="61"/>
      <c r="J874" s="16"/>
      <c r="S874" s="61"/>
      <c r="Z874" s="16"/>
      <c r="AI874" s="61"/>
      <c r="AP874" s="16"/>
      <c r="AY874" s="61"/>
      <c r="BF874" s="16"/>
      <c r="BG874" s="61"/>
      <c r="BH874" s="16"/>
    </row>
    <row r="875" spans="1:60" ht="12.75" x14ac:dyDescent="0.2">
      <c r="A875" s="143"/>
      <c r="B875" s="349"/>
      <c r="C875" s="61"/>
      <c r="J875" s="16"/>
      <c r="S875" s="61"/>
      <c r="Z875" s="16"/>
      <c r="AI875" s="61"/>
      <c r="AP875" s="16"/>
      <c r="AY875" s="61"/>
      <c r="BF875" s="16"/>
      <c r="BG875" s="61"/>
      <c r="BH875" s="16"/>
    </row>
    <row r="876" spans="1:60" ht="12.75" x14ac:dyDescent="0.2">
      <c r="A876" s="143"/>
      <c r="B876" s="349"/>
      <c r="C876" s="61"/>
      <c r="J876" s="16"/>
      <c r="S876" s="61"/>
      <c r="Z876" s="16"/>
      <c r="AI876" s="61"/>
      <c r="AP876" s="16"/>
      <c r="AY876" s="61"/>
      <c r="BF876" s="16"/>
      <c r="BG876" s="61"/>
      <c r="BH876" s="16"/>
    </row>
    <row r="877" spans="1:60" ht="12.75" x14ac:dyDescent="0.2">
      <c r="A877" s="143"/>
      <c r="B877" s="349"/>
      <c r="C877" s="61"/>
      <c r="J877" s="16"/>
      <c r="S877" s="61"/>
      <c r="Z877" s="16"/>
      <c r="AI877" s="61"/>
      <c r="AP877" s="16"/>
      <c r="AY877" s="61"/>
      <c r="BF877" s="16"/>
      <c r="BG877" s="61"/>
      <c r="BH877" s="16"/>
    </row>
    <row r="878" spans="1:60" ht="12.75" x14ac:dyDescent="0.2">
      <c r="A878" s="143"/>
      <c r="B878" s="349"/>
      <c r="C878" s="61"/>
      <c r="J878" s="16"/>
      <c r="S878" s="61"/>
      <c r="Z878" s="16"/>
      <c r="AI878" s="61"/>
      <c r="AP878" s="16"/>
      <c r="AY878" s="61"/>
      <c r="BF878" s="16"/>
      <c r="BG878" s="61"/>
      <c r="BH878" s="16"/>
    </row>
    <row r="879" spans="1:60" ht="12.75" x14ac:dyDescent="0.2">
      <c r="A879" s="143"/>
      <c r="B879" s="349"/>
      <c r="C879" s="61"/>
      <c r="J879" s="16"/>
      <c r="S879" s="61"/>
      <c r="Z879" s="16"/>
      <c r="AI879" s="61"/>
      <c r="AP879" s="16"/>
      <c r="AY879" s="61"/>
      <c r="BF879" s="16"/>
      <c r="BG879" s="61"/>
      <c r="BH879" s="16"/>
    </row>
    <row r="880" spans="1:60" ht="12.75" x14ac:dyDescent="0.2">
      <c r="A880" s="143"/>
      <c r="B880" s="349"/>
      <c r="C880" s="61"/>
      <c r="J880" s="16"/>
      <c r="S880" s="61"/>
      <c r="Z880" s="16"/>
      <c r="AI880" s="61"/>
      <c r="AP880" s="16"/>
      <c r="AY880" s="61"/>
      <c r="BF880" s="16"/>
      <c r="BG880" s="61"/>
      <c r="BH880" s="16"/>
    </row>
    <row r="881" spans="1:60" ht="12.75" x14ac:dyDescent="0.2">
      <c r="A881" s="143"/>
      <c r="B881" s="349"/>
      <c r="C881" s="61"/>
      <c r="J881" s="16"/>
      <c r="S881" s="61"/>
      <c r="Z881" s="16"/>
      <c r="AI881" s="61"/>
      <c r="AP881" s="16"/>
      <c r="AY881" s="61"/>
      <c r="BF881" s="16"/>
      <c r="BG881" s="61"/>
      <c r="BH881" s="16"/>
    </row>
    <row r="882" spans="1:60" ht="12.75" x14ac:dyDescent="0.2">
      <c r="A882" s="143"/>
      <c r="B882" s="349"/>
      <c r="C882" s="61"/>
      <c r="J882" s="16"/>
      <c r="S882" s="61"/>
      <c r="Z882" s="16"/>
      <c r="AI882" s="61"/>
      <c r="AP882" s="16"/>
      <c r="AY882" s="61"/>
      <c r="BF882" s="16"/>
      <c r="BG882" s="61"/>
      <c r="BH882" s="16"/>
    </row>
    <row r="883" spans="1:60" ht="12.75" x14ac:dyDescent="0.2">
      <c r="A883" s="143"/>
      <c r="B883" s="349"/>
      <c r="C883" s="61"/>
      <c r="J883" s="16"/>
      <c r="S883" s="61"/>
      <c r="Z883" s="16"/>
      <c r="AI883" s="61"/>
      <c r="AP883" s="16"/>
      <c r="AY883" s="61"/>
      <c r="BF883" s="16"/>
      <c r="BG883" s="61"/>
      <c r="BH883" s="16"/>
    </row>
    <row r="884" spans="1:60" ht="12.75" x14ac:dyDescent="0.2">
      <c r="A884" s="143"/>
      <c r="B884" s="349"/>
      <c r="C884" s="61"/>
      <c r="J884" s="16"/>
      <c r="S884" s="61"/>
      <c r="Z884" s="16"/>
      <c r="AI884" s="61"/>
      <c r="AP884" s="16"/>
      <c r="AY884" s="61"/>
      <c r="BF884" s="16"/>
      <c r="BG884" s="61"/>
      <c r="BH884" s="16"/>
    </row>
    <row r="885" spans="1:60" ht="12.75" x14ac:dyDescent="0.2">
      <c r="A885" s="143"/>
      <c r="B885" s="349"/>
      <c r="C885" s="61"/>
      <c r="J885" s="16"/>
      <c r="S885" s="61"/>
      <c r="Z885" s="16"/>
      <c r="AI885" s="61"/>
      <c r="AP885" s="16"/>
      <c r="AY885" s="61"/>
      <c r="BF885" s="16"/>
      <c r="BG885" s="61"/>
      <c r="BH885" s="16"/>
    </row>
    <row r="886" spans="1:60" ht="12.75" x14ac:dyDescent="0.2">
      <c r="A886" s="143"/>
      <c r="B886" s="349"/>
      <c r="C886" s="61"/>
      <c r="J886" s="16"/>
      <c r="S886" s="61"/>
      <c r="Z886" s="16"/>
      <c r="AI886" s="61"/>
      <c r="AP886" s="16"/>
      <c r="AY886" s="61"/>
      <c r="BF886" s="16"/>
      <c r="BG886" s="61"/>
      <c r="BH886" s="16"/>
    </row>
    <row r="887" spans="1:60" ht="12.75" x14ac:dyDescent="0.2">
      <c r="A887" s="143"/>
      <c r="B887" s="349"/>
      <c r="C887" s="61"/>
      <c r="J887" s="16"/>
      <c r="S887" s="61"/>
      <c r="Z887" s="16"/>
      <c r="AI887" s="61"/>
      <c r="AP887" s="16"/>
      <c r="AY887" s="61"/>
      <c r="BF887" s="16"/>
      <c r="BG887" s="61"/>
      <c r="BH887" s="16"/>
    </row>
    <row r="888" spans="1:60" ht="12.75" x14ac:dyDescent="0.2">
      <c r="A888" s="143"/>
      <c r="B888" s="349"/>
      <c r="C888" s="61"/>
      <c r="J888" s="16"/>
      <c r="S888" s="61"/>
      <c r="Z888" s="16"/>
      <c r="AI888" s="61"/>
      <c r="AP888" s="16"/>
      <c r="AY888" s="61"/>
      <c r="BF888" s="16"/>
      <c r="BG888" s="61"/>
      <c r="BH888" s="16"/>
    </row>
    <row r="889" spans="1:60" ht="12.75" x14ac:dyDescent="0.2">
      <c r="A889" s="143"/>
      <c r="B889" s="349"/>
      <c r="C889" s="61"/>
      <c r="J889" s="16"/>
      <c r="S889" s="61"/>
      <c r="Z889" s="16"/>
      <c r="AI889" s="61"/>
      <c r="AP889" s="16"/>
      <c r="AY889" s="61"/>
      <c r="BF889" s="16"/>
      <c r="BG889" s="61"/>
      <c r="BH889" s="16"/>
    </row>
    <row r="890" spans="1:60" ht="12.75" x14ac:dyDescent="0.2">
      <c r="A890" s="143"/>
      <c r="B890" s="349"/>
      <c r="C890" s="61"/>
      <c r="J890" s="16"/>
      <c r="S890" s="61"/>
      <c r="Z890" s="16"/>
      <c r="AI890" s="61"/>
      <c r="AP890" s="16"/>
      <c r="AY890" s="61"/>
      <c r="BF890" s="16"/>
      <c r="BG890" s="61"/>
      <c r="BH890" s="16"/>
    </row>
    <row r="891" spans="1:60" ht="12.75" x14ac:dyDescent="0.2">
      <c r="A891" s="143"/>
      <c r="B891" s="349"/>
      <c r="C891" s="61"/>
      <c r="J891" s="16"/>
      <c r="S891" s="61"/>
      <c r="Z891" s="16"/>
      <c r="AI891" s="61"/>
      <c r="AP891" s="16"/>
      <c r="AY891" s="61"/>
      <c r="BF891" s="16"/>
      <c r="BG891" s="61"/>
      <c r="BH891" s="16"/>
    </row>
    <row r="892" spans="1:60" ht="12.75" x14ac:dyDescent="0.2">
      <c r="A892" s="143"/>
      <c r="B892" s="349"/>
      <c r="C892" s="61"/>
      <c r="J892" s="16"/>
      <c r="S892" s="61"/>
      <c r="Z892" s="16"/>
      <c r="AI892" s="61"/>
      <c r="AP892" s="16"/>
      <c r="AY892" s="61"/>
      <c r="BF892" s="16"/>
      <c r="BG892" s="61"/>
      <c r="BH892" s="16"/>
    </row>
    <row r="893" spans="1:60" ht="12.75" x14ac:dyDescent="0.2">
      <c r="A893" s="143"/>
      <c r="B893" s="349"/>
      <c r="C893" s="61"/>
      <c r="J893" s="16"/>
      <c r="S893" s="61"/>
      <c r="Z893" s="16"/>
      <c r="AI893" s="61"/>
      <c r="AP893" s="16"/>
      <c r="AY893" s="61"/>
      <c r="BF893" s="16"/>
      <c r="BG893" s="61"/>
      <c r="BH893" s="16"/>
    </row>
    <row r="894" spans="1:60" ht="12.75" x14ac:dyDescent="0.2">
      <c r="A894" s="143"/>
      <c r="B894" s="349"/>
      <c r="C894" s="61"/>
      <c r="J894" s="16"/>
      <c r="S894" s="61"/>
      <c r="Z894" s="16"/>
      <c r="AI894" s="61"/>
      <c r="AP894" s="16"/>
      <c r="AY894" s="61"/>
      <c r="BF894" s="16"/>
      <c r="BG894" s="61"/>
      <c r="BH894" s="16"/>
    </row>
    <row r="895" spans="1:60" ht="12.75" x14ac:dyDescent="0.2">
      <c r="A895" s="143"/>
      <c r="B895" s="349"/>
      <c r="C895" s="61"/>
      <c r="J895" s="16"/>
      <c r="S895" s="61"/>
      <c r="Z895" s="16"/>
      <c r="AI895" s="61"/>
      <c r="AP895" s="16"/>
      <c r="AY895" s="61"/>
      <c r="BF895" s="16"/>
      <c r="BG895" s="61"/>
      <c r="BH895" s="16"/>
    </row>
    <row r="896" spans="1:60" ht="12.75" x14ac:dyDescent="0.2">
      <c r="A896" s="143"/>
      <c r="B896" s="349"/>
      <c r="C896" s="61"/>
      <c r="J896" s="16"/>
      <c r="S896" s="61"/>
      <c r="Z896" s="16"/>
      <c r="AI896" s="61"/>
      <c r="AP896" s="16"/>
      <c r="AY896" s="61"/>
      <c r="BF896" s="16"/>
      <c r="BG896" s="61"/>
      <c r="BH896" s="16"/>
    </row>
    <row r="897" spans="1:60" ht="12.75" x14ac:dyDescent="0.2">
      <c r="A897" s="143"/>
      <c r="B897" s="349"/>
      <c r="C897" s="61"/>
      <c r="J897" s="16"/>
      <c r="S897" s="61"/>
      <c r="Z897" s="16"/>
      <c r="AI897" s="61"/>
      <c r="AP897" s="16"/>
      <c r="AY897" s="61"/>
      <c r="BF897" s="16"/>
      <c r="BG897" s="61"/>
      <c r="BH897" s="16"/>
    </row>
    <row r="898" spans="1:60" ht="12.75" x14ac:dyDescent="0.2">
      <c r="A898" s="143"/>
      <c r="B898" s="349"/>
      <c r="C898" s="61"/>
      <c r="J898" s="16"/>
      <c r="S898" s="61"/>
      <c r="Z898" s="16"/>
      <c r="AI898" s="61"/>
      <c r="AP898" s="16"/>
      <c r="AY898" s="61"/>
      <c r="BF898" s="16"/>
      <c r="BG898" s="61"/>
      <c r="BH898" s="16"/>
    </row>
    <row r="899" spans="1:60" ht="12.75" x14ac:dyDescent="0.2">
      <c r="A899" s="143"/>
      <c r="B899" s="349"/>
      <c r="C899" s="61"/>
      <c r="J899" s="16"/>
      <c r="S899" s="61"/>
      <c r="Z899" s="16"/>
      <c r="AI899" s="61"/>
      <c r="AP899" s="16"/>
      <c r="AY899" s="61"/>
      <c r="BF899" s="16"/>
      <c r="BG899" s="61"/>
      <c r="BH899" s="16"/>
    </row>
    <row r="900" spans="1:60" ht="12.75" x14ac:dyDescent="0.2">
      <c r="A900" s="143"/>
      <c r="B900" s="349"/>
      <c r="C900" s="61"/>
      <c r="J900" s="16"/>
      <c r="S900" s="61"/>
      <c r="Z900" s="16"/>
      <c r="AI900" s="61"/>
      <c r="AP900" s="16"/>
      <c r="AY900" s="61"/>
      <c r="BF900" s="16"/>
      <c r="BG900" s="61"/>
      <c r="BH900" s="16"/>
    </row>
    <row r="901" spans="1:60" ht="12.75" x14ac:dyDescent="0.2">
      <c r="A901" s="143"/>
      <c r="B901" s="349"/>
      <c r="C901" s="61"/>
      <c r="J901" s="16"/>
      <c r="S901" s="61"/>
      <c r="Z901" s="16"/>
      <c r="AI901" s="61"/>
      <c r="AP901" s="16"/>
      <c r="AY901" s="61"/>
      <c r="BF901" s="16"/>
      <c r="BG901" s="61"/>
      <c r="BH901" s="16"/>
    </row>
    <row r="902" spans="1:60" ht="12.75" x14ac:dyDescent="0.2">
      <c r="A902" s="143"/>
      <c r="B902" s="349"/>
      <c r="C902" s="61"/>
      <c r="J902" s="16"/>
      <c r="S902" s="61"/>
      <c r="Z902" s="16"/>
      <c r="AI902" s="61"/>
      <c r="AP902" s="16"/>
      <c r="AY902" s="61"/>
      <c r="BF902" s="16"/>
      <c r="BG902" s="61"/>
      <c r="BH902" s="16"/>
    </row>
    <row r="903" spans="1:60" ht="12.75" x14ac:dyDescent="0.2">
      <c r="A903" s="143"/>
      <c r="B903" s="349"/>
      <c r="C903" s="61"/>
      <c r="J903" s="16"/>
      <c r="S903" s="61"/>
      <c r="Z903" s="16"/>
      <c r="AI903" s="61"/>
      <c r="AP903" s="16"/>
      <c r="AY903" s="61"/>
      <c r="BF903" s="16"/>
      <c r="BG903" s="61"/>
      <c r="BH903" s="16"/>
    </row>
    <row r="904" spans="1:60" ht="12.75" x14ac:dyDescent="0.2">
      <c r="A904" s="143"/>
      <c r="B904" s="349"/>
      <c r="C904" s="61"/>
      <c r="J904" s="16"/>
      <c r="S904" s="61"/>
      <c r="Z904" s="16"/>
      <c r="AI904" s="61"/>
      <c r="AP904" s="16"/>
      <c r="AY904" s="61"/>
      <c r="BF904" s="16"/>
      <c r="BG904" s="61"/>
      <c r="BH904" s="16"/>
    </row>
    <row r="905" spans="1:60" ht="12.75" x14ac:dyDescent="0.2">
      <c r="A905" s="143"/>
      <c r="B905" s="349"/>
      <c r="C905" s="61"/>
      <c r="J905" s="16"/>
      <c r="S905" s="61"/>
      <c r="Z905" s="16"/>
      <c r="AI905" s="61"/>
      <c r="AP905" s="16"/>
      <c r="AY905" s="61"/>
      <c r="BF905" s="16"/>
      <c r="BG905" s="61"/>
      <c r="BH905" s="16"/>
    </row>
    <row r="906" spans="1:60" ht="12.75" x14ac:dyDescent="0.2">
      <c r="A906" s="143"/>
      <c r="B906" s="349"/>
      <c r="C906" s="61"/>
      <c r="J906" s="16"/>
      <c r="S906" s="61"/>
      <c r="Z906" s="16"/>
      <c r="AI906" s="61"/>
      <c r="AP906" s="16"/>
      <c r="AY906" s="61"/>
      <c r="BF906" s="16"/>
      <c r="BG906" s="61"/>
      <c r="BH906" s="16"/>
    </row>
    <row r="907" spans="1:60" ht="12.75" x14ac:dyDescent="0.2">
      <c r="A907" s="143"/>
      <c r="B907" s="349"/>
      <c r="C907" s="61"/>
      <c r="J907" s="16"/>
      <c r="S907" s="61"/>
      <c r="Z907" s="16"/>
      <c r="AI907" s="61"/>
      <c r="AP907" s="16"/>
      <c r="AY907" s="61"/>
      <c r="BF907" s="16"/>
      <c r="BG907" s="61"/>
      <c r="BH907" s="16"/>
    </row>
    <row r="908" spans="1:60" ht="12.75" x14ac:dyDescent="0.2">
      <c r="A908" s="143"/>
      <c r="B908" s="349"/>
      <c r="C908" s="61"/>
      <c r="J908" s="16"/>
      <c r="S908" s="61"/>
      <c r="Z908" s="16"/>
      <c r="AI908" s="61"/>
      <c r="AP908" s="16"/>
      <c r="AY908" s="61"/>
      <c r="BF908" s="16"/>
      <c r="BG908" s="61"/>
      <c r="BH908" s="16"/>
    </row>
    <row r="909" spans="1:60" ht="12.75" x14ac:dyDescent="0.2">
      <c r="A909" s="143"/>
      <c r="B909" s="349"/>
      <c r="C909" s="61"/>
      <c r="J909" s="16"/>
      <c r="S909" s="61"/>
      <c r="Z909" s="16"/>
      <c r="AI909" s="61"/>
      <c r="AP909" s="16"/>
      <c r="AY909" s="61"/>
      <c r="BF909" s="16"/>
      <c r="BG909" s="61"/>
      <c r="BH909" s="16"/>
    </row>
    <row r="910" spans="1:60" ht="12.75" x14ac:dyDescent="0.2">
      <c r="A910" s="143"/>
      <c r="B910" s="349"/>
      <c r="C910" s="61"/>
      <c r="J910" s="16"/>
      <c r="S910" s="61"/>
      <c r="Z910" s="16"/>
      <c r="AI910" s="61"/>
      <c r="AP910" s="16"/>
      <c r="AY910" s="61"/>
      <c r="BF910" s="16"/>
      <c r="BG910" s="61"/>
      <c r="BH910" s="16"/>
    </row>
    <row r="911" spans="1:60" ht="12.75" x14ac:dyDescent="0.2">
      <c r="A911" s="143"/>
      <c r="B911" s="349"/>
      <c r="C911" s="61"/>
      <c r="J911" s="16"/>
      <c r="S911" s="61"/>
      <c r="Z911" s="16"/>
      <c r="AI911" s="61"/>
      <c r="AP911" s="16"/>
      <c r="AY911" s="61"/>
      <c r="BF911" s="16"/>
      <c r="BG911" s="61"/>
      <c r="BH911" s="16"/>
    </row>
    <row r="912" spans="1:60" ht="12.75" x14ac:dyDescent="0.2">
      <c r="A912" s="143"/>
      <c r="B912" s="349"/>
      <c r="C912" s="61"/>
      <c r="J912" s="16"/>
      <c r="S912" s="61"/>
      <c r="Z912" s="16"/>
      <c r="AI912" s="61"/>
      <c r="AP912" s="16"/>
      <c r="AY912" s="61"/>
      <c r="BF912" s="16"/>
      <c r="BG912" s="61"/>
      <c r="BH912" s="16"/>
    </row>
    <row r="913" spans="1:60" ht="12.75" x14ac:dyDescent="0.2">
      <c r="A913" s="143"/>
      <c r="B913" s="349"/>
      <c r="C913" s="61"/>
      <c r="J913" s="16"/>
      <c r="S913" s="61"/>
      <c r="Z913" s="16"/>
      <c r="AI913" s="61"/>
      <c r="AP913" s="16"/>
      <c r="AY913" s="61"/>
      <c r="BF913" s="16"/>
      <c r="BG913" s="61"/>
      <c r="BH913" s="16"/>
    </row>
    <row r="914" spans="1:60" ht="12.75" x14ac:dyDescent="0.2">
      <c r="A914" s="143"/>
      <c r="B914" s="349"/>
      <c r="C914" s="61"/>
      <c r="J914" s="16"/>
      <c r="S914" s="61"/>
      <c r="Z914" s="16"/>
      <c r="AI914" s="61"/>
      <c r="AP914" s="16"/>
      <c r="AY914" s="61"/>
      <c r="BF914" s="16"/>
      <c r="BG914" s="61"/>
      <c r="BH914" s="16"/>
    </row>
    <row r="915" spans="1:60" ht="12.75" x14ac:dyDescent="0.2">
      <c r="A915" s="143"/>
      <c r="B915" s="349"/>
      <c r="C915" s="61"/>
      <c r="J915" s="16"/>
      <c r="S915" s="61"/>
      <c r="Z915" s="16"/>
      <c r="AI915" s="61"/>
      <c r="AP915" s="16"/>
      <c r="AY915" s="61"/>
      <c r="BF915" s="16"/>
      <c r="BG915" s="61"/>
      <c r="BH915" s="16"/>
    </row>
    <row r="916" spans="1:60" ht="12.75" x14ac:dyDescent="0.2">
      <c r="A916" s="143"/>
      <c r="B916" s="349"/>
      <c r="C916" s="61"/>
      <c r="J916" s="16"/>
      <c r="S916" s="61"/>
      <c r="Z916" s="16"/>
      <c r="AI916" s="61"/>
      <c r="AP916" s="16"/>
      <c r="AY916" s="61"/>
      <c r="BF916" s="16"/>
      <c r="BG916" s="61"/>
      <c r="BH916" s="16"/>
    </row>
    <row r="917" spans="1:60" ht="12.75" x14ac:dyDescent="0.2">
      <c r="A917" s="143"/>
      <c r="B917" s="349"/>
      <c r="C917" s="61"/>
      <c r="J917" s="16"/>
      <c r="S917" s="61"/>
      <c r="Z917" s="16"/>
      <c r="AI917" s="61"/>
      <c r="AP917" s="16"/>
      <c r="AY917" s="61"/>
      <c r="BF917" s="16"/>
      <c r="BG917" s="61"/>
      <c r="BH917" s="16"/>
    </row>
    <row r="918" spans="1:60" ht="12.75" x14ac:dyDescent="0.2">
      <c r="A918" s="143"/>
      <c r="B918" s="349"/>
      <c r="C918" s="61"/>
      <c r="J918" s="16"/>
      <c r="S918" s="61"/>
      <c r="Z918" s="16"/>
      <c r="AI918" s="61"/>
      <c r="AP918" s="16"/>
      <c r="AY918" s="61"/>
      <c r="BF918" s="16"/>
      <c r="BG918" s="61"/>
      <c r="BH918" s="16"/>
    </row>
    <row r="919" spans="1:60" ht="12.75" x14ac:dyDescent="0.2">
      <c r="A919" s="143"/>
      <c r="B919" s="349"/>
      <c r="C919" s="61"/>
      <c r="J919" s="16"/>
      <c r="S919" s="61"/>
      <c r="Z919" s="16"/>
      <c r="AI919" s="61"/>
      <c r="AP919" s="16"/>
      <c r="AY919" s="61"/>
      <c r="BF919" s="16"/>
      <c r="BG919" s="61"/>
      <c r="BH919" s="16"/>
    </row>
    <row r="920" spans="1:60" ht="12.75" x14ac:dyDescent="0.2">
      <c r="A920" s="143"/>
      <c r="B920" s="349"/>
      <c r="C920" s="61"/>
      <c r="J920" s="16"/>
      <c r="S920" s="61"/>
      <c r="Z920" s="16"/>
      <c r="AI920" s="61"/>
      <c r="AP920" s="16"/>
      <c r="AY920" s="61"/>
      <c r="BF920" s="16"/>
      <c r="BG920" s="61"/>
      <c r="BH920" s="16"/>
    </row>
    <row r="921" spans="1:60" ht="12.75" x14ac:dyDescent="0.2">
      <c r="A921" s="143"/>
      <c r="B921" s="349"/>
      <c r="C921" s="61"/>
      <c r="J921" s="16"/>
      <c r="S921" s="61"/>
      <c r="Z921" s="16"/>
      <c r="AI921" s="61"/>
      <c r="AP921" s="16"/>
      <c r="AY921" s="61"/>
      <c r="BF921" s="16"/>
      <c r="BG921" s="61"/>
      <c r="BH921" s="16"/>
    </row>
    <row r="922" spans="1:60" ht="12.75" x14ac:dyDescent="0.2">
      <c r="A922" s="143"/>
      <c r="B922" s="349"/>
      <c r="C922" s="61"/>
      <c r="J922" s="16"/>
      <c r="S922" s="61"/>
      <c r="Z922" s="16"/>
      <c r="AI922" s="61"/>
      <c r="AP922" s="16"/>
      <c r="AY922" s="61"/>
      <c r="BF922" s="16"/>
      <c r="BG922" s="61"/>
      <c r="BH922" s="16"/>
    </row>
    <row r="923" spans="1:60" ht="12.75" x14ac:dyDescent="0.2">
      <c r="A923" s="143"/>
      <c r="B923" s="349"/>
      <c r="C923" s="61"/>
      <c r="J923" s="16"/>
      <c r="S923" s="61"/>
      <c r="Z923" s="16"/>
      <c r="AI923" s="61"/>
      <c r="AP923" s="16"/>
      <c r="AY923" s="61"/>
      <c r="BF923" s="16"/>
      <c r="BG923" s="61"/>
      <c r="BH923" s="16"/>
    </row>
    <row r="924" spans="1:60" ht="12.75" x14ac:dyDescent="0.2">
      <c r="A924" s="143"/>
      <c r="B924" s="349"/>
      <c r="C924" s="61"/>
      <c r="J924" s="16"/>
      <c r="S924" s="61"/>
      <c r="Z924" s="16"/>
      <c r="AI924" s="61"/>
      <c r="AP924" s="16"/>
      <c r="AY924" s="61"/>
      <c r="BF924" s="16"/>
      <c r="BG924" s="61"/>
      <c r="BH924" s="16"/>
    </row>
    <row r="925" spans="1:60" ht="12.75" x14ac:dyDescent="0.2">
      <c r="A925" s="143"/>
      <c r="B925" s="349"/>
      <c r="C925" s="61"/>
      <c r="J925" s="16"/>
      <c r="S925" s="61"/>
      <c r="Z925" s="16"/>
      <c r="AI925" s="61"/>
      <c r="AP925" s="16"/>
      <c r="AY925" s="61"/>
      <c r="BF925" s="16"/>
      <c r="BG925" s="61"/>
      <c r="BH925" s="16"/>
    </row>
    <row r="926" spans="1:60" ht="12.75" x14ac:dyDescent="0.2">
      <c r="A926" s="143"/>
      <c r="B926" s="349"/>
      <c r="C926" s="61"/>
      <c r="J926" s="16"/>
      <c r="S926" s="61"/>
      <c r="Z926" s="16"/>
      <c r="AI926" s="61"/>
      <c r="AP926" s="16"/>
      <c r="AY926" s="61"/>
      <c r="BF926" s="16"/>
      <c r="BG926" s="61"/>
      <c r="BH926" s="16"/>
    </row>
    <row r="927" spans="1:60" ht="12.75" x14ac:dyDescent="0.2">
      <c r="A927" s="143"/>
      <c r="B927" s="349"/>
      <c r="C927" s="61"/>
      <c r="J927" s="16"/>
      <c r="S927" s="61"/>
      <c r="Z927" s="16"/>
      <c r="AI927" s="61"/>
      <c r="AP927" s="16"/>
      <c r="AY927" s="61"/>
      <c r="BF927" s="16"/>
      <c r="BG927" s="61"/>
      <c r="BH927" s="16"/>
    </row>
    <row r="928" spans="1:60" ht="12.75" x14ac:dyDescent="0.2">
      <c r="A928" s="143"/>
      <c r="B928" s="349"/>
      <c r="C928" s="61"/>
      <c r="J928" s="16"/>
      <c r="S928" s="61"/>
      <c r="Z928" s="16"/>
      <c r="AI928" s="61"/>
      <c r="AP928" s="16"/>
      <c r="AY928" s="61"/>
      <c r="BF928" s="16"/>
      <c r="BG928" s="61"/>
      <c r="BH928" s="16"/>
    </row>
    <row r="929" spans="1:60" ht="12.75" x14ac:dyDescent="0.2">
      <c r="A929" s="143"/>
      <c r="B929" s="349"/>
      <c r="C929" s="61"/>
      <c r="J929" s="16"/>
      <c r="S929" s="61"/>
      <c r="Z929" s="16"/>
      <c r="AI929" s="61"/>
      <c r="AP929" s="16"/>
      <c r="AY929" s="61"/>
      <c r="BF929" s="16"/>
      <c r="BG929" s="61"/>
      <c r="BH929" s="16"/>
    </row>
    <row r="930" spans="1:60" ht="12.75" x14ac:dyDescent="0.2">
      <c r="A930" s="143"/>
      <c r="B930" s="349"/>
      <c r="C930" s="61"/>
      <c r="J930" s="16"/>
      <c r="S930" s="61"/>
      <c r="Z930" s="16"/>
      <c r="AI930" s="61"/>
      <c r="AP930" s="16"/>
      <c r="AY930" s="61"/>
      <c r="BF930" s="16"/>
      <c r="BG930" s="61"/>
      <c r="BH930" s="16"/>
    </row>
    <row r="931" spans="1:60" ht="12.75" x14ac:dyDescent="0.2">
      <c r="A931" s="143"/>
      <c r="B931" s="349"/>
      <c r="C931" s="61"/>
      <c r="J931" s="16"/>
      <c r="S931" s="61"/>
      <c r="Z931" s="16"/>
      <c r="AI931" s="61"/>
      <c r="AP931" s="16"/>
      <c r="AY931" s="61"/>
      <c r="BF931" s="16"/>
      <c r="BG931" s="61"/>
      <c r="BH931" s="16"/>
    </row>
    <row r="932" spans="1:60" ht="12.75" x14ac:dyDescent="0.2">
      <c r="A932" s="143"/>
      <c r="B932" s="349"/>
      <c r="C932" s="61"/>
      <c r="J932" s="16"/>
      <c r="S932" s="61"/>
      <c r="Z932" s="16"/>
      <c r="AI932" s="61"/>
      <c r="AP932" s="16"/>
      <c r="AY932" s="61"/>
      <c r="BF932" s="16"/>
      <c r="BG932" s="61"/>
      <c r="BH932" s="16"/>
    </row>
    <row r="933" spans="1:60" ht="12.75" x14ac:dyDescent="0.2">
      <c r="A933" s="143"/>
      <c r="B933" s="349"/>
      <c r="C933" s="61"/>
      <c r="J933" s="16"/>
      <c r="S933" s="61"/>
      <c r="Z933" s="16"/>
      <c r="AI933" s="61"/>
      <c r="AP933" s="16"/>
      <c r="AY933" s="61"/>
      <c r="BF933" s="16"/>
      <c r="BG933" s="61"/>
      <c r="BH933" s="16"/>
    </row>
    <row r="934" spans="1:60" ht="12.75" x14ac:dyDescent="0.2">
      <c r="A934" s="143"/>
      <c r="B934" s="349"/>
      <c r="C934" s="61"/>
      <c r="J934" s="16"/>
      <c r="S934" s="61"/>
      <c r="Z934" s="16"/>
      <c r="AI934" s="61"/>
      <c r="AP934" s="16"/>
      <c r="AY934" s="61"/>
      <c r="BF934" s="16"/>
      <c r="BG934" s="61"/>
      <c r="BH934" s="16"/>
    </row>
    <row r="935" spans="1:60" ht="12.75" x14ac:dyDescent="0.2">
      <c r="A935" s="143"/>
      <c r="B935" s="349"/>
      <c r="C935" s="61"/>
      <c r="J935" s="16"/>
      <c r="S935" s="61"/>
      <c r="Z935" s="16"/>
      <c r="AI935" s="61"/>
      <c r="AP935" s="16"/>
      <c r="AY935" s="61"/>
      <c r="BF935" s="16"/>
      <c r="BG935" s="61"/>
      <c r="BH935" s="16"/>
    </row>
    <row r="936" spans="1:60" ht="12.75" x14ac:dyDescent="0.2">
      <c r="A936" s="143"/>
      <c r="B936" s="349"/>
      <c r="C936" s="61"/>
      <c r="J936" s="16"/>
      <c r="S936" s="61"/>
      <c r="Z936" s="16"/>
      <c r="AI936" s="61"/>
      <c r="AP936" s="16"/>
      <c r="AY936" s="61"/>
      <c r="BF936" s="16"/>
      <c r="BG936" s="61"/>
      <c r="BH936" s="16"/>
    </row>
    <row r="937" spans="1:60" ht="12.75" x14ac:dyDescent="0.2">
      <c r="A937" s="143"/>
      <c r="B937" s="349"/>
      <c r="C937" s="61"/>
      <c r="J937" s="16"/>
      <c r="S937" s="61"/>
      <c r="Z937" s="16"/>
      <c r="AI937" s="61"/>
      <c r="AP937" s="16"/>
      <c r="AY937" s="61"/>
      <c r="BF937" s="16"/>
      <c r="BG937" s="61"/>
      <c r="BH937" s="16"/>
    </row>
    <row r="938" spans="1:60" ht="12.75" x14ac:dyDescent="0.2">
      <c r="A938" s="143"/>
      <c r="B938" s="349"/>
      <c r="C938" s="61"/>
      <c r="J938" s="16"/>
      <c r="S938" s="61"/>
      <c r="Z938" s="16"/>
      <c r="AI938" s="61"/>
      <c r="AP938" s="16"/>
      <c r="AY938" s="61"/>
      <c r="BF938" s="16"/>
      <c r="BG938" s="61"/>
      <c r="BH938" s="16"/>
    </row>
    <row r="939" spans="1:60" ht="12.75" x14ac:dyDescent="0.2">
      <c r="A939" s="143"/>
      <c r="B939" s="349"/>
      <c r="C939" s="61"/>
      <c r="J939" s="16"/>
      <c r="S939" s="61"/>
      <c r="Z939" s="16"/>
      <c r="AI939" s="61"/>
      <c r="AP939" s="16"/>
      <c r="AY939" s="61"/>
      <c r="BF939" s="16"/>
      <c r="BG939" s="61"/>
      <c r="BH939" s="16"/>
    </row>
    <row r="940" spans="1:60" ht="12.75" x14ac:dyDescent="0.2">
      <c r="A940" s="143"/>
      <c r="B940" s="349"/>
      <c r="C940" s="61"/>
      <c r="J940" s="16"/>
      <c r="S940" s="61"/>
      <c r="Z940" s="16"/>
      <c r="AI940" s="61"/>
      <c r="AP940" s="16"/>
      <c r="AY940" s="61"/>
      <c r="BF940" s="16"/>
      <c r="BG940" s="61"/>
      <c r="BH940" s="16"/>
    </row>
    <row r="941" spans="1:60" ht="12.75" x14ac:dyDescent="0.2">
      <c r="A941" s="143"/>
      <c r="B941" s="349"/>
      <c r="C941" s="61"/>
      <c r="J941" s="16"/>
      <c r="S941" s="61"/>
      <c r="Z941" s="16"/>
      <c r="AI941" s="61"/>
      <c r="AP941" s="16"/>
      <c r="AY941" s="61"/>
      <c r="BF941" s="16"/>
      <c r="BG941" s="61"/>
      <c r="BH941" s="16"/>
    </row>
    <row r="942" spans="1:60" ht="12.75" x14ac:dyDescent="0.2">
      <c r="A942" s="143"/>
      <c r="B942" s="349"/>
      <c r="C942" s="61"/>
      <c r="J942" s="16"/>
      <c r="S942" s="61"/>
      <c r="Z942" s="16"/>
      <c r="AI942" s="61"/>
      <c r="AP942" s="16"/>
      <c r="AY942" s="61"/>
      <c r="BF942" s="16"/>
      <c r="BG942" s="61"/>
      <c r="BH942" s="16"/>
    </row>
    <row r="943" spans="1:60" ht="12.75" x14ac:dyDescent="0.2">
      <c r="A943" s="143"/>
      <c r="B943" s="349"/>
      <c r="C943" s="61"/>
      <c r="J943" s="16"/>
      <c r="S943" s="61"/>
      <c r="Z943" s="16"/>
      <c r="AI943" s="61"/>
      <c r="AP943" s="16"/>
      <c r="AY943" s="61"/>
      <c r="BF943" s="16"/>
      <c r="BG943" s="61"/>
      <c r="BH943" s="16"/>
    </row>
    <row r="944" spans="1:60" ht="12.75" x14ac:dyDescent="0.2">
      <c r="A944" s="143"/>
      <c r="B944" s="349"/>
      <c r="C944" s="61"/>
      <c r="J944" s="16"/>
      <c r="S944" s="61"/>
      <c r="Z944" s="16"/>
      <c r="AI944" s="61"/>
      <c r="AP944" s="16"/>
      <c r="AY944" s="61"/>
      <c r="BF944" s="16"/>
      <c r="BG944" s="61"/>
      <c r="BH944" s="16"/>
    </row>
    <row r="945" spans="1:60" ht="12.75" x14ac:dyDescent="0.2">
      <c r="A945" s="143"/>
      <c r="B945" s="349"/>
      <c r="C945" s="61"/>
      <c r="J945" s="16"/>
      <c r="S945" s="61"/>
      <c r="Z945" s="16"/>
      <c r="AI945" s="61"/>
      <c r="AP945" s="16"/>
      <c r="AY945" s="61"/>
      <c r="BF945" s="16"/>
      <c r="BG945" s="61"/>
      <c r="BH945" s="16"/>
    </row>
    <row r="946" spans="1:60" ht="12.75" x14ac:dyDescent="0.2">
      <c r="A946" s="143"/>
      <c r="B946" s="349"/>
      <c r="C946" s="61"/>
      <c r="J946" s="16"/>
      <c r="S946" s="61"/>
      <c r="Z946" s="16"/>
      <c r="AI946" s="61"/>
      <c r="AP946" s="16"/>
      <c r="AY946" s="61"/>
      <c r="BF946" s="16"/>
      <c r="BG946" s="61"/>
      <c r="BH946" s="16"/>
    </row>
    <row r="947" spans="1:60" ht="12.75" x14ac:dyDescent="0.2">
      <c r="A947" s="143"/>
      <c r="B947" s="349"/>
      <c r="C947" s="61"/>
      <c r="J947" s="16"/>
      <c r="S947" s="61"/>
      <c r="Z947" s="16"/>
      <c r="AI947" s="61"/>
      <c r="AP947" s="16"/>
      <c r="AY947" s="61"/>
      <c r="BF947" s="16"/>
      <c r="BG947" s="61"/>
      <c r="BH947" s="16"/>
    </row>
    <row r="948" spans="1:60" ht="12.75" x14ac:dyDescent="0.2">
      <c r="A948" s="143"/>
      <c r="B948" s="349"/>
      <c r="C948" s="61"/>
      <c r="J948" s="16"/>
      <c r="S948" s="61"/>
      <c r="Z948" s="16"/>
      <c r="AI948" s="61"/>
      <c r="AP948" s="16"/>
      <c r="AY948" s="61"/>
      <c r="BF948" s="16"/>
      <c r="BG948" s="61"/>
      <c r="BH948" s="16"/>
    </row>
    <row r="949" spans="1:60" ht="12.75" x14ac:dyDescent="0.2">
      <c r="A949" s="143"/>
      <c r="B949" s="349"/>
      <c r="C949" s="61"/>
      <c r="J949" s="16"/>
      <c r="S949" s="61"/>
      <c r="Z949" s="16"/>
      <c r="AI949" s="61"/>
      <c r="AP949" s="16"/>
      <c r="AY949" s="61"/>
      <c r="BF949" s="16"/>
      <c r="BG949" s="61"/>
      <c r="BH949" s="16"/>
    </row>
    <row r="950" spans="1:60" ht="12.75" x14ac:dyDescent="0.2">
      <c r="A950" s="143"/>
      <c r="B950" s="349"/>
      <c r="C950" s="61"/>
      <c r="J950" s="16"/>
      <c r="S950" s="61"/>
      <c r="Z950" s="16"/>
      <c r="AI950" s="61"/>
      <c r="AP950" s="16"/>
      <c r="AY950" s="61"/>
      <c r="BF950" s="16"/>
      <c r="BG950" s="61"/>
      <c r="BH950" s="16"/>
    </row>
    <row r="951" spans="1:60" ht="12.75" x14ac:dyDescent="0.2">
      <c r="A951" s="143"/>
      <c r="B951" s="349"/>
      <c r="C951" s="61"/>
      <c r="J951" s="16"/>
      <c r="S951" s="61"/>
      <c r="Z951" s="16"/>
      <c r="AI951" s="61"/>
      <c r="AP951" s="16"/>
      <c r="AY951" s="61"/>
      <c r="BF951" s="16"/>
      <c r="BG951" s="61"/>
      <c r="BH951" s="16"/>
    </row>
    <row r="952" spans="1:60" ht="12.75" x14ac:dyDescent="0.2">
      <c r="A952" s="143"/>
      <c r="B952" s="349"/>
      <c r="C952" s="61"/>
      <c r="J952" s="16"/>
      <c r="S952" s="61"/>
      <c r="Z952" s="16"/>
      <c r="AI952" s="61"/>
      <c r="AP952" s="16"/>
      <c r="AY952" s="61"/>
      <c r="BF952" s="16"/>
      <c r="BG952" s="61"/>
      <c r="BH952" s="16"/>
    </row>
    <row r="953" spans="1:60" ht="12.75" x14ac:dyDescent="0.2">
      <c r="A953" s="143"/>
      <c r="B953" s="349"/>
      <c r="C953" s="61"/>
      <c r="J953" s="16"/>
      <c r="S953" s="61"/>
      <c r="Z953" s="16"/>
      <c r="AI953" s="61"/>
      <c r="AP953" s="16"/>
      <c r="AY953" s="61"/>
      <c r="BF953" s="16"/>
      <c r="BG953" s="61"/>
      <c r="BH953" s="16"/>
    </row>
    <row r="954" spans="1:60" ht="12.75" x14ac:dyDescent="0.2">
      <c r="A954" s="143"/>
      <c r="B954" s="349"/>
      <c r="C954" s="61"/>
      <c r="J954" s="16"/>
      <c r="S954" s="61"/>
      <c r="Z954" s="16"/>
      <c r="AI954" s="61"/>
      <c r="AP954" s="16"/>
      <c r="AY954" s="61"/>
      <c r="BF954" s="16"/>
      <c r="BG954" s="61"/>
      <c r="BH954" s="16"/>
    </row>
    <row r="955" spans="1:60" ht="12.75" x14ac:dyDescent="0.2">
      <c r="A955" s="143"/>
      <c r="B955" s="349"/>
      <c r="C955" s="61"/>
      <c r="J955" s="16"/>
      <c r="S955" s="61"/>
      <c r="Z955" s="16"/>
      <c r="AI955" s="61"/>
      <c r="AP955" s="16"/>
      <c r="AY955" s="61"/>
      <c r="BF955" s="16"/>
      <c r="BG955" s="61"/>
      <c r="BH955" s="16"/>
    </row>
    <row r="956" spans="1:60" ht="12.75" x14ac:dyDescent="0.2">
      <c r="A956" s="143"/>
      <c r="B956" s="349"/>
      <c r="C956" s="61"/>
      <c r="J956" s="16"/>
      <c r="S956" s="61"/>
      <c r="Z956" s="16"/>
      <c r="AI956" s="61"/>
      <c r="AP956" s="16"/>
      <c r="AY956" s="61"/>
      <c r="BF956" s="16"/>
      <c r="BG956" s="61"/>
      <c r="BH956" s="16"/>
    </row>
    <row r="957" spans="1:60" ht="12.75" x14ac:dyDescent="0.2">
      <c r="A957" s="143"/>
      <c r="B957" s="349"/>
      <c r="C957" s="61"/>
      <c r="J957" s="16"/>
      <c r="S957" s="61"/>
      <c r="Z957" s="16"/>
      <c r="AI957" s="61"/>
      <c r="AP957" s="16"/>
      <c r="AY957" s="61"/>
      <c r="BF957" s="16"/>
      <c r="BG957" s="61"/>
      <c r="BH957" s="16"/>
    </row>
    <row r="958" spans="1:60" ht="12.75" x14ac:dyDescent="0.2">
      <c r="A958" s="143"/>
      <c r="B958" s="349"/>
      <c r="C958" s="61"/>
      <c r="J958" s="16"/>
      <c r="S958" s="61"/>
      <c r="Z958" s="16"/>
      <c r="AI958" s="61"/>
      <c r="AP958" s="16"/>
      <c r="AY958" s="61"/>
      <c r="BF958" s="16"/>
      <c r="BG958" s="61"/>
      <c r="BH958" s="16"/>
    </row>
    <row r="959" spans="1:60" ht="12.75" x14ac:dyDescent="0.2">
      <c r="A959" s="143"/>
      <c r="B959" s="349"/>
      <c r="C959" s="61"/>
      <c r="J959" s="16"/>
      <c r="S959" s="61"/>
      <c r="Z959" s="16"/>
      <c r="AI959" s="61"/>
      <c r="AP959" s="16"/>
      <c r="AY959" s="61"/>
      <c r="BF959" s="16"/>
      <c r="BG959" s="61"/>
      <c r="BH959" s="16"/>
    </row>
    <row r="960" spans="1:60" ht="12.75" x14ac:dyDescent="0.2">
      <c r="A960" s="143"/>
      <c r="B960" s="349"/>
      <c r="C960" s="61"/>
      <c r="J960" s="16"/>
      <c r="S960" s="61"/>
      <c r="Z960" s="16"/>
      <c r="AI960" s="61"/>
      <c r="AP960" s="16"/>
      <c r="AY960" s="61"/>
      <c r="BF960" s="16"/>
      <c r="BG960" s="61"/>
      <c r="BH960" s="16"/>
    </row>
    <row r="961" spans="1:60" ht="12.75" x14ac:dyDescent="0.2">
      <c r="A961" s="143"/>
      <c r="B961" s="349"/>
      <c r="C961" s="61"/>
      <c r="J961" s="16"/>
      <c r="S961" s="61"/>
      <c r="Z961" s="16"/>
      <c r="AI961" s="61"/>
      <c r="AP961" s="16"/>
      <c r="AY961" s="61"/>
      <c r="BF961" s="16"/>
      <c r="BG961" s="61"/>
      <c r="BH961" s="16"/>
    </row>
    <row r="962" spans="1:60" ht="12.75" x14ac:dyDescent="0.2">
      <c r="A962" s="143"/>
      <c r="B962" s="349"/>
      <c r="C962" s="61"/>
      <c r="J962" s="16"/>
      <c r="S962" s="61"/>
      <c r="Z962" s="16"/>
      <c r="AI962" s="61"/>
      <c r="AP962" s="16"/>
      <c r="AY962" s="61"/>
      <c r="BF962" s="16"/>
      <c r="BG962" s="61"/>
      <c r="BH962" s="16"/>
    </row>
    <row r="963" spans="1:60" ht="12.75" x14ac:dyDescent="0.2">
      <c r="A963" s="143"/>
      <c r="B963" s="349"/>
      <c r="C963" s="61"/>
      <c r="J963" s="16"/>
      <c r="S963" s="61"/>
      <c r="Z963" s="16"/>
      <c r="AI963" s="61"/>
      <c r="AP963" s="16"/>
      <c r="AY963" s="61"/>
      <c r="BF963" s="16"/>
      <c r="BG963" s="61"/>
      <c r="BH963" s="16"/>
    </row>
    <row r="964" spans="1:60" ht="12.75" x14ac:dyDescent="0.2">
      <c r="A964" s="143"/>
      <c r="B964" s="349"/>
      <c r="C964" s="61"/>
      <c r="J964" s="16"/>
      <c r="S964" s="61"/>
      <c r="Z964" s="16"/>
      <c r="AI964" s="61"/>
      <c r="AP964" s="16"/>
      <c r="AY964" s="61"/>
      <c r="BF964" s="16"/>
      <c r="BG964" s="61"/>
      <c r="BH964" s="16"/>
    </row>
    <row r="965" spans="1:60" ht="12.75" x14ac:dyDescent="0.2">
      <c r="A965" s="143"/>
      <c r="B965" s="349"/>
      <c r="C965" s="61"/>
      <c r="J965" s="16"/>
      <c r="S965" s="61"/>
      <c r="Z965" s="16"/>
      <c r="AI965" s="61"/>
      <c r="AP965" s="16"/>
      <c r="AY965" s="61"/>
      <c r="BF965" s="16"/>
      <c r="BG965" s="61"/>
      <c r="BH965" s="16"/>
    </row>
    <row r="966" spans="1:60" ht="12.75" x14ac:dyDescent="0.2">
      <c r="A966" s="143"/>
      <c r="B966" s="349"/>
      <c r="C966" s="61"/>
      <c r="J966" s="16"/>
      <c r="S966" s="61"/>
      <c r="Z966" s="16"/>
      <c r="AI966" s="61"/>
      <c r="AP966" s="16"/>
      <c r="AY966" s="61"/>
      <c r="BF966" s="16"/>
      <c r="BG966" s="61"/>
      <c r="BH966" s="16"/>
    </row>
    <row r="967" spans="1:60" ht="12.75" x14ac:dyDescent="0.2">
      <c r="A967" s="143"/>
      <c r="B967" s="349"/>
      <c r="C967" s="61"/>
      <c r="J967" s="16"/>
      <c r="S967" s="61"/>
      <c r="Z967" s="16"/>
      <c r="AI967" s="61"/>
      <c r="AP967" s="16"/>
      <c r="AY967" s="61"/>
      <c r="BF967" s="16"/>
      <c r="BG967" s="61"/>
      <c r="BH967" s="16"/>
    </row>
    <row r="968" spans="1:60" ht="12.75" x14ac:dyDescent="0.2">
      <c r="A968" s="143"/>
      <c r="B968" s="349"/>
      <c r="C968" s="61"/>
      <c r="J968" s="16"/>
      <c r="S968" s="61"/>
      <c r="Z968" s="16"/>
      <c r="AI968" s="61"/>
      <c r="AP968" s="16"/>
      <c r="AY968" s="61"/>
      <c r="BF968" s="16"/>
      <c r="BG968" s="61"/>
      <c r="BH968" s="16"/>
    </row>
    <row r="969" spans="1:60" ht="12.75" x14ac:dyDescent="0.2">
      <c r="A969" s="143"/>
      <c r="B969" s="349"/>
      <c r="C969" s="61"/>
      <c r="J969" s="16"/>
      <c r="S969" s="61"/>
      <c r="Z969" s="16"/>
      <c r="AI969" s="61"/>
      <c r="AP969" s="16"/>
      <c r="AY969" s="61"/>
      <c r="BF969" s="16"/>
      <c r="BG969" s="61"/>
      <c r="BH969" s="16"/>
    </row>
    <row r="970" spans="1:60" ht="12.75" x14ac:dyDescent="0.2">
      <c r="A970" s="143"/>
      <c r="B970" s="349"/>
      <c r="C970" s="61"/>
      <c r="J970" s="16"/>
      <c r="S970" s="61"/>
      <c r="Z970" s="16"/>
      <c r="AI970" s="61"/>
      <c r="AP970" s="16"/>
      <c r="AY970" s="61"/>
      <c r="BF970" s="16"/>
      <c r="BG970" s="61"/>
      <c r="BH970" s="16"/>
    </row>
    <row r="971" spans="1:60" ht="12.75" x14ac:dyDescent="0.2">
      <c r="A971" s="143"/>
      <c r="B971" s="349"/>
      <c r="C971" s="61"/>
      <c r="J971" s="16"/>
      <c r="S971" s="61"/>
      <c r="Z971" s="16"/>
      <c r="AI971" s="61"/>
      <c r="AP971" s="16"/>
      <c r="AY971" s="61"/>
      <c r="BF971" s="16"/>
      <c r="BG971" s="61"/>
      <c r="BH971" s="16"/>
    </row>
    <row r="972" spans="1:60" ht="12.75" x14ac:dyDescent="0.2">
      <c r="A972" s="143"/>
      <c r="B972" s="349"/>
      <c r="C972" s="61"/>
      <c r="J972" s="16"/>
      <c r="S972" s="61"/>
      <c r="Z972" s="16"/>
      <c r="AI972" s="61"/>
      <c r="AP972" s="16"/>
      <c r="AY972" s="61"/>
      <c r="BF972" s="16"/>
      <c r="BG972" s="61"/>
      <c r="BH972" s="16"/>
    </row>
    <row r="973" spans="1:60" ht="12.75" x14ac:dyDescent="0.2">
      <c r="A973" s="143"/>
      <c r="B973" s="349"/>
      <c r="C973" s="61"/>
      <c r="J973" s="16"/>
      <c r="S973" s="61"/>
      <c r="Z973" s="16"/>
      <c r="AI973" s="61"/>
      <c r="AP973" s="16"/>
      <c r="AY973" s="61"/>
      <c r="BF973" s="16"/>
      <c r="BG973" s="61"/>
      <c r="BH973" s="16"/>
    </row>
    <row r="974" spans="1:60" ht="12.75" x14ac:dyDescent="0.2">
      <c r="A974" s="143"/>
      <c r="B974" s="349"/>
      <c r="C974" s="61"/>
      <c r="J974" s="16"/>
      <c r="S974" s="61"/>
      <c r="Z974" s="16"/>
      <c r="AI974" s="61"/>
      <c r="AP974" s="16"/>
      <c r="AY974" s="61"/>
      <c r="BF974" s="16"/>
      <c r="BG974" s="61"/>
      <c r="BH974" s="16"/>
    </row>
    <row r="975" spans="1:60" ht="12.75" x14ac:dyDescent="0.2">
      <c r="A975" s="143"/>
      <c r="B975" s="349"/>
      <c r="C975" s="61"/>
      <c r="J975" s="16"/>
      <c r="S975" s="61"/>
      <c r="Z975" s="16"/>
      <c r="AI975" s="61"/>
      <c r="AP975" s="16"/>
      <c r="AY975" s="61"/>
      <c r="BF975" s="16"/>
      <c r="BG975" s="61"/>
      <c r="BH975" s="16"/>
    </row>
    <row r="976" spans="1:60" ht="12.75" x14ac:dyDescent="0.2">
      <c r="A976" s="143"/>
      <c r="B976" s="349"/>
      <c r="C976" s="61"/>
      <c r="J976" s="16"/>
      <c r="S976" s="61"/>
      <c r="Z976" s="16"/>
      <c r="AI976" s="61"/>
      <c r="AP976" s="16"/>
      <c r="AY976" s="61"/>
      <c r="BF976" s="16"/>
      <c r="BG976" s="61"/>
      <c r="BH976" s="16"/>
    </row>
    <row r="977" spans="1:60" ht="12.75" x14ac:dyDescent="0.2">
      <c r="A977" s="143"/>
      <c r="B977" s="349"/>
      <c r="C977" s="61"/>
      <c r="J977" s="16"/>
      <c r="S977" s="61"/>
      <c r="Z977" s="16"/>
      <c r="AI977" s="61"/>
      <c r="AP977" s="16"/>
      <c r="AY977" s="61"/>
      <c r="BF977" s="16"/>
      <c r="BG977" s="61"/>
      <c r="BH977" s="16"/>
    </row>
    <row r="978" spans="1:60" ht="12.75" x14ac:dyDescent="0.2">
      <c r="A978" s="143"/>
      <c r="B978" s="349"/>
      <c r="C978" s="61"/>
      <c r="J978" s="16"/>
      <c r="S978" s="61"/>
      <c r="Z978" s="16"/>
      <c r="AI978" s="61"/>
      <c r="AP978" s="16"/>
      <c r="AY978" s="61"/>
      <c r="BF978" s="16"/>
      <c r="BG978" s="61"/>
      <c r="BH978" s="16"/>
    </row>
    <row r="979" spans="1:60" ht="12.75" x14ac:dyDescent="0.2">
      <c r="A979" s="143"/>
      <c r="B979" s="349"/>
      <c r="C979" s="61"/>
      <c r="J979" s="16"/>
      <c r="S979" s="61"/>
      <c r="Z979" s="16"/>
      <c r="AI979" s="61"/>
      <c r="AP979" s="16"/>
      <c r="AY979" s="61"/>
      <c r="BF979" s="16"/>
      <c r="BG979" s="61"/>
      <c r="BH979" s="16"/>
    </row>
    <row r="980" spans="1:60" ht="12.75" x14ac:dyDescent="0.2">
      <c r="A980" s="143"/>
      <c r="B980" s="349"/>
      <c r="C980" s="61"/>
      <c r="J980" s="16"/>
      <c r="S980" s="61"/>
      <c r="Z980" s="16"/>
      <c r="AI980" s="61"/>
      <c r="AP980" s="16"/>
      <c r="AY980" s="61"/>
      <c r="BF980" s="16"/>
      <c r="BG980" s="61"/>
      <c r="BH980" s="16"/>
    </row>
    <row r="981" spans="1:60" ht="12.75" x14ac:dyDescent="0.2">
      <c r="A981" s="143"/>
      <c r="B981" s="349"/>
      <c r="C981" s="61"/>
      <c r="J981" s="16"/>
      <c r="S981" s="61"/>
      <c r="Z981" s="16"/>
      <c r="AI981" s="61"/>
      <c r="AP981" s="16"/>
      <c r="AY981" s="61"/>
      <c r="BF981" s="16"/>
      <c r="BG981" s="61"/>
      <c r="BH981" s="16"/>
    </row>
    <row r="982" spans="1:60" ht="12.75" x14ac:dyDescent="0.2">
      <c r="A982" s="143"/>
      <c r="B982" s="349"/>
      <c r="C982" s="61"/>
      <c r="J982" s="16"/>
      <c r="S982" s="61"/>
      <c r="Z982" s="16"/>
      <c r="AI982" s="61"/>
      <c r="AP982" s="16"/>
      <c r="AY982" s="61"/>
      <c r="BF982" s="16"/>
      <c r="BG982" s="61"/>
      <c r="BH982" s="16"/>
    </row>
    <row r="983" spans="1:60" ht="12.75" x14ac:dyDescent="0.2">
      <c r="A983" s="143"/>
      <c r="B983" s="349"/>
      <c r="C983" s="61"/>
      <c r="J983" s="16"/>
      <c r="S983" s="61"/>
      <c r="Z983" s="16"/>
      <c r="AI983" s="61"/>
      <c r="AP983" s="16"/>
      <c r="AY983" s="61"/>
      <c r="BF983" s="16"/>
      <c r="BG983" s="61"/>
      <c r="BH983" s="16"/>
    </row>
    <row r="984" spans="1:60" ht="12.75" x14ac:dyDescent="0.2">
      <c r="A984" s="143"/>
      <c r="B984" s="349"/>
      <c r="C984" s="61"/>
      <c r="J984" s="16"/>
      <c r="S984" s="61"/>
      <c r="Z984" s="16"/>
      <c r="AI984" s="61"/>
      <c r="AP984" s="16"/>
      <c r="AY984" s="61"/>
      <c r="BF984" s="16"/>
      <c r="BG984" s="61"/>
      <c r="BH984" s="16"/>
    </row>
    <row r="985" spans="1:60" ht="12.75" x14ac:dyDescent="0.2">
      <c r="A985" s="143"/>
      <c r="B985" s="349"/>
      <c r="C985" s="61"/>
      <c r="J985" s="16"/>
      <c r="S985" s="61"/>
      <c r="Z985" s="16"/>
      <c r="AI985" s="61"/>
      <c r="AP985" s="16"/>
      <c r="AY985" s="61"/>
      <c r="BF985" s="16"/>
      <c r="BG985" s="61"/>
      <c r="BH985" s="16"/>
    </row>
    <row r="986" spans="1:60" ht="12.75" x14ac:dyDescent="0.2">
      <c r="A986" s="143"/>
      <c r="B986" s="349"/>
      <c r="C986" s="61"/>
      <c r="J986" s="16"/>
      <c r="S986" s="61"/>
      <c r="Z986" s="16"/>
      <c r="AI986" s="61"/>
      <c r="AP986" s="16"/>
      <c r="AY986" s="61"/>
      <c r="BF986" s="16"/>
      <c r="BG986" s="61"/>
      <c r="BH986" s="16"/>
    </row>
    <row r="987" spans="1:60" ht="12.75" x14ac:dyDescent="0.2">
      <c r="A987" s="143"/>
      <c r="B987" s="349"/>
      <c r="C987" s="61"/>
      <c r="J987" s="16"/>
      <c r="S987" s="61"/>
      <c r="Z987" s="16"/>
      <c r="AI987" s="61"/>
      <c r="AP987" s="16"/>
      <c r="AY987" s="61"/>
      <c r="BF987" s="16"/>
      <c r="BG987" s="61"/>
      <c r="BH987" s="16"/>
    </row>
    <row r="988" spans="1:60" ht="12.75" x14ac:dyDescent="0.2">
      <c r="A988" s="143"/>
      <c r="B988" s="349"/>
      <c r="C988" s="61"/>
      <c r="J988" s="16"/>
      <c r="S988" s="61"/>
      <c r="Z988" s="16"/>
      <c r="AI988" s="61"/>
      <c r="AP988" s="16"/>
      <c r="AY988" s="61"/>
      <c r="BF988" s="16"/>
      <c r="BG988" s="61"/>
      <c r="BH988" s="16"/>
    </row>
    <row r="989" spans="1:60" ht="12.75" x14ac:dyDescent="0.2">
      <c r="A989" s="143"/>
      <c r="B989" s="349"/>
      <c r="C989" s="61"/>
      <c r="J989" s="16"/>
      <c r="S989" s="61"/>
      <c r="Z989" s="16"/>
      <c r="AI989" s="61"/>
      <c r="AP989" s="16"/>
      <c r="AY989" s="61"/>
      <c r="BF989" s="16"/>
      <c r="BG989" s="61"/>
      <c r="BH989" s="16"/>
    </row>
    <row r="990" spans="1:60" ht="12.75" x14ac:dyDescent="0.2">
      <c r="A990" s="143"/>
      <c r="B990" s="349"/>
      <c r="C990" s="61"/>
      <c r="J990" s="16"/>
      <c r="S990" s="61"/>
      <c r="Z990" s="16"/>
      <c r="AI990" s="61"/>
      <c r="AP990" s="16"/>
      <c r="AY990" s="61"/>
      <c r="BF990" s="16"/>
      <c r="BG990" s="61"/>
      <c r="BH990" s="16"/>
    </row>
    <row r="991" spans="1:60" ht="12.75" x14ac:dyDescent="0.2">
      <c r="A991" s="143"/>
      <c r="B991" s="349"/>
      <c r="C991" s="61"/>
      <c r="J991" s="16"/>
      <c r="S991" s="61"/>
      <c r="Z991" s="16"/>
      <c r="AI991" s="61"/>
      <c r="AP991" s="16"/>
      <c r="AY991" s="61"/>
      <c r="BF991" s="16"/>
      <c r="BG991" s="61"/>
      <c r="BH991" s="16"/>
    </row>
    <row r="992" spans="1:60" ht="12.75" x14ac:dyDescent="0.2">
      <c r="A992" s="143"/>
      <c r="B992" s="349"/>
      <c r="C992" s="61"/>
      <c r="J992" s="16"/>
      <c r="S992" s="61"/>
      <c r="Z992" s="16"/>
      <c r="AI992" s="61"/>
      <c r="AP992" s="16"/>
      <c r="AY992" s="61"/>
      <c r="BF992" s="16"/>
      <c r="BG992" s="61"/>
      <c r="BH992" s="16"/>
    </row>
    <row r="993" spans="1:60" ht="12.75" x14ac:dyDescent="0.2">
      <c r="A993" s="143"/>
      <c r="B993" s="349"/>
      <c r="C993" s="61"/>
      <c r="J993" s="16"/>
      <c r="S993" s="61"/>
      <c r="Z993" s="16"/>
      <c r="AI993" s="61"/>
      <c r="AP993" s="16"/>
      <c r="AY993" s="61"/>
      <c r="BF993" s="16"/>
      <c r="BG993" s="61"/>
      <c r="BH993" s="16"/>
    </row>
    <row r="994" spans="1:60" ht="12.75" x14ac:dyDescent="0.2">
      <c r="A994" s="143"/>
      <c r="B994" s="349"/>
      <c r="C994" s="61"/>
      <c r="J994" s="16"/>
      <c r="S994" s="61"/>
      <c r="Z994" s="16"/>
      <c r="AI994" s="61"/>
      <c r="AP994" s="16"/>
      <c r="AY994" s="61"/>
      <c r="BF994" s="16"/>
      <c r="BG994" s="61"/>
      <c r="BH994" s="16"/>
    </row>
    <row r="995" spans="1:60" ht="12.75" x14ac:dyDescent="0.2">
      <c r="A995" s="143"/>
      <c r="B995" s="349"/>
      <c r="C995" s="61"/>
      <c r="J995" s="16"/>
      <c r="S995" s="61"/>
      <c r="Z995" s="16"/>
      <c r="AI995" s="61"/>
      <c r="AP995" s="16"/>
      <c r="AY995" s="61"/>
      <c r="BF995" s="16"/>
      <c r="BG995" s="61"/>
      <c r="BH995" s="16"/>
    </row>
    <row r="996" spans="1:60" ht="12.75" x14ac:dyDescent="0.2">
      <c r="A996" s="143"/>
      <c r="B996" s="349"/>
      <c r="C996" s="61"/>
      <c r="J996" s="16"/>
      <c r="S996" s="61"/>
      <c r="Z996" s="16"/>
      <c r="AI996" s="61"/>
      <c r="AP996" s="16"/>
      <c r="AY996" s="61"/>
      <c r="BF996" s="16"/>
      <c r="BG996" s="61"/>
      <c r="BH996" s="16"/>
    </row>
    <row r="997" spans="1:60" ht="12.75" x14ac:dyDescent="0.2">
      <c r="A997" s="143"/>
      <c r="B997" s="349"/>
      <c r="C997" s="61"/>
      <c r="J997" s="16"/>
      <c r="S997" s="61"/>
      <c r="Z997" s="16"/>
      <c r="AI997" s="61"/>
      <c r="AP997" s="16"/>
      <c r="AY997" s="61"/>
      <c r="BF997" s="16"/>
      <c r="BG997" s="61"/>
      <c r="BH997" s="16"/>
    </row>
    <row r="998" spans="1:60" ht="12.75" x14ac:dyDescent="0.2">
      <c r="A998" s="143"/>
      <c r="B998" s="349"/>
      <c r="C998" s="61"/>
      <c r="J998" s="16"/>
      <c r="S998" s="61"/>
      <c r="Z998" s="16"/>
      <c r="AI998" s="61"/>
      <c r="AP998" s="16"/>
      <c r="AY998" s="61"/>
      <c r="BF998" s="16"/>
      <c r="BG998" s="61"/>
      <c r="BH998" s="16"/>
    </row>
    <row r="999" spans="1:60" ht="12.75" x14ac:dyDescent="0.2">
      <c r="A999" s="143"/>
      <c r="B999" s="349"/>
      <c r="C999" s="61"/>
      <c r="J999" s="16"/>
      <c r="S999" s="61"/>
      <c r="Z999" s="16"/>
      <c r="AI999" s="61"/>
      <c r="AP999" s="16"/>
      <c r="AY999" s="61"/>
      <c r="BF999" s="16"/>
      <c r="BG999" s="61"/>
      <c r="BH999" s="16"/>
    </row>
    <row r="1000" spans="1:60" ht="12.75" x14ac:dyDescent="0.2">
      <c r="A1000" s="143"/>
      <c r="B1000" s="349"/>
      <c r="C1000" s="61"/>
      <c r="J1000" s="16"/>
      <c r="S1000" s="61"/>
      <c r="Z1000" s="16"/>
      <c r="AI1000" s="61"/>
      <c r="AP1000" s="16"/>
      <c r="AY1000" s="61"/>
      <c r="BF1000" s="16"/>
      <c r="BG1000" s="61"/>
      <c r="BH1000" s="16"/>
    </row>
    <row r="1001" spans="1:60" ht="12.75" x14ac:dyDescent="0.2">
      <c r="A1001" s="143"/>
      <c r="B1001" s="349"/>
      <c r="C1001" s="61"/>
      <c r="J1001" s="16"/>
      <c r="S1001" s="61"/>
      <c r="Z1001" s="16"/>
      <c r="AI1001" s="61"/>
      <c r="AP1001" s="16"/>
      <c r="AY1001" s="61"/>
      <c r="BF1001" s="16"/>
      <c r="BG1001" s="61"/>
      <c r="BH1001" s="16"/>
    </row>
    <row r="1002" spans="1:60" ht="12.75" x14ac:dyDescent="0.2">
      <c r="A1002" s="143"/>
      <c r="B1002" s="349"/>
      <c r="C1002" s="61"/>
      <c r="J1002" s="16"/>
      <c r="S1002" s="61"/>
      <c r="Z1002" s="16"/>
      <c r="AI1002" s="61"/>
      <c r="AP1002" s="16"/>
      <c r="AY1002" s="61"/>
      <c r="BF1002" s="16"/>
      <c r="BG1002" s="61"/>
      <c r="BH1002" s="16"/>
    </row>
    <row r="1003" spans="1:60" ht="12.75" x14ac:dyDescent="0.2">
      <c r="A1003" s="143"/>
      <c r="B1003" s="349"/>
      <c r="C1003" s="274"/>
      <c r="D1003" s="24"/>
      <c r="E1003" s="24"/>
      <c r="F1003" s="24"/>
      <c r="G1003" s="24"/>
      <c r="H1003" s="24"/>
      <c r="I1003" s="24"/>
      <c r="J1003" s="26"/>
      <c r="S1003" s="274"/>
      <c r="T1003" s="24"/>
      <c r="U1003" s="24"/>
      <c r="V1003" s="24"/>
      <c r="W1003" s="24"/>
      <c r="X1003" s="24"/>
      <c r="Y1003" s="24"/>
      <c r="Z1003" s="26"/>
      <c r="AI1003" s="274"/>
      <c r="AJ1003" s="24"/>
      <c r="AK1003" s="24"/>
      <c r="AL1003" s="24"/>
      <c r="AM1003" s="24"/>
      <c r="AN1003" s="24"/>
      <c r="AO1003" s="24"/>
      <c r="AP1003" s="26"/>
      <c r="AY1003" s="274"/>
      <c r="AZ1003" s="24"/>
      <c r="BA1003" s="24"/>
      <c r="BB1003" s="24"/>
      <c r="BC1003" s="24"/>
      <c r="BD1003" s="24"/>
      <c r="BE1003" s="24"/>
      <c r="BF1003" s="26"/>
      <c r="BG1003" s="274"/>
      <c r="BH1003" s="26"/>
    </row>
  </sheetData>
  <mergeCells count="13">
    <mergeCell ref="A55:B55"/>
    <mergeCell ref="A40:B40"/>
    <mergeCell ref="A50:A51"/>
    <mergeCell ref="A49:B49"/>
    <mergeCell ref="AI2:AP2"/>
    <mergeCell ref="AA2:AH2"/>
    <mergeCell ref="S2:Z2"/>
    <mergeCell ref="K2:R2"/>
    <mergeCell ref="AQ2:AX2"/>
    <mergeCell ref="AY2:BF2"/>
    <mergeCell ref="BG2:BH2"/>
    <mergeCell ref="C2:J2"/>
    <mergeCell ref="A1: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Q1002"/>
  <sheetViews>
    <sheetView workbookViewId="0">
      <pane xSplit="2" ySplit="3" topLeftCell="AJ7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defaultColWidth="14.42578125" defaultRowHeight="15.75" customHeight="1" x14ac:dyDescent="0.2"/>
  <cols>
    <col min="1" max="1" width="14.28515625" customWidth="1"/>
    <col min="3" max="3" width="7.85546875" customWidth="1"/>
    <col min="4" max="4" width="7.7109375" customWidth="1"/>
    <col min="5" max="5" width="7.85546875" customWidth="1"/>
    <col min="6" max="6" width="7.28515625" customWidth="1"/>
    <col min="7" max="9" width="7.85546875" customWidth="1"/>
    <col min="10" max="10" width="7.28515625" customWidth="1"/>
    <col min="11" max="13" width="7.85546875" customWidth="1"/>
    <col min="14" max="14" width="7.28515625" customWidth="1"/>
    <col min="15" max="17" width="7.85546875" customWidth="1"/>
    <col min="18" max="18" width="7.28515625" customWidth="1"/>
    <col min="19" max="21" width="7.85546875" customWidth="1"/>
    <col min="22" max="22" width="7.28515625" customWidth="1"/>
    <col min="23" max="25" width="7.85546875" customWidth="1"/>
    <col min="26" max="26" width="7.28515625" customWidth="1"/>
    <col min="27" max="29" width="7.85546875" customWidth="1"/>
    <col min="30" max="30" width="7.28515625" customWidth="1"/>
    <col min="31" max="33" width="7.85546875" customWidth="1"/>
    <col min="34" max="34" width="7.28515625" customWidth="1"/>
    <col min="35" max="37" width="8.85546875" customWidth="1"/>
    <col min="38" max="38" width="7.28515625" customWidth="1"/>
    <col min="39" max="41" width="8.85546875" customWidth="1"/>
    <col min="42" max="42" width="7.28515625" customWidth="1"/>
    <col min="43" max="45" width="8.85546875" customWidth="1"/>
    <col min="46" max="46" width="7.28515625" customWidth="1"/>
    <col min="47" max="49" width="8.85546875" customWidth="1"/>
    <col min="50" max="50" width="7.28515625" customWidth="1"/>
    <col min="51" max="53" width="7.85546875" customWidth="1"/>
    <col min="54" max="54" width="7.28515625" customWidth="1"/>
    <col min="55" max="57" width="7.85546875" customWidth="1"/>
    <col min="58" max="58" width="7.28515625" customWidth="1"/>
    <col min="59" max="60" width="8.85546875" customWidth="1"/>
    <col min="61" max="61" width="8.7109375" customWidth="1"/>
    <col min="62" max="62" width="7.28515625" customWidth="1"/>
    <col min="63" max="64" width="7.85546875" customWidth="1"/>
    <col min="65" max="65" width="8.85546875" customWidth="1"/>
    <col min="66" max="66" width="7.85546875" customWidth="1"/>
    <col min="67" max="67" width="10.85546875" customWidth="1"/>
    <col min="68" max="68" width="10.5703125" customWidth="1"/>
    <col min="69" max="69" width="7.85546875" customWidth="1"/>
  </cols>
  <sheetData>
    <row r="1" spans="1:69" ht="15.75" customHeight="1" x14ac:dyDescent="0.2">
      <c r="A1" s="859" t="s">
        <v>0</v>
      </c>
      <c r="B1" s="856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  <c r="BQ1" s="75"/>
    </row>
    <row r="2" spans="1:69" ht="15.75" customHeight="1" x14ac:dyDescent="0.2">
      <c r="A2" s="13"/>
      <c r="B2" s="337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  <c r="BQ2" s="18"/>
    </row>
    <row r="3" spans="1:69" ht="15.75" customHeight="1" x14ac:dyDescent="0.2">
      <c r="A3" s="20" t="s">
        <v>4</v>
      </c>
      <c r="B3" s="338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27"/>
    </row>
    <row r="4" spans="1:69" ht="15.75" customHeight="1" x14ac:dyDescent="0.2">
      <c r="A4" s="318" t="s">
        <v>151</v>
      </c>
      <c r="B4" s="317" t="s">
        <v>152</v>
      </c>
      <c r="C4" s="317">
        <v>94</v>
      </c>
      <c r="D4" s="318">
        <v>90</v>
      </c>
      <c r="E4" s="328"/>
      <c r="F4" s="328"/>
      <c r="G4" s="318">
        <v>89</v>
      </c>
      <c r="H4" s="318">
        <v>89</v>
      </c>
      <c r="I4" s="328"/>
      <c r="J4" s="330"/>
      <c r="K4" s="318">
        <v>86</v>
      </c>
      <c r="L4" s="318">
        <v>87</v>
      </c>
      <c r="M4" s="328"/>
      <c r="N4" s="328"/>
      <c r="O4" s="318">
        <v>89</v>
      </c>
      <c r="P4" s="318">
        <v>86</v>
      </c>
      <c r="Q4" s="328"/>
      <c r="R4" s="328"/>
      <c r="S4" s="317">
        <v>81</v>
      </c>
      <c r="T4" s="318">
        <v>94</v>
      </c>
      <c r="U4" s="328"/>
      <c r="V4" s="328"/>
      <c r="W4" s="318">
        <v>81</v>
      </c>
      <c r="X4" s="318">
        <v>80</v>
      </c>
      <c r="Y4" s="328"/>
      <c r="Z4" s="330"/>
      <c r="AA4" s="318">
        <v>84</v>
      </c>
      <c r="AB4" s="318">
        <v>83</v>
      </c>
      <c r="AC4" s="328"/>
      <c r="AD4" s="328"/>
      <c r="AE4" s="318">
        <v>85</v>
      </c>
      <c r="AF4" s="318">
        <v>87</v>
      </c>
      <c r="AG4" s="328"/>
      <c r="AH4" s="328"/>
      <c r="AI4" s="317">
        <v>76</v>
      </c>
      <c r="AJ4" s="318">
        <v>73</v>
      </c>
      <c r="AK4" s="328"/>
      <c r="AL4" s="328"/>
      <c r="AM4" s="318">
        <v>78</v>
      </c>
      <c r="AN4" s="318">
        <v>75</v>
      </c>
      <c r="AO4" s="328"/>
      <c r="AP4" s="330"/>
      <c r="AQ4" s="318">
        <v>75</v>
      </c>
      <c r="AR4" s="318">
        <v>74</v>
      </c>
      <c r="AS4" s="328"/>
      <c r="AT4" s="328"/>
      <c r="AU4" s="318">
        <v>68</v>
      </c>
      <c r="AV4" s="318">
        <v>70</v>
      </c>
      <c r="AW4" s="328"/>
      <c r="AX4" s="328"/>
      <c r="AY4" s="317">
        <v>75</v>
      </c>
      <c r="AZ4" s="318">
        <v>75</v>
      </c>
      <c r="BA4" s="328"/>
      <c r="BB4" s="328"/>
      <c r="BC4" s="318">
        <v>67</v>
      </c>
      <c r="BD4" s="318">
        <v>74</v>
      </c>
      <c r="BE4" s="328"/>
      <c r="BF4" s="330"/>
      <c r="BG4" s="318">
        <v>79</v>
      </c>
      <c r="BH4" s="318">
        <v>74</v>
      </c>
      <c r="BI4" s="328"/>
      <c r="BJ4" s="328"/>
      <c r="BK4" s="318">
        <v>80</v>
      </c>
      <c r="BL4" s="318">
        <v>79</v>
      </c>
      <c r="BM4" s="328"/>
      <c r="BN4" s="328"/>
      <c r="BO4" s="317">
        <v>75</v>
      </c>
      <c r="BP4" s="321">
        <v>75</v>
      </c>
      <c r="BQ4" s="318"/>
    </row>
    <row r="5" spans="1:69" ht="15.75" customHeight="1" x14ac:dyDescent="0.2">
      <c r="A5" s="318" t="s">
        <v>153</v>
      </c>
      <c r="B5" s="317" t="s">
        <v>152</v>
      </c>
      <c r="C5" s="317">
        <v>97</v>
      </c>
      <c r="D5" s="318">
        <v>97</v>
      </c>
      <c r="E5" s="328"/>
      <c r="F5" s="328"/>
      <c r="G5" s="318">
        <v>97</v>
      </c>
      <c r="H5" s="318">
        <v>97</v>
      </c>
      <c r="I5" s="328"/>
      <c r="J5" s="330"/>
      <c r="K5" s="318">
        <v>97</v>
      </c>
      <c r="L5" s="318">
        <v>98</v>
      </c>
      <c r="M5" s="328"/>
      <c r="N5" s="328"/>
      <c r="O5" s="318">
        <v>95</v>
      </c>
      <c r="P5" s="318">
        <v>97</v>
      </c>
      <c r="Q5" s="328"/>
      <c r="R5" s="328"/>
      <c r="S5" s="317">
        <v>96</v>
      </c>
      <c r="T5" s="318">
        <v>94</v>
      </c>
      <c r="U5" s="328"/>
      <c r="V5" s="328"/>
      <c r="W5" s="318">
        <v>95</v>
      </c>
      <c r="X5" s="318">
        <v>95</v>
      </c>
      <c r="Y5" s="328"/>
      <c r="Z5" s="330"/>
      <c r="AA5" s="318">
        <v>96</v>
      </c>
      <c r="AB5" s="318">
        <v>94</v>
      </c>
      <c r="AC5" s="328"/>
      <c r="AD5" s="328"/>
      <c r="AE5" s="318">
        <v>93</v>
      </c>
      <c r="AF5" s="318">
        <v>96</v>
      </c>
      <c r="AG5" s="328"/>
      <c r="AH5" s="328"/>
      <c r="AI5" s="317">
        <v>89</v>
      </c>
      <c r="AJ5" s="318">
        <v>91</v>
      </c>
      <c r="AK5" s="328"/>
      <c r="AL5" s="328"/>
      <c r="AM5" s="318">
        <v>90</v>
      </c>
      <c r="AN5" s="318">
        <v>92</v>
      </c>
      <c r="AO5" s="328"/>
      <c r="AP5" s="330"/>
      <c r="AQ5" s="318">
        <v>93</v>
      </c>
      <c r="AR5" s="318">
        <v>90</v>
      </c>
      <c r="AS5" s="328"/>
      <c r="AT5" s="328"/>
      <c r="AU5" s="318">
        <v>94</v>
      </c>
      <c r="AV5" s="318">
        <v>94</v>
      </c>
      <c r="AW5" s="328"/>
      <c r="AX5" s="328"/>
      <c r="AY5" s="317">
        <v>96</v>
      </c>
      <c r="AZ5" s="318">
        <v>94</v>
      </c>
      <c r="BA5" s="328"/>
      <c r="BB5" s="328"/>
      <c r="BC5" s="318">
        <v>98</v>
      </c>
      <c r="BD5" s="318">
        <v>93</v>
      </c>
      <c r="BE5" s="328"/>
      <c r="BF5" s="330"/>
      <c r="BG5" s="318">
        <v>96</v>
      </c>
      <c r="BH5" s="318">
        <v>96</v>
      </c>
      <c r="BI5" s="328"/>
      <c r="BJ5" s="328"/>
      <c r="BK5" s="318">
        <v>92</v>
      </c>
      <c r="BL5" s="318">
        <v>93</v>
      </c>
      <c r="BM5" s="328"/>
      <c r="BN5" s="328"/>
      <c r="BO5" s="317">
        <v>96</v>
      </c>
      <c r="BP5" s="321">
        <v>96</v>
      </c>
      <c r="BQ5" s="318"/>
    </row>
    <row r="6" spans="1:69" ht="15.75" customHeight="1" x14ac:dyDescent="0.2">
      <c r="A6" s="318" t="s">
        <v>154</v>
      </c>
      <c r="B6" s="317" t="s">
        <v>152</v>
      </c>
      <c r="C6" s="317">
        <v>94</v>
      </c>
      <c r="D6" s="318">
        <v>91</v>
      </c>
      <c r="E6" s="328"/>
      <c r="F6" s="328"/>
      <c r="G6" s="318">
        <v>94</v>
      </c>
      <c r="H6" s="318">
        <v>93</v>
      </c>
      <c r="I6" s="328"/>
      <c r="J6" s="330"/>
      <c r="K6" s="318">
        <v>92</v>
      </c>
      <c r="L6" s="318">
        <v>92</v>
      </c>
      <c r="M6" s="328"/>
      <c r="N6" s="328"/>
      <c r="O6" s="318">
        <v>92</v>
      </c>
      <c r="P6" s="318">
        <v>92</v>
      </c>
      <c r="Q6" s="328"/>
      <c r="R6" s="328"/>
      <c r="S6" s="317">
        <v>88</v>
      </c>
      <c r="T6" s="318">
        <v>92</v>
      </c>
      <c r="U6" s="328"/>
      <c r="V6" s="328"/>
      <c r="W6" s="318">
        <v>89</v>
      </c>
      <c r="X6" s="318">
        <v>90</v>
      </c>
      <c r="Y6" s="328"/>
      <c r="Z6" s="330"/>
      <c r="AA6" s="318">
        <v>88</v>
      </c>
      <c r="AB6" s="318">
        <v>88</v>
      </c>
      <c r="AC6" s="328"/>
      <c r="AD6" s="328"/>
      <c r="AE6" s="318">
        <v>89</v>
      </c>
      <c r="AF6" s="318">
        <v>89</v>
      </c>
      <c r="AG6" s="328"/>
      <c r="AH6" s="328"/>
      <c r="AI6" s="317">
        <v>82</v>
      </c>
      <c r="AJ6" s="318">
        <v>83</v>
      </c>
      <c r="AK6" s="328"/>
      <c r="AL6" s="328"/>
      <c r="AM6" s="318">
        <v>83</v>
      </c>
      <c r="AN6" s="318">
        <v>84</v>
      </c>
      <c r="AO6" s="328"/>
      <c r="AP6" s="330"/>
      <c r="AQ6" s="318">
        <v>86</v>
      </c>
      <c r="AR6" s="318">
        <v>86</v>
      </c>
      <c r="AS6" s="328"/>
      <c r="AT6" s="328"/>
      <c r="AU6" s="318">
        <v>85</v>
      </c>
      <c r="AV6" s="318">
        <v>85</v>
      </c>
      <c r="AW6" s="328"/>
      <c r="AX6" s="328"/>
      <c r="AY6" s="317">
        <v>88</v>
      </c>
      <c r="AZ6" s="318">
        <v>88</v>
      </c>
      <c r="BA6" s="328"/>
      <c r="BB6" s="328"/>
      <c r="BC6" s="318">
        <v>87</v>
      </c>
      <c r="BD6" s="318">
        <v>88</v>
      </c>
      <c r="BE6" s="328"/>
      <c r="BF6" s="330"/>
      <c r="BG6" s="318">
        <v>88</v>
      </c>
      <c r="BH6" s="318">
        <v>86</v>
      </c>
      <c r="BI6" s="328"/>
      <c r="BJ6" s="328"/>
      <c r="BK6" s="318">
        <v>89</v>
      </c>
      <c r="BL6" s="318">
        <v>87</v>
      </c>
      <c r="BM6" s="328"/>
      <c r="BN6" s="328"/>
      <c r="BO6" s="317">
        <v>90</v>
      </c>
      <c r="BP6" s="321">
        <v>94</v>
      </c>
      <c r="BQ6" s="318"/>
    </row>
    <row r="7" spans="1:69" ht="15.75" customHeight="1" x14ac:dyDescent="0.2">
      <c r="A7" s="36" t="s">
        <v>110</v>
      </c>
      <c r="B7" s="339">
        <v>1.1000000000000001E-3</v>
      </c>
      <c r="C7" s="39">
        <v>4.3E-3</v>
      </c>
      <c r="D7" s="36">
        <v>1.1299999999999999E-2</v>
      </c>
      <c r="E7" s="49">
        <v>7.7999999999999996E-3</v>
      </c>
      <c r="F7" s="49">
        <v>4.9497474679999999E-3</v>
      </c>
      <c r="G7" s="36">
        <v>0.02</v>
      </c>
      <c r="H7" s="36">
        <v>1.9599999999999999E-2</v>
      </c>
      <c r="I7" s="49">
        <v>1.9800000000000002E-2</v>
      </c>
      <c r="J7" s="57">
        <v>2.8284271250000003E-4</v>
      </c>
      <c r="K7" s="36">
        <v>2.7699999999999999E-2</v>
      </c>
      <c r="L7" s="36">
        <v>3.2099999999999997E-2</v>
      </c>
      <c r="M7" s="49">
        <v>2.9899999999999999E-2</v>
      </c>
      <c r="N7" s="49">
        <v>3.111269837E-3</v>
      </c>
      <c r="O7" s="36">
        <v>6.8699999999999997E-2</v>
      </c>
      <c r="P7" s="36">
        <v>6.4299999999999996E-2</v>
      </c>
      <c r="Q7" s="49">
        <v>6.6500000000000004E-2</v>
      </c>
      <c r="R7" s="49">
        <v>3.111269837E-3</v>
      </c>
      <c r="S7" s="39">
        <v>4.3099999999999999E-2</v>
      </c>
      <c r="T7" s="36">
        <v>4.3799999999999999E-2</v>
      </c>
      <c r="U7" s="49">
        <v>4.3450000000000003E-2</v>
      </c>
      <c r="V7" s="49">
        <v>4.9497474680000001E-4</v>
      </c>
      <c r="W7" s="36">
        <v>0.38879999999999998</v>
      </c>
      <c r="X7" s="36">
        <v>0.37640000000000001</v>
      </c>
      <c r="Y7" s="49">
        <v>0.3826</v>
      </c>
      <c r="Z7" s="57">
        <v>8.7681240869999996E-3</v>
      </c>
      <c r="AA7" s="36">
        <v>4.8899999999999999E-2</v>
      </c>
      <c r="AB7" s="36">
        <v>4.24E-2</v>
      </c>
      <c r="AC7" s="49">
        <v>4.5650000000000003E-2</v>
      </c>
      <c r="AD7" s="49">
        <v>4.5961940780000002E-3</v>
      </c>
      <c r="AE7" s="36">
        <v>0.73580000000000001</v>
      </c>
      <c r="AF7" s="36">
        <v>0.74719999999999998</v>
      </c>
      <c r="AG7" s="49">
        <v>0.74150000000000005</v>
      </c>
      <c r="AH7" s="49">
        <v>8.0610173059999998E-3</v>
      </c>
      <c r="AI7" s="39">
        <v>1.09E-2</v>
      </c>
      <c r="AJ7" s="36">
        <v>8.3000000000000001E-3</v>
      </c>
      <c r="AK7" s="49">
        <v>9.5999999999999992E-3</v>
      </c>
      <c r="AL7" s="49">
        <v>1.8384776309999999E-3</v>
      </c>
      <c r="AM7" s="36">
        <v>2.7900000000000001E-2</v>
      </c>
      <c r="AN7" s="36">
        <v>2.8199999999999999E-2</v>
      </c>
      <c r="AO7" s="49">
        <v>2.8049999999999999E-2</v>
      </c>
      <c r="AP7" s="57">
        <v>2.1213203439999999E-4</v>
      </c>
      <c r="AQ7" s="36">
        <v>4.6399999999999997E-2</v>
      </c>
      <c r="AR7" s="36">
        <v>4.7699999999999999E-2</v>
      </c>
      <c r="AS7" s="49">
        <v>4.7050000000000002E-2</v>
      </c>
      <c r="AT7" s="49">
        <v>9.1923881549999995E-4</v>
      </c>
      <c r="AU7" s="36">
        <v>0.62939999999999996</v>
      </c>
      <c r="AV7" s="36">
        <v>0.64339999999999997</v>
      </c>
      <c r="AW7" s="49">
        <v>0.63639999999999997</v>
      </c>
      <c r="AX7" s="49">
        <v>9.8994949370000002E-3</v>
      </c>
      <c r="AY7" s="39">
        <v>2.63E-2</v>
      </c>
      <c r="AZ7" s="36">
        <v>2.5499999999999998E-2</v>
      </c>
      <c r="BA7" s="49">
        <v>2.5899999999999999E-2</v>
      </c>
      <c r="BB7" s="49">
        <v>5.6568542489999997E-4</v>
      </c>
      <c r="BC7" s="36">
        <v>0.2641</v>
      </c>
      <c r="BD7" s="36">
        <v>0.25669999999999998</v>
      </c>
      <c r="BE7" s="49">
        <v>0.26040000000000002</v>
      </c>
      <c r="BF7" s="57">
        <v>5.2325901810000002E-3</v>
      </c>
      <c r="BG7" s="36">
        <v>2.5100000000000001E-2</v>
      </c>
      <c r="BH7" s="36">
        <v>2.5899999999999999E-2</v>
      </c>
      <c r="BI7" s="49">
        <v>2.5499999999999998E-2</v>
      </c>
      <c r="BJ7" s="49">
        <v>5.6568542489999997E-4</v>
      </c>
      <c r="BK7" s="36">
        <v>0.1182</v>
      </c>
      <c r="BL7" s="36">
        <v>9.8500000000000004E-2</v>
      </c>
      <c r="BM7" s="49">
        <v>0.10835</v>
      </c>
      <c r="BN7" s="49">
        <v>1.393000359E-2</v>
      </c>
      <c r="BO7" s="39">
        <v>1.37E-2</v>
      </c>
      <c r="BP7" s="41">
        <v>4.7999999999999996E-3</v>
      </c>
      <c r="BQ7" s="36"/>
    </row>
    <row r="8" spans="1:69" ht="15.75" customHeight="1" x14ac:dyDescent="0.2">
      <c r="A8" s="36" t="s">
        <v>111</v>
      </c>
      <c r="B8" s="339">
        <v>8.0000000000000002E-3</v>
      </c>
      <c r="C8" s="39">
        <v>1.18E-2</v>
      </c>
      <c r="D8" s="36">
        <v>8.8999999999999999E-3</v>
      </c>
      <c r="E8" s="49">
        <v>1.035E-2</v>
      </c>
      <c r="F8" s="49">
        <v>2.0506096650000001E-3</v>
      </c>
      <c r="G8" s="36">
        <v>9.9000000000000008E-3</v>
      </c>
      <c r="H8" s="36">
        <v>1.29E-2</v>
      </c>
      <c r="I8" s="49">
        <v>1.14E-2</v>
      </c>
      <c r="J8" s="57">
        <v>2.1213203439999998E-3</v>
      </c>
      <c r="K8" s="36">
        <v>1.2200000000000001E-2</v>
      </c>
      <c r="L8" s="36" t="s">
        <v>12</v>
      </c>
      <c r="M8" s="49">
        <v>1.2200000000000001E-2</v>
      </c>
      <c r="N8" s="49" t="s">
        <v>181</v>
      </c>
      <c r="O8" s="36" t="s">
        <v>12</v>
      </c>
      <c r="P8" s="36">
        <v>1.17E-2</v>
      </c>
      <c r="Q8" s="49">
        <v>1.17E-2</v>
      </c>
      <c r="R8" s="49" t="s">
        <v>181</v>
      </c>
      <c r="S8" s="39" t="s">
        <v>12</v>
      </c>
      <c r="T8" s="36" t="s">
        <v>12</v>
      </c>
      <c r="U8" s="49" t="s">
        <v>181</v>
      </c>
      <c r="V8" s="49" t="s">
        <v>181</v>
      </c>
      <c r="W8" s="36">
        <v>1.09E-2</v>
      </c>
      <c r="X8" s="36" t="s">
        <v>12</v>
      </c>
      <c r="Y8" s="49">
        <v>1.09E-2</v>
      </c>
      <c r="Z8" s="57" t="s">
        <v>181</v>
      </c>
      <c r="AA8" s="36">
        <v>1.47E-2</v>
      </c>
      <c r="AB8" s="36">
        <v>1.38E-2</v>
      </c>
      <c r="AC8" s="49">
        <v>1.4250000000000001E-2</v>
      </c>
      <c r="AD8" s="49">
        <v>6.3639610310000001E-4</v>
      </c>
      <c r="AE8" s="36">
        <v>1.1900000000000001E-2</v>
      </c>
      <c r="AF8" s="36">
        <v>1.3599999999999999E-2</v>
      </c>
      <c r="AG8" s="49">
        <v>1.2749999999999999E-2</v>
      </c>
      <c r="AH8" s="49">
        <v>1.2020815280000001E-3</v>
      </c>
      <c r="AI8" s="39">
        <v>3.3099999999999997E-2</v>
      </c>
      <c r="AJ8" s="36">
        <v>3.9600000000000003E-2</v>
      </c>
      <c r="AK8" s="49">
        <v>3.635E-2</v>
      </c>
      <c r="AL8" s="49">
        <v>4.5961940780000002E-3</v>
      </c>
      <c r="AM8" s="36">
        <v>4.0399999999999998E-2</v>
      </c>
      <c r="AN8" s="36">
        <v>3.2300000000000002E-2</v>
      </c>
      <c r="AO8" s="49">
        <v>3.635E-2</v>
      </c>
      <c r="AP8" s="57">
        <v>5.7275649279999999E-3</v>
      </c>
      <c r="AQ8" s="36">
        <v>1.61E-2</v>
      </c>
      <c r="AR8" s="36">
        <v>2.4400000000000002E-2</v>
      </c>
      <c r="AS8" s="49">
        <v>2.0250000000000001E-2</v>
      </c>
      <c r="AT8" s="49">
        <v>5.8689862840000002E-3</v>
      </c>
      <c r="AU8" s="36">
        <v>2.8799999999999999E-2</v>
      </c>
      <c r="AV8" s="36">
        <v>2.0799999999999999E-2</v>
      </c>
      <c r="AW8" s="49">
        <v>2.4799999999999999E-2</v>
      </c>
      <c r="AX8" s="49">
        <v>5.6568542489999997E-3</v>
      </c>
      <c r="AY8" s="39">
        <v>2.5600000000000001E-2</v>
      </c>
      <c r="AZ8" s="36">
        <v>1.55E-2</v>
      </c>
      <c r="BA8" s="49">
        <v>2.0549999999999999E-2</v>
      </c>
      <c r="BB8" s="49">
        <v>7.1417784900000003E-3</v>
      </c>
      <c r="BC8" s="36">
        <v>1.9900000000000001E-2</v>
      </c>
      <c r="BD8" s="36">
        <v>2.01E-2</v>
      </c>
      <c r="BE8" s="49">
        <v>0.02</v>
      </c>
      <c r="BF8" s="57">
        <v>1.414213562E-4</v>
      </c>
      <c r="BG8" s="36">
        <v>1.54E-2</v>
      </c>
      <c r="BH8" s="36">
        <v>1.34E-2</v>
      </c>
      <c r="BI8" s="49">
        <v>1.44E-2</v>
      </c>
      <c r="BJ8" s="49">
        <v>1.414213562E-3</v>
      </c>
      <c r="BK8" s="36">
        <v>2.35E-2</v>
      </c>
      <c r="BL8" s="36">
        <v>1.6400000000000001E-2</v>
      </c>
      <c r="BM8" s="49">
        <v>1.9949999999999999E-2</v>
      </c>
      <c r="BN8" s="49">
        <v>5.0204581459999996E-3</v>
      </c>
      <c r="BO8" s="39">
        <v>1.7899999999999999E-2</v>
      </c>
      <c r="BP8" s="41">
        <v>1.1299999999999999E-2</v>
      </c>
      <c r="BQ8" s="36"/>
    </row>
    <row r="9" spans="1:69" ht="15.75" customHeight="1" x14ac:dyDescent="0.2">
      <c r="A9" s="36" t="s">
        <v>112</v>
      </c>
      <c r="B9" s="339">
        <v>1.61E-2</v>
      </c>
      <c r="C9" s="39">
        <v>0.14710000000000001</v>
      </c>
      <c r="D9" s="36">
        <v>0.104</v>
      </c>
      <c r="E9" s="49">
        <v>0.12554999999999999</v>
      </c>
      <c r="F9" s="49">
        <v>3.0476302269999998E-2</v>
      </c>
      <c r="G9" s="36">
        <v>8.4000000000000005E-2</v>
      </c>
      <c r="H9" s="36">
        <v>6.4399999999999999E-2</v>
      </c>
      <c r="I9" s="49">
        <v>7.4200000000000002E-2</v>
      </c>
      <c r="J9" s="57">
        <v>1.3859292909999999E-2</v>
      </c>
      <c r="K9" s="36">
        <v>4.3400000000000001E-2</v>
      </c>
      <c r="L9" s="36">
        <v>2.98E-2</v>
      </c>
      <c r="M9" s="49">
        <v>3.6600000000000001E-2</v>
      </c>
      <c r="N9" s="49">
        <v>9.6166522240000007E-3</v>
      </c>
      <c r="O9" s="36">
        <v>2.07E-2</v>
      </c>
      <c r="P9" s="36">
        <v>1.8100000000000002E-2</v>
      </c>
      <c r="Q9" s="49">
        <v>1.9400000000000001E-2</v>
      </c>
      <c r="R9" s="49">
        <v>1.8384776309999999E-3</v>
      </c>
      <c r="S9" s="39">
        <v>1.9400000000000001E-2</v>
      </c>
      <c r="T9" s="36">
        <v>1.67E-2</v>
      </c>
      <c r="U9" s="49">
        <v>1.805E-2</v>
      </c>
      <c r="V9" s="49">
        <v>1.9091883090000001E-3</v>
      </c>
      <c r="W9" s="36">
        <v>5.62E-2</v>
      </c>
      <c r="X9" s="36">
        <v>3.0800000000000001E-2</v>
      </c>
      <c r="Y9" s="49">
        <v>4.3499999999999997E-2</v>
      </c>
      <c r="Z9" s="57">
        <v>1.796051224E-2</v>
      </c>
      <c r="AA9" s="36">
        <v>3.0099999999999998E-2</v>
      </c>
      <c r="AB9" s="36">
        <v>2.6100000000000002E-2</v>
      </c>
      <c r="AC9" s="49">
        <v>2.81E-2</v>
      </c>
      <c r="AD9" s="49">
        <v>2.828427125E-3</v>
      </c>
      <c r="AE9" s="36">
        <v>2.1700000000000001E-2</v>
      </c>
      <c r="AF9" s="36">
        <v>2.1100000000000001E-2</v>
      </c>
      <c r="AG9" s="49">
        <v>2.1399999999999999E-2</v>
      </c>
      <c r="AH9" s="49">
        <v>4.242640687E-4</v>
      </c>
      <c r="AI9" s="39">
        <v>4.5199999999999997E-2</v>
      </c>
      <c r="AJ9" s="36">
        <v>4.2099999999999999E-2</v>
      </c>
      <c r="AK9" s="49">
        <v>4.3650000000000001E-2</v>
      </c>
      <c r="AL9" s="49">
        <v>2.192031022E-3</v>
      </c>
      <c r="AM9" s="36">
        <v>4.07E-2</v>
      </c>
      <c r="AN9" s="36">
        <v>3.7400000000000003E-2</v>
      </c>
      <c r="AO9" s="49">
        <v>3.9050000000000001E-2</v>
      </c>
      <c r="AP9" s="57">
        <v>2.333452378E-3</v>
      </c>
      <c r="AQ9" s="36">
        <v>7.8799999999999995E-2</v>
      </c>
      <c r="AR9" s="36">
        <v>5.2699999999999997E-2</v>
      </c>
      <c r="AS9" s="49">
        <v>6.5750000000000003E-2</v>
      </c>
      <c r="AT9" s="49">
        <v>1.8455486989999999E-2</v>
      </c>
      <c r="AU9" s="36">
        <v>3.8399999999999997E-2</v>
      </c>
      <c r="AV9" s="36">
        <v>3.2899999999999999E-2</v>
      </c>
      <c r="AW9" s="49">
        <v>3.5650000000000001E-2</v>
      </c>
      <c r="AX9" s="49">
        <v>3.889087297E-3</v>
      </c>
      <c r="AY9" s="39">
        <v>2.41E-2</v>
      </c>
      <c r="AZ9" s="36">
        <v>2.47E-2</v>
      </c>
      <c r="BA9" s="49">
        <v>2.4400000000000002E-2</v>
      </c>
      <c r="BB9" s="49">
        <v>4.242640687E-4</v>
      </c>
      <c r="BC9" s="36">
        <v>2.1700000000000001E-2</v>
      </c>
      <c r="BD9" s="36">
        <v>2.2499999999999999E-2</v>
      </c>
      <c r="BE9" s="49">
        <v>2.2100000000000002E-2</v>
      </c>
      <c r="BF9" s="57">
        <v>5.6568542489999997E-4</v>
      </c>
      <c r="BG9" s="36">
        <v>3.9100000000000003E-2</v>
      </c>
      <c r="BH9" s="36">
        <v>3.7699999999999997E-2</v>
      </c>
      <c r="BI9" s="49">
        <v>3.8399999999999997E-2</v>
      </c>
      <c r="BJ9" s="49">
        <v>9.899494937000001E-4</v>
      </c>
      <c r="BK9" s="36">
        <v>9.4399999999999998E-2</v>
      </c>
      <c r="BL9" s="36">
        <v>6.2199999999999998E-2</v>
      </c>
      <c r="BM9" s="49">
        <v>7.8299999999999995E-2</v>
      </c>
      <c r="BN9" s="49">
        <v>2.2768838350000001E-2</v>
      </c>
      <c r="BO9" s="39">
        <v>1.89E-2</v>
      </c>
      <c r="BP9" s="41" t="s">
        <v>12</v>
      </c>
      <c r="BQ9" s="36"/>
    </row>
    <row r="10" spans="1:69" ht="15.75" customHeight="1" x14ac:dyDescent="0.2">
      <c r="A10" s="36" t="s">
        <v>113</v>
      </c>
      <c r="B10" s="339">
        <v>2.9999999999999997E-4</v>
      </c>
      <c r="C10" s="39">
        <v>3.4799999999999998E-2</v>
      </c>
      <c r="D10" s="36">
        <v>3.5499999999999997E-2</v>
      </c>
      <c r="E10" s="49">
        <v>3.5150000000000001E-2</v>
      </c>
      <c r="F10" s="49">
        <v>4.9497474680000001E-4</v>
      </c>
      <c r="G10" s="36">
        <v>3.44E-2</v>
      </c>
      <c r="H10" s="36">
        <v>3.4700000000000002E-2</v>
      </c>
      <c r="I10" s="49">
        <v>3.4549999999999997E-2</v>
      </c>
      <c r="J10" s="57">
        <v>2.1213203439999999E-4</v>
      </c>
      <c r="K10" s="36">
        <v>3.5099999999999999E-2</v>
      </c>
      <c r="L10" s="36">
        <v>3.5299999999999998E-2</v>
      </c>
      <c r="M10" s="49">
        <v>3.5200000000000002E-2</v>
      </c>
      <c r="N10" s="49">
        <v>1.414213562E-4</v>
      </c>
      <c r="O10" s="36">
        <v>3.6600000000000001E-2</v>
      </c>
      <c r="P10" s="36">
        <v>3.5799999999999998E-2</v>
      </c>
      <c r="Q10" s="49">
        <v>3.6200000000000003E-2</v>
      </c>
      <c r="R10" s="49">
        <v>5.6568542489999997E-4</v>
      </c>
      <c r="S10" s="39">
        <v>3.8899999999999997E-2</v>
      </c>
      <c r="T10" s="36">
        <v>3.7400000000000003E-2</v>
      </c>
      <c r="U10" s="49">
        <v>3.8150000000000003E-2</v>
      </c>
      <c r="V10" s="49">
        <v>1.0606601719999999E-3</v>
      </c>
      <c r="W10" s="36">
        <v>3.9899999999999998E-2</v>
      </c>
      <c r="X10" s="36">
        <v>3.95E-2</v>
      </c>
      <c r="Y10" s="49">
        <v>3.9699999999999999E-2</v>
      </c>
      <c r="Z10" s="57">
        <v>2.8284271250000003E-4</v>
      </c>
      <c r="AA10" s="36">
        <v>3.5999999999999997E-2</v>
      </c>
      <c r="AB10" s="36">
        <v>3.6299999999999999E-2</v>
      </c>
      <c r="AC10" s="49">
        <v>3.6150000000000002E-2</v>
      </c>
      <c r="AD10" s="49">
        <v>2.1213203439999999E-4</v>
      </c>
      <c r="AE10" s="36">
        <v>3.7600000000000001E-2</v>
      </c>
      <c r="AF10" s="36">
        <v>3.73E-2</v>
      </c>
      <c r="AG10" s="49">
        <v>3.7449999999999997E-2</v>
      </c>
      <c r="AH10" s="49">
        <v>2.1213203439999999E-4</v>
      </c>
      <c r="AI10" s="39">
        <v>4.7999999999999996E-3</v>
      </c>
      <c r="AJ10" s="36">
        <v>4.4999999999999997E-3</v>
      </c>
      <c r="AK10" s="49">
        <v>4.6499999999999996E-3</v>
      </c>
      <c r="AL10" s="49">
        <v>2.1213203439999999E-4</v>
      </c>
      <c r="AM10" s="36">
        <v>4.5999999999999999E-3</v>
      </c>
      <c r="AN10" s="36">
        <v>4.4999999999999997E-3</v>
      </c>
      <c r="AO10" s="49">
        <v>4.5500000000000002E-3</v>
      </c>
      <c r="AP10" s="57">
        <v>7.0710678120000005E-5</v>
      </c>
      <c r="AQ10" s="36">
        <v>2.86E-2</v>
      </c>
      <c r="AR10" s="36">
        <v>2.8899999999999999E-2</v>
      </c>
      <c r="AS10" s="49">
        <v>2.8750000000000001E-2</v>
      </c>
      <c r="AT10" s="49">
        <v>2.1213203439999999E-4</v>
      </c>
      <c r="AU10" s="36">
        <v>0.03</v>
      </c>
      <c r="AV10" s="36">
        <v>3.0300000000000001E-2</v>
      </c>
      <c r="AW10" s="49">
        <v>3.015E-2</v>
      </c>
      <c r="AX10" s="49">
        <v>2.1213203439999999E-4</v>
      </c>
      <c r="AY10" s="39">
        <v>2.92E-2</v>
      </c>
      <c r="AZ10" s="36">
        <v>2.9600000000000001E-2</v>
      </c>
      <c r="BA10" s="49">
        <v>2.9399999999999999E-2</v>
      </c>
      <c r="BB10" s="49">
        <v>2.8284271250000003E-4</v>
      </c>
      <c r="BC10" s="36">
        <v>3.0499999999999999E-2</v>
      </c>
      <c r="BD10" s="36">
        <v>3.0300000000000001E-2</v>
      </c>
      <c r="BE10" s="49">
        <v>3.04E-2</v>
      </c>
      <c r="BF10" s="57">
        <v>1.414213562E-4</v>
      </c>
      <c r="BG10" s="36">
        <v>2.98E-2</v>
      </c>
      <c r="BH10" s="36">
        <v>3.0499999999999999E-2</v>
      </c>
      <c r="BI10" s="49">
        <v>3.015E-2</v>
      </c>
      <c r="BJ10" s="49">
        <v>4.9497474680000001E-4</v>
      </c>
      <c r="BK10" s="36">
        <v>3.2899999999999999E-2</v>
      </c>
      <c r="BL10" s="36">
        <v>3.0800000000000001E-2</v>
      </c>
      <c r="BM10" s="49">
        <v>3.1850000000000003E-2</v>
      </c>
      <c r="BN10" s="49">
        <v>1.48492424E-3</v>
      </c>
      <c r="BO10" s="39">
        <v>2.64E-2</v>
      </c>
      <c r="BP10" s="41">
        <v>2.5399999999999999E-2</v>
      </c>
      <c r="BQ10" s="36"/>
    </row>
    <row r="11" spans="1:69" ht="15.75" customHeight="1" x14ac:dyDescent="0.2">
      <c r="A11" s="36" t="s">
        <v>114</v>
      </c>
      <c r="B11" s="339">
        <v>2.0000000000000001E-4</v>
      </c>
      <c r="C11" s="39">
        <v>2.9999999999999997E-4</v>
      </c>
      <c r="D11" s="36" t="s">
        <v>12</v>
      </c>
      <c r="E11" s="49">
        <v>2.9999999999999997E-4</v>
      </c>
      <c r="F11" s="49" t="s">
        <v>181</v>
      </c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49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 t="s">
        <v>12</v>
      </c>
      <c r="X11" s="36" t="s">
        <v>12</v>
      </c>
      <c r="Y11" s="49" t="s">
        <v>181</v>
      </c>
      <c r="Z11" s="57" t="s">
        <v>181</v>
      </c>
      <c r="AA11" s="36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49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6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49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6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  <c r="BQ11" s="36"/>
    </row>
    <row r="12" spans="1:69" ht="15.75" customHeight="1" x14ac:dyDescent="0.2">
      <c r="A12" s="36" t="s">
        <v>115</v>
      </c>
      <c r="B12" s="339">
        <v>2.5399999999999999E-2</v>
      </c>
      <c r="C12" s="39">
        <v>12.157400000000001</v>
      </c>
      <c r="D12" s="36">
        <v>11.9152</v>
      </c>
      <c r="E12" s="49">
        <v>12.036300000000001</v>
      </c>
      <c r="F12" s="49">
        <v>0.1712612624</v>
      </c>
      <c r="G12" s="36">
        <v>12.082100000000001</v>
      </c>
      <c r="H12" s="36">
        <v>11.8004</v>
      </c>
      <c r="I12" s="49">
        <v>11.94125</v>
      </c>
      <c r="J12" s="57">
        <v>0.19919198029999999</v>
      </c>
      <c r="K12" s="36">
        <v>15.6074</v>
      </c>
      <c r="L12" s="36">
        <v>15.544700000000001</v>
      </c>
      <c r="M12" s="49">
        <v>15.57605</v>
      </c>
      <c r="N12" s="49">
        <v>4.4335595179999999E-2</v>
      </c>
      <c r="O12" s="36">
        <v>16.714600000000001</v>
      </c>
      <c r="P12" s="36">
        <v>15.8383</v>
      </c>
      <c r="Q12" s="49">
        <v>16.276450000000001</v>
      </c>
      <c r="R12" s="49">
        <v>0.61963767240000001</v>
      </c>
      <c r="S12" s="39">
        <v>21.6493</v>
      </c>
      <c r="T12" s="36">
        <v>23.369599999999998</v>
      </c>
      <c r="U12" s="49">
        <v>22.509450000000001</v>
      </c>
      <c r="V12" s="49">
        <v>1.2164357960000001</v>
      </c>
      <c r="W12" s="36">
        <v>21.978200000000001</v>
      </c>
      <c r="X12" s="36">
        <v>21.671800000000001</v>
      </c>
      <c r="Y12" s="49">
        <v>21.824999999999999</v>
      </c>
      <c r="Z12" s="57">
        <v>0.2166575178</v>
      </c>
      <c r="AA12" s="36">
        <v>33.648400000000002</v>
      </c>
      <c r="AB12" s="36">
        <v>33.5503</v>
      </c>
      <c r="AC12" s="49">
        <v>33.599350000000001</v>
      </c>
      <c r="AD12" s="49">
        <v>6.9367175229999994E-2</v>
      </c>
      <c r="AE12" s="36">
        <v>34.453899999999997</v>
      </c>
      <c r="AF12" s="36">
        <v>34.427199999999999</v>
      </c>
      <c r="AG12" s="49">
        <v>34.440550000000002</v>
      </c>
      <c r="AH12" s="49">
        <v>1.8879751060000002E-2</v>
      </c>
      <c r="AI12" s="39">
        <v>335.9796</v>
      </c>
      <c r="AJ12" s="36">
        <v>329.49959999999999</v>
      </c>
      <c r="AK12" s="49">
        <v>332.7396</v>
      </c>
      <c r="AL12" s="49">
        <v>4.5820519419999997</v>
      </c>
      <c r="AM12" s="36">
        <v>320.50580000000002</v>
      </c>
      <c r="AN12" s="36">
        <v>317.24349999999998</v>
      </c>
      <c r="AO12" s="49">
        <v>318.87464999999997</v>
      </c>
      <c r="AP12" s="57">
        <v>2.3067944520000001</v>
      </c>
      <c r="AQ12" s="36">
        <v>103.7706</v>
      </c>
      <c r="AR12" s="36">
        <v>101.2222</v>
      </c>
      <c r="AS12" s="49">
        <v>102.49639999999999</v>
      </c>
      <c r="AT12" s="49">
        <v>1.801990921</v>
      </c>
      <c r="AU12" s="36">
        <v>98.414299999999997</v>
      </c>
      <c r="AV12" s="36">
        <v>101.67919999999999</v>
      </c>
      <c r="AW12" s="49">
        <v>100.04675</v>
      </c>
      <c r="AX12" s="49">
        <v>2.3086329299999999</v>
      </c>
      <c r="AY12" s="39">
        <v>74.040199999999999</v>
      </c>
      <c r="AZ12" s="36">
        <v>72.878900000000002</v>
      </c>
      <c r="BA12" s="49">
        <v>73.459549999999993</v>
      </c>
      <c r="BB12" s="49">
        <v>0.821163105</v>
      </c>
      <c r="BC12" s="36">
        <v>69.178600000000003</v>
      </c>
      <c r="BD12" s="36">
        <v>72.485299999999995</v>
      </c>
      <c r="BE12" s="49">
        <v>70.831950000000006</v>
      </c>
      <c r="BF12" s="57">
        <v>2.3381899929999999</v>
      </c>
      <c r="BG12" s="36">
        <v>53.73</v>
      </c>
      <c r="BH12" s="36">
        <v>52.206200000000003</v>
      </c>
      <c r="BI12" s="49">
        <v>52.9681</v>
      </c>
      <c r="BJ12" s="49">
        <v>1.0774893130000001</v>
      </c>
      <c r="BK12" s="36">
        <v>54.241999999999997</v>
      </c>
      <c r="BL12" s="36">
        <v>53.306100000000001</v>
      </c>
      <c r="BM12" s="49">
        <v>53.774050000000003</v>
      </c>
      <c r="BN12" s="49">
        <v>0.66178123649999998</v>
      </c>
      <c r="BO12" s="39">
        <v>22.164999999999999</v>
      </c>
      <c r="BP12" s="41">
        <v>21.738700000000001</v>
      </c>
      <c r="BQ12" s="36"/>
    </row>
    <row r="13" spans="1:69" ht="15.75" customHeight="1" x14ac:dyDescent="0.2">
      <c r="A13" s="36" t="s">
        <v>116</v>
      </c>
      <c r="B13" s="339">
        <v>5.9999999999999995E-4</v>
      </c>
      <c r="C13" s="39" t="s">
        <v>12</v>
      </c>
      <c r="D13" s="36" t="s">
        <v>12</v>
      </c>
      <c r="E13" s="49" t="s">
        <v>181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1.1000000000000001E-3</v>
      </c>
      <c r="L13" s="36">
        <v>8.9999999999999998E-4</v>
      </c>
      <c r="M13" s="49">
        <v>1E-3</v>
      </c>
      <c r="N13" s="49">
        <v>1.414213562E-4</v>
      </c>
      <c r="O13" s="36">
        <v>1.1999999999999999E-3</v>
      </c>
      <c r="P13" s="36">
        <v>1.1999999999999999E-3</v>
      </c>
      <c r="Q13" s="49">
        <v>1.1999999999999999E-3</v>
      </c>
      <c r="R13" s="49">
        <v>0</v>
      </c>
      <c r="S13" s="39">
        <v>1.9E-3</v>
      </c>
      <c r="T13" s="36">
        <v>2.8E-3</v>
      </c>
      <c r="U13" s="49">
        <v>2.3500000000000001E-3</v>
      </c>
      <c r="V13" s="49">
        <v>6.3639610310000001E-4</v>
      </c>
      <c r="W13" s="36">
        <v>2.5999999999999999E-3</v>
      </c>
      <c r="X13" s="36">
        <v>2.5999999999999999E-3</v>
      </c>
      <c r="Y13" s="49">
        <v>2.5999999999999999E-3</v>
      </c>
      <c r="Z13" s="57">
        <v>0</v>
      </c>
      <c r="AA13" s="36">
        <v>3.5000000000000001E-3</v>
      </c>
      <c r="AB13" s="36">
        <v>3.8999999999999998E-3</v>
      </c>
      <c r="AC13" s="49">
        <v>3.7000000000000002E-3</v>
      </c>
      <c r="AD13" s="49">
        <v>2.8284271250000003E-4</v>
      </c>
      <c r="AE13" s="36">
        <v>4.5999999999999999E-3</v>
      </c>
      <c r="AF13" s="36">
        <v>4.1999999999999997E-3</v>
      </c>
      <c r="AG13" s="49">
        <v>4.4000000000000003E-3</v>
      </c>
      <c r="AH13" s="49">
        <v>2.8284271250000003E-4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6">
        <v>3.2000000000000002E-3</v>
      </c>
      <c r="AR13" s="36">
        <v>2.8E-3</v>
      </c>
      <c r="AS13" s="49">
        <v>3.0000000000000001E-3</v>
      </c>
      <c r="AT13" s="49">
        <v>2.8284271250000003E-4</v>
      </c>
      <c r="AU13" s="36">
        <v>3.2000000000000002E-3</v>
      </c>
      <c r="AV13" s="36">
        <v>3.0000000000000001E-3</v>
      </c>
      <c r="AW13" s="49">
        <v>3.0999999999999999E-3</v>
      </c>
      <c r="AX13" s="49">
        <v>1.414213562E-4</v>
      </c>
      <c r="AY13" s="39">
        <v>2E-3</v>
      </c>
      <c r="AZ13" s="36">
        <v>2.0999999999999999E-3</v>
      </c>
      <c r="BA13" s="49">
        <v>2.0500000000000002E-3</v>
      </c>
      <c r="BB13" s="49">
        <v>7.0710678120000005E-5</v>
      </c>
      <c r="BC13" s="36">
        <v>2E-3</v>
      </c>
      <c r="BD13" s="36">
        <v>2.2000000000000001E-3</v>
      </c>
      <c r="BE13" s="49">
        <v>2.0999999999999999E-3</v>
      </c>
      <c r="BF13" s="57">
        <v>1.414213562E-4</v>
      </c>
      <c r="BG13" s="36">
        <v>1.5E-3</v>
      </c>
      <c r="BH13" s="36">
        <v>1.1000000000000001E-3</v>
      </c>
      <c r="BI13" s="49">
        <v>1.2999999999999999E-3</v>
      </c>
      <c r="BJ13" s="49">
        <v>2.8284271250000003E-4</v>
      </c>
      <c r="BK13" s="36">
        <v>1.6000000000000001E-3</v>
      </c>
      <c r="BL13" s="36">
        <v>1E-3</v>
      </c>
      <c r="BM13" s="49">
        <v>1.2999999999999999E-3</v>
      </c>
      <c r="BN13" s="49">
        <v>4.242640687E-4</v>
      </c>
      <c r="BO13" s="39" t="s">
        <v>12</v>
      </c>
      <c r="BP13" s="41" t="s">
        <v>12</v>
      </c>
      <c r="BQ13" s="36"/>
    </row>
    <row r="14" spans="1:69" ht="15.75" customHeight="1" x14ac:dyDescent="0.2">
      <c r="A14" s="36" t="s">
        <v>155</v>
      </c>
      <c r="B14" s="339">
        <v>5.7000000000000002E-3</v>
      </c>
      <c r="C14" s="39">
        <v>1.17E-2</v>
      </c>
      <c r="D14" s="36">
        <v>9.1000000000000004E-3</v>
      </c>
      <c r="E14" s="49">
        <v>1.04E-2</v>
      </c>
      <c r="F14" s="49">
        <v>1.8384776309999999E-3</v>
      </c>
      <c r="G14" s="36" t="s">
        <v>12</v>
      </c>
      <c r="H14" s="36" t="s">
        <v>12</v>
      </c>
      <c r="I14" s="49" t="s">
        <v>181</v>
      </c>
      <c r="J14" s="57" t="s">
        <v>181</v>
      </c>
      <c r="K14" s="36">
        <v>0.01</v>
      </c>
      <c r="L14" s="36">
        <v>1.01E-2</v>
      </c>
      <c r="M14" s="49">
        <v>1.005E-2</v>
      </c>
      <c r="N14" s="49">
        <v>7.0710678120000005E-5</v>
      </c>
      <c r="O14" s="36">
        <v>1.2500000000000001E-2</v>
      </c>
      <c r="P14" s="36">
        <v>1.2200000000000001E-2</v>
      </c>
      <c r="Q14" s="49">
        <v>1.235E-2</v>
      </c>
      <c r="R14" s="49">
        <v>2.1213203439999999E-4</v>
      </c>
      <c r="S14" s="39">
        <v>2.3099999999999999E-2</v>
      </c>
      <c r="T14" s="36">
        <v>2.18E-2</v>
      </c>
      <c r="U14" s="49">
        <v>2.2450000000000001E-2</v>
      </c>
      <c r="V14" s="49">
        <v>9.1923881549999995E-4</v>
      </c>
      <c r="W14" s="36">
        <v>7.5300000000000006E-2</v>
      </c>
      <c r="X14" s="36">
        <v>7.1999999999999995E-2</v>
      </c>
      <c r="Y14" s="49">
        <v>7.3649999999999993E-2</v>
      </c>
      <c r="Z14" s="57">
        <v>2.333452378E-3</v>
      </c>
      <c r="AA14" s="36">
        <v>4.0800000000000003E-2</v>
      </c>
      <c r="AB14" s="36">
        <v>3.95E-2</v>
      </c>
      <c r="AC14" s="49">
        <v>4.0149999999999998E-2</v>
      </c>
      <c r="AD14" s="49">
        <v>9.1923881549999995E-4</v>
      </c>
      <c r="AE14" s="36">
        <v>0.1356</v>
      </c>
      <c r="AF14" s="36">
        <v>0.13550000000000001</v>
      </c>
      <c r="AG14" s="49">
        <v>0.13555</v>
      </c>
      <c r="AH14" s="49">
        <v>7.0710678120000005E-5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 t="s">
        <v>12</v>
      </c>
      <c r="AO14" s="49" t="s">
        <v>181</v>
      </c>
      <c r="AP14" s="57" t="s">
        <v>181</v>
      </c>
      <c r="AQ14" s="36">
        <v>3.9800000000000002E-2</v>
      </c>
      <c r="AR14" s="36">
        <v>3.9899999999999998E-2</v>
      </c>
      <c r="AS14" s="49">
        <v>3.9849999999999997E-2</v>
      </c>
      <c r="AT14" s="49">
        <v>7.0710678120000005E-5</v>
      </c>
      <c r="AU14" s="36">
        <v>0.1145</v>
      </c>
      <c r="AV14" s="36">
        <v>0.1158</v>
      </c>
      <c r="AW14" s="49">
        <v>0.11515</v>
      </c>
      <c r="AX14" s="49">
        <v>9.1923881549999995E-4</v>
      </c>
      <c r="AY14" s="39">
        <v>1.9599999999999999E-2</v>
      </c>
      <c r="AZ14" s="36">
        <v>1.9599999999999999E-2</v>
      </c>
      <c r="BA14" s="49">
        <v>1.9599999999999999E-2</v>
      </c>
      <c r="BB14" s="49">
        <v>0</v>
      </c>
      <c r="BC14" s="36">
        <v>5.1200000000000002E-2</v>
      </c>
      <c r="BD14" s="36">
        <v>4.9200000000000001E-2</v>
      </c>
      <c r="BE14" s="49">
        <v>5.0200000000000002E-2</v>
      </c>
      <c r="BF14" s="57">
        <v>1.414213562E-3</v>
      </c>
      <c r="BG14" s="36">
        <v>1.67E-2</v>
      </c>
      <c r="BH14" s="36">
        <v>1.7500000000000002E-2</v>
      </c>
      <c r="BI14" s="49">
        <v>1.7100000000000001E-2</v>
      </c>
      <c r="BJ14" s="49">
        <v>5.6568542489999997E-4</v>
      </c>
      <c r="BK14" s="36">
        <v>2.7099999999999999E-2</v>
      </c>
      <c r="BL14" s="36">
        <v>2.3099999999999999E-2</v>
      </c>
      <c r="BM14" s="49">
        <v>2.5100000000000001E-2</v>
      </c>
      <c r="BN14" s="49">
        <v>2.828427125E-3</v>
      </c>
      <c r="BO14" s="39">
        <v>0.10780000000000001</v>
      </c>
      <c r="BP14" s="41">
        <v>0.1043</v>
      </c>
      <c r="BQ14" s="36"/>
    </row>
    <row r="15" spans="1:69" ht="15.75" customHeight="1" x14ac:dyDescent="0.2">
      <c r="A15" s="36" t="s">
        <v>118</v>
      </c>
      <c r="B15" s="339">
        <v>6.9999999999999999E-4</v>
      </c>
      <c r="C15" s="39" t="s">
        <v>12</v>
      </c>
      <c r="D15" s="36" t="s">
        <v>12</v>
      </c>
      <c r="E15" s="49" t="s">
        <v>181</v>
      </c>
      <c r="F15" s="49" t="s">
        <v>181</v>
      </c>
      <c r="G15" s="36" t="s">
        <v>12</v>
      </c>
      <c r="H15" s="36" t="s">
        <v>12</v>
      </c>
      <c r="I15" s="49" t="s">
        <v>181</v>
      </c>
      <c r="J15" s="57" t="s">
        <v>181</v>
      </c>
      <c r="K15" s="36" t="s">
        <v>12</v>
      </c>
      <c r="L15" s="36" t="s">
        <v>12</v>
      </c>
      <c r="M15" s="49" t="s">
        <v>181</v>
      </c>
      <c r="N15" s="49" t="s">
        <v>181</v>
      </c>
      <c r="O15" s="36" t="s">
        <v>12</v>
      </c>
      <c r="P15" s="36" t="s">
        <v>12</v>
      </c>
      <c r="Q15" s="49" t="s">
        <v>181</v>
      </c>
      <c r="R15" s="49" t="s">
        <v>181</v>
      </c>
      <c r="S15" s="39" t="s">
        <v>12</v>
      </c>
      <c r="T15" s="36" t="s">
        <v>12</v>
      </c>
      <c r="U15" s="49" t="s">
        <v>181</v>
      </c>
      <c r="V15" s="49" t="s">
        <v>181</v>
      </c>
      <c r="W15" s="36">
        <v>6.9999999999999999E-4</v>
      </c>
      <c r="X15" s="36" t="s">
        <v>12</v>
      </c>
      <c r="Y15" s="49">
        <v>6.9999999999999999E-4</v>
      </c>
      <c r="Z15" s="57" t="s">
        <v>181</v>
      </c>
      <c r="AA15" s="36" t="s">
        <v>12</v>
      </c>
      <c r="AB15" s="36" t="s">
        <v>12</v>
      </c>
      <c r="AC15" s="49" t="s">
        <v>181</v>
      </c>
      <c r="AD15" s="49" t="s">
        <v>181</v>
      </c>
      <c r="AE15" s="36" t="s">
        <v>12</v>
      </c>
      <c r="AF15" s="36">
        <v>8.0000000000000004E-4</v>
      </c>
      <c r="AG15" s="49">
        <v>8.0000000000000004E-4</v>
      </c>
      <c r="AH15" s="49" t="s">
        <v>181</v>
      </c>
      <c r="AI15" s="39">
        <v>8.9999999999999998E-4</v>
      </c>
      <c r="AJ15" s="36" t="s">
        <v>12</v>
      </c>
      <c r="AK15" s="49">
        <v>8.9999999999999998E-4</v>
      </c>
      <c r="AL15" s="49" t="s">
        <v>181</v>
      </c>
      <c r="AM15" s="36" t="s">
        <v>12</v>
      </c>
      <c r="AN15" s="36" t="s">
        <v>12</v>
      </c>
      <c r="AO15" s="49" t="s">
        <v>181</v>
      </c>
      <c r="AP15" s="57" t="s">
        <v>181</v>
      </c>
      <c r="AQ15" s="36" t="s">
        <v>12</v>
      </c>
      <c r="AR15" s="36">
        <v>8.0000000000000004E-4</v>
      </c>
      <c r="AS15" s="49">
        <v>8.0000000000000004E-4</v>
      </c>
      <c r="AT15" s="49" t="s">
        <v>181</v>
      </c>
      <c r="AU15" s="36">
        <v>1.1999999999999999E-3</v>
      </c>
      <c r="AV15" s="36" t="s">
        <v>12</v>
      </c>
      <c r="AW15" s="49">
        <v>1.1999999999999999E-3</v>
      </c>
      <c r="AX15" s="49" t="s">
        <v>181</v>
      </c>
      <c r="AY15" s="39" t="s">
        <v>12</v>
      </c>
      <c r="AZ15" s="36" t="s">
        <v>12</v>
      </c>
      <c r="BA15" s="49" t="s">
        <v>181</v>
      </c>
      <c r="BB15" s="49" t="s">
        <v>181</v>
      </c>
      <c r="BC15" s="36" t="s">
        <v>12</v>
      </c>
      <c r="BD15" s="36" t="s">
        <v>12</v>
      </c>
      <c r="BE15" s="49" t="s">
        <v>181</v>
      </c>
      <c r="BF15" s="57" t="s">
        <v>181</v>
      </c>
      <c r="BG15" s="36" t="s">
        <v>12</v>
      </c>
      <c r="BH15" s="36" t="s">
        <v>12</v>
      </c>
      <c r="BI15" s="49" t="s">
        <v>181</v>
      </c>
      <c r="BJ15" s="49" t="s">
        <v>181</v>
      </c>
      <c r="BK15" s="36">
        <v>1.4E-3</v>
      </c>
      <c r="BL15" s="36" t="s">
        <v>12</v>
      </c>
      <c r="BM15" s="49">
        <v>1.4E-3</v>
      </c>
      <c r="BN15" s="49" t="s">
        <v>181</v>
      </c>
      <c r="BO15" s="39" t="s">
        <v>12</v>
      </c>
      <c r="BP15" s="41" t="s">
        <v>12</v>
      </c>
      <c r="BQ15" s="36"/>
    </row>
    <row r="16" spans="1:69" ht="15.75" customHeight="1" x14ac:dyDescent="0.2">
      <c r="A16" s="36" t="s">
        <v>120</v>
      </c>
      <c r="B16" s="339">
        <v>1.6000000000000001E-3</v>
      </c>
      <c r="C16" s="39">
        <v>7.1000000000000004E-3</v>
      </c>
      <c r="D16" s="36">
        <v>8.0000000000000002E-3</v>
      </c>
      <c r="E16" s="49">
        <v>7.5500000000000003E-3</v>
      </c>
      <c r="F16" s="49">
        <v>6.3639610310000001E-4</v>
      </c>
      <c r="G16" s="36">
        <v>4.2599999999999999E-2</v>
      </c>
      <c r="H16" s="36">
        <v>3.95E-2</v>
      </c>
      <c r="I16" s="49">
        <v>4.1050000000000003E-2</v>
      </c>
      <c r="J16" s="57">
        <v>2.192031022E-3</v>
      </c>
      <c r="K16" s="36">
        <v>2.7E-2</v>
      </c>
      <c r="L16" s="36">
        <v>4.8500000000000001E-2</v>
      </c>
      <c r="M16" s="49">
        <v>3.7749999999999999E-2</v>
      </c>
      <c r="N16" s="49">
        <v>1.52027958E-2</v>
      </c>
      <c r="O16" s="36">
        <v>0.2145</v>
      </c>
      <c r="P16" s="36">
        <v>0.2041</v>
      </c>
      <c r="Q16" s="49">
        <v>0.20930000000000001</v>
      </c>
      <c r="R16" s="49">
        <v>7.3539105239999996E-3</v>
      </c>
      <c r="S16" s="39">
        <v>3.7499999999999999E-2</v>
      </c>
      <c r="T16" s="36">
        <v>4.1200000000000001E-2</v>
      </c>
      <c r="U16" s="49">
        <v>3.9350000000000003E-2</v>
      </c>
      <c r="V16" s="49">
        <v>2.6162950899999999E-3</v>
      </c>
      <c r="W16" s="36">
        <v>0.65920000000000001</v>
      </c>
      <c r="X16" s="36">
        <v>0.64929999999999999</v>
      </c>
      <c r="Y16" s="49">
        <v>0.65425</v>
      </c>
      <c r="Z16" s="57">
        <v>7.0003571339999999E-3</v>
      </c>
      <c r="AA16" s="36">
        <v>6.1999999999999998E-3</v>
      </c>
      <c r="AB16" s="36">
        <v>2E-3</v>
      </c>
      <c r="AC16" s="49">
        <v>4.1000000000000003E-3</v>
      </c>
      <c r="AD16" s="49">
        <v>2.969848481E-3</v>
      </c>
      <c r="AE16" s="36">
        <v>0.60870000000000002</v>
      </c>
      <c r="AF16" s="36">
        <v>0.61880000000000002</v>
      </c>
      <c r="AG16" s="49">
        <v>0.61375000000000002</v>
      </c>
      <c r="AH16" s="49">
        <v>7.1417784900000003E-3</v>
      </c>
      <c r="AI16" s="39">
        <v>3.7000000000000002E-3</v>
      </c>
      <c r="AJ16" s="36" t="s">
        <v>12</v>
      </c>
      <c r="AK16" s="49">
        <v>3.7000000000000002E-3</v>
      </c>
      <c r="AL16" s="49" t="s">
        <v>181</v>
      </c>
      <c r="AM16" s="36">
        <v>0.68459999999999999</v>
      </c>
      <c r="AN16" s="36">
        <v>0.68840000000000001</v>
      </c>
      <c r="AO16" s="49">
        <v>0.6865</v>
      </c>
      <c r="AP16" s="57">
        <v>2.6870057690000001E-3</v>
      </c>
      <c r="AQ16" s="36">
        <v>2.3599999999999999E-2</v>
      </c>
      <c r="AR16" s="36">
        <v>0.28249999999999997</v>
      </c>
      <c r="AS16" s="49">
        <v>0.15304999999999999</v>
      </c>
      <c r="AT16" s="49">
        <v>0.18306994560000001</v>
      </c>
      <c r="AU16" s="36">
        <v>0.59640000000000004</v>
      </c>
      <c r="AV16" s="36">
        <v>0.63790000000000002</v>
      </c>
      <c r="AW16" s="49">
        <v>0.61714999999999998</v>
      </c>
      <c r="AX16" s="49">
        <v>2.9344931420000001E-2</v>
      </c>
      <c r="AY16" s="39">
        <v>7.1000000000000004E-3</v>
      </c>
      <c r="AZ16" s="36">
        <v>6.0000000000000001E-3</v>
      </c>
      <c r="BA16" s="49">
        <v>6.5500000000000003E-3</v>
      </c>
      <c r="BB16" s="49">
        <v>7.7781745930000003E-4</v>
      </c>
      <c r="BC16" s="36">
        <v>0.3498</v>
      </c>
      <c r="BD16" s="36">
        <v>0.35730000000000001</v>
      </c>
      <c r="BE16" s="49">
        <v>0.35354999999999998</v>
      </c>
      <c r="BF16" s="57">
        <v>5.303300859E-3</v>
      </c>
      <c r="BG16" s="36">
        <v>6.1999999999999998E-3</v>
      </c>
      <c r="BH16" s="36">
        <v>6.1000000000000004E-3</v>
      </c>
      <c r="BI16" s="49">
        <v>6.1500000000000001E-3</v>
      </c>
      <c r="BJ16" s="49">
        <v>7.0710678120000005E-5</v>
      </c>
      <c r="BK16" s="36">
        <v>0.1855</v>
      </c>
      <c r="BL16" s="36">
        <v>0.13769999999999999</v>
      </c>
      <c r="BM16" s="49">
        <v>0.16159999999999999</v>
      </c>
      <c r="BN16" s="49">
        <v>3.3799704139999998E-2</v>
      </c>
      <c r="BO16" s="39">
        <v>1.0699999999999999E-2</v>
      </c>
      <c r="BP16" s="41">
        <v>3.5999999999999999E-3</v>
      </c>
      <c r="BQ16" s="36"/>
    </row>
    <row r="17" spans="1:69" ht="15.75" customHeight="1" x14ac:dyDescent="0.2">
      <c r="A17" s="36" t="s">
        <v>121</v>
      </c>
      <c r="B17" s="339">
        <v>0.1081</v>
      </c>
      <c r="C17" s="39">
        <v>1.6531</v>
      </c>
      <c r="D17" s="36">
        <v>1.5145999999999999</v>
      </c>
      <c r="E17" s="49">
        <v>1.58385</v>
      </c>
      <c r="F17" s="49">
        <v>9.7934289189999996E-2</v>
      </c>
      <c r="G17" s="36">
        <v>1.6993</v>
      </c>
      <c r="H17" s="36">
        <v>1.849</v>
      </c>
      <c r="I17" s="49">
        <v>1.7741499999999999</v>
      </c>
      <c r="J17" s="57">
        <v>0.1058538851</v>
      </c>
      <c r="K17" s="36">
        <v>2.0996999999999999</v>
      </c>
      <c r="L17" s="36">
        <v>2.0992999999999999</v>
      </c>
      <c r="M17" s="49">
        <v>2.0994999999999999</v>
      </c>
      <c r="N17" s="49">
        <v>2.8284271250000003E-4</v>
      </c>
      <c r="O17" s="36">
        <v>1.9047000000000001</v>
      </c>
      <c r="P17" s="36">
        <v>1.8968</v>
      </c>
      <c r="Q17" s="49">
        <v>1.9007499999999999</v>
      </c>
      <c r="R17" s="49">
        <v>5.5861435709999999E-3</v>
      </c>
      <c r="S17" s="39">
        <v>2.4460000000000002</v>
      </c>
      <c r="T17" s="36">
        <v>2.6435</v>
      </c>
      <c r="U17" s="49">
        <v>2.5447500000000001</v>
      </c>
      <c r="V17" s="49">
        <v>0.13965358929999999</v>
      </c>
      <c r="W17" s="36">
        <v>2.5127000000000002</v>
      </c>
      <c r="X17" s="36">
        <v>2.5924</v>
      </c>
      <c r="Y17" s="49">
        <v>2.5525500000000001</v>
      </c>
      <c r="Z17" s="57">
        <v>5.6356410459999999E-2</v>
      </c>
      <c r="AA17" s="36">
        <v>3.9102000000000001</v>
      </c>
      <c r="AB17" s="36">
        <v>3.9821</v>
      </c>
      <c r="AC17" s="49">
        <v>3.9461499999999998</v>
      </c>
      <c r="AD17" s="49">
        <v>5.0840977570000001E-2</v>
      </c>
      <c r="AE17" s="36">
        <v>4.0575000000000001</v>
      </c>
      <c r="AF17" s="36">
        <v>3.9165999999999999</v>
      </c>
      <c r="AG17" s="49">
        <v>3.98705</v>
      </c>
      <c r="AH17" s="49">
        <v>9.9631345469999993E-2</v>
      </c>
      <c r="AI17" s="39">
        <v>10.029500000000001</v>
      </c>
      <c r="AJ17" s="36">
        <v>10.9214</v>
      </c>
      <c r="AK17" s="49">
        <v>10.47545</v>
      </c>
      <c r="AL17" s="49">
        <v>0.63066853810000001</v>
      </c>
      <c r="AM17" s="36">
        <v>11.347200000000001</v>
      </c>
      <c r="AN17" s="36">
        <v>10.0618</v>
      </c>
      <c r="AO17" s="49">
        <v>10.704499999999999</v>
      </c>
      <c r="AP17" s="57">
        <v>0.90891505650000004</v>
      </c>
      <c r="AQ17" s="36">
        <v>7.0644</v>
      </c>
      <c r="AR17" s="36">
        <v>6.2953999999999999</v>
      </c>
      <c r="AS17" s="49">
        <v>6.6798999999999999</v>
      </c>
      <c r="AT17" s="49">
        <v>0.5437651147</v>
      </c>
      <c r="AU17" s="36">
        <v>6.5410000000000004</v>
      </c>
      <c r="AV17" s="36">
        <v>6.8444000000000003</v>
      </c>
      <c r="AW17" s="49">
        <v>6.6927000000000003</v>
      </c>
      <c r="AX17" s="49">
        <v>0.21453619739999999</v>
      </c>
      <c r="AY17" s="39">
        <v>4.7313999999999998</v>
      </c>
      <c r="AZ17" s="36">
        <v>5.2291999999999996</v>
      </c>
      <c r="BA17" s="49">
        <v>4.9802999999999997</v>
      </c>
      <c r="BB17" s="49">
        <v>0.35199775570000003</v>
      </c>
      <c r="BC17" s="36">
        <v>4.7615999999999996</v>
      </c>
      <c r="BD17" s="36">
        <v>4.8471000000000002</v>
      </c>
      <c r="BE17" s="49">
        <v>4.8043500000000003</v>
      </c>
      <c r="BF17" s="57">
        <v>6.0457629790000002E-2</v>
      </c>
      <c r="BG17" s="36">
        <v>8.4276999999999997</v>
      </c>
      <c r="BH17" s="36">
        <v>8.3129000000000008</v>
      </c>
      <c r="BI17" s="49">
        <v>8.3703000000000003</v>
      </c>
      <c r="BJ17" s="49">
        <v>8.1175858480000002E-2</v>
      </c>
      <c r="BK17" s="36">
        <v>8.8505000000000003</v>
      </c>
      <c r="BL17" s="36">
        <v>8.8039000000000005</v>
      </c>
      <c r="BM17" s="49">
        <v>8.8271999999999995</v>
      </c>
      <c r="BN17" s="49">
        <v>3.2951175999999999E-2</v>
      </c>
      <c r="BO17" s="39">
        <v>3.0181</v>
      </c>
      <c r="BP17" s="41">
        <v>3.0110999999999999</v>
      </c>
      <c r="BQ17" s="36"/>
    </row>
    <row r="18" spans="1:69" ht="15.75" customHeight="1" x14ac:dyDescent="0.2">
      <c r="A18" s="36" t="s">
        <v>122</v>
      </c>
      <c r="B18" s="339">
        <v>4.8999999999999998E-3</v>
      </c>
      <c r="C18" s="39" t="s">
        <v>12</v>
      </c>
      <c r="D18" s="36" t="s">
        <v>12</v>
      </c>
      <c r="E18" s="49" t="s">
        <v>181</v>
      </c>
      <c r="F18" s="49" t="s">
        <v>181</v>
      </c>
      <c r="G18" s="36" t="s">
        <v>12</v>
      </c>
      <c r="H18" s="36" t="s">
        <v>12</v>
      </c>
      <c r="I18" s="49" t="s">
        <v>181</v>
      </c>
      <c r="J18" s="57" t="s">
        <v>181</v>
      </c>
      <c r="K18" s="36" t="s">
        <v>12</v>
      </c>
      <c r="L18" s="36" t="s">
        <v>12</v>
      </c>
      <c r="M18" s="49" t="s">
        <v>181</v>
      </c>
      <c r="N18" s="49" t="s">
        <v>181</v>
      </c>
      <c r="O18" s="36" t="s">
        <v>12</v>
      </c>
      <c r="P18" s="36" t="s">
        <v>12</v>
      </c>
      <c r="Q18" s="49" t="s">
        <v>181</v>
      </c>
      <c r="R18" s="49" t="s">
        <v>181</v>
      </c>
      <c r="S18" s="39">
        <v>5.1000000000000004E-3</v>
      </c>
      <c r="T18" s="36">
        <v>5.3E-3</v>
      </c>
      <c r="U18" s="49">
        <v>5.1999999999999998E-3</v>
      </c>
      <c r="V18" s="49">
        <v>1.414213562E-4</v>
      </c>
      <c r="W18" s="36">
        <v>5.4999999999999997E-3</v>
      </c>
      <c r="X18" s="36">
        <v>5.8999999999999999E-3</v>
      </c>
      <c r="Y18" s="49">
        <v>5.7000000000000002E-3</v>
      </c>
      <c r="Z18" s="57">
        <v>2.8284271250000003E-4</v>
      </c>
      <c r="AA18" s="36">
        <v>8.5000000000000006E-3</v>
      </c>
      <c r="AB18" s="36">
        <v>8.9999999999999993E-3</v>
      </c>
      <c r="AC18" s="49">
        <v>8.7500000000000008E-3</v>
      </c>
      <c r="AD18" s="49">
        <v>3.5355339059999998E-4</v>
      </c>
      <c r="AE18" s="36">
        <v>8.3000000000000001E-3</v>
      </c>
      <c r="AF18" s="36">
        <v>8.0000000000000002E-3</v>
      </c>
      <c r="AG18" s="49">
        <v>8.1499999999999993E-3</v>
      </c>
      <c r="AH18" s="49">
        <v>2.1213203439999999E-4</v>
      </c>
      <c r="AI18" s="39">
        <v>3.6999999999999998E-2</v>
      </c>
      <c r="AJ18" s="36">
        <v>4.1599999999999998E-2</v>
      </c>
      <c r="AK18" s="49">
        <v>3.9300000000000002E-2</v>
      </c>
      <c r="AL18" s="49">
        <v>3.2526911929999999E-3</v>
      </c>
      <c r="AM18" s="36">
        <v>4.2599999999999999E-2</v>
      </c>
      <c r="AN18" s="36">
        <v>3.7600000000000001E-2</v>
      </c>
      <c r="AO18" s="49">
        <v>4.0099999999999997E-2</v>
      </c>
      <c r="AP18" s="57">
        <v>3.5355339059999998E-3</v>
      </c>
      <c r="AQ18" s="36">
        <v>1.8599999999999998E-2</v>
      </c>
      <c r="AR18" s="36">
        <v>1.8100000000000002E-2</v>
      </c>
      <c r="AS18" s="49">
        <v>1.8350000000000002E-2</v>
      </c>
      <c r="AT18" s="49">
        <v>3.5355339059999998E-4</v>
      </c>
      <c r="AU18" s="36">
        <v>1.7399999999999999E-2</v>
      </c>
      <c r="AV18" s="36">
        <v>1.8499999999999999E-2</v>
      </c>
      <c r="AW18" s="49">
        <v>1.7950000000000001E-2</v>
      </c>
      <c r="AX18" s="49">
        <v>7.7781745930000003E-4</v>
      </c>
      <c r="AY18" s="39">
        <v>1.0699999999999999E-2</v>
      </c>
      <c r="AZ18" s="36">
        <v>1.1299999999999999E-2</v>
      </c>
      <c r="BA18" s="49">
        <v>1.0999999999999999E-2</v>
      </c>
      <c r="BB18" s="49">
        <v>4.242640687E-4</v>
      </c>
      <c r="BC18" s="36">
        <v>1.0800000000000001E-2</v>
      </c>
      <c r="BD18" s="36">
        <v>1.1599999999999999E-2</v>
      </c>
      <c r="BE18" s="49">
        <v>1.12E-2</v>
      </c>
      <c r="BF18" s="57">
        <v>5.6568542489999997E-4</v>
      </c>
      <c r="BG18" s="36">
        <v>0.01</v>
      </c>
      <c r="BH18" s="36">
        <v>1.12E-2</v>
      </c>
      <c r="BI18" s="49">
        <v>1.06E-2</v>
      </c>
      <c r="BJ18" s="49">
        <v>8.4852813739999999E-4</v>
      </c>
      <c r="BK18" s="36">
        <v>1.21E-2</v>
      </c>
      <c r="BL18" s="36">
        <v>1.15E-2</v>
      </c>
      <c r="BM18" s="49">
        <v>1.18E-2</v>
      </c>
      <c r="BN18" s="49">
        <v>4.242640687E-4</v>
      </c>
      <c r="BO18" s="39">
        <v>1.38E-2</v>
      </c>
      <c r="BP18" s="41">
        <v>1.3599999999999999E-2</v>
      </c>
      <c r="BQ18" s="36"/>
    </row>
    <row r="19" spans="1:69" ht="15.75" customHeight="1" x14ac:dyDescent="0.2">
      <c r="A19" s="36" t="s">
        <v>123</v>
      </c>
      <c r="B19" s="339">
        <v>4.4000000000000003E-3</v>
      </c>
      <c r="C19" s="39">
        <v>4.3033999999999999</v>
      </c>
      <c r="D19" s="36">
        <v>4.2081</v>
      </c>
      <c r="E19" s="49">
        <v>4.2557499999999999</v>
      </c>
      <c r="F19" s="49">
        <v>6.7387276250000003E-2</v>
      </c>
      <c r="G19" s="36">
        <v>4.4729999999999999</v>
      </c>
      <c r="H19" s="36">
        <v>4.4764999999999997</v>
      </c>
      <c r="I19" s="49">
        <v>4.4747500000000002</v>
      </c>
      <c r="J19" s="57">
        <v>2.4748737339999999E-3</v>
      </c>
      <c r="K19" s="36">
        <v>5.8540000000000001</v>
      </c>
      <c r="L19" s="36">
        <v>5.8613999999999997</v>
      </c>
      <c r="M19" s="49">
        <v>5.8577000000000004</v>
      </c>
      <c r="N19" s="49">
        <v>5.2325901810000002E-3</v>
      </c>
      <c r="O19" s="36">
        <v>6.2350000000000003</v>
      </c>
      <c r="P19" s="36">
        <v>6.0723000000000003</v>
      </c>
      <c r="Q19" s="49">
        <v>6.1536499999999998</v>
      </c>
      <c r="R19" s="49">
        <v>0.1150462733</v>
      </c>
      <c r="S19" s="39">
        <v>8.1913</v>
      </c>
      <c r="T19" s="36">
        <v>9.0070999999999994</v>
      </c>
      <c r="U19" s="49">
        <v>8.5991999999999997</v>
      </c>
      <c r="V19" s="49">
        <v>0.57685771210000003</v>
      </c>
      <c r="W19" s="36">
        <v>8.7432999999999996</v>
      </c>
      <c r="X19" s="36">
        <v>8.5251999999999999</v>
      </c>
      <c r="Y19" s="49">
        <v>8.6342499999999998</v>
      </c>
      <c r="Z19" s="57">
        <v>0.154219989</v>
      </c>
      <c r="AA19" s="36">
        <v>13.101000000000001</v>
      </c>
      <c r="AB19" s="36">
        <v>12.8893</v>
      </c>
      <c r="AC19" s="49">
        <v>12.995150000000001</v>
      </c>
      <c r="AD19" s="49">
        <v>0.1496945056</v>
      </c>
      <c r="AE19" s="36">
        <v>13.4079</v>
      </c>
      <c r="AF19" s="36">
        <v>12.912000000000001</v>
      </c>
      <c r="AG19" s="49">
        <v>13.15995</v>
      </c>
      <c r="AH19" s="49">
        <v>0.35065425280000001</v>
      </c>
      <c r="AI19" s="39">
        <v>83.629599999999996</v>
      </c>
      <c r="AJ19" s="36">
        <v>85.1524</v>
      </c>
      <c r="AK19" s="49">
        <v>84.391000000000005</v>
      </c>
      <c r="AL19" s="49">
        <v>1.0767822060000001</v>
      </c>
      <c r="AM19" s="36">
        <v>87.92</v>
      </c>
      <c r="AN19" s="36">
        <v>80.319100000000006</v>
      </c>
      <c r="AO19" s="49">
        <v>84.119550000000004</v>
      </c>
      <c r="AP19" s="57">
        <v>5.3746479330000003</v>
      </c>
      <c r="AQ19" s="36">
        <v>29.695</v>
      </c>
      <c r="AR19" s="36">
        <v>31.532599999999999</v>
      </c>
      <c r="AS19" s="49">
        <v>30.613800000000001</v>
      </c>
      <c r="AT19" s="49">
        <v>1.299379421</v>
      </c>
      <c r="AU19" s="36">
        <v>30.0732</v>
      </c>
      <c r="AV19" s="36">
        <v>30.116499999999998</v>
      </c>
      <c r="AW19" s="49">
        <v>30.094850000000001</v>
      </c>
      <c r="AX19" s="49">
        <v>3.061772363E-2</v>
      </c>
      <c r="AY19" s="39">
        <v>22.169599999999999</v>
      </c>
      <c r="AZ19" s="36">
        <v>23.400400000000001</v>
      </c>
      <c r="BA19" s="49">
        <v>22.785</v>
      </c>
      <c r="BB19" s="49">
        <v>0.87030702630000001</v>
      </c>
      <c r="BC19" s="36">
        <v>21.625900000000001</v>
      </c>
      <c r="BD19" s="36">
        <v>21.789200000000001</v>
      </c>
      <c r="BE19" s="49">
        <v>21.707550000000001</v>
      </c>
      <c r="BF19" s="57">
        <v>0.1154705374</v>
      </c>
      <c r="BG19" s="36">
        <v>27.4207</v>
      </c>
      <c r="BH19" s="36">
        <v>27.0366</v>
      </c>
      <c r="BI19" s="49">
        <v>27.228649999999998</v>
      </c>
      <c r="BJ19" s="49">
        <v>0.27159971469999999</v>
      </c>
      <c r="BK19" s="36">
        <v>25.764600000000002</v>
      </c>
      <c r="BL19" s="36">
        <v>26.950700000000001</v>
      </c>
      <c r="BM19" s="49">
        <v>26.35765</v>
      </c>
      <c r="BN19" s="49">
        <v>0.8386993532</v>
      </c>
      <c r="BO19" s="39">
        <v>6.6074999999999999</v>
      </c>
      <c r="BP19" s="41">
        <v>6.6353999999999997</v>
      </c>
      <c r="BQ19" s="36"/>
    </row>
    <row r="20" spans="1:69" ht="15.75" customHeight="1" x14ac:dyDescent="0.2">
      <c r="A20" s="36" t="s">
        <v>124</v>
      </c>
      <c r="B20" s="339">
        <v>2.0299999999999999E-2</v>
      </c>
      <c r="C20" s="39">
        <v>4.0525000000000002</v>
      </c>
      <c r="D20" s="36">
        <v>4.0587</v>
      </c>
      <c r="E20" s="49">
        <v>4.0556000000000001</v>
      </c>
      <c r="F20" s="49">
        <v>4.3840620429999996E-3</v>
      </c>
      <c r="G20" s="36">
        <v>4.0994999999999999</v>
      </c>
      <c r="H20" s="36">
        <v>4.0743</v>
      </c>
      <c r="I20" s="49">
        <v>4.0869</v>
      </c>
      <c r="J20" s="57">
        <v>1.781909089E-2</v>
      </c>
      <c r="K20" s="36">
        <v>5.4260000000000002</v>
      </c>
      <c r="L20" s="36">
        <v>5.4701000000000004</v>
      </c>
      <c r="M20" s="49">
        <v>5.4480500000000003</v>
      </c>
      <c r="N20" s="49">
        <v>3.1183409049999999E-2</v>
      </c>
      <c r="O20" s="36">
        <v>5.8716999999999997</v>
      </c>
      <c r="P20" s="36">
        <v>5.6077000000000004</v>
      </c>
      <c r="Q20" s="49">
        <v>5.7397</v>
      </c>
      <c r="R20" s="49">
        <v>0.18667619020000001</v>
      </c>
      <c r="S20" s="39">
        <v>8.0716999999999999</v>
      </c>
      <c r="T20" s="36">
        <v>8.3140999999999998</v>
      </c>
      <c r="U20" s="49">
        <v>8.1928999999999998</v>
      </c>
      <c r="V20" s="49">
        <v>0.17140268380000001</v>
      </c>
      <c r="W20" s="36">
        <v>8.0698000000000008</v>
      </c>
      <c r="X20" s="36">
        <v>8.2199000000000009</v>
      </c>
      <c r="Y20" s="49">
        <v>8.1448499999999999</v>
      </c>
      <c r="Z20" s="57">
        <v>0.10613672790000001</v>
      </c>
      <c r="AA20" s="36">
        <v>12.3079</v>
      </c>
      <c r="AB20" s="36">
        <v>12.5069</v>
      </c>
      <c r="AC20" s="49">
        <v>12.407400000000001</v>
      </c>
      <c r="AD20" s="49">
        <v>0.1407142495</v>
      </c>
      <c r="AE20" s="36">
        <v>12.6775</v>
      </c>
      <c r="AF20" s="36">
        <v>12.2462</v>
      </c>
      <c r="AG20" s="49">
        <v>12.46185</v>
      </c>
      <c r="AH20" s="49">
        <v>0.30497515469999997</v>
      </c>
      <c r="AI20" s="39">
        <v>73.641999999999996</v>
      </c>
      <c r="AJ20" s="36">
        <v>73.501599999999996</v>
      </c>
      <c r="AK20" s="49">
        <v>73.571799999999996</v>
      </c>
      <c r="AL20" s="49">
        <v>9.9277792079999996E-2</v>
      </c>
      <c r="AM20" s="36">
        <v>75.073700000000002</v>
      </c>
      <c r="AN20" s="36">
        <v>70.216700000000003</v>
      </c>
      <c r="AO20" s="49">
        <v>72.645200000000003</v>
      </c>
      <c r="AP20" s="57">
        <v>3.4344176360000001</v>
      </c>
      <c r="AQ20" s="36">
        <v>28.620200000000001</v>
      </c>
      <c r="AR20" s="36">
        <v>29.2682</v>
      </c>
      <c r="AS20" s="49">
        <v>28.944199999999999</v>
      </c>
      <c r="AT20" s="49">
        <v>0.4582051942</v>
      </c>
      <c r="AU20" s="36">
        <v>28.426200000000001</v>
      </c>
      <c r="AV20" s="36">
        <v>28.277799999999999</v>
      </c>
      <c r="AW20" s="49">
        <v>28.352</v>
      </c>
      <c r="AX20" s="49">
        <v>0.1049346463</v>
      </c>
      <c r="AY20" s="39">
        <v>19.456900000000001</v>
      </c>
      <c r="AZ20" s="36">
        <v>20.3917</v>
      </c>
      <c r="BA20" s="49">
        <v>19.924299999999999</v>
      </c>
      <c r="BB20" s="49">
        <v>0.66100341910000004</v>
      </c>
      <c r="BC20" s="36">
        <v>19.5398</v>
      </c>
      <c r="BD20" s="36">
        <v>20.221399999999999</v>
      </c>
      <c r="BE20" s="49">
        <v>19.880600000000001</v>
      </c>
      <c r="BF20" s="57">
        <v>0.48196398210000002</v>
      </c>
      <c r="BG20" s="36">
        <v>24.136199999999999</v>
      </c>
      <c r="BH20" s="36">
        <v>24.150300000000001</v>
      </c>
      <c r="BI20" s="49">
        <v>24.143249999999998</v>
      </c>
      <c r="BJ20" s="49">
        <v>9.9702056149999999E-3</v>
      </c>
      <c r="BK20" s="36">
        <v>25.1905</v>
      </c>
      <c r="BL20" s="36">
        <v>24.967300000000002</v>
      </c>
      <c r="BM20" s="49">
        <v>25.078900000000001</v>
      </c>
      <c r="BN20" s="49">
        <v>0.1578262336</v>
      </c>
      <c r="BO20" s="39">
        <v>5.9497</v>
      </c>
      <c r="BP20" s="41">
        <v>5.8367000000000004</v>
      </c>
      <c r="BQ20" s="36"/>
    </row>
    <row r="21" spans="1:69" ht="15.75" customHeight="1" x14ac:dyDescent="0.2">
      <c r="A21" s="36" t="s">
        <v>125</v>
      </c>
      <c r="B21" s="339">
        <v>2.0000000000000001E-4</v>
      </c>
      <c r="C21" s="39">
        <v>7.7999999999999996E-3</v>
      </c>
      <c r="D21" s="36">
        <v>7.7999999999999996E-3</v>
      </c>
      <c r="E21" s="49">
        <v>7.7999999999999996E-3</v>
      </c>
      <c r="F21" s="49">
        <v>0</v>
      </c>
      <c r="G21" s="36">
        <v>1.03E-2</v>
      </c>
      <c r="H21" s="36">
        <v>1.06E-2</v>
      </c>
      <c r="I21" s="49">
        <v>1.0449999999999999E-2</v>
      </c>
      <c r="J21" s="57">
        <v>2.1213203439999999E-4</v>
      </c>
      <c r="K21" s="36">
        <v>0.37190000000000001</v>
      </c>
      <c r="L21" s="36">
        <v>0.37530000000000002</v>
      </c>
      <c r="M21" s="49">
        <v>0.37359999999999999</v>
      </c>
      <c r="N21" s="49">
        <v>2.4041630560000002E-3</v>
      </c>
      <c r="O21" s="36">
        <v>0.38700000000000001</v>
      </c>
      <c r="P21" s="36">
        <v>0.37840000000000001</v>
      </c>
      <c r="Q21" s="49">
        <v>0.38269999999999998</v>
      </c>
      <c r="R21" s="49">
        <v>6.0811183180000004E-3</v>
      </c>
      <c r="S21" s="39">
        <v>0.60299999999999998</v>
      </c>
      <c r="T21" s="36">
        <v>0.57350000000000001</v>
      </c>
      <c r="U21" s="49">
        <v>0.58825000000000005</v>
      </c>
      <c r="V21" s="49">
        <v>2.0859650050000001E-2</v>
      </c>
      <c r="W21" s="36">
        <v>0.60229999999999995</v>
      </c>
      <c r="X21" s="36">
        <v>0.59730000000000005</v>
      </c>
      <c r="Y21" s="49">
        <v>0.5998</v>
      </c>
      <c r="Z21" s="57">
        <v>3.5355339059999998E-3</v>
      </c>
      <c r="AA21" s="36">
        <v>1.5709</v>
      </c>
      <c r="AB21" s="36">
        <v>1.5636000000000001</v>
      </c>
      <c r="AC21" s="49">
        <v>1.56725</v>
      </c>
      <c r="AD21" s="49">
        <v>5.1618795029999996E-3</v>
      </c>
      <c r="AE21" s="36">
        <v>1.5965</v>
      </c>
      <c r="AF21" s="36">
        <v>1.6047</v>
      </c>
      <c r="AG21" s="49">
        <v>1.6006</v>
      </c>
      <c r="AH21" s="49">
        <v>5.7982756059999996E-3</v>
      </c>
      <c r="AI21" s="39">
        <v>9.8000000000000004E-2</v>
      </c>
      <c r="AJ21" s="36">
        <v>9.5299999999999996E-2</v>
      </c>
      <c r="AK21" s="49">
        <v>9.665E-2</v>
      </c>
      <c r="AL21" s="49">
        <v>1.9091883090000001E-3</v>
      </c>
      <c r="AM21" s="36">
        <v>0.26240000000000002</v>
      </c>
      <c r="AN21" s="36">
        <v>0.26219999999999999</v>
      </c>
      <c r="AO21" s="49">
        <v>0.26229999999999998</v>
      </c>
      <c r="AP21" s="57">
        <v>1.414213562E-4</v>
      </c>
      <c r="AQ21" s="36">
        <v>1.5401</v>
      </c>
      <c r="AR21" s="36">
        <v>1.5425</v>
      </c>
      <c r="AS21" s="49">
        <v>1.5412999999999999</v>
      </c>
      <c r="AT21" s="49">
        <v>1.6970562749999999E-3</v>
      </c>
      <c r="AU21" s="36">
        <v>1.6086</v>
      </c>
      <c r="AV21" s="36">
        <v>1.6198999999999999</v>
      </c>
      <c r="AW21" s="49">
        <v>1.61425</v>
      </c>
      <c r="AX21" s="49">
        <v>7.9903066269999996E-3</v>
      </c>
      <c r="AY21" s="39">
        <v>0.73019999999999996</v>
      </c>
      <c r="AZ21" s="36">
        <v>0.77129999999999999</v>
      </c>
      <c r="BA21" s="49">
        <v>0.75075000000000003</v>
      </c>
      <c r="BB21" s="49">
        <v>2.906208871E-2</v>
      </c>
      <c r="BC21" s="36">
        <v>0.72629999999999995</v>
      </c>
      <c r="BD21" s="36">
        <v>0.80069999999999997</v>
      </c>
      <c r="BE21" s="49">
        <v>0.76349999999999996</v>
      </c>
      <c r="BF21" s="57">
        <v>5.260874452E-2</v>
      </c>
      <c r="BG21" s="36">
        <v>0.35339999999999999</v>
      </c>
      <c r="BH21" s="36">
        <v>0.35959999999999998</v>
      </c>
      <c r="BI21" s="49">
        <v>0.35649999999999998</v>
      </c>
      <c r="BJ21" s="49">
        <v>4.3840620429999996E-3</v>
      </c>
      <c r="BK21" s="36">
        <v>0.3538</v>
      </c>
      <c r="BL21" s="36">
        <v>0.36709999999999998</v>
      </c>
      <c r="BM21" s="49">
        <v>0.36044999999999999</v>
      </c>
      <c r="BN21" s="49">
        <v>9.4045201899999997E-3</v>
      </c>
      <c r="BO21" s="39">
        <v>2.3E-3</v>
      </c>
      <c r="BP21" s="41">
        <v>2.7000000000000001E-3</v>
      </c>
      <c r="BQ21" s="36"/>
    </row>
    <row r="22" spans="1:69" ht="15.75" customHeight="1" x14ac:dyDescent="0.2">
      <c r="A22" s="36" t="s">
        <v>126</v>
      </c>
      <c r="B22" s="339">
        <v>1.1999999999999999E-3</v>
      </c>
      <c r="C22" s="39">
        <v>4.1000000000000003E-3</v>
      </c>
      <c r="D22" s="36">
        <v>2.3999999999999998E-3</v>
      </c>
      <c r="E22" s="49">
        <v>3.2499999999999999E-3</v>
      </c>
      <c r="F22" s="49">
        <v>1.2020815280000001E-3</v>
      </c>
      <c r="G22" s="36">
        <v>1.2999999999999999E-3</v>
      </c>
      <c r="H22" s="36">
        <v>1.8E-3</v>
      </c>
      <c r="I22" s="49">
        <v>1.5499999999999999E-3</v>
      </c>
      <c r="J22" s="57">
        <v>3.5355339059999998E-4</v>
      </c>
      <c r="K22" s="36">
        <v>1.4E-3</v>
      </c>
      <c r="L22" s="36">
        <v>1.5E-3</v>
      </c>
      <c r="M22" s="49">
        <v>1.4499999999999999E-3</v>
      </c>
      <c r="N22" s="49">
        <v>7.0710678120000005E-5</v>
      </c>
      <c r="O22" s="36">
        <v>1.5E-3</v>
      </c>
      <c r="P22" s="36" t="s">
        <v>12</v>
      </c>
      <c r="Q22" s="49">
        <v>1.5E-3</v>
      </c>
      <c r="R22" s="49" t="s">
        <v>181</v>
      </c>
      <c r="S22" s="39">
        <v>1.6000000000000001E-3</v>
      </c>
      <c r="T22" s="36">
        <v>1.8E-3</v>
      </c>
      <c r="U22" s="49">
        <v>1.6999999999999999E-3</v>
      </c>
      <c r="V22" s="49">
        <v>1.414213562E-4</v>
      </c>
      <c r="W22" s="36">
        <v>2.3E-3</v>
      </c>
      <c r="X22" s="36">
        <v>1.2999999999999999E-3</v>
      </c>
      <c r="Y22" s="49">
        <v>1.8E-3</v>
      </c>
      <c r="Z22" s="57">
        <v>7.0710678119999997E-4</v>
      </c>
      <c r="AA22" s="36" t="s">
        <v>12</v>
      </c>
      <c r="AB22" s="36">
        <v>1.1999999999999999E-3</v>
      </c>
      <c r="AC22" s="49">
        <v>1.1999999999999999E-3</v>
      </c>
      <c r="AD22" s="49" t="s">
        <v>181</v>
      </c>
      <c r="AE22" s="36" t="s">
        <v>12</v>
      </c>
      <c r="AF22" s="36">
        <v>1.5E-3</v>
      </c>
      <c r="AG22" s="49">
        <v>1.5E-3</v>
      </c>
      <c r="AH22" s="49" t="s">
        <v>181</v>
      </c>
      <c r="AI22" s="39">
        <v>2.5999999999999999E-3</v>
      </c>
      <c r="AJ22" s="36">
        <v>2.7000000000000001E-3</v>
      </c>
      <c r="AK22" s="49">
        <v>2.65E-3</v>
      </c>
      <c r="AL22" s="49">
        <v>7.0710678120000005E-5</v>
      </c>
      <c r="AM22" s="36">
        <v>2.3999999999999998E-3</v>
      </c>
      <c r="AN22" s="36">
        <v>2.3E-3</v>
      </c>
      <c r="AO22" s="49">
        <v>2.3500000000000001E-3</v>
      </c>
      <c r="AP22" s="57">
        <v>7.0710678120000005E-5</v>
      </c>
      <c r="AQ22" s="36">
        <v>2.7000000000000001E-3</v>
      </c>
      <c r="AR22" s="36">
        <v>2.7000000000000001E-3</v>
      </c>
      <c r="AS22" s="49">
        <v>2.7000000000000001E-3</v>
      </c>
      <c r="AT22" s="49">
        <v>0</v>
      </c>
      <c r="AU22" s="36">
        <v>2.3E-3</v>
      </c>
      <c r="AV22" s="36">
        <v>1.6999999999999999E-3</v>
      </c>
      <c r="AW22" s="49">
        <v>2E-3</v>
      </c>
      <c r="AX22" s="49">
        <v>4.242640687E-4</v>
      </c>
      <c r="AY22" s="39" t="s">
        <v>12</v>
      </c>
      <c r="AZ22" s="36">
        <v>1.5E-3</v>
      </c>
      <c r="BA22" s="49">
        <v>1.5E-3</v>
      </c>
      <c r="BB22" s="49" t="s">
        <v>181</v>
      </c>
      <c r="BC22" s="36">
        <v>2.2000000000000001E-3</v>
      </c>
      <c r="BD22" s="36">
        <v>1.4E-3</v>
      </c>
      <c r="BE22" s="49">
        <v>1.8E-3</v>
      </c>
      <c r="BF22" s="57">
        <v>5.6568542489999997E-4</v>
      </c>
      <c r="BG22" s="36">
        <v>1.4E-3</v>
      </c>
      <c r="BH22" s="36" t="s">
        <v>12</v>
      </c>
      <c r="BI22" s="49">
        <v>1.4E-3</v>
      </c>
      <c r="BJ22" s="49" t="s">
        <v>181</v>
      </c>
      <c r="BK22" s="36">
        <v>5.4000000000000003E-3</v>
      </c>
      <c r="BL22" s="36">
        <v>2.2000000000000001E-3</v>
      </c>
      <c r="BM22" s="49">
        <v>3.8E-3</v>
      </c>
      <c r="BN22" s="49">
        <v>2.2627417000000002E-3</v>
      </c>
      <c r="BO22" s="39" t="s">
        <v>12</v>
      </c>
      <c r="BP22" s="41">
        <v>1.2999999999999999E-3</v>
      </c>
      <c r="BQ22" s="36"/>
    </row>
    <row r="23" spans="1:69" ht="15.75" customHeight="1" x14ac:dyDescent="0.2">
      <c r="A23" s="36" t="s">
        <v>127</v>
      </c>
      <c r="B23" s="339">
        <v>1.9300000000000001E-2</v>
      </c>
      <c r="C23" s="39">
        <v>9.4437999999999995</v>
      </c>
      <c r="D23" s="36">
        <v>9.1519999999999992</v>
      </c>
      <c r="E23" s="49">
        <v>9.2979000000000003</v>
      </c>
      <c r="F23" s="49">
        <v>0.20633375879999999</v>
      </c>
      <c r="G23" s="36">
        <v>10.103199999999999</v>
      </c>
      <c r="H23" s="36">
        <v>10.8828</v>
      </c>
      <c r="I23" s="49">
        <v>10.493</v>
      </c>
      <c r="J23" s="57">
        <v>0.55126044659999995</v>
      </c>
      <c r="K23" s="36">
        <v>16.464700000000001</v>
      </c>
      <c r="L23" s="36">
        <v>17.7409</v>
      </c>
      <c r="M23" s="49">
        <v>17.102799999999998</v>
      </c>
      <c r="N23" s="49">
        <v>0.90240967419999996</v>
      </c>
      <c r="O23" s="36">
        <v>18.5138</v>
      </c>
      <c r="P23" s="36">
        <v>17.242599999999999</v>
      </c>
      <c r="Q23" s="49">
        <v>17.8782</v>
      </c>
      <c r="R23" s="49">
        <v>0.8988741402</v>
      </c>
      <c r="S23" s="39">
        <v>33.730499999999999</v>
      </c>
      <c r="T23" s="36">
        <v>45.857100000000003</v>
      </c>
      <c r="U23" s="49">
        <v>39.793799999999997</v>
      </c>
      <c r="V23" s="49">
        <v>8.5748010929999996</v>
      </c>
      <c r="W23" s="36">
        <v>35.499400000000001</v>
      </c>
      <c r="X23" s="36">
        <v>39.955500000000001</v>
      </c>
      <c r="Y23" s="49">
        <v>37.727449999999997</v>
      </c>
      <c r="Z23" s="57">
        <v>3.1509385280000002</v>
      </c>
      <c r="AA23" s="36">
        <v>62.894599999999997</v>
      </c>
      <c r="AB23" s="36">
        <v>57.576599999999999</v>
      </c>
      <c r="AC23" s="49">
        <v>60.235599999999998</v>
      </c>
      <c r="AD23" s="49">
        <v>3.7603938619999999</v>
      </c>
      <c r="AE23" s="36">
        <v>67.194000000000003</v>
      </c>
      <c r="AF23" s="36">
        <v>53.864899999999999</v>
      </c>
      <c r="AG23" s="49">
        <v>60.529449999999997</v>
      </c>
      <c r="AH23" s="49">
        <v>9.4250969970000007</v>
      </c>
      <c r="AI23" s="39">
        <v>49.360399999999998</v>
      </c>
      <c r="AJ23" s="36">
        <v>50.249099999999999</v>
      </c>
      <c r="AK23" s="49">
        <v>49.804749999999999</v>
      </c>
      <c r="AL23" s="49">
        <v>0.62840579640000005</v>
      </c>
      <c r="AM23" s="36">
        <v>55.068899999999999</v>
      </c>
      <c r="AN23" s="36">
        <v>44.658200000000001</v>
      </c>
      <c r="AO23" s="49">
        <v>49.863549999999996</v>
      </c>
      <c r="AP23" s="57">
        <v>7.3614765670000004</v>
      </c>
      <c r="AQ23" s="36">
        <v>61.5336</v>
      </c>
      <c r="AR23" s="36">
        <v>72.856899999999996</v>
      </c>
      <c r="AS23" s="49">
        <v>67.195250000000001</v>
      </c>
      <c r="AT23" s="49">
        <v>8.0067822149999994</v>
      </c>
      <c r="AU23" s="36">
        <v>64.644599999999997</v>
      </c>
      <c r="AV23" s="36">
        <v>63.787100000000002</v>
      </c>
      <c r="AW23" s="49">
        <v>64.215850000000003</v>
      </c>
      <c r="AX23" s="49">
        <v>0.60634406490000003</v>
      </c>
      <c r="AY23" s="39">
        <v>64.293499999999995</v>
      </c>
      <c r="AZ23" s="36">
        <v>70.949299999999994</v>
      </c>
      <c r="BA23" s="49">
        <v>67.621399999999994</v>
      </c>
      <c r="BB23" s="49">
        <v>4.7063613139999996</v>
      </c>
      <c r="BC23" s="36">
        <v>63.052399999999999</v>
      </c>
      <c r="BD23" s="36">
        <v>59.105699999999999</v>
      </c>
      <c r="BE23" s="49">
        <v>61.079050000000002</v>
      </c>
      <c r="BF23" s="57">
        <v>2.7907383330000002</v>
      </c>
      <c r="BG23" s="36">
        <v>176.82550000000001</v>
      </c>
      <c r="BH23" s="36">
        <v>177.3973</v>
      </c>
      <c r="BI23" s="49">
        <v>177.1114</v>
      </c>
      <c r="BJ23" s="49">
        <v>0.40432365749999999</v>
      </c>
      <c r="BK23" s="36">
        <v>159.97300000000001</v>
      </c>
      <c r="BL23" s="36">
        <v>180.786</v>
      </c>
      <c r="BM23" s="49">
        <v>170.37950000000001</v>
      </c>
      <c r="BN23" s="49">
        <v>14.717013440000001</v>
      </c>
      <c r="BO23" s="39">
        <v>29.896100000000001</v>
      </c>
      <c r="BP23" s="41">
        <v>24.8462</v>
      </c>
      <c r="BQ23" s="36"/>
    </row>
    <row r="24" spans="1:69" ht="15.75" customHeight="1" x14ac:dyDescent="0.2">
      <c r="A24" s="36" t="s">
        <v>128</v>
      </c>
      <c r="B24" s="339">
        <v>1.5E-3</v>
      </c>
      <c r="C24" s="39" t="s">
        <v>12</v>
      </c>
      <c r="D24" s="36" t="s">
        <v>12</v>
      </c>
      <c r="E24" s="49" t="s">
        <v>181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>
        <v>2.5999999999999999E-3</v>
      </c>
      <c r="L24" s="36">
        <v>2.8999999999999998E-3</v>
      </c>
      <c r="M24" s="49">
        <v>2.7499999999999998E-3</v>
      </c>
      <c r="N24" s="49">
        <v>2.1213203439999999E-4</v>
      </c>
      <c r="O24" s="36">
        <v>2.0999999999999999E-3</v>
      </c>
      <c r="P24" s="36">
        <v>2.8E-3</v>
      </c>
      <c r="Q24" s="49">
        <v>2.4499999999999999E-3</v>
      </c>
      <c r="R24" s="49">
        <v>4.9497474680000001E-4</v>
      </c>
      <c r="S24" s="39">
        <v>4.1000000000000003E-3</v>
      </c>
      <c r="T24" s="36">
        <v>3.7000000000000002E-3</v>
      </c>
      <c r="U24" s="49">
        <v>3.8999999999999998E-3</v>
      </c>
      <c r="V24" s="49">
        <v>2.8284271250000003E-4</v>
      </c>
      <c r="W24" s="36">
        <v>4.4999999999999997E-3</v>
      </c>
      <c r="X24" s="36">
        <v>4.4999999999999997E-3</v>
      </c>
      <c r="Y24" s="49">
        <v>4.4999999999999997E-3</v>
      </c>
      <c r="Z24" s="57">
        <v>0</v>
      </c>
      <c r="AA24" s="36">
        <v>1.3100000000000001E-2</v>
      </c>
      <c r="AB24" s="36">
        <v>1.38E-2</v>
      </c>
      <c r="AC24" s="49">
        <v>1.345E-2</v>
      </c>
      <c r="AD24" s="49">
        <v>4.9497474680000001E-4</v>
      </c>
      <c r="AE24" s="36">
        <v>1.4E-2</v>
      </c>
      <c r="AF24" s="36">
        <v>1.46E-2</v>
      </c>
      <c r="AG24" s="49">
        <v>1.43E-2</v>
      </c>
      <c r="AH24" s="49">
        <v>4.242640687E-4</v>
      </c>
      <c r="AI24" s="39">
        <v>1.6999999999999999E-3</v>
      </c>
      <c r="AJ24" s="36" t="s">
        <v>12</v>
      </c>
      <c r="AK24" s="49">
        <v>1.6999999999999999E-3</v>
      </c>
      <c r="AL24" s="49" t="s">
        <v>181</v>
      </c>
      <c r="AM24" s="36">
        <v>2.7000000000000001E-3</v>
      </c>
      <c r="AN24" s="36">
        <v>2.7000000000000001E-3</v>
      </c>
      <c r="AO24" s="49">
        <v>2.7000000000000001E-3</v>
      </c>
      <c r="AP24" s="57">
        <v>0</v>
      </c>
      <c r="AQ24" s="36">
        <v>1.3100000000000001E-2</v>
      </c>
      <c r="AR24" s="36">
        <v>1.4E-2</v>
      </c>
      <c r="AS24" s="49">
        <v>1.355E-2</v>
      </c>
      <c r="AT24" s="49">
        <v>6.3639610310000001E-4</v>
      </c>
      <c r="AU24" s="36">
        <v>1.38E-2</v>
      </c>
      <c r="AV24" s="36">
        <v>1.35E-2</v>
      </c>
      <c r="AW24" s="49">
        <v>1.3650000000000001E-2</v>
      </c>
      <c r="AX24" s="49">
        <v>2.1213203439999999E-4</v>
      </c>
      <c r="AY24" s="39">
        <v>9.1999999999999998E-3</v>
      </c>
      <c r="AZ24" s="36">
        <v>9.1999999999999998E-3</v>
      </c>
      <c r="BA24" s="49">
        <v>9.1999999999999998E-3</v>
      </c>
      <c r="BB24" s="49">
        <v>0</v>
      </c>
      <c r="BC24" s="36">
        <v>9.4000000000000004E-3</v>
      </c>
      <c r="BD24" s="36">
        <v>9.4999999999999998E-3</v>
      </c>
      <c r="BE24" s="49">
        <v>9.4500000000000001E-3</v>
      </c>
      <c r="BF24" s="57">
        <v>7.0710678120000005E-5</v>
      </c>
      <c r="BG24" s="36">
        <v>6.1999999999999998E-3</v>
      </c>
      <c r="BH24" s="36">
        <v>5.7999999999999996E-3</v>
      </c>
      <c r="BI24" s="49">
        <v>6.0000000000000001E-3</v>
      </c>
      <c r="BJ24" s="49">
        <v>2.8284271250000003E-4</v>
      </c>
      <c r="BK24" s="36">
        <v>7.4000000000000003E-3</v>
      </c>
      <c r="BL24" s="36">
        <v>4.8999999999999998E-3</v>
      </c>
      <c r="BM24" s="49">
        <v>6.1500000000000001E-3</v>
      </c>
      <c r="BN24" s="49">
        <v>1.7677669529999999E-3</v>
      </c>
      <c r="BO24" s="39">
        <v>4.0000000000000001E-3</v>
      </c>
      <c r="BP24" s="41">
        <v>4.7999999999999996E-3</v>
      </c>
      <c r="BQ24" s="36"/>
    </row>
    <row r="25" spans="1:69" ht="15.75" customHeight="1" x14ac:dyDescent="0.2">
      <c r="A25" s="36" t="s">
        <v>129</v>
      </c>
      <c r="B25" s="339">
        <v>1.2800000000000001E-2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49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6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49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 t="s">
        <v>12</v>
      </c>
      <c r="AN25" s="36" t="s">
        <v>12</v>
      </c>
      <c r="AO25" s="49" t="s">
        <v>181</v>
      </c>
      <c r="AP25" s="57" t="s">
        <v>181</v>
      </c>
      <c r="AQ25" s="36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49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36" t="s">
        <v>12</v>
      </c>
      <c r="BI25" s="49" t="s">
        <v>181</v>
      </c>
      <c r="BJ25" s="49" t="s">
        <v>181</v>
      </c>
      <c r="BK25" s="36" t="s">
        <v>12</v>
      </c>
      <c r="BL25" s="36" t="s">
        <v>12</v>
      </c>
      <c r="BM25" s="49" t="s">
        <v>181</v>
      </c>
      <c r="BN25" s="49" t="s">
        <v>181</v>
      </c>
      <c r="BO25" s="39" t="s">
        <v>12</v>
      </c>
      <c r="BP25" s="41" t="s">
        <v>12</v>
      </c>
      <c r="BQ25" s="36"/>
    </row>
    <row r="26" spans="1:69" ht="15.75" customHeight="1" x14ac:dyDescent="0.2">
      <c r="A26" s="36" t="s">
        <v>130</v>
      </c>
      <c r="B26" s="339">
        <v>2.3099999999999999E-2</v>
      </c>
      <c r="C26" s="39" t="s">
        <v>12</v>
      </c>
      <c r="D26" s="36" t="s">
        <v>12</v>
      </c>
      <c r="E26" s="49" t="s">
        <v>181</v>
      </c>
      <c r="F26" s="49" t="s">
        <v>181</v>
      </c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49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6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49" t="s">
        <v>181</v>
      </c>
      <c r="AI26" s="39" t="s">
        <v>12</v>
      </c>
      <c r="AJ26" s="36" t="s">
        <v>12</v>
      </c>
      <c r="AK26" s="49" t="s">
        <v>181</v>
      </c>
      <c r="AL26" s="49" t="s">
        <v>181</v>
      </c>
      <c r="AM26" s="36" t="s">
        <v>12</v>
      </c>
      <c r="AN26" s="36" t="s">
        <v>12</v>
      </c>
      <c r="AO26" s="49" t="s">
        <v>181</v>
      </c>
      <c r="AP26" s="57" t="s">
        <v>181</v>
      </c>
      <c r="AQ26" s="36" t="s">
        <v>12</v>
      </c>
      <c r="AR26" s="36" t="s">
        <v>12</v>
      </c>
      <c r="AS26" s="49" t="s">
        <v>181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49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 t="s">
        <v>12</v>
      </c>
      <c r="BD26" s="36" t="s">
        <v>12</v>
      </c>
      <c r="BE26" s="49" t="s">
        <v>181</v>
      </c>
      <c r="BF26" s="57" t="s">
        <v>181</v>
      </c>
      <c r="BG26" s="36" t="s">
        <v>12</v>
      </c>
      <c r="BH26" s="36" t="s">
        <v>12</v>
      </c>
      <c r="BI26" s="49" t="s">
        <v>181</v>
      </c>
      <c r="BJ26" s="49" t="s">
        <v>181</v>
      </c>
      <c r="BK26" s="36" t="s">
        <v>12</v>
      </c>
      <c r="BL26" s="36" t="s">
        <v>12</v>
      </c>
      <c r="BM26" s="49" t="s">
        <v>181</v>
      </c>
      <c r="BN26" s="49" t="s">
        <v>181</v>
      </c>
      <c r="BO26" s="39" t="s">
        <v>12</v>
      </c>
      <c r="BP26" s="41" t="s">
        <v>12</v>
      </c>
      <c r="BQ26" s="36"/>
    </row>
    <row r="27" spans="1:69" ht="15.75" customHeight="1" x14ac:dyDescent="0.2">
      <c r="A27" s="36" t="s">
        <v>131</v>
      </c>
      <c r="B27" s="339">
        <v>5.0000000000000001E-3</v>
      </c>
      <c r="C27" s="39">
        <v>6.1000000000000004E-3</v>
      </c>
      <c r="D27" s="36" t="s">
        <v>12</v>
      </c>
      <c r="E27" s="49">
        <v>6.1000000000000004E-3</v>
      </c>
      <c r="F27" s="49" t="s">
        <v>181</v>
      </c>
      <c r="G27" s="36">
        <v>7.1999999999999998E-3</v>
      </c>
      <c r="H27" s="36" t="s">
        <v>12</v>
      </c>
      <c r="I27" s="49">
        <v>7.1999999999999998E-3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49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>
        <v>1.3299999999999999E-2</v>
      </c>
      <c r="X27" s="36">
        <v>1.12E-2</v>
      </c>
      <c r="Y27" s="49">
        <v>1.225E-2</v>
      </c>
      <c r="Z27" s="57">
        <v>1.48492424E-3</v>
      </c>
      <c r="AA27" s="36">
        <v>5.1000000000000004E-3</v>
      </c>
      <c r="AB27" s="36" t="s">
        <v>12</v>
      </c>
      <c r="AC27" s="49">
        <v>5.1000000000000004E-3</v>
      </c>
      <c r="AD27" s="49" t="s">
        <v>181</v>
      </c>
      <c r="AE27" s="36">
        <v>1.14E-2</v>
      </c>
      <c r="AF27" s="36">
        <v>1.14E-2</v>
      </c>
      <c r="AG27" s="49">
        <v>1.14E-2</v>
      </c>
      <c r="AH27" s="49">
        <v>0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6" t="s">
        <v>12</v>
      </c>
      <c r="AR27" s="36" t="s">
        <v>12</v>
      </c>
      <c r="AS27" s="49" t="s">
        <v>181</v>
      </c>
      <c r="AT27" s="49" t="s">
        <v>181</v>
      </c>
      <c r="AU27" s="36">
        <v>1.23E-2</v>
      </c>
      <c r="AV27" s="36">
        <v>7.1000000000000004E-3</v>
      </c>
      <c r="AW27" s="49">
        <v>9.7000000000000003E-3</v>
      </c>
      <c r="AX27" s="49">
        <v>3.6769552619999998E-3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>
        <v>9.5999999999999992E-3</v>
      </c>
      <c r="BE27" s="49">
        <v>9.5999999999999992E-3</v>
      </c>
      <c r="BF27" s="57" t="s">
        <v>181</v>
      </c>
      <c r="BG27" s="36" t="s">
        <v>12</v>
      </c>
      <c r="BH27" s="36">
        <v>6.3E-3</v>
      </c>
      <c r="BI27" s="49">
        <v>6.3E-3</v>
      </c>
      <c r="BJ27" s="49" t="s">
        <v>181</v>
      </c>
      <c r="BK27" s="36" t="s">
        <v>12</v>
      </c>
      <c r="BL27" s="36">
        <v>6.1999999999999998E-3</v>
      </c>
      <c r="BM27" s="49">
        <v>6.1999999999999998E-3</v>
      </c>
      <c r="BN27" s="49" t="s">
        <v>181</v>
      </c>
      <c r="BO27" s="39" t="s">
        <v>12</v>
      </c>
      <c r="BP27" s="41" t="s">
        <v>12</v>
      </c>
      <c r="BQ27" s="36"/>
    </row>
    <row r="28" spans="1:69" ht="15.75" customHeight="1" x14ac:dyDescent="0.2">
      <c r="A28" s="36" t="s">
        <v>132</v>
      </c>
      <c r="B28" s="339">
        <v>1.4800000000000001E-2</v>
      </c>
      <c r="C28" s="39">
        <v>3.7686999999999999</v>
      </c>
      <c r="D28" s="36">
        <v>3.8275000000000001</v>
      </c>
      <c r="E28" s="49">
        <v>3.7980999999999998</v>
      </c>
      <c r="F28" s="49">
        <v>4.1577878729999997E-2</v>
      </c>
      <c r="G28" s="36">
        <v>3.7368000000000001</v>
      </c>
      <c r="H28" s="36">
        <v>3.7479</v>
      </c>
      <c r="I28" s="49">
        <v>3.7423500000000001</v>
      </c>
      <c r="J28" s="57">
        <v>7.8488852710000001E-3</v>
      </c>
      <c r="K28" s="36">
        <v>11.0124</v>
      </c>
      <c r="L28" s="36">
        <v>11.0848</v>
      </c>
      <c r="M28" s="49">
        <v>11.0486</v>
      </c>
      <c r="N28" s="49">
        <v>5.1194530959999998E-2</v>
      </c>
      <c r="O28" s="36">
        <v>11.116199999999999</v>
      </c>
      <c r="P28" s="36">
        <v>11.4664</v>
      </c>
      <c r="Q28" s="49">
        <v>11.2913</v>
      </c>
      <c r="R28" s="49">
        <v>0.2476287948</v>
      </c>
      <c r="S28" s="39">
        <v>17.279900000000001</v>
      </c>
      <c r="T28" s="36">
        <v>16.522300000000001</v>
      </c>
      <c r="U28" s="49">
        <v>16.9011</v>
      </c>
      <c r="V28" s="49">
        <v>0.53570409740000002</v>
      </c>
      <c r="W28" s="36">
        <v>17.1462</v>
      </c>
      <c r="X28" s="36">
        <v>16.988099999999999</v>
      </c>
      <c r="Y28" s="49">
        <v>17.067150000000002</v>
      </c>
      <c r="Z28" s="57">
        <v>0.1117935821</v>
      </c>
      <c r="AA28" s="36">
        <v>30.139700000000001</v>
      </c>
      <c r="AB28" s="36">
        <v>30.396599999999999</v>
      </c>
      <c r="AC28" s="49">
        <v>30.268149999999999</v>
      </c>
      <c r="AD28" s="49">
        <v>0.18165573209999999</v>
      </c>
      <c r="AE28" s="36">
        <v>30.233899999999998</v>
      </c>
      <c r="AF28" s="36">
        <v>29.698799999999999</v>
      </c>
      <c r="AG28" s="49">
        <v>29.966349999999998</v>
      </c>
      <c r="AH28" s="49">
        <v>0.37837283859999998</v>
      </c>
      <c r="AI28" s="39">
        <v>433.46730000000002</v>
      </c>
      <c r="AJ28" s="36">
        <v>444.56779999999998</v>
      </c>
      <c r="AK28" s="49">
        <v>439.01755000000003</v>
      </c>
      <c r="AL28" s="49">
        <v>7.8492388249999996</v>
      </c>
      <c r="AM28" s="36">
        <v>443.35840000000002</v>
      </c>
      <c r="AN28" s="36">
        <v>441.92290000000003</v>
      </c>
      <c r="AO28" s="49">
        <v>442.64064999999999</v>
      </c>
      <c r="AP28" s="57">
        <v>1.015051784</v>
      </c>
      <c r="AQ28" s="36">
        <v>121.50069999999999</v>
      </c>
      <c r="AR28" s="36">
        <v>120.6174</v>
      </c>
      <c r="AS28" s="49">
        <v>121.05905</v>
      </c>
      <c r="AT28" s="49">
        <v>0.62458741979999999</v>
      </c>
      <c r="AU28" s="36">
        <v>123.73309999999999</v>
      </c>
      <c r="AV28" s="36">
        <v>122.4346</v>
      </c>
      <c r="AW28" s="49">
        <v>123.08385</v>
      </c>
      <c r="AX28" s="49">
        <v>0.91817815540000003</v>
      </c>
      <c r="AY28" s="39">
        <v>82.215800000000002</v>
      </c>
      <c r="AZ28" s="36">
        <v>82.299000000000007</v>
      </c>
      <c r="BA28" s="49">
        <v>82.257400000000004</v>
      </c>
      <c r="BB28" s="49">
        <v>5.8831284189999999E-2</v>
      </c>
      <c r="BC28" s="36">
        <v>83.053299999999993</v>
      </c>
      <c r="BD28" s="36">
        <v>81.927000000000007</v>
      </c>
      <c r="BE28" s="49">
        <v>82.49015</v>
      </c>
      <c r="BF28" s="57">
        <v>0.79641436769999996</v>
      </c>
      <c r="BG28" s="36">
        <v>54.819699999999997</v>
      </c>
      <c r="BH28" s="36">
        <v>56.323</v>
      </c>
      <c r="BI28" s="49">
        <v>55.571350000000002</v>
      </c>
      <c r="BJ28" s="49">
        <v>1.062993624</v>
      </c>
      <c r="BK28" s="36">
        <v>54.526299999999999</v>
      </c>
      <c r="BL28" s="36">
        <v>56.283299999999997</v>
      </c>
      <c r="BM28" s="49">
        <v>55.404800000000002</v>
      </c>
      <c r="BN28" s="49">
        <v>1.242386615</v>
      </c>
      <c r="BO28" s="39">
        <v>23.063500000000001</v>
      </c>
      <c r="BP28" s="41">
        <v>21.895299999999999</v>
      </c>
      <c r="BQ28" s="36"/>
    </row>
    <row r="29" spans="1:69" ht="15.75" customHeight="1" x14ac:dyDescent="0.2">
      <c r="A29" s="36" t="s">
        <v>133</v>
      </c>
      <c r="B29" s="339">
        <v>7.1999999999999998E-3</v>
      </c>
      <c r="C29" s="39">
        <v>4.1619999999999999</v>
      </c>
      <c r="D29" s="36">
        <v>4.1835000000000004</v>
      </c>
      <c r="E29" s="49">
        <v>4.1727499999999997</v>
      </c>
      <c r="F29" s="49">
        <v>1.52027958E-2</v>
      </c>
      <c r="G29" s="36">
        <v>4.1220999999999997</v>
      </c>
      <c r="H29" s="36">
        <v>4.1467999999999998</v>
      </c>
      <c r="I29" s="49">
        <v>4.1344500000000002</v>
      </c>
      <c r="J29" s="57">
        <v>1.7465537499999999E-2</v>
      </c>
      <c r="K29" s="36">
        <v>11.6745</v>
      </c>
      <c r="L29" s="36">
        <v>11.772</v>
      </c>
      <c r="M29" s="49">
        <v>11.72325</v>
      </c>
      <c r="N29" s="49">
        <v>6.8942911169999996E-2</v>
      </c>
      <c r="O29" s="36">
        <v>11.812900000000001</v>
      </c>
      <c r="P29" s="36">
        <v>12.1836</v>
      </c>
      <c r="Q29" s="49">
        <v>11.998250000000001</v>
      </c>
      <c r="R29" s="49">
        <v>0.26212448379999997</v>
      </c>
      <c r="S29" s="39">
        <v>18.2821</v>
      </c>
      <c r="T29" s="36">
        <v>17.489899999999999</v>
      </c>
      <c r="U29" s="49">
        <v>17.885999999999999</v>
      </c>
      <c r="V29" s="49">
        <v>0.56016999209999996</v>
      </c>
      <c r="W29" s="36">
        <v>18.137</v>
      </c>
      <c r="X29" s="36">
        <v>17.943899999999999</v>
      </c>
      <c r="Y29" s="49">
        <v>18.04045</v>
      </c>
      <c r="Z29" s="57">
        <v>0.1365423194</v>
      </c>
      <c r="AA29" s="36">
        <v>31.3001</v>
      </c>
      <c r="AB29" s="36">
        <v>31.814699999999998</v>
      </c>
      <c r="AC29" s="49">
        <v>31.557400000000001</v>
      </c>
      <c r="AD29" s="49">
        <v>0.3638771496</v>
      </c>
      <c r="AE29" s="36">
        <v>31.227</v>
      </c>
      <c r="AF29" s="36">
        <v>30.878499999999999</v>
      </c>
      <c r="AG29" s="49">
        <v>31.05275</v>
      </c>
      <c r="AH29" s="49">
        <v>0.24642671320000001</v>
      </c>
      <c r="AI29" s="39">
        <v>412.50819999999999</v>
      </c>
      <c r="AJ29" s="36">
        <v>398.4479</v>
      </c>
      <c r="AK29" s="49">
        <v>405.47805</v>
      </c>
      <c r="AL29" s="49">
        <v>9.9421334760000004</v>
      </c>
      <c r="AM29" s="36">
        <v>407.82429999999999</v>
      </c>
      <c r="AN29" s="36">
        <v>405.11099999999999</v>
      </c>
      <c r="AO29" s="49">
        <v>406.46764999999999</v>
      </c>
      <c r="AP29" s="57">
        <v>1.9185928290000001</v>
      </c>
      <c r="AQ29" s="36">
        <v>123.18470000000001</v>
      </c>
      <c r="AR29" s="36">
        <v>121.7197</v>
      </c>
      <c r="AS29" s="49">
        <v>122.4522</v>
      </c>
      <c r="AT29" s="49">
        <v>1.035911434</v>
      </c>
      <c r="AU29" s="36">
        <v>125.5578</v>
      </c>
      <c r="AV29" s="36">
        <v>124.14319999999999</v>
      </c>
      <c r="AW29" s="49">
        <v>124.8505</v>
      </c>
      <c r="AX29" s="49">
        <v>1.000273253</v>
      </c>
      <c r="AY29" s="39">
        <v>83.660600000000002</v>
      </c>
      <c r="AZ29" s="36">
        <v>83.723699999999994</v>
      </c>
      <c r="BA29" s="49">
        <v>83.692149999999998</v>
      </c>
      <c r="BB29" s="49">
        <v>4.4618437890000001E-2</v>
      </c>
      <c r="BC29" s="36">
        <v>84.552599999999998</v>
      </c>
      <c r="BD29" s="36">
        <v>83.514200000000002</v>
      </c>
      <c r="BE29" s="49">
        <v>84.0334</v>
      </c>
      <c r="BF29" s="57">
        <v>0.73425968159999999</v>
      </c>
      <c r="BG29" s="36">
        <v>56.252000000000002</v>
      </c>
      <c r="BH29" s="36">
        <v>57.395000000000003</v>
      </c>
      <c r="BI29" s="49">
        <v>56.823500000000003</v>
      </c>
      <c r="BJ29" s="49">
        <v>0.80822305090000002</v>
      </c>
      <c r="BK29" s="36">
        <v>55.859099999999998</v>
      </c>
      <c r="BL29" s="36">
        <v>57.799700000000001</v>
      </c>
      <c r="BM29" s="49">
        <v>56.8294</v>
      </c>
      <c r="BN29" s="49">
        <v>1.37221142</v>
      </c>
      <c r="BO29" s="39">
        <v>22.688400000000001</v>
      </c>
      <c r="BP29" s="41">
        <v>21.796399999999998</v>
      </c>
      <c r="BQ29" s="36"/>
    </row>
    <row r="30" spans="1:69" ht="15.75" customHeight="1" x14ac:dyDescent="0.2">
      <c r="A30" s="36" t="s">
        <v>134</v>
      </c>
      <c r="B30" s="339">
        <v>3.7000000000000002E-3</v>
      </c>
      <c r="C30" s="39" t="s">
        <v>12</v>
      </c>
      <c r="D30" s="36" t="s">
        <v>12</v>
      </c>
      <c r="E30" s="49" t="s">
        <v>181</v>
      </c>
      <c r="F30" s="49" t="s">
        <v>181</v>
      </c>
      <c r="G30" s="36" t="s">
        <v>12</v>
      </c>
      <c r="H30" s="36" t="s">
        <v>12</v>
      </c>
      <c r="I30" s="49" t="s">
        <v>181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49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6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49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6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49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6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  <c r="BQ30" s="36"/>
    </row>
    <row r="31" spans="1:69" ht="15.75" customHeight="1" x14ac:dyDescent="0.2">
      <c r="A31" s="36" t="s">
        <v>135</v>
      </c>
      <c r="B31" s="339">
        <v>8.2000000000000007E-3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49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6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49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6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49" t="s">
        <v>181</v>
      </c>
      <c r="AY31" s="39">
        <v>9.2999999999999992E-3</v>
      </c>
      <c r="AZ31" s="36" t="s">
        <v>12</v>
      </c>
      <c r="BA31" s="49">
        <v>9.2999999999999992E-3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  <c r="BQ31" s="36"/>
    </row>
    <row r="32" spans="1:69" ht="12.75" x14ac:dyDescent="0.2">
      <c r="A32" s="36" t="s">
        <v>136</v>
      </c>
      <c r="B32" s="339">
        <v>0.1031</v>
      </c>
      <c r="C32" s="39">
        <v>5.7393000000000001</v>
      </c>
      <c r="D32" s="36">
        <v>5.8598999999999997</v>
      </c>
      <c r="E32" s="49">
        <v>5.7995999999999999</v>
      </c>
      <c r="F32" s="49">
        <v>8.5277077810000004E-2</v>
      </c>
      <c r="G32" s="36">
        <v>5.6081000000000003</v>
      </c>
      <c r="H32" s="36">
        <v>5.6863000000000001</v>
      </c>
      <c r="I32" s="49">
        <v>5.6471999999999998</v>
      </c>
      <c r="J32" s="57">
        <v>5.5295750290000001E-2</v>
      </c>
      <c r="K32" s="36">
        <v>5.8015999999999996</v>
      </c>
      <c r="L32" s="36">
        <v>5.8128000000000002</v>
      </c>
      <c r="M32" s="49">
        <v>5.8071999999999999</v>
      </c>
      <c r="N32" s="49">
        <v>7.9195959489999999E-3</v>
      </c>
      <c r="O32" s="36">
        <v>5.9132999999999996</v>
      </c>
      <c r="P32" s="36">
        <v>5.9329000000000001</v>
      </c>
      <c r="Q32" s="49">
        <v>5.9230999999999998</v>
      </c>
      <c r="R32" s="49">
        <v>1.3859292909999999E-2</v>
      </c>
      <c r="S32" s="39">
        <v>6.2316000000000003</v>
      </c>
      <c r="T32" s="36">
        <v>5.9612999999999996</v>
      </c>
      <c r="U32" s="49">
        <v>6.0964499999999999</v>
      </c>
      <c r="V32" s="49">
        <v>0.19113096299999999</v>
      </c>
      <c r="W32" s="36">
        <v>6.7812999999999999</v>
      </c>
      <c r="X32" s="36">
        <v>6.5071000000000003</v>
      </c>
      <c r="Y32" s="49">
        <v>6.6441999999999997</v>
      </c>
      <c r="Z32" s="57">
        <v>0.19388867940000001</v>
      </c>
      <c r="AA32" s="36">
        <v>6.9638</v>
      </c>
      <c r="AB32" s="36">
        <v>6.9550000000000001</v>
      </c>
      <c r="AC32" s="49">
        <v>6.9593999999999996</v>
      </c>
      <c r="AD32" s="49">
        <v>6.2225396739999999E-3</v>
      </c>
      <c r="AE32" s="36">
        <v>7.2182000000000004</v>
      </c>
      <c r="AF32" s="36">
        <v>7.1788999999999996</v>
      </c>
      <c r="AG32" s="49">
        <v>7.19855</v>
      </c>
      <c r="AH32" s="49">
        <v>2.7789296500000001E-2</v>
      </c>
      <c r="AI32" s="39">
        <v>1.087</v>
      </c>
      <c r="AJ32" s="36">
        <v>1.0829</v>
      </c>
      <c r="AK32" s="49">
        <v>1.0849500000000001</v>
      </c>
      <c r="AL32" s="49">
        <v>2.8991378029999998E-3</v>
      </c>
      <c r="AM32" s="36">
        <v>1.1958</v>
      </c>
      <c r="AN32" s="36">
        <v>1.1910000000000001</v>
      </c>
      <c r="AO32" s="49">
        <v>1.1934</v>
      </c>
      <c r="AP32" s="57">
        <v>3.3941125499999999E-3</v>
      </c>
      <c r="AQ32" s="36">
        <v>6.1642999999999999</v>
      </c>
      <c r="AR32" s="36">
        <v>6.0502000000000002</v>
      </c>
      <c r="AS32" s="49">
        <v>6.1072499999999996</v>
      </c>
      <c r="AT32" s="49">
        <v>8.068088373E-2</v>
      </c>
      <c r="AU32" s="36">
        <v>6.4823000000000004</v>
      </c>
      <c r="AV32" s="36">
        <v>6.3296000000000001</v>
      </c>
      <c r="AW32" s="49">
        <v>6.4059499999999998</v>
      </c>
      <c r="AX32" s="49">
        <v>0.1079752055</v>
      </c>
      <c r="AY32" s="39">
        <v>6.3341000000000003</v>
      </c>
      <c r="AZ32" s="36">
        <v>6.2911999999999999</v>
      </c>
      <c r="BA32" s="49">
        <v>6.3126499999999997</v>
      </c>
      <c r="BB32" s="49">
        <v>3.0334880910000001E-2</v>
      </c>
      <c r="BC32" s="36">
        <v>6.5815999999999999</v>
      </c>
      <c r="BD32" s="36">
        <v>6.4263000000000003</v>
      </c>
      <c r="BE32" s="49">
        <v>6.5039499999999997</v>
      </c>
      <c r="BF32" s="57">
        <v>0.1098136831</v>
      </c>
      <c r="BG32" s="36">
        <v>6.1002000000000001</v>
      </c>
      <c r="BH32" s="36">
        <v>6.2199</v>
      </c>
      <c r="BI32" s="49">
        <v>6.16005</v>
      </c>
      <c r="BJ32" s="49">
        <v>8.4640681709999999E-2</v>
      </c>
      <c r="BK32" s="36">
        <v>6.3997999999999999</v>
      </c>
      <c r="BL32" s="36">
        <v>6.3627000000000002</v>
      </c>
      <c r="BM32" s="49">
        <v>6.3812499999999996</v>
      </c>
      <c r="BN32" s="49">
        <v>2.6233661580000001E-2</v>
      </c>
      <c r="BO32" s="39">
        <v>3.0790000000000002</v>
      </c>
      <c r="BP32" s="41">
        <v>2.9089999999999998</v>
      </c>
      <c r="BQ32" s="36"/>
    </row>
    <row r="33" spans="1:69" ht="12.75" x14ac:dyDescent="0.2">
      <c r="A33" s="36" t="s">
        <v>137</v>
      </c>
      <c r="B33" s="339">
        <v>5.4000000000000003E-3</v>
      </c>
      <c r="C33" s="39" t="s">
        <v>12</v>
      </c>
      <c r="D33" s="36" t="s">
        <v>12</v>
      </c>
      <c r="E33" s="49" t="s">
        <v>181</v>
      </c>
      <c r="F33" s="49" t="s">
        <v>181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49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6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49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6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49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  <c r="BQ33" s="36"/>
    </row>
    <row r="34" spans="1:69" ht="12.75" x14ac:dyDescent="0.2">
      <c r="A34" s="36" t="s">
        <v>138</v>
      </c>
      <c r="B34" s="339">
        <v>2.9999999999999997E-4</v>
      </c>
      <c r="C34" s="39">
        <v>7.5200000000000003E-2</v>
      </c>
      <c r="D34" s="36">
        <v>7.6799999999999993E-2</v>
      </c>
      <c r="E34" s="49">
        <v>7.5999999999999998E-2</v>
      </c>
      <c r="F34" s="49">
        <v>1.1313708500000001E-3</v>
      </c>
      <c r="G34" s="36">
        <v>8.1000000000000003E-2</v>
      </c>
      <c r="H34" s="36">
        <v>7.2800000000000004E-2</v>
      </c>
      <c r="I34" s="49">
        <v>7.6899999999999996E-2</v>
      </c>
      <c r="J34" s="57">
        <v>5.7982756059999996E-3</v>
      </c>
      <c r="K34" s="36">
        <v>9.4799999999999995E-2</v>
      </c>
      <c r="L34" s="36">
        <v>8.9800000000000005E-2</v>
      </c>
      <c r="M34" s="49">
        <v>9.2299999999999993E-2</v>
      </c>
      <c r="N34" s="49">
        <v>3.5355339059999998E-3</v>
      </c>
      <c r="O34" s="36">
        <v>9.6799999999999997E-2</v>
      </c>
      <c r="P34" s="36">
        <v>9.3799999999999994E-2</v>
      </c>
      <c r="Q34" s="49">
        <v>9.5299999999999996E-2</v>
      </c>
      <c r="R34" s="49">
        <v>2.1213203439999998E-3</v>
      </c>
      <c r="S34" s="39">
        <v>0.13600000000000001</v>
      </c>
      <c r="T34" s="36">
        <v>0.13170000000000001</v>
      </c>
      <c r="U34" s="49">
        <v>0.13385</v>
      </c>
      <c r="V34" s="49">
        <v>3.0405591590000002E-3</v>
      </c>
      <c r="W34" s="36">
        <v>0.13930000000000001</v>
      </c>
      <c r="X34" s="36">
        <v>0.1384</v>
      </c>
      <c r="Y34" s="49">
        <v>0.13885</v>
      </c>
      <c r="Z34" s="57">
        <v>6.3639610310000001E-4</v>
      </c>
      <c r="AA34" s="36">
        <v>0.2235</v>
      </c>
      <c r="AB34" s="36">
        <v>0.22620000000000001</v>
      </c>
      <c r="AC34" s="49">
        <v>0.22484999999999999</v>
      </c>
      <c r="AD34" s="49">
        <v>1.9091883090000001E-3</v>
      </c>
      <c r="AE34" s="36">
        <v>0.23569999999999999</v>
      </c>
      <c r="AF34" s="36">
        <v>0.22309999999999999</v>
      </c>
      <c r="AG34" s="49">
        <v>0.22939999999999999</v>
      </c>
      <c r="AH34" s="49">
        <v>8.9095454429999991E-3</v>
      </c>
      <c r="AI34" s="39">
        <v>2.3302</v>
      </c>
      <c r="AJ34" s="36">
        <v>2.2206999999999999</v>
      </c>
      <c r="AK34" s="49">
        <v>2.2754500000000002</v>
      </c>
      <c r="AL34" s="49">
        <v>7.7428192539999996E-2</v>
      </c>
      <c r="AM34" s="36">
        <v>2.1099000000000001</v>
      </c>
      <c r="AN34" s="36">
        <v>2.2585999999999999</v>
      </c>
      <c r="AO34" s="49">
        <v>2.18425</v>
      </c>
      <c r="AP34" s="57">
        <v>0.1051467784</v>
      </c>
      <c r="AQ34" s="36">
        <v>0.64649999999999996</v>
      </c>
      <c r="AR34" s="36">
        <v>0.66249999999999998</v>
      </c>
      <c r="AS34" s="49">
        <v>0.65449999999999997</v>
      </c>
      <c r="AT34" s="49">
        <v>1.13137085E-2</v>
      </c>
      <c r="AU34" s="36">
        <v>0.67159999999999997</v>
      </c>
      <c r="AV34" s="36">
        <v>0.71509999999999996</v>
      </c>
      <c r="AW34" s="49">
        <v>0.69335000000000002</v>
      </c>
      <c r="AX34" s="49">
        <v>3.075914498E-2</v>
      </c>
      <c r="AY34" s="39">
        <v>0.51349999999999996</v>
      </c>
      <c r="AZ34" s="36">
        <v>0.47949999999999998</v>
      </c>
      <c r="BA34" s="49">
        <v>0.4965</v>
      </c>
      <c r="BB34" s="49">
        <v>2.4041630559999999E-2</v>
      </c>
      <c r="BC34" s="36">
        <v>0.50129999999999997</v>
      </c>
      <c r="BD34" s="36">
        <v>0.47720000000000001</v>
      </c>
      <c r="BE34" s="49">
        <v>0.48925000000000002</v>
      </c>
      <c r="BF34" s="57">
        <v>1.704127343E-2</v>
      </c>
      <c r="BG34" s="36">
        <v>0.39750000000000002</v>
      </c>
      <c r="BH34" s="36">
        <v>0.39600000000000002</v>
      </c>
      <c r="BI34" s="49">
        <v>0.39674999999999999</v>
      </c>
      <c r="BJ34" s="49">
        <v>1.0606601719999999E-3</v>
      </c>
      <c r="BK34" s="36">
        <v>0.38569999999999999</v>
      </c>
      <c r="BL34" s="36">
        <v>0.38890000000000002</v>
      </c>
      <c r="BM34" s="49">
        <v>0.38729999999999998</v>
      </c>
      <c r="BN34" s="49">
        <v>2.2627417000000002E-3</v>
      </c>
      <c r="BO34" s="39">
        <v>0.13370000000000001</v>
      </c>
      <c r="BP34" s="41">
        <v>0.12859999999999999</v>
      </c>
      <c r="BQ34" s="36"/>
    </row>
    <row r="35" spans="1:69" ht="12.75" x14ac:dyDescent="0.2">
      <c r="A35" s="36" t="s">
        <v>139</v>
      </c>
      <c r="B35" s="339">
        <v>1E-4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 t="s">
        <v>12</v>
      </c>
      <c r="H35" s="36" t="s">
        <v>12</v>
      </c>
      <c r="I35" s="49" t="s">
        <v>181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49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>
        <v>6.9999999999999999E-4</v>
      </c>
      <c r="X35" s="36">
        <v>2.0000000000000001E-4</v>
      </c>
      <c r="Y35" s="49">
        <v>4.4999999999999999E-4</v>
      </c>
      <c r="Z35" s="57">
        <v>3.5355339059999998E-4</v>
      </c>
      <c r="AA35" s="36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49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6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49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36" t="s">
        <v>12</v>
      </c>
      <c r="BI35" s="49" t="s">
        <v>181</v>
      </c>
      <c r="BJ35" s="49" t="s">
        <v>181</v>
      </c>
      <c r="BK35" s="36" t="s">
        <v>12</v>
      </c>
      <c r="BL35" s="36" t="s">
        <v>12</v>
      </c>
      <c r="BM35" s="49" t="s">
        <v>181</v>
      </c>
      <c r="BN35" s="49" t="s">
        <v>181</v>
      </c>
      <c r="BO35" s="39" t="s">
        <v>12</v>
      </c>
      <c r="BP35" s="41" t="s">
        <v>12</v>
      </c>
      <c r="BQ35" s="36"/>
    </row>
    <row r="36" spans="1:69" ht="12.75" x14ac:dyDescent="0.2">
      <c r="A36" s="36" t="s">
        <v>140</v>
      </c>
      <c r="B36" s="339">
        <v>1.0500000000000001E-2</v>
      </c>
      <c r="C36" s="39" t="s">
        <v>12</v>
      </c>
      <c r="D36" s="36" t="s">
        <v>12</v>
      </c>
      <c r="E36" s="49" t="s">
        <v>181</v>
      </c>
      <c r="F36" s="49" t="s">
        <v>181</v>
      </c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49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6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49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6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49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6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  <c r="BQ36" s="36"/>
    </row>
    <row r="37" spans="1:69" ht="12.75" x14ac:dyDescent="0.2">
      <c r="A37" s="36" t="s">
        <v>141</v>
      </c>
      <c r="B37" s="339">
        <v>4.0000000000000002E-4</v>
      </c>
      <c r="C37" s="39" t="s">
        <v>12</v>
      </c>
      <c r="D37" s="36" t="s">
        <v>12</v>
      </c>
      <c r="E37" s="49" t="s">
        <v>181</v>
      </c>
      <c r="F37" s="49" t="s">
        <v>181</v>
      </c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49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6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49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6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49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6" t="s">
        <v>12</v>
      </c>
      <c r="BH37" s="36" t="s">
        <v>12</v>
      </c>
      <c r="BI37" s="49" t="s">
        <v>181</v>
      </c>
      <c r="BJ37" s="49" t="s">
        <v>181</v>
      </c>
      <c r="BK37" s="36" t="s">
        <v>12</v>
      </c>
      <c r="BL37" s="36" t="s">
        <v>12</v>
      </c>
      <c r="BM37" s="49" t="s">
        <v>181</v>
      </c>
      <c r="BN37" s="49" t="s">
        <v>181</v>
      </c>
      <c r="BO37" s="39" t="s">
        <v>12</v>
      </c>
      <c r="BP37" s="41" t="s">
        <v>12</v>
      </c>
      <c r="BQ37" s="36"/>
    </row>
    <row r="38" spans="1:69" ht="12.75" x14ac:dyDescent="0.2">
      <c r="A38" s="36" t="s">
        <v>142</v>
      </c>
      <c r="B38" s="339">
        <v>2.3E-3</v>
      </c>
      <c r="C38" s="39">
        <v>5.7999999999999996E-3</v>
      </c>
      <c r="D38" s="36">
        <v>4.5999999999999999E-3</v>
      </c>
      <c r="E38" s="49">
        <v>5.1999999999999998E-3</v>
      </c>
      <c r="F38" s="49">
        <v>8.4852813739999999E-4</v>
      </c>
      <c r="G38" s="36">
        <v>3.0999999999999999E-3</v>
      </c>
      <c r="H38" s="36">
        <v>2.5999999999999999E-3</v>
      </c>
      <c r="I38" s="49">
        <v>2.8500000000000001E-3</v>
      </c>
      <c r="J38" s="57">
        <v>3.5355339059999998E-4</v>
      </c>
      <c r="K38" s="36">
        <v>0.61470000000000002</v>
      </c>
      <c r="L38" s="36">
        <v>0.61829999999999996</v>
      </c>
      <c r="M38" s="49">
        <v>0.61650000000000005</v>
      </c>
      <c r="N38" s="49">
        <v>2.5455844120000001E-3</v>
      </c>
      <c r="O38" s="36">
        <v>0.66559999999999997</v>
      </c>
      <c r="P38" s="36">
        <v>0.64900000000000002</v>
      </c>
      <c r="Q38" s="49">
        <v>0.6573</v>
      </c>
      <c r="R38" s="49">
        <v>1.173797257E-2</v>
      </c>
      <c r="S38" s="39">
        <v>0.87139999999999995</v>
      </c>
      <c r="T38" s="36">
        <v>0.8276</v>
      </c>
      <c r="U38" s="49">
        <v>0.84950000000000003</v>
      </c>
      <c r="V38" s="49">
        <v>3.097127702E-2</v>
      </c>
      <c r="W38" s="36">
        <v>0.95399999999999996</v>
      </c>
      <c r="X38" s="36">
        <v>0.9415</v>
      </c>
      <c r="Y38" s="49">
        <v>0.94774999999999998</v>
      </c>
      <c r="Z38" s="57">
        <v>8.8388347649999994E-3</v>
      </c>
      <c r="AA38" s="36">
        <v>1.1214</v>
      </c>
      <c r="AB38" s="36">
        <v>1.1406000000000001</v>
      </c>
      <c r="AC38" s="49">
        <v>1.131</v>
      </c>
      <c r="AD38" s="49">
        <v>1.35764502E-2</v>
      </c>
      <c r="AE38" s="36">
        <v>1.2378</v>
      </c>
      <c r="AF38" s="36">
        <v>1.2252000000000001</v>
      </c>
      <c r="AG38" s="49">
        <v>1.2315</v>
      </c>
      <c r="AH38" s="49">
        <v>8.9095454429999991E-3</v>
      </c>
      <c r="AI38" s="39">
        <v>2.3599999999999999E-2</v>
      </c>
      <c r="AJ38" s="36">
        <v>2.0799999999999999E-2</v>
      </c>
      <c r="AK38" s="49">
        <v>2.2200000000000001E-2</v>
      </c>
      <c r="AL38" s="49">
        <v>1.9798989869999999E-3</v>
      </c>
      <c r="AM38" s="36">
        <v>5.3499999999999999E-2</v>
      </c>
      <c r="AN38" s="36">
        <v>5.4399999999999997E-2</v>
      </c>
      <c r="AO38" s="49">
        <v>5.3949999999999998E-2</v>
      </c>
      <c r="AP38" s="57">
        <v>6.3639610310000001E-4</v>
      </c>
      <c r="AQ38" s="36">
        <v>0.9657</v>
      </c>
      <c r="AR38" s="36">
        <v>0.95069999999999999</v>
      </c>
      <c r="AS38" s="49">
        <v>0.95820000000000005</v>
      </c>
      <c r="AT38" s="49">
        <v>1.0606601720000001E-2</v>
      </c>
      <c r="AU38" s="36">
        <v>1.0362</v>
      </c>
      <c r="AV38" s="36">
        <v>1.0375000000000001</v>
      </c>
      <c r="AW38" s="49">
        <v>1.03685</v>
      </c>
      <c r="AX38" s="49">
        <v>9.1923881549999995E-4</v>
      </c>
      <c r="AY38" s="39">
        <v>0.7006</v>
      </c>
      <c r="AZ38" s="36">
        <v>0.70840000000000003</v>
      </c>
      <c r="BA38" s="49">
        <v>0.70450000000000002</v>
      </c>
      <c r="BB38" s="49">
        <v>5.5154328930000001E-3</v>
      </c>
      <c r="BC38" s="36">
        <v>0.75349999999999995</v>
      </c>
      <c r="BD38" s="36">
        <v>0.75490000000000002</v>
      </c>
      <c r="BE38" s="49">
        <v>0.75419999999999998</v>
      </c>
      <c r="BF38" s="57">
        <v>9.899494937000001E-4</v>
      </c>
      <c r="BG38" s="36">
        <v>0.3957</v>
      </c>
      <c r="BH38" s="36">
        <v>0.4037</v>
      </c>
      <c r="BI38" s="49">
        <v>0.3997</v>
      </c>
      <c r="BJ38" s="49">
        <v>5.6568542489999997E-3</v>
      </c>
      <c r="BK38" s="36">
        <v>0.42009999999999997</v>
      </c>
      <c r="BL38" s="36">
        <v>0.42780000000000001</v>
      </c>
      <c r="BM38" s="49">
        <v>0.42394999999999999</v>
      </c>
      <c r="BN38" s="49">
        <v>5.4447222150000004E-3</v>
      </c>
      <c r="BO38" s="39">
        <v>9.6299999999999997E-2</v>
      </c>
      <c r="BP38" s="41">
        <v>8.9200000000000002E-2</v>
      </c>
      <c r="BQ38" s="36"/>
    </row>
    <row r="39" spans="1:69" ht="12.75" x14ac:dyDescent="0.2">
      <c r="A39" s="36" t="s">
        <v>156</v>
      </c>
      <c r="B39" s="339">
        <v>2.3E-3</v>
      </c>
      <c r="C39" s="39" t="s">
        <v>12</v>
      </c>
      <c r="D39" s="36" t="s">
        <v>12</v>
      </c>
      <c r="E39" s="49" t="s">
        <v>181</v>
      </c>
      <c r="F39" s="49" t="s">
        <v>181</v>
      </c>
      <c r="G39" s="36" t="s">
        <v>12</v>
      </c>
      <c r="H39" s="36" t="s">
        <v>12</v>
      </c>
      <c r="I39" s="49" t="s">
        <v>181</v>
      </c>
      <c r="J39" s="57" t="s">
        <v>181</v>
      </c>
      <c r="K39" s="36">
        <v>0.60529999999999995</v>
      </c>
      <c r="L39" s="36">
        <v>0.60970000000000002</v>
      </c>
      <c r="M39" s="49">
        <v>0.60750000000000004</v>
      </c>
      <c r="N39" s="49">
        <v>3.111269837E-3</v>
      </c>
      <c r="O39" s="36">
        <v>0.65690000000000004</v>
      </c>
      <c r="P39" s="36">
        <v>0.64190000000000003</v>
      </c>
      <c r="Q39" s="49">
        <v>0.64939999999999998</v>
      </c>
      <c r="R39" s="49">
        <v>1.0606601720000001E-2</v>
      </c>
      <c r="S39" s="39">
        <v>0.85119999999999996</v>
      </c>
      <c r="T39" s="36">
        <v>0.81889999999999996</v>
      </c>
      <c r="U39" s="49">
        <v>0.83504999999999996</v>
      </c>
      <c r="V39" s="49">
        <v>2.283954903E-2</v>
      </c>
      <c r="W39" s="36">
        <v>0.93700000000000006</v>
      </c>
      <c r="X39" s="36">
        <v>0.9264</v>
      </c>
      <c r="Y39" s="49">
        <v>0.93169999999999997</v>
      </c>
      <c r="Z39" s="57">
        <v>7.4953318810000004E-3</v>
      </c>
      <c r="AA39" s="36">
        <v>1.0879000000000001</v>
      </c>
      <c r="AB39" s="36">
        <v>1.1032999999999999</v>
      </c>
      <c r="AC39" s="49">
        <v>1.0955999999999999</v>
      </c>
      <c r="AD39" s="49">
        <v>1.0889444430000001E-2</v>
      </c>
      <c r="AE39" s="36">
        <v>1.218</v>
      </c>
      <c r="AF39" s="36">
        <v>1.2044999999999999</v>
      </c>
      <c r="AG39" s="49">
        <v>1.2112499999999999</v>
      </c>
      <c r="AH39" s="49">
        <v>9.5459415459999992E-3</v>
      </c>
      <c r="AI39" s="39">
        <v>8.2000000000000007E-3</v>
      </c>
      <c r="AJ39" s="36">
        <v>6.1000000000000004E-3</v>
      </c>
      <c r="AK39" s="49">
        <v>7.1500000000000001E-3</v>
      </c>
      <c r="AL39" s="49">
        <v>1.48492424E-3</v>
      </c>
      <c r="AM39" s="36">
        <v>3.5299999999999998E-2</v>
      </c>
      <c r="AN39" s="36">
        <v>3.5799999999999998E-2</v>
      </c>
      <c r="AO39" s="49">
        <v>3.5549999999999998E-2</v>
      </c>
      <c r="AP39" s="57">
        <v>3.5355339059999998E-4</v>
      </c>
      <c r="AQ39" s="36">
        <v>0.89610000000000001</v>
      </c>
      <c r="AR39" s="36">
        <v>0.89</v>
      </c>
      <c r="AS39" s="49">
        <v>0.89305000000000001</v>
      </c>
      <c r="AT39" s="49">
        <v>4.3133513649999998E-3</v>
      </c>
      <c r="AU39" s="36">
        <v>0.97089999999999999</v>
      </c>
      <c r="AV39" s="36">
        <v>0.97709999999999997</v>
      </c>
      <c r="AW39" s="49">
        <v>0.97399999999999998</v>
      </c>
      <c r="AX39" s="49">
        <v>4.3840620429999996E-3</v>
      </c>
      <c r="AY39" s="39">
        <v>0.65539999999999998</v>
      </c>
      <c r="AZ39" s="36">
        <v>0.66469999999999996</v>
      </c>
      <c r="BA39" s="49">
        <v>0.66005000000000003</v>
      </c>
      <c r="BB39" s="49">
        <v>6.576093065E-3</v>
      </c>
      <c r="BC39" s="36">
        <v>0.70860000000000001</v>
      </c>
      <c r="BD39" s="36">
        <v>0.69530000000000003</v>
      </c>
      <c r="BE39" s="49">
        <v>0.70194999999999996</v>
      </c>
      <c r="BF39" s="57">
        <v>9.4045201899999997E-3</v>
      </c>
      <c r="BG39" s="36">
        <v>0.36220000000000002</v>
      </c>
      <c r="BH39" s="36">
        <v>0.371</v>
      </c>
      <c r="BI39" s="49">
        <v>0.36659999999999998</v>
      </c>
      <c r="BJ39" s="49">
        <v>6.2225396739999999E-3</v>
      </c>
      <c r="BK39" s="36">
        <v>0.38629999999999998</v>
      </c>
      <c r="BL39" s="36">
        <v>0.38829999999999998</v>
      </c>
      <c r="BM39" s="49">
        <v>0.38729999999999998</v>
      </c>
      <c r="BN39" s="49">
        <v>1.414213562E-3</v>
      </c>
      <c r="BO39" s="39">
        <v>0.08</v>
      </c>
      <c r="BP39" s="41">
        <v>7.5800000000000006E-2</v>
      </c>
      <c r="BQ39" s="36"/>
    </row>
    <row r="40" spans="1:69" ht="12.75" x14ac:dyDescent="0.2">
      <c r="A40" s="894" t="s">
        <v>81</v>
      </c>
      <c r="B40" s="862"/>
      <c r="C40" s="95"/>
      <c r="D40" s="95"/>
      <c r="E40" s="95"/>
      <c r="F40" s="95"/>
      <c r="G40" s="95"/>
      <c r="H40" s="95"/>
      <c r="I40" s="255"/>
      <c r="J40" s="255"/>
      <c r="K40" s="95"/>
      <c r="L40" s="95"/>
      <c r="M40" s="255"/>
      <c r="N40" s="255"/>
      <c r="O40" s="95"/>
      <c r="P40" s="95"/>
      <c r="Q40" s="255"/>
      <c r="R40" s="255"/>
      <c r="S40" s="95"/>
      <c r="T40" s="95"/>
      <c r="U40" s="255"/>
      <c r="V40" s="255"/>
      <c r="W40" s="95"/>
      <c r="X40" s="95"/>
      <c r="Y40" s="255"/>
      <c r="Z40" s="255"/>
      <c r="AA40" s="95"/>
      <c r="AB40" s="95"/>
      <c r="AC40" s="255"/>
      <c r="AD40" s="255"/>
      <c r="AE40" s="95"/>
      <c r="AF40" s="95"/>
      <c r="AG40" s="255"/>
      <c r="AH40" s="255"/>
      <c r="AI40" s="95"/>
      <c r="AJ40" s="95"/>
      <c r="AK40" s="255"/>
      <c r="AL40" s="255"/>
      <c r="AM40" s="95"/>
      <c r="AN40" s="95"/>
      <c r="AO40" s="255"/>
      <c r="AP40" s="255"/>
      <c r="AQ40" s="95"/>
      <c r="AR40" s="95"/>
      <c r="AS40" s="255"/>
      <c r="AT40" s="255"/>
      <c r="AU40" s="95"/>
      <c r="AV40" s="95"/>
      <c r="AW40" s="255"/>
      <c r="AX40" s="255"/>
      <c r="AY40" s="95"/>
      <c r="AZ40" s="95"/>
      <c r="BA40" s="255"/>
      <c r="BB40" s="255"/>
      <c r="BC40" s="95"/>
      <c r="BD40" s="95"/>
      <c r="BE40" s="255"/>
      <c r="BF40" s="255"/>
      <c r="BG40" s="95"/>
      <c r="BH40" s="95"/>
      <c r="BI40" s="95"/>
      <c r="BJ40" s="95"/>
      <c r="BK40" s="95"/>
      <c r="BL40" s="95"/>
      <c r="BM40" s="95"/>
      <c r="BN40" s="95"/>
      <c r="BO40" s="95"/>
      <c r="BP40" s="96"/>
      <c r="BQ40" s="3"/>
    </row>
    <row r="41" spans="1:69" ht="12.75" x14ac:dyDescent="0.2">
      <c r="A41" s="224" t="s">
        <v>82</v>
      </c>
      <c r="B41" s="274"/>
      <c r="C41" s="260" t="s">
        <v>83</v>
      </c>
      <c r="D41" s="261" t="s">
        <v>84</v>
      </c>
      <c r="E41" s="261" t="s">
        <v>70</v>
      </c>
      <c r="F41" s="261" t="s">
        <v>85</v>
      </c>
      <c r="G41" s="24"/>
      <c r="H41" s="24"/>
      <c r="I41" s="24"/>
      <c r="J41" s="24"/>
      <c r="K41" s="260" t="s">
        <v>83</v>
      </c>
      <c r="L41" s="261" t="s">
        <v>84</v>
      </c>
      <c r="M41" s="261" t="s">
        <v>70</v>
      </c>
      <c r="N41" s="350" t="s">
        <v>85</v>
      </c>
      <c r="O41" s="24"/>
      <c r="P41" s="24"/>
      <c r="Q41" s="24"/>
      <c r="R41" s="24"/>
      <c r="S41" s="260" t="s">
        <v>83</v>
      </c>
      <c r="T41" s="261" t="s">
        <v>84</v>
      </c>
      <c r="U41" s="261" t="s">
        <v>70</v>
      </c>
      <c r="V41" s="351" t="s">
        <v>85</v>
      </c>
      <c r="W41" s="24"/>
      <c r="X41" s="24"/>
      <c r="Y41" s="24"/>
      <c r="Z41" s="24"/>
      <c r="AA41" s="260" t="s">
        <v>83</v>
      </c>
      <c r="AB41" s="261" t="s">
        <v>84</v>
      </c>
      <c r="AC41" s="261" t="s">
        <v>70</v>
      </c>
      <c r="AD41" s="350" t="s">
        <v>85</v>
      </c>
      <c r="AE41" s="24"/>
      <c r="AF41" s="24"/>
      <c r="AG41" s="24"/>
      <c r="AH41" s="24"/>
      <c r="AI41" s="260" t="s">
        <v>83</v>
      </c>
      <c r="AJ41" s="261" t="s">
        <v>84</v>
      </c>
      <c r="AK41" s="261" t="s">
        <v>70</v>
      </c>
      <c r="AL41" s="350" t="s">
        <v>85</v>
      </c>
      <c r="AM41" s="24"/>
      <c r="AN41" s="24"/>
      <c r="AO41" s="24"/>
      <c r="AP41" s="24"/>
      <c r="AQ41" s="260" t="s">
        <v>83</v>
      </c>
      <c r="AR41" s="261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260" t="s">
        <v>83</v>
      </c>
      <c r="AZ41" s="261" t="s">
        <v>84</v>
      </c>
      <c r="BA41" s="261" t="s">
        <v>70</v>
      </c>
      <c r="BB41" s="350" t="s">
        <v>85</v>
      </c>
      <c r="BC41" s="24"/>
      <c r="BD41" s="24"/>
      <c r="BE41" s="24"/>
      <c r="BF41" s="24"/>
      <c r="BG41" s="260" t="s">
        <v>83</v>
      </c>
      <c r="BH41" s="261" t="s">
        <v>84</v>
      </c>
      <c r="BI41" s="261" t="s">
        <v>70</v>
      </c>
      <c r="BJ41" s="350" t="s">
        <v>85</v>
      </c>
      <c r="BK41" s="24"/>
      <c r="BL41" s="24"/>
      <c r="BM41" s="24"/>
      <c r="BN41" s="24"/>
      <c r="BO41" s="274"/>
      <c r="BP41" s="26"/>
      <c r="BQ41" s="24"/>
    </row>
    <row r="42" spans="1:69" ht="12.75" x14ac:dyDescent="0.2">
      <c r="A42" s="112" t="s">
        <v>86</v>
      </c>
      <c r="B42" s="61"/>
      <c r="C42" s="104">
        <v>0</v>
      </c>
      <c r="D42" s="101">
        <v>0</v>
      </c>
      <c r="E42" s="102">
        <f t="shared" ref="E42:E48" si="0">AVERAGE(C42:D42)</f>
        <v>0</v>
      </c>
      <c r="F42" s="103">
        <f t="shared" ref="F42:F48" si="1">STDEV(C42:D42)</f>
        <v>0</v>
      </c>
      <c r="K42" s="104">
        <v>0</v>
      </c>
      <c r="L42" s="101">
        <v>0</v>
      </c>
      <c r="M42" s="102">
        <f t="shared" ref="M42:M48" si="2">AVERAGE(K42:L42)</f>
        <v>0</v>
      </c>
      <c r="N42" s="103">
        <f t="shared" ref="N42:N48" si="3">STDEV(K42:L42)</f>
        <v>0</v>
      </c>
      <c r="S42" s="104">
        <v>0.13</v>
      </c>
      <c r="T42" s="101">
        <v>0.13</v>
      </c>
      <c r="U42" s="102">
        <f t="shared" ref="U42:U48" si="4">AVERAGE(S42:T42)</f>
        <v>0.13</v>
      </c>
      <c r="V42" s="103">
        <f t="shared" ref="V42:V48" si="5">STDEV(S42:T42)</f>
        <v>0</v>
      </c>
      <c r="AA42" s="104">
        <v>0.15</v>
      </c>
      <c r="AB42" s="101">
        <v>0.14000000000000001</v>
      </c>
      <c r="AC42" s="102">
        <f t="shared" ref="AC42:AC48" si="6">AVERAGE(AA42:AB42)</f>
        <v>0.14500000000000002</v>
      </c>
      <c r="AD42" s="103">
        <f t="shared" ref="AD42:AD48" si="7">STDEV(AA42:AB42)</f>
        <v>7.0710678118654623E-3</v>
      </c>
      <c r="AI42" s="104">
        <v>1.01</v>
      </c>
      <c r="AJ42" s="101">
        <v>1.04</v>
      </c>
      <c r="AK42" s="102">
        <f t="shared" ref="AK42:AK47" si="8">AVERAGE(AI42:AJ42)</f>
        <v>1.0249999999999999</v>
      </c>
      <c r="AL42" s="103">
        <f t="shared" ref="AL42:AL47" si="9">STDEV(AI42:AJ42)</f>
        <v>2.1213203435596444E-2</v>
      </c>
      <c r="AQ42" s="104">
        <v>0.33</v>
      </c>
      <c r="AR42" s="101">
        <v>0.34</v>
      </c>
      <c r="AS42" s="102">
        <f t="shared" ref="AS42:AS48" si="10">AVERAGE(AQ42:AR42)</f>
        <v>0.33500000000000002</v>
      </c>
      <c r="AT42" s="103">
        <f t="shared" ref="AT42:AT48" si="11">STDEV(AQ42:AR42)</f>
        <v>7.0710678118654814E-3</v>
      </c>
      <c r="AY42" s="104">
        <v>0.26</v>
      </c>
      <c r="AZ42" s="101">
        <v>0</v>
      </c>
      <c r="BA42" s="102">
        <f t="shared" ref="BA42:BA48" si="12">AVERAGE(AY42:AZ42)</f>
        <v>0.13</v>
      </c>
      <c r="BB42" s="103">
        <f t="shared" ref="BB42:BB48" si="13">STDEV(AY42:AZ42)</f>
        <v>0.18384776310850237</v>
      </c>
      <c r="BG42" s="104">
        <v>0.27</v>
      </c>
      <c r="BH42" s="101">
        <v>0.26</v>
      </c>
      <c r="BI42" s="102">
        <f t="shared" ref="BI42:BI48" si="14">AVERAGE(BG42:BH42)</f>
        <v>0.26500000000000001</v>
      </c>
      <c r="BJ42" s="103">
        <f t="shared" ref="BJ42:BJ48" si="15">STDEV(BG42:BH42)</f>
        <v>7.0710678118654814E-3</v>
      </c>
      <c r="BO42" s="61"/>
      <c r="BP42" s="16"/>
    </row>
    <row r="43" spans="1:69" ht="12.75" x14ac:dyDescent="0.2">
      <c r="A43" s="112" t="s">
        <v>87</v>
      </c>
      <c r="B43" s="61"/>
      <c r="C43" s="104">
        <v>20.96</v>
      </c>
      <c r="D43" s="101">
        <v>20.97</v>
      </c>
      <c r="E43" s="102">
        <f t="shared" si="0"/>
        <v>20.965</v>
      </c>
      <c r="F43" s="103">
        <f t="shared" si="1"/>
        <v>7.0710678118640685E-3</v>
      </c>
      <c r="K43" s="104">
        <v>25.89</v>
      </c>
      <c r="L43" s="101">
        <v>25.79</v>
      </c>
      <c r="M43" s="102">
        <f t="shared" si="2"/>
        <v>25.84</v>
      </c>
      <c r="N43" s="103">
        <f t="shared" si="3"/>
        <v>7.0710678118655765E-2</v>
      </c>
      <c r="S43" s="104">
        <v>66.58</v>
      </c>
      <c r="T43" s="101">
        <v>66.28</v>
      </c>
      <c r="U43" s="102">
        <f t="shared" si="4"/>
        <v>66.430000000000007</v>
      </c>
      <c r="V43" s="103">
        <f t="shared" si="5"/>
        <v>0.21213203435596226</v>
      </c>
      <c r="AA43" s="104">
        <v>110.2</v>
      </c>
      <c r="AB43" s="101">
        <v>112.01</v>
      </c>
      <c r="AC43" s="102">
        <f t="shared" si="6"/>
        <v>111.105</v>
      </c>
      <c r="AD43" s="103">
        <f t="shared" si="7"/>
        <v>1.2798632739476528</v>
      </c>
      <c r="AI43" s="104">
        <v>69.33</v>
      </c>
      <c r="AJ43" s="101">
        <v>69.12</v>
      </c>
      <c r="AK43" s="102">
        <f t="shared" si="8"/>
        <v>69.224999999999994</v>
      </c>
      <c r="AL43" s="103">
        <f t="shared" si="9"/>
        <v>0.14849242404917057</v>
      </c>
      <c r="AQ43" s="104">
        <v>109.45</v>
      </c>
      <c r="AR43" s="101">
        <v>110.21</v>
      </c>
      <c r="AS43" s="102">
        <f t="shared" si="10"/>
        <v>109.83</v>
      </c>
      <c r="AT43" s="103">
        <f t="shared" si="11"/>
        <v>0.53740115370176966</v>
      </c>
      <c r="AY43" s="104">
        <v>100.01</v>
      </c>
      <c r="AZ43" s="101">
        <v>101.15</v>
      </c>
      <c r="BA43" s="102">
        <f t="shared" si="12"/>
        <v>100.58000000000001</v>
      </c>
      <c r="BB43" s="103">
        <f t="shared" si="13"/>
        <v>0.80610173055266454</v>
      </c>
      <c r="BG43" s="104">
        <v>253.26</v>
      </c>
      <c r="BH43" s="101">
        <v>253.38</v>
      </c>
      <c r="BI43" s="102">
        <f t="shared" si="14"/>
        <v>253.32</v>
      </c>
      <c r="BJ43" s="103">
        <f t="shared" si="15"/>
        <v>8.4852813742388913E-2</v>
      </c>
      <c r="BO43" s="61"/>
      <c r="BP43" s="16"/>
    </row>
    <row r="44" spans="1:69" ht="12.75" x14ac:dyDescent="0.2">
      <c r="A44" s="112" t="s">
        <v>88</v>
      </c>
      <c r="B44" s="61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0.15</v>
      </c>
      <c r="AB44" s="101">
        <v>0.17</v>
      </c>
      <c r="AC44" s="102">
        <f t="shared" si="6"/>
        <v>0.16</v>
      </c>
      <c r="AD44" s="103">
        <f t="shared" si="7"/>
        <v>1.4142135623730963E-2</v>
      </c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0.17</v>
      </c>
      <c r="AR44" s="101">
        <v>0.16</v>
      </c>
      <c r="AS44" s="102">
        <f t="shared" si="10"/>
        <v>0.16500000000000001</v>
      </c>
      <c r="AT44" s="103">
        <f t="shared" si="11"/>
        <v>7.0710678118654814E-3</v>
      </c>
      <c r="AY44" s="104">
        <v>0.16</v>
      </c>
      <c r="AZ44" s="101">
        <v>0.15</v>
      </c>
      <c r="BA44" s="102">
        <f t="shared" si="12"/>
        <v>0.155</v>
      </c>
      <c r="BB44" s="103">
        <f t="shared" si="13"/>
        <v>7.0710678118654814E-3</v>
      </c>
      <c r="BG44" s="104">
        <v>0.33</v>
      </c>
      <c r="BH44" s="101">
        <v>0.36</v>
      </c>
      <c r="BI44" s="102">
        <f t="shared" si="14"/>
        <v>0.34499999999999997</v>
      </c>
      <c r="BJ44" s="103">
        <f t="shared" si="15"/>
        <v>2.1213203435596406E-2</v>
      </c>
      <c r="BO44" s="61"/>
      <c r="BP44" s="16"/>
    </row>
    <row r="45" spans="1:69" ht="12.75" x14ac:dyDescent="0.2">
      <c r="A45" s="112" t="s">
        <v>89</v>
      </c>
      <c r="B45" s="61"/>
      <c r="C45" s="104">
        <v>0</v>
      </c>
      <c r="D45" s="101">
        <v>0</v>
      </c>
      <c r="E45" s="102">
        <f t="shared" si="0"/>
        <v>0</v>
      </c>
      <c r="F45" s="103">
        <f t="shared" si="1"/>
        <v>0</v>
      </c>
      <c r="K45" s="104">
        <v>0</v>
      </c>
      <c r="L45" s="101">
        <v>0</v>
      </c>
      <c r="M45" s="102">
        <f t="shared" si="2"/>
        <v>0</v>
      </c>
      <c r="N45" s="103">
        <f t="shared" si="3"/>
        <v>0</v>
      </c>
      <c r="S45" s="104">
        <v>0</v>
      </c>
      <c r="T45" s="101">
        <v>0</v>
      </c>
      <c r="U45" s="102">
        <f t="shared" si="4"/>
        <v>0</v>
      </c>
      <c r="V45" s="103">
        <f t="shared" si="5"/>
        <v>0</v>
      </c>
      <c r="AA45" s="104">
        <v>0</v>
      </c>
      <c r="AB45" s="101">
        <v>0</v>
      </c>
      <c r="AC45" s="102">
        <f t="shared" si="6"/>
        <v>0</v>
      </c>
      <c r="AD45" s="103">
        <f t="shared" si="7"/>
        <v>0</v>
      </c>
      <c r="AI45" s="104">
        <v>0</v>
      </c>
      <c r="AJ45" s="101">
        <v>0</v>
      </c>
      <c r="AK45" s="102">
        <f t="shared" si="8"/>
        <v>0</v>
      </c>
      <c r="AL45" s="103">
        <f t="shared" si="9"/>
        <v>0</v>
      </c>
      <c r="AQ45" s="104">
        <v>0</v>
      </c>
      <c r="AR45" s="101">
        <v>0</v>
      </c>
      <c r="AS45" s="102">
        <f t="shared" si="10"/>
        <v>0</v>
      </c>
      <c r="AT45" s="103">
        <f t="shared" si="11"/>
        <v>0</v>
      </c>
      <c r="AY45" s="104">
        <v>0</v>
      </c>
      <c r="AZ45" s="101">
        <v>0</v>
      </c>
      <c r="BA45" s="102">
        <f t="shared" si="12"/>
        <v>0</v>
      </c>
      <c r="BB45" s="103">
        <f t="shared" si="13"/>
        <v>0</v>
      </c>
      <c r="BG45" s="104">
        <v>0.18</v>
      </c>
      <c r="BH45" s="101">
        <v>0.18</v>
      </c>
      <c r="BI45" s="102">
        <f t="shared" si="14"/>
        <v>0.18</v>
      </c>
      <c r="BJ45" s="103">
        <f t="shared" si="15"/>
        <v>0</v>
      </c>
      <c r="BO45" s="61"/>
      <c r="BP45" s="16"/>
    </row>
    <row r="46" spans="1:69" ht="12.75" x14ac:dyDescent="0.2">
      <c r="A46" s="112" t="s">
        <v>90</v>
      </c>
      <c r="B46" s="61"/>
      <c r="C46" s="104">
        <v>0.14000000000000001</v>
      </c>
      <c r="D46" s="101">
        <v>0.12</v>
      </c>
      <c r="E46" s="102">
        <f t="shared" si="0"/>
        <v>0.13</v>
      </c>
      <c r="F46" s="103">
        <f t="shared" si="1"/>
        <v>1.4142135623730963E-2</v>
      </c>
      <c r="K46" s="104">
        <v>0.19</v>
      </c>
      <c r="L46" s="101">
        <v>0.17</v>
      </c>
      <c r="M46" s="102">
        <f t="shared" si="2"/>
        <v>0.18</v>
      </c>
      <c r="N46" s="103">
        <f t="shared" si="3"/>
        <v>1.4142135623730944E-2</v>
      </c>
      <c r="S46" s="104">
        <v>0.37</v>
      </c>
      <c r="T46" s="101">
        <v>0.4</v>
      </c>
      <c r="U46" s="102">
        <f t="shared" si="4"/>
        <v>0.38500000000000001</v>
      </c>
      <c r="V46" s="103">
        <f t="shared" si="5"/>
        <v>2.1213203435596444E-2</v>
      </c>
      <c r="AA46" s="104">
        <v>0.55000000000000004</v>
      </c>
      <c r="AB46" s="101">
        <v>0.56000000000000005</v>
      </c>
      <c r="AC46" s="102">
        <f t="shared" si="6"/>
        <v>0.55500000000000005</v>
      </c>
      <c r="AD46" s="103">
        <f t="shared" si="7"/>
        <v>7.0710678118654814E-3</v>
      </c>
      <c r="AI46" s="104">
        <v>0</v>
      </c>
      <c r="AJ46" s="101">
        <v>0</v>
      </c>
      <c r="AK46" s="102">
        <f t="shared" si="8"/>
        <v>0</v>
      </c>
      <c r="AL46" s="103">
        <f t="shared" si="9"/>
        <v>0</v>
      </c>
      <c r="AQ46" s="104">
        <v>0.53</v>
      </c>
      <c r="AR46" s="101">
        <v>0.56999999999999995</v>
      </c>
      <c r="AS46" s="102">
        <f t="shared" si="10"/>
        <v>0.55000000000000004</v>
      </c>
      <c r="AT46" s="103">
        <f t="shared" si="11"/>
        <v>2.8284271247461849E-2</v>
      </c>
      <c r="AY46" s="104">
        <v>0.5</v>
      </c>
      <c r="AZ46" s="101">
        <v>0.56000000000000005</v>
      </c>
      <c r="BA46" s="102">
        <f t="shared" si="12"/>
        <v>0.53</v>
      </c>
      <c r="BB46" s="103">
        <f t="shared" si="13"/>
        <v>4.2426406871192889E-2</v>
      </c>
      <c r="BG46" s="104">
        <v>2.71</v>
      </c>
      <c r="BH46" s="101">
        <v>2.68</v>
      </c>
      <c r="BI46" s="102">
        <f t="shared" si="14"/>
        <v>2.6950000000000003</v>
      </c>
      <c r="BJ46" s="103">
        <f t="shared" si="15"/>
        <v>2.1213203435596288E-2</v>
      </c>
      <c r="BO46" s="61"/>
      <c r="BP46" s="16"/>
    </row>
    <row r="47" spans="1:69" ht="12.75" x14ac:dyDescent="0.2">
      <c r="A47" s="112" t="s">
        <v>91</v>
      </c>
      <c r="B47" s="61"/>
      <c r="C47" s="104">
        <v>0</v>
      </c>
      <c r="D47" s="101">
        <v>0</v>
      </c>
      <c r="E47" s="102">
        <f t="shared" si="0"/>
        <v>0</v>
      </c>
      <c r="F47" s="103">
        <f t="shared" si="1"/>
        <v>0</v>
      </c>
      <c r="K47" s="104">
        <v>0</v>
      </c>
      <c r="L47" s="101">
        <v>0</v>
      </c>
      <c r="M47" s="102">
        <f t="shared" si="2"/>
        <v>0</v>
      </c>
      <c r="N47" s="103">
        <f t="shared" si="3"/>
        <v>0</v>
      </c>
      <c r="S47" s="104">
        <v>0</v>
      </c>
      <c r="T47" s="101">
        <v>0</v>
      </c>
      <c r="U47" s="102">
        <f t="shared" si="4"/>
        <v>0</v>
      </c>
      <c r="V47" s="103">
        <f t="shared" si="5"/>
        <v>0</v>
      </c>
      <c r="AA47" s="104">
        <v>0</v>
      </c>
      <c r="AB47" s="101">
        <v>0</v>
      </c>
      <c r="AC47" s="102">
        <f t="shared" si="6"/>
        <v>0</v>
      </c>
      <c r="AD47" s="103">
        <f t="shared" si="7"/>
        <v>0</v>
      </c>
      <c r="AI47" s="104">
        <v>0</v>
      </c>
      <c r="AJ47" s="101">
        <v>0</v>
      </c>
      <c r="AK47" s="102">
        <f t="shared" si="8"/>
        <v>0</v>
      </c>
      <c r="AL47" s="103">
        <f t="shared" si="9"/>
        <v>0</v>
      </c>
      <c r="AQ47" s="104">
        <v>0</v>
      </c>
      <c r="AR47" s="101">
        <v>0</v>
      </c>
      <c r="AS47" s="102">
        <f t="shared" si="10"/>
        <v>0</v>
      </c>
      <c r="AT47" s="103">
        <f t="shared" si="11"/>
        <v>0</v>
      </c>
      <c r="AY47" s="104">
        <v>0</v>
      </c>
      <c r="AZ47" s="101">
        <v>0</v>
      </c>
      <c r="BA47" s="102">
        <f t="shared" si="12"/>
        <v>0</v>
      </c>
      <c r="BB47" s="103">
        <f t="shared" si="13"/>
        <v>0</v>
      </c>
      <c r="BG47" s="104">
        <v>0</v>
      </c>
      <c r="BH47" s="101">
        <v>0</v>
      </c>
      <c r="BI47" s="102">
        <f t="shared" si="14"/>
        <v>0</v>
      </c>
      <c r="BJ47" s="103">
        <f t="shared" si="15"/>
        <v>0</v>
      </c>
      <c r="BO47" s="61"/>
      <c r="BP47" s="16"/>
    </row>
    <row r="48" spans="1:69" ht="12.75" x14ac:dyDescent="0.2">
      <c r="A48" s="112" t="s">
        <v>92</v>
      </c>
      <c r="B48" s="61"/>
      <c r="C48" s="104">
        <v>13.28</v>
      </c>
      <c r="D48" s="101">
        <v>13.45</v>
      </c>
      <c r="E48" s="102">
        <f t="shared" si="0"/>
        <v>13.364999999999998</v>
      </c>
      <c r="F48" s="103">
        <f t="shared" si="1"/>
        <v>0.12020815280171303</v>
      </c>
      <c r="K48" s="104">
        <v>33.92</v>
      </c>
      <c r="L48" s="101">
        <v>33.770000000000003</v>
      </c>
      <c r="M48" s="102">
        <f t="shared" si="2"/>
        <v>33.844999999999999</v>
      </c>
      <c r="N48" s="103">
        <f t="shared" si="3"/>
        <v>0.10606601717798113</v>
      </c>
      <c r="S48" s="104">
        <v>50.67</v>
      </c>
      <c r="T48" s="101">
        <v>49.77</v>
      </c>
      <c r="U48" s="102">
        <f t="shared" si="4"/>
        <v>50.22</v>
      </c>
      <c r="V48" s="103">
        <f t="shared" si="5"/>
        <v>0.63639610306789174</v>
      </c>
      <c r="AA48" s="104">
        <v>92.33</v>
      </c>
      <c r="AB48" s="101">
        <v>92.94</v>
      </c>
      <c r="AC48" s="102">
        <f t="shared" si="6"/>
        <v>92.634999999999991</v>
      </c>
      <c r="AD48" s="103">
        <f t="shared" si="7"/>
        <v>0.43133513652379357</v>
      </c>
      <c r="AI48" s="235" t="s">
        <v>157</v>
      </c>
      <c r="AJ48" s="236"/>
      <c r="AK48" s="236"/>
      <c r="AL48" s="352"/>
      <c r="AQ48" s="104">
        <v>405.34</v>
      </c>
      <c r="AR48" s="101">
        <v>404.94</v>
      </c>
      <c r="AS48" s="102">
        <f t="shared" si="10"/>
        <v>405.14</v>
      </c>
      <c r="AT48" s="103">
        <f t="shared" si="11"/>
        <v>0.28284271247460296</v>
      </c>
      <c r="AY48" s="104">
        <v>271.61</v>
      </c>
      <c r="AZ48" s="101">
        <v>273.37</v>
      </c>
      <c r="BA48" s="102">
        <f t="shared" si="12"/>
        <v>272.49</v>
      </c>
      <c r="BB48" s="103">
        <f t="shared" si="13"/>
        <v>1.2445079348883172</v>
      </c>
      <c r="BG48" s="104">
        <v>178.22</v>
      </c>
      <c r="BH48" s="101">
        <v>178.79</v>
      </c>
      <c r="BI48" s="102">
        <f t="shared" si="14"/>
        <v>178.505</v>
      </c>
      <c r="BJ48" s="103">
        <f t="shared" si="15"/>
        <v>0.40305086527632727</v>
      </c>
      <c r="BO48" s="61"/>
      <c r="BP48" s="16"/>
    </row>
    <row r="49" spans="1:69" ht="12.75" x14ac:dyDescent="0.2">
      <c r="A49" s="861" t="s">
        <v>55</v>
      </c>
      <c r="B49" s="86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876"/>
      <c r="AZ49" s="86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3"/>
      <c r="BQ49" s="52"/>
    </row>
    <row r="50" spans="1:69" ht="12.75" x14ac:dyDescent="0.2">
      <c r="A50" s="860" t="s">
        <v>56</v>
      </c>
      <c r="B50" s="242" t="s">
        <v>93</v>
      </c>
      <c r="C50" s="104">
        <v>5.85</v>
      </c>
      <c r="K50" s="104">
        <v>6.32</v>
      </c>
      <c r="S50" s="104">
        <v>6.36</v>
      </c>
      <c r="AA50" s="104">
        <v>6.5</v>
      </c>
      <c r="AI50" s="104">
        <v>6.08</v>
      </c>
      <c r="AQ50" s="104">
        <v>6.33</v>
      </c>
      <c r="AY50" s="104">
        <v>6.01</v>
      </c>
      <c r="BF50" s="16"/>
      <c r="BG50" s="344">
        <v>6.37</v>
      </c>
      <c r="BO50" s="61"/>
      <c r="BP50" s="16"/>
    </row>
    <row r="51" spans="1:69" ht="12.75" x14ac:dyDescent="0.2">
      <c r="A51" s="856"/>
      <c r="B51" s="242" t="s">
        <v>94</v>
      </c>
      <c r="C51" s="104">
        <v>7.87</v>
      </c>
      <c r="K51" s="104">
        <v>7.2</v>
      </c>
      <c r="S51" s="104">
        <v>7.44</v>
      </c>
      <c r="AA51" s="104">
        <v>7.54</v>
      </c>
      <c r="AI51" s="104">
        <v>7.43</v>
      </c>
      <c r="AQ51" s="104">
        <v>7.42</v>
      </c>
      <c r="AY51" s="104">
        <v>6.99</v>
      </c>
      <c r="BF51" s="16"/>
      <c r="BG51" s="344">
        <v>7.61</v>
      </c>
      <c r="BO51" s="61"/>
      <c r="BP51" s="16"/>
    </row>
    <row r="52" spans="1:69" ht="12.75" x14ac:dyDescent="0.2">
      <c r="A52" s="62" t="s">
        <v>96</v>
      </c>
      <c r="B52" s="240" t="s">
        <v>97</v>
      </c>
      <c r="C52" s="104">
        <v>84.1</v>
      </c>
      <c r="K52" s="104">
        <v>123.6</v>
      </c>
      <c r="S52" s="104">
        <v>215.7</v>
      </c>
      <c r="AA52" s="104">
        <v>343</v>
      </c>
      <c r="AI52" s="104">
        <v>1605</v>
      </c>
      <c r="AQ52" s="104">
        <v>649</v>
      </c>
      <c r="AY52" s="104">
        <v>491</v>
      </c>
      <c r="BF52" s="16"/>
      <c r="BG52" s="344">
        <v>767</v>
      </c>
      <c r="BO52" s="61"/>
      <c r="BP52" s="16"/>
    </row>
    <row r="53" spans="1:69" ht="12.75" x14ac:dyDescent="0.2">
      <c r="A53" s="62" t="s">
        <v>57</v>
      </c>
      <c r="B53" s="240" t="s">
        <v>58</v>
      </c>
      <c r="C53" s="104">
        <v>0</v>
      </c>
      <c r="K53" s="104">
        <v>0</v>
      </c>
      <c r="S53" s="104">
        <v>0.12</v>
      </c>
      <c r="AA53" s="104">
        <v>0.32</v>
      </c>
      <c r="AI53" s="104">
        <v>0.11</v>
      </c>
      <c r="AQ53" s="104">
        <v>0.66</v>
      </c>
      <c r="AY53" s="104">
        <v>0</v>
      </c>
      <c r="BF53" s="16"/>
      <c r="BG53" s="344">
        <v>0.54</v>
      </c>
      <c r="BO53" s="61"/>
      <c r="BP53" s="16"/>
    </row>
    <row r="54" spans="1:69" ht="12.75" x14ac:dyDescent="0.2">
      <c r="A54" s="64" t="s">
        <v>59</v>
      </c>
      <c r="B54" s="243" t="s">
        <v>60</v>
      </c>
      <c r="C54" s="104">
        <v>25.4</v>
      </c>
      <c r="K54" s="104">
        <v>27.2</v>
      </c>
      <c r="S54" s="240" t="s">
        <v>95</v>
      </c>
      <c r="AA54" s="104">
        <v>27.6</v>
      </c>
      <c r="AI54" s="104">
        <v>12.8</v>
      </c>
      <c r="AQ54" s="104">
        <v>20.6</v>
      </c>
      <c r="AY54" s="104">
        <v>23.2</v>
      </c>
      <c r="BF54" s="16"/>
      <c r="BG54" s="347">
        <v>61.8</v>
      </c>
      <c r="BO54" s="61"/>
      <c r="BP54" s="16"/>
    </row>
    <row r="55" spans="1:69" ht="12.75" x14ac:dyDescent="0.2">
      <c r="A55" s="884" t="s">
        <v>98</v>
      </c>
      <c r="B55" s="862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304"/>
    </row>
    <row r="56" spans="1:69" ht="12.75" x14ac:dyDescent="0.2">
      <c r="A56" s="24"/>
      <c r="B56" s="274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113" t="s">
        <v>149</v>
      </c>
      <c r="BP56" s="335" t="s">
        <v>150</v>
      </c>
      <c r="BQ56" s="353"/>
    </row>
    <row r="57" spans="1:69" ht="12.75" x14ac:dyDescent="0.2">
      <c r="A57" s="31" t="s">
        <v>103</v>
      </c>
      <c r="B57" s="354"/>
      <c r="C57" s="355">
        <v>2.33</v>
      </c>
      <c r="D57" s="356">
        <v>2.2200000000000002</v>
      </c>
      <c r="E57" s="357">
        <f>AVERAGE(C57:D57)</f>
        <v>2.2750000000000004</v>
      </c>
      <c r="F57" s="357">
        <f>STDEV(C57:D57)</f>
        <v>7.7781745930520133E-2</v>
      </c>
      <c r="G57" s="356">
        <v>2.2400000000000002</v>
      </c>
      <c r="H57" s="356">
        <v>2.27</v>
      </c>
      <c r="I57" s="357">
        <f>AVERAGE(G57:H57)</f>
        <v>2.2549999999999999</v>
      </c>
      <c r="J57" s="358">
        <f>STDEV(G57:H57)</f>
        <v>2.1213203435596288E-2</v>
      </c>
      <c r="K57" s="356">
        <v>2.1</v>
      </c>
      <c r="L57" s="356">
        <v>2.13</v>
      </c>
      <c r="M57" s="357">
        <f>AVERAGE(K57:L57)</f>
        <v>2.1150000000000002</v>
      </c>
      <c r="N57" s="357">
        <f>STDEV(K57:L57)</f>
        <v>2.1213203435596288E-2</v>
      </c>
      <c r="O57" s="356">
        <v>2.15</v>
      </c>
      <c r="P57" s="356">
        <v>2.1800000000000002</v>
      </c>
      <c r="Q57" s="357">
        <f>AVERAGE(O57:P57)</f>
        <v>2.165</v>
      </c>
      <c r="R57" s="357">
        <f>STDEV(O57:P57)</f>
        <v>2.12132034355966E-2</v>
      </c>
      <c r="S57" s="355">
        <v>2.27</v>
      </c>
      <c r="T57" s="356">
        <v>2.36</v>
      </c>
      <c r="U57" s="357">
        <f>AVERAGE(S57:T57)</f>
        <v>2.3149999999999999</v>
      </c>
      <c r="V57" s="357">
        <f>STDEV(S57:T57)</f>
        <v>6.3639610306789177E-2</v>
      </c>
      <c r="W57" s="356">
        <v>2.4900000000000002</v>
      </c>
      <c r="X57" s="356">
        <v>2.4500000000000002</v>
      </c>
      <c r="Y57" s="227">
        <f>AVERAGE(W57:X57)</f>
        <v>2.4700000000000002</v>
      </c>
      <c r="Z57" s="358">
        <f>STDEV(W57:X57)</f>
        <v>2.8284271247461926E-2</v>
      </c>
      <c r="AA57" s="356">
        <v>2.38</v>
      </c>
      <c r="AB57" s="356">
        <v>2.2999999999999998</v>
      </c>
      <c r="AC57" s="227">
        <f>AVERAGE(AA57:AB57)</f>
        <v>2.34</v>
      </c>
      <c r="AD57" s="357">
        <f>STDEV(AA57:AB57)</f>
        <v>5.6568542494923851E-2</v>
      </c>
      <c r="AE57" s="356">
        <v>2.63</v>
      </c>
      <c r="AF57" s="356">
        <v>2.72</v>
      </c>
      <c r="AG57" s="357">
        <f>AVERAGE(AE57:AF57)</f>
        <v>2.6749999999999998</v>
      </c>
      <c r="AH57" s="357">
        <f>STDEV(AE57:AF57)</f>
        <v>6.3639610306789496E-2</v>
      </c>
      <c r="AI57" s="355">
        <v>1.46</v>
      </c>
      <c r="AJ57" s="356">
        <v>1.64</v>
      </c>
      <c r="AK57" s="227">
        <f>AVERAGE(AI57:AJ57)</f>
        <v>1.5499999999999998</v>
      </c>
      <c r="AL57" s="357">
        <f>STDEV(AI57:AJ57)</f>
        <v>0.12727922061357852</v>
      </c>
      <c r="AM57" s="356">
        <v>1.19</v>
      </c>
      <c r="AN57" s="356">
        <v>1.25</v>
      </c>
      <c r="AO57" s="357">
        <f>AVERAGE(AM57:AN57)</f>
        <v>1.22</v>
      </c>
      <c r="AP57" s="358">
        <f>STDEV(AM57:AN57)</f>
        <v>4.2426406871192889E-2</v>
      </c>
      <c r="AQ57" s="356">
        <v>2.33</v>
      </c>
      <c r="AR57" s="356">
        <v>2.12</v>
      </c>
      <c r="AS57" s="357">
        <f>AVERAGE(AQ57:AR57)</f>
        <v>2.2250000000000001</v>
      </c>
      <c r="AT57" s="357">
        <f>STDEV(AQ57:AR57)</f>
        <v>0.14849242404917495</v>
      </c>
      <c r="AU57" s="356">
        <v>1.97</v>
      </c>
      <c r="AV57" s="356">
        <v>1.97</v>
      </c>
      <c r="AW57" s="357">
        <f>AVERAGE(AU57:AV57)</f>
        <v>1.97</v>
      </c>
      <c r="AX57" s="357">
        <f>STDEV(AU57:AV57)</f>
        <v>0</v>
      </c>
      <c r="AY57" s="355">
        <v>1.76</v>
      </c>
      <c r="AZ57" s="356">
        <v>2.0699999999999998</v>
      </c>
      <c r="BA57" s="357">
        <f>AVERAGE(AY57:AZ57)</f>
        <v>1.915</v>
      </c>
      <c r="BB57" s="357">
        <f>STDEV(AY57:AZ57)</f>
        <v>0.21920310216782962</v>
      </c>
      <c r="BC57" s="356">
        <v>1.93</v>
      </c>
      <c r="BD57" s="356">
        <v>1.89</v>
      </c>
      <c r="BE57" s="227">
        <f>AVERAGE(BC57:BD57)</f>
        <v>1.91</v>
      </c>
      <c r="BF57" s="358">
        <f>STDEV(BC57:BD57)</f>
        <v>2.8284271247461926E-2</v>
      </c>
      <c r="BG57" s="115">
        <v>3.65</v>
      </c>
      <c r="BH57" s="117">
        <v>3.76</v>
      </c>
      <c r="BI57" s="164">
        <f>AVERAGE(BG57:BH57)</f>
        <v>3.7050000000000001</v>
      </c>
      <c r="BJ57" s="164">
        <f>STDEV(BG57:BH57)</f>
        <v>7.7781745930520133E-2</v>
      </c>
      <c r="BK57" s="117">
        <v>3.91</v>
      </c>
      <c r="BL57" s="117">
        <v>3.8</v>
      </c>
      <c r="BM57" s="164">
        <f>AVERAGE(BK57:BL57)</f>
        <v>3.855</v>
      </c>
      <c r="BN57" s="336">
        <f>STDEV(BK57:BL57)</f>
        <v>7.7781745930520452E-2</v>
      </c>
      <c r="BO57" s="115">
        <v>1.71</v>
      </c>
      <c r="BP57" s="284">
        <v>1.42</v>
      </c>
      <c r="BQ57" s="3"/>
    </row>
    <row r="58" spans="1:69" ht="12.75" x14ac:dyDescent="0.2">
      <c r="B58" s="61"/>
      <c r="C58" s="61"/>
      <c r="J58" s="16"/>
      <c r="S58" s="61"/>
      <c r="Z58" s="16"/>
      <c r="AI58" s="61"/>
      <c r="AP58" s="16"/>
      <c r="AY58" s="61"/>
      <c r="BF58" s="16"/>
      <c r="BO58" s="61"/>
      <c r="BP58" s="16"/>
    </row>
    <row r="59" spans="1:69" ht="12.75" x14ac:dyDescent="0.2">
      <c r="B59" s="61"/>
      <c r="C59" s="61"/>
      <c r="J59" s="16"/>
      <c r="S59" s="61"/>
      <c r="Z59" s="16"/>
      <c r="AI59" s="61"/>
      <c r="AP59" s="16"/>
      <c r="AY59" s="61"/>
      <c r="BF59" s="16"/>
      <c r="BO59" s="61"/>
      <c r="BP59" s="16"/>
    </row>
    <row r="60" spans="1:69" ht="12.75" x14ac:dyDescent="0.2">
      <c r="B60" s="61"/>
      <c r="C60" s="61"/>
      <c r="J60" s="16"/>
      <c r="S60" s="61"/>
      <c r="Z60" s="16"/>
      <c r="AI60" s="61"/>
      <c r="AP60" s="16"/>
      <c r="AY60" s="61"/>
      <c r="BF60" s="16"/>
      <c r="BO60" s="61"/>
      <c r="BP60" s="16"/>
    </row>
    <row r="61" spans="1:69" ht="12.75" x14ac:dyDescent="0.2">
      <c r="B61" s="61"/>
      <c r="C61" s="61"/>
      <c r="J61" s="16"/>
      <c r="S61" s="61"/>
      <c r="Z61" s="16"/>
      <c r="AI61" s="61"/>
      <c r="AP61" s="16"/>
      <c r="AY61" s="61"/>
      <c r="BF61" s="16"/>
      <c r="BO61" s="61"/>
      <c r="BP61" s="16"/>
    </row>
    <row r="62" spans="1:69" ht="12.75" x14ac:dyDescent="0.2">
      <c r="B62" s="61"/>
      <c r="C62" s="61"/>
      <c r="J62" s="16"/>
      <c r="S62" s="61"/>
      <c r="Z62" s="16"/>
      <c r="AI62" s="61"/>
      <c r="AP62" s="16"/>
      <c r="AY62" s="61"/>
      <c r="BF62" s="16"/>
      <c r="BO62" s="61"/>
      <c r="BP62" s="16"/>
    </row>
    <row r="63" spans="1:69" ht="12.75" x14ac:dyDescent="0.2">
      <c r="B63" s="61"/>
      <c r="C63" s="61"/>
      <c r="J63" s="16"/>
      <c r="S63" s="61"/>
      <c r="Z63" s="16"/>
      <c r="AI63" s="61"/>
      <c r="AP63" s="16"/>
      <c r="AY63" s="61"/>
      <c r="BF63" s="16"/>
      <c r="BO63" s="61"/>
      <c r="BP63" s="16"/>
    </row>
    <row r="64" spans="1:69" ht="12.75" x14ac:dyDescent="0.2">
      <c r="B64" s="61"/>
      <c r="C64" s="61"/>
      <c r="J64" s="16"/>
      <c r="S64" s="61"/>
      <c r="Z64" s="16"/>
      <c r="AI64" s="61"/>
      <c r="AP64" s="16"/>
      <c r="AY64" s="61"/>
      <c r="BF64" s="16"/>
      <c r="BO64" s="61"/>
      <c r="BP64" s="16"/>
    </row>
    <row r="65" spans="2:68" ht="12.75" x14ac:dyDescent="0.2">
      <c r="B65" s="61"/>
      <c r="C65" s="61"/>
      <c r="J65" s="16"/>
      <c r="S65" s="61"/>
      <c r="Z65" s="16"/>
      <c r="AI65" s="61"/>
      <c r="AP65" s="16"/>
      <c r="AY65" s="61"/>
      <c r="BF65" s="16"/>
      <c r="BO65" s="61"/>
      <c r="BP65" s="16"/>
    </row>
    <row r="66" spans="2:68" ht="12.75" x14ac:dyDescent="0.2">
      <c r="B66" s="61"/>
      <c r="C66" s="61"/>
      <c r="J66" s="16"/>
      <c r="S66" s="61"/>
      <c r="Z66" s="16"/>
      <c r="AI66" s="61"/>
      <c r="AP66" s="16"/>
      <c r="AY66" s="61"/>
      <c r="BF66" s="16"/>
      <c r="BO66" s="61"/>
      <c r="BP66" s="16"/>
    </row>
    <row r="67" spans="2:68" ht="12.75" x14ac:dyDescent="0.2">
      <c r="B67" s="61"/>
      <c r="C67" s="61"/>
      <c r="J67" s="16"/>
      <c r="S67" s="61"/>
      <c r="Z67" s="16"/>
      <c r="AI67" s="61"/>
      <c r="AP67" s="16"/>
      <c r="AY67" s="61"/>
      <c r="BF67" s="16"/>
      <c r="BO67" s="61"/>
      <c r="BP67" s="16"/>
    </row>
    <row r="68" spans="2:68" ht="12.75" x14ac:dyDescent="0.2">
      <c r="B68" s="61"/>
      <c r="C68" s="61"/>
      <c r="J68" s="16"/>
      <c r="S68" s="61"/>
      <c r="Z68" s="16"/>
      <c r="AI68" s="61"/>
      <c r="AP68" s="16"/>
      <c r="AY68" s="61"/>
      <c r="BF68" s="16"/>
      <c r="BO68" s="61"/>
      <c r="BP68" s="16"/>
    </row>
    <row r="69" spans="2:68" ht="12.75" x14ac:dyDescent="0.2">
      <c r="B69" s="61"/>
      <c r="C69" s="61"/>
      <c r="J69" s="16"/>
      <c r="S69" s="61"/>
      <c r="Z69" s="16"/>
      <c r="AI69" s="61"/>
      <c r="AP69" s="16"/>
      <c r="AY69" s="61"/>
      <c r="BF69" s="16"/>
      <c r="BO69" s="61"/>
      <c r="BP69" s="16"/>
    </row>
    <row r="70" spans="2:68" ht="12.75" x14ac:dyDescent="0.2">
      <c r="B70" s="61"/>
      <c r="C70" s="61"/>
      <c r="J70" s="16"/>
      <c r="S70" s="61"/>
      <c r="Z70" s="16"/>
      <c r="AI70" s="61"/>
      <c r="AP70" s="16"/>
      <c r="AY70" s="61"/>
      <c r="BF70" s="16"/>
      <c r="BO70" s="61"/>
      <c r="BP70" s="16"/>
    </row>
    <row r="71" spans="2:68" ht="12.75" x14ac:dyDescent="0.2">
      <c r="B71" s="61"/>
      <c r="C71" s="61"/>
      <c r="J71" s="16"/>
      <c r="S71" s="61"/>
      <c r="Z71" s="16"/>
      <c r="AI71" s="61"/>
      <c r="AP71" s="16"/>
      <c r="AY71" s="61"/>
      <c r="BF71" s="16"/>
      <c r="BO71" s="61"/>
      <c r="BP71" s="16"/>
    </row>
    <row r="72" spans="2:68" ht="12.75" x14ac:dyDescent="0.2">
      <c r="B72" s="61"/>
      <c r="C72" s="61"/>
      <c r="J72" s="16"/>
      <c r="S72" s="61"/>
      <c r="Z72" s="16"/>
      <c r="AI72" s="61"/>
      <c r="AP72" s="16"/>
      <c r="AY72" s="61"/>
      <c r="BF72" s="16"/>
      <c r="BO72" s="61"/>
      <c r="BP72" s="16"/>
    </row>
    <row r="73" spans="2:68" ht="12.75" x14ac:dyDescent="0.2">
      <c r="B73" s="61"/>
      <c r="C73" s="61"/>
      <c r="J73" s="16"/>
      <c r="S73" s="61"/>
      <c r="Z73" s="16"/>
      <c r="AI73" s="61"/>
      <c r="AP73" s="16"/>
      <c r="AY73" s="61"/>
      <c r="BF73" s="16"/>
      <c r="BO73" s="61"/>
      <c r="BP73" s="16"/>
    </row>
    <row r="74" spans="2:68" ht="12.75" x14ac:dyDescent="0.2">
      <c r="B74" s="61"/>
      <c r="C74" s="61"/>
      <c r="J74" s="16"/>
      <c r="S74" s="61"/>
      <c r="Z74" s="16"/>
      <c r="AI74" s="61"/>
      <c r="AP74" s="16"/>
      <c r="AY74" s="61"/>
      <c r="BF74" s="16"/>
      <c r="BO74" s="61"/>
      <c r="BP74" s="16"/>
    </row>
    <row r="75" spans="2:68" ht="12.75" x14ac:dyDescent="0.2">
      <c r="B75" s="61"/>
      <c r="C75" s="61"/>
      <c r="J75" s="16"/>
      <c r="S75" s="61"/>
      <c r="Z75" s="16"/>
      <c r="AI75" s="61"/>
      <c r="AP75" s="16"/>
      <c r="AY75" s="61"/>
      <c r="BF75" s="16"/>
      <c r="BO75" s="61"/>
      <c r="BP75" s="16"/>
    </row>
    <row r="76" spans="2:68" ht="12.75" x14ac:dyDescent="0.2">
      <c r="B76" s="61"/>
      <c r="C76" s="61"/>
      <c r="J76" s="16"/>
      <c r="S76" s="61"/>
      <c r="Z76" s="16"/>
      <c r="AI76" s="61"/>
      <c r="AP76" s="16"/>
      <c r="AY76" s="61"/>
      <c r="BF76" s="16"/>
      <c r="BO76" s="61"/>
      <c r="BP76" s="16"/>
    </row>
    <row r="77" spans="2:68" ht="12.75" x14ac:dyDescent="0.2">
      <c r="B77" s="61"/>
      <c r="C77" s="61"/>
      <c r="J77" s="16"/>
      <c r="S77" s="61"/>
      <c r="Z77" s="16"/>
      <c r="AI77" s="61"/>
      <c r="AP77" s="16"/>
      <c r="AY77" s="61"/>
      <c r="BF77" s="16"/>
      <c r="BO77" s="61"/>
      <c r="BP77" s="16"/>
    </row>
    <row r="78" spans="2:68" ht="12.75" x14ac:dyDescent="0.2">
      <c r="B78" s="61"/>
      <c r="C78" s="61"/>
      <c r="J78" s="16"/>
      <c r="S78" s="61"/>
      <c r="Z78" s="16"/>
      <c r="AI78" s="61"/>
      <c r="AP78" s="16"/>
      <c r="AY78" s="61"/>
      <c r="BF78" s="16"/>
      <c r="BO78" s="61"/>
      <c r="BP78" s="16"/>
    </row>
    <row r="79" spans="2:68" ht="12.75" x14ac:dyDescent="0.2">
      <c r="B79" s="61"/>
      <c r="C79" s="61"/>
      <c r="J79" s="16"/>
      <c r="S79" s="61"/>
      <c r="Z79" s="16"/>
      <c r="AI79" s="61"/>
      <c r="AP79" s="16"/>
      <c r="AY79" s="61"/>
      <c r="BF79" s="16"/>
      <c r="BO79" s="61"/>
      <c r="BP79" s="16"/>
    </row>
    <row r="80" spans="2:68" ht="12.75" x14ac:dyDescent="0.2">
      <c r="B80" s="61"/>
      <c r="C80" s="61"/>
      <c r="J80" s="16"/>
      <c r="S80" s="61"/>
      <c r="Z80" s="16"/>
      <c r="AI80" s="61"/>
      <c r="AP80" s="16"/>
      <c r="AY80" s="61"/>
      <c r="BF80" s="16"/>
      <c r="BO80" s="61"/>
      <c r="BP80" s="16"/>
    </row>
    <row r="81" spans="2:68" ht="12.75" x14ac:dyDescent="0.2">
      <c r="B81" s="61"/>
      <c r="C81" s="61"/>
      <c r="J81" s="16"/>
      <c r="S81" s="61"/>
      <c r="Z81" s="16"/>
      <c r="AI81" s="61"/>
      <c r="AP81" s="16"/>
      <c r="AY81" s="61"/>
      <c r="BF81" s="16"/>
      <c r="BO81" s="61"/>
      <c r="BP81" s="16"/>
    </row>
    <row r="82" spans="2:68" ht="12.75" x14ac:dyDescent="0.2">
      <c r="B82" s="61"/>
      <c r="C82" s="61"/>
      <c r="J82" s="16"/>
      <c r="S82" s="61"/>
      <c r="Z82" s="16"/>
      <c r="AI82" s="61"/>
      <c r="AP82" s="16"/>
      <c r="AY82" s="61"/>
      <c r="BF82" s="16"/>
      <c r="BO82" s="61"/>
      <c r="BP82" s="16"/>
    </row>
    <row r="83" spans="2:68" ht="12.75" x14ac:dyDescent="0.2">
      <c r="B83" s="61"/>
      <c r="C83" s="61"/>
      <c r="J83" s="16"/>
      <c r="S83" s="61"/>
      <c r="Z83" s="16"/>
      <c r="AI83" s="61"/>
      <c r="AP83" s="16"/>
      <c r="AY83" s="61"/>
      <c r="BF83" s="16"/>
      <c r="BO83" s="61"/>
      <c r="BP83" s="16"/>
    </row>
    <row r="84" spans="2:68" ht="12.75" x14ac:dyDescent="0.2">
      <c r="B84" s="61"/>
      <c r="C84" s="61"/>
      <c r="J84" s="16"/>
      <c r="S84" s="61"/>
      <c r="Z84" s="16"/>
      <c r="AI84" s="61"/>
      <c r="AP84" s="16"/>
      <c r="AY84" s="61"/>
      <c r="BF84" s="16"/>
      <c r="BO84" s="61"/>
      <c r="BP84" s="16"/>
    </row>
    <row r="85" spans="2:68" ht="12.75" x14ac:dyDescent="0.2">
      <c r="B85" s="61"/>
      <c r="C85" s="61"/>
      <c r="J85" s="16"/>
      <c r="S85" s="61"/>
      <c r="Z85" s="16"/>
      <c r="AI85" s="61"/>
      <c r="AP85" s="16"/>
      <c r="AY85" s="61"/>
      <c r="BF85" s="16"/>
      <c r="BO85" s="61"/>
      <c r="BP85" s="16"/>
    </row>
    <row r="86" spans="2:68" ht="12.75" x14ac:dyDescent="0.2">
      <c r="B86" s="61"/>
      <c r="C86" s="61"/>
      <c r="J86" s="16"/>
      <c r="S86" s="61"/>
      <c r="Z86" s="16"/>
      <c r="AI86" s="61"/>
      <c r="AP86" s="16"/>
      <c r="AY86" s="61"/>
      <c r="BF86" s="16"/>
      <c r="BO86" s="61"/>
      <c r="BP86" s="16"/>
    </row>
    <row r="87" spans="2:68" ht="12.75" x14ac:dyDescent="0.2">
      <c r="B87" s="61"/>
      <c r="C87" s="61"/>
      <c r="J87" s="16"/>
      <c r="S87" s="61"/>
      <c r="Z87" s="16"/>
      <c r="AI87" s="61"/>
      <c r="AP87" s="16"/>
      <c r="AY87" s="61"/>
      <c r="BF87" s="16"/>
      <c r="BO87" s="61"/>
      <c r="BP87" s="16"/>
    </row>
    <row r="88" spans="2:68" ht="12.75" x14ac:dyDescent="0.2">
      <c r="B88" s="61"/>
      <c r="C88" s="61"/>
      <c r="J88" s="16"/>
      <c r="S88" s="61"/>
      <c r="Z88" s="16"/>
      <c r="AI88" s="61"/>
      <c r="AP88" s="16"/>
      <c r="AY88" s="61"/>
      <c r="BF88" s="16"/>
      <c r="BO88" s="61"/>
      <c r="BP88" s="16"/>
    </row>
    <row r="89" spans="2:68" ht="12.75" x14ac:dyDescent="0.2">
      <c r="B89" s="61"/>
      <c r="C89" s="61"/>
      <c r="J89" s="16"/>
      <c r="S89" s="61"/>
      <c r="Z89" s="16"/>
      <c r="AI89" s="61"/>
      <c r="AP89" s="16"/>
      <c r="AY89" s="61"/>
      <c r="BF89" s="16"/>
      <c r="BO89" s="61"/>
      <c r="BP89" s="16"/>
    </row>
    <row r="90" spans="2:68" ht="12.75" x14ac:dyDescent="0.2">
      <c r="B90" s="61"/>
      <c r="C90" s="61"/>
      <c r="J90" s="16"/>
      <c r="S90" s="61"/>
      <c r="Z90" s="16"/>
      <c r="AI90" s="61"/>
      <c r="AP90" s="16"/>
      <c r="AY90" s="61"/>
      <c r="BF90" s="16"/>
      <c r="BO90" s="61"/>
      <c r="BP90" s="16"/>
    </row>
    <row r="91" spans="2:68" ht="12.75" x14ac:dyDescent="0.2">
      <c r="B91" s="61"/>
      <c r="C91" s="61"/>
      <c r="J91" s="16"/>
      <c r="S91" s="61"/>
      <c r="Z91" s="16"/>
      <c r="AI91" s="61"/>
      <c r="AP91" s="16"/>
      <c r="AY91" s="61"/>
      <c r="BF91" s="16"/>
      <c r="BO91" s="61"/>
      <c r="BP91" s="16"/>
    </row>
    <row r="92" spans="2:68" ht="12.75" x14ac:dyDescent="0.2">
      <c r="B92" s="61"/>
      <c r="C92" s="61"/>
      <c r="J92" s="16"/>
      <c r="S92" s="61"/>
      <c r="Z92" s="16"/>
      <c r="AI92" s="61"/>
      <c r="AP92" s="16"/>
      <c r="AY92" s="61"/>
      <c r="BF92" s="16"/>
      <c r="BO92" s="61"/>
      <c r="BP92" s="16"/>
    </row>
    <row r="93" spans="2:68" ht="12.75" x14ac:dyDescent="0.2">
      <c r="B93" s="61"/>
      <c r="C93" s="61"/>
      <c r="J93" s="16"/>
      <c r="S93" s="61"/>
      <c r="Z93" s="16"/>
      <c r="AI93" s="61"/>
      <c r="AP93" s="16"/>
      <c r="AY93" s="61"/>
      <c r="BF93" s="16"/>
      <c r="BO93" s="61"/>
      <c r="BP93" s="16"/>
    </row>
    <row r="94" spans="2:68" ht="12.75" x14ac:dyDescent="0.2">
      <c r="B94" s="61"/>
      <c r="C94" s="61"/>
      <c r="J94" s="16"/>
      <c r="S94" s="61"/>
      <c r="Z94" s="16"/>
      <c r="AI94" s="61"/>
      <c r="AP94" s="16"/>
      <c r="AY94" s="61"/>
      <c r="BF94" s="16"/>
      <c r="BO94" s="61"/>
      <c r="BP94" s="16"/>
    </row>
    <row r="95" spans="2:68" ht="12.75" x14ac:dyDescent="0.2">
      <c r="B95" s="61"/>
      <c r="C95" s="61"/>
      <c r="J95" s="16"/>
      <c r="S95" s="61"/>
      <c r="Z95" s="16"/>
      <c r="AI95" s="61"/>
      <c r="AP95" s="16"/>
      <c r="AY95" s="61"/>
      <c r="BF95" s="16"/>
      <c r="BO95" s="61"/>
      <c r="BP95" s="16"/>
    </row>
    <row r="96" spans="2:68" ht="12.75" x14ac:dyDescent="0.2">
      <c r="B96" s="61"/>
      <c r="C96" s="61"/>
      <c r="J96" s="16"/>
      <c r="S96" s="61"/>
      <c r="Z96" s="16"/>
      <c r="AI96" s="61"/>
      <c r="AP96" s="16"/>
      <c r="AY96" s="61"/>
      <c r="BF96" s="16"/>
      <c r="BO96" s="61"/>
      <c r="BP96" s="16"/>
    </row>
    <row r="97" spans="2:68" ht="12.75" x14ac:dyDescent="0.2">
      <c r="B97" s="61"/>
      <c r="C97" s="61"/>
      <c r="J97" s="16"/>
      <c r="S97" s="61"/>
      <c r="Z97" s="16"/>
      <c r="AI97" s="61"/>
      <c r="AP97" s="16"/>
      <c r="AY97" s="61"/>
      <c r="BF97" s="16"/>
      <c r="BO97" s="61"/>
      <c r="BP97" s="16"/>
    </row>
    <row r="98" spans="2:68" ht="12.75" x14ac:dyDescent="0.2">
      <c r="B98" s="61"/>
      <c r="C98" s="61"/>
      <c r="J98" s="16"/>
      <c r="S98" s="61"/>
      <c r="Z98" s="16"/>
      <c r="AI98" s="61"/>
      <c r="AP98" s="16"/>
      <c r="AY98" s="61"/>
      <c r="BF98" s="16"/>
      <c r="BO98" s="61"/>
      <c r="BP98" s="16"/>
    </row>
    <row r="99" spans="2:68" ht="12.75" x14ac:dyDescent="0.2">
      <c r="B99" s="61"/>
      <c r="C99" s="61"/>
      <c r="J99" s="16"/>
      <c r="S99" s="61"/>
      <c r="Z99" s="16"/>
      <c r="AI99" s="61"/>
      <c r="AP99" s="16"/>
      <c r="AY99" s="61"/>
      <c r="BF99" s="16"/>
      <c r="BO99" s="61"/>
      <c r="BP99" s="16"/>
    </row>
    <row r="100" spans="2:68" ht="12.75" x14ac:dyDescent="0.2">
      <c r="B100" s="61"/>
      <c r="C100" s="61"/>
      <c r="J100" s="16"/>
      <c r="S100" s="61"/>
      <c r="Z100" s="16"/>
      <c r="AI100" s="61"/>
      <c r="AP100" s="16"/>
      <c r="AY100" s="61"/>
      <c r="BF100" s="16"/>
      <c r="BO100" s="61"/>
      <c r="BP100" s="16"/>
    </row>
    <row r="101" spans="2:68" ht="12.75" x14ac:dyDescent="0.2">
      <c r="B101" s="61"/>
      <c r="C101" s="61"/>
      <c r="J101" s="16"/>
      <c r="S101" s="61"/>
      <c r="Z101" s="16"/>
      <c r="AI101" s="61"/>
      <c r="AP101" s="16"/>
      <c r="AY101" s="61"/>
      <c r="BF101" s="16"/>
      <c r="BO101" s="61"/>
      <c r="BP101" s="16"/>
    </row>
    <row r="102" spans="2:68" ht="12.75" x14ac:dyDescent="0.2">
      <c r="B102" s="61"/>
      <c r="C102" s="61"/>
      <c r="J102" s="16"/>
      <c r="S102" s="61"/>
      <c r="Z102" s="16"/>
      <c r="AI102" s="61"/>
      <c r="AP102" s="16"/>
      <c r="AY102" s="61"/>
      <c r="BF102" s="16"/>
      <c r="BO102" s="61"/>
      <c r="BP102" s="16"/>
    </row>
    <row r="103" spans="2:68" ht="12.75" x14ac:dyDescent="0.2">
      <c r="B103" s="61"/>
      <c r="C103" s="61"/>
      <c r="J103" s="16"/>
      <c r="S103" s="61"/>
      <c r="Z103" s="16"/>
      <c r="AI103" s="61"/>
      <c r="AP103" s="16"/>
      <c r="AY103" s="61"/>
      <c r="BF103" s="16"/>
      <c r="BO103" s="61"/>
      <c r="BP103" s="16"/>
    </row>
    <row r="104" spans="2:68" ht="12.75" x14ac:dyDescent="0.2">
      <c r="B104" s="61"/>
      <c r="C104" s="61"/>
      <c r="J104" s="16"/>
      <c r="S104" s="61"/>
      <c r="Z104" s="16"/>
      <c r="AI104" s="61"/>
      <c r="AP104" s="16"/>
      <c r="AY104" s="61"/>
      <c r="BF104" s="16"/>
      <c r="BO104" s="61"/>
      <c r="BP104" s="16"/>
    </row>
    <row r="105" spans="2:68" ht="12.75" x14ac:dyDescent="0.2">
      <c r="B105" s="61"/>
      <c r="C105" s="61"/>
      <c r="J105" s="16"/>
      <c r="S105" s="61"/>
      <c r="Z105" s="16"/>
      <c r="AI105" s="61"/>
      <c r="AP105" s="16"/>
      <c r="AY105" s="61"/>
      <c r="BF105" s="16"/>
      <c r="BO105" s="61"/>
      <c r="BP105" s="16"/>
    </row>
    <row r="106" spans="2:68" ht="12.75" x14ac:dyDescent="0.2">
      <c r="B106" s="61"/>
      <c r="C106" s="61"/>
      <c r="J106" s="16"/>
      <c r="S106" s="61"/>
      <c r="Z106" s="16"/>
      <c r="AI106" s="61"/>
      <c r="AP106" s="16"/>
      <c r="AY106" s="61"/>
      <c r="BF106" s="16"/>
      <c r="BO106" s="61"/>
      <c r="BP106" s="16"/>
    </row>
    <row r="107" spans="2:68" ht="12.75" x14ac:dyDescent="0.2">
      <c r="B107" s="61"/>
      <c r="C107" s="61"/>
      <c r="J107" s="16"/>
      <c r="S107" s="61"/>
      <c r="Z107" s="16"/>
      <c r="AI107" s="61"/>
      <c r="AP107" s="16"/>
      <c r="AY107" s="61"/>
      <c r="BF107" s="16"/>
      <c r="BO107" s="61"/>
      <c r="BP107" s="16"/>
    </row>
    <row r="108" spans="2:68" ht="12.75" x14ac:dyDescent="0.2">
      <c r="B108" s="61"/>
      <c r="C108" s="61"/>
      <c r="J108" s="16"/>
      <c r="S108" s="61"/>
      <c r="Z108" s="16"/>
      <c r="AI108" s="61"/>
      <c r="AP108" s="16"/>
      <c r="AY108" s="61"/>
      <c r="BF108" s="16"/>
      <c r="BO108" s="61"/>
      <c r="BP108" s="16"/>
    </row>
    <row r="109" spans="2:68" ht="12.75" x14ac:dyDescent="0.2">
      <c r="B109" s="61"/>
      <c r="C109" s="61"/>
      <c r="J109" s="16"/>
      <c r="S109" s="61"/>
      <c r="Z109" s="16"/>
      <c r="AI109" s="61"/>
      <c r="AP109" s="16"/>
      <c r="AY109" s="61"/>
      <c r="BF109" s="16"/>
      <c r="BO109" s="61"/>
      <c r="BP109" s="16"/>
    </row>
    <row r="110" spans="2:68" ht="12.75" x14ac:dyDescent="0.2">
      <c r="B110" s="61"/>
      <c r="C110" s="61"/>
      <c r="J110" s="16"/>
      <c r="S110" s="61"/>
      <c r="Z110" s="16"/>
      <c r="AI110" s="61"/>
      <c r="AP110" s="16"/>
      <c r="AY110" s="61"/>
      <c r="BF110" s="16"/>
      <c r="BO110" s="61"/>
      <c r="BP110" s="16"/>
    </row>
    <row r="111" spans="2:68" ht="12.75" x14ac:dyDescent="0.2">
      <c r="B111" s="61"/>
      <c r="C111" s="61"/>
      <c r="J111" s="16"/>
      <c r="S111" s="61"/>
      <c r="Z111" s="16"/>
      <c r="AI111" s="61"/>
      <c r="AP111" s="16"/>
      <c r="AY111" s="61"/>
      <c r="BF111" s="16"/>
      <c r="BO111" s="61"/>
      <c r="BP111" s="16"/>
    </row>
    <row r="112" spans="2:68" ht="12.75" x14ac:dyDescent="0.2">
      <c r="B112" s="61"/>
      <c r="C112" s="61"/>
      <c r="J112" s="16"/>
      <c r="S112" s="61"/>
      <c r="Z112" s="16"/>
      <c r="AI112" s="61"/>
      <c r="AP112" s="16"/>
      <c r="AY112" s="61"/>
      <c r="BF112" s="16"/>
      <c r="BO112" s="61"/>
      <c r="BP112" s="16"/>
    </row>
    <row r="113" spans="2:68" ht="12.75" x14ac:dyDescent="0.2">
      <c r="B113" s="61"/>
      <c r="C113" s="61"/>
      <c r="J113" s="16"/>
      <c r="S113" s="61"/>
      <c r="Z113" s="16"/>
      <c r="AI113" s="61"/>
      <c r="AP113" s="16"/>
      <c r="AY113" s="61"/>
      <c r="BF113" s="16"/>
      <c r="BO113" s="61"/>
      <c r="BP113" s="16"/>
    </row>
    <row r="114" spans="2:68" ht="12.75" x14ac:dyDescent="0.2">
      <c r="B114" s="61"/>
      <c r="C114" s="61"/>
      <c r="J114" s="16"/>
      <c r="S114" s="61"/>
      <c r="Z114" s="16"/>
      <c r="AI114" s="61"/>
      <c r="AP114" s="16"/>
      <c r="AY114" s="61"/>
      <c r="BF114" s="16"/>
      <c r="BO114" s="61"/>
      <c r="BP114" s="16"/>
    </row>
    <row r="115" spans="2:68" ht="12.75" x14ac:dyDescent="0.2">
      <c r="B115" s="61"/>
      <c r="C115" s="61"/>
      <c r="J115" s="16"/>
      <c r="S115" s="61"/>
      <c r="Z115" s="16"/>
      <c r="AI115" s="61"/>
      <c r="AP115" s="16"/>
      <c r="AY115" s="61"/>
      <c r="BF115" s="16"/>
      <c r="BO115" s="61"/>
      <c r="BP115" s="16"/>
    </row>
    <row r="116" spans="2:68" ht="12.75" x14ac:dyDescent="0.2">
      <c r="B116" s="61"/>
      <c r="C116" s="61"/>
      <c r="J116" s="16"/>
      <c r="S116" s="61"/>
      <c r="Z116" s="16"/>
      <c r="AI116" s="61"/>
      <c r="AP116" s="16"/>
      <c r="AY116" s="61"/>
      <c r="BF116" s="16"/>
      <c r="BO116" s="61"/>
      <c r="BP116" s="16"/>
    </row>
    <row r="117" spans="2:68" ht="12.75" x14ac:dyDescent="0.2">
      <c r="B117" s="61"/>
      <c r="C117" s="61"/>
      <c r="J117" s="16"/>
      <c r="S117" s="61"/>
      <c r="Z117" s="16"/>
      <c r="AI117" s="61"/>
      <c r="AP117" s="16"/>
      <c r="AY117" s="61"/>
      <c r="BF117" s="16"/>
      <c r="BO117" s="61"/>
      <c r="BP117" s="16"/>
    </row>
    <row r="118" spans="2:68" ht="12.75" x14ac:dyDescent="0.2">
      <c r="B118" s="61"/>
      <c r="C118" s="61"/>
      <c r="J118" s="16"/>
      <c r="S118" s="61"/>
      <c r="Z118" s="16"/>
      <c r="AI118" s="61"/>
      <c r="AP118" s="16"/>
      <c r="AY118" s="61"/>
      <c r="BF118" s="16"/>
      <c r="BO118" s="61"/>
      <c r="BP118" s="16"/>
    </row>
    <row r="119" spans="2:68" ht="12.75" x14ac:dyDescent="0.2">
      <c r="B119" s="61"/>
      <c r="C119" s="61"/>
      <c r="J119" s="16"/>
      <c r="S119" s="61"/>
      <c r="Z119" s="16"/>
      <c r="AI119" s="61"/>
      <c r="AP119" s="16"/>
      <c r="AY119" s="61"/>
      <c r="BF119" s="16"/>
      <c r="BO119" s="61"/>
      <c r="BP119" s="16"/>
    </row>
    <row r="120" spans="2:68" ht="12.75" x14ac:dyDescent="0.2">
      <c r="B120" s="61"/>
      <c r="C120" s="61"/>
      <c r="J120" s="16"/>
      <c r="S120" s="61"/>
      <c r="Z120" s="16"/>
      <c r="AI120" s="61"/>
      <c r="AP120" s="16"/>
      <c r="AY120" s="61"/>
      <c r="BF120" s="16"/>
      <c r="BO120" s="61"/>
      <c r="BP120" s="16"/>
    </row>
    <row r="121" spans="2:68" ht="12.75" x14ac:dyDescent="0.2">
      <c r="B121" s="61"/>
      <c r="C121" s="61"/>
      <c r="J121" s="16"/>
      <c r="S121" s="61"/>
      <c r="Z121" s="16"/>
      <c r="AI121" s="61"/>
      <c r="AP121" s="16"/>
      <c r="AY121" s="61"/>
      <c r="BF121" s="16"/>
      <c r="BO121" s="61"/>
      <c r="BP121" s="16"/>
    </row>
    <row r="122" spans="2:68" ht="12.75" x14ac:dyDescent="0.2">
      <c r="B122" s="61"/>
      <c r="C122" s="61"/>
      <c r="J122" s="16"/>
      <c r="S122" s="61"/>
      <c r="Z122" s="16"/>
      <c r="AI122" s="61"/>
      <c r="AP122" s="16"/>
      <c r="AY122" s="61"/>
      <c r="BF122" s="16"/>
      <c r="BO122" s="61"/>
      <c r="BP122" s="16"/>
    </row>
    <row r="123" spans="2:68" ht="12.75" x14ac:dyDescent="0.2">
      <c r="B123" s="61"/>
      <c r="C123" s="61"/>
      <c r="J123" s="16"/>
      <c r="S123" s="61"/>
      <c r="Z123" s="16"/>
      <c r="AI123" s="61"/>
      <c r="AP123" s="16"/>
      <c r="AY123" s="61"/>
      <c r="BF123" s="16"/>
      <c r="BO123" s="61"/>
      <c r="BP123" s="16"/>
    </row>
    <row r="124" spans="2:68" ht="12.75" x14ac:dyDescent="0.2">
      <c r="B124" s="61"/>
      <c r="C124" s="61"/>
      <c r="J124" s="16"/>
      <c r="S124" s="61"/>
      <c r="Z124" s="16"/>
      <c r="AI124" s="61"/>
      <c r="AP124" s="16"/>
      <c r="AY124" s="61"/>
      <c r="BF124" s="16"/>
      <c r="BO124" s="61"/>
      <c r="BP124" s="16"/>
    </row>
    <row r="125" spans="2:68" ht="12.75" x14ac:dyDescent="0.2">
      <c r="B125" s="61"/>
      <c r="C125" s="61"/>
      <c r="J125" s="16"/>
      <c r="S125" s="61"/>
      <c r="Z125" s="16"/>
      <c r="AI125" s="61"/>
      <c r="AP125" s="16"/>
      <c r="AY125" s="61"/>
      <c r="BF125" s="16"/>
      <c r="BO125" s="61"/>
      <c r="BP125" s="16"/>
    </row>
    <row r="126" spans="2:68" ht="12.75" x14ac:dyDescent="0.2">
      <c r="B126" s="61"/>
      <c r="C126" s="61"/>
      <c r="J126" s="16"/>
      <c r="S126" s="61"/>
      <c r="Z126" s="16"/>
      <c r="AI126" s="61"/>
      <c r="AP126" s="16"/>
      <c r="AY126" s="61"/>
      <c r="BF126" s="16"/>
      <c r="BO126" s="61"/>
      <c r="BP126" s="16"/>
    </row>
    <row r="127" spans="2:68" ht="12.75" x14ac:dyDescent="0.2">
      <c r="B127" s="61"/>
      <c r="C127" s="61"/>
      <c r="J127" s="16"/>
      <c r="S127" s="61"/>
      <c r="Z127" s="16"/>
      <c r="AI127" s="61"/>
      <c r="AP127" s="16"/>
      <c r="AY127" s="61"/>
      <c r="BF127" s="16"/>
      <c r="BO127" s="61"/>
      <c r="BP127" s="16"/>
    </row>
    <row r="128" spans="2:68" ht="12.75" x14ac:dyDescent="0.2">
      <c r="B128" s="61"/>
      <c r="C128" s="61"/>
      <c r="J128" s="16"/>
      <c r="S128" s="61"/>
      <c r="Z128" s="16"/>
      <c r="AI128" s="61"/>
      <c r="AP128" s="16"/>
      <c r="AY128" s="61"/>
      <c r="BF128" s="16"/>
      <c r="BO128" s="61"/>
      <c r="BP128" s="16"/>
    </row>
    <row r="129" spans="2:68" ht="12.75" x14ac:dyDescent="0.2">
      <c r="B129" s="61"/>
      <c r="C129" s="61"/>
      <c r="J129" s="16"/>
      <c r="S129" s="61"/>
      <c r="Z129" s="16"/>
      <c r="AI129" s="61"/>
      <c r="AP129" s="16"/>
      <c r="AY129" s="61"/>
      <c r="BF129" s="16"/>
      <c r="BO129" s="61"/>
      <c r="BP129" s="16"/>
    </row>
    <row r="130" spans="2:68" ht="12.75" x14ac:dyDescent="0.2">
      <c r="B130" s="61"/>
      <c r="C130" s="61"/>
      <c r="J130" s="16"/>
      <c r="S130" s="61"/>
      <c r="Z130" s="16"/>
      <c r="AI130" s="61"/>
      <c r="AP130" s="16"/>
      <c r="AY130" s="61"/>
      <c r="BF130" s="16"/>
      <c r="BO130" s="61"/>
      <c r="BP130" s="16"/>
    </row>
    <row r="131" spans="2:68" ht="12.75" x14ac:dyDescent="0.2">
      <c r="B131" s="61"/>
      <c r="C131" s="61"/>
      <c r="J131" s="16"/>
      <c r="S131" s="61"/>
      <c r="Z131" s="16"/>
      <c r="AI131" s="61"/>
      <c r="AP131" s="16"/>
      <c r="AY131" s="61"/>
      <c r="BF131" s="16"/>
      <c r="BO131" s="61"/>
      <c r="BP131" s="16"/>
    </row>
    <row r="132" spans="2:68" ht="12.75" x14ac:dyDescent="0.2">
      <c r="B132" s="61"/>
      <c r="C132" s="61"/>
      <c r="J132" s="16"/>
      <c r="S132" s="61"/>
      <c r="Z132" s="16"/>
      <c r="AI132" s="61"/>
      <c r="AP132" s="16"/>
      <c r="AY132" s="61"/>
      <c r="BF132" s="16"/>
      <c r="BO132" s="61"/>
      <c r="BP132" s="16"/>
    </row>
    <row r="133" spans="2:68" ht="12.75" x14ac:dyDescent="0.2">
      <c r="B133" s="61"/>
      <c r="C133" s="61"/>
      <c r="J133" s="16"/>
      <c r="S133" s="61"/>
      <c r="Z133" s="16"/>
      <c r="AI133" s="61"/>
      <c r="AP133" s="16"/>
      <c r="AY133" s="61"/>
      <c r="BF133" s="16"/>
      <c r="BO133" s="61"/>
      <c r="BP133" s="16"/>
    </row>
    <row r="134" spans="2:68" ht="12.75" x14ac:dyDescent="0.2">
      <c r="B134" s="61"/>
      <c r="C134" s="61"/>
      <c r="J134" s="16"/>
      <c r="S134" s="61"/>
      <c r="Z134" s="16"/>
      <c r="AI134" s="61"/>
      <c r="AP134" s="16"/>
      <c r="AY134" s="61"/>
      <c r="BF134" s="16"/>
      <c r="BO134" s="61"/>
      <c r="BP134" s="16"/>
    </row>
    <row r="135" spans="2:68" ht="12.75" x14ac:dyDescent="0.2">
      <c r="B135" s="61"/>
      <c r="C135" s="61"/>
      <c r="J135" s="16"/>
      <c r="S135" s="61"/>
      <c r="Z135" s="16"/>
      <c r="AI135" s="61"/>
      <c r="AP135" s="16"/>
      <c r="AY135" s="61"/>
      <c r="BF135" s="16"/>
      <c r="BO135" s="61"/>
      <c r="BP135" s="16"/>
    </row>
    <row r="136" spans="2:68" ht="12.75" x14ac:dyDescent="0.2">
      <c r="B136" s="61"/>
      <c r="C136" s="61"/>
      <c r="J136" s="16"/>
      <c r="S136" s="61"/>
      <c r="Z136" s="16"/>
      <c r="AI136" s="61"/>
      <c r="AP136" s="16"/>
      <c r="AY136" s="61"/>
      <c r="BF136" s="16"/>
      <c r="BO136" s="61"/>
      <c r="BP136" s="16"/>
    </row>
    <row r="137" spans="2:68" ht="12.75" x14ac:dyDescent="0.2">
      <c r="B137" s="61"/>
      <c r="C137" s="61"/>
      <c r="J137" s="16"/>
      <c r="S137" s="61"/>
      <c r="Z137" s="16"/>
      <c r="AI137" s="61"/>
      <c r="AP137" s="16"/>
      <c r="AY137" s="61"/>
      <c r="BF137" s="16"/>
      <c r="BO137" s="61"/>
      <c r="BP137" s="16"/>
    </row>
    <row r="138" spans="2:68" ht="12.75" x14ac:dyDescent="0.2">
      <c r="B138" s="61"/>
      <c r="C138" s="61"/>
      <c r="J138" s="16"/>
      <c r="S138" s="61"/>
      <c r="Z138" s="16"/>
      <c r="AI138" s="61"/>
      <c r="AP138" s="16"/>
      <c r="AY138" s="61"/>
      <c r="BF138" s="16"/>
      <c r="BO138" s="61"/>
      <c r="BP138" s="16"/>
    </row>
    <row r="139" spans="2:68" ht="12.75" x14ac:dyDescent="0.2">
      <c r="B139" s="61"/>
      <c r="C139" s="61"/>
      <c r="J139" s="16"/>
      <c r="S139" s="61"/>
      <c r="Z139" s="16"/>
      <c r="AI139" s="61"/>
      <c r="AP139" s="16"/>
      <c r="AY139" s="61"/>
      <c r="BF139" s="16"/>
      <c r="BO139" s="61"/>
      <c r="BP139" s="16"/>
    </row>
    <row r="140" spans="2:68" ht="12.75" x14ac:dyDescent="0.2">
      <c r="B140" s="61"/>
      <c r="C140" s="61"/>
      <c r="J140" s="16"/>
      <c r="S140" s="61"/>
      <c r="Z140" s="16"/>
      <c r="AI140" s="61"/>
      <c r="AP140" s="16"/>
      <c r="AY140" s="61"/>
      <c r="BF140" s="16"/>
      <c r="BO140" s="61"/>
      <c r="BP140" s="16"/>
    </row>
    <row r="141" spans="2:68" ht="12.75" x14ac:dyDescent="0.2">
      <c r="B141" s="61"/>
      <c r="C141" s="61"/>
      <c r="J141" s="16"/>
      <c r="S141" s="61"/>
      <c r="Z141" s="16"/>
      <c r="AI141" s="61"/>
      <c r="AP141" s="16"/>
      <c r="AY141" s="61"/>
      <c r="BF141" s="16"/>
      <c r="BO141" s="61"/>
      <c r="BP141" s="16"/>
    </row>
    <row r="142" spans="2:68" ht="12.75" x14ac:dyDescent="0.2">
      <c r="B142" s="61"/>
      <c r="C142" s="61"/>
      <c r="J142" s="16"/>
      <c r="S142" s="61"/>
      <c r="Z142" s="16"/>
      <c r="AI142" s="61"/>
      <c r="AP142" s="16"/>
      <c r="AY142" s="61"/>
      <c r="BF142" s="16"/>
      <c r="BO142" s="61"/>
      <c r="BP142" s="16"/>
    </row>
    <row r="143" spans="2:68" ht="12.75" x14ac:dyDescent="0.2">
      <c r="B143" s="61"/>
      <c r="C143" s="61"/>
      <c r="J143" s="16"/>
      <c r="S143" s="61"/>
      <c r="Z143" s="16"/>
      <c r="AI143" s="61"/>
      <c r="AP143" s="16"/>
      <c r="AY143" s="61"/>
      <c r="BF143" s="16"/>
      <c r="BO143" s="61"/>
      <c r="BP143" s="16"/>
    </row>
    <row r="144" spans="2:68" ht="12.75" x14ac:dyDescent="0.2">
      <c r="B144" s="61"/>
      <c r="C144" s="61"/>
      <c r="J144" s="16"/>
      <c r="S144" s="61"/>
      <c r="Z144" s="16"/>
      <c r="AI144" s="61"/>
      <c r="AP144" s="16"/>
      <c r="AY144" s="61"/>
      <c r="BF144" s="16"/>
      <c r="BO144" s="61"/>
      <c r="BP144" s="16"/>
    </row>
    <row r="145" spans="2:68" ht="12.75" x14ac:dyDescent="0.2">
      <c r="B145" s="61"/>
      <c r="C145" s="61"/>
      <c r="J145" s="16"/>
      <c r="S145" s="61"/>
      <c r="Z145" s="16"/>
      <c r="AI145" s="61"/>
      <c r="AP145" s="16"/>
      <c r="AY145" s="61"/>
      <c r="BF145" s="16"/>
      <c r="BO145" s="61"/>
      <c r="BP145" s="16"/>
    </row>
    <row r="146" spans="2:68" ht="12.75" x14ac:dyDescent="0.2">
      <c r="B146" s="61"/>
      <c r="C146" s="61"/>
      <c r="J146" s="16"/>
      <c r="S146" s="61"/>
      <c r="Z146" s="16"/>
      <c r="AI146" s="61"/>
      <c r="AP146" s="16"/>
      <c r="AY146" s="61"/>
      <c r="BF146" s="16"/>
      <c r="BO146" s="61"/>
      <c r="BP146" s="16"/>
    </row>
    <row r="147" spans="2:68" ht="12.75" x14ac:dyDescent="0.2">
      <c r="B147" s="61"/>
      <c r="C147" s="61"/>
      <c r="J147" s="16"/>
      <c r="S147" s="61"/>
      <c r="Z147" s="16"/>
      <c r="AI147" s="61"/>
      <c r="AP147" s="16"/>
      <c r="AY147" s="61"/>
      <c r="BF147" s="16"/>
      <c r="BO147" s="61"/>
      <c r="BP147" s="16"/>
    </row>
    <row r="148" spans="2:68" ht="12.75" x14ac:dyDescent="0.2">
      <c r="B148" s="61"/>
      <c r="C148" s="61"/>
      <c r="J148" s="16"/>
      <c r="S148" s="61"/>
      <c r="Z148" s="16"/>
      <c r="AI148" s="61"/>
      <c r="AP148" s="16"/>
      <c r="AY148" s="61"/>
      <c r="BF148" s="16"/>
      <c r="BO148" s="61"/>
      <c r="BP148" s="16"/>
    </row>
    <row r="149" spans="2:68" ht="12.75" x14ac:dyDescent="0.2">
      <c r="B149" s="61"/>
      <c r="C149" s="61"/>
      <c r="J149" s="16"/>
      <c r="S149" s="61"/>
      <c r="Z149" s="16"/>
      <c r="AI149" s="61"/>
      <c r="AP149" s="16"/>
      <c r="AY149" s="61"/>
      <c r="BF149" s="16"/>
      <c r="BO149" s="61"/>
      <c r="BP149" s="16"/>
    </row>
    <row r="150" spans="2:68" ht="12.75" x14ac:dyDescent="0.2">
      <c r="B150" s="61"/>
      <c r="C150" s="61"/>
      <c r="J150" s="16"/>
      <c r="S150" s="61"/>
      <c r="Z150" s="16"/>
      <c r="AI150" s="61"/>
      <c r="AP150" s="16"/>
      <c r="AY150" s="61"/>
      <c r="BF150" s="16"/>
      <c r="BO150" s="61"/>
      <c r="BP150" s="16"/>
    </row>
    <row r="151" spans="2:68" ht="12.75" x14ac:dyDescent="0.2">
      <c r="B151" s="61"/>
      <c r="C151" s="61"/>
      <c r="J151" s="16"/>
      <c r="S151" s="61"/>
      <c r="Z151" s="16"/>
      <c r="AI151" s="61"/>
      <c r="AP151" s="16"/>
      <c r="AY151" s="61"/>
      <c r="BF151" s="16"/>
      <c r="BO151" s="61"/>
      <c r="BP151" s="16"/>
    </row>
    <row r="152" spans="2:68" ht="12.75" x14ac:dyDescent="0.2">
      <c r="B152" s="61"/>
      <c r="C152" s="61"/>
      <c r="J152" s="16"/>
      <c r="S152" s="61"/>
      <c r="Z152" s="16"/>
      <c r="AI152" s="61"/>
      <c r="AP152" s="16"/>
      <c r="AY152" s="61"/>
      <c r="BF152" s="16"/>
      <c r="BO152" s="61"/>
      <c r="BP152" s="16"/>
    </row>
    <row r="153" spans="2:68" ht="12.75" x14ac:dyDescent="0.2">
      <c r="B153" s="61"/>
      <c r="C153" s="61"/>
      <c r="J153" s="16"/>
      <c r="S153" s="61"/>
      <c r="Z153" s="16"/>
      <c r="AI153" s="61"/>
      <c r="AP153" s="16"/>
      <c r="AY153" s="61"/>
      <c r="BF153" s="16"/>
      <c r="BO153" s="61"/>
      <c r="BP153" s="16"/>
    </row>
    <row r="154" spans="2:68" ht="12.75" x14ac:dyDescent="0.2">
      <c r="B154" s="61"/>
      <c r="C154" s="61"/>
      <c r="J154" s="16"/>
      <c r="S154" s="61"/>
      <c r="Z154" s="16"/>
      <c r="AI154" s="61"/>
      <c r="AP154" s="16"/>
      <c r="AY154" s="61"/>
      <c r="BF154" s="16"/>
      <c r="BO154" s="61"/>
      <c r="BP154" s="16"/>
    </row>
    <row r="155" spans="2:68" ht="12.75" x14ac:dyDescent="0.2">
      <c r="B155" s="61"/>
      <c r="C155" s="61"/>
      <c r="J155" s="16"/>
      <c r="S155" s="61"/>
      <c r="Z155" s="16"/>
      <c r="AI155" s="61"/>
      <c r="AP155" s="16"/>
      <c r="AY155" s="61"/>
      <c r="BF155" s="16"/>
      <c r="BO155" s="61"/>
      <c r="BP155" s="16"/>
    </row>
    <row r="156" spans="2:68" ht="12.75" x14ac:dyDescent="0.2">
      <c r="B156" s="61"/>
      <c r="C156" s="61"/>
      <c r="J156" s="16"/>
      <c r="S156" s="61"/>
      <c r="Z156" s="16"/>
      <c r="AI156" s="61"/>
      <c r="AP156" s="16"/>
      <c r="AY156" s="61"/>
      <c r="BF156" s="16"/>
      <c r="BO156" s="61"/>
      <c r="BP156" s="16"/>
    </row>
    <row r="157" spans="2:68" ht="12.75" x14ac:dyDescent="0.2">
      <c r="B157" s="61"/>
      <c r="C157" s="61"/>
      <c r="J157" s="16"/>
      <c r="S157" s="61"/>
      <c r="Z157" s="16"/>
      <c r="AI157" s="61"/>
      <c r="AP157" s="16"/>
      <c r="AY157" s="61"/>
      <c r="BF157" s="16"/>
      <c r="BO157" s="61"/>
      <c r="BP157" s="16"/>
    </row>
    <row r="158" spans="2:68" ht="12.75" x14ac:dyDescent="0.2">
      <c r="B158" s="61"/>
      <c r="C158" s="61"/>
      <c r="J158" s="16"/>
      <c r="S158" s="61"/>
      <c r="Z158" s="16"/>
      <c r="AI158" s="61"/>
      <c r="AP158" s="16"/>
      <c r="AY158" s="61"/>
      <c r="BF158" s="16"/>
      <c r="BO158" s="61"/>
      <c r="BP158" s="16"/>
    </row>
    <row r="159" spans="2:68" ht="12.75" x14ac:dyDescent="0.2">
      <c r="B159" s="61"/>
      <c r="C159" s="61"/>
      <c r="J159" s="16"/>
      <c r="S159" s="61"/>
      <c r="Z159" s="16"/>
      <c r="AI159" s="61"/>
      <c r="AP159" s="16"/>
      <c r="AY159" s="61"/>
      <c r="BF159" s="16"/>
      <c r="BO159" s="61"/>
      <c r="BP159" s="16"/>
    </row>
    <row r="160" spans="2:68" ht="12.75" x14ac:dyDescent="0.2">
      <c r="B160" s="61"/>
      <c r="C160" s="61"/>
      <c r="J160" s="16"/>
      <c r="S160" s="61"/>
      <c r="Z160" s="16"/>
      <c r="AI160" s="61"/>
      <c r="AP160" s="16"/>
      <c r="AY160" s="61"/>
      <c r="BF160" s="16"/>
      <c r="BO160" s="61"/>
      <c r="BP160" s="16"/>
    </row>
    <row r="161" spans="2:68" ht="12.75" x14ac:dyDescent="0.2">
      <c r="B161" s="61"/>
      <c r="C161" s="61"/>
      <c r="J161" s="16"/>
      <c r="S161" s="61"/>
      <c r="Z161" s="16"/>
      <c r="AI161" s="61"/>
      <c r="AP161" s="16"/>
      <c r="AY161" s="61"/>
      <c r="BF161" s="16"/>
      <c r="BO161" s="61"/>
      <c r="BP161" s="16"/>
    </row>
    <row r="162" spans="2:68" ht="12.75" x14ac:dyDescent="0.2">
      <c r="B162" s="61"/>
      <c r="C162" s="61"/>
      <c r="J162" s="16"/>
      <c r="S162" s="61"/>
      <c r="Z162" s="16"/>
      <c r="AI162" s="61"/>
      <c r="AP162" s="16"/>
      <c r="AY162" s="61"/>
      <c r="BF162" s="16"/>
      <c r="BO162" s="61"/>
      <c r="BP162" s="16"/>
    </row>
    <row r="163" spans="2:68" ht="12.75" x14ac:dyDescent="0.2">
      <c r="B163" s="61"/>
      <c r="C163" s="61"/>
      <c r="J163" s="16"/>
      <c r="S163" s="61"/>
      <c r="Z163" s="16"/>
      <c r="AI163" s="61"/>
      <c r="AP163" s="16"/>
      <c r="AY163" s="61"/>
      <c r="BF163" s="16"/>
      <c r="BO163" s="61"/>
      <c r="BP163" s="16"/>
    </row>
    <row r="164" spans="2:68" ht="12.75" x14ac:dyDescent="0.2">
      <c r="B164" s="61"/>
      <c r="C164" s="61"/>
      <c r="J164" s="16"/>
      <c r="S164" s="61"/>
      <c r="Z164" s="16"/>
      <c r="AI164" s="61"/>
      <c r="AP164" s="16"/>
      <c r="AY164" s="61"/>
      <c r="BF164" s="16"/>
      <c r="BO164" s="61"/>
      <c r="BP164" s="16"/>
    </row>
    <row r="165" spans="2:68" ht="12.75" x14ac:dyDescent="0.2">
      <c r="B165" s="61"/>
      <c r="C165" s="61"/>
      <c r="J165" s="16"/>
      <c r="S165" s="61"/>
      <c r="Z165" s="16"/>
      <c r="AI165" s="61"/>
      <c r="AP165" s="16"/>
      <c r="AY165" s="61"/>
      <c r="BF165" s="16"/>
      <c r="BO165" s="61"/>
      <c r="BP165" s="16"/>
    </row>
    <row r="166" spans="2:68" ht="12.75" x14ac:dyDescent="0.2">
      <c r="B166" s="61"/>
      <c r="C166" s="61"/>
      <c r="J166" s="16"/>
      <c r="S166" s="61"/>
      <c r="Z166" s="16"/>
      <c r="AI166" s="61"/>
      <c r="AP166" s="16"/>
      <c r="AY166" s="61"/>
      <c r="BF166" s="16"/>
      <c r="BO166" s="61"/>
      <c r="BP166" s="16"/>
    </row>
    <row r="167" spans="2:68" ht="12.75" x14ac:dyDescent="0.2">
      <c r="B167" s="61"/>
      <c r="C167" s="61"/>
      <c r="J167" s="16"/>
      <c r="S167" s="61"/>
      <c r="Z167" s="16"/>
      <c r="AI167" s="61"/>
      <c r="AP167" s="16"/>
      <c r="AY167" s="61"/>
      <c r="BF167" s="16"/>
      <c r="BO167" s="61"/>
      <c r="BP167" s="16"/>
    </row>
    <row r="168" spans="2:68" ht="12.75" x14ac:dyDescent="0.2">
      <c r="B168" s="61"/>
      <c r="C168" s="61"/>
      <c r="J168" s="16"/>
      <c r="S168" s="61"/>
      <c r="Z168" s="16"/>
      <c r="AI168" s="61"/>
      <c r="AP168" s="16"/>
      <c r="AY168" s="61"/>
      <c r="BF168" s="16"/>
      <c r="BO168" s="61"/>
      <c r="BP168" s="16"/>
    </row>
    <row r="169" spans="2:68" ht="12.75" x14ac:dyDescent="0.2">
      <c r="B169" s="61"/>
      <c r="C169" s="61"/>
      <c r="J169" s="16"/>
      <c r="S169" s="61"/>
      <c r="Z169" s="16"/>
      <c r="AI169" s="61"/>
      <c r="AP169" s="16"/>
      <c r="AY169" s="61"/>
      <c r="BF169" s="16"/>
      <c r="BO169" s="61"/>
      <c r="BP169" s="16"/>
    </row>
    <row r="170" spans="2:68" ht="12.75" x14ac:dyDescent="0.2">
      <c r="B170" s="61"/>
      <c r="C170" s="61"/>
      <c r="J170" s="16"/>
      <c r="S170" s="61"/>
      <c r="Z170" s="16"/>
      <c r="AI170" s="61"/>
      <c r="AP170" s="16"/>
      <c r="AY170" s="61"/>
      <c r="BF170" s="16"/>
      <c r="BO170" s="61"/>
      <c r="BP170" s="16"/>
    </row>
    <row r="171" spans="2:68" ht="12.75" x14ac:dyDescent="0.2">
      <c r="B171" s="61"/>
      <c r="C171" s="61"/>
      <c r="J171" s="16"/>
      <c r="S171" s="61"/>
      <c r="Z171" s="16"/>
      <c r="AI171" s="61"/>
      <c r="AP171" s="16"/>
      <c r="AY171" s="61"/>
      <c r="BF171" s="16"/>
      <c r="BO171" s="61"/>
      <c r="BP171" s="16"/>
    </row>
    <row r="172" spans="2:68" ht="12.75" x14ac:dyDescent="0.2">
      <c r="B172" s="61"/>
      <c r="C172" s="61"/>
      <c r="J172" s="16"/>
      <c r="S172" s="61"/>
      <c r="Z172" s="16"/>
      <c r="AI172" s="61"/>
      <c r="AP172" s="16"/>
      <c r="AY172" s="61"/>
      <c r="BF172" s="16"/>
      <c r="BO172" s="61"/>
      <c r="BP172" s="16"/>
    </row>
    <row r="173" spans="2:68" ht="12.75" x14ac:dyDescent="0.2">
      <c r="B173" s="61"/>
      <c r="C173" s="61"/>
      <c r="J173" s="16"/>
      <c r="S173" s="61"/>
      <c r="Z173" s="16"/>
      <c r="AI173" s="61"/>
      <c r="AP173" s="16"/>
      <c r="AY173" s="61"/>
      <c r="BF173" s="16"/>
      <c r="BO173" s="61"/>
      <c r="BP173" s="16"/>
    </row>
    <row r="174" spans="2:68" ht="12.75" x14ac:dyDescent="0.2">
      <c r="B174" s="61"/>
      <c r="C174" s="61"/>
      <c r="J174" s="16"/>
      <c r="S174" s="61"/>
      <c r="Z174" s="16"/>
      <c r="AI174" s="61"/>
      <c r="AP174" s="16"/>
      <c r="AY174" s="61"/>
      <c r="BF174" s="16"/>
      <c r="BO174" s="61"/>
      <c r="BP174" s="16"/>
    </row>
    <row r="175" spans="2:68" ht="12.75" x14ac:dyDescent="0.2">
      <c r="B175" s="61"/>
      <c r="C175" s="61"/>
      <c r="J175" s="16"/>
      <c r="S175" s="61"/>
      <c r="Z175" s="16"/>
      <c r="AI175" s="61"/>
      <c r="AP175" s="16"/>
      <c r="AY175" s="61"/>
      <c r="BF175" s="16"/>
      <c r="BO175" s="61"/>
      <c r="BP175" s="16"/>
    </row>
    <row r="176" spans="2:68" ht="12.75" x14ac:dyDescent="0.2">
      <c r="B176" s="61"/>
      <c r="C176" s="61"/>
      <c r="J176" s="16"/>
      <c r="S176" s="61"/>
      <c r="Z176" s="16"/>
      <c r="AI176" s="61"/>
      <c r="AP176" s="16"/>
      <c r="AY176" s="61"/>
      <c r="BF176" s="16"/>
      <c r="BO176" s="61"/>
      <c r="BP176" s="16"/>
    </row>
    <row r="177" spans="2:68" ht="12.75" x14ac:dyDescent="0.2">
      <c r="B177" s="61"/>
      <c r="C177" s="61"/>
      <c r="J177" s="16"/>
      <c r="S177" s="61"/>
      <c r="Z177" s="16"/>
      <c r="AI177" s="61"/>
      <c r="AP177" s="16"/>
      <c r="AY177" s="61"/>
      <c r="BF177" s="16"/>
      <c r="BO177" s="61"/>
      <c r="BP177" s="16"/>
    </row>
    <row r="178" spans="2:68" ht="12.75" x14ac:dyDescent="0.2">
      <c r="B178" s="61"/>
      <c r="C178" s="61"/>
      <c r="J178" s="16"/>
      <c r="S178" s="61"/>
      <c r="Z178" s="16"/>
      <c r="AI178" s="61"/>
      <c r="AP178" s="16"/>
      <c r="AY178" s="61"/>
      <c r="BF178" s="16"/>
      <c r="BO178" s="61"/>
      <c r="BP178" s="16"/>
    </row>
    <row r="179" spans="2:68" ht="12.75" x14ac:dyDescent="0.2">
      <c r="B179" s="61"/>
      <c r="C179" s="61"/>
      <c r="J179" s="16"/>
      <c r="S179" s="61"/>
      <c r="Z179" s="16"/>
      <c r="AI179" s="61"/>
      <c r="AP179" s="16"/>
      <c r="AY179" s="61"/>
      <c r="BF179" s="16"/>
      <c r="BO179" s="61"/>
      <c r="BP179" s="16"/>
    </row>
    <row r="180" spans="2:68" ht="12.75" x14ac:dyDescent="0.2">
      <c r="B180" s="61"/>
      <c r="C180" s="61"/>
      <c r="J180" s="16"/>
      <c r="S180" s="61"/>
      <c r="Z180" s="16"/>
      <c r="AI180" s="61"/>
      <c r="AP180" s="16"/>
      <c r="AY180" s="61"/>
      <c r="BF180" s="16"/>
      <c r="BO180" s="61"/>
      <c r="BP180" s="16"/>
    </row>
    <row r="181" spans="2:68" ht="12.75" x14ac:dyDescent="0.2">
      <c r="B181" s="61"/>
      <c r="C181" s="61"/>
      <c r="J181" s="16"/>
      <c r="S181" s="61"/>
      <c r="Z181" s="16"/>
      <c r="AI181" s="61"/>
      <c r="AP181" s="16"/>
      <c r="AY181" s="61"/>
      <c r="BF181" s="16"/>
      <c r="BO181" s="61"/>
      <c r="BP181" s="16"/>
    </row>
    <row r="182" spans="2:68" ht="12.75" x14ac:dyDescent="0.2">
      <c r="B182" s="61"/>
      <c r="C182" s="61"/>
      <c r="J182" s="16"/>
      <c r="S182" s="61"/>
      <c r="Z182" s="16"/>
      <c r="AI182" s="61"/>
      <c r="AP182" s="16"/>
      <c r="AY182" s="61"/>
      <c r="BF182" s="16"/>
      <c r="BO182" s="61"/>
      <c r="BP182" s="16"/>
    </row>
    <row r="183" spans="2:68" ht="12.75" x14ac:dyDescent="0.2">
      <c r="B183" s="61"/>
      <c r="C183" s="61"/>
      <c r="J183" s="16"/>
      <c r="S183" s="61"/>
      <c r="Z183" s="16"/>
      <c r="AI183" s="61"/>
      <c r="AP183" s="16"/>
      <c r="AY183" s="61"/>
      <c r="BF183" s="16"/>
      <c r="BO183" s="61"/>
      <c r="BP183" s="16"/>
    </row>
    <row r="184" spans="2:68" ht="12.75" x14ac:dyDescent="0.2">
      <c r="B184" s="61"/>
      <c r="C184" s="61"/>
      <c r="J184" s="16"/>
      <c r="S184" s="61"/>
      <c r="Z184" s="16"/>
      <c r="AI184" s="61"/>
      <c r="AP184" s="16"/>
      <c r="AY184" s="61"/>
      <c r="BF184" s="16"/>
      <c r="BO184" s="61"/>
      <c r="BP184" s="16"/>
    </row>
    <row r="185" spans="2:68" ht="12.75" x14ac:dyDescent="0.2">
      <c r="B185" s="61"/>
      <c r="C185" s="61"/>
      <c r="J185" s="16"/>
      <c r="S185" s="61"/>
      <c r="Z185" s="16"/>
      <c r="AI185" s="61"/>
      <c r="AP185" s="16"/>
      <c r="AY185" s="61"/>
      <c r="BF185" s="16"/>
      <c r="BO185" s="61"/>
      <c r="BP185" s="16"/>
    </row>
    <row r="186" spans="2:68" ht="12.75" x14ac:dyDescent="0.2">
      <c r="B186" s="61"/>
      <c r="C186" s="61"/>
      <c r="J186" s="16"/>
      <c r="S186" s="61"/>
      <c r="Z186" s="16"/>
      <c r="AI186" s="61"/>
      <c r="AP186" s="16"/>
      <c r="AY186" s="61"/>
      <c r="BF186" s="16"/>
      <c r="BO186" s="61"/>
      <c r="BP186" s="16"/>
    </row>
    <row r="187" spans="2:68" ht="12.75" x14ac:dyDescent="0.2">
      <c r="B187" s="61"/>
      <c r="C187" s="61"/>
      <c r="J187" s="16"/>
      <c r="S187" s="61"/>
      <c r="Z187" s="16"/>
      <c r="AI187" s="61"/>
      <c r="AP187" s="16"/>
      <c r="AY187" s="61"/>
      <c r="BF187" s="16"/>
      <c r="BO187" s="61"/>
      <c r="BP187" s="16"/>
    </row>
    <row r="188" spans="2:68" ht="12.75" x14ac:dyDescent="0.2">
      <c r="B188" s="61"/>
      <c r="C188" s="61"/>
      <c r="J188" s="16"/>
      <c r="S188" s="61"/>
      <c r="Z188" s="16"/>
      <c r="AI188" s="61"/>
      <c r="AP188" s="16"/>
      <c r="AY188" s="61"/>
      <c r="BF188" s="16"/>
      <c r="BO188" s="61"/>
      <c r="BP188" s="16"/>
    </row>
    <row r="189" spans="2:68" ht="12.75" x14ac:dyDescent="0.2">
      <c r="B189" s="61"/>
      <c r="C189" s="61"/>
      <c r="J189" s="16"/>
      <c r="S189" s="61"/>
      <c r="Z189" s="16"/>
      <c r="AI189" s="61"/>
      <c r="AP189" s="16"/>
      <c r="AY189" s="61"/>
      <c r="BF189" s="16"/>
      <c r="BO189" s="61"/>
      <c r="BP189" s="16"/>
    </row>
    <row r="190" spans="2:68" ht="12.75" x14ac:dyDescent="0.2">
      <c r="B190" s="61"/>
      <c r="C190" s="61"/>
      <c r="J190" s="16"/>
      <c r="S190" s="61"/>
      <c r="Z190" s="16"/>
      <c r="AI190" s="61"/>
      <c r="AP190" s="16"/>
      <c r="AY190" s="61"/>
      <c r="BF190" s="16"/>
      <c r="BO190" s="61"/>
      <c r="BP190" s="16"/>
    </row>
    <row r="191" spans="2:68" ht="12.75" x14ac:dyDescent="0.2">
      <c r="B191" s="61"/>
      <c r="C191" s="61"/>
      <c r="J191" s="16"/>
      <c r="S191" s="61"/>
      <c r="Z191" s="16"/>
      <c r="AI191" s="61"/>
      <c r="AP191" s="16"/>
      <c r="AY191" s="61"/>
      <c r="BF191" s="16"/>
      <c r="BO191" s="61"/>
      <c r="BP191" s="16"/>
    </row>
    <row r="192" spans="2:68" ht="12.75" x14ac:dyDescent="0.2">
      <c r="B192" s="61"/>
      <c r="C192" s="61"/>
      <c r="J192" s="16"/>
      <c r="S192" s="61"/>
      <c r="Z192" s="16"/>
      <c r="AI192" s="61"/>
      <c r="AP192" s="16"/>
      <c r="AY192" s="61"/>
      <c r="BF192" s="16"/>
      <c r="BO192" s="61"/>
      <c r="BP192" s="16"/>
    </row>
    <row r="193" spans="2:68" ht="12.75" x14ac:dyDescent="0.2">
      <c r="B193" s="61"/>
      <c r="C193" s="61"/>
      <c r="J193" s="16"/>
      <c r="S193" s="61"/>
      <c r="Z193" s="16"/>
      <c r="AI193" s="61"/>
      <c r="AP193" s="16"/>
      <c r="AY193" s="61"/>
      <c r="BF193" s="16"/>
      <c r="BO193" s="61"/>
      <c r="BP193" s="16"/>
    </row>
    <row r="194" spans="2:68" ht="12.75" x14ac:dyDescent="0.2">
      <c r="B194" s="61"/>
      <c r="C194" s="61"/>
      <c r="J194" s="16"/>
      <c r="S194" s="61"/>
      <c r="Z194" s="16"/>
      <c r="AI194" s="61"/>
      <c r="AP194" s="16"/>
      <c r="AY194" s="61"/>
      <c r="BF194" s="16"/>
      <c r="BO194" s="61"/>
      <c r="BP194" s="16"/>
    </row>
    <row r="195" spans="2:68" ht="12.75" x14ac:dyDescent="0.2">
      <c r="B195" s="61"/>
      <c r="C195" s="61"/>
      <c r="J195" s="16"/>
      <c r="S195" s="61"/>
      <c r="Z195" s="16"/>
      <c r="AI195" s="61"/>
      <c r="AP195" s="16"/>
      <c r="AY195" s="61"/>
      <c r="BF195" s="16"/>
      <c r="BO195" s="61"/>
      <c r="BP195" s="16"/>
    </row>
    <row r="196" spans="2:68" ht="12.75" x14ac:dyDescent="0.2">
      <c r="B196" s="61"/>
      <c r="C196" s="61"/>
      <c r="J196" s="16"/>
      <c r="S196" s="61"/>
      <c r="Z196" s="16"/>
      <c r="AI196" s="61"/>
      <c r="AP196" s="16"/>
      <c r="AY196" s="61"/>
      <c r="BF196" s="16"/>
      <c r="BO196" s="61"/>
      <c r="BP196" s="16"/>
    </row>
    <row r="197" spans="2:68" ht="12.75" x14ac:dyDescent="0.2">
      <c r="B197" s="61"/>
      <c r="C197" s="61"/>
      <c r="J197" s="16"/>
      <c r="S197" s="61"/>
      <c r="Z197" s="16"/>
      <c r="AI197" s="61"/>
      <c r="AP197" s="16"/>
      <c r="AY197" s="61"/>
      <c r="BF197" s="16"/>
      <c r="BO197" s="61"/>
      <c r="BP197" s="16"/>
    </row>
    <row r="198" spans="2:68" ht="12.75" x14ac:dyDescent="0.2">
      <c r="B198" s="61"/>
      <c r="C198" s="61"/>
      <c r="J198" s="16"/>
      <c r="S198" s="61"/>
      <c r="Z198" s="16"/>
      <c r="AI198" s="61"/>
      <c r="AP198" s="16"/>
      <c r="AY198" s="61"/>
      <c r="BF198" s="16"/>
      <c r="BO198" s="61"/>
      <c r="BP198" s="16"/>
    </row>
    <row r="199" spans="2:68" ht="12.75" x14ac:dyDescent="0.2">
      <c r="B199" s="61"/>
      <c r="C199" s="61"/>
      <c r="J199" s="16"/>
      <c r="S199" s="61"/>
      <c r="Z199" s="16"/>
      <c r="AI199" s="61"/>
      <c r="AP199" s="16"/>
      <c r="AY199" s="61"/>
      <c r="BF199" s="16"/>
      <c r="BO199" s="61"/>
      <c r="BP199" s="16"/>
    </row>
    <row r="200" spans="2:68" ht="12.75" x14ac:dyDescent="0.2">
      <c r="B200" s="61"/>
      <c r="C200" s="61"/>
      <c r="J200" s="16"/>
      <c r="S200" s="61"/>
      <c r="Z200" s="16"/>
      <c r="AI200" s="61"/>
      <c r="AP200" s="16"/>
      <c r="AY200" s="61"/>
      <c r="BF200" s="16"/>
      <c r="BO200" s="61"/>
      <c r="BP200" s="16"/>
    </row>
    <row r="201" spans="2:68" ht="12.75" x14ac:dyDescent="0.2">
      <c r="B201" s="61"/>
      <c r="C201" s="61"/>
      <c r="J201" s="16"/>
      <c r="S201" s="61"/>
      <c r="Z201" s="16"/>
      <c r="AI201" s="61"/>
      <c r="AP201" s="16"/>
      <c r="AY201" s="61"/>
      <c r="BF201" s="16"/>
      <c r="BO201" s="61"/>
      <c r="BP201" s="16"/>
    </row>
    <row r="202" spans="2:68" ht="12.75" x14ac:dyDescent="0.2">
      <c r="B202" s="61"/>
      <c r="C202" s="61"/>
      <c r="J202" s="16"/>
      <c r="S202" s="61"/>
      <c r="Z202" s="16"/>
      <c r="AI202" s="61"/>
      <c r="AP202" s="16"/>
      <c r="AY202" s="61"/>
      <c r="BF202" s="16"/>
      <c r="BO202" s="61"/>
      <c r="BP202" s="16"/>
    </row>
    <row r="203" spans="2:68" ht="12.75" x14ac:dyDescent="0.2">
      <c r="B203" s="61"/>
      <c r="C203" s="61"/>
      <c r="J203" s="16"/>
      <c r="S203" s="61"/>
      <c r="Z203" s="16"/>
      <c r="AI203" s="61"/>
      <c r="AP203" s="16"/>
      <c r="AY203" s="61"/>
      <c r="BF203" s="16"/>
      <c r="BO203" s="61"/>
      <c r="BP203" s="16"/>
    </row>
    <row r="204" spans="2:68" ht="12.75" x14ac:dyDescent="0.2">
      <c r="B204" s="61"/>
      <c r="C204" s="61"/>
      <c r="J204" s="16"/>
      <c r="S204" s="61"/>
      <c r="Z204" s="16"/>
      <c r="AI204" s="61"/>
      <c r="AP204" s="16"/>
      <c r="AY204" s="61"/>
      <c r="BF204" s="16"/>
      <c r="BO204" s="61"/>
      <c r="BP204" s="16"/>
    </row>
    <row r="205" spans="2:68" ht="12.75" x14ac:dyDescent="0.2">
      <c r="B205" s="61"/>
      <c r="C205" s="61"/>
      <c r="J205" s="16"/>
      <c r="S205" s="61"/>
      <c r="Z205" s="16"/>
      <c r="AI205" s="61"/>
      <c r="AP205" s="16"/>
      <c r="AY205" s="61"/>
      <c r="BF205" s="16"/>
      <c r="BO205" s="61"/>
      <c r="BP205" s="16"/>
    </row>
    <row r="206" spans="2:68" ht="12.75" x14ac:dyDescent="0.2">
      <c r="B206" s="61"/>
      <c r="C206" s="61"/>
      <c r="J206" s="16"/>
      <c r="S206" s="61"/>
      <c r="Z206" s="16"/>
      <c r="AI206" s="61"/>
      <c r="AP206" s="16"/>
      <c r="AY206" s="61"/>
      <c r="BF206" s="16"/>
      <c r="BO206" s="61"/>
      <c r="BP206" s="16"/>
    </row>
    <row r="207" spans="2:68" ht="12.75" x14ac:dyDescent="0.2">
      <c r="B207" s="61"/>
      <c r="C207" s="61"/>
      <c r="J207" s="16"/>
      <c r="S207" s="61"/>
      <c r="Z207" s="16"/>
      <c r="AI207" s="61"/>
      <c r="AP207" s="16"/>
      <c r="AY207" s="61"/>
      <c r="BF207" s="16"/>
      <c r="BO207" s="61"/>
      <c r="BP207" s="16"/>
    </row>
    <row r="208" spans="2:68" ht="12.75" x14ac:dyDescent="0.2">
      <c r="B208" s="61"/>
      <c r="C208" s="61"/>
      <c r="J208" s="16"/>
      <c r="S208" s="61"/>
      <c r="Z208" s="16"/>
      <c r="AI208" s="61"/>
      <c r="AP208" s="16"/>
      <c r="AY208" s="61"/>
      <c r="BF208" s="16"/>
      <c r="BO208" s="61"/>
      <c r="BP208" s="16"/>
    </row>
    <row r="209" spans="2:68" ht="12.75" x14ac:dyDescent="0.2">
      <c r="B209" s="61"/>
      <c r="C209" s="61"/>
      <c r="J209" s="16"/>
      <c r="S209" s="61"/>
      <c r="Z209" s="16"/>
      <c r="AI209" s="61"/>
      <c r="AP209" s="16"/>
      <c r="AY209" s="61"/>
      <c r="BF209" s="16"/>
      <c r="BO209" s="61"/>
      <c r="BP209" s="16"/>
    </row>
    <row r="210" spans="2:68" ht="12.75" x14ac:dyDescent="0.2">
      <c r="B210" s="61"/>
      <c r="C210" s="61"/>
      <c r="J210" s="16"/>
      <c r="S210" s="61"/>
      <c r="Z210" s="16"/>
      <c r="AI210" s="61"/>
      <c r="AP210" s="16"/>
      <c r="AY210" s="61"/>
      <c r="BF210" s="16"/>
      <c r="BO210" s="61"/>
      <c r="BP210" s="16"/>
    </row>
    <row r="211" spans="2:68" ht="12.75" x14ac:dyDescent="0.2">
      <c r="B211" s="61"/>
      <c r="C211" s="61"/>
      <c r="J211" s="16"/>
      <c r="S211" s="61"/>
      <c r="Z211" s="16"/>
      <c r="AI211" s="61"/>
      <c r="AP211" s="16"/>
      <c r="AY211" s="61"/>
      <c r="BF211" s="16"/>
      <c r="BO211" s="61"/>
      <c r="BP211" s="16"/>
    </row>
    <row r="212" spans="2:68" ht="12.75" x14ac:dyDescent="0.2">
      <c r="B212" s="61"/>
      <c r="C212" s="61"/>
      <c r="J212" s="16"/>
      <c r="S212" s="61"/>
      <c r="Z212" s="16"/>
      <c r="AI212" s="61"/>
      <c r="AP212" s="16"/>
      <c r="AY212" s="61"/>
      <c r="BF212" s="16"/>
      <c r="BO212" s="61"/>
      <c r="BP212" s="16"/>
    </row>
    <row r="213" spans="2:68" ht="12.75" x14ac:dyDescent="0.2">
      <c r="B213" s="61"/>
      <c r="C213" s="61"/>
      <c r="J213" s="16"/>
      <c r="S213" s="61"/>
      <c r="Z213" s="16"/>
      <c r="AI213" s="61"/>
      <c r="AP213" s="16"/>
      <c r="AY213" s="61"/>
      <c r="BF213" s="16"/>
      <c r="BO213" s="61"/>
      <c r="BP213" s="16"/>
    </row>
    <row r="214" spans="2:68" ht="12.75" x14ac:dyDescent="0.2">
      <c r="B214" s="61"/>
      <c r="C214" s="61"/>
      <c r="J214" s="16"/>
      <c r="S214" s="61"/>
      <c r="Z214" s="16"/>
      <c r="AI214" s="61"/>
      <c r="AP214" s="16"/>
      <c r="AY214" s="61"/>
      <c r="BF214" s="16"/>
      <c r="BO214" s="61"/>
      <c r="BP214" s="16"/>
    </row>
    <row r="215" spans="2:68" ht="12.75" x14ac:dyDescent="0.2">
      <c r="B215" s="61"/>
      <c r="C215" s="61"/>
      <c r="J215" s="16"/>
      <c r="S215" s="61"/>
      <c r="Z215" s="16"/>
      <c r="AI215" s="61"/>
      <c r="AP215" s="16"/>
      <c r="AY215" s="61"/>
      <c r="BF215" s="16"/>
      <c r="BO215" s="61"/>
      <c r="BP215" s="16"/>
    </row>
    <row r="216" spans="2:68" ht="12.75" x14ac:dyDescent="0.2">
      <c r="B216" s="61"/>
      <c r="C216" s="61"/>
      <c r="J216" s="16"/>
      <c r="S216" s="61"/>
      <c r="Z216" s="16"/>
      <c r="AI216" s="61"/>
      <c r="AP216" s="16"/>
      <c r="AY216" s="61"/>
      <c r="BF216" s="16"/>
      <c r="BO216" s="61"/>
      <c r="BP216" s="16"/>
    </row>
    <row r="217" spans="2:68" ht="12.75" x14ac:dyDescent="0.2">
      <c r="B217" s="61"/>
      <c r="C217" s="61"/>
      <c r="J217" s="16"/>
      <c r="S217" s="61"/>
      <c r="Z217" s="16"/>
      <c r="AI217" s="61"/>
      <c r="AP217" s="16"/>
      <c r="AY217" s="61"/>
      <c r="BF217" s="16"/>
      <c r="BO217" s="61"/>
      <c r="BP217" s="16"/>
    </row>
    <row r="218" spans="2:68" ht="12.75" x14ac:dyDescent="0.2">
      <c r="B218" s="61"/>
      <c r="C218" s="61"/>
      <c r="J218" s="16"/>
      <c r="S218" s="61"/>
      <c r="Z218" s="16"/>
      <c r="AI218" s="61"/>
      <c r="AP218" s="16"/>
      <c r="AY218" s="61"/>
      <c r="BF218" s="16"/>
      <c r="BO218" s="61"/>
      <c r="BP218" s="16"/>
    </row>
    <row r="219" spans="2:68" ht="12.75" x14ac:dyDescent="0.2">
      <c r="B219" s="61"/>
      <c r="C219" s="61"/>
      <c r="J219" s="16"/>
      <c r="S219" s="61"/>
      <c r="Z219" s="16"/>
      <c r="AI219" s="61"/>
      <c r="AP219" s="16"/>
      <c r="AY219" s="61"/>
      <c r="BF219" s="16"/>
      <c r="BO219" s="61"/>
      <c r="BP219" s="16"/>
    </row>
    <row r="220" spans="2:68" ht="12.75" x14ac:dyDescent="0.2">
      <c r="B220" s="61"/>
      <c r="C220" s="61"/>
      <c r="J220" s="16"/>
      <c r="S220" s="61"/>
      <c r="Z220" s="16"/>
      <c r="AI220" s="61"/>
      <c r="AP220" s="16"/>
      <c r="AY220" s="61"/>
      <c r="BF220" s="16"/>
      <c r="BO220" s="61"/>
      <c r="BP220" s="16"/>
    </row>
    <row r="221" spans="2:68" ht="12.75" x14ac:dyDescent="0.2">
      <c r="B221" s="61"/>
      <c r="C221" s="61"/>
      <c r="J221" s="16"/>
      <c r="S221" s="61"/>
      <c r="Z221" s="16"/>
      <c r="AI221" s="61"/>
      <c r="AP221" s="16"/>
      <c r="AY221" s="61"/>
      <c r="BF221" s="16"/>
      <c r="BO221" s="61"/>
      <c r="BP221" s="16"/>
    </row>
    <row r="222" spans="2:68" ht="12.75" x14ac:dyDescent="0.2">
      <c r="B222" s="61"/>
      <c r="C222" s="61"/>
      <c r="J222" s="16"/>
      <c r="S222" s="61"/>
      <c r="Z222" s="16"/>
      <c r="AI222" s="61"/>
      <c r="AP222" s="16"/>
      <c r="AY222" s="61"/>
      <c r="BF222" s="16"/>
      <c r="BO222" s="61"/>
      <c r="BP222" s="16"/>
    </row>
    <row r="223" spans="2:68" ht="12.75" x14ac:dyDescent="0.2">
      <c r="B223" s="61"/>
      <c r="C223" s="61"/>
      <c r="J223" s="16"/>
      <c r="S223" s="61"/>
      <c r="Z223" s="16"/>
      <c r="AI223" s="61"/>
      <c r="AP223" s="16"/>
      <c r="AY223" s="61"/>
      <c r="BF223" s="16"/>
      <c r="BO223" s="61"/>
      <c r="BP223" s="16"/>
    </row>
    <row r="224" spans="2:68" ht="12.75" x14ac:dyDescent="0.2">
      <c r="B224" s="61"/>
      <c r="C224" s="61"/>
      <c r="J224" s="16"/>
      <c r="S224" s="61"/>
      <c r="Z224" s="16"/>
      <c r="AI224" s="61"/>
      <c r="AP224" s="16"/>
      <c r="AY224" s="61"/>
      <c r="BF224" s="16"/>
      <c r="BO224" s="61"/>
      <c r="BP224" s="16"/>
    </row>
    <row r="225" spans="2:68" ht="12.75" x14ac:dyDescent="0.2">
      <c r="B225" s="61"/>
      <c r="C225" s="61"/>
      <c r="J225" s="16"/>
      <c r="S225" s="61"/>
      <c r="Z225" s="16"/>
      <c r="AI225" s="61"/>
      <c r="AP225" s="16"/>
      <c r="AY225" s="61"/>
      <c r="BF225" s="16"/>
      <c r="BO225" s="61"/>
      <c r="BP225" s="16"/>
    </row>
    <row r="226" spans="2:68" ht="12.75" x14ac:dyDescent="0.2">
      <c r="B226" s="61"/>
      <c r="C226" s="61"/>
      <c r="J226" s="16"/>
      <c r="S226" s="61"/>
      <c r="Z226" s="16"/>
      <c r="AI226" s="61"/>
      <c r="AP226" s="16"/>
      <c r="AY226" s="61"/>
      <c r="BF226" s="16"/>
      <c r="BO226" s="61"/>
      <c r="BP226" s="16"/>
    </row>
    <row r="227" spans="2:68" ht="12.75" x14ac:dyDescent="0.2">
      <c r="B227" s="61"/>
      <c r="C227" s="61"/>
      <c r="J227" s="16"/>
      <c r="S227" s="61"/>
      <c r="Z227" s="16"/>
      <c r="AI227" s="61"/>
      <c r="AP227" s="16"/>
      <c r="AY227" s="61"/>
      <c r="BF227" s="16"/>
      <c r="BO227" s="61"/>
      <c r="BP227" s="16"/>
    </row>
    <row r="228" spans="2:68" ht="12.75" x14ac:dyDescent="0.2">
      <c r="B228" s="61"/>
      <c r="C228" s="61"/>
      <c r="J228" s="16"/>
      <c r="S228" s="61"/>
      <c r="Z228" s="16"/>
      <c r="AI228" s="61"/>
      <c r="AP228" s="16"/>
      <c r="AY228" s="61"/>
      <c r="BF228" s="16"/>
      <c r="BO228" s="61"/>
      <c r="BP228" s="16"/>
    </row>
    <row r="229" spans="2:68" ht="12.75" x14ac:dyDescent="0.2">
      <c r="B229" s="61"/>
      <c r="C229" s="61"/>
      <c r="J229" s="16"/>
      <c r="S229" s="61"/>
      <c r="Z229" s="16"/>
      <c r="AI229" s="61"/>
      <c r="AP229" s="16"/>
      <c r="AY229" s="61"/>
      <c r="BF229" s="16"/>
      <c r="BO229" s="61"/>
      <c r="BP229" s="16"/>
    </row>
    <row r="230" spans="2:68" ht="12.75" x14ac:dyDescent="0.2">
      <c r="B230" s="61"/>
      <c r="C230" s="61"/>
      <c r="J230" s="16"/>
      <c r="S230" s="61"/>
      <c r="Z230" s="16"/>
      <c r="AI230" s="61"/>
      <c r="AP230" s="16"/>
      <c r="AY230" s="61"/>
      <c r="BF230" s="16"/>
      <c r="BO230" s="61"/>
      <c r="BP230" s="16"/>
    </row>
    <row r="231" spans="2:68" ht="12.75" x14ac:dyDescent="0.2">
      <c r="B231" s="61"/>
      <c r="C231" s="61"/>
      <c r="J231" s="16"/>
      <c r="S231" s="61"/>
      <c r="Z231" s="16"/>
      <c r="AI231" s="61"/>
      <c r="AP231" s="16"/>
      <c r="AY231" s="61"/>
      <c r="BF231" s="16"/>
      <c r="BO231" s="61"/>
      <c r="BP231" s="16"/>
    </row>
    <row r="232" spans="2:68" ht="12.75" x14ac:dyDescent="0.2">
      <c r="B232" s="61"/>
      <c r="C232" s="61"/>
      <c r="J232" s="16"/>
      <c r="S232" s="61"/>
      <c r="Z232" s="16"/>
      <c r="AI232" s="61"/>
      <c r="AP232" s="16"/>
      <c r="AY232" s="61"/>
      <c r="BF232" s="16"/>
      <c r="BO232" s="61"/>
      <c r="BP232" s="16"/>
    </row>
    <row r="233" spans="2:68" ht="12.75" x14ac:dyDescent="0.2">
      <c r="B233" s="61"/>
      <c r="C233" s="61"/>
      <c r="J233" s="16"/>
      <c r="S233" s="61"/>
      <c r="Z233" s="16"/>
      <c r="AI233" s="61"/>
      <c r="AP233" s="16"/>
      <c r="AY233" s="61"/>
      <c r="BF233" s="16"/>
      <c r="BO233" s="61"/>
      <c r="BP233" s="16"/>
    </row>
    <row r="234" spans="2:68" ht="12.75" x14ac:dyDescent="0.2">
      <c r="B234" s="61"/>
      <c r="C234" s="61"/>
      <c r="J234" s="16"/>
      <c r="S234" s="61"/>
      <c r="Z234" s="16"/>
      <c r="AI234" s="61"/>
      <c r="AP234" s="16"/>
      <c r="AY234" s="61"/>
      <c r="BF234" s="16"/>
      <c r="BO234" s="61"/>
      <c r="BP234" s="16"/>
    </row>
    <row r="235" spans="2:68" ht="12.75" x14ac:dyDescent="0.2">
      <c r="B235" s="61"/>
      <c r="C235" s="61"/>
      <c r="J235" s="16"/>
      <c r="S235" s="61"/>
      <c r="Z235" s="16"/>
      <c r="AI235" s="61"/>
      <c r="AP235" s="16"/>
      <c r="AY235" s="61"/>
      <c r="BF235" s="16"/>
      <c r="BO235" s="61"/>
      <c r="BP235" s="16"/>
    </row>
    <row r="236" spans="2:68" ht="12.75" x14ac:dyDescent="0.2">
      <c r="B236" s="61"/>
      <c r="C236" s="61"/>
      <c r="J236" s="16"/>
      <c r="S236" s="61"/>
      <c r="Z236" s="16"/>
      <c r="AI236" s="61"/>
      <c r="AP236" s="16"/>
      <c r="AY236" s="61"/>
      <c r="BF236" s="16"/>
      <c r="BO236" s="61"/>
      <c r="BP236" s="16"/>
    </row>
    <row r="237" spans="2:68" ht="12.75" x14ac:dyDescent="0.2">
      <c r="B237" s="61"/>
      <c r="C237" s="61"/>
      <c r="J237" s="16"/>
      <c r="S237" s="61"/>
      <c r="Z237" s="16"/>
      <c r="AI237" s="61"/>
      <c r="AP237" s="16"/>
      <c r="AY237" s="61"/>
      <c r="BF237" s="16"/>
      <c r="BO237" s="61"/>
      <c r="BP237" s="16"/>
    </row>
    <row r="238" spans="2:68" ht="12.75" x14ac:dyDescent="0.2">
      <c r="B238" s="61"/>
      <c r="C238" s="61"/>
      <c r="J238" s="16"/>
      <c r="S238" s="61"/>
      <c r="Z238" s="16"/>
      <c r="AI238" s="61"/>
      <c r="AP238" s="16"/>
      <c r="AY238" s="61"/>
      <c r="BF238" s="16"/>
      <c r="BO238" s="61"/>
      <c r="BP238" s="16"/>
    </row>
    <row r="239" spans="2:68" ht="12.75" x14ac:dyDescent="0.2">
      <c r="B239" s="61"/>
      <c r="C239" s="61"/>
      <c r="J239" s="16"/>
      <c r="S239" s="61"/>
      <c r="Z239" s="16"/>
      <c r="AI239" s="61"/>
      <c r="AP239" s="16"/>
      <c r="AY239" s="61"/>
      <c r="BF239" s="16"/>
      <c r="BO239" s="61"/>
      <c r="BP239" s="16"/>
    </row>
    <row r="240" spans="2:68" ht="12.75" x14ac:dyDescent="0.2">
      <c r="B240" s="61"/>
      <c r="C240" s="61"/>
      <c r="J240" s="16"/>
      <c r="S240" s="61"/>
      <c r="Z240" s="16"/>
      <c r="AI240" s="61"/>
      <c r="AP240" s="16"/>
      <c r="AY240" s="61"/>
      <c r="BF240" s="16"/>
      <c r="BO240" s="61"/>
      <c r="BP240" s="16"/>
    </row>
    <row r="241" spans="2:68" ht="12.75" x14ac:dyDescent="0.2">
      <c r="B241" s="61"/>
      <c r="C241" s="61"/>
      <c r="J241" s="16"/>
      <c r="S241" s="61"/>
      <c r="Z241" s="16"/>
      <c r="AI241" s="61"/>
      <c r="AP241" s="16"/>
      <c r="AY241" s="61"/>
      <c r="BF241" s="16"/>
      <c r="BO241" s="61"/>
      <c r="BP241" s="16"/>
    </row>
    <row r="242" spans="2:68" ht="12.75" x14ac:dyDescent="0.2">
      <c r="B242" s="61"/>
      <c r="C242" s="61"/>
      <c r="J242" s="16"/>
      <c r="S242" s="61"/>
      <c r="Z242" s="16"/>
      <c r="AI242" s="61"/>
      <c r="AP242" s="16"/>
      <c r="AY242" s="61"/>
      <c r="BF242" s="16"/>
      <c r="BO242" s="61"/>
      <c r="BP242" s="16"/>
    </row>
    <row r="243" spans="2:68" ht="12.75" x14ac:dyDescent="0.2">
      <c r="B243" s="61"/>
      <c r="C243" s="61"/>
      <c r="J243" s="16"/>
      <c r="S243" s="61"/>
      <c r="Z243" s="16"/>
      <c r="AI243" s="61"/>
      <c r="AP243" s="16"/>
      <c r="AY243" s="61"/>
      <c r="BF243" s="16"/>
      <c r="BO243" s="61"/>
      <c r="BP243" s="16"/>
    </row>
    <row r="244" spans="2:68" ht="12.75" x14ac:dyDescent="0.2">
      <c r="B244" s="61"/>
      <c r="C244" s="61"/>
      <c r="J244" s="16"/>
      <c r="S244" s="61"/>
      <c r="Z244" s="16"/>
      <c r="AI244" s="61"/>
      <c r="AP244" s="16"/>
      <c r="AY244" s="61"/>
      <c r="BF244" s="16"/>
      <c r="BO244" s="61"/>
      <c r="BP244" s="16"/>
    </row>
    <row r="245" spans="2:68" ht="12.75" x14ac:dyDescent="0.2">
      <c r="B245" s="61"/>
      <c r="C245" s="61"/>
      <c r="J245" s="16"/>
      <c r="S245" s="61"/>
      <c r="Z245" s="16"/>
      <c r="AI245" s="61"/>
      <c r="AP245" s="16"/>
      <c r="AY245" s="61"/>
      <c r="BF245" s="16"/>
      <c r="BO245" s="61"/>
      <c r="BP245" s="16"/>
    </row>
    <row r="246" spans="2:68" ht="12.75" x14ac:dyDescent="0.2">
      <c r="B246" s="61"/>
      <c r="C246" s="61"/>
      <c r="J246" s="16"/>
      <c r="S246" s="61"/>
      <c r="Z246" s="16"/>
      <c r="AI246" s="61"/>
      <c r="AP246" s="16"/>
      <c r="AY246" s="61"/>
      <c r="BF246" s="16"/>
      <c r="BO246" s="61"/>
      <c r="BP246" s="16"/>
    </row>
    <row r="247" spans="2:68" ht="12.75" x14ac:dyDescent="0.2">
      <c r="B247" s="61"/>
      <c r="C247" s="61"/>
      <c r="J247" s="16"/>
      <c r="S247" s="61"/>
      <c r="Z247" s="16"/>
      <c r="AI247" s="61"/>
      <c r="AP247" s="16"/>
      <c r="AY247" s="61"/>
      <c r="BF247" s="16"/>
      <c r="BO247" s="61"/>
      <c r="BP247" s="16"/>
    </row>
    <row r="248" spans="2:68" ht="12.75" x14ac:dyDescent="0.2">
      <c r="B248" s="61"/>
      <c r="C248" s="61"/>
      <c r="J248" s="16"/>
      <c r="S248" s="61"/>
      <c r="Z248" s="16"/>
      <c r="AI248" s="61"/>
      <c r="AP248" s="16"/>
      <c r="AY248" s="61"/>
      <c r="BF248" s="16"/>
      <c r="BO248" s="61"/>
      <c r="BP248" s="16"/>
    </row>
    <row r="249" spans="2:68" ht="12.75" x14ac:dyDescent="0.2">
      <c r="B249" s="61"/>
      <c r="C249" s="61"/>
      <c r="J249" s="16"/>
      <c r="S249" s="61"/>
      <c r="Z249" s="16"/>
      <c r="AI249" s="61"/>
      <c r="AP249" s="16"/>
      <c r="AY249" s="61"/>
      <c r="BF249" s="16"/>
      <c r="BO249" s="61"/>
      <c r="BP249" s="16"/>
    </row>
    <row r="250" spans="2:68" ht="12.75" x14ac:dyDescent="0.2">
      <c r="B250" s="61"/>
      <c r="C250" s="61"/>
      <c r="J250" s="16"/>
      <c r="S250" s="61"/>
      <c r="Z250" s="16"/>
      <c r="AI250" s="61"/>
      <c r="AP250" s="16"/>
      <c r="AY250" s="61"/>
      <c r="BF250" s="16"/>
      <c r="BO250" s="61"/>
      <c r="BP250" s="16"/>
    </row>
    <row r="251" spans="2:68" ht="12.75" x14ac:dyDescent="0.2">
      <c r="B251" s="61"/>
      <c r="C251" s="61"/>
      <c r="J251" s="16"/>
      <c r="S251" s="61"/>
      <c r="Z251" s="16"/>
      <c r="AI251" s="61"/>
      <c r="AP251" s="16"/>
      <c r="AY251" s="61"/>
      <c r="BF251" s="16"/>
      <c r="BO251" s="61"/>
      <c r="BP251" s="16"/>
    </row>
    <row r="252" spans="2:68" ht="12.75" x14ac:dyDescent="0.2">
      <c r="B252" s="61"/>
      <c r="C252" s="61"/>
      <c r="J252" s="16"/>
      <c r="S252" s="61"/>
      <c r="Z252" s="16"/>
      <c r="AI252" s="61"/>
      <c r="AP252" s="16"/>
      <c r="AY252" s="61"/>
      <c r="BF252" s="16"/>
      <c r="BO252" s="61"/>
      <c r="BP252" s="16"/>
    </row>
    <row r="253" spans="2:68" ht="12.75" x14ac:dyDescent="0.2">
      <c r="B253" s="61"/>
      <c r="C253" s="61"/>
      <c r="J253" s="16"/>
      <c r="S253" s="61"/>
      <c r="Z253" s="16"/>
      <c r="AI253" s="61"/>
      <c r="AP253" s="16"/>
      <c r="AY253" s="61"/>
      <c r="BF253" s="16"/>
      <c r="BO253" s="61"/>
      <c r="BP253" s="16"/>
    </row>
    <row r="254" spans="2:68" ht="12.75" x14ac:dyDescent="0.2">
      <c r="B254" s="61"/>
      <c r="C254" s="61"/>
      <c r="J254" s="16"/>
      <c r="S254" s="61"/>
      <c r="Z254" s="16"/>
      <c r="AI254" s="61"/>
      <c r="AP254" s="16"/>
      <c r="AY254" s="61"/>
      <c r="BF254" s="16"/>
      <c r="BO254" s="61"/>
      <c r="BP254" s="16"/>
    </row>
    <row r="255" spans="2:68" ht="12.75" x14ac:dyDescent="0.2">
      <c r="B255" s="61"/>
      <c r="C255" s="61"/>
      <c r="J255" s="16"/>
      <c r="S255" s="61"/>
      <c r="Z255" s="16"/>
      <c r="AI255" s="61"/>
      <c r="AP255" s="16"/>
      <c r="AY255" s="61"/>
      <c r="BF255" s="16"/>
      <c r="BO255" s="61"/>
      <c r="BP255" s="16"/>
    </row>
    <row r="256" spans="2:68" ht="12.75" x14ac:dyDescent="0.2">
      <c r="B256" s="61"/>
      <c r="C256" s="61"/>
      <c r="J256" s="16"/>
      <c r="S256" s="61"/>
      <c r="Z256" s="16"/>
      <c r="AI256" s="61"/>
      <c r="AP256" s="16"/>
      <c r="AY256" s="61"/>
      <c r="BF256" s="16"/>
      <c r="BO256" s="61"/>
      <c r="BP256" s="16"/>
    </row>
    <row r="257" spans="2:68" ht="12.75" x14ac:dyDescent="0.2">
      <c r="B257" s="61"/>
      <c r="C257" s="61"/>
      <c r="J257" s="16"/>
      <c r="S257" s="61"/>
      <c r="Z257" s="16"/>
      <c r="AI257" s="61"/>
      <c r="AP257" s="16"/>
      <c r="AY257" s="61"/>
      <c r="BF257" s="16"/>
      <c r="BO257" s="61"/>
      <c r="BP257" s="16"/>
    </row>
    <row r="258" spans="2:68" ht="12.75" x14ac:dyDescent="0.2">
      <c r="B258" s="61"/>
      <c r="C258" s="61"/>
      <c r="J258" s="16"/>
      <c r="S258" s="61"/>
      <c r="Z258" s="16"/>
      <c r="AI258" s="61"/>
      <c r="AP258" s="16"/>
      <c r="AY258" s="61"/>
      <c r="BF258" s="16"/>
      <c r="BO258" s="61"/>
      <c r="BP258" s="16"/>
    </row>
    <row r="259" spans="2:68" ht="12.75" x14ac:dyDescent="0.2">
      <c r="B259" s="61"/>
      <c r="C259" s="61"/>
      <c r="J259" s="16"/>
      <c r="S259" s="61"/>
      <c r="Z259" s="16"/>
      <c r="AI259" s="61"/>
      <c r="AP259" s="16"/>
      <c r="AY259" s="61"/>
      <c r="BF259" s="16"/>
      <c r="BO259" s="61"/>
      <c r="BP259" s="16"/>
    </row>
    <row r="260" spans="2:68" ht="12.75" x14ac:dyDescent="0.2">
      <c r="B260" s="61"/>
      <c r="C260" s="61"/>
      <c r="J260" s="16"/>
      <c r="S260" s="61"/>
      <c r="Z260" s="16"/>
      <c r="AI260" s="61"/>
      <c r="AP260" s="16"/>
      <c r="AY260" s="61"/>
      <c r="BF260" s="16"/>
      <c r="BO260" s="61"/>
      <c r="BP260" s="16"/>
    </row>
    <row r="261" spans="2:68" ht="12.75" x14ac:dyDescent="0.2">
      <c r="B261" s="61"/>
      <c r="C261" s="61"/>
      <c r="J261" s="16"/>
      <c r="S261" s="61"/>
      <c r="Z261" s="16"/>
      <c r="AI261" s="61"/>
      <c r="AP261" s="16"/>
      <c r="AY261" s="61"/>
      <c r="BF261" s="16"/>
      <c r="BO261" s="61"/>
      <c r="BP261" s="16"/>
    </row>
    <row r="262" spans="2:68" ht="12.75" x14ac:dyDescent="0.2">
      <c r="B262" s="61"/>
      <c r="C262" s="61"/>
      <c r="J262" s="16"/>
      <c r="S262" s="61"/>
      <c r="Z262" s="16"/>
      <c r="AI262" s="61"/>
      <c r="AP262" s="16"/>
      <c r="AY262" s="61"/>
      <c r="BF262" s="16"/>
      <c r="BO262" s="61"/>
      <c r="BP262" s="16"/>
    </row>
    <row r="263" spans="2:68" ht="12.75" x14ac:dyDescent="0.2">
      <c r="B263" s="61"/>
      <c r="C263" s="61"/>
      <c r="J263" s="16"/>
      <c r="S263" s="61"/>
      <c r="Z263" s="16"/>
      <c r="AI263" s="61"/>
      <c r="AP263" s="16"/>
      <c r="AY263" s="61"/>
      <c r="BF263" s="16"/>
      <c r="BO263" s="61"/>
      <c r="BP263" s="16"/>
    </row>
    <row r="264" spans="2:68" ht="12.75" x14ac:dyDescent="0.2">
      <c r="B264" s="61"/>
      <c r="C264" s="61"/>
      <c r="J264" s="16"/>
      <c r="S264" s="61"/>
      <c r="Z264" s="16"/>
      <c r="AI264" s="61"/>
      <c r="AP264" s="16"/>
      <c r="AY264" s="61"/>
      <c r="BF264" s="16"/>
      <c r="BO264" s="61"/>
      <c r="BP264" s="16"/>
    </row>
    <row r="265" spans="2:68" ht="12.75" x14ac:dyDescent="0.2">
      <c r="B265" s="61"/>
      <c r="C265" s="61"/>
      <c r="J265" s="16"/>
      <c r="S265" s="61"/>
      <c r="Z265" s="16"/>
      <c r="AI265" s="61"/>
      <c r="AP265" s="16"/>
      <c r="AY265" s="61"/>
      <c r="BF265" s="16"/>
      <c r="BO265" s="61"/>
      <c r="BP265" s="16"/>
    </row>
    <row r="266" spans="2:68" ht="12.75" x14ac:dyDescent="0.2">
      <c r="B266" s="61"/>
      <c r="C266" s="61"/>
      <c r="J266" s="16"/>
      <c r="S266" s="61"/>
      <c r="Z266" s="16"/>
      <c r="AI266" s="61"/>
      <c r="AP266" s="16"/>
      <c r="AY266" s="61"/>
      <c r="BF266" s="16"/>
      <c r="BO266" s="61"/>
      <c r="BP266" s="16"/>
    </row>
    <row r="267" spans="2:68" ht="12.75" x14ac:dyDescent="0.2">
      <c r="B267" s="61"/>
      <c r="C267" s="61"/>
      <c r="J267" s="16"/>
      <c r="S267" s="61"/>
      <c r="Z267" s="16"/>
      <c r="AI267" s="61"/>
      <c r="AP267" s="16"/>
      <c r="AY267" s="61"/>
      <c r="BF267" s="16"/>
      <c r="BO267" s="61"/>
      <c r="BP267" s="16"/>
    </row>
    <row r="268" spans="2:68" ht="12.75" x14ac:dyDescent="0.2">
      <c r="B268" s="61"/>
      <c r="C268" s="61"/>
      <c r="J268" s="16"/>
      <c r="S268" s="61"/>
      <c r="Z268" s="16"/>
      <c r="AI268" s="61"/>
      <c r="AP268" s="16"/>
      <c r="AY268" s="61"/>
      <c r="BF268" s="16"/>
      <c r="BO268" s="61"/>
      <c r="BP268" s="16"/>
    </row>
    <row r="269" spans="2:68" ht="12.75" x14ac:dyDescent="0.2">
      <c r="B269" s="61"/>
      <c r="C269" s="61"/>
      <c r="J269" s="16"/>
      <c r="S269" s="61"/>
      <c r="Z269" s="16"/>
      <c r="AI269" s="61"/>
      <c r="AP269" s="16"/>
      <c r="AY269" s="61"/>
      <c r="BF269" s="16"/>
      <c r="BO269" s="61"/>
      <c r="BP269" s="16"/>
    </row>
    <row r="270" spans="2:68" ht="12.75" x14ac:dyDescent="0.2">
      <c r="B270" s="61"/>
      <c r="C270" s="61"/>
      <c r="J270" s="16"/>
      <c r="S270" s="61"/>
      <c r="Z270" s="16"/>
      <c r="AI270" s="61"/>
      <c r="AP270" s="16"/>
      <c r="AY270" s="61"/>
      <c r="BF270" s="16"/>
      <c r="BO270" s="61"/>
      <c r="BP270" s="16"/>
    </row>
    <row r="271" spans="2:68" ht="12.75" x14ac:dyDescent="0.2">
      <c r="B271" s="61"/>
      <c r="C271" s="61"/>
      <c r="J271" s="16"/>
      <c r="S271" s="61"/>
      <c r="Z271" s="16"/>
      <c r="AI271" s="61"/>
      <c r="AP271" s="16"/>
      <c r="AY271" s="61"/>
      <c r="BF271" s="16"/>
      <c r="BO271" s="61"/>
      <c r="BP271" s="16"/>
    </row>
    <row r="272" spans="2:68" ht="12.75" x14ac:dyDescent="0.2">
      <c r="B272" s="61"/>
      <c r="C272" s="61"/>
      <c r="J272" s="16"/>
      <c r="S272" s="61"/>
      <c r="Z272" s="16"/>
      <c r="AI272" s="61"/>
      <c r="AP272" s="16"/>
      <c r="AY272" s="61"/>
      <c r="BF272" s="16"/>
      <c r="BO272" s="61"/>
      <c r="BP272" s="16"/>
    </row>
    <row r="273" spans="2:68" ht="12.75" x14ac:dyDescent="0.2">
      <c r="B273" s="61"/>
      <c r="C273" s="61"/>
      <c r="J273" s="16"/>
      <c r="S273" s="61"/>
      <c r="Z273" s="16"/>
      <c r="AI273" s="61"/>
      <c r="AP273" s="16"/>
      <c r="AY273" s="61"/>
      <c r="BF273" s="16"/>
      <c r="BO273" s="61"/>
      <c r="BP273" s="16"/>
    </row>
    <row r="274" spans="2:68" ht="12.75" x14ac:dyDescent="0.2">
      <c r="B274" s="61"/>
      <c r="C274" s="61"/>
      <c r="J274" s="16"/>
      <c r="S274" s="61"/>
      <c r="Z274" s="16"/>
      <c r="AI274" s="61"/>
      <c r="AP274" s="16"/>
      <c r="AY274" s="61"/>
      <c r="BF274" s="16"/>
      <c r="BO274" s="61"/>
      <c r="BP274" s="16"/>
    </row>
    <row r="275" spans="2:68" ht="12.75" x14ac:dyDescent="0.2">
      <c r="B275" s="61"/>
      <c r="C275" s="61"/>
      <c r="J275" s="16"/>
      <c r="S275" s="61"/>
      <c r="Z275" s="16"/>
      <c r="AI275" s="61"/>
      <c r="AP275" s="16"/>
      <c r="AY275" s="61"/>
      <c r="BF275" s="16"/>
      <c r="BO275" s="61"/>
      <c r="BP275" s="16"/>
    </row>
    <row r="276" spans="2:68" ht="12.75" x14ac:dyDescent="0.2">
      <c r="B276" s="61"/>
      <c r="C276" s="61"/>
      <c r="J276" s="16"/>
      <c r="S276" s="61"/>
      <c r="Z276" s="16"/>
      <c r="AI276" s="61"/>
      <c r="AP276" s="16"/>
      <c r="AY276" s="61"/>
      <c r="BF276" s="16"/>
      <c r="BO276" s="61"/>
      <c r="BP276" s="16"/>
    </row>
    <row r="277" spans="2:68" ht="12.75" x14ac:dyDescent="0.2">
      <c r="B277" s="61"/>
      <c r="C277" s="61"/>
      <c r="J277" s="16"/>
      <c r="S277" s="61"/>
      <c r="Z277" s="16"/>
      <c r="AI277" s="61"/>
      <c r="AP277" s="16"/>
      <c r="AY277" s="61"/>
      <c r="BF277" s="16"/>
      <c r="BO277" s="61"/>
      <c r="BP277" s="16"/>
    </row>
    <row r="278" spans="2:68" ht="12.75" x14ac:dyDescent="0.2">
      <c r="B278" s="61"/>
      <c r="C278" s="61"/>
      <c r="J278" s="16"/>
      <c r="S278" s="61"/>
      <c r="Z278" s="16"/>
      <c r="AI278" s="61"/>
      <c r="AP278" s="16"/>
      <c r="AY278" s="61"/>
      <c r="BF278" s="16"/>
      <c r="BO278" s="61"/>
      <c r="BP278" s="16"/>
    </row>
    <row r="279" spans="2:68" ht="12.75" x14ac:dyDescent="0.2">
      <c r="B279" s="61"/>
      <c r="C279" s="61"/>
      <c r="J279" s="16"/>
      <c r="S279" s="61"/>
      <c r="Z279" s="16"/>
      <c r="AI279" s="61"/>
      <c r="AP279" s="16"/>
      <c r="AY279" s="61"/>
      <c r="BF279" s="16"/>
      <c r="BO279" s="61"/>
      <c r="BP279" s="16"/>
    </row>
    <row r="280" spans="2:68" ht="12.75" x14ac:dyDescent="0.2">
      <c r="B280" s="61"/>
      <c r="C280" s="61"/>
      <c r="J280" s="16"/>
      <c r="S280" s="61"/>
      <c r="Z280" s="16"/>
      <c r="AI280" s="61"/>
      <c r="AP280" s="16"/>
      <c r="AY280" s="61"/>
      <c r="BF280" s="16"/>
      <c r="BO280" s="61"/>
      <c r="BP280" s="16"/>
    </row>
    <row r="281" spans="2:68" ht="12.75" x14ac:dyDescent="0.2">
      <c r="B281" s="61"/>
      <c r="C281" s="61"/>
      <c r="J281" s="16"/>
      <c r="S281" s="61"/>
      <c r="Z281" s="16"/>
      <c r="AI281" s="61"/>
      <c r="AP281" s="16"/>
      <c r="AY281" s="61"/>
      <c r="BF281" s="16"/>
      <c r="BO281" s="61"/>
      <c r="BP281" s="16"/>
    </row>
    <row r="282" spans="2:68" ht="12.75" x14ac:dyDescent="0.2">
      <c r="B282" s="61"/>
      <c r="C282" s="61"/>
      <c r="J282" s="16"/>
      <c r="S282" s="61"/>
      <c r="Z282" s="16"/>
      <c r="AI282" s="61"/>
      <c r="AP282" s="16"/>
      <c r="AY282" s="61"/>
      <c r="BF282" s="16"/>
      <c r="BO282" s="61"/>
      <c r="BP282" s="16"/>
    </row>
    <row r="283" spans="2:68" ht="12.75" x14ac:dyDescent="0.2">
      <c r="B283" s="61"/>
      <c r="C283" s="61"/>
      <c r="J283" s="16"/>
      <c r="S283" s="61"/>
      <c r="Z283" s="16"/>
      <c r="AI283" s="61"/>
      <c r="AP283" s="16"/>
      <c r="AY283" s="61"/>
      <c r="BF283" s="16"/>
      <c r="BO283" s="61"/>
      <c r="BP283" s="16"/>
    </row>
    <row r="284" spans="2:68" ht="12.75" x14ac:dyDescent="0.2">
      <c r="B284" s="61"/>
      <c r="C284" s="61"/>
      <c r="J284" s="16"/>
      <c r="S284" s="61"/>
      <c r="Z284" s="16"/>
      <c r="AI284" s="61"/>
      <c r="AP284" s="16"/>
      <c r="AY284" s="61"/>
      <c r="BF284" s="16"/>
      <c r="BO284" s="61"/>
      <c r="BP284" s="16"/>
    </row>
    <row r="285" spans="2:68" ht="12.75" x14ac:dyDescent="0.2">
      <c r="B285" s="61"/>
      <c r="C285" s="61"/>
      <c r="J285" s="16"/>
      <c r="S285" s="61"/>
      <c r="Z285" s="16"/>
      <c r="AI285" s="61"/>
      <c r="AP285" s="16"/>
      <c r="AY285" s="61"/>
      <c r="BF285" s="16"/>
      <c r="BO285" s="61"/>
      <c r="BP285" s="16"/>
    </row>
    <row r="286" spans="2:68" ht="12.75" x14ac:dyDescent="0.2">
      <c r="B286" s="61"/>
      <c r="C286" s="61"/>
      <c r="J286" s="16"/>
      <c r="S286" s="61"/>
      <c r="Z286" s="16"/>
      <c r="AI286" s="61"/>
      <c r="AP286" s="16"/>
      <c r="AY286" s="61"/>
      <c r="BF286" s="16"/>
      <c r="BO286" s="61"/>
      <c r="BP286" s="16"/>
    </row>
    <row r="287" spans="2:68" ht="12.75" x14ac:dyDescent="0.2">
      <c r="B287" s="61"/>
      <c r="C287" s="61"/>
      <c r="J287" s="16"/>
      <c r="S287" s="61"/>
      <c r="Z287" s="16"/>
      <c r="AI287" s="61"/>
      <c r="AP287" s="16"/>
      <c r="AY287" s="61"/>
      <c r="BF287" s="16"/>
      <c r="BO287" s="61"/>
      <c r="BP287" s="16"/>
    </row>
    <row r="288" spans="2:68" ht="12.75" x14ac:dyDescent="0.2">
      <c r="B288" s="61"/>
      <c r="C288" s="61"/>
      <c r="J288" s="16"/>
      <c r="S288" s="61"/>
      <c r="Z288" s="16"/>
      <c r="AI288" s="61"/>
      <c r="AP288" s="16"/>
      <c r="AY288" s="61"/>
      <c r="BF288" s="16"/>
      <c r="BO288" s="61"/>
      <c r="BP288" s="16"/>
    </row>
    <row r="289" spans="2:68" ht="12.75" x14ac:dyDescent="0.2">
      <c r="B289" s="61"/>
      <c r="C289" s="61"/>
      <c r="J289" s="16"/>
      <c r="S289" s="61"/>
      <c r="Z289" s="16"/>
      <c r="AI289" s="61"/>
      <c r="AP289" s="16"/>
      <c r="AY289" s="61"/>
      <c r="BF289" s="16"/>
      <c r="BO289" s="61"/>
      <c r="BP289" s="16"/>
    </row>
    <row r="290" spans="2:68" ht="12.75" x14ac:dyDescent="0.2">
      <c r="B290" s="61"/>
      <c r="C290" s="61"/>
      <c r="J290" s="16"/>
      <c r="S290" s="61"/>
      <c r="Z290" s="16"/>
      <c r="AI290" s="61"/>
      <c r="AP290" s="16"/>
      <c r="AY290" s="61"/>
      <c r="BF290" s="16"/>
      <c r="BO290" s="61"/>
      <c r="BP290" s="16"/>
    </row>
    <row r="291" spans="2:68" ht="12.75" x14ac:dyDescent="0.2">
      <c r="B291" s="61"/>
      <c r="C291" s="61"/>
      <c r="J291" s="16"/>
      <c r="S291" s="61"/>
      <c r="Z291" s="16"/>
      <c r="AI291" s="61"/>
      <c r="AP291" s="16"/>
      <c r="AY291" s="61"/>
      <c r="BF291" s="16"/>
      <c r="BO291" s="61"/>
      <c r="BP291" s="16"/>
    </row>
    <row r="292" spans="2:68" ht="12.75" x14ac:dyDescent="0.2">
      <c r="B292" s="61"/>
      <c r="C292" s="61"/>
      <c r="J292" s="16"/>
      <c r="S292" s="61"/>
      <c r="Z292" s="16"/>
      <c r="AI292" s="61"/>
      <c r="AP292" s="16"/>
      <c r="AY292" s="61"/>
      <c r="BF292" s="16"/>
      <c r="BO292" s="61"/>
      <c r="BP292" s="16"/>
    </row>
    <row r="293" spans="2:68" ht="12.75" x14ac:dyDescent="0.2">
      <c r="B293" s="61"/>
      <c r="C293" s="61"/>
      <c r="J293" s="16"/>
      <c r="S293" s="61"/>
      <c r="Z293" s="16"/>
      <c r="AI293" s="61"/>
      <c r="AP293" s="16"/>
      <c r="AY293" s="61"/>
      <c r="BF293" s="16"/>
      <c r="BO293" s="61"/>
      <c r="BP293" s="16"/>
    </row>
    <row r="294" spans="2:68" ht="12.75" x14ac:dyDescent="0.2">
      <c r="B294" s="61"/>
      <c r="C294" s="61"/>
      <c r="J294" s="16"/>
      <c r="S294" s="61"/>
      <c r="Z294" s="16"/>
      <c r="AI294" s="61"/>
      <c r="AP294" s="16"/>
      <c r="AY294" s="61"/>
      <c r="BF294" s="16"/>
      <c r="BO294" s="61"/>
      <c r="BP294" s="16"/>
    </row>
    <row r="295" spans="2:68" ht="12.75" x14ac:dyDescent="0.2">
      <c r="B295" s="61"/>
      <c r="C295" s="61"/>
      <c r="J295" s="16"/>
      <c r="S295" s="61"/>
      <c r="Z295" s="16"/>
      <c r="AI295" s="61"/>
      <c r="AP295" s="16"/>
      <c r="AY295" s="61"/>
      <c r="BF295" s="16"/>
      <c r="BO295" s="61"/>
      <c r="BP295" s="16"/>
    </row>
    <row r="296" spans="2:68" ht="12.75" x14ac:dyDescent="0.2">
      <c r="B296" s="61"/>
      <c r="C296" s="61"/>
      <c r="J296" s="16"/>
      <c r="S296" s="61"/>
      <c r="Z296" s="16"/>
      <c r="AI296" s="61"/>
      <c r="AP296" s="16"/>
      <c r="AY296" s="61"/>
      <c r="BF296" s="16"/>
      <c r="BO296" s="61"/>
      <c r="BP296" s="16"/>
    </row>
    <row r="297" spans="2:68" ht="12.75" x14ac:dyDescent="0.2">
      <c r="B297" s="61"/>
      <c r="C297" s="61"/>
      <c r="J297" s="16"/>
      <c r="S297" s="61"/>
      <c r="Z297" s="16"/>
      <c r="AI297" s="61"/>
      <c r="AP297" s="16"/>
      <c r="AY297" s="61"/>
      <c r="BF297" s="16"/>
      <c r="BO297" s="61"/>
      <c r="BP297" s="16"/>
    </row>
    <row r="298" spans="2:68" ht="12.75" x14ac:dyDescent="0.2">
      <c r="B298" s="61"/>
      <c r="C298" s="61"/>
      <c r="J298" s="16"/>
      <c r="S298" s="61"/>
      <c r="Z298" s="16"/>
      <c r="AI298" s="61"/>
      <c r="AP298" s="16"/>
      <c r="AY298" s="61"/>
      <c r="BF298" s="16"/>
      <c r="BO298" s="61"/>
      <c r="BP298" s="16"/>
    </row>
    <row r="299" spans="2:68" ht="12.75" x14ac:dyDescent="0.2">
      <c r="B299" s="61"/>
      <c r="C299" s="61"/>
      <c r="J299" s="16"/>
      <c r="S299" s="61"/>
      <c r="Z299" s="16"/>
      <c r="AI299" s="61"/>
      <c r="AP299" s="16"/>
      <c r="AY299" s="61"/>
      <c r="BF299" s="16"/>
      <c r="BO299" s="61"/>
      <c r="BP299" s="16"/>
    </row>
    <row r="300" spans="2:68" ht="12.75" x14ac:dyDescent="0.2">
      <c r="B300" s="61"/>
      <c r="C300" s="61"/>
      <c r="J300" s="16"/>
      <c r="S300" s="61"/>
      <c r="Z300" s="16"/>
      <c r="AI300" s="61"/>
      <c r="AP300" s="16"/>
      <c r="AY300" s="61"/>
      <c r="BF300" s="16"/>
      <c r="BO300" s="61"/>
      <c r="BP300" s="16"/>
    </row>
    <row r="301" spans="2:68" ht="12.75" x14ac:dyDescent="0.2">
      <c r="B301" s="61"/>
      <c r="C301" s="61"/>
      <c r="J301" s="16"/>
      <c r="S301" s="61"/>
      <c r="Z301" s="16"/>
      <c r="AI301" s="61"/>
      <c r="AP301" s="16"/>
      <c r="AY301" s="61"/>
      <c r="BF301" s="16"/>
      <c r="BO301" s="61"/>
      <c r="BP301" s="16"/>
    </row>
    <row r="302" spans="2:68" ht="12.75" x14ac:dyDescent="0.2">
      <c r="B302" s="61"/>
      <c r="C302" s="61"/>
      <c r="J302" s="16"/>
      <c r="S302" s="61"/>
      <c r="Z302" s="16"/>
      <c r="AI302" s="61"/>
      <c r="AP302" s="16"/>
      <c r="AY302" s="61"/>
      <c r="BF302" s="16"/>
      <c r="BO302" s="61"/>
      <c r="BP302" s="16"/>
    </row>
    <row r="303" spans="2:68" ht="12.75" x14ac:dyDescent="0.2">
      <c r="B303" s="61"/>
      <c r="C303" s="61"/>
      <c r="J303" s="16"/>
      <c r="S303" s="61"/>
      <c r="Z303" s="16"/>
      <c r="AI303" s="61"/>
      <c r="AP303" s="16"/>
      <c r="AY303" s="61"/>
      <c r="BF303" s="16"/>
      <c r="BO303" s="61"/>
      <c r="BP303" s="16"/>
    </row>
    <row r="304" spans="2:68" ht="12.75" x14ac:dyDescent="0.2">
      <c r="B304" s="61"/>
      <c r="C304" s="61"/>
      <c r="J304" s="16"/>
      <c r="S304" s="61"/>
      <c r="Z304" s="16"/>
      <c r="AI304" s="61"/>
      <c r="AP304" s="16"/>
      <c r="AY304" s="61"/>
      <c r="BF304" s="16"/>
      <c r="BO304" s="61"/>
      <c r="BP304" s="16"/>
    </row>
    <row r="305" spans="2:68" ht="12.75" x14ac:dyDescent="0.2">
      <c r="B305" s="61"/>
      <c r="C305" s="61"/>
      <c r="J305" s="16"/>
      <c r="S305" s="61"/>
      <c r="Z305" s="16"/>
      <c r="AI305" s="61"/>
      <c r="AP305" s="16"/>
      <c r="AY305" s="61"/>
      <c r="BF305" s="16"/>
      <c r="BO305" s="61"/>
      <c r="BP305" s="16"/>
    </row>
    <row r="306" spans="2:68" ht="12.75" x14ac:dyDescent="0.2">
      <c r="B306" s="61"/>
      <c r="C306" s="61"/>
      <c r="J306" s="16"/>
      <c r="S306" s="61"/>
      <c r="Z306" s="16"/>
      <c r="AI306" s="61"/>
      <c r="AP306" s="16"/>
      <c r="AY306" s="61"/>
      <c r="BF306" s="16"/>
      <c r="BO306" s="61"/>
      <c r="BP306" s="16"/>
    </row>
    <row r="307" spans="2:68" ht="12.75" x14ac:dyDescent="0.2">
      <c r="B307" s="61"/>
      <c r="C307" s="61"/>
      <c r="J307" s="16"/>
      <c r="S307" s="61"/>
      <c r="Z307" s="16"/>
      <c r="AI307" s="61"/>
      <c r="AP307" s="16"/>
      <c r="AY307" s="61"/>
      <c r="BF307" s="16"/>
      <c r="BO307" s="61"/>
      <c r="BP307" s="16"/>
    </row>
    <row r="308" spans="2:68" ht="12.75" x14ac:dyDescent="0.2">
      <c r="B308" s="61"/>
      <c r="C308" s="61"/>
      <c r="J308" s="16"/>
      <c r="S308" s="61"/>
      <c r="Z308" s="16"/>
      <c r="AI308" s="61"/>
      <c r="AP308" s="16"/>
      <c r="AY308" s="61"/>
      <c r="BF308" s="16"/>
      <c r="BO308" s="61"/>
      <c r="BP308" s="16"/>
    </row>
    <row r="309" spans="2:68" ht="12.75" x14ac:dyDescent="0.2">
      <c r="B309" s="61"/>
      <c r="C309" s="61"/>
      <c r="J309" s="16"/>
      <c r="S309" s="61"/>
      <c r="Z309" s="16"/>
      <c r="AI309" s="61"/>
      <c r="AP309" s="16"/>
      <c r="AY309" s="61"/>
      <c r="BF309" s="16"/>
      <c r="BO309" s="61"/>
      <c r="BP309" s="16"/>
    </row>
    <row r="310" spans="2:68" ht="12.75" x14ac:dyDescent="0.2">
      <c r="B310" s="61"/>
      <c r="C310" s="61"/>
      <c r="J310" s="16"/>
      <c r="S310" s="61"/>
      <c r="Z310" s="16"/>
      <c r="AI310" s="61"/>
      <c r="AP310" s="16"/>
      <c r="AY310" s="61"/>
      <c r="BF310" s="16"/>
      <c r="BO310" s="61"/>
      <c r="BP310" s="16"/>
    </row>
    <row r="311" spans="2:68" ht="12.75" x14ac:dyDescent="0.2">
      <c r="B311" s="61"/>
      <c r="C311" s="61"/>
      <c r="J311" s="16"/>
      <c r="S311" s="61"/>
      <c r="Z311" s="16"/>
      <c r="AI311" s="61"/>
      <c r="AP311" s="16"/>
      <c r="AY311" s="61"/>
      <c r="BF311" s="16"/>
      <c r="BO311" s="61"/>
      <c r="BP311" s="16"/>
    </row>
    <row r="312" spans="2:68" ht="12.75" x14ac:dyDescent="0.2">
      <c r="B312" s="61"/>
      <c r="C312" s="61"/>
      <c r="J312" s="16"/>
      <c r="S312" s="61"/>
      <c r="Z312" s="16"/>
      <c r="AI312" s="61"/>
      <c r="AP312" s="16"/>
      <c r="AY312" s="61"/>
      <c r="BF312" s="16"/>
      <c r="BO312" s="61"/>
      <c r="BP312" s="16"/>
    </row>
    <row r="313" spans="2:68" ht="12.75" x14ac:dyDescent="0.2">
      <c r="B313" s="61"/>
      <c r="C313" s="61"/>
      <c r="J313" s="16"/>
      <c r="S313" s="61"/>
      <c r="Z313" s="16"/>
      <c r="AI313" s="61"/>
      <c r="AP313" s="16"/>
      <c r="AY313" s="61"/>
      <c r="BF313" s="16"/>
      <c r="BO313" s="61"/>
      <c r="BP313" s="16"/>
    </row>
    <row r="314" spans="2:68" ht="12.75" x14ac:dyDescent="0.2">
      <c r="B314" s="61"/>
      <c r="C314" s="61"/>
      <c r="J314" s="16"/>
      <c r="S314" s="61"/>
      <c r="Z314" s="16"/>
      <c r="AI314" s="61"/>
      <c r="AP314" s="16"/>
      <c r="AY314" s="61"/>
      <c r="BF314" s="16"/>
      <c r="BO314" s="61"/>
      <c r="BP314" s="16"/>
    </row>
    <row r="315" spans="2:68" ht="12.75" x14ac:dyDescent="0.2">
      <c r="B315" s="61"/>
      <c r="C315" s="61"/>
      <c r="J315" s="16"/>
      <c r="S315" s="61"/>
      <c r="Z315" s="16"/>
      <c r="AI315" s="61"/>
      <c r="AP315" s="16"/>
      <c r="AY315" s="61"/>
      <c r="BF315" s="16"/>
      <c r="BO315" s="61"/>
      <c r="BP315" s="16"/>
    </row>
    <row r="316" spans="2:68" ht="12.75" x14ac:dyDescent="0.2">
      <c r="B316" s="61"/>
      <c r="C316" s="61"/>
      <c r="J316" s="16"/>
      <c r="S316" s="61"/>
      <c r="Z316" s="16"/>
      <c r="AI316" s="61"/>
      <c r="AP316" s="16"/>
      <c r="AY316" s="61"/>
      <c r="BF316" s="16"/>
      <c r="BO316" s="61"/>
      <c r="BP316" s="16"/>
    </row>
    <row r="317" spans="2:68" ht="12.75" x14ac:dyDescent="0.2">
      <c r="B317" s="61"/>
      <c r="C317" s="61"/>
      <c r="J317" s="16"/>
      <c r="S317" s="61"/>
      <c r="Z317" s="16"/>
      <c r="AI317" s="61"/>
      <c r="AP317" s="16"/>
      <c r="AY317" s="61"/>
      <c r="BF317" s="16"/>
      <c r="BO317" s="61"/>
      <c r="BP317" s="16"/>
    </row>
    <row r="318" spans="2:68" ht="12.75" x14ac:dyDescent="0.2">
      <c r="B318" s="61"/>
      <c r="C318" s="61"/>
      <c r="J318" s="16"/>
      <c r="S318" s="61"/>
      <c r="Z318" s="16"/>
      <c r="AI318" s="61"/>
      <c r="AP318" s="16"/>
      <c r="AY318" s="61"/>
      <c r="BF318" s="16"/>
      <c r="BO318" s="61"/>
      <c r="BP318" s="16"/>
    </row>
    <row r="319" spans="2:68" ht="12.75" x14ac:dyDescent="0.2">
      <c r="B319" s="61"/>
      <c r="C319" s="61"/>
      <c r="J319" s="16"/>
      <c r="S319" s="61"/>
      <c r="Z319" s="16"/>
      <c r="AI319" s="61"/>
      <c r="AP319" s="16"/>
      <c r="AY319" s="61"/>
      <c r="BF319" s="16"/>
      <c r="BO319" s="61"/>
      <c r="BP319" s="16"/>
    </row>
    <row r="320" spans="2:68" ht="12.75" x14ac:dyDescent="0.2">
      <c r="B320" s="61"/>
      <c r="C320" s="61"/>
      <c r="J320" s="16"/>
      <c r="S320" s="61"/>
      <c r="Z320" s="16"/>
      <c r="AI320" s="61"/>
      <c r="AP320" s="16"/>
      <c r="AY320" s="61"/>
      <c r="BF320" s="16"/>
      <c r="BO320" s="61"/>
      <c r="BP320" s="16"/>
    </row>
    <row r="321" spans="2:68" ht="12.75" x14ac:dyDescent="0.2">
      <c r="B321" s="61"/>
      <c r="C321" s="61"/>
      <c r="J321" s="16"/>
      <c r="S321" s="61"/>
      <c r="Z321" s="16"/>
      <c r="AI321" s="61"/>
      <c r="AP321" s="16"/>
      <c r="AY321" s="61"/>
      <c r="BF321" s="16"/>
      <c r="BO321" s="61"/>
      <c r="BP321" s="16"/>
    </row>
    <row r="322" spans="2:68" ht="12.75" x14ac:dyDescent="0.2">
      <c r="B322" s="61"/>
      <c r="C322" s="61"/>
      <c r="J322" s="16"/>
      <c r="S322" s="61"/>
      <c r="Z322" s="16"/>
      <c r="AI322" s="61"/>
      <c r="AP322" s="16"/>
      <c r="AY322" s="61"/>
      <c r="BF322" s="16"/>
      <c r="BO322" s="61"/>
      <c r="BP322" s="16"/>
    </row>
    <row r="323" spans="2:68" ht="12.75" x14ac:dyDescent="0.2">
      <c r="B323" s="61"/>
      <c r="C323" s="61"/>
      <c r="J323" s="16"/>
      <c r="S323" s="61"/>
      <c r="Z323" s="16"/>
      <c r="AI323" s="61"/>
      <c r="AP323" s="16"/>
      <c r="AY323" s="61"/>
      <c r="BF323" s="16"/>
      <c r="BO323" s="61"/>
      <c r="BP323" s="16"/>
    </row>
    <row r="324" spans="2:68" ht="12.75" x14ac:dyDescent="0.2">
      <c r="B324" s="61"/>
      <c r="C324" s="61"/>
      <c r="J324" s="16"/>
      <c r="S324" s="61"/>
      <c r="Z324" s="16"/>
      <c r="AI324" s="61"/>
      <c r="AP324" s="16"/>
      <c r="AY324" s="61"/>
      <c r="BF324" s="16"/>
      <c r="BO324" s="61"/>
      <c r="BP324" s="16"/>
    </row>
    <row r="325" spans="2:68" ht="12.75" x14ac:dyDescent="0.2">
      <c r="B325" s="61"/>
      <c r="C325" s="61"/>
      <c r="J325" s="16"/>
      <c r="S325" s="61"/>
      <c r="Z325" s="16"/>
      <c r="AI325" s="61"/>
      <c r="AP325" s="16"/>
      <c r="AY325" s="61"/>
      <c r="BF325" s="16"/>
      <c r="BO325" s="61"/>
      <c r="BP325" s="16"/>
    </row>
    <row r="326" spans="2:68" ht="12.75" x14ac:dyDescent="0.2">
      <c r="B326" s="61"/>
      <c r="C326" s="61"/>
      <c r="J326" s="16"/>
      <c r="S326" s="61"/>
      <c r="Z326" s="16"/>
      <c r="AI326" s="61"/>
      <c r="AP326" s="16"/>
      <c r="AY326" s="61"/>
      <c r="BF326" s="16"/>
      <c r="BO326" s="61"/>
      <c r="BP326" s="16"/>
    </row>
    <row r="327" spans="2:68" ht="12.75" x14ac:dyDescent="0.2">
      <c r="B327" s="61"/>
      <c r="C327" s="61"/>
      <c r="J327" s="16"/>
      <c r="S327" s="61"/>
      <c r="Z327" s="16"/>
      <c r="AI327" s="61"/>
      <c r="AP327" s="16"/>
      <c r="AY327" s="61"/>
      <c r="BF327" s="16"/>
      <c r="BO327" s="61"/>
      <c r="BP327" s="16"/>
    </row>
    <row r="328" spans="2:68" ht="12.75" x14ac:dyDescent="0.2">
      <c r="B328" s="61"/>
      <c r="C328" s="61"/>
      <c r="J328" s="16"/>
      <c r="S328" s="61"/>
      <c r="Z328" s="16"/>
      <c r="AI328" s="61"/>
      <c r="AP328" s="16"/>
      <c r="AY328" s="61"/>
      <c r="BF328" s="16"/>
      <c r="BO328" s="61"/>
      <c r="BP328" s="16"/>
    </row>
    <row r="329" spans="2:68" ht="12.75" x14ac:dyDescent="0.2">
      <c r="B329" s="61"/>
      <c r="C329" s="61"/>
      <c r="J329" s="16"/>
      <c r="S329" s="61"/>
      <c r="Z329" s="16"/>
      <c r="AI329" s="61"/>
      <c r="AP329" s="16"/>
      <c r="AY329" s="61"/>
      <c r="BF329" s="16"/>
      <c r="BO329" s="61"/>
      <c r="BP329" s="16"/>
    </row>
    <row r="330" spans="2:68" ht="12.75" x14ac:dyDescent="0.2">
      <c r="B330" s="61"/>
      <c r="C330" s="61"/>
      <c r="J330" s="16"/>
      <c r="S330" s="61"/>
      <c r="Z330" s="16"/>
      <c r="AI330" s="61"/>
      <c r="AP330" s="16"/>
      <c r="AY330" s="61"/>
      <c r="BF330" s="16"/>
      <c r="BO330" s="61"/>
      <c r="BP330" s="16"/>
    </row>
    <row r="331" spans="2:68" ht="12.75" x14ac:dyDescent="0.2">
      <c r="B331" s="61"/>
      <c r="C331" s="61"/>
      <c r="J331" s="16"/>
      <c r="S331" s="61"/>
      <c r="Z331" s="16"/>
      <c r="AI331" s="61"/>
      <c r="AP331" s="16"/>
      <c r="AY331" s="61"/>
      <c r="BF331" s="16"/>
      <c r="BO331" s="61"/>
      <c r="BP331" s="16"/>
    </row>
    <row r="332" spans="2:68" ht="12.75" x14ac:dyDescent="0.2">
      <c r="B332" s="61"/>
      <c r="C332" s="61"/>
      <c r="J332" s="16"/>
      <c r="S332" s="61"/>
      <c r="Z332" s="16"/>
      <c r="AI332" s="61"/>
      <c r="AP332" s="16"/>
      <c r="AY332" s="61"/>
      <c r="BF332" s="16"/>
      <c r="BO332" s="61"/>
      <c r="BP332" s="16"/>
    </row>
    <row r="333" spans="2:68" ht="12.75" x14ac:dyDescent="0.2">
      <c r="B333" s="61"/>
      <c r="C333" s="61"/>
      <c r="J333" s="16"/>
      <c r="S333" s="61"/>
      <c r="Z333" s="16"/>
      <c r="AI333" s="61"/>
      <c r="AP333" s="16"/>
      <c r="AY333" s="61"/>
      <c r="BF333" s="16"/>
      <c r="BO333" s="61"/>
      <c r="BP333" s="16"/>
    </row>
    <row r="334" spans="2:68" ht="12.75" x14ac:dyDescent="0.2">
      <c r="B334" s="61"/>
      <c r="C334" s="61"/>
      <c r="J334" s="16"/>
      <c r="S334" s="61"/>
      <c r="Z334" s="16"/>
      <c r="AI334" s="61"/>
      <c r="AP334" s="16"/>
      <c r="AY334" s="61"/>
      <c r="BF334" s="16"/>
      <c r="BO334" s="61"/>
      <c r="BP334" s="16"/>
    </row>
    <row r="335" spans="2:68" ht="12.75" x14ac:dyDescent="0.2">
      <c r="B335" s="61"/>
      <c r="C335" s="61"/>
      <c r="J335" s="16"/>
      <c r="S335" s="61"/>
      <c r="Z335" s="16"/>
      <c r="AI335" s="61"/>
      <c r="AP335" s="16"/>
      <c r="AY335" s="61"/>
      <c r="BF335" s="16"/>
      <c r="BO335" s="61"/>
      <c r="BP335" s="16"/>
    </row>
    <row r="336" spans="2:68" ht="12.75" x14ac:dyDescent="0.2">
      <c r="B336" s="61"/>
      <c r="C336" s="61"/>
      <c r="J336" s="16"/>
      <c r="S336" s="61"/>
      <c r="Z336" s="16"/>
      <c r="AI336" s="61"/>
      <c r="AP336" s="16"/>
      <c r="AY336" s="61"/>
      <c r="BF336" s="16"/>
      <c r="BO336" s="61"/>
      <c r="BP336" s="16"/>
    </row>
    <row r="337" spans="2:68" ht="12.75" x14ac:dyDescent="0.2">
      <c r="B337" s="61"/>
      <c r="C337" s="61"/>
      <c r="J337" s="16"/>
      <c r="S337" s="61"/>
      <c r="Z337" s="16"/>
      <c r="AI337" s="61"/>
      <c r="AP337" s="16"/>
      <c r="AY337" s="61"/>
      <c r="BF337" s="16"/>
      <c r="BO337" s="61"/>
      <c r="BP337" s="16"/>
    </row>
    <row r="338" spans="2:68" ht="12.75" x14ac:dyDescent="0.2">
      <c r="B338" s="61"/>
      <c r="C338" s="61"/>
      <c r="J338" s="16"/>
      <c r="S338" s="61"/>
      <c r="Z338" s="16"/>
      <c r="AI338" s="61"/>
      <c r="AP338" s="16"/>
      <c r="AY338" s="61"/>
      <c r="BF338" s="16"/>
      <c r="BO338" s="61"/>
      <c r="BP338" s="16"/>
    </row>
    <row r="339" spans="2:68" ht="12.75" x14ac:dyDescent="0.2">
      <c r="B339" s="61"/>
      <c r="C339" s="61"/>
      <c r="J339" s="16"/>
      <c r="S339" s="61"/>
      <c r="Z339" s="16"/>
      <c r="AI339" s="61"/>
      <c r="AP339" s="16"/>
      <c r="AY339" s="61"/>
      <c r="BF339" s="16"/>
      <c r="BO339" s="61"/>
      <c r="BP339" s="16"/>
    </row>
    <row r="340" spans="2:68" ht="12.75" x14ac:dyDescent="0.2">
      <c r="B340" s="61"/>
      <c r="C340" s="61"/>
      <c r="J340" s="16"/>
      <c r="S340" s="61"/>
      <c r="Z340" s="16"/>
      <c r="AI340" s="61"/>
      <c r="AP340" s="16"/>
      <c r="AY340" s="61"/>
      <c r="BF340" s="16"/>
      <c r="BO340" s="61"/>
      <c r="BP340" s="16"/>
    </row>
    <row r="341" spans="2:68" ht="12.75" x14ac:dyDescent="0.2">
      <c r="B341" s="61"/>
      <c r="C341" s="61"/>
      <c r="J341" s="16"/>
      <c r="S341" s="61"/>
      <c r="Z341" s="16"/>
      <c r="AI341" s="61"/>
      <c r="AP341" s="16"/>
      <c r="AY341" s="61"/>
      <c r="BF341" s="16"/>
      <c r="BO341" s="61"/>
      <c r="BP341" s="16"/>
    </row>
    <row r="342" spans="2:68" ht="12.75" x14ac:dyDescent="0.2">
      <c r="B342" s="61"/>
      <c r="C342" s="61"/>
      <c r="J342" s="16"/>
      <c r="S342" s="61"/>
      <c r="Z342" s="16"/>
      <c r="AI342" s="61"/>
      <c r="AP342" s="16"/>
      <c r="AY342" s="61"/>
      <c r="BF342" s="16"/>
      <c r="BO342" s="61"/>
      <c r="BP342" s="16"/>
    </row>
    <row r="343" spans="2:68" ht="12.75" x14ac:dyDescent="0.2">
      <c r="B343" s="61"/>
      <c r="C343" s="61"/>
      <c r="J343" s="16"/>
      <c r="S343" s="61"/>
      <c r="Z343" s="16"/>
      <c r="AI343" s="61"/>
      <c r="AP343" s="16"/>
      <c r="AY343" s="61"/>
      <c r="BF343" s="16"/>
      <c r="BO343" s="61"/>
      <c r="BP343" s="16"/>
    </row>
    <row r="344" spans="2:68" ht="12.75" x14ac:dyDescent="0.2">
      <c r="B344" s="61"/>
      <c r="C344" s="61"/>
      <c r="J344" s="16"/>
      <c r="S344" s="61"/>
      <c r="Z344" s="16"/>
      <c r="AI344" s="61"/>
      <c r="AP344" s="16"/>
      <c r="AY344" s="61"/>
      <c r="BF344" s="16"/>
      <c r="BO344" s="61"/>
      <c r="BP344" s="16"/>
    </row>
    <row r="345" spans="2:68" ht="12.75" x14ac:dyDescent="0.2">
      <c r="B345" s="61"/>
      <c r="C345" s="61"/>
      <c r="J345" s="16"/>
      <c r="S345" s="61"/>
      <c r="Z345" s="16"/>
      <c r="AI345" s="61"/>
      <c r="AP345" s="16"/>
      <c r="AY345" s="61"/>
      <c r="BF345" s="16"/>
      <c r="BO345" s="61"/>
      <c r="BP345" s="16"/>
    </row>
    <row r="346" spans="2:68" ht="12.75" x14ac:dyDescent="0.2">
      <c r="B346" s="61"/>
      <c r="C346" s="61"/>
      <c r="J346" s="16"/>
      <c r="S346" s="61"/>
      <c r="Z346" s="16"/>
      <c r="AI346" s="61"/>
      <c r="AP346" s="16"/>
      <c r="AY346" s="61"/>
      <c r="BF346" s="16"/>
      <c r="BO346" s="61"/>
      <c r="BP346" s="16"/>
    </row>
    <row r="347" spans="2:68" ht="12.75" x14ac:dyDescent="0.2">
      <c r="B347" s="61"/>
      <c r="C347" s="61"/>
      <c r="J347" s="16"/>
      <c r="S347" s="61"/>
      <c r="Z347" s="16"/>
      <c r="AI347" s="61"/>
      <c r="AP347" s="16"/>
      <c r="AY347" s="61"/>
      <c r="BF347" s="16"/>
      <c r="BO347" s="61"/>
      <c r="BP347" s="16"/>
    </row>
    <row r="348" spans="2:68" ht="12.75" x14ac:dyDescent="0.2">
      <c r="B348" s="61"/>
      <c r="C348" s="61"/>
      <c r="J348" s="16"/>
      <c r="S348" s="61"/>
      <c r="Z348" s="16"/>
      <c r="AI348" s="61"/>
      <c r="AP348" s="16"/>
      <c r="AY348" s="61"/>
      <c r="BF348" s="16"/>
      <c r="BO348" s="61"/>
      <c r="BP348" s="16"/>
    </row>
    <row r="349" spans="2:68" ht="12.75" x14ac:dyDescent="0.2">
      <c r="B349" s="61"/>
      <c r="C349" s="61"/>
      <c r="J349" s="16"/>
      <c r="S349" s="61"/>
      <c r="Z349" s="16"/>
      <c r="AI349" s="61"/>
      <c r="AP349" s="16"/>
      <c r="AY349" s="61"/>
      <c r="BF349" s="16"/>
      <c r="BO349" s="61"/>
      <c r="BP349" s="16"/>
    </row>
    <row r="350" spans="2:68" ht="12.75" x14ac:dyDescent="0.2">
      <c r="B350" s="61"/>
      <c r="C350" s="61"/>
      <c r="J350" s="16"/>
      <c r="S350" s="61"/>
      <c r="Z350" s="16"/>
      <c r="AI350" s="61"/>
      <c r="AP350" s="16"/>
      <c r="AY350" s="61"/>
      <c r="BF350" s="16"/>
      <c r="BO350" s="61"/>
      <c r="BP350" s="16"/>
    </row>
    <row r="351" spans="2:68" ht="12.75" x14ac:dyDescent="0.2">
      <c r="B351" s="61"/>
      <c r="C351" s="61"/>
      <c r="J351" s="16"/>
      <c r="S351" s="61"/>
      <c r="Z351" s="16"/>
      <c r="AI351" s="61"/>
      <c r="AP351" s="16"/>
      <c r="AY351" s="61"/>
      <c r="BF351" s="16"/>
      <c r="BO351" s="61"/>
      <c r="BP351" s="16"/>
    </row>
    <row r="352" spans="2:68" ht="12.75" x14ac:dyDescent="0.2">
      <c r="B352" s="61"/>
      <c r="C352" s="61"/>
      <c r="J352" s="16"/>
      <c r="S352" s="61"/>
      <c r="Z352" s="16"/>
      <c r="AI352" s="61"/>
      <c r="AP352" s="16"/>
      <c r="AY352" s="61"/>
      <c r="BF352" s="16"/>
      <c r="BO352" s="61"/>
      <c r="BP352" s="16"/>
    </row>
    <row r="353" spans="2:68" ht="12.75" x14ac:dyDescent="0.2">
      <c r="B353" s="61"/>
      <c r="C353" s="61"/>
      <c r="J353" s="16"/>
      <c r="S353" s="61"/>
      <c r="Z353" s="16"/>
      <c r="AI353" s="61"/>
      <c r="AP353" s="16"/>
      <c r="AY353" s="61"/>
      <c r="BF353" s="16"/>
      <c r="BO353" s="61"/>
      <c r="BP353" s="16"/>
    </row>
    <row r="354" spans="2:68" ht="12.75" x14ac:dyDescent="0.2">
      <c r="B354" s="61"/>
      <c r="C354" s="61"/>
      <c r="J354" s="16"/>
      <c r="S354" s="61"/>
      <c r="Z354" s="16"/>
      <c r="AI354" s="61"/>
      <c r="AP354" s="16"/>
      <c r="AY354" s="61"/>
      <c r="BF354" s="16"/>
      <c r="BO354" s="61"/>
      <c r="BP354" s="16"/>
    </row>
    <row r="355" spans="2:68" ht="12.75" x14ac:dyDescent="0.2">
      <c r="B355" s="61"/>
      <c r="C355" s="61"/>
      <c r="J355" s="16"/>
      <c r="S355" s="61"/>
      <c r="Z355" s="16"/>
      <c r="AI355" s="61"/>
      <c r="AP355" s="16"/>
      <c r="AY355" s="61"/>
      <c r="BF355" s="16"/>
      <c r="BO355" s="61"/>
      <c r="BP355" s="16"/>
    </row>
    <row r="356" spans="2:68" ht="12.75" x14ac:dyDescent="0.2">
      <c r="B356" s="61"/>
      <c r="C356" s="61"/>
      <c r="J356" s="16"/>
      <c r="S356" s="61"/>
      <c r="Z356" s="16"/>
      <c r="AI356" s="61"/>
      <c r="AP356" s="16"/>
      <c r="AY356" s="61"/>
      <c r="BF356" s="16"/>
      <c r="BO356" s="61"/>
      <c r="BP356" s="16"/>
    </row>
    <row r="357" spans="2:68" ht="12.75" x14ac:dyDescent="0.2">
      <c r="B357" s="61"/>
      <c r="C357" s="61"/>
      <c r="J357" s="16"/>
      <c r="S357" s="61"/>
      <c r="Z357" s="16"/>
      <c r="AI357" s="61"/>
      <c r="AP357" s="16"/>
      <c r="AY357" s="61"/>
      <c r="BF357" s="16"/>
      <c r="BO357" s="61"/>
      <c r="BP357" s="16"/>
    </row>
    <row r="358" spans="2:68" ht="12.75" x14ac:dyDescent="0.2">
      <c r="B358" s="61"/>
      <c r="C358" s="61"/>
      <c r="J358" s="16"/>
      <c r="S358" s="61"/>
      <c r="Z358" s="16"/>
      <c r="AI358" s="61"/>
      <c r="AP358" s="16"/>
      <c r="AY358" s="61"/>
      <c r="BF358" s="16"/>
      <c r="BO358" s="61"/>
      <c r="BP358" s="16"/>
    </row>
    <row r="359" spans="2:68" ht="12.75" x14ac:dyDescent="0.2">
      <c r="B359" s="61"/>
      <c r="C359" s="61"/>
      <c r="J359" s="16"/>
      <c r="S359" s="61"/>
      <c r="Z359" s="16"/>
      <c r="AI359" s="61"/>
      <c r="AP359" s="16"/>
      <c r="AY359" s="61"/>
      <c r="BF359" s="16"/>
      <c r="BO359" s="61"/>
      <c r="BP359" s="16"/>
    </row>
    <row r="360" spans="2:68" ht="12.75" x14ac:dyDescent="0.2">
      <c r="B360" s="61"/>
      <c r="C360" s="61"/>
      <c r="J360" s="16"/>
      <c r="S360" s="61"/>
      <c r="Z360" s="16"/>
      <c r="AI360" s="61"/>
      <c r="AP360" s="16"/>
      <c r="AY360" s="61"/>
      <c r="BF360" s="16"/>
      <c r="BO360" s="61"/>
      <c r="BP360" s="16"/>
    </row>
    <row r="361" spans="2:68" ht="12.75" x14ac:dyDescent="0.2">
      <c r="B361" s="61"/>
      <c r="C361" s="61"/>
      <c r="J361" s="16"/>
      <c r="S361" s="61"/>
      <c r="Z361" s="16"/>
      <c r="AI361" s="61"/>
      <c r="AP361" s="16"/>
      <c r="AY361" s="61"/>
      <c r="BF361" s="16"/>
      <c r="BO361" s="61"/>
      <c r="BP361" s="16"/>
    </row>
    <row r="362" spans="2:68" ht="12.75" x14ac:dyDescent="0.2">
      <c r="B362" s="61"/>
      <c r="C362" s="61"/>
      <c r="J362" s="16"/>
      <c r="S362" s="61"/>
      <c r="Z362" s="16"/>
      <c r="AI362" s="61"/>
      <c r="AP362" s="16"/>
      <c r="AY362" s="61"/>
      <c r="BF362" s="16"/>
      <c r="BO362" s="61"/>
      <c r="BP362" s="16"/>
    </row>
    <row r="363" spans="2:68" ht="12.75" x14ac:dyDescent="0.2">
      <c r="B363" s="61"/>
      <c r="C363" s="61"/>
      <c r="J363" s="16"/>
      <c r="S363" s="61"/>
      <c r="Z363" s="16"/>
      <c r="AI363" s="61"/>
      <c r="AP363" s="16"/>
      <c r="AY363" s="61"/>
      <c r="BF363" s="16"/>
      <c r="BO363" s="61"/>
      <c r="BP363" s="16"/>
    </row>
    <row r="364" spans="2:68" ht="12.75" x14ac:dyDescent="0.2">
      <c r="B364" s="61"/>
      <c r="C364" s="61"/>
      <c r="J364" s="16"/>
      <c r="S364" s="61"/>
      <c r="Z364" s="16"/>
      <c r="AI364" s="61"/>
      <c r="AP364" s="16"/>
      <c r="AY364" s="61"/>
      <c r="BF364" s="16"/>
      <c r="BO364" s="61"/>
      <c r="BP364" s="16"/>
    </row>
    <row r="365" spans="2:68" ht="12.75" x14ac:dyDescent="0.2">
      <c r="B365" s="61"/>
      <c r="C365" s="61"/>
      <c r="J365" s="16"/>
      <c r="S365" s="61"/>
      <c r="Z365" s="16"/>
      <c r="AI365" s="61"/>
      <c r="AP365" s="16"/>
      <c r="AY365" s="61"/>
      <c r="BF365" s="16"/>
      <c r="BO365" s="61"/>
      <c r="BP365" s="16"/>
    </row>
    <row r="366" spans="2:68" ht="12.75" x14ac:dyDescent="0.2">
      <c r="B366" s="61"/>
      <c r="C366" s="61"/>
      <c r="J366" s="16"/>
      <c r="S366" s="61"/>
      <c r="Z366" s="16"/>
      <c r="AI366" s="61"/>
      <c r="AP366" s="16"/>
      <c r="AY366" s="61"/>
      <c r="BF366" s="16"/>
      <c r="BO366" s="61"/>
      <c r="BP366" s="16"/>
    </row>
    <row r="367" spans="2:68" ht="12.75" x14ac:dyDescent="0.2">
      <c r="B367" s="61"/>
      <c r="C367" s="61"/>
      <c r="J367" s="16"/>
      <c r="S367" s="61"/>
      <c r="Z367" s="16"/>
      <c r="AI367" s="61"/>
      <c r="AP367" s="16"/>
      <c r="AY367" s="61"/>
      <c r="BF367" s="16"/>
      <c r="BO367" s="61"/>
      <c r="BP367" s="16"/>
    </row>
    <row r="368" spans="2:68" ht="12.75" x14ac:dyDescent="0.2">
      <c r="B368" s="61"/>
      <c r="C368" s="61"/>
      <c r="J368" s="16"/>
      <c r="S368" s="61"/>
      <c r="Z368" s="16"/>
      <c r="AI368" s="61"/>
      <c r="AP368" s="16"/>
      <c r="AY368" s="61"/>
      <c r="BF368" s="16"/>
      <c r="BO368" s="61"/>
      <c r="BP368" s="16"/>
    </row>
    <row r="369" spans="2:68" ht="12.75" x14ac:dyDescent="0.2">
      <c r="B369" s="61"/>
      <c r="C369" s="61"/>
      <c r="J369" s="16"/>
      <c r="S369" s="61"/>
      <c r="Z369" s="16"/>
      <c r="AI369" s="61"/>
      <c r="AP369" s="16"/>
      <c r="AY369" s="61"/>
      <c r="BF369" s="16"/>
      <c r="BO369" s="61"/>
      <c r="BP369" s="16"/>
    </row>
    <row r="370" spans="2:68" ht="12.75" x14ac:dyDescent="0.2">
      <c r="B370" s="61"/>
      <c r="C370" s="61"/>
      <c r="J370" s="16"/>
      <c r="S370" s="61"/>
      <c r="Z370" s="16"/>
      <c r="AI370" s="61"/>
      <c r="AP370" s="16"/>
      <c r="AY370" s="61"/>
      <c r="BF370" s="16"/>
      <c r="BO370" s="61"/>
      <c r="BP370" s="16"/>
    </row>
    <row r="371" spans="2:68" ht="12.75" x14ac:dyDescent="0.2">
      <c r="B371" s="61"/>
      <c r="C371" s="61"/>
      <c r="J371" s="16"/>
      <c r="S371" s="61"/>
      <c r="Z371" s="16"/>
      <c r="AI371" s="61"/>
      <c r="AP371" s="16"/>
      <c r="AY371" s="61"/>
      <c r="BF371" s="16"/>
      <c r="BO371" s="61"/>
      <c r="BP371" s="16"/>
    </row>
    <row r="372" spans="2:68" ht="12.75" x14ac:dyDescent="0.2">
      <c r="B372" s="61"/>
      <c r="C372" s="61"/>
      <c r="J372" s="16"/>
      <c r="S372" s="61"/>
      <c r="Z372" s="16"/>
      <c r="AI372" s="61"/>
      <c r="AP372" s="16"/>
      <c r="AY372" s="61"/>
      <c r="BF372" s="16"/>
      <c r="BO372" s="61"/>
      <c r="BP372" s="16"/>
    </row>
    <row r="373" spans="2:68" ht="12.75" x14ac:dyDescent="0.2">
      <c r="B373" s="61"/>
      <c r="C373" s="61"/>
      <c r="J373" s="16"/>
      <c r="S373" s="61"/>
      <c r="Z373" s="16"/>
      <c r="AI373" s="61"/>
      <c r="AP373" s="16"/>
      <c r="AY373" s="61"/>
      <c r="BF373" s="16"/>
      <c r="BO373" s="61"/>
      <c r="BP373" s="16"/>
    </row>
    <row r="374" spans="2:68" ht="12.75" x14ac:dyDescent="0.2">
      <c r="B374" s="61"/>
      <c r="C374" s="61"/>
      <c r="J374" s="16"/>
      <c r="S374" s="61"/>
      <c r="Z374" s="16"/>
      <c r="AI374" s="61"/>
      <c r="AP374" s="16"/>
      <c r="AY374" s="61"/>
      <c r="BF374" s="16"/>
      <c r="BO374" s="61"/>
      <c r="BP374" s="16"/>
    </row>
    <row r="375" spans="2:68" ht="12.75" x14ac:dyDescent="0.2">
      <c r="B375" s="61"/>
      <c r="C375" s="61"/>
      <c r="J375" s="16"/>
      <c r="S375" s="61"/>
      <c r="Z375" s="16"/>
      <c r="AI375" s="61"/>
      <c r="AP375" s="16"/>
      <c r="AY375" s="61"/>
      <c r="BF375" s="16"/>
      <c r="BO375" s="61"/>
      <c r="BP375" s="16"/>
    </row>
    <row r="376" spans="2:68" ht="12.75" x14ac:dyDescent="0.2">
      <c r="B376" s="61"/>
      <c r="C376" s="61"/>
      <c r="J376" s="16"/>
      <c r="S376" s="61"/>
      <c r="Z376" s="16"/>
      <c r="AI376" s="61"/>
      <c r="AP376" s="16"/>
      <c r="AY376" s="61"/>
      <c r="BF376" s="16"/>
      <c r="BO376" s="61"/>
      <c r="BP376" s="16"/>
    </row>
    <row r="377" spans="2:68" ht="12.75" x14ac:dyDescent="0.2">
      <c r="B377" s="61"/>
      <c r="C377" s="61"/>
      <c r="J377" s="16"/>
      <c r="S377" s="61"/>
      <c r="Z377" s="16"/>
      <c r="AI377" s="61"/>
      <c r="AP377" s="16"/>
      <c r="AY377" s="61"/>
      <c r="BF377" s="16"/>
      <c r="BO377" s="61"/>
      <c r="BP377" s="16"/>
    </row>
    <row r="378" spans="2:68" ht="12.75" x14ac:dyDescent="0.2">
      <c r="B378" s="61"/>
      <c r="C378" s="61"/>
      <c r="J378" s="16"/>
      <c r="S378" s="61"/>
      <c r="Z378" s="16"/>
      <c r="AI378" s="61"/>
      <c r="AP378" s="16"/>
      <c r="AY378" s="61"/>
      <c r="BF378" s="16"/>
      <c r="BO378" s="61"/>
      <c r="BP378" s="16"/>
    </row>
    <row r="379" spans="2:68" ht="12.75" x14ac:dyDescent="0.2">
      <c r="B379" s="61"/>
      <c r="C379" s="61"/>
      <c r="J379" s="16"/>
      <c r="S379" s="61"/>
      <c r="Z379" s="16"/>
      <c r="AI379" s="61"/>
      <c r="AP379" s="16"/>
      <c r="AY379" s="61"/>
      <c r="BF379" s="16"/>
      <c r="BO379" s="61"/>
      <c r="BP379" s="16"/>
    </row>
    <row r="380" spans="2:68" ht="12.75" x14ac:dyDescent="0.2">
      <c r="B380" s="61"/>
      <c r="C380" s="61"/>
      <c r="J380" s="16"/>
      <c r="S380" s="61"/>
      <c r="Z380" s="16"/>
      <c r="AI380" s="61"/>
      <c r="AP380" s="16"/>
      <c r="AY380" s="61"/>
      <c r="BF380" s="16"/>
      <c r="BO380" s="61"/>
      <c r="BP380" s="16"/>
    </row>
    <row r="381" spans="2:68" ht="12.75" x14ac:dyDescent="0.2">
      <c r="B381" s="61"/>
      <c r="C381" s="61"/>
      <c r="J381" s="16"/>
      <c r="S381" s="61"/>
      <c r="Z381" s="16"/>
      <c r="AI381" s="61"/>
      <c r="AP381" s="16"/>
      <c r="AY381" s="61"/>
      <c r="BF381" s="16"/>
      <c r="BO381" s="61"/>
      <c r="BP381" s="16"/>
    </row>
    <row r="382" spans="2:68" ht="12.75" x14ac:dyDescent="0.2">
      <c r="B382" s="61"/>
      <c r="C382" s="61"/>
      <c r="J382" s="16"/>
      <c r="S382" s="61"/>
      <c r="Z382" s="16"/>
      <c r="AI382" s="61"/>
      <c r="AP382" s="16"/>
      <c r="AY382" s="61"/>
      <c r="BF382" s="16"/>
      <c r="BO382" s="61"/>
      <c r="BP382" s="16"/>
    </row>
    <row r="383" spans="2:68" ht="12.75" x14ac:dyDescent="0.2">
      <c r="B383" s="61"/>
      <c r="C383" s="61"/>
      <c r="J383" s="16"/>
      <c r="S383" s="61"/>
      <c r="Z383" s="16"/>
      <c r="AI383" s="61"/>
      <c r="AP383" s="16"/>
      <c r="AY383" s="61"/>
      <c r="BF383" s="16"/>
      <c r="BO383" s="61"/>
      <c r="BP383" s="16"/>
    </row>
    <row r="384" spans="2:68" ht="12.75" x14ac:dyDescent="0.2">
      <c r="B384" s="61"/>
      <c r="C384" s="61"/>
      <c r="J384" s="16"/>
      <c r="S384" s="61"/>
      <c r="Z384" s="16"/>
      <c r="AI384" s="61"/>
      <c r="AP384" s="16"/>
      <c r="AY384" s="61"/>
      <c r="BF384" s="16"/>
      <c r="BO384" s="61"/>
      <c r="BP384" s="16"/>
    </row>
    <row r="385" spans="2:68" ht="12.75" x14ac:dyDescent="0.2">
      <c r="B385" s="61"/>
      <c r="C385" s="61"/>
      <c r="J385" s="16"/>
      <c r="S385" s="61"/>
      <c r="Z385" s="16"/>
      <c r="AI385" s="61"/>
      <c r="AP385" s="16"/>
      <c r="AY385" s="61"/>
      <c r="BF385" s="16"/>
      <c r="BO385" s="61"/>
      <c r="BP385" s="16"/>
    </row>
    <row r="386" spans="2:68" ht="12.75" x14ac:dyDescent="0.2">
      <c r="B386" s="61"/>
      <c r="C386" s="61"/>
      <c r="J386" s="16"/>
      <c r="S386" s="61"/>
      <c r="Z386" s="16"/>
      <c r="AI386" s="61"/>
      <c r="AP386" s="16"/>
      <c r="AY386" s="61"/>
      <c r="BF386" s="16"/>
      <c r="BO386" s="61"/>
      <c r="BP386" s="16"/>
    </row>
    <row r="387" spans="2:68" ht="12.75" x14ac:dyDescent="0.2">
      <c r="B387" s="61"/>
      <c r="C387" s="61"/>
      <c r="J387" s="16"/>
      <c r="S387" s="61"/>
      <c r="Z387" s="16"/>
      <c r="AI387" s="61"/>
      <c r="AP387" s="16"/>
      <c r="AY387" s="61"/>
      <c r="BF387" s="16"/>
      <c r="BO387" s="61"/>
      <c r="BP387" s="16"/>
    </row>
    <row r="388" spans="2:68" ht="12.75" x14ac:dyDescent="0.2">
      <c r="B388" s="61"/>
      <c r="C388" s="61"/>
      <c r="J388" s="16"/>
      <c r="S388" s="61"/>
      <c r="Z388" s="16"/>
      <c r="AI388" s="61"/>
      <c r="AP388" s="16"/>
      <c r="AY388" s="61"/>
      <c r="BF388" s="16"/>
      <c r="BO388" s="61"/>
      <c r="BP388" s="16"/>
    </row>
    <row r="389" spans="2:68" ht="12.75" x14ac:dyDescent="0.2">
      <c r="B389" s="61"/>
      <c r="C389" s="61"/>
      <c r="J389" s="16"/>
      <c r="S389" s="61"/>
      <c r="Z389" s="16"/>
      <c r="AI389" s="61"/>
      <c r="AP389" s="16"/>
      <c r="AY389" s="61"/>
      <c r="BF389" s="16"/>
      <c r="BO389" s="61"/>
      <c r="BP389" s="16"/>
    </row>
    <row r="390" spans="2:68" ht="12.75" x14ac:dyDescent="0.2">
      <c r="B390" s="61"/>
      <c r="C390" s="61"/>
      <c r="J390" s="16"/>
      <c r="S390" s="61"/>
      <c r="Z390" s="16"/>
      <c r="AI390" s="61"/>
      <c r="AP390" s="16"/>
      <c r="AY390" s="61"/>
      <c r="BF390" s="16"/>
      <c r="BO390" s="61"/>
      <c r="BP390" s="16"/>
    </row>
    <row r="391" spans="2:68" ht="12.75" x14ac:dyDescent="0.2">
      <c r="B391" s="61"/>
      <c r="C391" s="61"/>
      <c r="J391" s="16"/>
      <c r="S391" s="61"/>
      <c r="Z391" s="16"/>
      <c r="AI391" s="61"/>
      <c r="AP391" s="16"/>
      <c r="AY391" s="61"/>
      <c r="BF391" s="16"/>
      <c r="BO391" s="61"/>
      <c r="BP391" s="16"/>
    </row>
    <row r="392" spans="2:68" ht="12.75" x14ac:dyDescent="0.2">
      <c r="B392" s="61"/>
      <c r="C392" s="61"/>
      <c r="J392" s="16"/>
      <c r="S392" s="61"/>
      <c r="Z392" s="16"/>
      <c r="AI392" s="61"/>
      <c r="AP392" s="16"/>
      <c r="AY392" s="61"/>
      <c r="BF392" s="16"/>
      <c r="BO392" s="61"/>
      <c r="BP392" s="16"/>
    </row>
    <row r="393" spans="2:68" ht="12.75" x14ac:dyDescent="0.2">
      <c r="B393" s="61"/>
      <c r="C393" s="61"/>
      <c r="J393" s="16"/>
      <c r="S393" s="61"/>
      <c r="Z393" s="16"/>
      <c r="AI393" s="61"/>
      <c r="AP393" s="16"/>
      <c r="AY393" s="61"/>
      <c r="BF393" s="16"/>
      <c r="BO393" s="61"/>
      <c r="BP393" s="16"/>
    </row>
    <row r="394" spans="2:68" ht="12.75" x14ac:dyDescent="0.2">
      <c r="B394" s="61"/>
      <c r="C394" s="61"/>
      <c r="J394" s="16"/>
      <c r="S394" s="61"/>
      <c r="Z394" s="16"/>
      <c r="AI394" s="61"/>
      <c r="AP394" s="16"/>
      <c r="AY394" s="61"/>
      <c r="BF394" s="16"/>
      <c r="BO394" s="61"/>
      <c r="BP394" s="16"/>
    </row>
    <row r="395" spans="2:68" ht="12.75" x14ac:dyDescent="0.2">
      <c r="B395" s="61"/>
      <c r="C395" s="61"/>
      <c r="J395" s="16"/>
      <c r="S395" s="61"/>
      <c r="Z395" s="16"/>
      <c r="AI395" s="61"/>
      <c r="AP395" s="16"/>
      <c r="AY395" s="61"/>
      <c r="BF395" s="16"/>
      <c r="BO395" s="61"/>
      <c r="BP395" s="16"/>
    </row>
    <row r="396" spans="2:68" ht="12.75" x14ac:dyDescent="0.2">
      <c r="B396" s="61"/>
      <c r="C396" s="61"/>
      <c r="J396" s="16"/>
      <c r="S396" s="61"/>
      <c r="Z396" s="16"/>
      <c r="AI396" s="61"/>
      <c r="AP396" s="16"/>
      <c r="AY396" s="61"/>
      <c r="BF396" s="16"/>
      <c r="BO396" s="61"/>
      <c r="BP396" s="16"/>
    </row>
    <row r="397" spans="2:68" ht="12.75" x14ac:dyDescent="0.2">
      <c r="B397" s="61"/>
      <c r="C397" s="61"/>
      <c r="J397" s="16"/>
      <c r="S397" s="61"/>
      <c r="Z397" s="16"/>
      <c r="AI397" s="61"/>
      <c r="AP397" s="16"/>
      <c r="AY397" s="61"/>
      <c r="BF397" s="16"/>
      <c r="BO397" s="61"/>
      <c r="BP397" s="16"/>
    </row>
    <row r="398" spans="2:68" ht="12.75" x14ac:dyDescent="0.2">
      <c r="B398" s="61"/>
      <c r="C398" s="61"/>
      <c r="J398" s="16"/>
      <c r="S398" s="61"/>
      <c r="Z398" s="16"/>
      <c r="AI398" s="61"/>
      <c r="AP398" s="16"/>
      <c r="AY398" s="61"/>
      <c r="BF398" s="16"/>
      <c r="BO398" s="61"/>
      <c r="BP398" s="16"/>
    </row>
    <row r="399" spans="2:68" ht="12.75" x14ac:dyDescent="0.2">
      <c r="B399" s="61"/>
      <c r="C399" s="61"/>
      <c r="J399" s="16"/>
      <c r="S399" s="61"/>
      <c r="Z399" s="16"/>
      <c r="AI399" s="61"/>
      <c r="AP399" s="16"/>
      <c r="AY399" s="61"/>
      <c r="BF399" s="16"/>
      <c r="BO399" s="61"/>
      <c r="BP399" s="16"/>
    </row>
    <row r="400" spans="2:68" ht="12.75" x14ac:dyDescent="0.2">
      <c r="B400" s="61"/>
      <c r="C400" s="61"/>
      <c r="J400" s="16"/>
      <c r="S400" s="61"/>
      <c r="Z400" s="16"/>
      <c r="AI400" s="61"/>
      <c r="AP400" s="16"/>
      <c r="AY400" s="61"/>
      <c r="BF400" s="16"/>
      <c r="BO400" s="61"/>
      <c r="BP400" s="16"/>
    </row>
    <row r="401" spans="2:68" ht="12.75" x14ac:dyDescent="0.2">
      <c r="B401" s="61"/>
      <c r="C401" s="61"/>
      <c r="J401" s="16"/>
      <c r="S401" s="61"/>
      <c r="Z401" s="16"/>
      <c r="AI401" s="61"/>
      <c r="AP401" s="16"/>
      <c r="AY401" s="61"/>
      <c r="BF401" s="16"/>
      <c r="BO401" s="61"/>
      <c r="BP401" s="16"/>
    </row>
    <row r="402" spans="2:68" ht="12.75" x14ac:dyDescent="0.2">
      <c r="B402" s="61"/>
      <c r="C402" s="61"/>
      <c r="J402" s="16"/>
      <c r="S402" s="61"/>
      <c r="Z402" s="16"/>
      <c r="AI402" s="61"/>
      <c r="AP402" s="16"/>
      <c r="AY402" s="61"/>
      <c r="BF402" s="16"/>
      <c r="BO402" s="61"/>
      <c r="BP402" s="16"/>
    </row>
    <row r="403" spans="2:68" ht="12.75" x14ac:dyDescent="0.2">
      <c r="B403" s="61"/>
      <c r="C403" s="61"/>
      <c r="J403" s="16"/>
      <c r="S403" s="61"/>
      <c r="Z403" s="16"/>
      <c r="AI403" s="61"/>
      <c r="AP403" s="16"/>
      <c r="AY403" s="61"/>
      <c r="BF403" s="16"/>
      <c r="BO403" s="61"/>
      <c r="BP403" s="16"/>
    </row>
    <row r="404" spans="2:68" ht="12.75" x14ac:dyDescent="0.2">
      <c r="B404" s="61"/>
      <c r="C404" s="61"/>
      <c r="J404" s="16"/>
      <c r="S404" s="61"/>
      <c r="Z404" s="16"/>
      <c r="AI404" s="61"/>
      <c r="AP404" s="16"/>
      <c r="AY404" s="61"/>
      <c r="BF404" s="16"/>
      <c r="BO404" s="61"/>
      <c r="BP404" s="16"/>
    </row>
    <row r="405" spans="2:68" ht="12.75" x14ac:dyDescent="0.2">
      <c r="B405" s="61"/>
      <c r="C405" s="61"/>
      <c r="J405" s="16"/>
      <c r="S405" s="61"/>
      <c r="Z405" s="16"/>
      <c r="AI405" s="61"/>
      <c r="AP405" s="16"/>
      <c r="AY405" s="61"/>
      <c r="BF405" s="16"/>
      <c r="BO405" s="61"/>
      <c r="BP405" s="16"/>
    </row>
    <row r="406" spans="2:68" ht="12.75" x14ac:dyDescent="0.2">
      <c r="B406" s="61"/>
      <c r="C406" s="61"/>
      <c r="J406" s="16"/>
      <c r="S406" s="61"/>
      <c r="Z406" s="16"/>
      <c r="AI406" s="61"/>
      <c r="AP406" s="16"/>
      <c r="AY406" s="61"/>
      <c r="BF406" s="16"/>
      <c r="BO406" s="61"/>
      <c r="BP406" s="16"/>
    </row>
    <row r="407" spans="2:68" ht="12.75" x14ac:dyDescent="0.2">
      <c r="B407" s="61"/>
      <c r="C407" s="61"/>
      <c r="J407" s="16"/>
      <c r="S407" s="61"/>
      <c r="Z407" s="16"/>
      <c r="AI407" s="61"/>
      <c r="AP407" s="16"/>
      <c r="AY407" s="61"/>
      <c r="BF407" s="16"/>
      <c r="BO407" s="61"/>
      <c r="BP407" s="16"/>
    </row>
    <row r="408" spans="2:68" ht="12.75" x14ac:dyDescent="0.2">
      <c r="B408" s="61"/>
      <c r="C408" s="61"/>
      <c r="J408" s="16"/>
      <c r="S408" s="61"/>
      <c r="Z408" s="16"/>
      <c r="AI408" s="61"/>
      <c r="AP408" s="16"/>
      <c r="AY408" s="61"/>
      <c r="BF408" s="16"/>
      <c r="BO408" s="61"/>
      <c r="BP408" s="16"/>
    </row>
    <row r="409" spans="2:68" ht="12.75" x14ac:dyDescent="0.2">
      <c r="B409" s="61"/>
      <c r="C409" s="61"/>
      <c r="J409" s="16"/>
      <c r="S409" s="61"/>
      <c r="Z409" s="16"/>
      <c r="AI409" s="61"/>
      <c r="AP409" s="16"/>
      <c r="AY409" s="61"/>
      <c r="BF409" s="16"/>
      <c r="BO409" s="61"/>
      <c r="BP409" s="16"/>
    </row>
    <row r="410" spans="2:68" ht="12.75" x14ac:dyDescent="0.2">
      <c r="B410" s="61"/>
      <c r="C410" s="61"/>
      <c r="J410" s="16"/>
      <c r="S410" s="61"/>
      <c r="Z410" s="16"/>
      <c r="AI410" s="61"/>
      <c r="AP410" s="16"/>
      <c r="AY410" s="61"/>
      <c r="BF410" s="16"/>
      <c r="BO410" s="61"/>
      <c r="BP410" s="16"/>
    </row>
    <row r="411" spans="2:68" ht="12.75" x14ac:dyDescent="0.2">
      <c r="B411" s="61"/>
      <c r="C411" s="61"/>
      <c r="J411" s="16"/>
      <c r="S411" s="61"/>
      <c r="Z411" s="16"/>
      <c r="AI411" s="61"/>
      <c r="AP411" s="16"/>
      <c r="AY411" s="61"/>
      <c r="BF411" s="16"/>
      <c r="BO411" s="61"/>
      <c r="BP411" s="16"/>
    </row>
    <row r="412" spans="2:68" ht="12.75" x14ac:dyDescent="0.2">
      <c r="B412" s="61"/>
      <c r="C412" s="61"/>
      <c r="J412" s="16"/>
      <c r="S412" s="61"/>
      <c r="Z412" s="16"/>
      <c r="AI412" s="61"/>
      <c r="AP412" s="16"/>
      <c r="AY412" s="61"/>
      <c r="BF412" s="16"/>
      <c r="BO412" s="61"/>
      <c r="BP412" s="16"/>
    </row>
    <row r="413" spans="2:68" ht="12.75" x14ac:dyDescent="0.2">
      <c r="B413" s="61"/>
      <c r="C413" s="61"/>
      <c r="J413" s="16"/>
      <c r="S413" s="61"/>
      <c r="Z413" s="16"/>
      <c r="AI413" s="61"/>
      <c r="AP413" s="16"/>
      <c r="AY413" s="61"/>
      <c r="BF413" s="16"/>
      <c r="BO413" s="61"/>
      <c r="BP413" s="16"/>
    </row>
    <row r="414" spans="2:68" ht="12.75" x14ac:dyDescent="0.2">
      <c r="B414" s="61"/>
      <c r="C414" s="61"/>
      <c r="J414" s="16"/>
      <c r="S414" s="61"/>
      <c r="Z414" s="16"/>
      <c r="AI414" s="61"/>
      <c r="AP414" s="16"/>
      <c r="AY414" s="61"/>
      <c r="BF414" s="16"/>
      <c r="BO414" s="61"/>
      <c r="BP414" s="16"/>
    </row>
    <row r="415" spans="2:68" ht="12.75" x14ac:dyDescent="0.2">
      <c r="B415" s="61"/>
      <c r="C415" s="61"/>
      <c r="J415" s="16"/>
      <c r="S415" s="61"/>
      <c r="Z415" s="16"/>
      <c r="AI415" s="61"/>
      <c r="AP415" s="16"/>
      <c r="AY415" s="61"/>
      <c r="BF415" s="16"/>
      <c r="BO415" s="61"/>
      <c r="BP415" s="16"/>
    </row>
    <row r="416" spans="2:68" ht="12.75" x14ac:dyDescent="0.2">
      <c r="B416" s="61"/>
      <c r="C416" s="61"/>
      <c r="J416" s="16"/>
      <c r="S416" s="61"/>
      <c r="Z416" s="16"/>
      <c r="AI416" s="61"/>
      <c r="AP416" s="16"/>
      <c r="AY416" s="61"/>
      <c r="BF416" s="16"/>
      <c r="BO416" s="61"/>
      <c r="BP416" s="16"/>
    </row>
    <row r="417" spans="2:68" ht="12.75" x14ac:dyDescent="0.2">
      <c r="B417" s="61"/>
      <c r="C417" s="61"/>
      <c r="J417" s="16"/>
      <c r="S417" s="61"/>
      <c r="Z417" s="16"/>
      <c r="AI417" s="61"/>
      <c r="AP417" s="16"/>
      <c r="AY417" s="61"/>
      <c r="BF417" s="16"/>
      <c r="BO417" s="61"/>
      <c r="BP417" s="16"/>
    </row>
    <row r="418" spans="2:68" ht="12.75" x14ac:dyDescent="0.2">
      <c r="B418" s="61"/>
      <c r="C418" s="61"/>
      <c r="J418" s="16"/>
      <c r="S418" s="61"/>
      <c r="Z418" s="16"/>
      <c r="AI418" s="61"/>
      <c r="AP418" s="16"/>
      <c r="AY418" s="61"/>
      <c r="BF418" s="16"/>
      <c r="BO418" s="61"/>
      <c r="BP418" s="16"/>
    </row>
    <row r="419" spans="2:68" ht="12.75" x14ac:dyDescent="0.2">
      <c r="B419" s="61"/>
      <c r="C419" s="61"/>
      <c r="J419" s="16"/>
      <c r="S419" s="61"/>
      <c r="Z419" s="16"/>
      <c r="AI419" s="61"/>
      <c r="AP419" s="16"/>
      <c r="AY419" s="61"/>
      <c r="BF419" s="16"/>
      <c r="BO419" s="61"/>
      <c r="BP419" s="16"/>
    </row>
    <row r="420" spans="2:68" ht="12.75" x14ac:dyDescent="0.2">
      <c r="B420" s="61"/>
      <c r="C420" s="61"/>
      <c r="J420" s="16"/>
      <c r="S420" s="61"/>
      <c r="Z420" s="16"/>
      <c r="AI420" s="61"/>
      <c r="AP420" s="16"/>
      <c r="AY420" s="61"/>
      <c r="BF420" s="16"/>
      <c r="BO420" s="61"/>
      <c r="BP420" s="16"/>
    </row>
    <row r="421" spans="2:68" ht="12.75" x14ac:dyDescent="0.2">
      <c r="B421" s="61"/>
      <c r="C421" s="61"/>
      <c r="J421" s="16"/>
      <c r="S421" s="61"/>
      <c r="Z421" s="16"/>
      <c r="AI421" s="61"/>
      <c r="AP421" s="16"/>
      <c r="AY421" s="61"/>
      <c r="BF421" s="16"/>
      <c r="BO421" s="61"/>
      <c r="BP421" s="16"/>
    </row>
    <row r="422" spans="2:68" ht="12.75" x14ac:dyDescent="0.2">
      <c r="B422" s="61"/>
      <c r="C422" s="61"/>
      <c r="J422" s="16"/>
      <c r="S422" s="61"/>
      <c r="Z422" s="16"/>
      <c r="AI422" s="61"/>
      <c r="AP422" s="16"/>
      <c r="AY422" s="61"/>
      <c r="BF422" s="16"/>
      <c r="BO422" s="61"/>
      <c r="BP422" s="16"/>
    </row>
    <row r="423" spans="2:68" ht="12.75" x14ac:dyDescent="0.2">
      <c r="B423" s="61"/>
      <c r="C423" s="61"/>
      <c r="J423" s="16"/>
      <c r="S423" s="61"/>
      <c r="Z423" s="16"/>
      <c r="AI423" s="61"/>
      <c r="AP423" s="16"/>
      <c r="AY423" s="61"/>
      <c r="BF423" s="16"/>
      <c r="BO423" s="61"/>
      <c r="BP423" s="16"/>
    </row>
    <row r="424" spans="2:68" ht="12.75" x14ac:dyDescent="0.2">
      <c r="B424" s="61"/>
      <c r="C424" s="61"/>
      <c r="J424" s="16"/>
      <c r="S424" s="61"/>
      <c r="Z424" s="16"/>
      <c r="AI424" s="61"/>
      <c r="AP424" s="16"/>
      <c r="AY424" s="61"/>
      <c r="BF424" s="16"/>
      <c r="BO424" s="61"/>
      <c r="BP424" s="16"/>
    </row>
    <row r="425" spans="2:68" ht="12.75" x14ac:dyDescent="0.2">
      <c r="B425" s="61"/>
      <c r="C425" s="61"/>
      <c r="J425" s="16"/>
      <c r="S425" s="61"/>
      <c r="Z425" s="16"/>
      <c r="AI425" s="61"/>
      <c r="AP425" s="16"/>
      <c r="AY425" s="61"/>
      <c r="BF425" s="16"/>
      <c r="BO425" s="61"/>
      <c r="BP425" s="16"/>
    </row>
    <row r="426" spans="2:68" ht="12.75" x14ac:dyDescent="0.2">
      <c r="B426" s="61"/>
      <c r="C426" s="61"/>
      <c r="J426" s="16"/>
      <c r="S426" s="61"/>
      <c r="Z426" s="16"/>
      <c r="AI426" s="61"/>
      <c r="AP426" s="16"/>
      <c r="AY426" s="61"/>
      <c r="BF426" s="16"/>
      <c r="BO426" s="61"/>
      <c r="BP426" s="16"/>
    </row>
    <row r="427" spans="2:68" ht="12.75" x14ac:dyDescent="0.2">
      <c r="B427" s="61"/>
      <c r="C427" s="61"/>
      <c r="J427" s="16"/>
      <c r="S427" s="61"/>
      <c r="Z427" s="16"/>
      <c r="AI427" s="61"/>
      <c r="AP427" s="16"/>
      <c r="AY427" s="61"/>
      <c r="BF427" s="16"/>
      <c r="BO427" s="61"/>
      <c r="BP427" s="16"/>
    </row>
    <row r="428" spans="2:68" ht="12.75" x14ac:dyDescent="0.2">
      <c r="B428" s="61"/>
      <c r="C428" s="61"/>
      <c r="J428" s="16"/>
      <c r="S428" s="61"/>
      <c r="Z428" s="16"/>
      <c r="AI428" s="61"/>
      <c r="AP428" s="16"/>
      <c r="AY428" s="61"/>
      <c r="BF428" s="16"/>
      <c r="BO428" s="61"/>
      <c r="BP428" s="16"/>
    </row>
    <row r="429" spans="2:68" ht="12.75" x14ac:dyDescent="0.2">
      <c r="B429" s="61"/>
      <c r="C429" s="61"/>
      <c r="J429" s="16"/>
      <c r="S429" s="61"/>
      <c r="Z429" s="16"/>
      <c r="AI429" s="61"/>
      <c r="AP429" s="16"/>
      <c r="AY429" s="61"/>
      <c r="BF429" s="16"/>
      <c r="BO429" s="61"/>
      <c r="BP429" s="16"/>
    </row>
    <row r="430" spans="2:68" ht="12.75" x14ac:dyDescent="0.2">
      <c r="B430" s="61"/>
      <c r="C430" s="61"/>
      <c r="J430" s="16"/>
      <c r="S430" s="61"/>
      <c r="Z430" s="16"/>
      <c r="AI430" s="61"/>
      <c r="AP430" s="16"/>
      <c r="AY430" s="61"/>
      <c r="BF430" s="16"/>
      <c r="BO430" s="61"/>
      <c r="BP430" s="16"/>
    </row>
    <row r="431" spans="2:68" ht="12.75" x14ac:dyDescent="0.2">
      <c r="B431" s="61"/>
      <c r="C431" s="61"/>
      <c r="J431" s="16"/>
      <c r="S431" s="61"/>
      <c r="Z431" s="16"/>
      <c r="AI431" s="61"/>
      <c r="AP431" s="16"/>
      <c r="AY431" s="61"/>
      <c r="BF431" s="16"/>
      <c r="BO431" s="61"/>
      <c r="BP431" s="16"/>
    </row>
    <row r="432" spans="2:68" ht="12.75" x14ac:dyDescent="0.2">
      <c r="B432" s="61"/>
      <c r="C432" s="61"/>
      <c r="J432" s="16"/>
      <c r="S432" s="61"/>
      <c r="Z432" s="16"/>
      <c r="AI432" s="61"/>
      <c r="AP432" s="16"/>
      <c r="AY432" s="61"/>
      <c r="BF432" s="16"/>
      <c r="BO432" s="61"/>
      <c r="BP432" s="16"/>
    </row>
    <row r="433" spans="2:68" ht="12.75" x14ac:dyDescent="0.2">
      <c r="B433" s="61"/>
      <c r="C433" s="61"/>
      <c r="J433" s="16"/>
      <c r="S433" s="61"/>
      <c r="Z433" s="16"/>
      <c r="AI433" s="61"/>
      <c r="AP433" s="16"/>
      <c r="AY433" s="61"/>
      <c r="BF433" s="16"/>
      <c r="BO433" s="61"/>
      <c r="BP433" s="16"/>
    </row>
    <row r="434" spans="2:68" ht="12.75" x14ac:dyDescent="0.2">
      <c r="B434" s="61"/>
      <c r="C434" s="61"/>
      <c r="J434" s="16"/>
      <c r="S434" s="61"/>
      <c r="Z434" s="16"/>
      <c r="AI434" s="61"/>
      <c r="AP434" s="16"/>
      <c r="AY434" s="61"/>
      <c r="BF434" s="16"/>
      <c r="BO434" s="61"/>
      <c r="BP434" s="16"/>
    </row>
    <row r="435" spans="2:68" ht="12.75" x14ac:dyDescent="0.2">
      <c r="B435" s="61"/>
      <c r="C435" s="61"/>
      <c r="J435" s="16"/>
      <c r="S435" s="61"/>
      <c r="Z435" s="16"/>
      <c r="AI435" s="61"/>
      <c r="AP435" s="16"/>
      <c r="AY435" s="61"/>
      <c r="BF435" s="16"/>
      <c r="BO435" s="61"/>
      <c r="BP435" s="16"/>
    </row>
    <row r="436" spans="2:68" ht="12.75" x14ac:dyDescent="0.2">
      <c r="B436" s="61"/>
      <c r="C436" s="61"/>
      <c r="J436" s="16"/>
      <c r="S436" s="61"/>
      <c r="Z436" s="16"/>
      <c r="AI436" s="61"/>
      <c r="AP436" s="16"/>
      <c r="AY436" s="61"/>
      <c r="BF436" s="16"/>
      <c r="BO436" s="61"/>
      <c r="BP436" s="16"/>
    </row>
    <row r="437" spans="2:68" ht="12.75" x14ac:dyDescent="0.2">
      <c r="B437" s="61"/>
      <c r="C437" s="61"/>
      <c r="J437" s="16"/>
      <c r="S437" s="61"/>
      <c r="Z437" s="16"/>
      <c r="AI437" s="61"/>
      <c r="AP437" s="16"/>
      <c r="AY437" s="61"/>
      <c r="BF437" s="16"/>
      <c r="BO437" s="61"/>
      <c r="BP437" s="16"/>
    </row>
    <row r="438" spans="2:68" ht="12.75" x14ac:dyDescent="0.2">
      <c r="B438" s="61"/>
      <c r="C438" s="61"/>
      <c r="J438" s="16"/>
      <c r="S438" s="61"/>
      <c r="Z438" s="16"/>
      <c r="AI438" s="61"/>
      <c r="AP438" s="16"/>
      <c r="AY438" s="61"/>
      <c r="BF438" s="16"/>
      <c r="BO438" s="61"/>
      <c r="BP438" s="16"/>
    </row>
    <row r="439" spans="2:68" ht="12.75" x14ac:dyDescent="0.2">
      <c r="B439" s="61"/>
      <c r="C439" s="61"/>
      <c r="J439" s="16"/>
      <c r="S439" s="61"/>
      <c r="Z439" s="16"/>
      <c r="AI439" s="61"/>
      <c r="AP439" s="16"/>
      <c r="AY439" s="61"/>
      <c r="BF439" s="16"/>
      <c r="BO439" s="61"/>
      <c r="BP439" s="16"/>
    </row>
    <row r="440" spans="2:68" ht="12.75" x14ac:dyDescent="0.2">
      <c r="B440" s="61"/>
      <c r="C440" s="61"/>
      <c r="J440" s="16"/>
      <c r="S440" s="61"/>
      <c r="Z440" s="16"/>
      <c r="AI440" s="61"/>
      <c r="AP440" s="16"/>
      <c r="AY440" s="61"/>
      <c r="BF440" s="16"/>
      <c r="BO440" s="61"/>
      <c r="BP440" s="16"/>
    </row>
    <row r="441" spans="2:68" ht="12.75" x14ac:dyDescent="0.2">
      <c r="B441" s="61"/>
      <c r="C441" s="61"/>
      <c r="J441" s="16"/>
      <c r="S441" s="61"/>
      <c r="Z441" s="16"/>
      <c r="AI441" s="61"/>
      <c r="AP441" s="16"/>
      <c r="AY441" s="61"/>
      <c r="BF441" s="16"/>
      <c r="BO441" s="61"/>
      <c r="BP441" s="16"/>
    </row>
    <row r="442" spans="2:68" ht="12.75" x14ac:dyDescent="0.2">
      <c r="B442" s="61"/>
      <c r="C442" s="61"/>
      <c r="J442" s="16"/>
      <c r="S442" s="61"/>
      <c r="Z442" s="16"/>
      <c r="AI442" s="61"/>
      <c r="AP442" s="16"/>
      <c r="AY442" s="61"/>
      <c r="BF442" s="16"/>
      <c r="BO442" s="61"/>
      <c r="BP442" s="16"/>
    </row>
    <row r="443" spans="2:68" ht="12.75" x14ac:dyDescent="0.2">
      <c r="B443" s="61"/>
      <c r="C443" s="61"/>
      <c r="J443" s="16"/>
      <c r="S443" s="61"/>
      <c r="Z443" s="16"/>
      <c r="AI443" s="61"/>
      <c r="AP443" s="16"/>
      <c r="AY443" s="61"/>
      <c r="BF443" s="16"/>
      <c r="BO443" s="61"/>
      <c r="BP443" s="16"/>
    </row>
    <row r="444" spans="2:68" ht="12.75" x14ac:dyDescent="0.2">
      <c r="B444" s="61"/>
      <c r="C444" s="61"/>
      <c r="J444" s="16"/>
      <c r="S444" s="61"/>
      <c r="Z444" s="16"/>
      <c r="AI444" s="61"/>
      <c r="AP444" s="16"/>
      <c r="AY444" s="61"/>
      <c r="BF444" s="16"/>
      <c r="BO444" s="61"/>
      <c r="BP444" s="16"/>
    </row>
    <row r="445" spans="2:68" ht="12.75" x14ac:dyDescent="0.2">
      <c r="B445" s="61"/>
      <c r="C445" s="61"/>
      <c r="J445" s="16"/>
      <c r="S445" s="61"/>
      <c r="Z445" s="16"/>
      <c r="AI445" s="61"/>
      <c r="AP445" s="16"/>
      <c r="AY445" s="61"/>
      <c r="BF445" s="16"/>
      <c r="BO445" s="61"/>
      <c r="BP445" s="16"/>
    </row>
    <row r="446" spans="2:68" ht="12.75" x14ac:dyDescent="0.2">
      <c r="B446" s="61"/>
      <c r="C446" s="61"/>
      <c r="J446" s="16"/>
      <c r="S446" s="61"/>
      <c r="Z446" s="16"/>
      <c r="AI446" s="61"/>
      <c r="AP446" s="16"/>
      <c r="AY446" s="61"/>
      <c r="BF446" s="16"/>
      <c r="BO446" s="61"/>
      <c r="BP446" s="16"/>
    </row>
    <row r="447" spans="2:68" ht="12.75" x14ac:dyDescent="0.2">
      <c r="B447" s="61"/>
      <c r="C447" s="61"/>
      <c r="J447" s="16"/>
      <c r="S447" s="61"/>
      <c r="Z447" s="16"/>
      <c r="AI447" s="61"/>
      <c r="AP447" s="16"/>
      <c r="AY447" s="61"/>
      <c r="BF447" s="16"/>
      <c r="BO447" s="61"/>
      <c r="BP447" s="16"/>
    </row>
    <row r="448" spans="2:68" ht="12.75" x14ac:dyDescent="0.2">
      <c r="B448" s="61"/>
      <c r="C448" s="61"/>
      <c r="J448" s="16"/>
      <c r="S448" s="61"/>
      <c r="Z448" s="16"/>
      <c r="AI448" s="61"/>
      <c r="AP448" s="16"/>
      <c r="AY448" s="61"/>
      <c r="BF448" s="16"/>
      <c r="BO448" s="61"/>
      <c r="BP448" s="16"/>
    </row>
    <row r="449" spans="2:68" ht="12.75" x14ac:dyDescent="0.2">
      <c r="B449" s="61"/>
      <c r="C449" s="61"/>
      <c r="J449" s="16"/>
      <c r="S449" s="61"/>
      <c r="Z449" s="16"/>
      <c r="AI449" s="61"/>
      <c r="AP449" s="16"/>
      <c r="AY449" s="61"/>
      <c r="BF449" s="16"/>
      <c r="BO449" s="61"/>
      <c r="BP449" s="16"/>
    </row>
    <row r="450" spans="2:68" ht="12.75" x14ac:dyDescent="0.2">
      <c r="B450" s="61"/>
      <c r="C450" s="61"/>
      <c r="J450" s="16"/>
      <c r="S450" s="61"/>
      <c r="Z450" s="16"/>
      <c r="AI450" s="61"/>
      <c r="AP450" s="16"/>
      <c r="AY450" s="61"/>
      <c r="BF450" s="16"/>
      <c r="BO450" s="61"/>
      <c r="BP450" s="16"/>
    </row>
    <row r="451" spans="2:68" ht="12.75" x14ac:dyDescent="0.2">
      <c r="B451" s="61"/>
      <c r="C451" s="61"/>
      <c r="J451" s="16"/>
      <c r="S451" s="61"/>
      <c r="Z451" s="16"/>
      <c r="AI451" s="61"/>
      <c r="AP451" s="16"/>
      <c r="AY451" s="61"/>
      <c r="BF451" s="16"/>
      <c r="BO451" s="61"/>
      <c r="BP451" s="16"/>
    </row>
    <row r="452" spans="2:68" ht="12.75" x14ac:dyDescent="0.2">
      <c r="B452" s="61"/>
      <c r="C452" s="61"/>
      <c r="J452" s="16"/>
      <c r="S452" s="61"/>
      <c r="Z452" s="16"/>
      <c r="AI452" s="61"/>
      <c r="AP452" s="16"/>
      <c r="AY452" s="61"/>
      <c r="BF452" s="16"/>
      <c r="BO452" s="61"/>
      <c r="BP452" s="16"/>
    </row>
    <row r="453" spans="2:68" ht="12.75" x14ac:dyDescent="0.2">
      <c r="B453" s="61"/>
      <c r="C453" s="61"/>
      <c r="J453" s="16"/>
      <c r="S453" s="61"/>
      <c r="Z453" s="16"/>
      <c r="AI453" s="61"/>
      <c r="AP453" s="16"/>
      <c r="AY453" s="61"/>
      <c r="BF453" s="16"/>
      <c r="BO453" s="61"/>
      <c r="BP453" s="16"/>
    </row>
    <row r="454" spans="2:68" ht="12.75" x14ac:dyDescent="0.2">
      <c r="B454" s="61"/>
      <c r="C454" s="61"/>
      <c r="J454" s="16"/>
      <c r="S454" s="61"/>
      <c r="Z454" s="16"/>
      <c r="AI454" s="61"/>
      <c r="AP454" s="16"/>
      <c r="AY454" s="61"/>
      <c r="BF454" s="16"/>
      <c r="BO454" s="61"/>
      <c r="BP454" s="16"/>
    </row>
    <row r="455" spans="2:68" ht="12.75" x14ac:dyDescent="0.2">
      <c r="B455" s="61"/>
      <c r="C455" s="61"/>
      <c r="J455" s="16"/>
      <c r="S455" s="61"/>
      <c r="Z455" s="16"/>
      <c r="AI455" s="61"/>
      <c r="AP455" s="16"/>
      <c r="AY455" s="61"/>
      <c r="BF455" s="16"/>
      <c r="BO455" s="61"/>
      <c r="BP455" s="16"/>
    </row>
    <row r="456" spans="2:68" ht="12.75" x14ac:dyDescent="0.2">
      <c r="B456" s="61"/>
      <c r="C456" s="61"/>
      <c r="J456" s="16"/>
      <c r="S456" s="61"/>
      <c r="Z456" s="16"/>
      <c r="AI456" s="61"/>
      <c r="AP456" s="16"/>
      <c r="AY456" s="61"/>
      <c r="BF456" s="16"/>
      <c r="BO456" s="61"/>
      <c r="BP456" s="16"/>
    </row>
    <row r="457" spans="2:68" ht="12.75" x14ac:dyDescent="0.2">
      <c r="B457" s="61"/>
      <c r="C457" s="61"/>
      <c r="J457" s="16"/>
      <c r="S457" s="61"/>
      <c r="Z457" s="16"/>
      <c r="AI457" s="61"/>
      <c r="AP457" s="16"/>
      <c r="AY457" s="61"/>
      <c r="BF457" s="16"/>
      <c r="BO457" s="61"/>
      <c r="BP457" s="16"/>
    </row>
    <row r="458" spans="2:68" ht="12.75" x14ac:dyDescent="0.2">
      <c r="B458" s="61"/>
      <c r="C458" s="61"/>
      <c r="J458" s="16"/>
      <c r="S458" s="61"/>
      <c r="Z458" s="16"/>
      <c r="AI458" s="61"/>
      <c r="AP458" s="16"/>
      <c r="AY458" s="61"/>
      <c r="BF458" s="16"/>
      <c r="BO458" s="61"/>
      <c r="BP458" s="16"/>
    </row>
    <row r="459" spans="2:68" ht="12.75" x14ac:dyDescent="0.2">
      <c r="B459" s="61"/>
      <c r="C459" s="61"/>
      <c r="J459" s="16"/>
      <c r="S459" s="61"/>
      <c r="Z459" s="16"/>
      <c r="AI459" s="61"/>
      <c r="AP459" s="16"/>
      <c r="AY459" s="61"/>
      <c r="BF459" s="16"/>
      <c r="BO459" s="61"/>
      <c r="BP459" s="16"/>
    </row>
    <row r="460" spans="2:68" ht="12.75" x14ac:dyDescent="0.2">
      <c r="B460" s="61"/>
      <c r="C460" s="61"/>
      <c r="J460" s="16"/>
      <c r="S460" s="61"/>
      <c r="Z460" s="16"/>
      <c r="AI460" s="61"/>
      <c r="AP460" s="16"/>
      <c r="AY460" s="61"/>
      <c r="BF460" s="16"/>
      <c r="BO460" s="61"/>
      <c r="BP460" s="16"/>
    </row>
    <row r="461" spans="2:68" ht="12.75" x14ac:dyDescent="0.2">
      <c r="B461" s="61"/>
      <c r="C461" s="61"/>
      <c r="J461" s="16"/>
      <c r="S461" s="61"/>
      <c r="Z461" s="16"/>
      <c r="AI461" s="61"/>
      <c r="AP461" s="16"/>
      <c r="AY461" s="61"/>
      <c r="BF461" s="16"/>
      <c r="BO461" s="61"/>
      <c r="BP461" s="16"/>
    </row>
    <row r="462" spans="2:68" ht="12.75" x14ac:dyDescent="0.2">
      <c r="B462" s="61"/>
      <c r="C462" s="61"/>
      <c r="J462" s="16"/>
      <c r="S462" s="61"/>
      <c r="Z462" s="16"/>
      <c r="AI462" s="61"/>
      <c r="AP462" s="16"/>
      <c r="AY462" s="61"/>
      <c r="BF462" s="16"/>
      <c r="BO462" s="61"/>
      <c r="BP462" s="16"/>
    </row>
    <row r="463" spans="2:68" ht="12.75" x14ac:dyDescent="0.2">
      <c r="B463" s="61"/>
      <c r="C463" s="61"/>
      <c r="J463" s="16"/>
      <c r="S463" s="61"/>
      <c r="Z463" s="16"/>
      <c r="AI463" s="61"/>
      <c r="AP463" s="16"/>
      <c r="AY463" s="61"/>
      <c r="BF463" s="16"/>
      <c r="BO463" s="61"/>
      <c r="BP463" s="16"/>
    </row>
    <row r="464" spans="2:68" ht="12.75" x14ac:dyDescent="0.2">
      <c r="B464" s="61"/>
      <c r="C464" s="61"/>
      <c r="J464" s="16"/>
      <c r="S464" s="61"/>
      <c r="Z464" s="16"/>
      <c r="AI464" s="61"/>
      <c r="AP464" s="16"/>
      <c r="AY464" s="61"/>
      <c r="BF464" s="16"/>
      <c r="BO464" s="61"/>
      <c r="BP464" s="16"/>
    </row>
    <row r="465" spans="2:68" ht="12.75" x14ac:dyDescent="0.2">
      <c r="B465" s="61"/>
      <c r="C465" s="61"/>
      <c r="J465" s="16"/>
      <c r="S465" s="61"/>
      <c r="Z465" s="16"/>
      <c r="AI465" s="61"/>
      <c r="AP465" s="16"/>
      <c r="AY465" s="61"/>
      <c r="BF465" s="16"/>
      <c r="BO465" s="61"/>
      <c r="BP465" s="16"/>
    </row>
    <row r="466" spans="2:68" ht="12.75" x14ac:dyDescent="0.2">
      <c r="B466" s="61"/>
      <c r="C466" s="61"/>
      <c r="J466" s="16"/>
      <c r="S466" s="61"/>
      <c r="Z466" s="16"/>
      <c r="AI466" s="61"/>
      <c r="AP466" s="16"/>
      <c r="AY466" s="61"/>
      <c r="BF466" s="16"/>
      <c r="BO466" s="61"/>
      <c r="BP466" s="16"/>
    </row>
    <row r="467" spans="2:68" ht="12.75" x14ac:dyDescent="0.2">
      <c r="B467" s="61"/>
      <c r="C467" s="61"/>
      <c r="J467" s="16"/>
      <c r="S467" s="61"/>
      <c r="Z467" s="16"/>
      <c r="AI467" s="61"/>
      <c r="AP467" s="16"/>
      <c r="AY467" s="61"/>
      <c r="BF467" s="16"/>
      <c r="BO467" s="61"/>
      <c r="BP467" s="16"/>
    </row>
    <row r="468" spans="2:68" ht="12.75" x14ac:dyDescent="0.2">
      <c r="B468" s="61"/>
      <c r="C468" s="61"/>
      <c r="J468" s="16"/>
      <c r="S468" s="61"/>
      <c r="Z468" s="16"/>
      <c r="AI468" s="61"/>
      <c r="AP468" s="16"/>
      <c r="AY468" s="61"/>
      <c r="BF468" s="16"/>
      <c r="BO468" s="61"/>
      <c r="BP468" s="16"/>
    </row>
    <row r="469" spans="2:68" ht="12.75" x14ac:dyDescent="0.2">
      <c r="B469" s="61"/>
      <c r="C469" s="61"/>
      <c r="J469" s="16"/>
      <c r="S469" s="61"/>
      <c r="Z469" s="16"/>
      <c r="AI469" s="61"/>
      <c r="AP469" s="16"/>
      <c r="AY469" s="61"/>
      <c r="BF469" s="16"/>
      <c r="BO469" s="61"/>
      <c r="BP469" s="16"/>
    </row>
    <row r="470" spans="2:68" ht="12.75" x14ac:dyDescent="0.2">
      <c r="B470" s="61"/>
      <c r="C470" s="61"/>
      <c r="J470" s="16"/>
      <c r="S470" s="61"/>
      <c r="Z470" s="16"/>
      <c r="AI470" s="61"/>
      <c r="AP470" s="16"/>
      <c r="AY470" s="61"/>
      <c r="BF470" s="16"/>
      <c r="BO470" s="61"/>
      <c r="BP470" s="16"/>
    </row>
    <row r="471" spans="2:68" ht="12.75" x14ac:dyDescent="0.2">
      <c r="B471" s="61"/>
      <c r="C471" s="61"/>
      <c r="J471" s="16"/>
      <c r="S471" s="61"/>
      <c r="Z471" s="16"/>
      <c r="AI471" s="61"/>
      <c r="AP471" s="16"/>
      <c r="AY471" s="61"/>
      <c r="BF471" s="16"/>
      <c r="BO471" s="61"/>
      <c r="BP471" s="16"/>
    </row>
    <row r="472" spans="2:68" ht="12.75" x14ac:dyDescent="0.2">
      <c r="B472" s="61"/>
      <c r="C472" s="61"/>
      <c r="J472" s="16"/>
      <c r="S472" s="61"/>
      <c r="Z472" s="16"/>
      <c r="AI472" s="61"/>
      <c r="AP472" s="16"/>
      <c r="AY472" s="61"/>
      <c r="BF472" s="16"/>
      <c r="BO472" s="61"/>
      <c r="BP472" s="16"/>
    </row>
    <row r="473" spans="2:68" ht="12.75" x14ac:dyDescent="0.2">
      <c r="B473" s="61"/>
      <c r="C473" s="61"/>
      <c r="J473" s="16"/>
      <c r="S473" s="61"/>
      <c r="Z473" s="16"/>
      <c r="AI473" s="61"/>
      <c r="AP473" s="16"/>
      <c r="AY473" s="61"/>
      <c r="BF473" s="16"/>
      <c r="BO473" s="61"/>
      <c r="BP473" s="16"/>
    </row>
    <row r="474" spans="2:68" ht="12.75" x14ac:dyDescent="0.2">
      <c r="B474" s="61"/>
      <c r="C474" s="61"/>
      <c r="J474" s="16"/>
      <c r="S474" s="61"/>
      <c r="Z474" s="16"/>
      <c r="AI474" s="61"/>
      <c r="AP474" s="16"/>
      <c r="AY474" s="61"/>
      <c r="BF474" s="16"/>
      <c r="BO474" s="61"/>
      <c r="BP474" s="16"/>
    </row>
    <row r="475" spans="2:68" ht="12.75" x14ac:dyDescent="0.2">
      <c r="B475" s="61"/>
      <c r="C475" s="61"/>
      <c r="J475" s="16"/>
      <c r="S475" s="61"/>
      <c r="Z475" s="16"/>
      <c r="AI475" s="61"/>
      <c r="AP475" s="16"/>
      <c r="AY475" s="61"/>
      <c r="BF475" s="16"/>
      <c r="BO475" s="61"/>
      <c r="BP475" s="16"/>
    </row>
    <row r="476" spans="2:68" ht="12.75" x14ac:dyDescent="0.2">
      <c r="B476" s="61"/>
      <c r="C476" s="61"/>
      <c r="J476" s="16"/>
      <c r="S476" s="61"/>
      <c r="Z476" s="16"/>
      <c r="AI476" s="61"/>
      <c r="AP476" s="16"/>
      <c r="AY476" s="61"/>
      <c r="BF476" s="16"/>
      <c r="BO476" s="61"/>
      <c r="BP476" s="16"/>
    </row>
    <row r="477" spans="2:68" ht="12.75" x14ac:dyDescent="0.2">
      <c r="B477" s="61"/>
      <c r="C477" s="61"/>
      <c r="J477" s="16"/>
      <c r="S477" s="61"/>
      <c r="Z477" s="16"/>
      <c r="AI477" s="61"/>
      <c r="AP477" s="16"/>
      <c r="AY477" s="61"/>
      <c r="BF477" s="16"/>
      <c r="BO477" s="61"/>
      <c r="BP477" s="16"/>
    </row>
    <row r="478" spans="2:68" ht="12.75" x14ac:dyDescent="0.2">
      <c r="B478" s="61"/>
      <c r="C478" s="61"/>
      <c r="J478" s="16"/>
      <c r="S478" s="61"/>
      <c r="Z478" s="16"/>
      <c r="AI478" s="61"/>
      <c r="AP478" s="16"/>
      <c r="AY478" s="61"/>
      <c r="BF478" s="16"/>
      <c r="BO478" s="61"/>
      <c r="BP478" s="16"/>
    </row>
    <row r="479" spans="2:68" ht="12.75" x14ac:dyDescent="0.2">
      <c r="B479" s="61"/>
      <c r="C479" s="61"/>
      <c r="J479" s="16"/>
      <c r="S479" s="61"/>
      <c r="Z479" s="16"/>
      <c r="AI479" s="61"/>
      <c r="AP479" s="16"/>
      <c r="AY479" s="61"/>
      <c r="BF479" s="16"/>
      <c r="BO479" s="61"/>
      <c r="BP479" s="16"/>
    </row>
    <row r="480" spans="2:68" ht="12.75" x14ac:dyDescent="0.2">
      <c r="B480" s="61"/>
      <c r="C480" s="61"/>
      <c r="J480" s="16"/>
      <c r="S480" s="61"/>
      <c r="Z480" s="16"/>
      <c r="AI480" s="61"/>
      <c r="AP480" s="16"/>
      <c r="AY480" s="61"/>
      <c r="BF480" s="16"/>
      <c r="BO480" s="61"/>
      <c r="BP480" s="16"/>
    </row>
    <row r="481" spans="2:68" ht="12.75" x14ac:dyDescent="0.2">
      <c r="B481" s="61"/>
      <c r="C481" s="61"/>
      <c r="J481" s="16"/>
      <c r="S481" s="61"/>
      <c r="Z481" s="16"/>
      <c r="AI481" s="61"/>
      <c r="AP481" s="16"/>
      <c r="AY481" s="61"/>
      <c r="BF481" s="16"/>
      <c r="BO481" s="61"/>
      <c r="BP481" s="16"/>
    </row>
    <row r="482" spans="2:68" ht="12.75" x14ac:dyDescent="0.2">
      <c r="B482" s="61"/>
      <c r="C482" s="61"/>
      <c r="J482" s="16"/>
      <c r="S482" s="61"/>
      <c r="Z482" s="16"/>
      <c r="AI482" s="61"/>
      <c r="AP482" s="16"/>
      <c r="AY482" s="61"/>
      <c r="BF482" s="16"/>
      <c r="BO482" s="61"/>
      <c r="BP482" s="16"/>
    </row>
    <row r="483" spans="2:68" ht="12.75" x14ac:dyDescent="0.2">
      <c r="B483" s="61"/>
      <c r="C483" s="61"/>
      <c r="J483" s="16"/>
      <c r="S483" s="61"/>
      <c r="Z483" s="16"/>
      <c r="AI483" s="61"/>
      <c r="AP483" s="16"/>
      <c r="AY483" s="61"/>
      <c r="BF483" s="16"/>
      <c r="BO483" s="61"/>
      <c r="BP483" s="16"/>
    </row>
    <row r="484" spans="2:68" ht="12.75" x14ac:dyDescent="0.2">
      <c r="B484" s="61"/>
      <c r="C484" s="61"/>
      <c r="J484" s="16"/>
      <c r="S484" s="61"/>
      <c r="Z484" s="16"/>
      <c r="AI484" s="61"/>
      <c r="AP484" s="16"/>
      <c r="AY484" s="61"/>
      <c r="BF484" s="16"/>
      <c r="BO484" s="61"/>
      <c r="BP484" s="16"/>
    </row>
    <row r="485" spans="2:68" ht="12.75" x14ac:dyDescent="0.2">
      <c r="B485" s="61"/>
      <c r="C485" s="61"/>
      <c r="J485" s="16"/>
      <c r="S485" s="61"/>
      <c r="Z485" s="16"/>
      <c r="AI485" s="61"/>
      <c r="AP485" s="16"/>
      <c r="AY485" s="61"/>
      <c r="BF485" s="16"/>
      <c r="BO485" s="61"/>
      <c r="BP485" s="16"/>
    </row>
    <row r="486" spans="2:68" ht="12.75" x14ac:dyDescent="0.2">
      <c r="B486" s="61"/>
      <c r="C486" s="61"/>
      <c r="J486" s="16"/>
      <c r="S486" s="61"/>
      <c r="Z486" s="16"/>
      <c r="AI486" s="61"/>
      <c r="AP486" s="16"/>
      <c r="AY486" s="61"/>
      <c r="BF486" s="16"/>
      <c r="BO486" s="61"/>
      <c r="BP486" s="16"/>
    </row>
    <row r="487" spans="2:68" ht="12.75" x14ac:dyDescent="0.2">
      <c r="B487" s="61"/>
      <c r="C487" s="61"/>
      <c r="J487" s="16"/>
      <c r="S487" s="61"/>
      <c r="Z487" s="16"/>
      <c r="AI487" s="61"/>
      <c r="AP487" s="16"/>
      <c r="AY487" s="61"/>
      <c r="BF487" s="16"/>
      <c r="BO487" s="61"/>
      <c r="BP487" s="16"/>
    </row>
    <row r="488" spans="2:68" ht="12.75" x14ac:dyDescent="0.2">
      <c r="B488" s="61"/>
      <c r="C488" s="61"/>
      <c r="J488" s="16"/>
      <c r="S488" s="61"/>
      <c r="Z488" s="16"/>
      <c r="AI488" s="61"/>
      <c r="AP488" s="16"/>
      <c r="AY488" s="61"/>
      <c r="BF488" s="16"/>
      <c r="BO488" s="61"/>
      <c r="BP488" s="16"/>
    </row>
    <row r="489" spans="2:68" ht="12.75" x14ac:dyDescent="0.2">
      <c r="B489" s="61"/>
      <c r="C489" s="61"/>
      <c r="J489" s="16"/>
      <c r="S489" s="61"/>
      <c r="Z489" s="16"/>
      <c r="AI489" s="61"/>
      <c r="AP489" s="16"/>
      <c r="AY489" s="61"/>
      <c r="BF489" s="16"/>
      <c r="BO489" s="61"/>
      <c r="BP489" s="16"/>
    </row>
    <row r="490" spans="2:68" ht="12.75" x14ac:dyDescent="0.2">
      <c r="B490" s="61"/>
      <c r="C490" s="61"/>
      <c r="J490" s="16"/>
      <c r="S490" s="61"/>
      <c r="Z490" s="16"/>
      <c r="AI490" s="61"/>
      <c r="AP490" s="16"/>
      <c r="AY490" s="61"/>
      <c r="BF490" s="16"/>
      <c r="BO490" s="61"/>
      <c r="BP490" s="16"/>
    </row>
    <row r="491" spans="2:68" ht="12.75" x14ac:dyDescent="0.2">
      <c r="B491" s="61"/>
      <c r="C491" s="61"/>
      <c r="J491" s="16"/>
      <c r="S491" s="61"/>
      <c r="Z491" s="16"/>
      <c r="AI491" s="61"/>
      <c r="AP491" s="16"/>
      <c r="AY491" s="61"/>
      <c r="BF491" s="16"/>
      <c r="BO491" s="61"/>
      <c r="BP491" s="16"/>
    </row>
    <row r="492" spans="2:68" ht="12.75" x14ac:dyDescent="0.2">
      <c r="B492" s="61"/>
      <c r="C492" s="61"/>
      <c r="J492" s="16"/>
      <c r="S492" s="61"/>
      <c r="Z492" s="16"/>
      <c r="AI492" s="61"/>
      <c r="AP492" s="16"/>
      <c r="AY492" s="61"/>
      <c r="BF492" s="16"/>
      <c r="BO492" s="61"/>
      <c r="BP492" s="16"/>
    </row>
    <row r="493" spans="2:68" ht="12.75" x14ac:dyDescent="0.2">
      <c r="B493" s="61"/>
      <c r="C493" s="61"/>
      <c r="J493" s="16"/>
      <c r="S493" s="61"/>
      <c r="Z493" s="16"/>
      <c r="AI493" s="61"/>
      <c r="AP493" s="16"/>
      <c r="AY493" s="61"/>
      <c r="BF493" s="16"/>
      <c r="BO493" s="61"/>
      <c r="BP493" s="16"/>
    </row>
    <row r="494" spans="2:68" ht="12.75" x14ac:dyDescent="0.2">
      <c r="B494" s="61"/>
      <c r="C494" s="61"/>
      <c r="J494" s="16"/>
      <c r="S494" s="61"/>
      <c r="Z494" s="16"/>
      <c r="AI494" s="61"/>
      <c r="AP494" s="16"/>
      <c r="AY494" s="61"/>
      <c r="BF494" s="16"/>
      <c r="BO494" s="61"/>
      <c r="BP494" s="16"/>
    </row>
    <row r="495" spans="2:68" ht="12.75" x14ac:dyDescent="0.2">
      <c r="B495" s="61"/>
      <c r="C495" s="61"/>
      <c r="J495" s="16"/>
      <c r="S495" s="61"/>
      <c r="Z495" s="16"/>
      <c r="AI495" s="61"/>
      <c r="AP495" s="16"/>
      <c r="AY495" s="61"/>
      <c r="BF495" s="16"/>
      <c r="BO495" s="61"/>
      <c r="BP495" s="16"/>
    </row>
    <row r="496" spans="2:68" ht="12.75" x14ac:dyDescent="0.2">
      <c r="B496" s="61"/>
      <c r="C496" s="61"/>
      <c r="J496" s="16"/>
      <c r="S496" s="61"/>
      <c r="Z496" s="16"/>
      <c r="AI496" s="61"/>
      <c r="AP496" s="16"/>
      <c r="AY496" s="61"/>
      <c r="BF496" s="16"/>
      <c r="BO496" s="61"/>
      <c r="BP496" s="16"/>
    </row>
    <row r="497" spans="2:68" ht="12.75" x14ac:dyDescent="0.2">
      <c r="B497" s="61"/>
      <c r="C497" s="61"/>
      <c r="J497" s="16"/>
      <c r="S497" s="61"/>
      <c r="Z497" s="16"/>
      <c r="AI497" s="61"/>
      <c r="AP497" s="16"/>
      <c r="AY497" s="61"/>
      <c r="BF497" s="16"/>
      <c r="BO497" s="61"/>
      <c r="BP497" s="16"/>
    </row>
    <row r="498" spans="2:68" ht="12.75" x14ac:dyDescent="0.2">
      <c r="B498" s="61"/>
      <c r="C498" s="61"/>
      <c r="J498" s="16"/>
      <c r="S498" s="61"/>
      <c r="Z498" s="16"/>
      <c r="AI498" s="61"/>
      <c r="AP498" s="16"/>
      <c r="AY498" s="61"/>
      <c r="BF498" s="16"/>
      <c r="BO498" s="61"/>
      <c r="BP498" s="16"/>
    </row>
    <row r="499" spans="2:68" ht="12.75" x14ac:dyDescent="0.2">
      <c r="B499" s="61"/>
      <c r="C499" s="61"/>
      <c r="J499" s="16"/>
      <c r="S499" s="61"/>
      <c r="Z499" s="16"/>
      <c r="AI499" s="61"/>
      <c r="AP499" s="16"/>
      <c r="AY499" s="61"/>
      <c r="BF499" s="16"/>
      <c r="BO499" s="61"/>
      <c r="BP499" s="16"/>
    </row>
    <row r="500" spans="2:68" ht="12.75" x14ac:dyDescent="0.2">
      <c r="B500" s="61"/>
      <c r="C500" s="61"/>
      <c r="J500" s="16"/>
      <c r="S500" s="61"/>
      <c r="Z500" s="16"/>
      <c r="AI500" s="61"/>
      <c r="AP500" s="16"/>
      <c r="AY500" s="61"/>
      <c r="BF500" s="16"/>
      <c r="BO500" s="61"/>
      <c r="BP500" s="16"/>
    </row>
    <row r="501" spans="2:68" ht="12.75" x14ac:dyDescent="0.2">
      <c r="B501" s="61"/>
      <c r="C501" s="61"/>
      <c r="J501" s="16"/>
      <c r="S501" s="61"/>
      <c r="Z501" s="16"/>
      <c r="AI501" s="61"/>
      <c r="AP501" s="16"/>
      <c r="AY501" s="61"/>
      <c r="BF501" s="16"/>
      <c r="BO501" s="61"/>
      <c r="BP501" s="16"/>
    </row>
    <row r="502" spans="2:68" ht="12.75" x14ac:dyDescent="0.2">
      <c r="B502" s="61"/>
      <c r="C502" s="61"/>
      <c r="J502" s="16"/>
      <c r="S502" s="61"/>
      <c r="Z502" s="16"/>
      <c r="AI502" s="61"/>
      <c r="AP502" s="16"/>
      <c r="AY502" s="61"/>
      <c r="BF502" s="16"/>
      <c r="BO502" s="61"/>
      <c r="BP502" s="16"/>
    </row>
    <row r="503" spans="2:68" ht="12.75" x14ac:dyDescent="0.2">
      <c r="B503" s="61"/>
      <c r="C503" s="61"/>
      <c r="J503" s="16"/>
      <c r="S503" s="61"/>
      <c r="Z503" s="16"/>
      <c r="AI503" s="61"/>
      <c r="AP503" s="16"/>
      <c r="AY503" s="61"/>
      <c r="BF503" s="16"/>
      <c r="BO503" s="61"/>
      <c r="BP503" s="16"/>
    </row>
    <row r="504" spans="2:68" ht="12.75" x14ac:dyDescent="0.2">
      <c r="B504" s="61"/>
      <c r="C504" s="61"/>
      <c r="J504" s="16"/>
      <c r="S504" s="61"/>
      <c r="Z504" s="16"/>
      <c r="AI504" s="61"/>
      <c r="AP504" s="16"/>
      <c r="AY504" s="61"/>
      <c r="BF504" s="16"/>
      <c r="BO504" s="61"/>
      <c r="BP504" s="16"/>
    </row>
    <row r="505" spans="2:68" ht="12.75" x14ac:dyDescent="0.2">
      <c r="B505" s="61"/>
      <c r="C505" s="61"/>
      <c r="J505" s="16"/>
      <c r="S505" s="61"/>
      <c r="Z505" s="16"/>
      <c r="AI505" s="61"/>
      <c r="AP505" s="16"/>
      <c r="AY505" s="61"/>
      <c r="BF505" s="16"/>
      <c r="BO505" s="61"/>
      <c r="BP505" s="16"/>
    </row>
    <row r="506" spans="2:68" ht="12.75" x14ac:dyDescent="0.2">
      <c r="B506" s="61"/>
      <c r="C506" s="61"/>
      <c r="J506" s="16"/>
      <c r="S506" s="61"/>
      <c r="Z506" s="16"/>
      <c r="AI506" s="61"/>
      <c r="AP506" s="16"/>
      <c r="AY506" s="61"/>
      <c r="BF506" s="16"/>
      <c r="BO506" s="61"/>
      <c r="BP506" s="16"/>
    </row>
    <row r="507" spans="2:68" ht="12.75" x14ac:dyDescent="0.2">
      <c r="B507" s="61"/>
      <c r="C507" s="61"/>
      <c r="J507" s="16"/>
      <c r="S507" s="61"/>
      <c r="Z507" s="16"/>
      <c r="AI507" s="61"/>
      <c r="AP507" s="16"/>
      <c r="AY507" s="61"/>
      <c r="BF507" s="16"/>
      <c r="BO507" s="61"/>
      <c r="BP507" s="16"/>
    </row>
    <row r="508" spans="2:68" ht="12.75" x14ac:dyDescent="0.2">
      <c r="B508" s="61"/>
      <c r="C508" s="61"/>
      <c r="J508" s="16"/>
      <c r="S508" s="61"/>
      <c r="Z508" s="16"/>
      <c r="AI508" s="61"/>
      <c r="AP508" s="16"/>
      <c r="AY508" s="61"/>
      <c r="BF508" s="16"/>
      <c r="BO508" s="61"/>
      <c r="BP508" s="16"/>
    </row>
    <row r="509" spans="2:68" ht="12.75" x14ac:dyDescent="0.2">
      <c r="B509" s="61"/>
      <c r="C509" s="61"/>
      <c r="J509" s="16"/>
      <c r="S509" s="61"/>
      <c r="Z509" s="16"/>
      <c r="AI509" s="61"/>
      <c r="AP509" s="16"/>
      <c r="AY509" s="61"/>
      <c r="BF509" s="16"/>
      <c r="BO509" s="61"/>
      <c r="BP509" s="16"/>
    </row>
    <row r="510" spans="2:68" ht="12.75" x14ac:dyDescent="0.2">
      <c r="B510" s="61"/>
      <c r="C510" s="61"/>
      <c r="J510" s="16"/>
      <c r="S510" s="61"/>
      <c r="Z510" s="16"/>
      <c r="AI510" s="61"/>
      <c r="AP510" s="16"/>
      <c r="AY510" s="61"/>
      <c r="BF510" s="16"/>
      <c r="BO510" s="61"/>
      <c r="BP510" s="16"/>
    </row>
    <row r="511" spans="2:68" ht="12.75" x14ac:dyDescent="0.2">
      <c r="B511" s="61"/>
      <c r="C511" s="61"/>
      <c r="J511" s="16"/>
      <c r="S511" s="61"/>
      <c r="Z511" s="16"/>
      <c r="AI511" s="61"/>
      <c r="AP511" s="16"/>
      <c r="AY511" s="61"/>
      <c r="BF511" s="16"/>
      <c r="BO511" s="61"/>
      <c r="BP511" s="16"/>
    </row>
    <row r="512" spans="2:68" ht="12.75" x14ac:dyDescent="0.2">
      <c r="B512" s="61"/>
      <c r="C512" s="61"/>
      <c r="J512" s="16"/>
      <c r="S512" s="61"/>
      <c r="Z512" s="16"/>
      <c r="AI512" s="61"/>
      <c r="AP512" s="16"/>
      <c r="AY512" s="61"/>
      <c r="BF512" s="16"/>
      <c r="BO512" s="61"/>
      <c r="BP512" s="16"/>
    </row>
    <row r="513" spans="2:68" ht="12.75" x14ac:dyDescent="0.2">
      <c r="B513" s="61"/>
      <c r="C513" s="61"/>
      <c r="J513" s="16"/>
      <c r="S513" s="61"/>
      <c r="Z513" s="16"/>
      <c r="AI513" s="61"/>
      <c r="AP513" s="16"/>
      <c r="AY513" s="61"/>
      <c r="BF513" s="16"/>
      <c r="BO513" s="61"/>
      <c r="BP513" s="16"/>
    </row>
    <row r="514" spans="2:68" ht="12.75" x14ac:dyDescent="0.2">
      <c r="B514" s="61"/>
      <c r="C514" s="61"/>
      <c r="J514" s="16"/>
      <c r="S514" s="61"/>
      <c r="Z514" s="16"/>
      <c r="AI514" s="61"/>
      <c r="AP514" s="16"/>
      <c r="AY514" s="61"/>
      <c r="BF514" s="16"/>
      <c r="BO514" s="61"/>
      <c r="BP514" s="16"/>
    </row>
    <row r="515" spans="2:68" ht="12.75" x14ac:dyDescent="0.2">
      <c r="B515" s="61"/>
      <c r="C515" s="61"/>
      <c r="J515" s="16"/>
      <c r="S515" s="61"/>
      <c r="Z515" s="16"/>
      <c r="AI515" s="61"/>
      <c r="AP515" s="16"/>
      <c r="AY515" s="61"/>
      <c r="BF515" s="16"/>
      <c r="BO515" s="61"/>
      <c r="BP515" s="16"/>
    </row>
    <row r="516" spans="2:68" ht="12.75" x14ac:dyDescent="0.2">
      <c r="B516" s="61"/>
      <c r="C516" s="61"/>
      <c r="J516" s="16"/>
      <c r="S516" s="61"/>
      <c r="Z516" s="16"/>
      <c r="AI516" s="61"/>
      <c r="AP516" s="16"/>
      <c r="AY516" s="61"/>
      <c r="BF516" s="16"/>
      <c r="BO516" s="61"/>
      <c r="BP516" s="16"/>
    </row>
    <row r="517" spans="2:68" ht="12.75" x14ac:dyDescent="0.2">
      <c r="B517" s="61"/>
      <c r="C517" s="61"/>
      <c r="J517" s="16"/>
      <c r="S517" s="61"/>
      <c r="Z517" s="16"/>
      <c r="AI517" s="61"/>
      <c r="AP517" s="16"/>
      <c r="AY517" s="61"/>
      <c r="BF517" s="16"/>
      <c r="BO517" s="61"/>
      <c r="BP517" s="16"/>
    </row>
    <row r="518" spans="2:68" ht="12.75" x14ac:dyDescent="0.2">
      <c r="B518" s="61"/>
      <c r="C518" s="61"/>
      <c r="J518" s="16"/>
      <c r="S518" s="61"/>
      <c r="Z518" s="16"/>
      <c r="AI518" s="61"/>
      <c r="AP518" s="16"/>
      <c r="AY518" s="61"/>
      <c r="BF518" s="16"/>
      <c r="BO518" s="61"/>
      <c r="BP518" s="16"/>
    </row>
    <row r="519" spans="2:68" ht="12.75" x14ac:dyDescent="0.2">
      <c r="B519" s="61"/>
      <c r="C519" s="61"/>
      <c r="J519" s="16"/>
      <c r="S519" s="61"/>
      <c r="Z519" s="16"/>
      <c r="AI519" s="61"/>
      <c r="AP519" s="16"/>
      <c r="AY519" s="61"/>
      <c r="BF519" s="16"/>
      <c r="BO519" s="61"/>
      <c r="BP519" s="16"/>
    </row>
    <row r="520" spans="2:68" ht="12.75" x14ac:dyDescent="0.2">
      <c r="B520" s="61"/>
      <c r="C520" s="61"/>
      <c r="J520" s="16"/>
      <c r="S520" s="61"/>
      <c r="Z520" s="16"/>
      <c r="AI520" s="61"/>
      <c r="AP520" s="16"/>
      <c r="AY520" s="61"/>
      <c r="BF520" s="16"/>
      <c r="BO520" s="61"/>
      <c r="BP520" s="16"/>
    </row>
    <row r="521" spans="2:68" ht="12.75" x14ac:dyDescent="0.2">
      <c r="B521" s="61"/>
      <c r="C521" s="61"/>
      <c r="J521" s="16"/>
      <c r="S521" s="61"/>
      <c r="Z521" s="16"/>
      <c r="AI521" s="61"/>
      <c r="AP521" s="16"/>
      <c r="AY521" s="61"/>
      <c r="BF521" s="16"/>
      <c r="BO521" s="61"/>
      <c r="BP521" s="16"/>
    </row>
    <row r="522" spans="2:68" ht="12.75" x14ac:dyDescent="0.2">
      <c r="B522" s="61"/>
      <c r="C522" s="61"/>
      <c r="J522" s="16"/>
      <c r="S522" s="61"/>
      <c r="Z522" s="16"/>
      <c r="AI522" s="61"/>
      <c r="AP522" s="16"/>
      <c r="AY522" s="61"/>
      <c r="BF522" s="16"/>
      <c r="BO522" s="61"/>
      <c r="BP522" s="16"/>
    </row>
    <row r="523" spans="2:68" ht="12.75" x14ac:dyDescent="0.2">
      <c r="B523" s="61"/>
      <c r="C523" s="61"/>
      <c r="J523" s="16"/>
      <c r="S523" s="61"/>
      <c r="Z523" s="16"/>
      <c r="AI523" s="61"/>
      <c r="AP523" s="16"/>
      <c r="AY523" s="61"/>
      <c r="BF523" s="16"/>
      <c r="BO523" s="61"/>
      <c r="BP523" s="16"/>
    </row>
    <row r="524" spans="2:68" ht="12.75" x14ac:dyDescent="0.2">
      <c r="B524" s="61"/>
      <c r="C524" s="61"/>
      <c r="J524" s="16"/>
      <c r="S524" s="61"/>
      <c r="Z524" s="16"/>
      <c r="AI524" s="61"/>
      <c r="AP524" s="16"/>
      <c r="AY524" s="61"/>
      <c r="BF524" s="16"/>
      <c r="BO524" s="61"/>
      <c r="BP524" s="16"/>
    </row>
    <row r="525" spans="2:68" ht="12.75" x14ac:dyDescent="0.2">
      <c r="B525" s="61"/>
      <c r="C525" s="61"/>
      <c r="J525" s="16"/>
      <c r="S525" s="61"/>
      <c r="Z525" s="16"/>
      <c r="AI525" s="61"/>
      <c r="AP525" s="16"/>
      <c r="AY525" s="61"/>
      <c r="BF525" s="16"/>
      <c r="BO525" s="61"/>
      <c r="BP525" s="16"/>
    </row>
    <row r="526" spans="2:68" ht="12.75" x14ac:dyDescent="0.2">
      <c r="B526" s="61"/>
      <c r="C526" s="61"/>
      <c r="J526" s="16"/>
      <c r="S526" s="61"/>
      <c r="Z526" s="16"/>
      <c r="AI526" s="61"/>
      <c r="AP526" s="16"/>
      <c r="AY526" s="61"/>
      <c r="BF526" s="16"/>
      <c r="BO526" s="61"/>
      <c r="BP526" s="16"/>
    </row>
    <row r="527" spans="2:68" ht="12.75" x14ac:dyDescent="0.2">
      <c r="B527" s="61"/>
      <c r="C527" s="61"/>
      <c r="J527" s="16"/>
      <c r="S527" s="61"/>
      <c r="Z527" s="16"/>
      <c r="AI527" s="61"/>
      <c r="AP527" s="16"/>
      <c r="AY527" s="61"/>
      <c r="BF527" s="16"/>
      <c r="BO527" s="61"/>
      <c r="BP527" s="16"/>
    </row>
    <row r="528" spans="2:68" ht="12.75" x14ac:dyDescent="0.2">
      <c r="B528" s="61"/>
      <c r="C528" s="61"/>
      <c r="J528" s="16"/>
      <c r="S528" s="61"/>
      <c r="Z528" s="16"/>
      <c r="AI528" s="61"/>
      <c r="AP528" s="16"/>
      <c r="AY528" s="61"/>
      <c r="BF528" s="16"/>
      <c r="BO528" s="61"/>
      <c r="BP528" s="16"/>
    </row>
    <row r="529" spans="2:68" ht="12.75" x14ac:dyDescent="0.2">
      <c r="B529" s="61"/>
      <c r="C529" s="61"/>
      <c r="J529" s="16"/>
      <c r="S529" s="61"/>
      <c r="Z529" s="16"/>
      <c r="AI529" s="61"/>
      <c r="AP529" s="16"/>
      <c r="AY529" s="61"/>
      <c r="BF529" s="16"/>
      <c r="BO529" s="61"/>
      <c r="BP529" s="16"/>
    </row>
    <row r="530" spans="2:68" ht="12.75" x14ac:dyDescent="0.2">
      <c r="B530" s="61"/>
      <c r="C530" s="61"/>
      <c r="J530" s="16"/>
      <c r="S530" s="61"/>
      <c r="Z530" s="16"/>
      <c r="AI530" s="61"/>
      <c r="AP530" s="16"/>
      <c r="AY530" s="61"/>
      <c r="BF530" s="16"/>
      <c r="BO530" s="61"/>
      <c r="BP530" s="16"/>
    </row>
    <row r="531" spans="2:68" ht="12.75" x14ac:dyDescent="0.2">
      <c r="B531" s="61"/>
      <c r="C531" s="61"/>
      <c r="J531" s="16"/>
      <c r="S531" s="61"/>
      <c r="Z531" s="16"/>
      <c r="AI531" s="61"/>
      <c r="AP531" s="16"/>
      <c r="AY531" s="61"/>
      <c r="BF531" s="16"/>
      <c r="BO531" s="61"/>
      <c r="BP531" s="16"/>
    </row>
    <row r="532" spans="2:68" ht="12.75" x14ac:dyDescent="0.2">
      <c r="B532" s="61"/>
      <c r="C532" s="61"/>
      <c r="J532" s="16"/>
      <c r="S532" s="61"/>
      <c r="Z532" s="16"/>
      <c r="AI532" s="61"/>
      <c r="AP532" s="16"/>
      <c r="AY532" s="61"/>
      <c r="BF532" s="16"/>
      <c r="BO532" s="61"/>
      <c r="BP532" s="16"/>
    </row>
    <row r="533" spans="2:68" ht="12.75" x14ac:dyDescent="0.2">
      <c r="B533" s="61"/>
      <c r="C533" s="61"/>
      <c r="J533" s="16"/>
      <c r="S533" s="61"/>
      <c r="Z533" s="16"/>
      <c r="AI533" s="61"/>
      <c r="AP533" s="16"/>
      <c r="AY533" s="61"/>
      <c r="BF533" s="16"/>
      <c r="BO533" s="61"/>
      <c r="BP533" s="16"/>
    </row>
    <row r="534" spans="2:68" ht="12.75" x14ac:dyDescent="0.2">
      <c r="B534" s="61"/>
      <c r="C534" s="61"/>
      <c r="J534" s="16"/>
      <c r="S534" s="61"/>
      <c r="Z534" s="16"/>
      <c r="AI534" s="61"/>
      <c r="AP534" s="16"/>
      <c r="AY534" s="61"/>
      <c r="BF534" s="16"/>
      <c r="BO534" s="61"/>
      <c r="BP534" s="16"/>
    </row>
    <row r="535" spans="2:68" ht="12.75" x14ac:dyDescent="0.2">
      <c r="B535" s="61"/>
      <c r="C535" s="61"/>
      <c r="J535" s="16"/>
      <c r="S535" s="61"/>
      <c r="Z535" s="16"/>
      <c r="AI535" s="61"/>
      <c r="AP535" s="16"/>
      <c r="AY535" s="61"/>
      <c r="BF535" s="16"/>
      <c r="BO535" s="61"/>
      <c r="BP535" s="16"/>
    </row>
    <row r="536" spans="2:68" ht="12.75" x14ac:dyDescent="0.2">
      <c r="B536" s="61"/>
      <c r="C536" s="61"/>
      <c r="J536" s="16"/>
      <c r="S536" s="61"/>
      <c r="Z536" s="16"/>
      <c r="AI536" s="61"/>
      <c r="AP536" s="16"/>
      <c r="AY536" s="61"/>
      <c r="BF536" s="16"/>
      <c r="BO536" s="61"/>
      <c r="BP536" s="16"/>
    </row>
    <row r="537" spans="2:68" ht="12.75" x14ac:dyDescent="0.2">
      <c r="B537" s="61"/>
      <c r="C537" s="61"/>
      <c r="J537" s="16"/>
      <c r="S537" s="61"/>
      <c r="Z537" s="16"/>
      <c r="AI537" s="61"/>
      <c r="AP537" s="16"/>
      <c r="AY537" s="61"/>
      <c r="BF537" s="16"/>
      <c r="BO537" s="61"/>
      <c r="BP537" s="16"/>
    </row>
    <row r="538" spans="2:68" ht="12.75" x14ac:dyDescent="0.2">
      <c r="B538" s="61"/>
      <c r="C538" s="61"/>
      <c r="J538" s="16"/>
      <c r="S538" s="61"/>
      <c r="Z538" s="16"/>
      <c r="AI538" s="61"/>
      <c r="AP538" s="16"/>
      <c r="AY538" s="61"/>
      <c r="BF538" s="16"/>
      <c r="BO538" s="61"/>
      <c r="BP538" s="16"/>
    </row>
    <row r="539" spans="2:68" ht="12.75" x14ac:dyDescent="0.2">
      <c r="B539" s="61"/>
      <c r="C539" s="61"/>
      <c r="J539" s="16"/>
      <c r="S539" s="61"/>
      <c r="Z539" s="16"/>
      <c r="AI539" s="61"/>
      <c r="AP539" s="16"/>
      <c r="AY539" s="61"/>
      <c r="BF539" s="16"/>
      <c r="BO539" s="61"/>
      <c r="BP539" s="16"/>
    </row>
    <row r="540" spans="2:68" ht="12.75" x14ac:dyDescent="0.2">
      <c r="B540" s="61"/>
      <c r="C540" s="61"/>
      <c r="J540" s="16"/>
      <c r="S540" s="61"/>
      <c r="Z540" s="16"/>
      <c r="AI540" s="61"/>
      <c r="AP540" s="16"/>
      <c r="AY540" s="61"/>
      <c r="BF540" s="16"/>
      <c r="BO540" s="61"/>
      <c r="BP540" s="16"/>
    </row>
    <row r="541" spans="2:68" ht="12.75" x14ac:dyDescent="0.2">
      <c r="B541" s="61"/>
      <c r="C541" s="61"/>
      <c r="J541" s="16"/>
      <c r="S541" s="61"/>
      <c r="Z541" s="16"/>
      <c r="AI541" s="61"/>
      <c r="AP541" s="16"/>
      <c r="AY541" s="61"/>
      <c r="BF541" s="16"/>
      <c r="BO541" s="61"/>
      <c r="BP541" s="16"/>
    </row>
    <row r="542" spans="2:68" ht="12.75" x14ac:dyDescent="0.2">
      <c r="B542" s="61"/>
      <c r="C542" s="61"/>
      <c r="J542" s="16"/>
      <c r="S542" s="61"/>
      <c r="Z542" s="16"/>
      <c r="AI542" s="61"/>
      <c r="AP542" s="16"/>
      <c r="AY542" s="61"/>
      <c r="BF542" s="16"/>
      <c r="BO542" s="61"/>
      <c r="BP542" s="16"/>
    </row>
    <row r="543" spans="2:68" ht="12.75" x14ac:dyDescent="0.2">
      <c r="B543" s="61"/>
      <c r="C543" s="61"/>
      <c r="J543" s="16"/>
      <c r="S543" s="61"/>
      <c r="Z543" s="16"/>
      <c r="AI543" s="61"/>
      <c r="AP543" s="16"/>
      <c r="AY543" s="61"/>
      <c r="BF543" s="16"/>
      <c r="BO543" s="61"/>
      <c r="BP543" s="16"/>
    </row>
    <row r="544" spans="2:68" ht="12.75" x14ac:dyDescent="0.2">
      <c r="B544" s="61"/>
      <c r="C544" s="61"/>
      <c r="J544" s="16"/>
      <c r="S544" s="61"/>
      <c r="Z544" s="16"/>
      <c r="AI544" s="61"/>
      <c r="AP544" s="16"/>
      <c r="AY544" s="61"/>
      <c r="BF544" s="16"/>
      <c r="BO544" s="61"/>
      <c r="BP544" s="16"/>
    </row>
    <row r="545" spans="2:68" ht="12.75" x14ac:dyDescent="0.2">
      <c r="B545" s="61"/>
      <c r="C545" s="61"/>
      <c r="J545" s="16"/>
      <c r="S545" s="61"/>
      <c r="Z545" s="16"/>
      <c r="AI545" s="61"/>
      <c r="AP545" s="16"/>
      <c r="AY545" s="61"/>
      <c r="BF545" s="16"/>
      <c r="BO545" s="61"/>
      <c r="BP545" s="16"/>
    </row>
    <row r="546" spans="2:68" ht="12.75" x14ac:dyDescent="0.2">
      <c r="B546" s="61"/>
      <c r="C546" s="61"/>
      <c r="J546" s="16"/>
      <c r="S546" s="61"/>
      <c r="Z546" s="16"/>
      <c r="AI546" s="61"/>
      <c r="AP546" s="16"/>
      <c r="AY546" s="61"/>
      <c r="BF546" s="16"/>
      <c r="BO546" s="61"/>
      <c r="BP546" s="16"/>
    </row>
    <row r="547" spans="2:68" ht="12.75" x14ac:dyDescent="0.2">
      <c r="B547" s="61"/>
      <c r="C547" s="61"/>
      <c r="J547" s="16"/>
      <c r="S547" s="61"/>
      <c r="Z547" s="16"/>
      <c r="AI547" s="61"/>
      <c r="AP547" s="16"/>
      <c r="AY547" s="61"/>
      <c r="BF547" s="16"/>
      <c r="BO547" s="61"/>
      <c r="BP547" s="16"/>
    </row>
    <row r="548" spans="2:68" ht="12.75" x14ac:dyDescent="0.2">
      <c r="B548" s="61"/>
      <c r="C548" s="61"/>
      <c r="J548" s="16"/>
      <c r="S548" s="61"/>
      <c r="Z548" s="16"/>
      <c r="AI548" s="61"/>
      <c r="AP548" s="16"/>
      <c r="AY548" s="61"/>
      <c r="BF548" s="16"/>
      <c r="BO548" s="61"/>
      <c r="BP548" s="16"/>
    </row>
    <row r="549" spans="2:68" ht="12.75" x14ac:dyDescent="0.2">
      <c r="B549" s="61"/>
      <c r="C549" s="61"/>
      <c r="J549" s="16"/>
      <c r="S549" s="61"/>
      <c r="Z549" s="16"/>
      <c r="AI549" s="61"/>
      <c r="AP549" s="16"/>
      <c r="AY549" s="61"/>
      <c r="BF549" s="16"/>
      <c r="BO549" s="61"/>
      <c r="BP549" s="16"/>
    </row>
    <row r="550" spans="2:68" ht="12.75" x14ac:dyDescent="0.2">
      <c r="B550" s="61"/>
      <c r="C550" s="61"/>
      <c r="J550" s="16"/>
      <c r="S550" s="61"/>
      <c r="Z550" s="16"/>
      <c r="AI550" s="61"/>
      <c r="AP550" s="16"/>
      <c r="AY550" s="61"/>
      <c r="BF550" s="16"/>
      <c r="BO550" s="61"/>
      <c r="BP550" s="16"/>
    </row>
    <row r="551" spans="2:68" ht="12.75" x14ac:dyDescent="0.2">
      <c r="B551" s="61"/>
      <c r="C551" s="61"/>
      <c r="J551" s="16"/>
      <c r="S551" s="61"/>
      <c r="Z551" s="16"/>
      <c r="AI551" s="61"/>
      <c r="AP551" s="16"/>
      <c r="AY551" s="61"/>
      <c r="BF551" s="16"/>
      <c r="BO551" s="61"/>
      <c r="BP551" s="16"/>
    </row>
    <row r="552" spans="2:68" ht="12.75" x14ac:dyDescent="0.2">
      <c r="B552" s="61"/>
      <c r="C552" s="61"/>
      <c r="J552" s="16"/>
      <c r="S552" s="61"/>
      <c r="Z552" s="16"/>
      <c r="AI552" s="61"/>
      <c r="AP552" s="16"/>
      <c r="AY552" s="61"/>
      <c r="BF552" s="16"/>
      <c r="BO552" s="61"/>
      <c r="BP552" s="16"/>
    </row>
    <row r="553" spans="2:68" ht="12.75" x14ac:dyDescent="0.2">
      <c r="B553" s="61"/>
      <c r="C553" s="61"/>
      <c r="J553" s="16"/>
      <c r="S553" s="61"/>
      <c r="Z553" s="16"/>
      <c r="AI553" s="61"/>
      <c r="AP553" s="16"/>
      <c r="AY553" s="61"/>
      <c r="BF553" s="16"/>
      <c r="BO553" s="61"/>
      <c r="BP553" s="16"/>
    </row>
    <row r="554" spans="2:68" ht="12.75" x14ac:dyDescent="0.2">
      <c r="B554" s="61"/>
      <c r="C554" s="61"/>
      <c r="J554" s="16"/>
      <c r="S554" s="61"/>
      <c r="Z554" s="16"/>
      <c r="AI554" s="61"/>
      <c r="AP554" s="16"/>
      <c r="AY554" s="61"/>
      <c r="BF554" s="16"/>
      <c r="BO554" s="61"/>
      <c r="BP554" s="16"/>
    </row>
    <row r="555" spans="2:68" ht="12.75" x14ac:dyDescent="0.2">
      <c r="B555" s="61"/>
      <c r="C555" s="61"/>
      <c r="J555" s="16"/>
      <c r="S555" s="61"/>
      <c r="Z555" s="16"/>
      <c r="AI555" s="61"/>
      <c r="AP555" s="16"/>
      <c r="AY555" s="61"/>
      <c r="BF555" s="16"/>
      <c r="BO555" s="61"/>
      <c r="BP555" s="16"/>
    </row>
    <row r="556" spans="2:68" ht="12.75" x14ac:dyDescent="0.2">
      <c r="B556" s="61"/>
      <c r="C556" s="61"/>
      <c r="J556" s="16"/>
      <c r="S556" s="61"/>
      <c r="Z556" s="16"/>
      <c r="AI556" s="61"/>
      <c r="AP556" s="16"/>
      <c r="AY556" s="61"/>
      <c r="BF556" s="16"/>
      <c r="BO556" s="61"/>
      <c r="BP556" s="16"/>
    </row>
    <row r="557" spans="2:68" ht="12.75" x14ac:dyDescent="0.2">
      <c r="B557" s="61"/>
      <c r="C557" s="61"/>
      <c r="J557" s="16"/>
      <c r="S557" s="61"/>
      <c r="Z557" s="16"/>
      <c r="AI557" s="61"/>
      <c r="AP557" s="16"/>
      <c r="AY557" s="61"/>
      <c r="BF557" s="16"/>
      <c r="BO557" s="61"/>
      <c r="BP557" s="16"/>
    </row>
    <row r="558" spans="2:68" ht="12.75" x14ac:dyDescent="0.2">
      <c r="B558" s="61"/>
      <c r="C558" s="61"/>
      <c r="J558" s="16"/>
      <c r="S558" s="61"/>
      <c r="Z558" s="16"/>
      <c r="AI558" s="61"/>
      <c r="AP558" s="16"/>
      <c r="AY558" s="61"/>
      <c r="BF558" s="16"/>
      <c r="BO558" s="61"/>
      <c r="BP558" s="16"/>
    </row>
    <row r="559" spans="2:68" ht="12.75" x14ac:dyDescent="0.2">
      <c r="B559" s="61"/>
      <c r="C559" s="61"/>
      <c r="J559" s="16"/>
      <c r="S559" s="61"/>
      <c r="Z559" s="16"/>
      <c r="AI559" s="61"/>
      <c r="AP559" s="16"/>
      <c r="AY559" s="61"/>
      <c r="BF559" s="16"/>
      <c r="BO559" s="61"/>
      <c r="BP559" s="16"/>
    </row>
    <row r="560" spans="2:68" ht="12.75" x14ac:dyDescent="0.2">
      <c r="B560" s="61"/>
      <c r="C560" s="61"/>
      <c r="J560" s="16"/>
      <c r="S560" s="61"/>
      <c r="Z560" s="16"/>
      <c r="AI560" s="61"/>
      <c r="AP560" s="16"/>
      <c r="AY560" s="61"/>
      <c r="BF560" s="16"/>
      <c r="BO560" s="61"/>
      <c r="BP560" s="16"/>
    </row>
    <row r="561" spans="2:68" ht="12.75" x14ac:dyDescent="0.2">
      <c r="B561" s="61"/>
      <c r="C561" s="61"/>
      <c r="J561" s="16"/>
      <c r="S561" s="61"/>
      <c r="Z561" s="16"/>
      <c r="AI561" s="61"/>
      <c r="AP561" s="16"/>
      <c r="AY561" s="61"/>
      <c r="BF561" s="16"/>
      <c r="BO561" s="61"/>
      <c r="BP561" s="16"/>
    </row>
    <row r="562" spans="2:68" ht="12.75" x14ac:dyDescent="0.2">
      <c r="B562" s="61"/>
      <c r="C562" s="61"/>
      <c r="J562" s="16"/>
      <c r="S562" s="61"/>
      <c r="Z562" s="16"/>
      <c r="AI562" s="61"/>
      <c r="AP562" s="16"/>
      <c r="AY562" s="61"/>
      <c r="BF562" s="16"/>
      <c r="BO562" s="61"/>
      <c r="BP562" s="16"/>
    </row>
    <row r="563" spans="2:68" ht="12.75" x14ac:dyDescent="0.2">
      <c r="B563" s="61"/>
      <c r="C563" s="61"/>
      <c r="J563" s="16"/>
      <c r="S563" s="61"/>
      <c r="Z563" s="16"/>
      <c r="AI563" s="61"/>
      <c r="AP563" s="16"/>
      <c r="AY563" s="61"/>
      <c r="BF563" s="16"/>
      <c r="BO563" s="61"/>
      <c r="BP563" s="16"/>
    </row>
    <row r="564" spans="2:68" ht="12.75" x14ac:dyDescent="0.2">
      <c r="B564" s="61"/>
      <c r="C564" s="61"/>
      <c r="J564" s="16"/>
      <c r="S564" s="61"/>
      <c r="Z564" s="16"/>
      <c r="AI564" s="61"/>
      <c r="AP564" s="16"/>
      <c r="AY564" s="61"/>
      <c r="BF564" s="16"/>
      <c r="BO564" s="61"/>
      <c r="BP564" s="16"/>
    </row>
    <row r="565" spans="2:68" ht="12.75" x14ac:dyDescent="0.2">
      <c r="B565" s="61"/>
      <c r="C565" s="61"/>
      <c r="J565" s="16"/>
      <c r="S565" s="61"/>
      <c r="Z565" s="16"/>
      <c r="AI565" s="61"/>
      <c r="AP565" s="16"/>
      <c r="AY565" s="61"/>
      <c r="BF565" s="16"/>
      <c r="BO565" s="61"/>
      <c r="BP565" s="16"/>
    </row>
    <row r="566" spans="2:68" ht="12.75" x14ac:dyDescent="0.2">
      <c r="B566" s="61"/>
      <c r="C566" s="61"/>
      <c r="J566" s="16"/>
      <c r="S566" s="61"/>
      <c r="Z566" s="16"/>
      <c r="AI566" s="61"/>
      <c r="AP566" s="16"/>
      <c r="AY566" s="61"/>
      <c r="BF566" s="16"/>
      <c r="BO566" s="61"/>
      <c r="BP566" s="16"/>
    </row>
    <row r="567" spans="2:68" ht="12.75" x14ac:dyDescent="0.2">
      <c r="B567" s="61"/>
      <c r="C567" s="61"/>
      <c r="J567" s="16"/>
      <c r="S567" s="61"/>
      <c r="Z567" s="16"/>
      <c r="AI567" s="61"/>
      <c r="AP567" s="16"/>
      <c r="AY567" s="61"/>
      <c r="BF567" s="16"/>
      <c r="BO567" s="61"/>
      <c r="BP567" s="16"/>
    </row>
    <row r="568" spans="2:68" ht="12.75" x14ac:dyDescent="0.2">
      <c r="B568" s="61"/>
      <c r="C568" s="61"/>
      <c r="J568" s="16"/>
      <c r="S568" s="61"/>
      <c r="Z568" s="16"/>
      <c r="AI568" s="61"/>
      <c r="AP568" s="16"/>
      <c r="AY568" s="61"/>
      <c r="BF568" s="16"/>
      <c r="BO568" s="61"/>
      <c r="BP568" s="16"/>
    </row>
    <row r="569" spans="2:68" ht="12.75" x14ac:dyDescent="0.2">
      <c r="B569" s="61"/>
      <c r="C569" s="61"/>
      <c r="J569" s="16"/>
      <c r="S569" s="61"/>
      <c r="Z569" s="16"/>
      <c r="AI569" s="61"/>
      <c r="AP569" s="16"/>
      <c r="AY569" s="61"/>
      <c r="BF569" s="16"/>
      <c r="BO569" s="61"/>
      <c r="BP569" s="16"/>
    </row>
    <row r="570" spans="2:68" ht="12.75" x14ac:dyDescent="0.2">
      <c r="B570" s="61"/>
      <c r="C570" s="61"/>
      <c r="J570" s="16"/>
      <c r="S570" s="61"/>
      <c r="Z570" s="16"/>
      <c r="AI570" s="61"/>
      <c r="AP570" s="16"/>
      <c r="AY570" s="61"/>
      <c r="BF570" s="16"/>
      <c r="BO570" s="61"/>
      <c r="BP570" s="16"/>
    </row>
    <row r="571" spans="2:68" ht="12.75" x14ac:dyDescent="0.2">
      <c r="B571" s="61"/>
      <c r="C571" s="61"/>
      <c r="J571" s="16"/>
      <c r="S571" s="61"/>
      <c r="Z571" s="16"/>
      <c r="AI571" s="61"/>
      <c r="AP571" s="16"/>
      <c r="AY571" s="61"/>
      <c r="BF571" s="16"/>
      <c r="BO571" s="61"/>
      <c r="BP571" s="16"/>
    </row>
    <row r="572" spans="2:68" ht="12.75" x14ac:dyDescent="0.2">
      <c r="B572" s="61"/>
      <c r="C572" s="61"/>
      <c r="J572" s="16"/>
      <c r="S572" s="61"/>
      <c r="Z572" s="16"/>
      <c r="AI572" s="61"/>
      <c r="AP572" s="16"/>
      <c r="AY572" s="61"/>
      <c r="BF572" s="16"/>
      <c r="BO572" s="61"/>
      <c r="BP572" s="16"/>
    </row>
    <row r="573" spans="2:68" ht="12.75" x14ac:dyDescent="0.2">
      <c r="B573" s="61"/>
      <c r="C573" s="61"/>
      <c r="J573" s="16"/>
      <c r="S573" s="61"/>
      <c r="Z573" s="16"/>
      <c r="AI573" s="61"/>
      <c r="AP573" s="16"/>
      <c r="AY573" s="61"/>
      <c r="BF573" s="16"/>
      <c r="BO573" s="61"/>
      <c r="BP573" s="16"/>
    </row>
    <row r="574" spans="2:68" ht="12.75" x14ac:dyDescent="0.2">
      <c r="B574" s="61"/>
      <c r="C574" s="61"/>
      <c r="J574" s="16"/>
      <c r="S574" s="61"/>
      <c r="Z574" s="16"/>
      <c r="AI574" s="61"/>
      <c r="AP574" s="16"/>
      <c r="AY574" s="61"/>
      <c r="BF574" s="16"/>
      <c r="BO574" s="61"/>
      <c r="BP574" s="16"/>
    </row>
    <row r="575" spans="2:68" ht="12.75" x14ac:dyDescent="0.2">
      <c r="B575" s="61"/>
      <c r="C575" s="61"/>
      <c r="J575" s="16"/>
      <c r="S575" s="61"/>
      <c r="Z575" s="16"/>
      <c r="AI575" s="61"/>
      <c r="AP575" s="16"/>
      <c r="AY575" s="61"/>
      <c r="BF575" s="16"/>
      <c r="BO575" s="61"/>
      <c r="BP575" s="16"/>
    </row>
    <row r="576" spans="2:68" ht="12.75" x14ac:dyDescent="0.2">
      <c r="B576" s="61"/>
      <c r="C576" s="61"/>
      <c r="J576" s="16"/>
      <c r="S576" s="61"/>
      <c r="Z576" s="16"/>
      <c r="AI576" s="61"/>
      <c r="AP576" s="16"/>
      <c r="AY576" s="61"/>
      <c r="BF576" s="16"/>
      <c r="BO576" s="61"/>
      <c r="BP576" s="16"/>
    </row>
    <row r="577" spans="2:68" ht="12.75" x14ac:dyDescent="0.2">
      <c r="B577" s="61"/>
      <c r="C577" s="61"/>
      <c r="J577" s="16"/>
      <c r="S577" s="61"/>
      <c r="Z577" s="16"/>
      <c r="AI577" s="61"/>
      <c r="AP577" s="16"/>
      <c r="AY577" s="61"/>
      <c r="BF577" s="16"/>
      <c r="BO577" s="61"/>
      <c r="BP577" s="16"/>
    </row>
    <row r="578" spans="2:68" ht="12.75" x14ac:dyDescent="0.2">
      <c r="B578" s="61"/>
      <c r="C578" s="61"/>
      <c r="J578" s="16"/>
      <c r="S578" s="61"/>
      <c r="Z578" s="16"/>
      <c r="AI578" s="61"/>
      <c r="AP578" s="16"/>
      <c r="AY578" s="61"/>
      <c r="BF578" s="16"/>
      <c r="BO578" s="61"/>
      <c r="BP578" s="16"/>
    </row>
    <row r="579" spans="2:68" ht="12.75" x14ac:dyDescent="0.2">
      <c r="B579" s="61"/>
      <c r="C579" s="61"/>
      <c r="J579" s="16"/>
      <c r="S579" s="61"/>
      <c r="Z579" s="16"/>
      <c r="AI579" s="61"/>
      <c r="AP579" s="16"/>
      <c r="AY579" s="61"/>
      <c r="BF579" s="16"/>
      <c r="BO579" s="61"/>
      <c r="BP579" s="16"/>
    </row>
    <row r="580" spans="2:68" ht="12.75" x14ac:dyDescent="0.2">
      <c r="B580" s="61"/>
      <c r="C580" s="61"/>
      <c r="J580" s="16"/>
      <c r="S580" s="61"/>
      <c r="Z580" s="16"/>
      <c r="AI580" s="61"/>
      <c r="AP580" s="16"/>
      <c r="AY580" s="61"/>
      <c r="BF580" s="16"/>
      <c r="BO580" s="61"/>
      <c r="BP580" s="16"/>
    </row>
    <row r="581" spans="2:68" ht="12.75" x14ac:dyDescent="0.2">
      <c r="B581" s="61"/>
      <c r="C581" s="61"/>
      <c r="J581" s="16"/>
      <c r="S581" s="61"/>
      <c r="Z581" s="16"/>
      <c r="AI581" s="61"/>
      <c r="AP581" s="16"/>
      <c r="AY581" s="61"/>
      <c r="BF581" s="16"/>
      <c r="BO581" s="61"/>
      <c r="BP581" s="16"/>
    </row>
    <row r="582" spans="2:68" ht="12.75" x14ac:dyDescent="0.2">
      <c r="B582" s="61"/>
      <c r="C582" s="61"/>
      <c r="J582" s="16"/>
      <c r="S582" s="61"/>
      <c r="Z582" s="16"/>
      <c r="AI582" s="61"/>
      <c r="AP582" s="16"/>
      <c r="AY582" s="61"/>
      <c r="BF582" s="16"/>
      <c r="BO582" s="61"/>
      <c r="BP582" s="16"/>
    </row>
    <row r="583" spans="2:68" ht="12.75" x14ac:dyDescent="0.2">
      <c r="B583" s="61"/>
      <c r="C583" s="61"/>
      <c r="J583" s="16"/>
      <c r="S583" s="61"/>
      <c r="Z583" s="16"/>
      <c r="AI583" s="61"/>
      <c r="AP583" s="16"/>
      <c r="AY583" s="61"/>
      <c r="BF583" s="16"/>
      <c r="BO583" s="61"/>
      <c r="BP583" s="16"/>
    </row>
    <row r="584" spans="2:68" ht="12.75" x14ac:dyDescent="0.2">
      <c r="B584" s="61"/>
      <c r="C584" s="61"/>
      <c r="J584" s="16"/>
      <c r="S584" s="61"/>
      <c r="Z584" s="16"/>
      <c r="AI584" s="61"/>
      <c r="AP584" s="16"/>
      <c r="AY584" s="61"/>
      <c r="BF584" s="16"/>
      <c r="BO584" s="61"/>
      <c r="BP584" s="16"/>
    </row>
    <row r="585" spans="2:68" ht="12.75" x14ac:dyDescent="0.2">
      <c r="B585" s="61"/>
      <c r="C585" s="61"/>
      <c r="J585" s="16"/>
      <c r="S585" s="61"/>
      <c r="Z585" s="16"/>
      <c r="AI585" s="61"/>
      <c r="AP585" s="16"/>
      <c r="AY585" s="61"/>
      <c r="BF585" s="16"/>
      <c r="BO585" s="61"/>
      <c r="BP585" s="16"/>
    </row>
    <row r="586" spans="2:68" ht="12.75" x14ac:dyDescent="0.2">
      <c r="B586" s="61"/>
      <c r="C586" s="61"/>
      <c r="J586" s="16"/>
      <c r="S586" s="61"/>
      <c r="Z586" s="16"/>
      <c r="AI586" s="61"/>
      <c r="AP586" s="16"/>
      <c r="AY586" s="61"/>
      <c r="BF586" s="16"/>
      <c r="BO586" s="61"/>
      <c r="BP586" s="16"/>
    </row>
    <row r="587" spans="2:68" ht="12.75" x14ac:dyDescent="0.2">
      <c r="B587" s="61"/>
      <c r="C587" s="61"/>
      <c r="J587" s="16"/>
      <c r="S587" s="61"/>
      <c r="Z587" s="16"/>
      <c r="AI587" s="61"/>
      <c r="AP587" s="16"/>
      <c r="AY587" s="61"/>
      <c r="BF587" s="16"/>
      <c r="BO587" s="61"/>
      <c r="BP587" s="16"/>
    </row>
    <row r="588" spans="2:68" ht="12.75" x14ac:dyDescent="0.2">
      <c r="B588" s="61"/>
      <c r="C588" s="61"/>
      <c r="J588" s="16"/>
      <c r="S588" s="61"/>
      <c r="Z588" s="16"/>
      <c r="AI588" s="61"/>
      <c r="AP588" s="16"/>
      <c r="AY588" s="61"/>
      <c r="BF588" s="16"/>
      <c r="BO588" s="61"/>
      <c r="BP588" s="16"/>
    </row>
    <row r="589" spans="2:68" ht="12.75" x14ac:dyDescent="0.2">
      <c r="B589" s="61"/>
      <c r="C589" s="61"/>
      <c r="J589" s="16"/>
      <c r="S589" s="61"/>
      <c r="Z589" s="16"/>
      <c r="AI589" s="61"/>
      <c r="AP589" s="16"/>
      <c r="AY589" s="61"/>
      <c r="BF589" s="16"/>
      <c r="BO589" s="61"/>
      <c r="BP589" s="16"/>
    </row>
    <row r="590" spans="2:68" ht="12.75" x14ac:dyDescent="0.2">
      <c r="B590" s="61"/>
      <c r="C590" s="61"/>
      <c r="J590" s="16"/>
      <c r="S590" s="61"/>
      <c r="Z590" s="16"/>
      <c r="AI590" s="61"/>
      <c r="AP590" s="16"/>
      <c r="AY590" s="61"/>
      <c r="BF590" s="16"/>
      <c r="BO590" s="61"/>
      <c r="BP590" s="16"/>
    </row>
    <row r="591" spans="2:68" ht="12.75" x14ac:dyDescent="0.2">
      <c r="B591" s="61"/>
      <c r="C591" s="61"/>
      <c r="J591" s="16"/>
      <c r="S591" s="61"/>
      <c r="Z591" s="16"/>
      <c r="AI591" s="61"/>
      <c r="AP591" s="16"/>
      <c r="AY591" s="61"/>
      <c r="BF591" s="16"/>
      <c r="BO591" s="61"/>
      <c r="BP591" s="16"/>
    </row>
    <row r="592" spans="2:68" ht="12.75" x14ac:dyDescent="0.2">
      <c r="B592" s="61"/>
      <c r="C592" s="61"/>
      <c r="J592" s="16"/>
      <c r="S592" s="61"/>
      <c r="Z592" s="16"/>
      <c r="AI592" s="61"/>
      <c r="AP592" s="16"/>
      <c r="AY592" s="61"/>
      <c r="BF592" s="16"/>
      <c r="BO592" s="61"/>
      <c r="BP592" s="16"/>
    </row>
    <row r="593" spans="2:68" ht="12.75" x14ac:dyDescent="0.2">
      <c r="B593" s="61"/>
      <c r="C593" s="61"/>
      <c r="J593" s="16"/>
      <c r="S593" s="61"/>
      <c r="Z593" s="16"/>
      <c r="AI593" s="61"/>
      <c r="AP593" s="16"/>
      <c r="AY593" s="61"/>
      <c r="BF593" s="16"/>
      <c r="BO593" s="61"/>
      <c r="BP593" s="16"/>
    </row>
    <row r="594" spans="2:68" ht="12.75" x14ac:dyDescent="0.2">
      <c r="B594" s="61"/>
      <c r="C594" s="61"/>
      <c r="J594" s="16"/>
      <c r="S594" s="61"/>
      <c r="Z594" s="16"/>
      <c r="AI594" s="61"/>
      <c r="AP594" s="16"/>
      <c r="AY594" s="61"/>
      <c r="BF594" s="16"/>
      <c r="BO594" s="61"/>
      <c r="BP594" s="16"/>
    </row>
    <row r="595" spans="2:68" ht="12.75" x14ac:dyDescent="0.2">
      <c r="B595" s="61"/>
      <c r="C595" s="61"/>
      <c r="J595" s="16"/>
      <c r="S595" s="61"/>
      <c r="Z595" s="16"/>
      <c r="AI595" s="61"/>
      <c r="AP595" s="16"/>
      <c r="AY595" s="61"/>
      <c r="BF595" s="16"/>
      <c r="BO595" s="61"/>
      <c r="BP595" s="16"/>
    </row>
    <row r="596" spans="2:68" ht="12.75" x14ac:dyDescent="0.2">
      <c r="B596" s="61"/>
      <c r="C596" s="61"/>
      <c r="J596" s="16"/>
      <c r="S596" s="61"/>
      <c r="Z596" s="16"/>
      <c r="AI596" s="61"/>
      <c r="AP596" s="16"/>
      <c r="AY596" s="61"/>
      <c r="BF596" s="16"/>
      <c r="BO596" s="61"/>
      <c r="BP596" s="16"/>
    </row>
    <row r="597" spans="2:68" ht="12.75" x14ac:dyDescent="0.2">
      <c r="B597" s="61"/>
      <c r="C597" s="61"/>
      <c r="J597" s="16"/>
      <c r="S597" s="61"/>
      <c r="Z597" s="16"/>
      <c r="AI597" s="61"/>
      <c r="AP597" s="16"/>
      <c r="AY597" s="61"/>
      <c r="BF597" s="16"/>
      <c r="BO597" s="61"/>
      <c r="BP597" s="16"/>
    </row>
    <row r="598" spans="2:68" ht="12.75" x14ac:dyDescent="0.2">
      <c r="B598" s="61"/>
      <c r="C598" s="61"/>
      <c r="J598" s="16"/>
      <c r="S598" s="61"/>
      <c r="Z598" s="16"/>
      <c r="AI598" s="61"/>
      <c r="AP598" s="16"/>
      <c r="AY598" s="61"/>
      <c r="BF598" s="16"/>
      <c r="BO598" s="61"/>
      <c r="BP598" s="16"/>
    </row>
    <row r="599" spans="2:68" ht="12.75" x14ac:dyDescent="0.2">
      <c r="B599" s="61"/>
      <c r="C599" s="61"/>
      <c r="J599" s="16"/>
      <c r="S599" s="61"/>
      <c r="Z599" s="16"/>
      <c r="AI599" s="61"/>
      <c r="AP599" s="16"/>
      <c r="AY599" s="61"/>
      <c r="BF599" s="16"/>
      <c r="BO599" s="61"/>
      <c r="BP599" s="16"/>
    </row>
    <row r="600" spans="2:68" ht="12.75" x14ac:dyDescent="0.2">
      <c r="B600" s="61"/>
      <c r="C600" s="61"/>
      <c r="J600" s="16"/>
      <c r="S600" s="61"/>
      <c r="Z600" s="16"/>
      <c r="AI600" s="61"/>
      <c r="AP600" s="16"/>
      <c r="AY600" s="61"/>
      <c r="BF600" s="16"/>
      <c r="BO600" s="61"/>
      <c r="BP600" s="16"/>
    </row>
    <row r="601" spans="2:68" ht="12.75" x14ac:dyDescent="0.2">
      <c r="B601" s="61"/>
      <c r="C601" s="61"/>
      <c r="J601" s="16"/>
      <c r="S601" s="61"/>
      <c r="Z601" s="16"/>
      <c r="AI601" s="61"/>
      <c r="AP601" s="16"/>
      <c r="AY601" s="61"/>
      <c r="BF601" s="16"/>
      <c r="BO601" s="61"/>
      <c r="BP601" s="16"/>
    </row>
    <row r="602" spans="2:68" ht="12.75" x14ac:dyDescent="0.2">
      <c r="B602" s="61"/>
      <c r="C602" s="61"/>
      <c r="J602" s="16"/>
      <c r="S602" s="61"/>
      <c r="Z602" s="16"/>
      <c r="AI602" s="61"/>
      <c r="AP602" s="16"/>
      <c r="AY602" s="61"/>
      <c r="BF602" s="16"/>
      <c r="BO602" s="61"/>
      <c r="BP602" s="16"/>
    </row>
    <row r="603" spans="2:68" ht="12.75" x14ac:dyDescent="0.2">
      <c r="B603" s="61"/>
      <c r="C603" s="61"/>
      <c r="J603" s="16"/>
      <c r="S603" s="61"/>
      <c r="Z603" s="16"/>
      <c r="AI603" s="61"/>
      <c r="AP603" s="16"/>
      <c r="AY603" s="61"/>
      <c r="BF603" s="16"/>
      <c r="BO603" s="61"/>
      <c r="BP603" s="16"/>
    </row>
    <row r="604" spans="2:68" ht="12.75" x14ac:dyDescent="0.2">
      <c r="B604" s="61"/>
      <c r="C604" s="61"/>
      <c r="J604" s="16"/>
      <c r="S604" s="61"/>
      <c r="Z604" s="16"/>
      <c r="AI604" s="61"/>
      <c r="AP604" s="16"/>
      <c r="AY604" s="61"/>
      <c r="BF604" s="16"/>
      <c r="BO604" s="61"/>
      <c r="BP604" s="16"/>
    </row>
    <row r="605" spans="2:68" ht="12.75" x14ac:dyDescent="0.2">
      <c r="B605" s="61"/>
      <c r="C605" s="61"/>
      <c r="J605" s="16"/>
      <c r="S605" s="61"/>
      <c r="Z605" s="16"/>
      <c r="AI605" s="61"/>
      <c r="AP605" s="16"/>
      <c r="AY605" s="61"/>
      <c r="BF605" s="16"/>
      <c r="BO605" s="61"/>
      <c r="BP605" s="16"/>
    </row>
    <row r="606" spans="2:68" ht="12.75" x14ac:dyDescent="0.2">
      <c r="B606" s="61"/>
      <c r="C606" s="61"/>
      <c r="J606" s="16"/>
      <c r="S606" s="61"/>
      <c r="Z606" s="16"/>
      <c r="AI606" s="61"/>
      <c r="AP606" s="16"/>
      <c r="AY606" s="61"/>
      <c r="BF606" s="16"/>
      <c r="BO606" s="61"/>
      <c r="BP606" s="16"/>
    </row>
    <row r="607" spans="2:68" ht="12.75" x14ac:dyDescent="0.2">
      <c r="B607" s="61"/>
      <c r="C607" s="61"/>
      <c r="J607" s="16"/>
      <c r="S607" s="61"/>
      <c r="Z607" s="16"/>
      <c r="AI607" s="61"/>
      <c r="AP607" s="16"/>
      <c r="AY607" s="61"/>
      <c r="BF607" s="16"/>
      <c r="BO607" s="61"/>
      <c r="BP607" s="16"/>
    </row>
    <row r="608" spans="2:68" ht="12.75" x14ac:dyDescent="0.2">
      <c r="B608" s="61"/>
      <c r="C608" s="61"/>
      <c r="J608" s="16"/>
      <c r="S608" s="61"/>
      <c r="Z608" s="16"/>
      <c r="AI608" s="61"/>
      <c r="AP608" s="16"/>
      <c r="AY608" s="61"/>
      <c r="BF608" s="16"/>
      <c r="BO608" s="61"/>
      <c r="BP608" s="16"/>
    </row>
    <row r="609" spans="2:68" ht="12.75" x14ac:dyDescent="0.2">
      <c r="B609" s="61"/>
      <c r="C609" s="61"/>
      <c r="J609" s="16"/>
      <c r="S609" s="61"/>
      <c r="Z609" s="16"/>
      <c r="AI609" s="61"/>
      <c r="AP609" s="16"/>
      <c r="AY609" s="61"/>
      <c r="BF609" s="16"/>
      <c r="BO609" s="61"/>
      <c r="BP609" s="16"/>
    </row>
    <row r="610" spans="2:68" ht="12.75" x14ac:dyDescent="0.2">
      <c r="B610" s="61"/>
      <c r="C610" s="61"/>
      <c r="J610" s="16"/>
      <c r="S610" s="61"/>
      <c r="Z610" s="16"/>
      <c r="AI610" s="61"/>
      <c r="AP610" s="16"/>
      <c r="AY610" s="61"/>
      <c r="BF610" s="16"/>
      <c r="BO610" s="61"/>
      <c r="BP610" s="16"/>
    </row>
    <row r="611" spans="2:68" ht="12.75" x14ac:dyDescent="0.2">
      <c r="B611" s="61"/>
      <c r="C611" s="61"/>
      <c r="J611" s="16"/>
      <c r="S611" s="61"/>
      <c r="Z611" s="16"/>
      <c r="AI611" s="61"/>
      <c r="AP611" s="16"/>
      <c r="AY611" s="61"/>
      <c r="BF611" s="16"/>
      <c r="BO611" s="61"/>
      <c r="BP611" s="16"/>
    </row>
    <row r="612" spans="2:68" ht="12.75" x14ac:dyDescent="0.2">
      <c r="B612" s="61"/>
      <c r="C612" s="61"/>
      <c r="J612" s="16"/>
      <c r="S612" s="61"/>
      <c r="Z612" s="16"/>
      <c r="AI612" s="61"/>
      <c r="AP612" s="16"/>
      <c r="AY612" s="61"/>
      <c r="BF612" s="16"/>
      <c r="BO612" s="61"/>
      <c r="BP612" s="16"/>
    </row>
    <row r="613" spans="2:68" ht="12.75" x14ac:dyDescent="0.2">
      <c r="B613" s="61"/>
      <c r="C613" s="61"/>
      <c r="J613" s="16"/>
      <c r="S613" s="61"/>
      <c r="Z613" s="16"/>
      <c r="AI613" s="61"/>
      <c r="AP613" s="16"/>
      <c r="AY613" s="61"/>
      <c r="BF613" s="16"/>
      <c r="BO613" s="61"/>
      <c r="BP613" s="16"/>
    </row>
    <row r="614" spans="2:68" ht="12.75" x14ac:dyDescent="0.2">
      <c r="B614" s="61"/>
      <c r="C614" s="61"/>
      <c r="J614" s="16"/>
      <c r="S614" s="61"/>
      <c r="Z614" s="16"/>
      <c r="AI614" s="61"/>
      <c r="AP614" s="16"/>
      <c r="AY614" s="61"/>
      <c r="BF614" s="16"/>
      <c r="BO614" s="61"/>
      <c r="BP614" s="16"/>
    </row>
    <row r="615" spans="2:68" ht="12.75" x14ac:dyDescent="0.2">
      <c r="B615" s="61"/>
      <c r="C615" s="61"/>
      <c r="J615" s="16"/>
      <c r="S615" s="61"/>
      <c r="Z615" s="16"/>
      <c r="AI615" s="61"/>
      <c r="AP615" s="16"/>
      <c r="AY615" s="61"/>
      <c r="BF615" s="16"/>
      <c r="BO615" s="61"/>
      <c r="BP615" s="16"/>
    </row>
    <row r="616" spans="2:68" ht="12.75" x14ac:dyDescent="0.2">
      <c r="B616" s="61"/>
      <c r="C616" s="61"/>
      <c r="J616" s="16"/>
      <c r="S616" s="61"/>
      <c r="Z616" s="16"/>
      <c r="AI616" s="61"/>
      <c r="AP616" s="16"/>
      <c r="AY616" s="61"/>
      <c r="BF616" s="16"/>
      <c r="BO616" s="61"/>
      <c r="BP616" s="16"/>
    </row>
    <row r="617" spans="2:68" ht="12.75" x14ac:dyDescent="0.2">
      <c r="B617" s="61"/>
      <c r="C617" s="61"/>
      <c r="J617" s="16"/>
      <c r="S617" s="61"/>
      <c r="Z617" s="16"/>
      <c r="AI617" s="61"/>
      <c r="AP617" s="16"/>
      <c r="AY617" s="61"/>
      <c r="BF617" s="16"/>
      <c r="BO617" s="61"/>
      <c r="BP617" s="16"/>
    </row>
    <row r="618" spans="2:68" ht="12.75" x14ac:dyDescent="0.2">
      <c r="B618" s="61"/>
      <c r="C618" s="61"/>
      <c r="J618" s="16"/>
      <c r="S618" s="61"/>
      <c r="Z618" s="16"/>
      <c r="AI618" s="61"/>
      <c r="AP618" s="16"/>
      <c r="AY618" s="61"/>
      <c r="BF618" s="16"/>
      <c r="BO618" s="61"/>
      <c r="BP618" s="16"/>
    </row>
    <row r="619" spans="2:68" ht="12.75" x14ac:dyDescent="0.2">
      <c r="B619" s="61"/>
      <c r="C619" s="61"/>
      <c r="J619" s="16"/>
      <c r="S619" s="61"/>
      <c r="Z619" s="16"/>
      <c r="AI619" s="61"/>
      <c r="AP619" s="16"/>
      <c r="AY619" s="61"/>
      <c r="BF619" s="16"/>
      <c r="BO619" s="61"/>
      <c r="BP619" s="16"/>
    </row>
    <row r="620" spans="2:68" ht="12.75" x14ac:dyDescent="0.2">
      <c r="B620" s="61"/>
      <c r="C620" s="61"/>
      <c r="J620" s="16"/>
      <c r="S620" s="61"/>
      <c r="Z620" s="16"/>
      <c r="AI620" s="61"/>
      <c r="AP620" s="16"/>
      <c r="AY620" s="61"/>
      <c r="BF620" s="16"/>
      <c r="BO620" s="61"/>
      <c r="BP620" s="16"/>
    </row>
    <row r="621" spans="2:68" ht="12.75" x14ac:dyDescent="0.2">
      <c r="B621" s="61"/>
      <c r="C621" s="61"/>
      <c r="J621" s="16"/>
      <c r="S621" s="61"/>
      <c r="Z621" s="16"/>
      <c r="AI621" s="61"/>
      <c r="AP621" s="16"/>
      <c r="AY621" s="61"/>
      <c r="BF621" s="16"/>
      <c r="BO621" s="61"/>
      <c r="BP621" s="16"/>
    </row>
    <row r="622" spans="2:68" ht="12.75" x14ac:dyDescent="0.2">
      <c r="B622" s="61"/>
      <c r="C622" s="61"/>
      <c r="J622" s="16"/>
      <c r="S622" s="61"/>
      <c r="Z622" s="16"/>
      <c r="AI622" s="61"/>
      <c r="AP622" s="16"/>
      <c r="AY622" s="61"/>
      <c r="BF622" s="16"/>
      <c r="BO622" s="61"/>
      <c r="BP622" s="16"/>
    </row>
    <row r="623" spans="2:68" ht="12.75" x14ac:dyDescent="0.2">
      <c r="B623" s="61"/>
      <c r="C623" s="61"/>
      <c r="J623" s="16"/>
      <c r="S623" s="61"/>
      <c r="Z623" s="16"/>
      <c r="AI623" s="61"/>
      <c r="AP623" s="16"/>
      <c r="AY623" s="61"/>
      <c r="BF623" s="16"/>
      <c r="BO623" s="61"/>
      <c r="BP623" s="16"/>
    </row>
    <row r="624" spans="2:68" ht="12.75" x14ac:dyDescent="0.2">
      <c r="B624" s="61"/>
      <c r="C624" s="61"/>
      <c r="J624" s="16"/>
      <c r="S624" s="61"/>
      <c r="Z624" s="16"/>
      <c r="AI624" s="61"/>
      <c r="AP624" s="16"/>
      <c r="AY624" s="61"/>
      <c r="BF624" s="16"/>
      <c r="BO624" s="61"/>
      <c r="BP624" s="16"/>
    </row>
    <row r="625" spans="2:68" ht="12.75" x14ac:dyDescent="0.2">
      <c r="B625" s="61"/>
      <c r="C625" s="61"/>
      <c r="J625" s="16"/>
      <c r="S625" s="61"/>
      <c r="Z625" s="16"/>
      <c r="AI625" s="61"/>
      <c r="AP625" s="16"/>
      <c r="AY625" s="61"/>
      <c r="BF625" s="16"/>
      <c r="BO625" s="61"/>
      <c r="BP625" s="16"/>
    </row>
    <row r="626" spans="2:68" ht="12.75" x14ac:dyDescent="0.2">
      <c r="B626" s="61"/>
      <c r="C626" s="61"/>
      <c r="J626" s="16"/>
      <c r="S626" s="61"/>
      <c r="Z626" s="16"/>
      <c r="AI626" s="61"/>
      <c r="AP626" s="16"/>
      <c r="AY626" s="61"/>
      <c r="BF626" s="16"/>
      <c r="BO626" s="61"/>
      <c r="BP626" s="16"/>
    </row>
    <row r="627" spans="2:68" ht="12.75" x14ac:dyDescent="0.2">
      <c r="B627" s="61"/>
      <c r="C627" s="61"/>
      <c r="J627" s="16"/>
      <c r="S627" s="61"/>
      <c r="Z627" s="16"/>
      <c r="AI627" s="61"/>
      <c r="AP627" s="16"/>
      <c r="AY627" s="61"/>
      <c r="BF627" s="16"/>
      <c r="BO627" s="61"/>
      <c r="BP627" s="16"/>
    </row>
    <row r="628" spans="2:68" ht="12.75" x14ac:dyDescent="0.2">
      <c r="B628" s="61"/>
      <c r="C628" s="61"/>
      <c r="J628" s="16"/>
      <c r="S628" s="61"/>
      <c r="Z628" s="16"/>
      <c r="AI628" s="61"/>
      <c r="AP628" s="16"/>
      <c r="AY628" s="61"/>
      <c r="BF628" s="16"/>
      <c r="BO628" s="61"/>
      <c r="BP628" s="16"/>
    </row>
    <row r="629" spans="2:68" ht="12.75" x14ac:dyDescent="0.2">
      <c r="B629" s="61"/>
      <c r="C629" s="61"/>
      <c r="J629" s="16"/>
      <c r="S629" s="61"/>
      <c r="Z629" s="16"/>
      <c r="AI629" s="61"/>
      <c r="AP629" s="16"/>
      <c r="AY629" s="61"/>
      <c r="BF629" s="16"/>
      <c r="BO629" s="61"/>
      <c r="BP629" s="16"/>
    </row>
    <row r="630" spans="2:68" ht="12.75" x14ac:dyDescent="0.2">
      <c r="B630" s="61"/>
      <c r="C630" s="61"/>
      <c r="J630" s="16"/>
      <c r="S630" s="61"/>
      <c r="Z630" s="16"/>
      <c r="AI630" s="61"/>
      <c r="AP630" s="16"/>
      <c r="AY630" s="61"/>
      <c r="BF630" s="16"/>
      <c r="BO630" s="61"/>
      <c r="BP630" s="16"/>
    </row>
    <row r="631" spans="2:68" ht="12.75" x14ac:dyDescent="0.2">
      <c r="B631" s="61"/>
      <c r="C631" s="61"/>
      <c r="J631" s="16"/>
      <c r="S631" s="61"/>
      <c r="Z631" s="16"/>
      <c r="AI631" s="61"/>
      <c r="AP631" s="16"/>
      <c r="AY631" s="61"/>
      <c r="BF631" s="16"/>
      <c r="BO631" s="61"/>
      <c r="BP631" s="16"/>
    </row>
    <row r="632" spans="2:68" ht="12.75" x14ac:dyDescent="0.2">
      <c r="B632" s="61"/>
      <c r="C632" s="61"/>
      <c r="J632" s="16"/>
      <c r="S632" s="61"/>
      <c r="Z632" s="16"/>
      <c r="AI632" s="61"/>
      <c r="AP632" s="16"/>
      <c r="AY632" s="61"/>
      <c r="BF632" s="16"/>
      <c r="BO632" s="61"/>
      <c r="BP632" s="16"/>
    </row>
    <row r="633" spans="2:68" ht="12.75" x14ac:dyDescent="0.2">
      <c r="B633" s="61"/>
      <c r="C633" s="61"/>
      <c r="J633" s="16"/>
      <c r="S633" s="61"/>
      <c r="Z633" s="16"/>
      <c r="AI633" s="61"/>
      <c r="AP633" s="16"/>
      <c r="AY633" s="61"/>
      <c r="BF633" s="16"/>
      <c r="BO633" s="61"/>
      <c r="BP633" s="16"/>
    </row>
    <row r="634" spans="2:68" ht="12.75" x14ac:dyDescent="0.2">
      <c r="B634" s="61"/>
      <c r="C634" s="61"/>
      <c r="J634" s="16"/>
      <c r="S634" s="61"/>
      <c r="Z634" s="16"/>
      <c r="AI634" s="61"/>
      <c r="AP634" s="16"/>
      <c r="AY634" s="61"/>
      <c r="BF634" s="16"/>
      <c r="BO634" s="61"/>
      <c r="BP634" s="16"/>
    </row>
    <row r="635" spans="2:68" ht="12.75" x14ac:dyDescent="0.2">
      <c r="B635" s="61"/>
      <c r="C635" s="61"/>
      <c r="J635" s="16"/>
      <c r="S635" s="61"/>
      <c r="Z635" s="16"/>
      <c r="AI635" s="61"/>
      <c r="AP635" s="16"/>
      <c r="AY635" s="61"/>
      <c r="BF635" s="16"/>
      <c r="BO635" s="61"/>
      <c r="BP635" s="16"/>
    </row>
    <row r="636" spans="2:68" ht="12.75" x14ac:dyDescent="0.2">
      <c r="B636" s="61"/>
      <c r="C636" s="61"/>
      <c r="J636" s="16"/>
      <c r="S636" s="61"/>
      <c r="Z636" s="16"/>
      <c r="AI636" s="61"/>
      <c r="AP636" s="16"/>
      <c r="AY636" s="61"/>
      <c r="BF636" s="16"/>
      <c r="BO636" s="61"/>
      <c r="BP636" s="16"/>
    </row>
    <row r="637" spans="2:68" ht="12.75" x14ac:dyDescent="0.2">
      <c r="B637" s="61"/>
      <c r="C637" s="61"/>
      <c r="J637" s="16"/>
      <c r="S637" s="61"/>
      <c r="Z637" s="16"/>
      <c r="AI637" s="61"/>
      <c r="AP637" s="16"/>
      <c r="AY637" s="61"/>
      <c r="BF637" s="16"/>
      <c r="BO637" s="61"/>
      <c r="BP637" s="16"/>
    </row>
    <row r="638" spans="2:68" ht="12.75" x14ac:dyDescent="0.2">
      <c r="B638" s="61"/>
      <c r="C638" s="61"/>
      <c r="J638" s="16"/>
      <c r="S638" s="61"/>
      <c r="Z638" s="16"/>
      <c r="AI638" s="61"/>
      <c r="AP638" s="16"/>
      <c r="AY638" s="61"/>
      <c r="BF638" s="16"/>
      <c r="BO638" s="61"/>
      <c r="BP638" s="16"/>
    </row>
    <row r="639" spans="2:68" ht="12.75" x14ac:dyDescent="0.2">
      <c r="B639" s="61"/>
      <c r="C639" s="61"/>
      <c r="J639" s="16"/>
      <c r="S639" s="61"/>
      <c r="Z639" s="16"/>
      <c r="AI639" s="61"/>
      <c r="AP639" s="16"/>
      <c r="AY639" s="61"/>
      <c r="BF639" s="16"/>
      <c r="BO639" s="61"/>
      <c r="BP639" s="16"/>
    </row>
    <row r="640" spans="2:68" ht="12.75" x14ac:dyDescent="0.2">
      <c r="B640" s="61"/>
      <c r="C640" s="61"/>
      <c r="J640" s="16"/>
      <c r="S640" s="61"/>
      <c r="Z640" s="16"/>
      <c r="AI640" s="61"/>
      <c r="AP640" s="16"/>
      <c r="AY640" s="61"/>
      <c r="BF640" s="16"/>
      <c r="BO640" s="61"/>
      <c r="BP640" s="16"/>
    </row>
    <row r="641" spans="2:68" ht="12.75" x14ac:dyDescent="0.2">
      <c r="B641" s="61"/>
      <c r="C641" s="61"/>
      <c r="J641" s="16"/>
      <c r="S641" s="61"/>
      <c r="Z641" s="16"/>
      <c r="AI641" s="61"/>
      <c r="AP641" s="16"/>
      <c r="AY641" s="61"/>
      <c r="BF641" s="16"/>
      <c r="BO641" s="61"/>
      <c r="BP641" s="16"/>
    </row>
    <row r="642" spans="2:68" ht="12.75" x14ac:dyDescent="0.2">
      <c r="B642" s="61"/>
      <c r="C642" s="61"/>
      <c r="J642" s="16"/>
      <c r="S642" s="61"/>
      <c r="Z642" s="16"/>
      <c r="AI642" s="61"/>
      <c r="AP642" s="16"/>
      <c r="AY642" s="61"/>
      <c r="BF642" s="16"/>
      <c r="BO642" s="61"/>
      <c r="BP642" s="16"/>
    </row>
    <row r="643" spans="2:68" ht="12.75" x14ac:dyDescent="0.2">
      <c r="B643" s="61"/>
      <c r="C643" s="61"/>
      <c r="J643" s="16"/>
      <c r="S643" s="61"/>
      <c r="Z643" s="16"/>
      <c r="AI643" s="61"/>
      <c r="AP643" s="16"/>
      <c r="AY643" s="61"/>
      <c r="BF643" s="16"/>
      <c r="BO643" s="61"/>
      <c r="BP643" s="16"/>
    </row>
    <row r="644" spans="2:68" ht="12.75" x14ac:dyDescent="0.2">
      <c r="B644" s="61"/>
      <c r="C644" s="61"/>
      <c r="J644" s="16"/>
      <c r="S644" s="61"/>
      <c r="Z644" s="16"/>
      <c r="AI644" s="61"/>
      <c r="AP644" s="16"/>
      <c r="AY644" s="61"/>
      <c r="BF644" s="16"/>
      <c r="BO644" s="61"/>
      <c r="BP644" s="16"/>
    </row>
    <row r="645" spans="2:68" ht="12.75" x14ac:dyDescent="0.2">
      <c r="B645" s="61"/>
      <c r="C645" s="61"/>
      <c r="J645" s="16"/>
      <c r="S645" s="61"/>
      <c r="Z645" s="16"/>
      <c r="AI645" s="61"/>
      <c r="AP645" s="16"/>
      <c r="AY645" s="61"/>
      <c r="BF645" s="16"/>
      <c r="BO645" s="61"/>
      <c r="BP645" s="16"/>
    </row>
    <row r="646" spans="2:68" ht="12.75" x14ac:dyDescent="0.2">
      <c r="B646" s="61"/>
      <c r="C646" s="61"/>
      <c r="J646" s="16"/>
      <c r="S646" s="61"/>
      <c r="Z646" s="16"/>
      <c r="AI646" s="61"/>
      <c r="AP646" s="16"/>
      <c r="AY646" s="61"/>
      <c r="BF646" s="16"/>
      <c r="BO646" s="61"/>
      <c r="BP646" s="16"/>
    </row>
    <row r="647" spans="2:68" ht="12.75" x14ac:dyDescent="0.2">
      <c r="B647" s="61"/>
      <c r="C647" s="61"/>
      <c r="J647" s="16"/>
      <c r="S647" s="61"/>
      <c r="Z647" s="16"/>
      <c r="AI647" s="61"/>
      <c r="AP647" s="16"/>
      <c r="AY647" s="61"/>
      <c r="BF647" s="16"/>
      <c r="BO647" s="61"/>
      <c r="BP647" s="16"/>
    </row>
    <row r="648" spans="2:68" ht="12.75" x14ac:dyDescent="0.2">
      <c r="B648" s="61"/>
      <c r="C648" s="61"/>
      <c r="J648" s="16"/>
      <c r="S648" s="61"/>
      <c r="Z648" s="16"/>
      <c r="AI648" s="61"/>
      <c r="AP648" s="16"/>
      <c r="AY648" s="61"/>
      <c r="BF648" s="16"/>
      <c r="BO648" s="61"/>
      <c r="BP648" s="16"/>
    </row>
    <row r="649" spans="2:68" ht="12.75" x14ac:dyDescent="0.2">
      <c r="B649" s="61"/>
      <c r="C649" s="61"/>
      <c r="J649" s="16"/>
      <c r="S649" s="61"/>
      <c r="Z649" s="16"/>
      <c r="AI649" s="61"/>
      <c r="AP649" s="16"/>
      <c r="AY649" s="61"/>
      <c r="BF649" s="16"/>
      <c r="BO649" s="61"/>
      <c r="BP649" s="16"/>
    </row>
    <row r="650" spans="2:68" ht="12.75" x14ac:dyDescent="0.2">
      <c r="B650" s="61"/>
      <c r="C650" s="61"/>
      <c r="J650" s="16"/>
      <c r="S650" s="61"/>
      <c r="Z650" s="16"/>
      <c r="AI650" s="61"/>
      <c r="AP650" s="16"/>
      <c r="AY650" s="61"/>
      <c r="BF650" s="16"/>
      <c r="BO650" s="61"/>
      <c r="BP650" s="16"/>
    </row>
    <row r="651" spans="2:68" ht="12.75" x14ac:dyDescent="0.2">
      <c r="B651" s="61"/>
      <c r="C651" s="61"/>
      <c r="J651" s="16"/>
      <c r="S651" s="61"/>
      <c r="Z651" s="16"/>
      <c r="AI651" s="61"/>
      <c r="AP651" s="16"/>
      <c r="AY651" s="61"/>
      <c r="BF651" s="16"/>
      <c r="BO651" s="61"/>
      <c r="BP651" s="16"/>
    </row>
    <row r="652" spans="2:68" ht="12.75" x14ac:dyDescent="0.2">
      <c r="B652" s="61"/>
      <c r="C652" s="61"/>
      <c r="J652" s="16"/>
      <c r="S652" s="61"/>
      <c r="Z652" s="16"/>
      <c r="AI652" s="61"/>
      <c r="AP652" s="16"/>
      <c r="AY652" s="61"/>
      <c r="BF652" s="16"/>
      <c r="BO652" s="61"/>
      <c r="BP652" s="16"/>
    </row>
    <row r="653" spans="2:68" ht="12.75" x14ac:dyDescent="0.2">
      <c r="B653" s="61"/>
      <c r="C653" s="61"/>
      <c r="J653" s="16"/>
      <c r="S653" s="61"/>
      <c r="Z653" s="16"/>
      <c r="AI653" s="61"/>
      <c r="AP653" s="16"/>
      <c r="AY653" s="61"/>
      <c r="BF653" s="16"/>
      <c r="BO653" s="61"/>
      <c r="BP653" s="16"/>
    </row>
    <row r="654" spans="2:68" ht="12.75" x14ac:dyDescent="0.2">
      <c r="B654" s="61"/>
      <c r="C654" s="61"/>
      <c r="J654" s="16"/>
      <c r="S654" s="61"/>
      <c r="Z654" s="16"/>
      <c r="AI654" s="61"/>
      <c r="AP654" s="16"/>
      <c r="AY654" s="61"/>
      <c r="BF654" s="16"/>
      <c r="BO654" s="61"/>
      <c r="BP654" s="16"/>
    </row>
    <row r="655" spans="2:68" ht="12.75" x14ac:dyDescent="0.2">
      <c r="B655" s="61"/>
      <c r="C655" s="61"/>
      <c r="J655" s="16"/>
      <c r="S655" s="61"/>
      <c r="Z655" s="16"/>
      <c r="AI655" s="61"/>
      <c r="AP655" s="16"/>
      <c r="AY655" s="61"/>
      <c r="BF655" s="16"/>
      <c r="BO655" s="61"/>
      <c r="BP655" s="16"/>
    </row>
    <row r="656" spans="2:68" ht="12.75" x14ac:dyDescent="0.2">
      <c r="B656" s="61"/>
      <c r="C656" s="61"/>
      <c r="J656" s="16"/>
      <c r="S656" s="61"/>
      <c r="Z656" s="16"/>
      <c r="AI656" s="61"/>
      <c r="AP656" s="16"/>
      <c r="AY656" s="61"/>
      <c r="BF656" s="16"/>
      <c r="BO656" s="61"/>
      <c r="BP656" s="16"/>
    </row>
    <row r="657" spans="2:68" ht="12.75" x14ac:dyDescent="0.2">
      <c r="B657" s="61"/>
      <c r="C657" s="61"/>
      <c r="J657" s="16"/>
      <c r="S657" s="61"/>
      <c r="Z657" s="16"/>
      <c r="AI657" s="61"/>
      <c r="AP657" s="16"/>
      <c r="AY657" s="61"/>
      <c r="BF657" s="16"/>
      <c r="BO657" s="61"/>
      <c r="BP657" s="16"/>
    </row>
    <row r="658" spans="2:68" ht="12.75" x14ac:dyDescent="0.2">
      <c r="B658" s="61"/>
      <c r="C658" s="61"/>
      <c r="J658" s="16"/>
      <c r="S658" s="61"/>
      <c r="Z658" s="16"/>
      <c r="AI658" s="61"/>
      <c r="AP658" s="16"/>
      <c r="AY658" s="61"/>
      <c r="BF658" s="16"/>
      <c r="BO658" s="61"/>
      <c r="BP658" s="16"/>
    </row>
    <row r="659" spans="2:68" ht="12.75" x14ac:dyDescent="0.2">
      <c r="B659" s="61"/>
      <c r="C659" s="61"/>
      <c r="J659" s="16"/>
      <c r="S659" s="61"/>
      <c r="Z659" s="16"/>
      <c r="AI659" s="61"/>
      <c r="AP659" s="16"/>
      <c r="AY659" s="61"/>
      <c r="BF659" s="16"/>
      <c r="BO659" s="61"/>
      <c r="BP659" s="16"/>
    </row>
    <row r="660" spans="2:68" ht="12.75" x14ac:dyDescent="0.2">
      <c r="B660" s="61"/>
      <c r="C660" s="61"/>
      <c r="J660" s="16"/>
      <c r="S660" s="61"/>
      <c r="Z660" s="16"/>
      <c r="AI660" s="61"/>
      <c r="AP660" s="16"/>
      <c r="AY660" s="61"/>
      <c r="BF660" s="16"/>
      <c r="BO660" s="61"/>
      <c r="BP660" s="16"/>
    </row>
    <row r="661" spans="2:68" ht="12.75" x14ac:dyDescent="0.2">
      <c r="B661" s="61"/>
      <c r="C661" s="61"/>
      <c r="J661" s="16"/>
      <c r="S661" s="61"/>
      <c r="Z661" s="16"/>
      <c r="AI661" s="61"/>
      <c r="AP661" s="16"/>
      <c r="AY661" s="61"/>
      <c r="BF661" s="16"/>
      <c r="BO661" s="61"/>
      <c r="BP661" s="16"/>
    </row>
    <row r="662" spans="2:68" ht="12.75" x14ac:dyDescent="0.2">
      <c r="B662" s="61"/>
      <c r="C662" s="61"/>
      <c r="J662" s="16"/>
      <c r="S662" s="61"/>
      <c r="Z662" s="16"/>
      <c r="AI662" s="61"/>
      <c r="AP662" s="16"/>
      <c r="AY662" s="61"/>
      <c r="BF662" s="16"/>
      <c r="BO662" s="61"/>
      <c r="BP662" s="16"/>
    </row>
    <row r="663" spans="2:68" ht="12.75" x14ac:dyDescent="0.2">
      <c r="B663" s="61"/>
      <c r="C663" s="61"/>
      <c r="J663" s="16"/>
      <c r="S663" s="61"/>
      <c r="Z663" s="16"/>
      <c r="AI663" s="61"/>
      <c r="AP663" s="16"/>
      <c r="AY663" s="61"/>
      <c r="BF663" s="16"/>
      <c r="BO663" s="61"/>
      <c r="BP663" s="16"/>
    </row>
    <row r="664" spans="2:68" ht="12.75" x14ac:dyDescent="0.2">
      <c r="B664" s="61"/>
      <c r="C664" s="61"/>
      <c r="J664" s="16"/>
      <c r="S664" s="61"/>
      <c r="Z664" s="16"/>
      <c r="AI664" s="61"/>
      <c r="AP664" s="16"/>
      <c r="AY664" s="61"/>
      <c r="BF664" s="16"/>
      <c r="BO664" s="61"/>
      <c r="BP664" s="16"/>
    </row>
    <row r="665" spans="2:68" ht="12.75" x14ac:dyDescent="0.2">
      <c r="B665" s="61"/>
      <c r="C665" s="61"/>
      <c r="J665" s="16"/>
      <c r="S665" s="61"/>
      <c r="Z665" s="16"/>
      <c r="AI665" s="61"/>
      <c r="AP665" s="16"/>
      <c r="AY665" s="61"/>
      <c r="BF665" s="16"/>
      <c r="BO665" s="61"/>
      <c r="BP665" s="16"/>
    </row>
    <row r="666" spans="2:68" ht="12.75" x14ac:dyDescent="0.2">
      <c r="B666" s="61"/>
      <c r="C666" s="61"/>
      <c r="J666" s="16"/>
      <c r="S666" s="61"/>
      <c r="Z666" s="16"/>
      <c r="AI666" s="61"/>
      <c r="AP666" s="16"/>
      <c r="AY666" s="61"/>
      <c r="BF666" s="16"/>
      <c r="BO666" s="61"/>
      <c r="BP666" s="16"/>
    </row>
    <row r="667" spans="2:68" ht="12.75" x14ac:dyDescent="0.2">
      <c r="B667" s="61"/>
      <c r="C667" s="61"/>
      <c r="J667" s="16"/>
      <c r="S667" s="61"/>
      <c r="Z667" s="16"/>
      <c r="AI667" s="61"/>
      <c r="AP667" s="16"/>
      <c r="AY667" s="61"/>
      <c r="BF667" s="16"/>
      <c r="BO667" s="61"/>
      <c r="BP667" s="16"/>
    </row>
    <row r="668" spans="2:68" ht="12.75" x14ac:dyDescent="0.2">
      <c r="B668" s="61"/>
      <c r="C668" s="61"/>
      <c r="J668" s="16"/>
      <c r="S668" s="61"/>
      <c r="Z668" s="16"/>
      <c r="AI668" s="61"/>
      <c r="AP668" s="16"/>
      <c r="AY668" s="61"/>
      <c r="BF668" s="16"/>
      <c r="BO668" s="61"/>
      <c r="BP668" s="16"/>
    </row>
    <row r="669" spans="2:68" ht="12.75" x14ac:dyDescent="0.2">
      <c r="B669" s="61"/>
      <c r="C669" s="61"/>
      <c r="J669" s="16"/>
      <c r="S669" s="61"/>
      <c r="Z669" s="16"/>
      <c r="AI669" s="61"/>
      <c r="AP669" s="16"/>
      <c r="AY669" s="61"/>
      <c r="BF669" s="16"/>
      <c r="BO669" s="61"/>
      <c r="BP669" s="16"/>
    </row>
    <row r="670" spans="2:68" ht="12.75" x14ac:dyDescent="0.2">
      <c r="B670" s="61"/>
      <c r="C670" s="61"/>
      <c r="J670" s="16"/>
      <c r="S670" s="61"/>
      <c r="Z670" s="16"/>
      <c r="AI670" s="61"/>
      <c r="AP670" s="16"/>
      <c r="AY670" s="61"/>
      <c r="BF670" s="16"/>
      <c r="BO670" s="61"/>
      <c r="BP670" s="16"/>
    </row>
    <row r="671" spans="2:68" ht="12.75" x14ac:dyDescent="0.2">
      <c r="B671" s="61"/>
      <c r="C671" s="61"/>
      <c r="J671" s="16"/>
      <c r="S671" s="61"/>
      <c r="Z671" s="16"/>
      <c r="AI671" s="61"/>
      <c r="AP671" s="16"/>
      <c r="AY671" s="61"/>
      <c r="BF671" s="16"/>
      <c r="BO671" s="61"/>
      <c r="BP671" s="16"/>
    </row>
    <row r="672" spans="2:68" ht="12.75" x14ac:dyDescent="0.2">
      <c r="B672" s="61"/>
      <c r="C672" s="61"/>
      <c r="J672" s="16"/>
      <c r="S672" s="61"/>
      <c r="Z672" s="16"/>
      <c r="AI672" s="61"/>
      <c r="AP672" s="16"/>
      <c r="AY672" s="61"/>
      <c r="BF672" s="16"/>
      <c r="BO672" s="61"/>
      <c r="BP672" s="16"/>
    </row>
    <row r="673" spans="2:68" ht="12.75" x14ac:dyDescent="0.2">
      <c r="B673" s="61"/>
      <c r="C673" s="61"/>
      <c r="J673" s="16"/>
      <c r="S673" s="61"/>
      <c r="Z673" s="16"/>
      <c r="AI673" s="61"/>
      <c r="AP673" s="16"/>
      <c r="AY673" s="61"/>
      <c r="BF673" s="16"/>
      <c r="BO673" s="61"/>
      <c r="BP673" s="16"/>
    </row>
    <row r="674" spans="2:68" ht="12.75" x14ac:dyDescent="0.2">
      <c r="B674" s="61"/>
      <c r="C674" s="61"/>
      <c r="J674" s="16"/>
      <c r="S674" s="61"/>
      <c r="Z674" s="16"/>
      <c r="AI674" s="61"/>
      <c r="AP674" s="16"/>
      <c r="AY674" s="61"/>
      <c r="BF674" s="16"/>
      <c r="BO674" s="61"/>
      <c r="BP674" s="16"/>
    </row>
    <row r="675" spans="2:68" ht="12.75" x14ac:dyDescent="0.2">
      <c r="B675" s="61"/>
      <c r="C675" s="61"/>
      <c r="J675" s="16"/>
      <c r="S675" s="61"/>
      <c r="Z675" s="16"/>
      <c r="AI675" s="61"/>
      <c r="AP675" s="16"/>
      <c r="AY675" s="61"/>
      <c r="BF675" s="16"/>
      <c r="BO675" s="61"/>
      <c r="BP675" s="16"/>
    </row>
    <row r="676" spans="2:68" ht="12.75" x14ac:dyDescent="0.2">
      <c r="B676" s="61"/>
      <c r="C676" s="61"/>
      <c r="J676" s="16"/>
      <c r="S676" s="61"/>
      <c r="Z676" s="16"/>
      <c r="AI676" s="61"/>
      <c r="AP676" s="16"/>
      <c r="AY676" s="61"/>
      <c r="BF676" s="16"/>
      <c r="BO676" s="61"/>
      <c r="BP676" s="16"/>
    </row>
    <row r="677" spans="2:68" ht="12.75" x14ac:dyDescent="0.2">
      <c r="B677" s="61"/>
      <c r="C677" s="61"/>
      <c r="J677" s="16"/>
      <c r="S677" s="61"/>
      <c r="Z677" s="16"/>
      <c r="AI677" s="61"/>
      <c r="AP677" s="16"/>
      <c r="AY677" s="61"/>
      <c r="BF677" s="16"/>
      <c r="BO677" s="61"/>
      <c r="BP677" s="16"/>
    </row>
    <row r="678" spans="2:68" ht="12.75" x14ac:dyDescent="0.2">
      <c r="B678" s="61"/>
      <c r="C678" s="61"/>
      <c r="J678" s="16"/>
      <c r="S678" s="61"/>
      <c r="Z678" s="16"/>
      <c r="AI678" s="61"/>
      <c r="AP678" s="16"/>
      <c r="AY678" s="61"/>
      <c r="BF678" s="16"/>
      <c r="BO678" s="61"/>
      <c r="BP678" s="16"/>
    </row>
    <row r="679" spans="2:68" ht="12.75" x14ac:dyDescent="0.2">
      <c r="B679" s="61"/>
      <c r="C679" s="61"/>
      <c r="J679" s="16"/>
      <c r="S679" s="61"/>
      <c r="Z679" s="16"/>
      <c r="AI679" s="61"/>
      <c r="AP679" s="16"/>
      <c r="AY679" s="61"/>
      <c r="BF679" s="16"/>
      <c r="BO679" s="61"/>
      <c r="BP679" s="16"/>
    </row>
    <row r="680" spans="2:68" ht="12.75" x14ac:dyDescent="0.2">
      <c r="B680" s="61"/>
      <c r="C680" s="61"/>
      <c r="J680" s="16"/>
      <c r="S680" s="61"/>
      <c r="Z680" s="16"/>
      <c r="AI680" s="61"/>
      <c r="AP680" s="16"/>
      <c r="AY680" s="61"/>
      <c r="BF680" s="16"/>
      <c r="BO680" s="61"/>
      <c r="BP680" s="16"/>
    </row>
    <row r="681" spans="2:68" ht="12.75" x14ac:dyDescent="0.2">
      <c r="B681" s="61"/>
      <c r="C681" s="61"/>
      <c r="J681" s="16"/>
      <c r="S681" s="61"/>
      <c r="Z681" s="16"/>
      <c r="AI681" s="61"/>
      <c r="AP681" s="16"/>
      <c r="AY681" s="61"/>
      <c r="BF681" s="16"/>
      <c r="BO681" s="61"/>
      <c r="BP681" s="16"/>
    </row>
    <row r="682" spans="2:68" ht="12.75" x14ac:dyDescent="0.2">
      <c r="B682" s="61"/>
      <c r="C682" s="61"/>
      <c r="J682" s="16"/>
      <c r="S682" s="61"/>
      <c r="Z682" s="16"/>
      <c r="AI682" s="61"/>
      <c r="AP682" s="16"/>
      <c r="AY682" s="61"/>
      <c r="BF682" s="16"/>
      <c r="BO682" s="61"/>
      <c r="BP682" s="16"/>
    </row>
    <row r="683" spans="2:68" ht="12.75" x14ac:dyDescent="0.2">
      <c r="B683" s="61"/>
      <c r="C683" s="61"/>
      <c r="J683" s="16"/>
      <c r="S683" s="61"/>
      <c r="Z683" s="16"/>
      <c r="AI683" s="61"/>
      <c r="AP683" s="16"/>
      <c r="AY683" s="61"/>
      <c r="BF683" s="16"/>
      <c r="BO683" s="61"/>
      <c r="BP683" s="16"/>
    </row>
    <row r="684" spans="2:68" ht="12.75" x14ac:dyDescent="0.2">
      <c r="B684" s="61"/>
      <c r="C684" s="61"/>
      <c r="J684" s="16"/>
      <c r="S684" s="61"/>
      <c r="Z684" s="16"/>
      <c r="AI684" s="61"/>
      <c r="AP684" s="16"/>
      <c r="AY684" s="61"/>
      <c r="BF684" s="16"/>
      <c r="BO684" s="61"/>
      <c r="BP684" s="16"/>
    </row>
    <row r="685" spans="2:68" ht="12.75" x14ac:dyDescent="0.2">
      <c r="B685" s="61"/>
      <c r="C685" s="61"/>
      <c r="J685" s="16"/>
      <c r="S685" s="61"/>
      <c r="Z685" s="16"/>
      <c r="AI685" s="61"/>
      <c r="AP685" s="16"/>
      <c r="AY685" s="61"/>
      <c r="BF685" s="16"/>
      <c r="BO685" s="61"/>
      <c r="BP685" s="16"/>
    </row>
    <row r="686" spans="2:68" ht="12.75" x14ac:dyDescent="0.2">
      <c r="B686" s="61"/>
      <c r="C686" s="61"/>
      <c r="J686" s="16"/>
      <c r="S686" s="61"/>
      <c r="Z686" s="16"/>
      <c r="AI686" s="61"/>
      <c r="AP686" s="16"/>
      <c r="AY686" s="61"/>
      <c r="BF686" s="16"/>
      <c r="BO686" s="61"/>
      <c r="BP686" s="16"/>
    </row>
    <row r="687" spans="2:68" ht="12.75" x14ac:dyDescent="0.2">
      <c r="B687" s="61"/>
      <c r="C687" s="61"/>
      <c r="J687" s="16"/>
      <c r="S687" s="61"/>
      <c r="Z687" s="16"/>
      <c r="AI687" s="61"/>
      <c r="AP687" s="16"/>
      <c r="AY687" s="61"/>
      <c r="BF687" s="16"/>
      <c r="BO687" s="61"/>
      <c r="BP687" s="16"/>
    </row>
    <row r="688" spans="2:68" ht="12.75" x14ac:dyDescent="0.2">
      <c r="B688" s="61"/>
      <c r="C688" s="61"/>
      <c r="J688" s="16"/>
      <c r="S688" s="61"/>
      <c r="Z688" s="16"/>
      <c r="AI688" s="61"/>
      <c r="AP688" s="16"/>
      <c r="AY688" s="61"/>
      <c r="BF688" s="16"/>
      <c r="BO688" s="61"/>
      <c r="BP688" s="16"/>
    </row>
    <row r="689" spans="2:68" ht="12.75" x14ac:dyDescent="0.2">
      <c r="B689" s="61"/>
      <c r="C689" s="61"/>
      <c r="J689" s="16"/>
      <c r="S689" s="61"/>
      <c r="Z689" s="16"/>
      <c r="AI689" s="61"/>
      <c r="AP689" s="16"/>
      <c r="AY689" s="61"/>
      <c r="BF689" s="16"/>
      <c r="BO689" s="61"/>
      <c r="BP689" s="16"/>
    </row>
    <row r="690" spans="2:68" ht="12.75" x14ac:dyDescent="0.2">
      <c r="B690" s="61"/>
      <c r="C690" s="61"/>
      <c r="J690" s="16"/>
      <c r="S690" s="61"/>
      <c r="Z690" s="16"/>
      <c r="AI690" s="61"/>
      <c r="AP690" s="16"/>
      <c r="AY690" s="61"/>
      <c r="BF690" s="16"/>
      <c r="BO690" s="61"/>
      <c r="BP690" s="16"/>
    </row>
    <row r="691" spans="2:68" ht="12.75" x14ac:dyDescent="0.2">
      <c r="B691" s="61"/>
      <c r="C691" s="61"/>
      <c r="J691" s="16"/>
      <c r="S691" s="61"/>
      <c r="Z691" s="16"/>
      <c r="AI691" s="61"/>
      <c r="AP691" s="16"/>
      <c r="AY691" s="61"/>
      <c r="BF691" s="16"/>
      <c r="BO691" s="61"/>
      <c r="BP691" s="16"/>
    </row>
    <row r="692" spans="2:68" ht="12.75" x14ac:dyDescent="0.2">
      <c r="B692" s="61"/>
      <c r="C692" s="61"/>
      <c r="J692" s="16"/>
      <c r="S692" s="61"/>
      <c r="Z692" s="16"/>
      <c r="AI692" s="61"/>
      <c r="AP692" s="16"/>
      <c r="AY692" s="61"/>
      <c r="BF692" s="16"/>
      <c r="BO692" s="61"/>
      <c r="BP692" s="16"/>
    </row>
    <row r="693" spans="2:68" ht="12.75" x14ac:dyDescent="0.2">
      <c r="B693" s="61"/>
      <c r="C693" s="61"/>
      <c r="J693" s="16"/>
      <c r="S693" s="61"/>
      <c r="Z693" s="16"/>
      <c r="AI693" s="61"/>
      <c r="AP693" s="16"/>
      <c r="AY693" s="61"/>
      <c r="BF693" s="16"/>
      <c r="BO693" s="61"/>
      <c r="BP693" s="16"/>
    </row>
    <row r="694" spans="2:68" ht="12.75" x14ac:dyDescent="0.2">
      <c r="B694" s="61"/>
      <c r="C694" s="61"/>
      <c r="J694" s="16"/>
      <c r="S694" s="61"/>
      <c r="Z694" s="16"/>
      <c r="AI694" s="61"/>
      <c r="AP694" s="16"/>
      <c r="AY694" s="61"/>
      <c r="BF694" s="16"/>
      <c r="BO694" s="61"/>
      <c r="BP694" s="16"/>
    </row>
    <row r="695" spans="2:68" ht="12.75" x14ac:dyDescent="0.2">
      <c r="B695" s="61"/>
      <c r="C695" s="61"/>
      <c r="J695" s="16"/>
      <c r="S695" s="61"/>
      <c r="Z695" s="16"/>
      <c r="AI695" s="61"/>
      <c r="AP695" s="16"/>
      <c r="AY695" s="61"/>
      <c r="BF695" s="16"/>
      <c r="BO695" s="61"/>
      <c r="BP695" s="16"/>
    </row>
    <row r="696" spans="2:68" ht="12.75" x14ac:dyDescent="0.2">
      <c r="B696" s="61"/>
      <c r="C696" s="61"/>
      <c r="J696" s="16"/>
      <c r="S696" s="61"/>
      <c r="Z696" s="16"/>
      <c r="AI696" s="61"/>
      <c r="AP696" s="16"/>
      <c r="AY696" s="61"/>
      <c r="BF696" s="16"/>
      <c r="BO696" s="61"/>
      <c r="BP696" s="16"/>
    </row>
    <row r="697" spans="2:68" ht="12.75" x14ac:dyDescent="0.2">
      <c r="B697" s="61"/>
      <c r="C697" s="61"/>
      <c r="J697" s="16"/>
      <c r="S697" s="61"/>
      <c r="Z697" s="16"/>
      <c r="AI697" s="61"/>
      <c r="AP697" s="16"/>
      <c r="AY697" s="61"/>
      <c r="BF697" s="16"/>
      <c r="BO697" s="61"/>
      <c r="BP697" s="16"/>
    </row>
    <row r="698" spans="2:68" ht="12.75" x14ac:dyDescent="0.2">
      <c r="B698" s="61"/>
      <c r="C698" s="61"/>
      <c r="J698" s="16"/>
      <c r="S698" s="61"/>
      <c r="Z698" s="16"/>
      <c r="AI698" s="61"/>
      <c r="AP698" s="16"/>
      <c r="AY698" s="61"/>
      <c r="BF698" s="16"/>
      <c r="BO698" s="61"/>
      <c r="BP698" s="16"/>
    </row>
    <row r="699" spans="2:68" ht="12.75" x14ac:dyDescent="0.2">
      <c r="B699" s="61"/>
      <c r="C699" s="61"/>
      <c r="J699" s="16"/>
      <c r="S699" s="61"/>
      <c r="Z699" s="16"/>
      <c r="AI699" s="61"/>
      <c r="AP699" s="16"/>
      <c r="AY699" s="61"/>
      <c r="BF699" s="16"/>
      <c r="BO699" s="61"/>
      <c r="BP699" s="16"/>
    </row>
    <row r="700" spans="2:68" ht="12.75" x14ac:dyDescent="0.2">
      <c r="B700" s="61"/>
      <c r="C700" s="61"/>
      <c r="J700" s="16"/>
      <c r="S700" s="61"/>
      <c r="Z700" s="16"/>
      <c r="AI700" s="61"/>
      <c r="AP700" s="16"/>
      <c r="AY700" s="61"/>
      <c r="BF700" s="16"/>
      <c r="BO700" s="61"/>
      <c r="BP700" s="16"/>
    </row>
    <row r="701" spans="2:68" ht="12.75" x14ac:dyDescent="0.2">
      <c r="B701" s="61"/>
      <c r="C701" s="61"/>
      <c r="J701" s="16"/>
      <c r="S701" s="61"/>
      <c r="Z701" s="16"/>
      <c r="AI701" s="61"/>
      <c r="AP701" s="16"/>
      <c r="AY701" s="61"/>
      <c r="BF701" s="16"/>
      <c r="BO701" s="61"/>
      <c r="BP701" s="16"/>
    </row>
    <row r="702" spans="2:68" ht="12.75" x14ac:dyDescent="0.2">
      <c r="B702" s="61"/>
      <c r="C702" s="61"/>
      <c r="J702" s="16"/>
      <c r="S702" s="61"/>
      <c r="Z702" s="16"/>
      <c r="AI702" s="61"/>
      <c r="AP702" s="16"/>
      <c r="AY702" s="61"/>
      <c r="BF702" s="16"/>
      <c r="BO702" s="61"/>
      <c r="BP702" s="16"/>
    </row>
    <row r="703" spans="2:68" ht="12.75" x14ac:dyDescent="0.2">
      <c r="B703" s="61"/>
      <c r="C703" s="61"/>
      <c r="J703" s="16"/>
      <c r="S703" s="61"/>
      <c r="Z703" s="16"/>
      <c r="AI703" s="61"/>
      <c r="AP703" s="16"/>
      <c r="AY703" s="61"/>
      <c r="BF703" s="16"/>
      <c r="BO703" s="61"/>
      <c r="BP703" s="16"/>
    </row>
    <row r="704" spans="2:68" ht="12.75" x14ac:dyDescent="0.2">
      <c r="B704" s="61"/>
      <c r="C704" s="61"/>
      <c r="J704" s="16"/>
      <c r="S704" s="61"/>
      <c r="Z704" s="16"/>
      <c r="AI704" s="61"/>
      <c r="AP704" s="16"/>
      <c r="AY704" s="61"/>
      <c r="BF704" s="16"/>
      <c r="BO704" s="61"/>
      <c r="BP704" s="16"/>
    </row>
    <row r="705" spans="2:68" ht="12.75" x14ac:dyDescent="0.2">
      <c r="B705" s="61"/>
      <c r="C705" s="61"/>
      <c r="J705" s="16"/>
      <c r="S705" s="61"/>
      <c r="Z705" s="16"/>
      <c r="AI705" s="61"/>
      <c r="AP705" s="16"/>
      <c r="AY705" s="61"/>
      <c r="BF705" s="16"/>
      <c r="BO705" s="61"/>
      <c r="BP705" s="16"/>
    </row>
    <row r="706" spans="2:68" ht="12.75" x14ac:dyDescent="0.2">
      <c r="B706" s="61"/>
      <c r="C706" s="61"/>
      <c r="J706" s="16"/>
      <c r="S706" s="61"/>
      <c r="Z706" s="16"/>
      <c r="AI706" s="61"/>
      <c r="AP706" s="16"/>
      <c r="AY706" s="61"/>
      <c r="BF706" s="16"/>
      <c r="BO706" s="61"/>
      <c r="BP706" s="16"/>
    </row>
    <row r="707" spans="2:68" ht="12.75" x14ac:dyDescent="0.2">
      <c r="B707" s="61"/>
      <c r="C707" s="61"/>
      <c r="J707" s="16"/>
      <c r="S707" s="61"/>
      <c r="Z707" s="16"/>
      <c r="AI707" s="61"/>
      <c r="AP707" s="16"/>
      <c r="AY707" s="61"/>
      <c r="BF707" s="16"/>
      <c r="BO707" s="61"/>
      <c r="BP707" s="16"/>
    </row>
    <row r="708" spans="2:68" ht="12.75" x14ac:dyDescent="0.2">
      <c r="B708" s="61"/>
      <c r="C708" s="61"/>
      <c r="J708" s="16"/>
      <c r="S708" s="61"/>
      <c r="Z708" s="16"/>
      <c r="AI708" s="61"/>
      <c r="AP708" s="16"/>
      <c r="AY708" s="61"/>
      <c r="BF708" s="16"/>
      <c r="BO708" s="61"/>
      <c r="BP708" s="16"/>
    </row>
    <row r="709" spans="2:68" ht="12.75" x14ac:dyDescent="0.2">
      <c r="B709" s="61"/>
      <c r="C709" s="61"/>
      <c r="J709" s="16"/>
      <c r="S709" s="61"/>
      <c r="Z709" s="16"/>
      <c r="AI709" s="61"/>
      <c r="AP709" s="16"/>
      <c r="AY709" s="61"/>
      <c r="BF709" s="16"/>
      <c r="BO709" s="61"/>
      <c r="BP709" s="16"/>
    </row>
    <row r="710" spans="2:68" ht="12.75" x14ac:dyDescent="0.2">
      <c r="B710" s="61"/>
      <c r="C710" s="61"/>
      <c r="J710" s="16"/>
      <c r="S710" s="61"/>
      <c r="Z710" s="16"/>
      <c r="AI710" s="61"/>
      <c r="AP710" s="16"/>
      <c r="AY710" s="61"/>
      <c r="BF710" s="16"/>
      <c r="BO710" s="61"/>
      <c r="BP710" s="16"/>
    </row>
    <row r="711" spans="2:68" ht="12.75" x14ac:dyDescent="0.2">
      <c r="B711" s="61"/>
      <c r="C711" s="61"/>
      <c r="J711" s="16"/>
      <c r="S711" s="61"/>
      <c r="Z711" s="16"/>
      <c r="AI711" s="61"/>
      <c r="AP711" s="16"/>
      <c r="AY711" s="61"/>
      <c r="BF711" s="16"/>
      <c r="BO711" s="61"/>
      <c r="BP711" s="16"/>
    </row>
    <row r="712" spans="2:68" ht="12.75" x14ac:dyDescent="0.2">
      <c r="B712" s="61"/>
      <c r="C712" s="61"/>
      <c r="J712" s="16"/>
      <c r="S712" s="61"/>
      <c r="Z712" s="16"/>
      <c r="AI712" s="61"/>
      <c r="AP712" s="16"/>
      <c r="AY712" s="61"/>
      <c r="BF712" s="16"/>
      <c r="BO712" s="61"/>
      <c r="BP712" s="16"/>
    </row>
    <row r="713" spans="2:68" ht="12.75" x14ac:dyDescent="0.2">
      <c r="B713" s="61"/>
      <c r="C713" s="61"/>
      <c r="J713" s="16"/>
      <c r="S713" s="61"/>
      <c r="Z713" s="16"/>
      <c r="AI713" s="61"/>
      <c r="AP713" s="16"/>
      <c r="AY713" s="61"/>
      <c r="BF713" s="16"/>
      <c r="BO713" s="61"/>
      <c r="BP713" s="16"/>
    </row>
    <row r="714" spans="2:68" ht="12.75" x14ac:dyDescent="0.2">
      <c r="B714" s="61"/>
      <c r="C714" s="61"/>
      <c r="J714" s="16"/>
      <c r="S714" s="61"/>
      <c r="Z714" s="16"/>
      <c r="AI714" s="61"/>
      <c r="AP714" s="16"/>
      <c r="AY714" s="61"/>
      <c r="BF714" s="16"/>
      <c r="BO714" s="61"/>
      <c r="BP714" s="16"/>
    </row>
    <row r="715" spans="2:68" ht="12.75" x14ac:dyDescent="0.2">
      <c r="B715" s="61"/>
      <c r="C715" s="61"/>
      <c r="J715" s="16"/>
      <c r="S715" s="61"/>
      <c r="Z715" s="16"/>
      <c r="AI715" s="61"/>
      <c r="AP715" s="16"/>
      <c r="AY715" s="61"/>
      <c r="BF715" s="16"/>
      <c r="BO715" s="61"/>
      <c r="BP715" s="16"/>
    </row>
    <row r="716" spans="2:68" ht="12.75" x14ac:dyDescent="0.2">
      <c r="B716" s="61"/>
      <c r="C716" s="61"/>
      <c r="J716" s="16"/>
      <c r="S716" s="61"/>
      <c r="Z716" s="16"/>
      <c r="AI716" s="61"/>
      <c r="AP716" s="16"/>
      <c r="AY716" s="61"/>
      <c r="BF716" s="16"/>
      <c r="BO716" s="61"/>
      <c r="BP716" s="16"/>
    </row>
    <row r="717" spans="2:68" ht="12.75" x14ac:dyDescent="0.2">
      <c r="B717" s="61"/>
      <c r="C717" s="61"/>
      <c r="J717" s="16"/>
      <c r="S717" s="61"/>
      <c r="Z717" s="16"/>
      <c r="AI717" s="61"/>
      <c r="AP717" s="16"/>
      <c r="AY717" s="61"/>
      <c r="BF717" s="16"/>
      <c r="BO717" s="61"/>
      <c r="BP717" s="16"/>
    </row>
    <row r="718" spans="2:68" ht="12.75" x14ac:dyDescent="0.2">
      <c r="B718" s="61"/>
      <c r="C718" s="61"/>
      <c r="J718" s="16"/>
      <c r="S718" s="61"/>
      <c r="Z718" s="16"/>
      <c r="AI718" s="61"/>
      <c r="AP718" s="16"/>
      <c r="AY718" s="61"/>
      <c r="BF718" s="16"/>
      <c r="BO718" s="61"/>
      <c r="BP718" s="16"/>
    </row>
    <row r="719" spans="2:68" ht="12.75" x14ac:dyDescent="0.2">
      <c r="B719" s="61"/>
      <c r="C719" s="61"/>
      <c r="J719" s="16"/>
      <c r="S719" s="61"/>
      <c r="Z719" s="16"/>
      <c r="AI719" s="61"/>
      <c r="AP719" s="16"/>
      <c r="AY719" s="61"/>
      <c r="BF719" s="16"/>
      <c r="BO719" s="61"/>
      <c r="BP719" s="16"/>
    </row>
    <row r="720" spans="2:68" ht="12.75" x14ac:dyDescent="0.2">
      <c r="B720" s="61"/>
      <c r="C720" s="61"/>
      <c r="J720" s="16"/>
      <c r="S720" s="61"/>
      <c r="Z720" s="16"/>
      <c r="AI720" s="61"/>
      <c r="AP720" s="16"/>
      <c r="AY720" s="61"/>
      <c r="BF720" s="16"/>
      <c r="BO720" s="61"/>
      <c r="BP720" s="16"/>
    </row>
    <row r="721" spans="2:68" ht="12.75" x14ac:dyDescent="0.2">
      <c r="B721" s="61"/>
      <c r="C721" s="61"/>
      <c r="J721" s="16"/>
      <c r="S721" s="61"/>
      <c r="Z721" s="16"/>
      <c r="AI721" s="61"/>
      <c r="AP721" s="16"/>
      <c r="AY721" s="61"/>
      <c r="BF721" s="16"/>
      <c r="BO721" s="61"/>
      <c r="BP721" s="16"/>
    </row>
    <row r="722" spans="2:68" ht="12.75" x14ac:dyDescent="0.2">
      <c r="B722" s="61"/>
      <c r="C722" s="61"/>
      <c r="J722" s="16"/>
      <c r="S722" s="61"/>
      <c r="Z722" s="16"/>
      <c r="AI722" s="61"/>
      <c r="AP722" s="16"/>
      <c r="AY722" s="61"/>
      <c r="BF722" s="16"/>
      <c r="BO722" s="61"/>
      <c r="BP722" s="16"/>
    </row>
    <row r="723" spans="2:68" ht="12.75" x14ac:dyDescent="0.2">
      <c r="B723" s="61"/>
      <c r="C723" s="61"/>
      <c r="J723" s="16"/>
      <c r="S723" s="61"/>
      <c r="Z723" s="16"/>
      <c r="AI723" s="61"/>
      <c r="AP723" s="16"/>
      <c r="AY723" s="61"/>
      <c r="BF723" s="16"/>
      <c r="BO723" s="61"/>
      <c r="BP723" s="16"/>
    </row>
    <row r="724" spans="2:68" ht="12.75" x14ac:dyDescent="0.2">
      <c r="B724" s="61"/>
      <c r="C724" s="61"/>
      <c r="J724" s="16"/>
      <c r="S724" s="61"/>
      <c r="Z724" s="16"/>
      <c r="AI724" s="61"/>
      <c r="AP724" s="16"/>
      <c r="AY724" s="61"/>
      <c r="BF724" s="16"/>
      <c r="BO724" s="61"/>
      <c r="BP724" s="16"/>
    </row>
    <row r="725" spans="2:68" ht="12.75" x14ac:dyDescent="0.2">
      <c r="B725" s="61"/>
      <c r="C725" s="61"/>
      <c r="J725" s="16"/>
      <c r="S725" s="61"/>
      <c r="Z725" s="16"/>
      <c r="AI725" s="61"/>
      <c r="AP725" s="16"/>
      <c r="AY725" s="61"/>
      <c r="BF725" s="16"/>
      <c r="BO725" s="61"/>
      <c r="BP725" s="16"/>
    </row>
    <row r="726" spans="2:68" ht="12.75" x14ac:dyDescent="0.2">
      <c r="B726" s="61"/>
      <c r="C726" s="61"/>
      <c r="J726" s="16"/>
      <c r="S726" s="61"/>
      <c r="Z726" s="16"/>
      <c r="AI726" s="61"/>
      <c r="AP726" s="16"/>
      <c r="AY726" s="61"/>
      <c r="BF726" s="16"/>
      <c r="BO726" s="61"/>
      <c r="BP726" s="16"/>
    </row>
    <row r="727" spans="2:68" ht="12.75" x14ac:dyDescent="0.2">
      <c r="B727" s="61"/>
      <c r="C727" s="61"/>
      <c r="J727" s="16"/>
      <c r="S727" s="61"/>
      <c r="Z727" s="16"/>
      <c r="AI727" s="61"/>
      <c r="AP727" s="16"/>
      <c r="AY727" s="61"/>
      <c r="BF727" s="16"/>
      <c r="BO727" s="61"/>
      <c r="BP727" s="16"/>
    </row>
    <row r="728" spans="2:68" ht="12.75" x14ac:dyDescent="0.2">
      <c r="B728" s="61"/>
      <c r="C728" s="61"/>
      <c r="J728" s="16"/>
      <c r="S728" s="61"/>
      <c r="Z728" s="16"/>
      <c r="AI728" s="61"/>
      <c r="AP728" s="16"/>
      <c r="AY728" s="61"/>
      <c r="BF728" s="16"/>
      <c r="BO728" s="61"/>
      <c r="BP728" s="16"/>
    </row>
    <row r="729" spans="2:68" ht="12.75" x14ac:dyDescent="0.2">
      <c r="B729" s="61"/>
      <c r="C729" s="61"/>
      <c r="J729" s="16"/>
      <c r="S729" s="61"/>
      <c r="Z729" s="16"/>
      <c r="AI729" s="61"/>
      <c r="AP729" s="16"/>
      <c r="AY729" s="61"/>
      <c r="BF729" s="16"/>
      <c r="BO729" s="61"/>
      <c r="BP729" s="16"/>
    </row>
    <row r="730" spans="2:68" ht="12.75" x14ac:dyDescent="0.2">
      <c r="B730" s="61"/>
      <c r="C730" s="61"/>
      <c r="J730" s="16"/>
      <c r="S730" s="61"/>
      <c r="Z730" s="16"/>
      <c r="AI730" s="61"/>
      <c r="AP730" s="16"/>
      <c r="AY730" s="61"/>
      <c r="BF730" s="16"/>
      <c r="BO730" s="61"/>
      <c r="BP730" s="16"/>
    </row>
    <row r="731" spans="2:68" ht="12.75" x14ac:dyDescent="0.2">
      <c r="B731" s="61"/>
      <c r="C731" s="61"/>
      <c r="J731" s="16"/>
      <c r="S731" s="61"/>
      <c r="Z731" s="16"/>
      <c r="AI731" s="61"/>
      <c r="AP731" s="16"/>
      <c r="AY731" s="61"/>
      <c r="BF731" s="16"/>
      <c r="BO731" s="61"/>
      <c r="BP731" s="16"/>
    </row>
    <row r="732" spans="2:68" ht="12.75" x14ac:dyDescent="0.2">
      <c r="B732" s="61"/>
      <c r="C732" s="61"/>
      <c r="J732" s="16"/>
      <c r="S732" s="61"/>
      <c r="Z732" s="16"/>
      <c r="AI732" s="61"/>
      <c r="AP732" s="16"/>
      <c r="AY732" s="61"/>
      <c r="BF732" s="16"/>
      <c r="BO732" s="61"/>
      <c r="BP732" s="16"/>
    </row>
    <row r="733" spans="2:68" ht="12.75" x14ac:dyDescent="0.2">
      <c r="B733" s="61"/>
      <c r="C733" s="61"/>
      <c r="J733" s="16"/>
      <c r="S733" s="61"/>
      <c r="Z733" s="16"/>
      <c r="AI733" s="61"/>
      <c r="AP733" s="16"/>
      <c r="AY733" s="61"/>
      <c r="BF733" s="16"/>
      <c r="BO733" s="61"/>
      <c r="BP733" s="16"/>
    </row>
    <row r="734" spans="2:68" ht="12.75" x14ac:dyDescent="0.2">
      <c r="B734" s="61"/>
      <c r="C734" s="61"/>
      <c r="J734" s="16"/>
      <c r="S734" s="61"/>
      <c r="Z734" s="16"/>
      <c r="AI734" s="61"/>
      <c r="AP734" s="16"/>
      <c r="AY734" s="61"/>
      <c r="BF734" s="16"/>
      <c r="BO734" s="61"/>
      <c r="BP734" s="16"/>
    </row>
    <row r="735" spans="2:68" ht="12.75" x14ac:dyDescent="0.2">
      <c r="B735" s="61"/>
      <c r="C735" s="61"/>
      <c r="J735" s="16"/>
      <c r="S735" s="61"/>
      <c r="Z735" s="16"/>
      <c r="AI735" s="61"/>
      <c r="AP735" s="16"/>
      <c r="AY735" s="61"/>
      <c r="BF735" s="16"/>
      <c r="BO735" s="61"/>
      <c r="BP735" s="16"/>
    </row>
    <row r="736" spans="2:68" ht="12.75" x14ac:dyDescent="0.2">
      <c r="B736" s="61"/>
      <c r="C736" s="61"/>
      <c r="J736" s="16"/>
      <c r="S736" s="61"/>
      <c r="Z736" s="16"/>
      <c r="AI736" s="61"/>
      <c r="AP736" s="16"/>
      <c r="AY736" s="61"/>
      <c r="BF736" s="16"/>
      <c r="BO736" s="61"/>
      <c r="BP736" s="16"/>
    </row>
    <row r="737" spans="2:68" ht="12.75" x14ac:dyDescent="0.2">
      <c r="B737" s="61"/>
      <c r="C737" s="61"/>
      <c r="J737" s="16"/>
      <c r="S737" s="61"/>
      <c r="Z737" s="16"/>
      <c r="AI737" s="61"/>
      <c r="AP737" s="16"/>
      <c r="AY737" s="61"/>
      <c r="BF737" s="16"/>
      <c r="BO737" s="61"/>
      <c r="BP737" s="16"/>
    </row>
    <row r="738" spans="2:68" ht="12.75" x14ac:dyDescent="0.2">
      <c r="B738" s="61"/>
      <c r="C738" s="61"/>
      <c r="J738" s="16"/>
      <c r="S738" s="61"/>
      <c r="Z738" s="16"/>
      <c r="AI738" s="61"/>
      <c r="AP738" s="16"/>
      <c r="AY738" s="61"/>
      <c r="BF738" s="16"/>
      <c r="BO738" s="61"/>
      <c r="BP738" s="16"/>
    </row>
    <row r="739" spans="2:68" ht="12.75" x14ac:dyDescent="0.2">
      <c r="B739" s="61"/>
      <c r="C739" s="61"/>
      <c r="J739" s="16"/>
      <c r="S739" s="61"/>
      <c r="Z739" s="16"/>
      <c r="AI739" s="61"/>
      <c r="AP739" s="16"/>
      <c r="AY739" s="61"/>
      <c r="BF739" s="16"/>
      <c r="BO739" s="61"/>
      <c r="BP739" s="16"/>
    </row>
    <row r="740" spans="2:68" ht="12.75" x14ac:dyDescent="0.2">
      <c r="B740" s="61"/>
      <c r="C740" s="61"/>
      <c r="J740" s="16"/>
      <c r="S740" s="61"/>
      <c r="Z740" s="16"/>
      <c r="AI740" s="61"/>
      <c r="AP740" s="16"/>
      <c r="AY740" s="61"/>
      <c r="BF740" s="16"/>
      <c r="BO740" s="61"/>
      <c r="BP740" s="16"/>
    </row>
    <row r="741" spans="2:68" ht="12.75" x14ac:dyDescent="0.2">
      <c r="B741" s="61"/>
      <c r="C741" s="61"/>
      <c r="J741" s="16"/>
      <c r="S741" s="61"/>
      <c r="Z741" s="16"/>
      <c r="AI741" s="61"/>
      <c r="AP741" s="16"/>
      <c r="AY741" s="61"/>
      <c r="BF741" s="16"/>
      <c r="BO741" s="61"/>
      <c r="BP741" s="16"/>
    </row>
    <row r="742" spans="2:68" ht="12.75" x14ac:dyDescent="0.2">
      <c r="B742" s="61"/>
      <c r="C742" s="61"/>
      <c r="J742" s="16"/>
      <c r="S742" s="61"/>
      <c r="Z742" s="16"/>
      <c r="AI742" s="61"/>
      <c r="AP742" s="16"/>
      <c r="AY742" s="61"/>
      <c r="BF742" s="16"/>
      <c r="BO742" s="61"/>
      <c r="BP742" s="16"/>
    </row>
    <row r="743" spans="2:68" ht="12.75" x14ac:dyDescent="0.2">
      <c r="B743" s="61"/>
      <c r="C743" s="61"/>
      <c r="J743" s="16"/>
      <c r="S743" s="61"/>
      <c r="Z743" s="16"/>
      <c r="AI743" s="61"/>
      <c r="AP743" s="16"/>
      <c r="AY743" s="61"/>
      <c r="BF743" s="16"/>
      <c r="BO743" s="61"/>
      <c r="BP743" s="16"/>
    </row>
    <row r="744" spans="2:68" ht="12.75" x14ac:dyDescent="0.2">
      <c r="B744" s="61"/>
      <c r="C744" s="61"/>
      <c r="J744" s="16"/>
      <c r="S744" s="61"/>
      <c r="Z744" s="16"/>
      <c r="AI744" s="61"/>
      <c r="AP744" s="16"/>
      <c r="AY744" s="61"/>
      <c r="BF744" s="16"/>
      <c r="BO744" s="61"/>
      <c r="BP744" s="16"/>
    </row>
    <row r="745" spans="2:68" ht="12.75" x14ac:dyDescent="0.2">
      <c r="B745" s="61"/>
      <c r="C745" s="61"/>
      <c r="J745" s="16"/>
      <c r="S745" s="61"/>
      <c r="Z745" s="16"/>
      <c r="AI745" s="61"/>
      <c r="AP745" s="16"/>
      <c r="AY745" s="61"/>
      <c r="BF745" s="16"/>
      <c r="BO745" s="61"/>
      <c r="BP745" s="16"/>
    </row>
    <row r="746" spans="2:68" ht="12.75" x14ac:dyDescent="0.2">
      <c r="B746" s="61"/>
      <c r="C746" s="61"/>
      <c r="J746" s="16"/>
      <c r="S746" s="61"/>
      <c r="Z746" s="16"/>
      <c r="AI746" s="61"/>
      <c r="AP746" s="16"/>
      <c r="AY746" s="61"/>
      <c r="BF746" s="16"/>
      <c r="BO746" s="61"/>
      <c r="BP746" s="16"/>
    </row>
    <row r="747" spans="2:68" ht="12.75" x14ac:dyDescent="0.2">
      <c r="B747" s="61"/>
      <c r="C747" s="61"/>
      <c r="J747" s="16"/>
      <c r="S747" s="61"/>
      <c r="Z747" s="16"/>
      <c r="AI747" s="61"/>
      <c r="AP747" s="16"/>
      <c r="AY747" s="61"/>
      <c r="BF747" s="16"/>
      <c r="BO747" s="61"/>
      <c r="BP747" s="16"/>
    </row>
    <row r="748" spans="2:68" ht="12.75" x14ac:dyDescent="0.2">
      <c r="B748" s="61"/>
      <c r="C748" s="61"/>
      <c r="J748" s="16"/>
      <c r="S748" s="61"/>
      <c r="Z748" s="16"/>
      <c r="AI748" s="61"/>
      <c r="AP748" s="16"/>
      <c r="AY748" s="61"/>
      <c r="BF748" s="16"/>
      <c r="BO748" s="61"/>
      <c r="BP748" s="16"/>
    </row>
    <row r="749" spans="2:68" ht="12.75" x14ac:dyDescent="0.2">
      <c r="B749" s="61"/>
      <c r="C749" s="61"/>
      <c r="J749" s="16"/>
      <c r="S749" s="61"/>
      <c r="Z749" s="16"/>
      <c r="AI749" s="61"/>
      <c r="AP749" s="16"/>
      <c r="AY749" s="61"/>
      <c r="BF749" s="16"/>
      <c r="BO749" s="61"/>
      <c r="BP749" s="16"/>
    </row>
    <row r="750" spans="2:68" ht="12.75" x14ac:dyDescent="0.2">
      <c r="B750" s="61"/>
      <c r="C750" s="61"/>
      <c r="J750" s="16"/>
      <c r="S750" s="61"/>
      <c r="Z750" s="16"/>
      <c r="AI750" s="61"/>
      <c r="AP750" s="16"/>
      <c r="AY750" s="61"/>
      <c r="BF750" s="16"/>
      <c r="BO750" s="61"/>
      <c r="BP750" s="16"/>
    </row>
    <row r="751" spans="2:68" ht="12.75" x14ac:dyDescent="0.2">
      <c r="B751" s="61"/>
      <c r="C751" s="61"/>
      <c r="J751" s="16"/>
      <c r="S751" s="61"/>
      <c r="Z751" s="16"/>
      <c r="AI751" s="61"/>
      <c r="AP751" s="16"/>
      <c r="AY751" s="61"/>
      <c r="BF751" s="16"/>
      <c r="BO751" s="61"/>
      <c r="BP751" s="16"/>
    </row>
    <row r="752" spans="2:68" ht="12.75" x14ac:dyDescent="0.2">
      <c r="B752" s="61"/>
      <c r="C752" s="61"/>
      <c r="J752" s="16"/>
      <c r="S752" s="61"/>
      <c r="Z752" s="16"/>
      <c r="AI752" s="61"/>
      <c r="AP752" s="16"/>
      <c r="AY752" s="61"/>
      <c r="BF752" s="16"/>
      <c r="BO752" s="61"/>
      <c r="BP752" s="16"/>
    </row>
    <row r="753" spans="2:68" ht="12.75" x14ac:dyDescent="0.2">
      <c r="B753" s="61"/>
      <c r="C753" s="61"/>
      <c r="J753" s="16"/>
      <c r="S753" s="61"/>
      <c r="Z753" s="16"/>
      <c r="AI753" s="61"/>
      <c r="AP753" s="16"/>
      <c r="AY753" s="61"/>
      <c r="BF753" s="16"/>
      <c r="BO753" s="61"/>
      <c r="BP753" s="16"/>
    </row>
    <row r="754" spans="2:68" ht="12.75" x14ac:dyDescent="0.2">
      <c r="B754" s="61"/>
      <c r="C754" s="61"/>
      <c r="J754" s="16"/>
      <c r="S754" s="61"/>
      <c r="Z754" s="16"/>
      <c r="AI754" s="61"/>
      <c r="AP754" s="16"/>
      <c r="AY754" s="61"/>
      <c r="BF754" s="16"/>
      <c r="BO754" s="61"/>
      <c r="BP754" s="16"/>
    </row>
    <row r="755" spans="2:68" ht="12.75" x14ac:dyDescent="0.2">
      <c r="B755" s="61"/>
      <c r="C755" s="61"/>
      <c r="J755" s="16"/>
      <c r="S755" s="61"/>
      <c r="Z755" s="16"/>
      <c r="AI755" s="61"/>
      <c r="AP755" s="16"/>
      <c r="AY755" s="61"/>
      <c r="BF755" s="16"/>
      <c r="BO755" s="61"/>
      <c r="BP755" s="16"/>
    </row>
    <row r="756" spans="2:68" ht="12.75" x14ac:dyDescent="0.2">
      <c r="B756" s="61"/>
      <c r="C756" s="61"/>
      <c r="J756" s="16"/>
      <c r="S756" s="61"/>
      <c r="Z756" s="16"/>
      <c r="AI756" s="61"/>
      <c r="AP756" s="16"/>
      <c r="AY756" s="61"/>
      <c r="BF756" s="16"/>
      <c r="BO756" s="61"/>
      <c r="BP756" s="16"/>
    </row>
    <row r="757" spans="2:68" ht="12.75" x14ac:dyDescent="0.2">
      <c r="B757" s="61"/>
      <c r="C757" s="61"/>
      <c r="J757" s="16"/>
      <c r="S757" s="61"/>
      <c r="Z757" s="16"/>
      <c r="AI757" s="61"/>
      <c r="AP757" s="16"/>
      <c r="AY757" s="61"/>
      <c r="BF757" s="16"/>
      <c r="BO757" s="61"/>
      <c r="BP757" s="16"/>
    </row>
    <row r="758" spans="2:68" ht="12.75" x14ac:dyDescent="0.2">
      <c r="B758" s="61"/>
      <c r="C758" s="61"/>
      <c r="J758" s="16"/>
      <c r="S758" s="61"/>
      <c r="Z758" s="16"/>
      <c r="AI758" s="61"/>
      <c r="AP758" s="16"/>
      <c r="AY758" s="61"/>
      <c r="BF758" s="16"/>
      <c r="BO758" s="61"/>
      <c r="BP758" s="16"/>
    </row>
    <row r="759" spans="2:68" ht="12.75" x14ac:dyDescent="0.2">
      <c r="B759" s="61"/>
      <c r="C759" s="61"/>
      <c r="J759" s="16"/>
      <c r="S759" s="61"/>
      <c r="Z759" s="16"/>
      <c r="AI759" s="61"/>
      <c r="AP759" s="16"/>
      <c r="AY759" s="61"/>
      <c r="BF759" s="16"/>
      <c r="BO759" s="61"/>
      <c r="BP759" s="16"/>
    </row>
    <row r="760" spans="2:68" ht="12.75" x14ac:dyDescent="0.2">
      <c r="B760" s="61"/>
      <c r="C760" s="61"/>
      <c r="J760" s="16"/>
      <c r="S760" s="61"/>
      <c r="Z760" s="16"/>
      <c r="AI760" s="61"/>
      <c r="AP760" s="16"/>
      <c r="AY760" s="61"/>
      <c r="BF760" s="16"/>
      <c r="BO760" s="61"/>
      <c r="BP760" s="16"/>
    </row>
    <row r="761" spans="2:68" ht="12.75" x14ac:dyDescent="0.2">
      <c r="B761" s="61"/>
      <c r="C761" s="61"/>
      <c r="J761" s="16"/>
      <c r="S761" s="61"/>
      <c r="Z761" s="16"/>
      <c r="AI761" s="61"/>
      <c r="AP761" s="16"/>
      <c r="AY761" s="61"/>
      <c r="BF761" s="16"/>
      <c r="BO761" s="61"/>
      <c r="BP761" s="16"/>
    </row>
    <row r="762" spans="2:68" ht="12.75" x14ac:dyDescent="0.2">
      <c r="B762" s="61"/>
      <c r="C762" s="61"/>
      <c r="J762" s="16"/>
      <c r="S762" s="61"/>
      <c r="Z762" s="16"/>
      <c r="AI762" s="61"/>
      <c r="AP762" s="16"/>
      <c r="AY762" s="61"/>
      <c r="BF762" s="16"/>
      <c r="BO762" s="61"/>
      <c r="BP762" s="16"/>
    </row>
    <row r="763" spans="2:68" ht="12.75" x14ac:dyDescent="0.2">
      <c r="B763" s="61"/>
      <c r="C763" s="61"/>
      <c r="J763" s="16"/>
      <c r="S763" s="61"/>
      <c r="Z763" s="16"/>
      <c r="AI763" s="61"/>
      <c r="AP763" s="16"/>
      <c r="AY763" s="61"/>
      <c r="BF763" s="16"/>
      <c r="BO763" s="61"/>
      <c r="BP763" s="16"/>
    </row>
    <row r="764" spans="2:68" ht="12.75" x14ac:dyDescent="0.2">
      <c r="B764" s="61"/>
      <c r="C764" s="61"/>
      <c r="J764" s="16"/>
      <c r="S764" s="61"/>
      <c r="Z764" s="16"/>
      <c r="AI764" s="61"/>
      <c r="AP764" s="16"/>
      <c r="AY764" s="61"/>
      <c r="BF764" s="16"/>
      <c r="BO764" s="61"/>
      <c r="BP764" s="16"/>
    </row>
    <row r="765" spans="2:68" ht="12.75" x14ac:dyDescent="0.2">
      <c r="B765" s="61"/>
      <c r="C765" s="61"/>
      <c r="J765" s="16"/>
      <c r="S765" s="61"/>
      <c r="Z765" s="16"/>
      <c r="AI765" s="61"/>
      <c r="AP765" s="16"/>
      <c r="AY765" s="61"/>
      <c r="BF765" s="16"/>
      <c r="BO765" s="61"/>
      <c r="BP765" s="16"/>
    </row>
    <row r="766" spans="2:68" ht="12.75" x14ac:dyDescent="0.2">
      <c r="B766" s="61"/>
      <c r="C766" s="61"/>
      <c r="J766" s="16"/>
      <c r="S766" s="61"/>
      <c r="Z766" s="16"/>
      <c r="AI766" s="61"/>
      <c r="AP766" s="16"/>
      <c r="AY766" s="61"/>
      <c r="BF766" s="16"/>
      <c r="BO766" s="61"/>
      <c r="BP766" s="16"/>
    </row>
    <row r="767" spans="2:68" ht="12.75" x14ac:dyDescent="0.2">
      <c r="B767" s="61"/>
      <c r="C767" s="61"/>
      <c r="J767" s="16"/>
      <c r="S767" s="61"/>
      <c r="Z767" s="16"/>
      <c r="AI767" s="61"/>
      <c r="AP767" s="16"/>
      <c r="AY767" s="61"/>
      <c r="BF767" s="16"/>
      <c r="BO767" s="61"/>
      <c r="BP767" s="16"/>
    </row>
    <row r="768" spans="2:68" ht="12.75" x14ac:dyDescent="0.2">
      <c r="B768" s="61"/>
      <c r="C768" s="61"/>
      <c r="J768" s="16"/>
      <c r="S768" s="61"/>
      <c r="Z768" s="16"/>
      <c r="AI768" s="61"/>
      <c r="AP768" s="16"/>
      <c r="AY768" s="61"/>
      <c r="BF768" s="16"/>
      <c r="BO768" s="61"/>
      <c r="BP768" s="16"/>
    </row>
    <row r="769" spans="2:68" ht="12.75" x14ac:dyDescent="0.2">
      <c r="B769" s="61"/>
      <c r="C769" s="61"/>
      <c r="J769" s="16"/>
      <c r="S769" s="61"/>
      <c r="Z769" s="16"/>
      <c r="AI769" s="61"/>
      <c r="AP769" s="16"/>
      <c r="AY769" s="61"/>
      <c r="BF769" s="16"/>
      <c r="BO769" s="61"/>
      <c r="BP769" s="16"/>
    </row>
    <row r="770" spans="2:68" ht="12.75" x14ac:dyDescent="0.2">
      <c r="B770" s="61"/>
      <c r="C770" s="61"/>
      <c r="J770" s="16"/>
      <c r="S770" s="61"/>
      <c r="Z770" s="16"/>
      <c r="AI770" s="61"/>
      <c r="AP770" s="16"/>
      <c r="AY770" s="61"/>
      <c r="BF770" s="16"/>
      <c r="BO770" s="61"/>
      <c r="BP770" s="16"/>
    </row>
    <row r="771" spans="2:68" ht="12.75" x14ac:dyDescent="0.2">
      <c r="B771" s="61"/>
      <c r="C771" s="61"/>
      <c r="J771" s="16"/>
      <c r="S771" s="61"/>
      <c r="Z771" s="16"/>
      <c r="AI771" s="61"/>
      <c r="AP771" s="16"/>
      <c r="AY771" s="61"/>
      <c r="BF771" s="16"/>
      <c r="BO771" s="61"/>
      <c r="BP771" s="16"/>
    </row>
    <row r="772" spans="2:68" ht="12.75" x14ac:dyDescent="0.2">
      <c r="B772" s="61"/>
      <c r="C772" s="61"/>
      <c r="J772" s="16"/>
      <c r="S772" s="61"/>
      <c r="Z772" s="16"/>
      <c r="AI772" s="61"/>
      <c r="AP772" s="16"/>
      <c r="AY772" s="61"/>
      <c r="BF772" s="16"/>
      <c r="BO772" s="61"/>
      <c r="BP772" s="16"/>
    </row>
    <row r="773" spans="2:68" ht="12.75" x14ac:dyDescent="0.2">
      <c r="B773" s="61"/>
      <c r="C773" s="61"/>
      <c r="J773" s="16"/>
      <c r="S773" s="61"/>
      <c r="Z773" s="16"/>
      <c r="AI773" s="61"/>
      <c r="AP773" s="16"/>
      <c r="AY773" s="61"/>
      <c r="BF773" s="16"/>
      <c r="BO773" s="61"/>
      <c r="BP773" s="16"/>
    </row>
    <row r="774" spans="2:68" ht="12.75" x14ac:dyDescent="0.2">
      <c r="B774" s="61"/>
      <c r="C774" s="61"/>
      <c r="J774" s="16"/>
      <c r="S774" s="61"/>
      <c r="Z774" s="16"/>
      <c r="AI774" s="61"/>
      <c r="AP774" s="16"/>
      <c r="AY774" s="61"/>
      <c r="BF774" s="16"/>
      <c r="BO774" s="61"/>
      <c r="BP774" s="16"/>
    </row>
    <row r="775" spans="2:68" ht="12.75" x14ac:dyDescent="0.2">
      <c r="B775" s="61"/>
      <c r="C775" s="61"/>
      <c r="J775" s="16"/>
      <c r="S775" s="61"/>
      <c r="Z775" s="16"/>
      <c r="AI775" s="61"/>
      <c r="AP775" s="16"/>
      <c r="AY775" s="61"/>
      <c r="BF775" s="16"/>
      <c r="BO775" s="61"/>
      <c r="BP775" s="16"/>
    </row>
    <row r="776" spans="2:68" ht="12.75" x14ac:dyDescent="0.2">
      <c r="B776" s="61"/>
      <c r="C776" s="61"/>
      <c r="J776" s="16"/>
      <c r="S776" s="61"/>
      <c r="Z776" s="16"/>
      <c r="AI776" s="61"/>
      <c r="AP776" s="16"/>
      <c r="AY776" s="61"/>
      <c r="BF776" s="16"/>
      <c r="BO776" s="61"/>
      <c r="BP776" s="16"/>
    </row>
    <row r="777" spans="2:68" ht="12.75" x14ac:dyDescent="0.2">
      <c r="B777" s="61"/>
      <c r="C777" s="61"/>
      <c r="J777" s="16"/>
      <c r="S777" s="61"/>
      <c r="Z777" s="16"/>
      <c r="AI777" s="61"/>
      <c r="AP777" s="16"/>
      <c r="AY777" s="61"/>
      <c r="BF777" s="16"/>
      <c r="BO777" s="61"/>
      <c r="BP777" s="16"/>
    </row>
    <row r="778" spans="2:68" ht="12.75" x14ac:dyDescent="0.2">
      <c r="B778" s="61"/>
      <c r="C778" s="61"/>
      <c r="J778" s="16"/>
      <c r="S778" s="61"/>
      <c r="Z778" s="16"/>
      <c r="AI778" s="61"/>
      <c r="AP778" s="16"/>
      <c r="AY778" s="61"/>
      <c r="BF778" s="16"/>
      <c r="BO778" s="61"/>
      <c r="BP778" s="16"/>
    </row>
    <row r="779" spans="2:68" ht="12.75" x14ac:dyDescent="0.2">
      <c r="B779" s="61"/>
      <c r="C779" s="61"/>
      <c r="J779" s="16"/>
      <c r="S779" s="61"/>
      <c r="Z779" s="16"/>
      <c r="AI779" s="61"/>
      <c r="AP779" s="16"/>
      <c r="AY779" s="61"/>
      <c r="BF779" s="16"/>
      <c r="BO779" s="61"/>
      <c r="BP779" s="16"/>
    </row>
    <row r="780" spans="2:68" ht="12.75" x14ac:dyDescent="0.2">
      <c r="B780" s="61"/>
      <c r="C780" s="61"/>
      <c r="J780" s="16"/>
      <c r="S780" s="61"/>
      <c r="Z780" s="16"/>
      <c r="AI780" s="61"/>
      <c r="AP780" s="16"/>
      <c r="AY780" s="61"/>
      <c r="BF780" s="16"/>
      <c r="BO780" s="61"/>
      <c r="BP780" s="16"/>
    </row>
    <row r="781" spans="2:68" ht="12.75" x14ac:dyDescent="0.2">
      <c r="B781" s="61"/>
      <c r="C781" s="61"/>
      <c r="J781" s="16"/>
      <c r="S781" s="61"/>
      <c r="Z781" s="16"/>
      <c r="AI781" s="61"/>
      <c r="AP781" s="16"/>
      <c r="AY781" s="61"/>
      <c r="BF781" s="16"/>
      <c r="BO781" s="61"/>
      <c r="BP781" s="16"/>
    </row>
    <row r="782" spans="2:68" ht="12.75" x14ac:dyDescent="0.2">
      <c r="B782" s="61"/>
      <c r="C782" s="61"/>
      <c r="J782" s="16"/>
      <c r="S782" s="61"/>
      <c r="Z782" s="16"/>
      <c r="AI782" s="61"/>
      <c r="AP782" s="16"/>
      <c r="AY782" s="61"/>
      <c r="BF782" s="16"/>
      <c r="BO782" s="61"/>
      <c r="BP782" s="16"/>
    </row>
    <row r="783" spans="2:68" ht="12.75" x14ac:dyDescent="0.2">
      <c r="B783" s="61"/>
      <c r="C783" s="61"/>
      <c r="J783" s="16"/>
      <c r="S783" s="61"/>
      <c r="Z783" s="16"/>
      <c r="AI783" s="61"/>
      <c r="AP783" s="16"/>
      <c r="AY783" s="61"/>
      <c r="BF783" s="16"/>
      <c r="BO783" s="61"/>
      <c r="BP783" s="16"/>
    </row>
    <row r="784" spans="2:68" ht="12.75" x14ac:dyDescent="0.2">
      <c r="B784" s="61"/>
      <c r="C784" s="61"/>
      <c r="J784" s="16"/>
      <c r="S784" s="61"/>
      <c r="Z784" s="16"/>
      <c r="AI784" s="61"/>
      <c r="AP784" s="16"/>
      <c r="AY784" s="61"/>
      <c r="BF784" s="16"/>
      <c r="BO784" s="61"/>
      <c r="BP784" s="16"/>
    </row>
    <row r="785" spans="2:68" ht="12.75" x14ac:dyDescent="0.2">
      <c r="B785" s="61"/>
      <c r="C785" s="61"/>
      <c r="J785" s="16"/>
      <c r="S785" s="61"/>
      <c r="Z785" s="16"/>
      <c r="AI785" s="61"/>
      <c r="AP785" s="16"/>
      <c r="AY785" s="61"/>
      <c r="BF785" s="16"/>
      <c r="BO785" s="61"/>
      <c r="BP785" s="16"/>
    </row>
    <row r="786" spans="2:68" ht="12.75" x14ac:dyDescent="0.2">
      <c r="B786" s="61"/>
      <c r="C786" s="61"/>
      <c r="J786" s="16"/>
      <c r="S786" s="61"/>
      <c r="Z786" s="16"/>
      <c r="AI786" s="61"/>
      <c r="AP786" s="16"/>
      <c r="AY786" s="61"/>
      <c r="BF786" s="16"/>
      <c r="BO786" s="61"/>
      <c r="BP786" s="16"/>
    </row>
    <row r="787" spans="2:68" ht="12.75" x14ac:dyDescent="0.2">
      <c r="B787" s="61"/>
      <c r="C787" s="61"/>
      <c r="J787" s="16"/>
      <c r="S787" s="61"/>
      <c r="Z787" s="16"/>
      <c r="AI787" s="61"/>
      <c r="AP787" s="16"/>
      <c r="AY787" s="61"/>
      <c r="BF787" s="16"/>
      <c r="BO787" s="61"/>
      <c r="BP787" s="16"/>
    </row>
    <row r="788" spans="2:68" ht="12.75" x14ac:dyDescent="0.2">
      <c r="B788" s="61"/>
      <c r="C788" s="61"/>
      <c r="J788" s="16"/>
      <c r="S788" s="61"/>
      <c r="Z788" s="16"/>
      <c r="AI788" s="61"/>
      <c r="AP788" s="16"/>
      <c r="AY788" s="61"/>
      <c r="BF788" s="16"/>
      <c r="BO788" s="61"/>
      <c r="BP788" s="16"/>
    </row>
    <row r="789" spans="2:68" ht="12.75" x14ac:dyDescent="0.2">
      <c r="B789" s="61"/>
      <c r="C789" s="61"/>
      <c r="J789" s="16"/>
      <c r="S789" s="61"/>
      <c r="Z789" s="16"/>
      <c r="AI789" s="61"/>
      <c r="AP789" s="16"/>
      <c r="AY789" s="61"/>
      <c r="BF789" s="16"/>
      <c r="BO789" s="61"/>
      <c r="BP789" s="16"/>
    </row>
    <row r="790" spans="2:68" ht="12.75" x14ac:dyDescent="0.2">
      <c r="B790" s="61"/>
      <c r="C790" s="61"/>
      <c r="J790" s="16"/>
      <c r="S790" s="61"/>
      <c r="Z790" s="16"/>
      <c r="AI790" s="61"/>
      <c r="AP790" s="16"/>
      <c r="AY790" s="61"/>
      <c r="BF790" s="16"/>
      <c r="BO790" s="61"/>
      <c r="BP790" s="16"/>
    </row>
    <row r="791" spans="2:68" ht="12.75" x14ac:dyDescent="0.2">
      <c r="B791" s="61"/>
      <c r="C791" s="61"/>
      <c r="J791" s="16"/>
      <c r="S791" s="61"/>
      <c r="Z791" s="16"/>
      <c r="AI791" s="61"/>
      <c r="AP791" s="16"/>
      <c r="AY791" s="61"/>
      <c r="BF791" s="16"/>
      <c r="BO791" s="61"/>
      <c r="BP791" s="16"/>
    </row>
    <row r="792" spans="2:68" ht="12.75" x14ac:dyDescent="0.2">
      <c r="B792" s="61"/>
      <c r="C792" s="61"/>
      <c r="J792" s="16"/>
      <c r="S792" s="61"/>
      <c r="Z792" s="16"/>
      <c r="AI792" s="61"/>
      <c r="AP792" s="16"/>
      <c r="AY792" s="61"/>
      <c r="BF792" s="16"/>
      <c r="BO792" s="61"/>
      <c r="BP792" s="16"/>
    </row>
    <row r="793" spans="2:68" ht="12.75" x14ac:dyDescent="0.2">
      <c r="B793" s="61"/>
      <c r="C793" s="61"/>
      <c r="J793" s="16"/>
      <c r="S793" s="61"/>
      <c r="Z793" s="16"/>
      <c r="AI793" s="61"/>
      <c r="AP793" s="16"/>
      <c r="AY793" s="61"/>
      <c r="BF793" s="16"/>
      <c r="BO793" s="61"/>
      <c r="BP793" s="16"/>
    </row>
    <row r="794" spans="2:68" ht="12.75" x14ac:dyDescent="0.2">
      <c r="B794" s="61"/>
      <c r="C794" s="61"/>
      <c r="J794" s="16"/>
      <c r="S794" s="61"/>
      <c r="Z794" s="16"/>
      <c r="AI794" s="61"/>
      <c r="AP794" s="16"/>
      <c r="AY794" s="61"/>
      <c r="BF794" s="16"/>
      <c r="BO794" s="61"/>
      <c r="BP794" s="16"/>
    </row>
    <row r="795" spans="2:68" ht="12.75" x14ac:dyDescent="0.2">
      <c r="B795" s="61"/>
      <c r="C795" s="61"/>
      <c r="J795" s="16"/>
      <c r="S795" s="61"/>
      <c r="Z795" s="16"/>
      <c r="AI795" s="61"/>
      <c r="AP795" s="16"/>
      <c r="AY795" s="61"/>
      <c r="BF795" s="16"/>
      <c r="BO795" s="61"/>
      <c r="BP795" s="16"/>
    </row>
    <row r="796" spans="2:68" ht="12.75" x14ac:dyDescent="0.2">
      <c r="B796" s="61"/>
      <c r="C796" s="61"/>
      <c r="J796" s="16"/>
      <c r="S796" s="61"/>
      <c r="Z796" s="16"/>
      <c r="AI796" s="61"/>
      <c r="AP796" s="16"/>
      <c r="AY796" s="61"/>
      <c r="BF796" s="16"/>
      <c r="BO796" s="61"/>
      <c r="BP796" s="16"/>
    </row>
    <row r="797" spans="2:68" ht="12.75" x14ac:dyDescent="0.2">
      <c r="B797" s="61"/>
      <c r="C797" s="61"/>
      <c r="J797" s="16"/>
      <c r="S797" s="61"/>
      <c r="Z797" s="16"/>
      <c r="AI797" s="61"/>
      <c r="AP797" s="16"/>
      <c r="AY797" s="61"/>
      <c r="BF797" s="16"/>
      <c r="BO797" s="61"/>
      <c r="BP797" s="16"/>
    </row>
    <row r="798" spans="2:68" ht="12.75" x14ac:dyDescent="0.2">
      <c r="B798" s="61"/>
      <c r="C798" s="61"/>
      <c r="J798" s="16"/>
      <c r="S798" s="61"/>
      <c r="Z798" s="16"/>
      <c r="AI798" s="61"/>
      <c r="AP798" s="16"/>
      <c r="AY798" s="61"/>
      <c r="BF798" s="16"/>
      <c r="BO798" s="61"/>
      <c r="BP798" s="16"/>
    </row>
    <row r="799" spans="2:68" ht="12.75" x14ac:dyDescent="0.2">
      <c r="B799" s="61"/>
      <c r="C799" s="61"/>
      <c r="J799" s="16"/>
      <c r="S799" s="61"/>
      <c r="Z799" s="16"/>
      <c r="AI799" s="61"/>
      <c r="AP799" s="16"/>
      <c r="AY799" s="61"/>
      <c r="BF799" s="16"/>
      <c r="BO799" s="61"/>
      <c r="BP799" s="16"/>
    </row>
    <row r="800" spans="2:68" ht="12.75" x14ac:dyDescent="0.2">
      <c r="B800" s="61"/>
      <c r="C800" s="61"/>
      <c r="J800" s="16"/>
      <c r="S800" s="61"/>
      <c r="Z800" s="16"/>
      <c r="AI800" s="61"/>
      <c r="AP800" s="16"/>
      <c r="AY800" s="61"/>
      <c r="BF800" s="16"/>
      <c r="BO800" s="61"/>
      <c r="BP800" s="16"/>
    </row>
    <row r="801" spans="2:68" ht="12.75" x14ac:dyDescent="0.2">
      <c r="B801" s="61"/>
      <c r="C801" s="61"/>
      <c r="J801" s="16"/>
      <c r="S801" s="61"/>
      <c r="Z801" s="16"/>
      <c r="AI801" s="61"/>
      <c r="AP801" s="16"/>
      <c r="AY801" s="61"/>
      <c r="BF801" s="16"/>
      <c r="BO801" s="61"/>
      <c r="BP801" s="16"/>
    </row>
    <row r="802" spans="2:68" ht="12.75" x14ac:dyDescent="0.2">
      <c r="B802" s="61"/>
      <c r="C802" s="61"/>
      <c r="J802" s="16"/>
      <c r="S802" s="61"/>
      <c r="Z802" s="16"/>
      <c r="AI802" s="61"/>
      <c r="AP802" s="16"/>
      <c r="AY802" s="61"/>
      <c r="BF802" s="16"/>
      <c r="BO802" s="61"/>
      <c r="BP802" s="16"/>
    </row>
    <row r="803" spans="2:68" ht="12.75" x14ac:dyDescent="0.2">
      <c r="B803" s="61"/>
      <c r="C803" s="61"/>
      <c r="J803" s="16"/>
      <c r="S803" s="61"/>
      <c r="Z803" s="16"/>
      <c r="AI803" s="61"/>
      <c r="AP803" s="16"/>
      <c r="AY803" s="61"/>
      <c r="BF803" s="16"/>
      <c r="BO803" s="61"/>
      <c r="BP803" s="16"/>
    </row>
    <row r="804" spans="2:68" ht="12.75" x14ac:dyDescent="0.2">
      <c r="B804" s="61"/>
      <c r="C804" s="61"/>
      <c r="J804" s="16"/>
      <c r="S804" s="61"/>
      <c r="Z804" s="16"/>
      <c r="AI804" s="61"/>
      <c r="AP804" s="16"/>
      <c r="AY804" s="61"/>
      <c r="BF804" s="16"/>
      <c r="BO804" s="61"/>
      <c r="BP804" s="16"/>
    </row>
    <row r="805" spans="2:68" ht="12.75" x14ac:dyDescent="0.2">
      <c r="B805" s="61"/>
      <c r="C805" s="61"/>
      <c r="J805" s="16"/>
      <c r="S805" s="61"/>
      <c r="Z805" s="16"/>
      <c r="AI805" s="61"/>
      <c r="AP805" s="16"/>
      <c r="AY805" s="61"/>
      <c r="BF805" s="16"/>
      <c r="BO805" s="61"/>
      <c r="BP805" s="16"/>
    </row>
    <row r="806" spans="2:68" ht="12.75" x14ac:dyDescent="0.2">
      <c r="B806" s="61"/>
      <c r="C806" s="61"/>
      <c r="J806" s="16"/>
      <c r="S806" s="61"/>
      <c r="Z806" s="16"/>
      <c r="AI806" s="61"/>
      <c r="AP806" s="16"/>
      <c r="AY806" s="61"/>
      <c r="BF806" s="16"/>
      <c r="BO806" s="61"/>
      <c r="BP806" s="16"/>
    </row>
    <row r="807" spans="2:68" ht="12.75" x14ac:dyDescent="0.2">
      <c r="B807" s="61"/>
      <c r="C807" s="61"/>
      <c r="J807" s="16"/>
      <c r="S807" s="61"/>
      <c r="Z807" s="16"/>
      <c r="AI807" s="61"/>
      <c r="AP807" s="16"/>
      <c r="AY807" s="61"/>
      <c r="BF807" s="16"/>
      <c r="BO807" s="61"/>
      <c r="BP807" s="16"/>
    </row>
    <row r="808" spans="2:68" ht="12.75" x14ac:dyDescent="0.2">
      <c r="B808" s="61"/>
      <c r="C808" s="61"/>
      <c r="J808" s="16"/>
      <c r="S808" s="61"/>
      <c r="Z808" s="16"/>
      <c r="AI808" s="61"/>
      <c r="AP808" s="16"/>
      <c r="AY808" s="61"/>
      <c r="BF808" s="16"/>
      <c r="BO808" s="61"/>
      <c r="BP808" s="16"/>
    </row>
    <row r="809" spans="2:68" ht="12.75" x14ac:dyDescent="0.2">
      <c r="B809" s="61"/>
      <c r="C809" s="61"/>
      <c r="J809" s="16"/>
      <c r="S809" s="61"/>
      <c r="Z809" s="16"/>
      <c r="AI809" s="61"/>
      <c r="AP809" s="16"/>
      <c r="AY809" s="61"/>
      <c r="BF809" s="16"/>
      <c r="BO809" s="61"/>
      <c r="BP809" s="16"/>
    </row>
    <row r="810" spans="2:68" ht="12.75" x14ac:dyDescent="0.2">
      <c r="B810" s="61"/>
      <c r="C810" s="61"/>
      <c r="J810" s="16"/>
      <c r="S810" s="61"/>
      <c r="Z810" s="16"/>
      <c r="AI810" s="61"/>
      <c r="AP810" s="16"/>
      <c r="AY810" s="61"/>
      <c r="BF810" s="16"/>
      <c r="BO810" s="61"/>
      <c r="BP810" s="16"/>
    </row>
    <row r="811" spans="2:68" ht="12.75" x14ac:dyDescent="0.2">
      <c r="B811" s="61"/>
      <c r="C811" s="61"/>
      <c r="J811" s="16"/>
      <c r="S811" s="61"/>
      <c r="Z811" s="16"/>
      <c r="AI811" s="61"/>
      <c r="AP811" s="16"/>
      <c r="AY811" s="61"/>
      <c r="BF811" s="16"/>
      <c r="BO811" s="61"/>
      <c r="BP811" s="16"/>
    </row>
    <row r="812" spans="2:68" ht="12.75" x14ac:dyDescent="0.2">
      <c r="B812" s="61"/>
      <c r="C812" s="61"/>
      <c r="J812" s="16"/>
      <c r="S812" s="61"/>
      <c r="Z812" s="16"/>
      <c r="AI812" s="61"/>
      <c r="AP812" s="16"/>
      <c r="AY812" s="61"/>
      <c r="BF812" s="16"/>
      <c r="BO812" s="61"/>
      <c r="BP812" s="16"/>
    </row>
    <row r="813" spans="2:68" ht="12.75" x14ac:dyDescent="0.2">
      <c r="B813" s="61"/>
      <c r="C813" s="61"/>
      <c r="J813" s="16"/>
      <c r="S813" s="61"/>
      <c r="Z813" s="16"/>
      <c r="AI813" s="61"/>
      <c r="AP813" s="16"/>
      <c r="AY813" s="61"/>
      <c r="BF813" s="16"/>
      <c r="BO813" s="61"/>
      <c r="BP813" s="16"/>
    </row>
    <row r="814" spans="2:68" ht="12.75" x14ac:dyDescent="0.2">
      <c r="B814" s="61"/>
      <c r="C814" s="61"/>
      <c r="J814" s="16"/>
      <c r="S814" s="61"/>
      <c r="Z814" s="16"/>
      <c r="AI814" s="61"/>
      <c r="AP814" s="16"/>
      <c r="AY814" s="61"/>
      <c r="BF814" s="16"/>
      <c r="BO814" s="61"/>
      <c r="BP814" s="16"/>
    </row>
    <row r="815" spans="2:68" ht="12.75" x14ac:dyDescent="0.2">
      <c r="B815" s="61"/>
      <c r="C815" s="61"/>
      <c r="J815" s="16"/>
      <c r="S815" s="61"/>
      <c r="Z815" s="16"/>
      <c r="AI815" s="61"/>
      <c r="AP815" s="16"/>
      <c r="AY815" s="61"/>
      <c r="BF815" s="16"/>
      <c r="BO815" s="61"/>
      <c r="BP815" s="16"/>
    </row>
    <row r="816" spans="2:68" ht="12.75" x14ac:dyDescent="0.2">
      <c r="B816" s="61"/>
      <c r="C816" s="61"/>
      <c r="J816" s="16"/>
      <c r="S816" s="61"/>
      <c r="Z816" s="16"/>
      <c r="AI816" s="61"/>
      <c r="AP816" s="16"/>
      <c r="AY816" s="61"/>
      <c r="BF816" s="16"/>
      <c r="BO816" s="61"/>
      <c r="BP816" s="16"/>
    </row>
    <row r="817" spans="2:68" ht="12.75" x14ac:dyDescent="0.2">
      <c r="B817" s="61"/>
      <c r="C817" s="61"/>
      <c r="J817" s="16"/>
      <c r="S817" s="61"/>
      <c r="Z817" s="16"/>
      <c r="AI817" s="61"/>
      <c r="AP817" s="16"/>
      <c r="AY817" s="61"/>
      <c r="BF817" s="16"/>
      <c r="BO817" s="61"/>
      <c r="BP817" s="16"/>
    </row>
    <row r="818" spans="2:68" ht="12.75" x14ac:dyDescent="0.2">
      <c r="B818" s="61"/>
      <c r="C818" s="61"/>
      <c r="J818" s="16"/>
      <c r="S818" s="61"/>
      <c r="Z818" s="16"/>
      <c r="AI818" s="61"/>
      <c r="AP818" s="16"/>
      <c r="AY818" s="61"/>
      <c r="BF818" s="16"/>
      <c r="BO818" s="61"/>
      <c r="BP818" s="16"/>
    </row>
    <row r="819" spans="2:68" ht="12.75" x14ac:dyDescent="0.2">
      <c r="B819" s="61"/>
      <c r="C819" s="61"/>
      <c r="J819" s="16"/>
      <c r="S819" s="61"/>
      <c r="Z819" s="16"/>
      <c r="AI819" s="61"/>
      <c r="AP819" s="16"/>
      <c r="AY819" s="61"/>
      <c r="BF819" s="16"/>
      <c r="BO819" s="61"/>
      <c r="BP819" s="16"/>
    </row>
    <row r="820" spans="2:68" ht="12.75" x14ac:dyDescent="0.2">
      <c r="B820" s="61"/>
      <c r="C820" s="61"/>
      <c r="J820" s="16"/>
      <c r="S820" s="61"/>
      <c r="Z820" s="16"/>
      <c r="AI820" s="61"/>
      <c r="AP820" s="16"/>
      <c r="AY820" s="61"/>
      <c r="BF820" s="16"/>
      <c r="BO820" s="61"/>
      <c r="BP820" s="16"/>
    </row>
    <row r="821" spans="2:68" ht="12.75" x14ac:dyDescent="0.2">
      <c r="B821" s="61"/>
      <c r="C821" s="61"/>
      <c r="J821" s="16"/>
      <c r="S821" s="61"/>
      <c r="Z821" s="16"/>
      <c r="AI821" s="61"/>
      <c r="AP821" s="16"/>
      <c r="AY821" s="61"/>
      <c r="BF821" s="16"/>
      <c r="BO821" s="61"/>
      <c r="BP821" s="16"/>
    </row>
    <row r="822" spans="2:68" ht="12.75" x14ac:dyDescent="0.2">
      <c r="B822" s="61"/>
      <c r="C822" s="61"/>
      <c r="J822" s="16"/>
      <c r="S822" s="61"/>
      <c r="Z822" s="16"/>
      <c r="AI822" s="61"/>
      <c r="AP822" s="16"/>
      <c r="AY822" s="61"/>
      <c r="BF822" s="16"/>
      <c r="BO822" s="61"/>
      <c r="BP822" s="16"/>
    </row>
    <row r="823" spans="2:68" ht="12.75" x14ac:dyDescent="0.2">
      <c r="B823" s="61"/>
      <c r="C823" s="61"/>
      <c r="J823" s="16"/>
      <c r="S823" s="61"/>
      <c r="Z823" s="16"/>
      <c r="AI823" s="61"/>
      <c r="AP823" s="16"/>
      <c r="AY823" s="61"/>
      <c r="BF823" s="16"/>
      <c r="BO823" s="61"/>
      <c r="BP823" s="16"/>
    </row>
    <row r="824" spans="2:68" ht="12.75" x14ac:dyDescent="0.2">
      <c r="B824" s="61"/>
      <c r="C824" s="61"/>
      <c r="J824" s="16"/>
      <c r="S824" s="61"/>
      <c r="Z824" s="16"/>
      <c r="AI824" s="61"/>
      <c r="AP824" s="16"/>
      <c r="AY824" s="61"/>
      <c r="BF824" s="16"/>
      <c r="BO824" s="61"/>
      <c r="BP824" s="16"/>
    </row>
    <row r="825" spans="2:68" ht="12.75" x14ac:dyDescent="0.2">
      <c r="B825" s="61"/>
      <c r="C825" s="61"/>
      <c r="J825" s="16"/>
      <c r="S825" s="61"/>
      <c r="Z825" s="16"/>
      <c r="AI825" s="61"/>
      <c r="AP825" s="16"/>
      <c r="AY825" s="61"/>
      <c r="BF825" s="16"/>
      <c r="BO825" s="61"/>
      <c r="BP825" s="16"/>
    </row>
    <row r="826" spans="2:68" ht="12.75" x14ac:dyDescent="0.2">
      <c r="B826" s="61"/>
      <c r="C826" s="61"/>
      <c r="J826" s="16"/>
      <c r="S826" s="61"/>
      <c r="Z826" s="16"/>
      <c r="AI826" s="61"/>
      <c r="AP826" s="16"/>
      <c r="AY826" s="61"/>
      <c r="BF826" s="16"/>
      <c r="BO826" s="61"/>
      <c r="BP826" s="16"/>
    </row>
    <row r="827" spans="2:68" ht="12.75" x14ac:dyDescent="0.2">
      <c r="B827" s="61"/>
      <c r="C827" s="61"/>
      <c r="J827" s="16"/>
      <c r="S827" s="61"/>
      <c r="Z827" s="16"/>
      <c r="AI827" s="61"/>
      <c r="AP827" s="16"/>
      <c r="AY827" s="61"/>
      <c r="BF827" s="16"/>
      <c r="BO827" s="61"/>
      <c r="BP827" s="16"/>
    </row>
    <row r="828" spans="2:68" ht="12.75" x14ac:dyDescent="0.2">
      <c r="B828" s="61"/>
      <c r="C828" s="61"/>
      <c r="J828" s="16"/>
      <c r="S828" s="61"/>
      <c r="Z828" s="16"/>
      <c r="AI828" s="61"/>
      <c r="AP828" s="16"/>
      <c r="AY828" s="61"/>
      <c r="BF828" s="16"/>
      <c r="BO828" s="61"/>
      <c r="BP828" s="16"/>
    </row>
    <row r="829" spans="2:68" ht="12.75" x14ac:dyDescent="0.2">
      <c r="B829" s="61"/>
      <c r="C829" s="61"/>
      <c r="J829" s="16"/>
      <c r="S829" s="61"/>
      <c r="Z829" s="16"/>
      <c r="AI829" s="61"/>
      <c r="AP829" s="16"/>
      <c r="AY829" s="61"/>
      <c r="BF829" s="16"/>
      <c r="BO829" s="61"/>
      <c r="BP829" s="16"/>
    </row>
    <row r="830" spans="2:68" ht="12.75" x14ac:dyDescent="0.2">
      <c r="B830" s="61"/>
      <c r="C830" s="61"/>
      <c r="J830" s="16"/>
      <c r="S830" s="61"/>
      <c r="Z830" s="16"/>
      <c r="AI830" s="61"/>
      <c r="AP830" s="16"/>
      <c r="AY830" s="61"/>
      <c r="BF830" s="16"/>
      <c r="BO830" s="61"/>
      <c r="BP830" s="16"/>
    </row>
    <row r="831" spans="2:68" ht="12.75" x14ac:dyDescent="0.2">
      <c r="B831" s="61"/>
      <c r="C831" s="61"/>
      <c r="J831" s="16"/>
      <c r="S831" s="61"/>
      <c r="Z831" s="16"/>
      <c r="AI831" s="61"/>
      <c r="AP831" s="16"/>
      <c r="AY831" s="61"/>
      <c r="BF831" s="16"/>
      <c r="BO831" s="61"/>
      <c r="BP831" s="16"/>
    </row>
    <row r="832" spans="2:68" ht="12.75" x14ac:dyDescent="0.2">
      <c r="B832" s="61"/>
      <c r="C832" s="61"/>
      <c r="J832" s="16"/>
      <c r="S832" s="61"/>
      <c r="Z832" s="16"/>
      <c r="AI832" s="61"/>
      <c r="AP832" s="16"/>
      <c r="AY832" s="61"/>
      <c r="BF832" s="16"/>
      <c r="BO832" s="61"/>
      <c r="BP832" s="16"/>
    </row>
    <row r="833" spans="2:68" ht="12.75" x14ac:dyDescent="0.2">
      <c r="B833" s="61"/>
      <c r="C833" s="61"/>
      <c r="J833" s="16"/>
      <c r="S833" s="61"/>
      <c r="Z833" s="16"/>
      <c r="AI833" s="61"/>
      <c r="AP833" s="16"/>
      <c r="AY833" s="61"/>
      <c r="BF833" s="16"/>
      <c r="BO833" s="61"/>
      <c r="BP833" s="16"/>
    </row>
    <row r="834" spans="2:68" ht="12.75" x14ac:dyDescent="0.2">
      <c r="B834" s="61"/>
      <c r="C834" s="61"/>
      <c r="J834" s="16"/>
      <c r="S834" s="61"/>
      <c r="Z834" s="16"/>
      <c r="AI834" s="61"/>
      <c r="AP834" s="16"/>
      <c r="AY834" s="61"/>
      <c r="BF834" s="16"/>
      <c r="BO834" s="61"/>
      <c r="BP834" s="16"/>
    </row>
    <row r="835" spans="2:68" ht="12.75" x14ac:dyDescent="0.2">
      <c r="B835" s="61"/>
      <c r="C835" s="61"/>
      <c r="J835" s="16"/>
      <c r="S835" s="61"/>
      <c r="Z835" s="16"/>
      <c r="AI835" s="61"/>
      <c r="AP835" s="16"/>
      <c r="AY835" s="61"/>
      <c r="BF835" s="16"/>
      <c r="BO835" s="61"/>
      <c r="BP835" s="16"/>
    </row>
    <row r="836" spans="2:68" ht="12.75" x14ac:dyDescent="0.2">
      <c r="B836" s="61"/>
      <c r="C836" s="61"/>
      <c r="J836" s="16"/>
      <c r="S836" s="61"/>
      <c r="Z836" s="16"/>
      <c r="AI836" s="61"/>
      <c r="AP836" s="16"/>
      <c r="AY836" s="61"/>
      <c r="BF836" s="16"/>
      <c r="BO836" s="61"/>
      <c r="BP836" s="16"/>
    </row>
    <row r="837" spans="2:68" ht="12.75" x14ac:dyDescent="0.2">
      <c r="B837" s="61"/>
      <c r="C837" s="61"/>
      <c r="J837" s="16"/>
      <c r="S837" s="61"/>
      <c r="Z837" s="16"/>
      <c r="AI837" s="61"/>
      <c r="AP837" s="16"/>
      <c r="AY837" s="61"/>
      <c r="BF837" s="16"/>
      <c r="BO837" s="61"/>
      <c r="BP837" s="16"/>
    </row>
    <row r="838" spans="2:68" ht="12.75" x14ac:dyDescent="0.2">
      <c r="B838" s="61"/>
      <c r="C838" s="61"/>
      <c r="J838" s="16"/>
      <c r="S838" s="61"/>
      <c r="Z838" s="16"/>
      <c r="AI838" s="61"/>
      <c r="AP838" s="16"/>
      <c r="AY838" s="61"/>
      <c r="BF838" s="16"/>
      <c r="BO838" s="61"/>
      <c r="BP838" s="16"/>
    </row>
    <row r="839" spans="2:68" ht="12.75" x14ac:dyDescent="0.2">
      <c r="B839" s="61"/>
      <c r="C839" s="61"/>
      <c r="J839" s="16"/>
      <c r="S839" s="61"/>
      <c r="Z839" s="16"/>
      <c r="AI839" s="61"/>
      <c r="AP839" s="16"/>
      <c r="AY839" s="61"/>
      <c r="BF839" s="16"/>
      <c r="BO839" s="61"/>
      <c r="BP839" s="16"/>
    </row>
    <row r="840" spans="2:68" ht="12.75" x14ac:dyDescent="0.2">
      <c r="B840" s="61"/>
      <c r="C840" s="61"/>
      <c r="J840" s="16"/>
      <c r="S840" s="61"/>
      <c r="Z840" s="16"/>
      <c r="AI840" s="61"/>
      <c r="AP840" s="16"/>
      <c r="AY840" s="61"/>
      <c r="BF840" s="16"/>
      <c r="BO840" s="61"/>
      <c r="BP840" s="16"/>
    </row>
    <row r="841" spans="2:68" ht="12.75" x14ac:dyDescent="0.2">
      <c r="B841" s="61"/>
      <c r="C841" s="61"/>
      <c r="J841" s="16"/>
      <c r="S841" s="61"/>
      <c r="Z841" s="16"/>
      <c r="AI841" s="61"/>
      <c r="AP841" s="16"/>
      <c r="AY841" s="61"/>
      <c r="BF841" s="16"/>
      <c r="BO841" s="61"/>
      <c r="BP841" s="16"/>
    </row>
    <row r="842" spans="2:68" ht="12.75" x14ac:dyDescent="0.2">
      <c r="B842" s="61"/>
      <c r="C842" s="61"/>
      <c r="J842" s="16"/>
      <c r="S842" s="61"/>
      <c r="Z842" s="16"/>
      <c r="AI842" s="61"/>
      <c r="AP842" s="16"/>
      <c r="AY842" s="61"/>
      <c r="BF842" s="16"/>
      <c r="BO842" s="61"/>
      <c r="BP842" s="16"/>
    </row>
    <row r="843" spans="2:68" ht="12.75" x14ac:dyDescent="0.2">
      <c r="B843" s="61"/>
      <c r="C843" s="61"/>
      <c r="J843" s="16"/>
      <c r="S843" s="61"/>
      <c r="Z843" s="16"/>
      <c r="AI843" s="61"/>
      <c r="AP843" s="16"/>
      <c r="AY843" s="61"/>
      <c r="BF843" s="16"/>
      <c r="BO843" s="61"/>
      <c r="BP843" s="16"/>
    </row>
    <row r="844" spans="2:68" ht="12.75" x14ac:dyDescent="0.2">
      <c r="B844" s="61"/>
      <c r="C844" s="61"/>
      <c r="J844" s="16"/>
      <c r="S844" s="61"/>
      <c r="Z844" s="16"/>
      <c r="AI844" s="61"/>
      <c r="AP844" s="16"/>
      <c r="AY844" s="61"/>
      <c r="BF844" s="16"/>
      <c r="BO844" s="61"/>
      <c r="BP844" s="16"/>
    </row>
    <row r="845" spans="2:68" ht="12.75" x14ac:dyDescent="0.2">
      <c r="B845" s="61"/>
      <c r="C845" s="61"/>
      <c r="J845" s="16"/>
      <c r="S845" s="61"/>
      <c r="Z845" s="16"/>
      <c r="AI845" s="61"/>
      <c r="AP845" s="16"/>
      <c r="AY845" s="61"/>
      <c r="BF845" s="16"/>
      <c r="BO845" s="61"/>
      <c r="BP845" s="16"/>
    </row>
    <row r="846" spans="2:68" ht="12.75" x14ac:dyDescent="0.2">
      <c r="B846" s="61"/>
      <c r="C846" s="61"/>
      <c r="J846" s="16"/>
      <c r="S846" s="61"/>
      <c r="Z846" s="16"/>
      <c r="AI846" s="61"/>
      <c r="AP846" s="16"/>
      <c r="AY846" s="61"/>
      <c r="BF846" s="16"/>
      <c r="BO846" s="61"/>
      <c r="BP846" s="16"/>
    </row>
    <row r="847" spans="2:68" ht="12.75" x14ac:dyDescent="0.2">
      <c r="B847" s="61"/>
      <c r="C847" s="61"/>
      <c r="J847" s="16"/>
      <c r="S847" s="61"/>
      <c r="Z847" s="16"/>
      <c r="AI847" s="61"/>
      <c r="AP847" s="16"/>
      <c r="AY847" s="61"/>
      <c r="BF847" s="16"/>
      <c r="BO847" s="61"/>
      <c r="BP847" s="16"/>
    </row>
    <row r="848" spans="2:68" ht="12.75" x14ac:dyDescent="0.2">
      <c r="B848" s="61"/>
      <c r="C848" s="61"/>
      <c r="J848" s="16"/>
      <c r="S848" s="61"/>
      <c r="Z848" s="16"/>
      <c r="AI848" s="61"/>
      <c r="AP848" s="16"/>
      <c r="AY848" s="61"/>
      <c r="BF848" s="16"/>
      <c r="BO848" s="61"/>
      <c r="BP848" s="16"/>
    </row>
    <row r="849" spans="2:68" ht="12.75" x14ac:dyDescent="0.2">
      <c r="B849" s="61"/>
      <c r="C849" s="61"/>
      <c r="J849" s="16"/>
      <c r="S849" s="61"/>
      <c r="Z849" s="16"/>
      <c r="AI849" s="61"/>
      <c r="AP849" s="16"/>
      <c r="AY849" s="61"/>
      <c r="BF849" s="16"/>
      <c r="BO849" s="61"/>
      <c r="BP849" s="16"/>
    </row>
    <row r="850" spans="2:68" ht="12.75" x14ac:dyDescent="0.2">
      <c r="B850" s="61"/>
      <c r="C850" s="61"/>
      <c r="J850" s="16"/>
      <c r="S850" s="61"/>
      <c r="Z850" s="16"/>
      <c r="AI850" s="61"/>
      <c r="AP850" s="16"/>
      <c r="AY850" s="61"/>
      <c r="BF850" s="16"/>
      <c r="BO850" s="61"/>
      <c r="BP850" s="16"/>
    </row>
    <row r="851" spans="2:68" ht="12.75" x14ac:dyDescent="0.2">
      <c r="B851" s="61"/>
      <c r="C851" s="61"/>
      <c r="J851" s="16"/>
      <c r="S851" s="61"/>
      <c r="Z851" s="16"/>
      <c r="AI851" s="61"/>
      <c r="AP851" s="16"/>
      <c r="AY851" s="61"/>
      <c r="BF851" s="16"/>
      <c r="BO851" s="61"/>
      <c r="BP851" s="16"/>
    </row>
    <row r="852" spans="2:68" ht="12.75" x14ac:dyDescent="0.2">
      <c r="B852" s="61"/>
      <c r="C852" s="61"/>
      <c r="J852" s="16"/>
      <c r="S852" s="61"/>
      <c r="Z852" s="16"/>
      <c r="AI852" s="61"/>
      <c r="AP852" s="16"/>
      <c r="AY852" s="61"/>
      <c r="BF852" s="16"/>
      <c r="BO852" s="61"/>
      <c r="BP852" s="16"/>
    </row>
    <row r="853" spans="2:68" ht="12.75" x14ac:dyDescent="0.2">
      <c r="B853" s="61"/>
      <c r="C853" s="61"/>
      <c r="J853" s="16"/>
      <c r="S853" s="61"/>
      <c r="Z853" s="16"/>
      <c r="AI853" s="61"/>
      <c r="AP853" s="16"/>
      <c r="AY853" s="61"/>
      <c r="BF853" s="16"/>
      <c r="BO853" s="61"/>
      <c r="BP853" s="16"/>
    </row>
    <row r="854" spans="2:68" ht="12.75" x14ac:dyDescent="0.2">
      <c r="B854" s="61"/>
      <c r="C854" s="61"/>
      <c r="J854" s="16"/>
      <c r="S854" s="61"/>
      <c r="Z854" s="16"/>
      <c r="AI854" s="61"/>
      <c r="AP854" s="16"/>
      <c r="AY854" s="61"/>
      <c r="BF854" s="16"/>
      <c r="BO854" s="61"/>
      <c r="BP854" s="16"/>
    </row>
    <row r="855" spans="2:68" ht="12.75" x14ac:dyDescent="0.2">
      <c r="B855" s="61"/>
      <c r="C855" s="61"/>
      <c r="J855" s="16"/>
      <c r="S855" s="61"/>
      <c r="Z855" s="16"/>
      <c r="AI855" s="61"/>
      <c r="AP855" s="16"/>
      <c r="AY855" s="61"/>
      <c r="BF855" s="16"/>
      <c r="BO855" s="61"/>
      <c r="BP855" s="16"/>
    </row>
    <row r="856" spans="2:68" ht="12.75" x14ac:dyDescent="0.2">
      <c r="B856" s="61"/>
      <c r="C856" s="61"/>
      <c r="J856" s="16"/>
      <c r="S856" s="61"/>
      <c r="Z856" s="16"/>
      <c r="AI856" s="61"/>
      <c r="AP856" s="16"/>
      <c r="AY856" s="61"/>
      <c r="BF856" s="16"/>
      <c r="BO856" s="61"/>
      <c r="BP856" s="16"/>
    </row>
    <row r="857" spans="2:68" ht="12.75" x14ac:dyDescent="0.2">
      <c r="B857" s="61"/>
      <c r="C857" s="61"/>
      <c r="J857" s="16"/>
      <c r="S857" s="61"/>
      <c r="Z857" s="16"/>
      <c r="AI857" s="61"/>
      <c r="AP857" s="16"/>
      <c r="AY857" s="61"/>
      <c r="BF857" s="16"/>
      <c r="BO857" s="61"/>
      <c r="BP857" s="16"/>
    </row>
    <row r="858" spans="2:68" ht="12.75" x14ac:dyDescent="0.2">
      <c r="B858" s="61"/>
      <c r="C858" s="61"/>
      <c r="J858" s="16"/>
      <c r="S858" s="61"/>
      <c r="Z858" s="16"/>
      <c r="AI858" s="61"/>
      <c r="AP858" s="16"/>
      <c r="AY858" s="61"/>
      <c r="BF858" s="16"/>
      <c r="BO858" s="61"/>
      <c r="BP858" s="16"/>
    </row>
    <row r="859" spans="2:68" ht="12.75" x14ac:dyDescent="0.2">
      <c r="B859" s="61"/>
      <c r="C859" s="61"/>
      <c r="J859" s="16"/>
      <c r="S859" s="61"/>
      <c r="Z859" s="16"/>
      <c r="AI859" s="61"/>
      <c r="AP859" s="16"/>
      <c r="AY859" s="61"/>
      <c r="BF859" s="16"/>
      <c r="BO859" s="61"/>
      <c r="BP859" s="16"/>
    </row>
    <row r="860" spans="2:68" ht="12.75" x14ac:dyDescent="0.2">
      <c r="B860" s="61"/>
      <c r="C860" s="61"/>
      <c r="J860" s="16"/>
      <c r="S860" s="61"/>
      <c r="Z860" s="16"/>
      <c r="AI860" s="61"/>
      <c r="AP860" s="16"/>
      <c r="AY860" s="61"/>
      <c r="BF860" s="16"/>
      <c r="BO860" s="61"/>
      <c r="BP860" s="16"/>
    </row>
    <row r="861" spans="2:68" ht="12.75" x14ac:dyDescent="0.2">
      <c r="B861" s="61"/>
      <c r="C861" s="61"/>
      <c r="J861" s="16"/>
      <c r="S861" s="61"/>
      <c r="Z861" s="16"/>
      <c r="AI861" s="61"/>
      <c r="AP861" s="16"/>
      <c r="AY861" s="61"/>
      <c r="BF861" s="16"/>
      <c r="BO861" s="61"/>
      <c r="BP861" s="16"/>
    </row>
    <row r="862" spans="2:68" ht="12.75" x14ac:dyDescent="0.2">
      <c r="B862" s="61"/>
      <c r="C862" s="61"/>
      <c r="J862" s="16"/>
      <c r="S862" s="61"/>
      <c r="Z862" s="16"/>
      <c r="AI862" s="61"/>
      <c r="AP862" s="16"/>
      <c r="AY862" s="61"/>
      <c r="BF862" s="16"/>
      <c r="BO862" s="61"/>
      <c r="BP862" s="16"/>
    </row>
    <row r="863" spans="2:68" ht="12.75" x14ac:dyDescent="0.2">
      <c r="B863" s="61"/>
      <c r="C863" s="61"/>
      <c r="J863" s="16"/>
      <c r="S863" s="61"/>
      <c r="Z863" s="16"/>
      <c r="AI863" s="61"/>
      <c r="AP863" s="16"/>
      <c r="AY863" s="61"/>
      <c r="BF863" s="16"/>
      <c r="BO863" s="61"/>
      <c r="BP863" s="16"/>
    </row>
    <row r="864" spans="2:68" ht="12.75" x14ac:dyDescent="0.2">
      <c r="B864" s="61"/>
      <c r="C864" s="61"/>
      <c r="J864" s="16"/>
      <c r="S864" s="61"/>
      <c r="Z864" s="16"/>
      <c r="AI864" s="61"/>
      <c r="AP864" s="16"/>
      <c r="AY864" s="61"/>
      <c r="BF864" s="16"/>
      <c r="BO864" s="61"/>
      <c r="BP864" s="16"/>
    </row>
    <row r="865" spans="2:68" ht="12.75" x14ac:dyDescent="0.2">
      <c r="B865" s="61"/>
      <c r="C865" s="61"/>
      <c r="J865" s="16"/>
      <c r="S865" s="61"/>
      <c r="Z865" s="16"/>
      <c r="AI865" s="61"/>
      <c r="AP865" s="16"/>
      <c r="AY865" s="61"/>
      <c r="BF865" s="16"/>
      <c r="BO865" s="61"/>
      <c r="BP865" s="16"/>
    </row>
    <row r="866" spans="2:68" ht="12.75" x14ac:dyDescent="0.2">
      <c r="B866" s="61"/>
      <c r="C866" s="61"/>
      <c r="J866" s="16"/>
      <c r="S866" s="61"/>
      <c r="Z866" s="16"/>
      <c r="AI866" s="61"/>
      <c r="AP866" s="16"/>
      <c r="AY866" s="61"/>
      <c r="BF866" s="16"/>
      <c r="BO866" s="61"/>
      <c r="BP866" s="16"/>
    </row>
    <row r="867" spans="2:68" ht="12.75" x14ac:dyDescent="0.2">
      <c r="B867" s="61"/>
      <c r="C867" s="61"/>
      <c r="J867" s="16"/>
      <c r="S867" s="61"/>
      <c r="Z867" s="16"/>
      <c r="AI867" s="61"/>
      <c r="AP867" s="16"/>
      <c r="AY867" s="61"/>
      <c r="BF867" s="16"/>
      <c r="BO867" s="61"/>
      <c r="BP867" s="16"/>
    </row>
    <row r="868" spans="2:68" ht="12.75" x14ac:dyDescent="0.2">
      <c r="B868" s="61"/>
      <c r="C868" s="61"/>
      <c r="J868" s="16"/>
      <c r="S868" s="61"/>
      <c r="Z868" s="16"/>
      <c r="AI868" s="61"/>
      <c r="AP868" s="16"/>
      <c r="AY868" s="61"/>
      <c r="BF868" s="16"/>
      <c r="BO868" s="61"/>
      <c r="BP868" s="16"/>
    </row>
    <row r="869" spans="2:68" ht="12.75" x14ac:dyDescent="0.2">
      <c r="B869" s="61"/>
      <c r="C869" s="61"/>
      <c r="J869" s="16"/>
      <c r="S869" s="61"/>
      <c r="Z869" s="16"/>
      <c r="AI869" s="61"/>
      <c r="AP869" s="16"/>
      <c r="AY869" s="61"/>
      <c r="BF869" s="16"/>
      <c r="BO869" s="61"/>
      <c r="BP869" s="16"/>
    </row>
    <row r="870" spans="2:68" ht="12.75" x14ac:dyDescent="0.2">
      <c r="B870" s="61"/>
      <c r="C870" s="61"/>
      <c r="J870" s="16"/>
      <c r="S870" s="61"/>
      <c r="Z870" s="16"/>
      <c r="AI870" s="61"/>
      <c r="AP870" s="16"/>
      <c r="AY870" s="61"/>
      <c r="BF870" s="16"/>
      <c r="BO870" s="61"/>
      <c r="BP870" s="16"/>
    </row>
    <row r="871" spans="2:68" ht="12.75" x14ac:dyDescent="0.2">
      <c r="B871" s="61"/>
      <c r="C871" s="61"/>
      <c r="J871" s="16"/>
      <c r="S871" s="61"/>
      <c r="Z871" s="16"/>
      <c r="AI871" s="61"/>
      <c r="AP871" s="16"/>
      <c r="AY871" s="61"/>
      <c r="BF871" s="16"/>
      <c r="BO871" s="61"/>
      <c r="BP871" s="16"/>
    </row>
    <row r="872" spans="2:68" ht="12.75" x14ac:dyDescent="0.2">
      <c r="B872" s="61"/>
      <c r="C872" s="61"/>
      <c r="J872" s="16"/>
      <c r="S872" s="61"/>
      <c r="Z872" s="16"/>
      <c r="AI872" s="61"/>
      <c r="AP872" s="16"/>
      <c r="AY872" s="61"/>
      <c r="BF872" s="16"/>
      <c r="BO872" s="61"/>
      <c r="BP872" s="16"/>
    </row>
    <row r="873" spans="2:68" ht="12.75" x14ac:dyDescent="0.2">
      <c r="B873" s="61"/>
      <c r="C873" s="61"/>
      <c r="J873" s="16"/>
      <c r="S873" s="61"/>
      <c r="Z873" s="16"/>
      <c r="AI873" s="61"/>
      <c r="AP873" s="16"/>
      <c r="AY873" s="61"/>
      <c r="BF873" s="16"/>
      <c r="BO873" s="61"/>
      <c r="BP873" s="16"/>
    </row>
    <row r="874" spans="2:68" ht="12.75" x14ac:dyDescent="0.2">
      <c r="B874" s="61"/>
      <c r="C874" s="61"/>
      <c r="J874" s="16"/>
      <c r="S874" s="61"/>
      <c r="Z874" s="16"/>
      <c r="AI874" s="61"/>
      <c r="AP874" s="16"/>
      <c r="AY874" s="61"/>
      <c r="BF874" s="16"/>
      <c r="BO874" s="61"/>
      <c r="BP874" s="16"/>
    </row>
    <row r="875" spans="2:68" ht="12.75" x14ac:dyDescent="0.2">
      <c r="B875" s="61"/>
      <c r="C875" s="61"/>
      <c r="J875" s="16"/>
      <c r="S875" s="61"/>
      <c r="Z875" s="16"/>
      <c r="AI875" s="61"/>
      <c r="AP875" s="16"/>
      <c r="AY875" s="61"/>
      <c r="BF875" s="16"/>
      <c r="BO875" s="61"/>
      <c r="BP875" s="16"/>
    </row>
    <row r="876" spans="2:68" ht="12.75" x14ac:dyDescent="0.2">
      <c r="B876" s="61"/>
      <c r="C876" s="61"/>
      <c r="J876" s="16"/>
      <c r="S876" s="61"/>
      <c r="Z876" s="16"/>
      <c r="AI876" s="61"/>
      <c r="AP876" s="16"/>
      <c r="AY876" s="61"/>
      <c r="BF876" s="16"/>
      <c r="BO876" s="61"/>
      <c r="BP876" s="16"/>
    </row>
    <row r="877" spans="2:68" ht="12.75" x14ac:dyDescent="0.2">
      <c r="B877" s="61"/>
      <c r="C877" s="61"/>
      <c r="J877" s="16"/>
      <c r="S877" s="61"/>
      <c r="Z877" s="16"/>
      <c r="AI877" s="61"/>
      <c r="AP877" s="16"/>
      <c r="AY877" s="61"/>
      <c r="BF877" s="16"/>
      <c r="BO877" s="61"/>
      <c r="BP877" s="16"/>
    </row>
    <row r="878" spans="2:68" ht="12.75" x14ac:dyDescent="0.2">
      <c r="B878" s="61"/>
      <c r="C878" s="61"/>
      <c r="J878" s="16"/>
      <c r="S878" s="61"/>
      <c r="Z878" s="16"/>
      <c r="AI878" s="61"/>
      <c r="AP878" s="16"/>
      <c r="AY878" s="61"/>
      <c r="BF878" s="16"/>
      <c r="BO878" s="61"/>
      <c r="BP878" s="16"/>
    </row>
    <row r="879" spans="2:68" ht="12.75" x14ac:dyDescent="0.2">
      <c r="B879" s="61"/>
      <c r="C879" s="61"/>
      <c r="J879" s="16"/>
      <c r="S879" s="61"/>
      <c r="Z879" s="16"/>
      <c r="AI879" s="61"/>
      <c r="AP879" s="16"/>
      <c r="AY879" s="61"/>
      <c r="BF879" s="16"/>
      <c r="BO879" s="61"/>
      <c r="BP879" s="16"/>
    </row>
    <row r="880" spans="2:68" ht="12.75" x14ac:dyDescent="0.2">
      <c r="B880" s="61"/>
      <c r="C880" s="61"/>
      <c r="J880" s="16"/>
      <c r="S880" s="61"/>
      <c r="Z880" s="16"/>
      <c r="AI880" s="61"/>
      <c r="AP880" s="16"/>
      <c r="AY880" s="61"/>
      <c r="BF880" s="16"/>
      <c r="BO880" s="61"/>
      <c r="BP880" s="16"/>
    </row>
    <row r="881" spans="2:68" ht="12.75" x14ac:dyDescent="0.2">
      <c r="B881" s="61"/>
      <c r="C881" s="61"/>
      <c r="J881" s="16"/>
      <c r="S881" s="61"/>
      <c r="Z881" s="16"/>
      <c r="AI881" s="61"/>
      <c r="AP881" s="16"/>
      <c r="AY881" s="61"/>
      <c r="BF881" s="16"/>
      <c r="BO881" s="61"/>
      <c r="BP881" s="16"/>
    </row>
    <row r="882" spans="2:68" ht="12.75" x14ac:dyDescent="0.2">
      <c r="B882" s="61"/>
      <c r="C882" s="61"/>
      <c r="J882" s="16"/>
      <c r="S882" s="61"/>
      <c r="Z882" s="16"/>
      <c r="AI882" s="61"/>
      <c r="AP882" s="16"/>
      <c r="AY882" s="61"/>
      <c r="BF882" s="16"/>
      <c r="BO882" s="61"/>
      <c r="BP882" s="16"/>
    </row>
    <row r="883" spans="2:68" ht="12.75" x14ac:dyDescent="0.2">
      <c r="B883" s="61"/>
      <c r="C883" s="61"/>
      <c r="J883" s="16"/>
      <c r="S883" s="61"/>
      <c r="Z883" s="16"/>
      <c r="AI883" s="61"/>
      <c r="AP883" s="16"/>
      <c r="AY883" s="61"/>
      <c r="BF883" s="16"/>
      <c r="BO883" s="61"/>
      <c r="BP883" s="16"/>
    </row>
    <row r="884" spans="2:68" ht="12.75" x14ac:dyDescent="0.2">
      <c r="B884" s="61"/>
      <c r="C884" s="61"/>
      <c r="J884" s="16"/>
      <c r="S884" s="61"/>
      <c r="Z884" s="16"/>
      <c r="AI884" s="61"/>
      <c r="AP884" s="16"/>
      <c r="AY884" s="61"/>
      <c r="BF884" s="16"/>
      <c r="BO884" s="61"/>
      <c r="BP884" s="16"/>
    </row>
    <row r="885" spans="2:68" ht="12.75" x14ac:dyDescent="0.2">
      <c r="B885" s="61"/>
      <c r="C885" s="61"/>
      <c r="J885" s="16"/>
      <c r="S885" s="61"/>
      <c r="Z885" s="16"/>
      <c r="AI885" s="61"/>
      <c r="AP885" s="16"/>
      <c r="AY885" s="61"/>
      <c r="BF885" s="16"/>
      <c r="BO885" s="61"/>
      <c r="BP885" s="16"/>
    </row>
    <row r="886" spans="2:68" ht="12.75" x14ac:dyDescent="0.2">
      <c r="B886" s="61"/>
      <c r="C886" s="61"/>
      <c r="J886" s="16"/>
      <c r="S886" s="61"/>
      <c r="Z886" s="16"/>
      <c r="AI886" s="61"/>
      <c r="AP886" s="16"/>
      <c r="AY886" s="61"/>
      <c r="BF886" s="16"/>
      <c r="BO886" s="61"/>
      <c r="BP886" s="16"/>
    </row>
    <row r="887" spans="2:68" ht="12.75" x14ac:dyDescent="0.2">
      <c r="B887" s="61"/>
      <c r="C887" s="61"/>
      <c r="J887" s="16"/>
      <c r="S887" s="61"/>
      <c r="Z887" s="16"/>
      <c r="AI887" s="61"/>
      <c r="AP887" s="16"/>
      <c r="AY887" s="61"/>
      <c r="BF887" s="16"/>
      <c r="BO887" s="61"/>
      <c r="BP887" s="16"/>
    </row>
    <row r="888" spans="2:68" ht="12.75" x14ac:dyDescent="0.2">
      <c r="B888" s="61"/>
      <c r="C888" s="61"/>
      <c r="J888" s="16"/>
      <c r="S888" s="61"/>
      <c r="Z888" s="16"/>
      <c r="AI888" s="61"/>
      <c r="AP888" s="16"/>
      <c r="AY888" s="61"/>
      <c r="BF888" s="16"/>
      <c r="BO888" s="61"/>
      <c r="BP888" s="16"/>
    </row>
    <row r="889" spans="2:68" ht="12.75" x14ac:dyDescent="0.2">
      <c r="B889" s="61"/>
      <c r="C889" s="61"/>
      <c r="J889" s="16"/>
      <c r="S889" s="61"/>
      <c r="Z889" s="16"/>
      <c r="AI889" s="61"/>
      <c r="AP889" s="16"/>
      <c r="AY889" s="61"/>
      <c r="BF889" s="16"/>
      <c r="BO889" s="61"/>
      <c r="BP889" s="16"/>
    </row>
    <row r="890" spans="2:68" ht="12.75" x14ac:dyDescent="0.2">
      <c r="B890" s="61"/>
      <c r="C890" s="61"/>
      <c r="J890" s="16"/>
      <c r="S890" s="61"/>
      <c r="Z890" s="16"/>
      <c r="AI890" s="61"/>
      <c r="AP890" s="16"/>
      <c r="AY890" s="61"/>
      <c r="BF890" s="16"/>
      <c r="BO890" s="61"/>
      <c r="BP890" s="16"/>
    </row>
    <row r="891" spans="2:68" ht="12.75" x14ac:dyDescent="0.2">
      <c r="B891" s="61"/>
      <c r="C891" s="61"/>
      <c r="J891" s="16"/>
      <c r="S891" s="61"/>
      <c r="Z891" s="16"/>
      <c r="AI891" s="61"/>
      <c r="AP891" s="16"/>
      <c r="AY891" s="61"/>
      <c r="BF891" s="16"/>
      <c r="BO891" s="61"/>
      <c r="BP891" s="16"/>
    </row>
    <row r="892" spans="2:68" ht="12.75" x14ac:dyDescent="0.2">
      <c r="B892" s="61"/>
      <c r="C892" s="61"/>
      <c r="J892" s="16"/>
      <c r="S892" s="61"/>
      <c r="Z892" s="16"/>
      <c r="AI892" s="61"/>
      <c r="AP892" s="16"/>
      <c r="AY892" s="61"/>
      <c r="BF892" s="16"/>
      <c r="BO892" s="61"/>
      <c r="BP892" s="16"/>
    </row>
    <row r="893" spans="2:68" ht="12.75" x14ac:dyDescent="0.2">
      <c r="B893" s="61"/>
      <c r="C893" s="61"/>
      <c r="J893" s="16"/>
      <c r="S893" s="61"/>
      <c r="Z893" s="16"/>
      <c r="AI893" s="61"/>
      <c r="AP893" s="16"/>
      <c r="AY893" s="61"/>
      <c r="BF893" s="16"/>
      <c r="BO893" s="61"/>
      <c r="BP893" s="16"/>
    </row>
    <row r="894" spans="2:68" ht="12.75" x14ac:dyDescent="0.2">
      <c r="B894" s="61"/>
      <c r="C894" s="61"/>
      <c r="J894" s="16"/>
      <c r="S894" s="61"/>
      <c r="Z894" s="16"/>
      <c r="AI894" s="61"/>
      <c r="AP894" s="16"/>
      <c r="AY894" s="61"/>
      <c r="BF894" s="16"/>
      <c r="BO894" s="61"/>
      <c r="BP894" s="16"/>
    </row>
    <row r="895" spans="2:68" ht="12.75" x14ac:dyDescent="0.2">
      <c r="B895" s="61"/>
      <c r="C895" s="61"/>
      <c r="J895" s="16"/>
      <c r="S895" s="61"/>
      <c r="Z895" s="16"/>
      <c r="AI895" s="61"/>
      <c r="AP895" s="16"/>
      <c r="AY895" s="61"/>
      <c r="BF895" s="16"/>
      <c r="BO895" s="61"/>
      <c r="BP895" s="16"/>
    </row>
    <row r="896" spans="2:68" ht="12.75" x14ac:dyDescent="0.2">
      <c r="B896" s="61"/>
      <c r="C896" s="61"/>
      <c r="J896" s="16"/>
      <c r="S896" s="61"/>
      <c r="Z896" s="16"/>
      <c r="AI896" s="61"/>
      <c r="AP896" s="16"/>
      <c r="AY896" s="61"/>
      <c r="BF896" s="16"/>
      <c r="BO896" s="61"/>
      <c r="BP896" s="16"/>
    </row>
    <row r="897" spans="2:68" ht="12.75" x14ac:dyDescent="0.2">
      <c r="B897" s="61"/>
      <c r="C897" s="61"/>
      <c r="J897" s="16"/>
      <c r="S897" s="61"/>
      <c r="Z897" s="16"/>
      <c r="AI897" s="61"/>
      <c r="AP897" s="16"/>
      <c r="AY897" s="61"/>
      <c r="BF897" s="16"/>
      <c r="BO897" s="61"/>
      <c r="BP897" s="16"/>
    </row>
    <row r="898" spans="2:68" ht="12.75" x14ac:dyDescent="0.2">
      <c r="B898" s="61"/>
      <c r="C898" s="61"/>
      <c r="J898" s="16"/>
      <c r="S898" s="61"/>
      <c r="Z898" s="16"/>
      <c r="AI898" s="61"/>
      <c r="AP898" s="16"/>
      <c r="AY898" s="61"/>
      <c r="BF898" s="16"/>
      <c r="BO898" s="61"/>
      <c r="BP898" s="16"/>
    </row>
    <row r="899" spans="2:68" ht="12.75" x14ac:dyDescent="0.2">
      <c r="B899" s="61"/>
      <c r="C899" s="61"/>
      <c r="J899" s="16"/>
      <c r="S899" s="61"/>
      <c r="Z899" s="16"/>
      <c r="AI899" s="61"/>
      <c r="AP899" s="16"/>
      <c r="AY899" s="61"/>
      <c r="BF899" s="16"/>
      <c r="BO899" s="61"/>
      <c r="BP899" s="16"/>
    </row>
    <row r="900" spans="2:68" ht="12.75" x14ac:dyDescent="0.2">
      <c r="B900" s="61"/>
      <c r="C900" s="61"/>
      <c r="J900" s="16"/>
      <c r="S900" s="61"/>
      <c r="Z900" s="16"/>
      <c r="AI900" s="61"/>
      <c r="AP900" s="16"/>
      <c r="AY900" s="61"/>
      <c r="BF900" s="16"/>
      <c r="BO900" s="61"/>
      <c r="BP900" s="16"/>
    </row>
    <row r="901" spans="2:68" ht="12.75" x14ac:dyDescent="0.2">
      <c r="B901" s="61"/>
      <c r="C901" s="61"/>
      <c r="J901" s="16"/>
      <c r="S901" s="61"/>
      <c r="Z901" s="16"/>
      <c r="AI901" s="61"/>
      <c r="AP901" s="16"/>
      <c r="AY901" s="61"/>
      <c r="BF901" s="16"/>
      <c r="BO901" s="61"/>
      <c r="BP901" s="16"/>
    </row>
    <row r="902" spans="2:68" ht="12.75" x14ac:dyDescent="0.2">
      <c r="B902" s="61"/>
      <c r="C902" s="61"/>
      <c r="J902" s="16"/>
      <c r="S902" s="61"/>
      <c r="Z902" s="16"/>
      <c r="AI902" s="61"/>
      <c r="AP902" s="16"/>
      <c r="AY902" s="61"/>
      <c r="BF902" s="16"/>
      <c r="BO902" s="61"/>
      <c r="BP902" s="16"/>
    </row>
    <row r="903" spans="2:68" ht="12.75" x14ac:dyDescent="0.2">
      <c r="B903" s="61"/>
      <c r="C903" s="61"/>
      <c r="J903" s="16"/>
      <c r="S903" s="61"/>
      <c r="Z903" s="16"/>
      <c r="AI903" s="61"/>
      <c r="AP903" s="16"/>
      <c r="AY903" s="61"/>
      <c r="BF903" s="16"/>
      <c r="BO903" s="61"/>
      <c r="BP903" s="16"/>
    </row>
    <row r="904" spans="2:68" ht="12.75" x14ac:dyDescent="0.2">
      <c r="B904" s="61"/>
      <c r="C904" s="61"/>
      <c r="J904" s="16"/>
      <c r="S904" s="61"/>
      <c r="Z904" s="16"/>
      <c r="AI904" s="61"/>
      <c r="AP904" s="16"/>
      <c r="AY904" s="61"/>
      <c r="BF904" s="16"/>
      <c r="BO904" s="61"/>
      <c r="BP904" s="16"/>
    </row>
    <row r="905" spans="2:68" ht="12.75" x14ac:dyDescent="0.2">
      <c r="B905" s="61"/>
      <c r="C905" s="61"/>
      <c r="J905" s="16"/>
      <c r="S905" s="61"/>
      <c r="Z905" s="16"/>
      <c r="AI905" s="61"/>
      <c r="AP905" s="16"/>
      <c r="AY905" s="61"/>
      <c r="BF905" s="16"/>
      <c r="BO905" s="61"/>
      <c r="BP905" s="16"/>
    </row>
    <row r="906" spans="2:68" ht="12.75" x14ac:dyDescent="0.2">
      <c r="B906" s="61"/>
      <c r="C906" s="61"/>
      <c r="J906" s="16"/>
      <c r="S906" s="61"/>
      <c r="Z906" s="16"/>
      <c r="AI906" s="61"/>
      <c r="AP906" s="16"/>
      <c r="AY906" s="61"/>
      <c r="BF906" s="16"/>
      <c r="BO906" s="61"/>
      <c r="BP906" s="16"/>
    </row>
    <row r="907" spans="2:68" ht="12.75" x14ac:dyDescent="0.2">
      <c r="B907" s="61"/>
      <c r="C907" s="61"/>
      <c r="J907" s="16"/>
      <c r="S907" s="61"/>
      <c r="Z907" s="16"/>
      <c r="AI907" s="61"/>
      <c r="AP907" s="16"/>
      <c r="AY907" s="61"/>
      <c r="BF907" s="16"/>
      <c r="BO907" s="61"/>
      <c r="BP907" s="16"/>
    </row>
    <row r="908" spans="2:68" ht="12.75" x14ac:dyDescent="0.2">
      <c r="B908" s="61"/>
      <c r="C908" s="61"/>
      <c r="J908" s="16"/>
      <c r="S908" s="61"/>
      <c r="Z908" s="16"/>
      <c r="AI908" s="61"/>
      <c r="AP908" s="16"/>
      <c r="AY908" s="61"/>
      <c r="BF908" s="16"/>
      <c r="BO908" s="61"/>
      <c r="BP908" s="16"/>
    </row>
    <row r="909" spans="2:68" ht="12.75" x14ac:dyDescent="0.2">
      <c r="B909" s="61"/>
      <c r="C909" s="61"/>
      <c r="J909" s="16"/>
      <c r="S909" s="61"/>
      <c r="Z909" s="16"/>
      <c r="AI909" s="61"/>
      <c r="AP909" s="16"/>
      <c r="AY909" s="61"/>
      <c r="BF909" s="16"/>
      <c r="BO909" s="61"/>
      <c r="BP909" s="16"/>
    </row>
    <row r="910" spans="2:68" ht="12.75" x14ac:dyDescent="0.2">
      <c r="B910" s="61"/>
      <c r="C910" s="61"/>
      <c r="J910" s="16"/>
      <c r="S910" s="61"/>
      <c r="Z910" s="16"/>
      <c r="AI910" s="61"/>
      <c r="AP910" s="16"/>
      <c r="AY910" s="61"/>
      <c r="BF910" s="16"/>
      <c r="BO910" s="61"/>
      <c r="BP910" s="16"/>
    </row>
    <row r="911" spans="2:68" ht="12.75" x14ac:dyDescent="0.2">
      <c r="B911" s="61"/>
      <c r="C911" s="61"/>
      <c r="J911" s="16"/>
      <c r="S911" s="61"/>
      <c r="Z911" s="16"/>
      <c r="AI911" s="61"/>
      <c r="AP911" s="16"/>
      <c r="AY911" s="61"/>
      <c r="BF911" s="16"/>
      <c r="BO911" s="61"/>
      <c r="BP911" s="16"/>
    </row>
    <row r="912" spans="2:68" ht="12.75" x14ac:dyDescent="0.2">
      <c r="B912" s="61"/>
      <c r="C912" s="61"/>
      <c r="J912" s="16"/>
      <c r="S912" s="61"/>
      <c r="Z912" s="16"/>
      <c r="AI912" s="61"/>
      <c r="AP912" s="16"/>
      <c r="AY912" s="61"/>
      <c r="BF912" s="16"/>
      <c r="BO912" s="61"/>
      <c r="BP912" s="16"/>
    </row>
    <row r="913" spans="2:68" ht="12.75" x14ac:dyDescent="0.2">
      <c r="B913" s="61"/>
      <c r="C913" s="61"/>
      <c r="J913" s="16"/>
      <c r="S913" s="61"/>
      <c r="Z913" s="16"/>
      <c r="AI913" s="61"/>
      <c r="AP913" s="16"/>
      <c r="AY913" s="61"/>
      <c r="BF913" s="16"/>
      <c r="BO913" s="61"/>
      <c r="BP913" s="16"/>
    </row>
    <row r="914" spans="2:68" ht="12.75" x14ac:dyDescent="0.2">
      <c r="B914" s="61"/>
      <c r="C914" s="61"/>
      <c r="J914" s="16"/>
      <c r="S914" s="61"/>
      <c r="Z914" s="16"/>
      <c r="AI914" s="61"/>
      <c r="AP914" s="16"/>
      <c r="AY914" s="61"/>
      <c r="BF914" s="16"/>
      <c r="BO914" s="61"/>
      <c r="BP914" s="16"/>
    </row>
    <row r="915" spans="2:68" ht="12.75" x14ac:dyDescent="0.2">
      <c r="B915" s="61"/>
      <c r="C915" s="61"/>
      <c r="J915" s="16"/>
      <c r="S915" s="61"/>
      <c r="Z915" s="16"/>
      <c r="AI915" s="61"/>
      <c r="AP915" s="16"/>
      <c r="AY915" s="61"/>
      <c r="BF915" s="16"/>
      <c r="BO915" s="61"/>
      <c r="BP915" s="16"/>
    </row>
    <row r="916" spans="2:68" ht="12.75" x14ac:dyDescent="0.2">
      <c r="B916" s="61"/>
      <c r="C916" s="61"/>
      <c r="J916" s="16"/>
      <c r="S916" s="61"/>
      <c r="Z916" s="16"/>
      <c r="AI916" s="61"/>
      <c r="AP916" s="16"/>
      <c r="AY916" s="61"/>
      <c r="BF916" s="16"/>
      <c r="BO916" s="61"/>
      <c r="BP916" s="16"/>
    </row>
    <row r="917" spans="2:68" ht="12.75" x14ac:dyDescent="0.2">
      <c r="B917" s="61"/>
      <c r="C917" s="61"/>
      <c r="J917" s="16"/>
      <c r="S917" s="61"/>
      <c r="Z917" s="16"/>
      <c r="AI917" s="61"/>
      <c r="AP917" s="16"/>
      <c r="AY917" s="61"/>
      <c r="BF917" s="16"/>
      <c r="BO917" s="61"/>
      <c r="BP917" s="16"/>
    </row>
    <row r="918" spans="2:68" ht="12.75" x14ac:dyDescent="0.2">
      <c r="B918" s="61"/>
      <c r="C918" s="61"/>
      <c r="J918" s="16"/>
      <c r="S918" s="61"/>
      <c r="Z918" s="16"/>
      <c r="AI918" s="61"/>
      <c r="AP918" s="16"/>
      <c r="AY918" s="61"/>
      <c r="BF918" s="16"/>
      <c r="BO918" s="61"/>
      <c r="BP918" s="16"/>
    </row>
    <row r="919" spans="2:68" ht="12.75" x14ac:dyDescent="0.2">
      <c r="B919" s="61"/>
      <c r="C919" s="61"/>
      <c r="J919" s="16"/>
      <c r="S919" s="61"/>
      <c r="Z919" s="16"/>
      <c r="AI919" s="61"/>
      <c r="AP919" s="16"/>
      <c r="AY919" s="61"/>
      <c r="BF919" s="16"/>
      <c r="BO919" s="61"/>
      <c r="BP919" s="16"/>
    </row>
    <row r="920" spans="2:68" ht="12.75" x14ac:dyDescent="0.2">
      <c r="B920" s="61"/>
      <c r="C920" s="61"/>
      <c r="J920" s="16"/>
      <c r="S920" s="61"/>
      <c r="Z920" s="16"/>
      <c r="AI920" s="61"/>
      <c r="AP920" s="16"/>
      <c r="AY920" s="61"/>
      <c r="BF920" s="16"/>
      <c r="BO920" s="61"/>
      <c r="BP920" s="16"/>
    </row>
    <row r="921" spans="2:68" ht="12.75" x14ac:dyDescent="0.2">
      <c r="B921" s="61"/>
      <c r="C921" s="61"/>
      <c r="J921" s="16"/>
      <c r="S921" s="61"/>
      <c r="Z921" s="16"/>
      <c r="AI921" s="61"/>
      <c r="AP921" s="16"/>
      <c r="AY921" s="61"/>
      <c r="BF921" s="16"/>
      <c r="BO921" s="61"/>
      <c r="BP921" s="16"/>
    </row>
    <row r="922" spans="2:68" ht="12.75" x14ac:dyDescent="0.2">
      <c r="B922" s="61"/>
      <c r="C922" s="61"/>
      <c r="J922" s="16"/>
      <c r="S922" s="61"/>
      <c r="Z922" s="16"/>
      <c r="AI922" s="61"/>
      <c r="AP922" s="16"/>
      <c r="AY922" s="61"/>
      <c r="BF922" s="16"/>
      <c r="BO922" s="61"/>
      <c r="BP922" s="16"/>
    </row>
    <row r="923" spans="2:68" ht="12.75" x14ac:dyDescent="0.2">
      <c r="B923" s="61"/>
      <c r="C923" s="61"/>
      <c r="J923" s="16"/>
      <c r="S923" s="61"/>
      <c r="Z923" s="16"/>
      <c r="AI923" s="61"/>
      <c r="AP923" s="16"/>
      <c r="AY923" s="61"/>
      <c r="BF923" s="16"/>
      <c r="BO923" s="61"/>
      <c r="BP923" s="16"/>
    </row>
    <row r="924" spans="2:68" ht="12.75" x14ac:dyDescent="0.2">
      <c r="B924" s="61"/>
      <c r="C924" s="61"/>
      <c r="J924" s="16"/>
      <c r="S924" s="61"/>
      <c r="Z924" s="16"/>
      <c r="AI924" s="61"/>
      <c r="AP924" s="16"/>
      <c r="AY924" s="61"/>
      <c r="BF924" s="16"/>
      <c r="BO924" s="61"/>
      <c r="BP924" s="16"/>
    </row>
    <row r="925" spans="2:68" ht="12.75" x14ac:dyDescent="0.2">
      <c r="B925" s="61"/>
      <c r="C925" s="61"/>
      <c r="J925" s="16"/>
      <c r="S925" s="61"/>
      <c r="Z925" s="16"/>
      <c r="AI925" s="61"/>
      <c r="AP925" s="16"/>
      <c r="AY925" s="61"/>
      <c r="BF925" s="16"/>
      <c r="BO925" s="61"/>
      <c r="BP925" s="16"/>
    </row>
    <row r="926" spans="2:68" ht="12.75" x14ac:dyDescent="0.2">
      <c r="B926" s="61"/>
      <c r="C926" s="61"/>
      <c r="J926" s="16"/>
      <c r="S926" s="61"/>
      <c r="Z926" s="16"/>
      <c r="AI926" s="61"/>
      <c r="AP926" s="16"/>
      <c r="AY926" s="61"/>
      <c r="BF926" s="16"/>
      <c r="BO926" s="61"/>
      <c r="BP926" s="16"/>
    </row>
    <row r="927" spans="2:68" ht="12.75" x14ac:dyDescent="0.2">
      <c r="B927" s="61"/>
      <c r="C927" s="61"/>
      <c r="J927" s="16"/>
      <c r="S927" s="61"/>
      <c r="Z927" s="16"/>
      <c r="AI927" s="61"/>
      <c r="AP927" s="16"/>
      <c r="AY927" s="61"/>
      <c r="BF927" s="16"/>
      <c r="BO927" s="61"/>
      <c r="BP927" s="16"/>
    </row>
    <row r="928" spans="2:68" ht="12.75" x14ac:dyDescent="0.2">
      <c r="B928" s="61"/>
      <c r="C928" s="61"/>
      <c r="J928" s="16"/>
      <c r="S928" s="61"/>
      <c r="Z928" s="16"/>
      <c r="AI928" s="61"/>
      <c r="AP928" s="16"/>
      <c r="AY928" s="61"/>
      <c r="BF928" s="16"/>
      <c r="BO928" s="61"/>
      <c r="BP928" s="16"/>
    </row>
    <row r="929" spans="2:68" ht="12.75" x14ac:dyDescent="0.2">
      <c r="B929" s="61"/>
      <c r="C929" s="61"/>
      <c r="J929" s="16"/>
      <c r="S929" s="61"/>
      <c r="Z929" s="16"/>
      <c r="AI929" s="61"/>
      <c r="AP929" s="16"/>
      <c r="AY929" s="61"/>
      <c r="BF929" s="16"/>
      <c r="BO929" s="61"/>
      <c r="BP929" s="16"/>
    </row>
    <row r="930" spans="2:68" ht="12.75" x14ac:dyDescent="0.2">
      <c r="B930" s="61"/>
      <c r="C930" s="61"/>
      <c r="J930" s="16"/>
      <c r="S930" s="61"/>
      <c r="Z930" s="16"/>
      <c r="AI930" s="61"/>
      <c r="AP930" s="16"/>
      <c r="AY930" s="61"/>
      <c r="BF930" s="16"/>
      <c r="BO930" s="61"/>
      <c r="BP930" s="16"/>
    </row>
    <row r="931" spans="2:68" ht="12.75" x14ac:dyDescent="0.2">
      <c r="B931" s="61"/>
      <c r="C931" s="61"/>
      <c r="J931" s="16"/>
      <c r="S931" s="61"/>
      <c r="Z931" s="16"/>
      <c r="AI931" s="61"/>
      <c r="AP931" s="16"/>
      <c r="AY931" s="61"/>
      <c r="BF931" s="16"/>
      <c r="BO931" s="61"/>
      <c r="BP931" s="16"/>
    </row>
    <row r="932" spans="2:68" ht="12.75" x14ac:dyDescent="0.2">
      <c r="B932" s="61"/>
      <c r="C932" s="61"/>
      <c r="J932" s="16"/>
      <c r="S932" s="61"/>
      <c r="Z932" s="16"/>
      <c r="AI932" s="61"/>
      <c r="AP932" s="16"/>
      <c r="AY932" s="61"/>
      <c r="BF932" s="16"/>
      <c r="BO932" s="61"/>
      <c r="BP932" s="16"/>
    </row>
    <row r="933" spans="2:68" ht="12.75" x14ac:dyDescent="0.2">
      <c r="B933" s="61"/>
      <c r="C933" s="61"/>
      <c r="J933" s="16"/>
      <c r="S933" s="61"/>
      <c r="Z933" s="16"/>
      <c r="AI933" s="61"/>
      <c r="AP933" s="16"/>
      <c r="AY933" s="61"/>
      <c r="BF933" s="16"/>
      <c r="BO933" s="61"/>
      <c r="BP933" s="16"/>
    </row>
    <row r="934" spans="2:68" ht="12.75" x14ac:dyDescent="0.2">
      <c r="B934" s="61"/>
      <c r="C934" s="61"/>
      <c r="J934" s="16"/>
      <c r="S934" s="61"/>
      <c r="Z934" s="16"/>
      <c r="AI934" s="61"/>
      <c r="AP934" s="16"/>
      <c r="AY934" s="61"/>
      <c r="BF934" s="16"/>
      <c r="BO934" s="61"/>
      <c r="BP934" s="16"/>
    </row>
    <row r="935" spans="2:68" ht="12.75" x14ac:dyDescent="0.2">
      <c r="B935" s="61"/>
      <c r="C935" s="61"/>
      <c r="J935" s="16"/>
      <c r="S935" s="61"/>
      <c r="Z935" s="16"/>
      <c r="AI935" s="61"/>
      <c r="AP935" s="16"/>
      <c r="AY935" s="61"/>
      <c r="BF935" s="16"/>
      <c r="BO935" s="61"/>
      <c r="BP935" s="16"/>
    </row>
    <row r="936" spans="2:68" ht="12.75" x14ac:dyDescent="0.2">
      <c r="B936" s="61"/>
      <c r="C936" s="61"/>
      <c r="J936" s="16"/>
      <c r="S936" s="61"/>
      <c r="Z936" s="16"/>
      <c r="AI936" s="61"/>
      <c r="AP936" s="16"/>
      <c r="AY936" s="61"/>
      <c r="BF936" s="16"/>
      <c r="BO936" s="61"/>
      <c r="BP936" s="16"/>
    </row>
    <row r="937" spans="2:68" ht="12.75" x14ac:dyDescent="0.2">
      <c r="B937" s="61"/>
      <c r="C937" s="61"/>
      <c r="J937" s="16"/>
      <c r="S937" s="61"/>
      <c r="Z937" s="16"/>
      <c r="AI937" s="61"/>
      <c r="AP937" s="16"/>
      <c r="AY937" s="61"/>
      <c r="BF937" s="16"/>
      <c r="BO937" s="61"/>
      <c r="BP937" s="16"/>
    </row>
    <row r="938" spans="2:68" ht="12.75" x14ac:dyDescent="0.2">
      <c r="B938" s="61"/>
      <c r="C938" s="61"/>
      <c r="J938" s="16"/>
      <c r="S938" s="61"/>
      <c r="Z938" s="16"/>
      <c r="AI938" s="61"/>
      <c r="AP938" s="16"/>
      <c r="AY938" s="61"/>
      <c r="BF938" s="16"/>
      <c r="BO938" s="61"/>
      <c r="BP938" s="16"/>
    </row>
    <row r="939" spans="2:68" ht="12.75" x14ac:dyDescent="0.2">
      <c r="B939" s="61"/>
      <c r="C939" s="61"/>
      <c r="J939" s="16"/>
      <c r="S939" s="61"/>
      <c r="Z939" s="16"/>
      <c r="AI939" s="61"/>
      <c r="AP939" s="16"/>
      <c r="AY939" s="61"/>
      <c r="BF939" s="16"/>
      <c r="BO939" s="61"/>
      <c r="BP939" s="16"/>
    </row>
    <row r="940" spans="2:68" ht="12.75" x14ac:dyDescent="0.2">
      <c r="B940" s="61"/>
      <c r="C940" s="61"/>
      <c r="J940" s="16"/>
      <c r="S940" s="61"/>
      <c r="Z940" s="16"/>
      <c r="AI940" s="61"/>
      <c r="AP940" s="16"/>
      <c r="AY940" s="61"/>
      <c r="BF940" s="16"/>
      <c r="BO940" s="61"/>
      <c r="BP940" s="16"/>
    </row>
    <row r="941" spans="2:68" ht="12.75" x14ac:dyDescent="0.2">
      <c r="B941" s="61"/>
      <c r="C941" s="61"/>
      <c r="J941" s="16"/>
      <c r="S941" s="61"/>
      <c r="Z941" s="16"/>
      <c r="AI941" s="61"/>
      <c r="AP941" s="16"/>
      <c r="AY941" s="61"/>
      <c r="BF941" s="16"/>
      <c r="BO941" s="61"/>
      <c r="BP941" s="16"/>
    </row>
    <row r="942" spans="2:68" ht="12.75" x14ac:dyDescent="0.2">
      <c r="B942" s="61"/>
      <c r="C942" s="61"/>
      <c r="J942" s="16"/>
      <c r="S942" s="61"/>
      <c r="Z942" s="16"/>
      <c r="AI942" s="61"/>
      <c r="AP942" s="16"/>
      <c r="AY942" s="61"/>
      <c r="BF942" s="16"/>
      <c r="BO942" s="61"/>
      <c r="BP942" s="16"/>
    </row>
    <row r="943" spans="2:68" ht="12.75" x14ac:dyDescent="0.2">
      <c r="B943" s="61"/>
      <c r="C943" s="61"/>
      <c r="J943" s="16"/>
      <c r="S943" s="61"/>
      <c r="Z943" s="16"/>
      <c r="AI943" s="61"/>
      <c r="AP943" s="16"/>
      <c r="AY943" s="61"/>
      <c r="BF943" s="16"/>
      <c r="BO943" s="61"/>
      <c r="BP943" s="16"/>
    </row>
    <row r="944" spans="2:68" ht="12.75" x14ac:dyDescent="0.2">
      <c r="B944" s="61"/>
      <c r="C944" s="61"/>
      <c r="J944" s="16"/>
      <c r="S944" s="61"/>
      <c r="Z944" s="16"/>
      <c r="AI944" s="61"/>
      <c r="AP944" s="16"/>
      <c r="AY944" s="61"/>
      <c r="BF944" s="16"/>
      <c r="BO944" s="61"/>
      <c r="BP944" s="16"/>
    </row>
    <row r="945" spans="2:68" ht="12.75" x14ac:dyDescent="0.2">
      <c r="B945" s="61"/>
      <c r="C945" s="61"/>
      <c r="J945" s="16"/>
      <c r="S945" s="61"/>
      <c r="Z945" s="16"/>
      <c r="AI945" s="61"/>
      <c r="AP945" s="16"/>
      <c r="AY945" s="61"/>
      <c r="BF945" s="16"/>
      <c r="BO945" s="61"/>
      <c r="BP945" s="16"/>
    </row>
    <row r="946" spans="2:68" ht="12.75" x14ac:dyDescent="0.2">
      <c r="B946" s="61"/>
      <c r="C946" s="61"/>
      <c r="J946" s="16"/>
      <c r="S946" s="61"/>
      <c r="Z946" s="16"/>
      <c r="AI946" s="61"/>
      <c r="AP946" s="16"/>
      <c r="AY946" s="61"/>
      <c r="BF946" s="16"/>
      <c r="BO946" s="61"/>
      <c r="BP946" s="16"/>
    </row>
    <row r="947" spans="2:68" ht="12.75" x14ac:dyDescent="0.2">
      <c r="B947" s="61"/>
      <c r="C947" s="61"/>
      <c r="J947" s="16"/>
      <c r="S947" s="61"/>
      <c r="Z947" s="16"/>
      <c r="AI947" s="61"/>
      <c r="AP947" s="16"/>
      <c r="AY947" s="61"/>
      <c r="BF947" s="16"/>
      <c r="BO947" s="61"/>
      <c r="BP947" s="16"/>
    </row>
    <row r="948" spans="2:68" ht="12.75" x14ac:dyDescent="0.2">
      <c r="B948" s="61"/>
      <c r="C948" s="61"/>
      <c r="J948" s="16"/>
      <c r="S948" s="61"/>
      <c r="Z948" s="16"/>
      <c r="AI948" s="61"/>
      <c r="AP948" s="16"/>
      <c r="AY948" s="61"/>
      <c r="BF948" s="16"/>
      <c r="BO948" s="61"/>
      <c r="BP948" s="16"/>
    </row>
    <row r="949" spans="2:68" ht="12.75" x14ac:dyDescent="0.2">
      <c r="B949" s="61"/>
      <c r="C949" s="61"/>
      <c r="J949" s="16"/>
      <c r="S949" s="61"/>
      <c r="Z949" s="16"/>
      <c r="AI949" s="61"/>
      <c r="AP949" s="16"/>
      <c r="AY949" s="61"/>
      <c r="BF949" s="16"/>
      <c r="BO949" s="61"/>
      <c r="BP949" s="16"/>
    </row>
    <row r="950" spans="2:68" ht="12.75" x14ac:dyDescent="0.2">
      <c r="B950" s="61"/>
      <c r="C950" s="61"/>
      <c r="J950" s="16"/>
      <c r="S950" s="61"/>
      <c r="Z950" s="16"/>
      <c r="AI950" s="61"/>
      <c r="AP950" s="16"/>
      <c r="AY950" s="61"/>
      <c r="BF950" s="16"/>
      <c r="BO950" s="61"/>
      <c r="BP950" s="16"/>
    </row>
    <row r="951" spans="2:68" ht="12.75" x14ac:dyDescent="0.2">
      <c r="B951" s="61"/>
      <c r="C951" s="61"/>
      <c r="J951" s="16"/>
      <c r="S951" s="61"/>
      <c r="Z951" s="16"/>
      <c r="AI951" s="61"/>
      <c r="AP951" s="16"/>
      <c r="AY951" s="61"/>
      <c r="BF951" s="16"/>
      <c r="BO951" s="61"/>
      <c r="BP951" s="16"/>
    </row>
    <row r="952" spans="2:68" ht="12.75" x14ac:dyDescent="0.2">
      <c r="B952" s="61"/>
      <c r="C952" s="61"/>
      <c r="J952" s="16"/>
      <c r="S952" s="61"/>
      <c r="Z952" s="16"/>
      <c r="AI952" s="61"/>
      <c r="AP952" s="16"/>
      <c r="AY952" s="61"/>
      <c r="BF952" s="16"/>
      <c r="BO952" s="61"/>
      <c r="BP952" s="16"/>
    </row>
    <row r="953" spans="2:68" ht="12.75" x14ac:dyDescent="0.2">
      <c r="B953" s="61"/>
      <c r="C953" s="61"/>
      <c r="J953" s="16"/>
      <c r="S953" s="61"/>
      <c r="Z953" s="16"/>
      <c r="AI953" s="61"/>
      <c r="AP953" s="16"/>
      <c r="AY953" s="61"/>
      <c r="BF953" s="16"/>
      <c r="BO953" s="61"/>
      <c r="BP953" s="16"/>
    </row>
    <row r="954" spans="2:68" ht="12.75" x14ac:dyDescent="0.2">
      <c r="B954" s="61"/>
      <c r="C954" s="61"/>
      <c r="J954" s="16"/>
      <c r="S954" s="61"/>
      <c r="Z954" s="16"/>
      <c r="AI954" s="61"/>
      <c r="AP954" s="16"/>
      <c r="AY954" s="61"/>
      <c r="BF954" s="16"/>
      <c r="BO954" s="61"/>
      <c r="BP954" s="16"/>
    </row>
    <row r="955" spans="2:68" ht="12.75" x14ac:dyDescent="0.2">
      <c r="B955" s="61"/>
      <c r="C955" s="61"/>
      <c r="J955" s="16"/>
      <c r="S955" s="61"/>
      <c r="Z955" s="16"/>
      <c r="AI955" s="61"/>
      <c r="AP955" s="16"/>
      <c r="AY955" s="61"/>
      <c r="BF955" s="16"/>
      <c r="BO955" s="61"/>
      <c r="BP955" s="16"/>
    </row>
    <row r="956" spans="2:68" ht="12.75" x14ac:dyDescent="0.2">
      <c r="B956" s="61"/>
      <c r="C956" s="61"/>
      <c r="J956" s="16"/>
      <c r="S956" s="61"/>
      <c r="Z956" s="16"/>
      <c r="AI956" s="61"/>
      <c r="AP956" s="16"/>
      <c r="AY956" s="61"/>
      <c r="BF956" s="16"/>
      <c r="BO956" s="61"/>
      <c r="BP956" s="16"/>
    </row>
    <row r="957" spans="2:68" ht="12.75" x14ac:dyDescent="0.2">
      <c r="B957" s="61"/>
      <c r="C957" s="61"/>
      <c r="J957" s="16"/>
      <c r="S957" s="61"/>
      <c r="Z957" s="16"/>
      <c r="AI957" s="61"/>
      <c r="AP957" s="16"/>
      <c r="AY957" s="61"/>
      <c r="BF957" s="16"/>
      <c r="BO957" s="61"/>
      <c r="BP957" s="16"/>
    </row>
    <row r="958" spans="2:68" ht="12.75" x14ac:dyDescent="0.2">
      <c r="B958" s="61"/>
      <c r="C958" s="61"/>
      <c r="J958" s="16"/>
      <c r="S958" s="61"/>
      <c r="Z958" s="16"/>
      <c r="AI958" s="61"/>
      <c r="AP958" s="16"/>
      <c r="AY958" s="61"/>
      <c r="BF958" s="16"/>
      <c r="BO958" s="61"/>
      <c r="BP958" s="16"/>
    </row>
    <row r="959" spans="2:68" ht="12.75" x14ac:dyDescent="0.2">
      <c r="B959" s="61"/>
      <c r="C959" s="61"/>
      <c r="J959" s="16"/>
      <c r="S959" s="61"/>
      <c r="Z959" s="16"/>
      <c r="AI959" s="61"/>
      <c r="AP959" s="16"/>
      <c r="AY959" s="61"/>
      <c r="BF959" s="16"/>
      <c r="BO959" s="61"/>
      <c r="BP959" s="16"/>
    </row>
    <row r="960" spans="2:68" ht="12.75" x14ac:dyDescent="0.2">
      <c r="B960" s="61"/>
      <c r="C960" s="61"/>
      <c r="J960" s="16"/>
      <c r="S960" s="61"/>
      <c r="Z960" s="16"/>
      <c r="AI960" s="61"/>
      <c r="AP960" s="16"/>
      <c r="AY960" s="61"/>
      <c r="BF960" s="16"/>
      <c r="BO960" s="61"/>
      <c r="BP960" s="16"/>
    </row>
    <row r="961" spans="2:68" ht="12.75" x14ac:dyDescent="0.2">
      <c r="B961" s="61"/>
      <c r="C961" s="61"/>
      <c r="J961" s="16"/>
      <c r="S961" s="61"/>
      <c r="Z961" s="16"/>
      <c r="AI961" s="61"/>
      <c r="AP961" s="16"/>
      <c r="AY961" s="61"/>
      <c r="BF961" s="16"/>
      <c r="BO961" s="61"/>
      <c r="BP961" s="16"/>
    </row>
    <row r="962" spans="2:68" ht="12.75" x14ac:dyDescent="0.2">
      <c r="B962" s="61"/>
      <c r="C962" s="61"/>
      <c r="J962" s="16"/>
      <c r="S962" s="61"/>
      <c r="Z962" s="16"/>
      <c r="AI962" s="61"/>
      <c r="AP962" s="16"/>
      <c r="AY962" s="61"/>
      <c r="BF962" s="16"/>
      <c r="BO962" s="61"/>
      <c r="BP962" s="16"/>
    </row>
    <row r="963" spans="2:68" ht="12.75" x14ac:dyDescent="0.2">
      <c r="B963" s="61"/>
      <c r="C963" s="61"/>
      <c r="J963" s="16"/>
      <c r="S963" s="61"/>
      <c r="Z963" s="16"/>
      <c r="AI963" s="61"/>
      <c r="AP963" s="16"/>
      <c r="AY963" s="61"/>
      <c r="BF963" s="16"/>
      <c r="BO963" s="61"/>
      <c r="BP963" s="16"/>
    </row>
    <row r="964" spans="2:68" ht="12.75" x14ac:dyDescent="0.2">
      <c r="B964" s="61"/>
      <c r="C964" s="61"/>
      <c r="J964" s="16"/>
      <c r="S964" s="61"/>
      <c r="Z964" s="16"/>
      <c r="AI964" s="61"/>
      <c r="AP964" s="16"/>
      <c r="AY964" s="61"/>
      <c r="BF964" s="16"/>
      <c r="BO964" s="61"/>
      <c r="BP964" s="16"/>
    </row>
    <row r="965" spans="2:68" ht="12.75" x14ac:dyDescent="0.2">
      <c r="B965" s="61"/>
      <c r="C965" s="61"/>
      <c r="J965" s="16"/>
      <c r="S965" s="61"/>
      <c r="Z965" s="16"/>
      <c r="AI965" s="61"/>
      <c r="AP965" s="16"/>
      <c r="AY965" s="61"/>
      <c r="BF965" s="16"/>
      <c r="BO965" s="61"/>
      <c r="BP965" s="16"/>
    </row>
    <row r="966" spans="2:68" ht="12.75" x14ac:dyDescent="0.2">
      <c r="B966" s="61"/>
      <c r="C966" s="61"/>
      <c r="J966" s="16"/>
      <c r="S966" s="61"/>
      <c r="Z966" s="16"/>
      <c r="AI966" s="61"/>
      <c r="AP966" s="16"/>
      <c r="AY966" s="61"/>
      <c r="BF966" s="16"/>
      <c r="BO966" s="61"/>
      <c r="BP966" s="16"/>
    </row>
    <row r="967" spans="2:68" ht="12.75" x14ac:dyDescent="0.2">
      <c r="B967" s="61"/>
      <c r="C967" s="61"/>
      <c r="J967" s="16"/>
      <c r="S967" s="61"/>
      <c r="Z967" s="16"/>
      <c r="AI967" s="61"/>
      <c r="AP967" s="16"/>
      <c r="AY967" s="61"/>
      <c r="BF967" s="16"/>
      <c r="BO967" s="61"/>
      <c r="BP967" s="16"/>
    </row>
    <row r="968" spans="2:68" ht="12.75" x14ac:dyDescent="0.2">
      <c r="B968" s="61"/>
      <c r="C968" s="61"/>
      <c r="J968" s="16"/>
      <c r="S968" s="61"/>
      <c r="Z968" s="16"/>
      <c r="AI968" s="61"/>
      <c r="AP968" s="16"/>
      <c r="AY968" s="61"/>
      <c r="BF968" s="16"/>
      <c r="BO968" s="61"/>
      <c r="BP968" s="16"/>
    </row>
    <row r="969" spans="2:68" ht="12.75" x14ac:dyDescent="0.2">
      <c r="B969" s="61"/>
      <c r="C969" s="61"/>
      <c r="J969" s="16"/>
      <c r="S969" s="61"/>
      <c r="Z969" s="16"/>
      <c r="AI969" s="61"/>
      <c r="AP969" s="16"/>
      <c r="AY969" s="61"/>
      <c r="BF969" s="16"/>
      <c r="BO969" s="61"/>
      <c r="BP969" s="16"/>
    </row>
    <row r="970" spans="2:68" ht="12.75" x14ac:dyDescent="0.2">
      <c r="B970" s="61"/>
      <c r="C970" s="61"/>
      <c r="J970" s="16"/>
      <c r="S970" s="61"/>
      <c r="Z970" s="16"/>
      <c r="AI970" s="61"/>
      <c r="AP970" s="16"/>
      <c r="AY970" s="61"/>
      <c r="BF970" s="16"/>
      <c r="BO970" s="61"/>
      <c r="BP970" s="16"/>
    </row>
    <row r="971" spans="2:68" ht="12.75" x14ac:dyDescent="0.2">
      <c r="B971" s="61"/>
      <c r="C971" s="61"/>
      <c r="J971" s="16"/>
      <c r="S971" s="61"/>
      <c r="Z971" s="16"/>
      <c r="AI971" s="61"/>
      <c r="AP971" s="16"/>
      <c r="AY971" s="61"/>
      <c r="BF971" s="16"/>
      <c r="BO971" s="61"/>
      <c r="BP971" s="16"/>
    </row>
    <row r="972" spans="2:68" ht="12.75" x14ac:dyDescent="0.2">
      <c r="B972" s="61"/>
      <c r="C972" s="61"/>
      <c r="J972" s="16"/>
      <c r="S972" s="61"/>
      <c r="Z972" s="16"/>
      <c r="AI972" s="61"/>
      <c r="AP972" s="16"/>
      <c r="AY972" s="61"/>
      <c r="BF972" s="16"/>
      <c r="BO972" s="61"/>
      <c r="BP972" s="16"/>
    </row>
    <row r="973" spans="2:68" ht="12.75" x14ac:dyDescent="0.2">
      <c r="B973" s="61"/>
      <c r="C973" s="61"/>
      <c r="J973" s="16"/>
      <c r="S973" s="61"/>
      <c r="Z973" s="16"/>
      <c r="AI973" s="61"/>
      <c r="AP973" s="16"/>
      <c r="AY973" s="61"/>
      <c r="BF973" s="16"/>
      <c r="BO973" s="61"/>
      <c r="BP973" s="16"/>
    </row>
    <row r="974" spans="2:68" ht="12.75" x14ac:dyDescent="0.2">
      <c r="B974" s="61"/>
      <c r="C974" s="61"/>
      <c r="J974" s="16"/>
      <c r="S974" s="61"/>
      <c r="Z974" s="16"/>
      <c r="AI974" s="61"/>
      <c r="AP974" s="16"/>
      <c r="AY974" s="61"/>
      <c r="BF974" s="16"/>
      <c r="BO974" s="61"/>
      <c r="BP974" s="16"/>
    </row>
    <row r="975" spans="2:68" ht="12.75" x14ac:dyDescent="0.2">
      <c r="B975" s="61"/>
      <c r="C975" s="61"/>
      <c r="J975" s="16"/>
      <c r="S975" s="61"/>
      <c r="Z975" s="16"/>
      <c r="AI975" s="61"/>
      <c r="AP975" s="16"/>
      <c r="AY975" s="61"/>
      <c r="BF975" s="16"/>
      <c r="BO975" s="61"/>
      <c r="BP975" s="16"/>
    </row>
    <row r="976" spans="2:68" ht="12.75" x14ac:dyDescent="0.2">
      <c r="B976" s="61"/>
      <c r="C976" s="61"/>
      <c r="J976" s="16"/>
      <c r="S976" s="61"/>
      <c r="Z976" s="16"/>
      <c r="AI976" s="61"/>
      <c r="AP976" s="16"/>
      <c r="AY976" s="61"/>
      <c r="BF976" s="16"/>
      <c r="BO976" s="61"/>
      <c r="BP976" s="16"/>
    </row>
    <row r="977" spans="2:68" ht="12.75" x14ac:dyDescent="0.2">
      <c r="B977" s="61"/>
      <c r="C977" s="61"/>
      <c r="J977" s="16"/>
      <c r="S977" s="61"/>
      <c r="Z977" s="16"/>
      <c r="AI977" s="61"/>
      <c r="AP977" s="16"/>
      <c r="AY977" s="61"/>
      <c r="BF977" s="16"/>
      <c r="BO977" s="61"/>
      <c r="BP977" s="16"/>
    </row>
    <row r="978" spans="2:68" ht="12.75" x14ac:dyDescent="0.2">
      <c r="B978" s="61"/>
      <c r="C978" s="61"/>
      <c r="J978" s="16"/>
      <c r="S978" s="61"/>
      <c r="Z978" s="16"/>
      <c r="AI978" s="61"/>
      <c r="AP978" s="16"/>
      <c r="AY978" s="61"/>
      <c r="BF978" s="16"/>
      <c r="BO978" s="61"/>
      <c r="BP978" s="16"/>
    </row>
    <row r="979" spans="2:68" ht="12.75" x14ac:dyDescent="0.2">
      <c r="B979" s="61"/>
      <c r="C979" s="61"/>
      <c r="J979" s="16"/>
      <c r="S979" s="61"/>
      <c r="Z979" s="16"/>
      <c r="AI979" s="61"/>
      <c r="AP979" s="16"/>
      <c r="AY979" s="61"/>
      <c r="BF979" s="16"/>
      <c r="BO979" s="61"/>
      <c r="BP979" s="16"/>
    </row>
    <row r="980" spans="2:68" ht="12.75" x14ac:dyDescent="0.2">
      <c r="B980" s="61"/>
      <c r="C980" s="61"/>
      <c r="J980" s="16"/>
      <c r="S980" s="61"/>
      <c r="Z980" s="16"/>
      <c r="AI980" s="61"/>
      <c r="AP980" s="16"/>
      <c r="AY980" s="61"/>
      <c r="BF980" s="16"/>
      <c r="BO980" s="61"/>
      <c r="BP980" s="16"/>
    </row>
    <row r="981" spans="2:68" ht="12.75" x14ac:dyDescent="0.2">
      <c r="B981" s="61"/>
      <c r="C981" s="61"/>
      <c r="J981" s="16"/>
      <c r="S981" s="61"/>
      <c r="Z981" s="16"/>
      <c r="AI981" s="61"/>
      <c r="AP981" s="16"/>
      <c r="AY981" s="61"/>
      <c r="BF981" s="16"/>
      <c r="BO981" s="61"/>
      <c r="BP981" s="16"/>
    </row>
    <row r="982" spans="2:68" ht="12.75" x14ac:dyDescent="0.2">
      <c r="B982" s="61"/>
      <c r="C982" s="61"/>
      <c r="J982" s="16"/>
      <c r="S982" s="61"/>
      <c r="Z982" s="16"/>
      <c r="AI982" s="61"/>
      <c r="AP982" s="16"/>
      <c r="AY982" s="61"/>
      <c r="BF982" s="16"/>
      <c r="BO982" s="61"/>
      <c r="BP982" s="16"/>
    </row>
    <row r="983" spans="2:68" ht="12.75" x14ac:dyDescent="0.2">
      <c r="B983" s="61"/>
      <c r="C983" s="61"/>
      <c r="J983" s="16"/>
      <c r="S983" s="61"/>
      <c r="Z983" s="16"/>
      <c r="AI983" s="61"/>
      <c r="AP983" s="16"/>
      <c r="AY983" s="61"/>
      <c r="BF983" s="16"/>
      <c r="BO983" s="61"/>
      <c r="BP983" s="16"/>
    </row>
    <row r="984" spans="2:68" ht="12.75" x14ac:dyDescent="0.2">
      <c r="B984" s="61"/>
      <c r="C984" s="61"/>
      <c r="J984" s="16"/>
      <c r="S984" s="61"/>
      <c r="Z984" s="16"/>
      <c r="AI984" s="61"/>
      <c r="AP984" s="16"/>
      <c r="AY984" s="61"/>
      <c r="BF984" s="16"/>
      <c r="BO984" s="61"/>
      <c r="BP984" s="16"/>
    </row>
    <row r="985" spans="2:68" ht="12.75" x14ac:dyDescent="0.2">
      <c r="B985" s="61"/>
      <c r="C985" s="61"/>
      <c r="J985" s="16"/>
      <c r="S985" s="61"/>
      <c r="Z985" s="16"/>
      <c r="AI985" s="61"/>
      <c r="AP985" s="16"/>
      <c r="AY985" s="61"/>
      <c r="BF985" s="16"/>
      <c r="BO985" s="61"/>
      <c r="BP985" s="16"/>
    </row>
    <row r="986" spans="2:68" ht="12.75" x14ac:dyDescent="0.2">
      <c r="B986" s="61"/>
      <c r="C986" s="61"/>
      <c r="J986" s="16"/>
      <c r="S986" s="61"/>
      <c r="Z986" s="16"/>
      <c r="AI986" s="61"/>
      <c r="AP986" s="16"/>
      <c r="AY986" s="61"/>
      <c r="BF986" s="16"/>
      <c r="BO986" s="61"/>
      <c r="BP986" s="16"/>
    </row>
    <row r="987" spans="2:68" ht="12.75" x14ac:dyDescent="0.2">
      <c r="B987" s="61"/>
      <c r="C987" s="61"/>
      <c r="J987" s="16"/>
      <c r="S987" s="61"/>
      <c r="Z987" s="16"/>
      <c r="AI987" s="61"/>
      <c r="AP987" s="16"/>
      <c r="AY987" s="61"/>
      <c r="BF987" s="16"/>
      <c r="BO987" s="61"/>
      <c r="BP987" s="16"/>
    </row>
    <row r="988" spans="2:68" ht="12.75" x14ac:dyDescent="0.2">
      <c r="B988" s="61"/>
      <c r="C988" s="61"/>
      <c r="J988" s="16"/>
      <c r="S988" s="61"/>
      <c r="Z988" s="16"/>
      <c r="AI988" s="61"/>
      <c r="AP988" s="16"/>
      <c r="AY988" s="61"/>
      <c r="BF988" s="16"/>
      <c r="BO988" s="61"/>
      <c r="BP988" s="16"/>
    </row>
    <row r="989" spans="2:68" ht="12.75" x14ac:dyDescent="0.2">
      <c r="B989" s="61"/>
      <c r="C989" s="61"/>
      <c r="J989" s="16"/>
      <c r="S989" s="61"/>
      <c r="Z989" s="16"/>
      <c r="AI989" s="61"/>
      <c r="AP989" s="16"/>
      <c r="AY989" s="61"/>
      <c r="BF989" s="16"/>
      <c r="BO989" s="61"/>
      <c r="BP989" s="16"/>
    </row>
    <row r="990" spans="2:68" ht="12.75" x14ac:dyDescent="0.2">
      <c r="B990" s="61"/>
      <c r="C990" s="61"/>
      <c r="J990" s="16"/>
      <c r="S990" s="61"/>
      <c r="Z990" s="16"/>
      <c r="AI990" s="61"/>
      <c r="AP990" s="16"/>
      <c r="AY990" s="61"/>
      <c r="BF990" s="16"/>
      <c r="BO990" s="61"/>
      <c r="BP990" s="16"/>
    </row>
    <row r="991" spans="2:68" ht="12.75" x14ac:dyDescent="0.2">
      <c r="B991" s="61"/>
      <c r="C991" s="61"/>
      <c r="J991" s="16"/>
      <c r="S991" s="61"/>
      <c r="Z991" s="16"/>
      <c r="AI991" s="61"/>
      <c r="AP991" s="16"/>
      <c r="AY991" s="61"/>
      <c r="BF991" s="16"/>
      <c r="BO991" s="61"/>
      <c r="BP991" s="16"/>
    </row>
    <row r="992" spans="2:68" ht="12.75" x14ac:dyDescent="0.2">
      <c r="B992" s="61"/>
      <c r="C992" s="61"/>
      <c r="J992" s="16"/>
      <c r="S992" s="61"/>
      <c r="Z992" s="16"/>
      <c r="AI992" s="61"/>
      <c r="AP992" s="16"/>
      <c r="AY992" s="61"/>
      <c r="BF992" s="16"/>
      <c r="BO992" s="61"/>
      <c r="BP992" s="16"/>
    </row>
    <row r="993" spans="2:68" ht="12.75" x14ac:dyDescent="0.2">
      <c r="B993" s="61"/>
      <c r="C993" s="61"/>
      <c r="J993" s="16"/>
      <c r="S993" s="61"/>
      <c r="Z993" s="16"/>
      <c r="AI993" s="61"/>
      <c r="AP993" s="16"/>
      <c r="AY993" s="61"/>
      <c r="BF993" s="16"/>
      <c r="BO993" s="61"/>
      <c r="BP993" s="16"/>
    </row>
    <row r="994" spans="2:68" ht="12.75" x14ac:dyDescent="0.2">
      <c r="B994" s="61"/>
      <c r="C994" s="61"/>
      <c r="J994" s="16"/>
      <c r="S994" s="61"/>
      <c r="Z994" s="16"/>
      <c r="AI994" s="61"/>
      <c r="AP994" s="16"/>
      <c r="AY994" s="61"/>
      <c r="BF994" s="16"/>
      <c r="BO994" s="61"/>
      <c r="BP994" s="16"/>
    </row>
    <row r="995" spans="2:68" ht="12.75" x14ac:dyDescent="0.2">
      <c r="B995" s="61"/>
      <c r="C995" s="61"/>
      <c r="J995" s="16"/>
      <c r="S995" s="61"/>
      <c r="Z995" s="16"/>
      <c r="AI995" s="61"/>
      <c r="AP995" s="16"/>
      <c r="AY995" s="61"/>
      <c r="BF995" s="16"/>
      <c r="BO995" s="61"/>
      <c r="BP995" s="16"/>
    </row>
    <row r="996" spans="2:68" ht="12.75" x14ac:dyDescent="0.2">
      <c r="B996" s="61"/>
      <c r="C996" s="61"/>
      <c r="J996" s="16"/>
      <c r="S996" s="61"/>
      <c r="Z996" s="16"/>
      <c r="AI996" s="61"/>
      <c r="AP996" s="16"/>
      <c r="AY996" s="61"/>
      <c r="BF996" s="16"/>
      <c r="BO996" s="61"/>
      <c r="BP996" s="16"/>
    </row>
    <row r="997" spans="2:68" ht="12.75" x14ac:dyDescent="0.2">
      <c r="B997" s="61"/>
      <c r="C997" s="61"/>
      <c r="J997" s="16"/>
      <c r="S997" s="61"/>
      <c r="Z997" s="16"/>
      <c r="AI997" s="61"/>
      <c r="AP997" s="16"/>
      <c r="AY997" s="61"/>
      <c r="BF997" s="16"/>
      <c r="BO997" s="61"/>
      <c r="BP997" s="16"/>
    </row>
    <row r="998" spans="2:68" ht="12.75" x14ac:dyDescent="0.2">
      <c r="B998" s="61"/>
      <c r="C998" s="61"/>
      <c r="J998" s="16"/>
      <c r="S998" s="61"/>
      <c r="Z998" s="16"/>
      <c r="AI998" s="61"/>
      <c r="AP998" s="16"/>
      <c r="AY998" s="61"/>
      <c r="BF998" s="16"/>
      <c r="BO998" s="61"/>
      <c r="BP998" s="16"/>
    </row>
    <row r="999" spans="2:68" ht="12.75" x14ac:dyDescent="0.2">
      <c r="B999" s="61"/>
      <c r="C999" s="61"/>
      <c r="J999" s="16"/>
      <c r="S999" s="61"/>
      <c r="Z999" s="16"/>
      <c r="AI999" s="61"/>
      <c r="AP999" s="16"/>
      <c r="AY999" s="61"/>
      <c r="BF999" s="16"/>
      <c r="BO999" s="61"/>
      <c r="BP999" s="16"/>
    </row>
    <row r="1000" spans="2:68" ht="12.75" x14ac:dyDescent="0.2">
      <c r="B1000" s="61"/>
      <c r="C1000" s="61"/>
      <c r="J1000" s="16"/>
      <c r="S1000" s="61"/>
      <c r="Z1000" s="16"/>
      <c r="AI1000" s="61"/>
      <c r="AP1000" s="16"/>
      <c r="AY1000" s="61"/>
      <c r="BF1000" s="16"/>
      <c r="BO1000" s="61"/>
      <c r="BP1000" s="16"/>
    </row>
    <row r="1001" spans="2:68" ht="12.75" x14ac:dyDescent="0.2">
      <c r="B1001" s="61"/>
      <c r="C1001" s="61"/>
      <c r="J1001" s="16"/>
      <c r="S1001" s="61"/>
      <c r="Z1001" s="16"/>
      <c r="AI1001" s="61"/>
      <c r="AP1001" s="16"/>
      <c r="AY1001" s="61"/>
      <c r="BF1001" s="16"/>
      <c r="BO1001" s="61"/>
      <c r="BP1001" s="16"/>
    </row>
    <row r="1002" spans="2:68" ht="12.75" x14ac:dyDescent="0.2">
      <c r="B1002" s="61"/>
      <c r="C1002" s="61"/>
      <c r="J1002" s="16"/>
      <c r="S1002" s="274"/>
      <c r="T1002" s="24"/>
      <c r="U1002" s="24"/>
      <c r="V1002" s="24"/>
      <c r="W1002" s="24"/>
      <c r="X1002" s="24"/>
      <c r="Y1002" s="24"/>
      <c r="Z1002" s="26"/>
      <c r="AI1002" s="274"/>
      <c r="AJ1002" s="24"/>
      <c r="AK1002" s="24"/>
      <c r="AL1002" s="24"/>
      <c r="AM1002" s="24"/>
      <c r="AN1002" s="24"/>
      <c r="AO1002" s="24"/>
      <c r="AP1002" s="26"/>
      <c r="AY1002" s="274"/>
      <c r="AZ1002" s="24"/>
      <c r="BA1002" s="24"/>
      <c r="BB1002" s="24"/>
      <c r="BC1002" s="24"/>
      <c r="BD1002" s="24"/>
      <c r="BE1002" s="24"/>
      <c r="BF1002" s="26"/>
      <c r="BO1002" s="274"/>
      <c r="BP1002" s="26"/>
    </row>
  </sheetData>
  <mergeCells count="15">
    <mergeCell ref="A1:B1"/>
    <mergeCell ref="AY2:BF2"/>
    <mergeCell ref="BO2:BP2"/>
    <mergeCell ref="BG2:BN2"/>
    <mergeCell ref="A50:A51"/>
    <mergeCell ref="A55:B55"/>
    <mergeCell ref="A49:B49"/>
    <mergeCell ref="A40:B40"/>
    <mergeCell ref="AY49:AZ49"/>
    <mergeCell ref="S2:Z2"/>
    <mergeCell ref="AA2:AH2"/>
    <mergeCell ref="AI2:AP2"/>
    <mergeCell ref="AQ2:AX2"/>
    <mergeCell ref="C2:J2"/>
    <mergeCell ref="K2:R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A100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defaultColWidth="14.42578125" defaultRowHeight="15.75" customHeight="1" x14ac:dyDescent="0.2"/>
  <cols>
    <col min="1" max="1" width="14.28515625" customWidth="1"/>
    <col min="2" max="2" width="14.85546875" customWidth="1"/>
    <col min="3" max="5" width="7.85546875" customWidth="1"/>
    <col min="6" max="6" width="7.28515625" customWidth="1"/>
    <col min="7" max="7" width="6.85546875" customWidth="1"/>
    <col min="8" max="9" width="7.85546875" customWidth="1"/>
    <col min="10" max="10" width="7.28515625" customWidth="1"/>
    <col min="11" max="14" width="9.42578125" customWidth="1"/>
    <col min="15" max="18" width="9.7109375" customWidth="1"/>
    <col min="19" max="22" width="9.140625" customWidth="1"/>
    <col min="23" max="26" width="9.5703125" customWidth="1"/>
    <col min="27" max="30" width="9.28515625" customWidth="1"/>
    <col min="31" max="34" width="9.5703125" customWidth="1"/>
    <col min="35" max="42" width="8.85546875" customWidth="1"/>
    <col min="43" max="46" width="9.28515625" customWidth="1"/>
    <col min="47" max="54" width="9.5703125" customWidth="1"/>
    <col min="55" max="58" width="9.85546875" customWidth="1"/>
    <col min="59" max="62" width="10.7109375" customWidth="1"/>
    <col min="63" max="66" width="11" customWidth="1"/>
    <col min="67" max="67" width="12.28515625" customWidth="1"/>
    <col min="68" max="68" width="12.5703125" customWidth="1"/>
    <col min="69" max="69" width="11.7109375" customWidth="1"/>
    <col min="70" max="70" width="12.140625" customWidth="1"/>
    <col min="71" max="71" width="9.5703125" customWidth="1"/>
    <col min="72" max="72" width="9.85546875" customWidth="1"/>
    <col min="73" max="73" width="8.42578125" customWidth="1"/>
    <col min="74" max="74" width="8.7109375" customWidth="1"/>
    <col min="75" max="75" width="8.42578125" customWidth="1"/>
    <col min="76" max="76" width="8.7109375" customWidth="1"/>
    <col min="77" max="79" width="7.85546875" customWidth="1"/>
  </cols>
  <sheetData>
    <row r="1" spans="1:79" ht="15.75" customHeight="1" x14ac:dyDescent="0.2">
      <c r="A1" s="859" t="s">
        <v>0</v>
      </c>
      <c r="B1" s="856"/>
      <c r="C1" s="6"/>
      <c r="D1" s="7"/>
      <c r="E1" s="359"/>
      <c r="F1" s="359"/>
      <c r="G1" s="7"/>
      <c r="H1" s="7"/>
      <c r="I1" s="7"/>
      <c r="J1" s="245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75"/>
      <c r="BH1" s="75"/>
      <c r="BI1" s="75"/>
      <c r="BJ1" s="75"/>
      <c r="BK1" s="75"/>
      <c r="BL1" s="75"/>
      <c r="BM1" s="75"/>
      <c r="BN1" s="75"/>
      <c r="BO1" s="246"/>
      <c r="BP1" s="248"/>
      <c r="BQ1" s="75"/>
      <c r="BR1" s="360"/>
      <c r="BS1" s="246"/>
      <c r="BT1" s="248"/>
      <c r="BU1" s="75"/>
      <c r="BV1" s="360"/>
      <c r="BW1" s="246"/>
      <c r="BX1" s="248"/>
      <c r="BY1" s="75"/>
      <c r="BZ1" s="360"/>
      <c r="CA1" s="75"/>
    </row>
    <row r="2" spans="1:79" ht="15.75" customHeight="1" x14ac:dyDescent="0.2">
      <c r="A2" s="13"/>
      <c r="B2" s="337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158</v>
      </c>
      <c r="BP2" s="858"/>
      <c r="BQ2" s="855" t="s">
        <v>159</v>
      </c>
      <c r="BR2" s="856"/>
      <c r="BS2" s="857" t="s">
        <v>160</v>
      </c>
      <c r="BT2" s="858"/>
      <c r="BU2" s="855" t="s">
        <v>161</v>
      </c>
      <c r="BV2" s="856"/>
      <c r="BW2" s="857" t="s">
        <v>162</v>
      </c>
      <c r="BX2" s="858"/>
      <c r="BY2" s="855" t="s">
        <v>148</v>
      </c>
      <c r="BZ2" s="858"/>
      <c r="CA2" s="18"/>
    </row>
    <row r="3" spans="1:79" ht="15.75" customHeight="1" x14ac:dyDescent="0.2">
      <c r="A3" s="361" t="s">
        <v>4</v>
      </c>
      <c r="B3" s="338" t="s">
        <v>5</v>
      </c>
      <c r="C3" s="23" t="s">
        <v>7</v>
      </c>
      <c r="D3" s="27" t="s">
        <v>23</v>
      </c>
      <c r="E3" s="45" t="s">
        <v>70</v>
      </c>
      <c r="F3" s="45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27" t="s">
        <v>106</v>
      </c>
      <c r="BR3" s="25" t="s">
        <v>109</v>
      </c>
      <c r="BS3" s="23" t="s">
        <v>106</v>
      </c>
      <c r="BT3" s="362" t="s">
        <v>109</v>
      </c>
      <c r="BU3" s="363" t="s">
        <v>106</v>
      </c>
      <c r="BV3" s="362" t="s">
        <v>109</v>
      </c>
      <c r="BW3" s="364" t="s">
        <v>106</v>
      </c>
      <c r="BX3" s="362" t="s">
        <v>109</v>
      </c>
      <c r="BY3" s="363" t="s">
        <v>109</v>
      </c>
      <c r="BZ3" s="362" t="s">
        <v>106</v>
      </c>
      <c r="CA3" s="27"/>
    </row>
    <row r="4" spans="1:79" ht="15.75" customHeight="1" x14ac:dyDescent="0.2">
      <c r="A4" s="318" t="s">
        <v>151</v>
      </c>
      <c r="B4" s="317" t="s">
        <v>152</v>
      </c>
      <c r="C4" s="317">
        <v>98</v>
      </c>
      <c r="D4" s="318">
        <v>92</v>
      </c>
      <c r="E4" s="327"/>
      <c r="F4" s="327"/>
      <c r="G4" s="318">
        <v>95</v>
      </c>
      <c r="H4" s="318">
        <v>96</v>
      </c>
      <c r="I4" s="318"/>
      <c r="J4" s="321"/>
      <c r="K4" s="318">
        <v>94</v>
      </c>
      <c r="L4" s="318">
        <v>99</v>
      </c>
      <c r="M4" s="318"/>
      <c r="N4" s="318"/>
      <c r="O4" s="318">
        <v>94</v>
      </c>
      <c r="P4" s="318">
        <v>90</v>
      </c>
      <c r="Q4" s="318"/>
      <c r="R4" s="318"/>
      <c r="S4" s="317">
        <v>99</v>
      </c>
      <c r="T4" s="318">
        <v>95</v>
      </c>
      <c r="U4" s="318"/>
      <c r="V4" s="318"/>
      <c r="W4" s="318">
        <v>91</v>
      </c>
      <c r="X4" s="318">
        <v>93</v>
      </c>
      <c r="Y4" s="318"/>
      <c r="Z4" s="321"/>
      <c r="AA4" s="318">
        <v>94</v>
      </c>
      <c r="AB4" s="318">
        <v>94</v>
      </c>
      <c r="AC4" s="318"/>
      <c r="AD4" s="318"/>
      <c r="AE4" s="318">
        <v>90</v>
      </c>
      <c r="AF4" s="318">
        <v>93</v>
      </c>
      <c r="AG4" s="318"/>
      <c r="AH4" s="318"/>
      <c r="AI4" s="317">
        <v>89</v>
      </c>
      <c r="AJ4" s="318">
        <v>86</v>
      </c>
      <c r="AK4" s="318"/>
      <c r="AL4" s="318"/>
      <c r="AM4" s="318">
        <v>90</v>
      </c>
      <c r="AN4" s="318">
        <v>90</v>
      </c>
      <c r="AO4" s="318"/>
      <c r="AP4" s="321"/>
      <c r="AQ4" s="318">
        <v>89</v>
      </c>
      <c r="AR4" s="318">
        <v>97</v>
      </c>
      <c r="AS4" s="318"/>
      <c r="AT4" s="318"/>
      <c r="AU4" s="318">
        <v>97</v>
      </c>
      <c r="AV4" s="318">
        <v>93</v>
      </c>
      <c r="AW4" s="318"/>
      <c r="AX4" s="318"/>
      <c r="AY4" s="317">
        <v>101</v>
      </c>
      <c r="AZ4" s="318">
        <v>91</v>
      </c>
      <c r="BA4" s="318"/>
      <c r="BB4" s="318"/>
      <c r="BC4" s="318">
        <v>87</v>
      </c>
      <c r="BD4" s="318">
        <v>94</v>
      </c>
      <c r="BE4" s="318"/>
      <c r="BF4" s="321"/>
      <c r="BG4" s="318">
        <v>97</v>
      </c>
      <c r="BH4" s="318">
        <v>93</v>
      </c>
      <c r="BI4" s="318"/>
      <c r="BJ4" s="318"/>
      <c r="BK4" s="318">
        <v>93</v>
      </c>
      <c r="BL4" s="318">
        <v>95</v>
      </c>
      <c r="BM4" s="318"/>
      <c r="BN4" s="318"/>
      <c r="BO4" s="317">
        <v>93</v>
      </c>
      <c r="BP4" s="321">
        <v>100</v>
      </c>
      <c r="BQ4" s="318">
        <v>90</v>
      </c>
      <c r="BR4" s="321">
        <v>98</v>
      </c>
      <c r="BS4" s="317">
        <v>93</v>
      </c>
      <c r="BT4" s="321">
        <v>90</v>
      </c>
      <c r="BU4" s="318">
        <v>98</v>
      </c>
      <c r="BV4" s="321">
        <v>96</v>
      </c>
      <c r="BW4" s="317">
        <v>93</v>
      </c>
      <c r="BX4" s="321">
        <v>101</v>
      </c>
      <c r="BY4" s="318">
        <v>98</v>
      </c>
      <c r="BZ4" s="321">
        <v>103</v>
      </c>
      <c r="CA4" s="318"/>
    </row>
    <row r="5" spans="1:79" ht="15.75" customHeight="1" x14ac:dyDescent="0.2">
      <c r="A5" s="318" t="s">
        <v>153</v>
      </c>
      <c r="B5" s="317" t="s">
        <v>152</v>
      </c>
      <c r="C5" s="317">
        <v>99</v>
      </c>
      <c r="D5" s="318">
        <v>98</v>
      </c>
      <c r="E5" s="327"/>
      <c r="F5" s="327"/>
      <c r="G5" s="318">
        <v>97</v>
      </c>
      <c r="H5" s="318">
        <v>96</v>
      </c>
      <c r="I5" s="318"/>
      <c r="J5" s="321"/>
      <c r="K5" s="318">
        <v>96</v>
      </c>
      <c r="L5" s="318">
        <v>96</v>
      </c>
      <c r="M5" s="318"/>
      <c r="N5" s="318"/>
      <c r="O5" s="318">
        <v>95</v>
      </c>
      <c r="P5" s="318">
        <v>97</v>
      </c>
      <c r="Q5" s="318"/>
      <c r="R5" s="318"/>
      <c r="S5" s="317">
        <v>96</v>
      </c>
      <c r="T5" s="318">
        <v>96</v>
      </c>
      <c r="U5" s="318"/>
      <c r="V5" s="318"/>
      <c r="W5" s="318">
        <v>97</v>
      </c>
      <c r="X5" s="318">
        <v>96</v>
      </c>
      <c r="Y5" s="318"/>
      <c r="Z5" s="321"/>
      <c r="AA5" s="318">
        <v>94</v>
      </c>
      <c r="AB5" s="318">
        <v>97</v>
      </c>
      <c r="AC5" s="318"/>
      <c r="AD5" s="318"/>
      <c r="AE5" s="318">
        <v>93</v>
      </c>
      <c r="AF5" s="318">
        <v>93</v>
      </c>
      <c r="AG5" s="318"/>
      <c r="AH5" s="318"/>
      <c r="AI5" s="317">
        <v>90</v>
      </c>
      <c r="AJ5" s="318">
        <v>91</v>
      </c>
      <c r="AK5" s="318"/>
      <c r="AL5" s="318"/>
      <c r="AM5" s="318">
        <v>92</v>
      </c>
      <c r="AN5" s="318">
        <v>91</v>
      </c>
      <c r="AO5" s="318"/>
      <c r="AP5" s="321"/>
      <c r="AQ5" s="318">
        <v>97</v>
      </c>
      <c r="AR5" s="318">
        <v>92</v>
      </c>
      <c r="AS5" s="318"/>
      <c r="AT5" s="318"/>
      <c r="AU5" s="318">
        <v>91</v>
      </c>
      <c r="AV5" s="318">
        <v>91</v>
      </c>
      <c r="AW5" s="318"/>
      <c r="AX5" s="318"/>
      <c r="AY5" s="317">
        <v>96</v>
      </c>
      <c r="AZ5" s="318">
        <v>96</v>
      </c>
      <c r="BA5" s="318"/>
      <c r="BB5" s="318"/>
      <c r="BC5" s="318">
        <v>93</v>
      </c>
      <c r="BD5" s="318">
        <v>96</v>
      </c>
      <c r="BE5" s="318"/>
      <c r="BF5" s="321"/>
      <c r="BG5" s="318">
        <v>98</v>
      </c>
      <c r="BH5" s="318">
        <v>96</v>
      </c>
      <c r="BI5" s="318"/>
      <c r="BJ5" s="318"/>
      <c r="BK5" s="318">
        <v>96</v>
      </c>
      <c r="BL5" s="318">
        <v>94</v>
      </c>
      <c r="BM5" s="318"/>
      <c r="BN5" s="318"/>
      <c r="BO5" s="317">
        <v>96</v>
      </c>
      <c r="BP5" s="321">
        <v>94</v>
      </c>
      <c r="BQ5" s="318">
        <v>94</v>
      </c>
      <c r="BR5" s="321">
        <v>96</v>
      </c>
      <c r="BS5" s="317">
        <v>94</v>
      </c>
      <c r="BT5" s="321">
        <v>96</v>
      </c>
      <c r="BU5" s="318">
        <v>96</v>
      </c>
      <c r="BV5" s="321">
        <v>97</v>
      </c>
      <c r="BW5" s="317">
        <v>95</v>
      </c>
      <c r="BX5" s="321">
        <v>96</v>
      </c>
      <c r="BY5" s="318">
        <v>97</v>
      </c>
      <c r="BZ5" s="321">
        <v>96</v>
      </c>
      <c r="CA5" s="318"/>
    </row>
    <row r="6" spans="1:79" ht="15.75" customHeight="1" x14ac:dyDescent="0.2">
      <c r="A6" s="318" t="s">
        <v>154</v>
      </c>
      <c r="B6" s="317" t="s">
        <v>152</v>
      </c>
      <c r="C6" s="317">
        <v>98</v>
      </c>
      <c r="D6" s="318">
        <v>95</v>
      </c>
      <c r="E6" s="327"/>
      <c r="F6" s="327"/>
      <c r="G6" s="318">
        <v>96</v>
      </c>
      <c r="H6" s="318">
        <v>96</v>
      </c>
      <c r="I6" s="318"/>
      <c r="J6" s="321"/>
      <c r="K6" s="318">
        <v>98</v>
      </c>
      <c r="L6" s="318">
        <v>96</v>
      </c>
      <c r="M6" s="318"/>
      <c r="N6" s="318"/>
      <c r="O6" s="318">
        <v>94</v>
      </c>
      <c r="P6" s="318">
        <v>94</v>
      </c>
      <c r="Q6" s="318"/>
      <c r="R6" s="318"/>
      <c r="S6" s="317">
        <v>97</v>
      </c>
      <c r="T6" s="318">
        <v>93</v>
      </c>
      <c r="U6" s="318"/>
      <c r="V6" s="318"/>
      <c r="W6" s="318">
        <v>93</v>
      </c>
      <c r="X6" s="318">
        <v>96</v>
      </c>
      <c r="Y6" s="318"/>
      <c r="Z6" s="321"/>
      <c r="AA6" s="318">
        <v>93</v>
      </c>
      <c r="AB6" s="318">
        <v>91</v>
      </c>
      <c r="AC6" s="318"/>
      <c r="AD6" s="318"/>
      <c r="AE6" s="318">
        <v>93</v>
      </c>
      <c r="AF6" s="318">
        <v>96</v>
      </c>
      <c r="AG6" s="318"/>
      <c r="AH6" s="318"/>
      <c r="AI6" s="317">
        <v>84</v>
      </c>
      <c r="AJ6" s="318">
        <v>86</v>
      </c>
      <c r="AK6" s="318"/>
      <c r="AL6" s="318"/>
      <c r="AM6" s="318">
        <v>85</v>
      </c>
      <c r="AN6" s="318">
        <v>86</v>
      </c>
      <c r="AO6" s="318"/>
      <c r="AP6" s="321"/>
      <c r="AQ6" s="318">
        <v>90</v>
      </c>
      <c r="AR6" s="318">
        <v>89</v>
      </c>
      <c r="AS6" s="318"/>
      <c r="AT6" s="318"/>
      <c r="AU6" s="318">
        <v>88</v>
      </c>
      <c r="AV6" s="318">
        <v>91</v>
      </c>
      <c r="AW6" s="318"/>
      <c r="AX6" s="318"/>
      <c r="AY6" s="317">
        <v>93</v>
      </c>
      <c r="AZ6" s="318">
        <v>94</v>
      </c>
      <c r="BA6" s="318"/>
      <c r="BB6" s="318"/>
      <c r="BC6" s="318">
        <v>91</v>
      </c>
      <c r="BD6" s="318">
        <v>90</v>
      </c>
      <c r="BE6" s="318"/>
      <c r="BF6" s="321"/>
      <c r="BG6" s="318">
        <v>92</v>
      </c>
      <c r="BH6" s="318">
        <v>91</v>
      </c>
      <c r="BI6" s="318"/>
      <c r="BJ6" s="318"/>
      <c r="BK6" s="318">
        <v>91</v>
      </c>
      <c r="BL6" s="318">
        <v>92</v>
      </c>
      <c r="BM6" s="318"/>
      <c r="BN6" s="318"/>
      <c r="BO6" s="317">
        <v>91</v>
      </c>
      <c r="BP6" s="321">
        <v>91</v>
      </c>
      <c r="BQ6" s="318">
        <v>92</v>
      </c>
      <c r="BR6" s="321">
        <v>97</v>
      </c>
      <c r="BS6" s="317">
        <v>95</v>
      </c>
      <c r="BT6" s="321">
        <v>98</v>
      </c>
      <c r="BU6" s="318">
        <v>93</v>
      </c>
      <c r="BV6" s="321">
        <v>95</v>
      </c>
      <c r="BW6" s="317">
        <v>94</v>
      </c>
      <c r="BX6" s="321">
        <v>96</v>
      </c>
      <c r="BY6" s="318">
        <v>93</v>
      </c>
      <c r="BZ6" s="321">
        <v>92</v>
      </c>
      <c r="CA6" s="318"/>
    </row>
    <row r="7" spans="1:79" ht="15.75" customHeight="1" x14ac:dyDescent="0.2">
      <c r="A7" s="36" t="s">
        <v>110</v>
      </c>
      <c r="B7" s="339">
        <v>1.1000000000000001E-3</v>
      </c>
      <c r="C7" s="39">
        <v>7.1000000000000004E-3</v>
      </c>
      <c r="D7" s="36">
        <v>6.7000000000000002E-3</v>
      </c>
      <c r="E7" s="49">
        <f>AVERAGE(C7:D7)</f>
        <v>6.8999999999999999E-3</v>
      </c>
      <c r="F7" s="49">
        <f>STDEV(C7:D7)</f>
        <v>2.8284271247461918E-4</v>
      </c>
      <c r="G7" s="36">
        <v>1.6199999999999999E-2</v>
      </c>
      <c r="H7" s="36">
        <v>1.6E-2</v>
      </c>
      <c r="I7" s="49">
        <v>1.61E-2</v>
      </c>
      <c r="J7" s="57">
        <v>1.414213562E-4</v>
      </c>
      <c r="K7" s="36">
        <v>3.4599999999999999E-2</v>
      </c>
      <c r="L7" s="36">
        <v>3.3300000000000003E-2</v>
      </c>
      <c r="M7" s="49">
        <v>3.3950000000000001E-2</v>
      </c>
      <c r="N7" s="49">
        <v>9.1923881549999995E-4</v>
      </c>
      <c r="O7" s="36">
        <v>5.04E-2</v>
      </c>
      <c r="P7" s="36">
        <v>4.7199999999999999E-2</v>
      </c>
      <c r="Q7" s="49">
        <v>4.8800000000000003E-2</v>
      </c>
      <c r="R7" s="49">
        <v>2.2627417000000002E-3</v>
      </c>
      <c r="S7" s="39">
        <v>3.2199999999999999E-2</v>
      </c>
      <c r="T7" s="36">
        <v>3.2099999999999997E-2</v>
      </c>
      <c r="U7" s="49">
        <v>3.2149999999999998E-2</v>
      </c>
      <c r="V7" s="49">
        <v>7.0710678120000005E-5</v>
      </c>
      <c r="W7" s="36">
        <v>0.2072</v>
      </c>
      <c r="X7" s="36">
        <v>0.20569999999999999</v>
      </c>
      <c r="Y7" s="49">
        <v>0.20644999999999999</v>
      </c>
      <c r="Z7" s="57">
        <v>1.0606601719999999E-3</v>
      </c>
      <c r="AA7" s="36">
        <v>5.0200000000000002E-2</v>
      </c>
      <c r="AB7" s="36">
        <v>5.2699999999999997E-2</v>
      </c>
      <c r="AC7" s="49">
        <v>5.1450000000000003E-2</v>
      </c>
      <c r="AD7" s="49">
        <v>1.7677669529999999E-3</v>
      </c>
      <c r="AE7" s="36">
        <v>0.33160000000000001</v>
      </c>
      <c r="AF7" s="36">
        <v>0.307</v>
      </c>
      <c r="AG7" s="49">
        <v>0.31929999999999997</v>
      </c>
      <c r="AH7" s="49">
        <v>1.7394826820000001E-2</v>
      </c>
      <c r="AI7" s="39" t="s">
        <v>12</v>
      </c>
      <c r="AJ7" s="36" t="s">
        <v>12</v>
      </c>
      <c r="AK7" s="49" t="s">
        <v>181</v>
      </c>
      <c r="AL7" s="49" t="s">
        <v>181</v>
      </c>
      <c r="AM7" s="36">
        <v>0.1158</v>
      </c>
      <c r="AN7" s="36">
        <v>1.7899999999999999E-2</v>
      </c>
      <c r="AO7" s="49">
        <v>6.6850000000000007E-2</v>
      </c>
      <c r="AP7" s="57">
        <v>6.9225753880000004E-2</v>
      </c>
      <c r="AQ7" s="36">
        <v>2.63E-2</v>
      </c>
      <c r="AR7" s="36">
        <v>2.9000000000000001E-2</v>
      </c>
      <c r="AS7" s="49">
        <v>2.7650000000000001E-2</v>
      </c>
      <c r="AT7" s="49">
        <v>1.9091883090000001E-3</v>
      </c>
      <c r="AU7" s="36">
        <v>0.2016</v>
      </c>
      <c r="AV7" s="36">
        <v>0.191</v>
      </c>
      <c r="AW7" s="49">
        <v>0.1963</v>
      </c>
      <c r="AX7" s="49">
        <v>7.4953318810000004E-3</v>
      </c>
      <c r="AY7" s="39">
        <v>1.0200000000000001E-2</v>
      </c>
      <c r="AZ7" s="36">
        <v>9.5999999999999992E-3</v>
      </c>
      <c r="BA7" s="49">
        <v>9.9000000000000008E-3</v>
      </c>
      <c r="BB7" s="49">
        <v>4.242640687E-4</v>
      </c>
      <c r="BC7" s="36">
        <v>0.11119999999999999</v>
      </c>
      <c r="BD7" s="36">
        <v>0.1173</v>
      </c>
      <c r="BE7" s="49">
        <v>0.11425</v>
      </c>
      <c r="BF7" s="57">
        <v>4.3133513649999998E-3</v>
      </c>
      <c r="BG7" s="36">
        <v>6.0000000000000001E-3</v>
      </c>
      <c r="BH7" s="36">
        <v>6.7999999999999996E-3</v>
      </c>
      <c r="BI7" s="49">
        <v>6.4000000000000003E-3</v>
      </c>
      <c r="BJ7" s="49">
        <v>5.6568542489999997E-4</v>
      </c>
      <c r="BK7" s="36">
        <v>0.03</v>
      </c>
      <c r="BL7" s="36">
        <v>2.9100000000000001E-2</v>
      </c>
      <c r="BM7" s="49">
        <v>2.955E-2</v>
      </c>
      <c r="BN7" s="49">
        <v>6.3639610310000001E-4</v>
      </c>
      <c r="BO7" s="39">
        <v>1.89E-2</v>
      </c>
      <c r="BP7" s="41">
        <v>4.8899999999999999E-2</v>
      </c>
      <c r="BQ7" s="36">
        <v>2.5700000000000001E-2</v>
      </c>
      <c r="BR7" s="41">
        <v>6.9400000000000003E-2</v>
      </c>
      <c r="BS7" s="39">
        <v>2.2599999999999999E-2</v>
      </c>
      <c r="BT7" s="41">
        <v>3.4000000000000002E-2</v>
      </c>
      <c r="BU7" s="36">
        <v>2.52E-2</v>
      </c>
      <c r="BV7" s="41">
        <v>6.3500000000000001E-2</v>
      </c>
      <c r="BW7" s="39" t="s">
        <v>12</v>
      </c>
      <c r="BX7" s="41">
        <v>7.4999999999999997E-3</v>
      </c>
      <c r="BY7" s="36" t="s">
        <v>12</v>
      </c>
      <c r="BZ7" s="41">
        <v>2.7300000000000001E-2</v>
      </c>
      <c r="CA7" s="36"/>
    </row>
    <row r="8" spans="1:79" ht="15.75" customHeight="1" x14ac:dyDescent="0.2">
      <c r="A8" s="36" t="s">
        <v>111</v>
      </c>
      <c r="B8" s="339">
        <v>8.0000000000000002E-3</v>
      </c>
      <c r="C8" s="39" t="s">
        <v>12</v>
      </c>
      <c r="D8" s="36" t="s">
        <v>12</v>
      </c>
      <c r="E8" s="49"/>
      <c r="F8" s="49"/>
      <c r="G8" s="36">
        <v>1.11E-2</v>
      </c>
      <c r="H8" s="36" t="s">
        <v>12</v>
      </c>
      <c r="I8" s="49">
        <v>1.11E-2</v>
      </c>
      <c r="J8" s="57" t="s">
        <v>181</v>
      </c>
      <c r="K8" s="36" t="s">
        <v>12</v>
      </c>
      <c r="L8" s="36" t="s">
        <v>12</v>
      </c>
      <c r="M8" s="49" t="s">
        <v>181</v>
      </c>
      <c r="N8" s="49" t="s">
        <v>181</v>
      </c>
      <c r="O8" s="36" t="s">
        <v>12</v>
      </c>
      <c r="P8" s="36" t="s">
        <v>12</v>
      </c>
      <c r="Q8" s="49" t="s">
        <v>181</v>
      </c>
      <c r="R8" s="49" t="s">
        <v>181</v>
      </c>
      <c r="S8" s="39" t="s">
        <v>12</v>
      </c>
      <c r="T8" s="36" t="s">
        <v>12</v>
      </c>
      <c r="U8" s="49" t="s">
        <v>181</v>
      </c>
      <c r="V8" s="49" t="s">
        <v>181</v>
      </c>
      <c r="W8" s="36">
        <v>1.06E-2</v>
      </c>
      <c r="X8" s="36" t="s">
        <v>12</v>
      </c>
      <c r="Y8" s="49">
        <v>1.06E-2</v>
      </c>
      <c r="Z8" s="57" t="s">
        <v>181</v>
      </c>
      <c r="AA8" s="36">
        <v>1.24E-2</v>
      </c>
      <c r="AB8" s="36">
        <v>8.3999999999999995E-3</v>
      </c>
      <c r="AC8" s="49">
        <v>1.04E-2</v>
      </c>
      <c r="AD8" s="49">
        <v>2.828427125E-3</v>
      </c>
      <c r="AE8" s="36" t="s">
        <v>12</v>
      </c>
      <c r="AF8" s="36">
        <v>1.06E-2</v>
      </c>
      <c r="AG8" s="49">
        <v>1.06E-2</v>
      </c>
      <c r="AH8" s="49" t="s">
        <v>181</v>
      </c>
      <c r="AI8" s="39">
        <v>3.2000000000000001E-2</v>
      </c>
      <c r="AJ8" s="36">
        <v>2.7E-2</v>
      </c>
      <c r="AK8" s="49">
        <v>2.9499999999999998E-2</v>
      </c>
      <c r="AL8" s="49">
        <v>3.5355339059999998E-3</v>
      </c>
      <c r="AM8" s="36">
        <v>3.04E-2</v>
      </c>
      <c r="AN8" s="36">
        <v>3.4200000000000001E-2</v>
      </c>
      <c r="AO8" s="49">
        <v>3.2300000000000002E-2</v>
      </c>
      <c r="AP8" s="57">
        <v>2.6870057690000001E-3</v>
      </c>
      <c r="AQ8" s="36">
        <v>1.5599999999999999E-2</v>
      </c>
      <c r="AR8" s="36">
        <v>2.3300000000000001E-2</v>
      </c>
      <c r="AS8" s="49">
        <v>1.9449999999999999E-2</v>
      </c>
      <c r="AT8" s="49">
        <v>5.4447222150000004E-3</v>
      </c>
      <c r="AU8" s="36">
        <v>2.1299999999999999E-2</v>
      </c>
      <c r="AV8" s="36">
        <v>1.8700000000000001E-2</v>
      </c>
      <c r="AW8" s="49">
        <v>0.02</v>
      </c>
      <c r="AX8" s="49">
        <v>1.8384776309999999E-3</v>
      </c>
      <c r="AY8" s="39">
        <v>1.4200000000000001E-2</v>
      </c>
      <c r="AZ8" s="36">
        <v>1.34E-2</v>
      </c>
      <c r="BA8" s="49">
        <v>1.38E-2</v>
      </c>
      <c r="BB8" s="49">
        <v>5.6568542489999997E-4</v>
      </c>
      <c r="BC8" s="36">
        <v>1.2E-2</v>
      </c>
      <c r="BD8" s="36">
        <v>1.5900000000000001E-2</v>
      </c>
      <c r="BE8" s="49">
        <v>1.3950000000000001E-2</v>
      </c>
      <c r="BF8" s="57">
        <v>2.7577164469999998E-3</v>
      </c>
      <c r="BG8" s="36">
        <v>1.54E-2</v>
      </c>
      <c r="BH8" s="36">
        <v>1.6500000000000001E-2</v>
      </c>
      <c r="BI8" s="49">
        <v>1.5949999999999999E-2</v>
      </c>
      <c r="BJ8" s="49">
        <v>7.7781745930000003E-4</v>
      </c>
      <c r="BK8" s="36">
        <v>9.1999999999999998E-3</v>
      </c>
      <c r="BL8" s="36">
        <v>1.11E-2</v>
      </c>
      <c r="BM8" s="49">
        <v>1.0149999999999999E-2</v>
      </c>
      <c r="BN8" s="49">
        <v>1.343502884E-3</v>
      </c>
      <c r="BO8" s="39" t="s">
        <v>12</v>
      </c>
      <c r="BP8" s="41">
        <v>1.0999999999999999E-2</v>
      </c>
      <c r="BQ8" s="36" t="s">
        <v>12</v>
      </c>
      <c r="BR8" s="41" t="s">
        <v>12</v>
      </c>
      <c r="BS8" s="39" t="s">
        <v>12</v>
      </c>
      <c r="BT8" s="41" t="s">
        <v>12</v>
      </c>
      <c r="BU8" s="36" t="s">
        <v>12</v>
      </c>
      <c r="BV8" s="41" t="s">
        <v>12</v>
      </c>
      <c r="BW8" s="39" t="s">
        <v>12</v>
      </c>
      <c r="BX8" s="41" t="s">
        <v>12</v>
      </c>
      <c r="BY8" s="36">
        <v>1.21E-2</v>
      </c>
      <c r="BZ8" s="41">
        <v>1.0800000000000001E-2</v>
      </c>
      <c r="CA8" s="36"/>
    </row>
    <row r="9" spans="1:79" ht="15.75" customHeight="1" x14ac:dyDescent="0.2">
      <c r="A9" s="36" t="s">
        <v>112</v>
      </c>
      <c r="B9" s="339">
        <v>1.61E-2</v>
      </c>
      <c r="C9" s="39" t="s">
        <v>12</v>
      </c>
      <c r="D9" s="36" t="s">
        <v>12</v>
      </c>
      <c r="E9" s="49"/>
      <c r="F9" s="49"/>
      <c r="G9" s="36" t="s">
        <v>12</v>
      </c>
      <c r="H9" s="36" t="s">
        <v>12</v>
      </c>
      <c r="I9" s="49" t="s">
        <v>181</v>
      </c>
      <c r="J9" s="57" t="s">
        <v>181</v>
      </c>
      <c r="K9" s="36" t="s">
        <v>12</v>
      </c>
      <c r="L9" s="36" t="s">
        <v>12</v>
      </c>
      <c r="M9" s="49" t="s">
        <v>181</v>
      </c>
      <c r="N9" s="49" t="s">
        <v>181</v>
      </c>
      <c r="O9" s="36" t="s">
        <v>12</v>
      </c>
      <c r="P9" s="36" t="s">
        <v>12</v>
      </c>
      <c r="Q9" s="49" t="s">
        <v>181</v>
      </c>
      <c r="R9" s="49" t="s">
        <v>181</v>
      </c>
      <c r="S9" s="39" t="s">
        <v>12</v>
      </c>
      <c r="T9" s="36">
        <v>6.5799999999999997E-2</v>
      </c>
      <c r="U9" s="49">
        <v>6.5799999999999997E-2</v>
      </c>
      <c r="V9" s="49" t="s">
        <v>181</v>
      </c>
      <c r="W9" s="36">
        <v>3.1199999999999999E-2</v>
      </c>
      <c r="X9" s="36">
        <v>1.84E-2</v>
      </c>
      <c r="Y9" s="49">
        <v>2.4799999999999999E-2</v>
      </c>
      <c r="Z9" s="57">
        <v>9.0509667990000004E-3</v>
      </c>
      <c r="AA9" s="36">
        <v>2.1899999999999999E-2</v>
      </c>
      <c r="AB9" s="36">
        <v>1.6899999999999998E-2</v>
      </c>
      <c r="AC9" s="49">
        <v>1.9400000000000001E-2</v>
      </c>
      <c r="AD9" s="49">
        <v>3.5355339059999998E-3</v>
      </c>
      <c r="AE9" s="36">
        <v>1.7999999999999999E-2</v>
      </c>
      <c r="AF9" s="36">
        <v>1.6899999999999998E-2</v>
      </c>
      <c r="AG9" s="49">
        <v>1.745E-2</v>
      </c>
      <c r="AH9" s="49">
        <v>7.7781745930000003E-4</v>
      </c>
      <c r="AI9" s="39">
        <v>3.6900000000000002E-2</v>
      </c>
      <c r="AJ9" s="36">
        <v>3.7400000000000003E-2</v>
      </c>
      <c r="AK9" s="49">
        <v>3.7150000000000002E-2</v>
      </c>
      <c r="AL9" s="49">
        <v>3.5355339059999998E-4</v>
      </c>
      <c r="AM9" s="36">
        <v>3.4500000000000003E-2</v>
      </c>
      <c r="AN9" s="36">
        <v>9.7299999999999998E-2</v>
      </c>
      <c r="AO9" s="49">
        <v>6.59E-2</v>
      </c>
      <c r="AP9" s="57">
        <v>4.4406305860000002E-2</v>
      </c>
      <c r="AQ9" s="36">
        <v>4.8500000000000001E-2</v>
      </c>
      <c r="AR9" s="36">
        <v>4.1799999999999997E-2</v>
      </c>
      <c r="AS9" s="49">
        <v>4.5150000000000003E-2</v>
      </c>
      <c r="AT9" s="49">
        <v>4.7376154339999997E-3</v>
      </c>
      <c r="AU9" s="36">
        <v>3.4799999999999998E-2</v>
      </c>
      <c r="AV9" s="36">
        <v>3.0300000000000001E-2</v>
      </c>
      <c r="AW9" s="49">
        <v>3.2550000000000003E-2</v>
      </c>
      <c r="AX9" s="49">
        <v>3.1819805150000002E-3</v>
      </c>
      <c r="AY9" s="39">
        <v>1.7100000000000001E-2</v>
      </c>
      <c r="AZ9" s="36">
        <v>1.6199999999999999E-2</v>
      </c>
      <c r="BA9" s="49">
        <v>1.6650000000000002E-2</v>
      </c>
      <c r="BB9" s="49">
        <v>6.3639610310000001E-4</v>
      </c>
      <c r="BC9" s="36">
        <v>1.66E-2</v>
      </c>
      <c r="BD9" s="36" t="s">
        <v>12</v>
      </c>
      <c r="BE9" s="49">
        <v>1.66E-2</v>
      </c>
      <c r="BF9" s="57" t="s">
        <v>181</v>
      </c>
      <c r="BG9" s="36">
        <v>2.3199999999999998E-2</v>
      </c>
      <c r="BH9" s="36">
        <v>5.3199999999999997E-2</v>
      </c>
      <c r="BI9" s="49">
        <v>3.8199999999999998E-2</v>
      </c>
      <c r="BJ9" s="49">
        <v>2.1213203440000002E-2</v>
      </c>
      <c r="BK9" s="36">
        <v>3.78E-2</v>
      </c>
      <c r="BL9" s="36">
        <v>3.3799999999999997E-2</v>
      </c>
      <c r="BM9" s="49">
        <v>3.5799999999999998E-2</v>
      </c>
      <c r="BN9" s="49">
        <v>2.828427125E-3</v>
      </c>
      <c r="BO9" s="39">
        <v>2.2499999999999999E-2</v>
      </c>
      <c r="BP9" s="41">
        <v>2.01E-2</v>
      </c>
      <c r="BQ9" s="36" t="s">
        <v>12</v>
      </c>
      <c r="BR9" s="41" t="s">
        <v>12</v>
      </c>
      <c r="BS9" s="39" t="s">
        <v>12</v>
      </c>
      <c r="BT9" s="41" t="s">
        <v>12</v>
      </c>
      <c r="BU9" s="36" t="s">
        <v>12</v>
      </c>
      <c r="BV9" s="41">
        <v>3.9100000000000003E-2</v>
      </c>
      <c r="BW9" s="39">
        <v>1.77E-2</v>
      </c>
      <c r="BX9" s="41" t="s">
        <v>12</v>
      </c>
      <c r="BY9" s="36" t="s">
        <v>12</v>
      </c>
      <c r="BZ9" s="41" t="s">
        <v>12</v>
      </c>
      <c r="CA9" s="36"/>
    </row>
    <row r="10" spans="1:79" ht="15.75" customHeight="1" x14ac:dyDescent="0.2">
      <c r="A10" s="36" t="s">
        <v>113</v>
      </c>
      <c r="B10" s="339">
        <v>2.9999999999999997E-4</v>
      </c>
      <c r="C10" s="39">
        <v>2.7699999999999999E-2</v>
      </c>
      <c r="D10" s="36">
        <v>2.8299999999999999E-2</v>
      </c>
      <c r="E10" s="49">
        <f>AVERAGE(C10:D10)</f>
        <v>2.7999999999999997E-2</v>
      </c>
      <c r="F10" s="49">
        <f>STDEV(C10:D10)</f>
        <v>4.2426406871192844E-4</v>
      </c>
      <c r="G10" s="36">
        <v>2.8299999999999999E-2</v>
      </c>
      <c r="H10" s="36">
        <v>2.8400000000000002E-2</v>
      </c>
      <c r="I10" s="49">
        <v>2.835E-2</v>
      </c>
      <c r="J10" s="57">
        <v>7.0710678120000005E-5</v>
      </c>
      <c r="K10" s="36">
        <v>3.0300000000000001E-2</v>
      </c>
      <c r="L10" s="36">
        <v>3.1099999999999999E-2</v>
      </c>
      <c r="M10" s="49">
        <v>3.0700000000000002E-2</v>
      </c>
      <c r="N10" s="49">
        <v>5.6568542489999997E-4</v>
      </c>
      <c r="O10" s="36">
        <v>3.1600000000000003E-2</v>
      </c>
      <c r="P10" s="36">
        <v>3.1699999999999999E-2</v>
      </c>
      <c r="Q10" s="49">
        <v>3.1649999999999998E-2</v>
      </c>
      <c r="R10" s="49">
        <v>7.0710678120000005E-5</v>
      </c>
      <c r="S10" s="39">
        <v>3.3599999999999998E-2</v>
      </c>
      <c r="T10" s="36">
        <v>3.5000000000000003E-2</v>
      </c>
      <c r="U10" s="49">
        <v>3.4299999999999997E-2</v>
      </c>
      <c r="V10" s="49">
        <v>9.899494937000001E-4</v>
      </c>
      <c r="W10" s="36">
        <v>3.6999999999999998E-2</v>
      </c>
      <c r="X10" s="36">
        <v>3.56E-2</v>
      </c>
      <c r="Y10" s="49">
        <v>3.6299999999999999E-2</v>
      </c>
      <c r="Z10" s="57">
        <v>9.899494937000001E-4</v>
      </c>
      <c r="AA10" s="36">
        <v>3.32E-2</v>
      </c>
      <c r="AB10" s="36">
        <v>3.3500000000000002E-2</v>
      </c>
      <c r="AC10" s="49">
        <v>3.3349999999999998E-2</v>
      </c>
      <c r="AD10" s="49">
        <v>2.1213203439999999E-4</v>
      </c>
      <c r="AE10" s="36">
        <v>3.3700000000000001E-2</v>
      </c>
      <c r="AF10" s="36">
        <v>3.3099999999999997E-2</v>
      </c>
      <c r="AG10" s="49">
        <v>3.3399999999999999E-2</v>
      </c>
      <c r="AH10" s="49">
        <v>4.242640687E-4</v>
      </c>
      <c r="AI10" s="39">
        <v>4.4000000000000003E-3</v>
      </c>
      <c r="AJ10" s="36">
        <v>4.4000000000000003E-3</v>
      </c>
      <c r="AK10" s="49">
        <v>4.4000000000000003E-3</v>
      </c>
      <c r="AL10" s="49">
        <v>0</v>
      </c>
      <c r="AM10" s="36">
        <v>4.5999999999999999E-3</v>
      </c>
      <c r="AN10" s="36">
        <v>4.4999999999999997E-3</v>
      </c>
      <c r="AO10" s="49">
        <v>4.5500000000000002E-3</v>
      </c>
      <c r="AP10" s="57">
        <v>7.0710678120000005E-5</v>
      </c>
      <c r="AQ10" s="36">
        <v>2.3699999999999999E-2</v>
      </c>
      <c r="AR10" s="36">
        <v>2.4E-2</v>
      </c>
      <c r="AS10" s="49">
        <v>2.385E-2</v>
      </c>
      <c r="AT10" s="49">
        <v>2.1213203439999999E-4</v>
      </c>
      <c r="AU10" s="36">
        <v>2.46E-2</v>
      </c>
      <c r="AV10" s="36">
        <v>2.3800000000000002E-2</v>
      </c>
      <c r="AW10" s="49">
        <v>2.4199999999999999E-2</v>
      </c>
      <c r="AX10" s="49">
        <v>5.6568542489999997E-4</v>
      </c>
      <c r="AY10" s="39">
        <v>2.5399999999999999E-2</v>
      </c>
      <c r="AZ10" s="36">
        <v>2.52E-2</v>
      </c>
      <c r="BA10" s="49">
        <v>2.53E-2</v>
      </c>
      <c r="BB10" s="49">
        <v>1.414213562E-4</v>
      </c>
      <c r="BC10" s="36">
        <v>2.6700000000000002E-2</v>
      </c>
      <c r="BD10" s="36">
        <v>2.7199999999999998E-2</v>
      </c>
      <c r="BE10" s="49">
        <v>2.6950000000000002E-2</v>
      </c>
      <c r="BF10" s="57">
        <v>3.5355339059999998E-4</v>
      </c>
      <c r="BG10" s="36">
        <v>2.6700000000000002E-2</v>
      </c>
      <c r="BH10" s="36">
        <v>2.76E-2</v>
      </c>
      <c r="BI10" s="49">
        <v>2.7150000000000001E-2</v>
      </c>
      <c r="BJ10" s="49">
        <v>6.3639610310000001E-4</v>
      </c>
      <c r="BK10" s="36">
        <v>2.76E-2</v>
      </c>
      <c r="BL10" s="36">
        <v>2.7300000000000001E-2</v>
      </c>
      <c r="BM10" s="49">
        <v>2.7449999999999999E-2</v>
      </c>
      <c r="BN10" s="49">
        <v>2.1213203439999999E-4</v>
      </c>
      <c r="BO10" s="39">
        <v>2.3400000000000001E-2</v>
      </c>
      <c r="BP10" s="41">
        <v>2.35E-2</v>
      </c>
      <c r="BQ10" s="36">
        <v>3.44E-2</v>
      </c>
      <c r="BR10" s="41">
        <v>3.3500000000000002E-2</v>
      </c>
      <c r="BS10" s="39">
        <v>3.1800000000000002E-2</v>
      </c>
      <c r="BT10" s="41">
        <v>3.1199999999999999E-2</v>
      </c>
      <c r="BU10" s="36">
        <v>3.1899999999999998E-2</v>
      </c>
      <c r="BV10" s="41">
        <v>3.2000000000000001E-2</v>
      </c>
      <c r="BW10" s="39">
        <v>3.15E-2</v>
      </c>
      <c r="BX10" s="41">
        <v>3.1099999999999999E-2</v>
      </c>
      <c r="BY10" s="36">
        <v>3.49E-2</v>
      </c>
      <c r="BZ10" s="41">
        <v>3.4700000000000002E-2</v>
      </c>
      <c r="CA10" s="36"/>
    </row>
    <row r="11" spans="1:79" ht="15.75" customHeight="1" x14ac:dyDescent="0.2">
      <c r="A11" s="36" t="s">
        <v>114</v>
      </c>
      <c r="B11" s="339">
        <v>2.0000000000000001E-4</v>
      </c>
      <c r="C11" s="39" t="s">
        <v>12</v>
      </c>
      <c r="D11" s="36" t="s">
        <v>12</v>
      </c>
      <c r="E11" s="49"/>
      <c r="F11" s="49"/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49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 t="s">
        <v>12</v>
      </c>
      <c r="X11" s="36" t="s">
        <v>12</v>
      </c>
      <c r="Y11" s="49" t="s">
        <v>181</v>
      </c>
      <c r="Z11" s="57" t="s">
        <v>181</v>
      </c>
      <c r="AA11" s="36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49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6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49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6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  <c r="BQ11" s="36" t="s">
        <v>12</v>
      </c>
      <c r="BR11" s="41" t="s">
        <v>12</v>
      </c>
      <c r="BS11" s="39" t="s">
        <v>12</v>
      </c>
      <c r="BT11" s="41" t="s">
        <v>12</v>
      </c>
      <c r="BU11" s="36" t="s">
        <v>12</v>
      </c>
      <c r="BV11" s="41" t="s">
        <v>12</v>
      </c>
      <c r="BW11" s="39" t="s">
        <v>12</v>
      </c>
      <c r="BX11" s="41" t="s">
        <v>12</v>
      </c>
      <c r="BY11" s="36" t="s">
        <v>12</v>
      </c>
      <c r="BZ11" s="41" t="s">
        <v>12</v>
      </c>
      <c r="CA11" s="36"/>
    </row>
    <row r="12" spans="1:79" ht="15.75" customHeight="1" x14ac:dyDescent="0.2">
      <c r="A12" s="36" t="s">
        <v>115</v>
      </c>
      <c r="B12" s="339">
        <v>2.5399999999999999E-2</v>
      </c>
      <c r="C12" s="39">
        <v>10.700799999999999</v>
      </c>
      <c r="D12" s="36">
        <v>10.6387</v>
      </c>
      <c r="E12" s="49">
        <f>AVERAGE(C12:D12)</f>
        <v>10.669750000000001</v>
      </c>
      <c r="F12" s="49">
        <f>STDEV(C12:D12)</f>
        <v>4.3911331111684007E-2</v>
      </c>
      <c r="G12" s="36">
        <v>10.51</v>
      </c>
      <c r="H12" s="36">
        <v>10.594799999999999</v>
      </c>
      <c r="I12" s="49">
        <v>10.5524</v>
      </c>
      <c r="J12" s="57">
        <v>5.996265504E-2</v>
      </c>
      <c r="K12" s="36">
        <v>15.386200000000001</v>
      </c>
      <c r="L12" s="36">
        <v>15.804</v>
      </c>
      <c r="M12" s="49">
        <v>15.5951</v>
      </c>
      <c r="N12" s="49">
        <v>0.29542921319999998</v>
      </c>
      <c r="O12" s="36">
        <v>15.2334</v>
      </c>
      <c r="P12" s="36">
        <v>15.458399999999999</v>
      </c>
      <c r="Q12" s="49">
        <v>15.3459</v>
      </c>
      <c r="R12" s="49">
        <v>0.15909902579999999</v>
      </c>
      <c r="S12" s="39">
        <v>22.400200000000002</v>
      </c>
      <c r="T12" s="36">
        <v>22.3598</v>
      </c>
      <c r="U12" s="49">
        <v>22.38</v>
      </c>
      <c r="V12" s="49">
        <v>2.8567113960000001E-2</v>
      </c>
      <c r="W12" s="36">
        <v>21.970099999999999</v>
      </c>
      <c r="X12" s="36">
        <v>21.8475</v>
      </c>
      <c r="Y12" s="49">
        <v>21.908799999999999</v>
      </c>
      <c r="Z12" s="57">
        <v>8.6691291370000007E-2</v>
      </c>
      <c r="AA12" s="36">
        <v>35.466200000000001</v>
      </c>
      <c r="AB12" s="36">
        <v>36.851599999999998</v>
      </c>
      <c r="AC12" s="49">
        <v>36.158900000000003</v>
      </c>
      <c r="AD12" s="49">
        <v>0.97962573470000003</v>
      </c>
      <c r="AE12" s="36">
        <v>35.188099999999999</v>
      </c>
      <c r="AF12" s="36">
        <v>34.9041</v>
      </c>
      <c r="AG12" s="49">
        <v>35.046100000000003</v>
      </c>
      <c r="AH12" s="49">
        <v>0.20081832590000001</v>
      </c>
      <c r="AI12" s="39">
        <v>374.49639999999999</v>
      </c>
      <c r="AJ12" s="36">
        <v>365.41590000000002</v>
      </c>
      <c r="AK12" s="49">
        <v>369.95614999999998</v>
      </c>
      <c r="AL12" s="49">
        <v>6.4208831269999997</v>
      </c>
      <c r="AM12" s="36">
        <v>366.96030000000002</v>
      </c>
      <c r="AN12" s="36">
        <v>377.53579999999999</v>
      </c>
      <c r="AO12" s="49">
        <v>372.24804999999998</v>
      </c>
      <c r="AP12" s="57">
        <v>7.478007764</v>
      </c>
      <c r="AQ12" s="36">
        <v>150.26419999999999</v>
      </c>
      <c r="AR12" s="36">
        <v>149.23339999999999</v>
      </c>
      <c r="AS12" s="49">
        <v>149.74879999999999</v>
      </c>
      <c r="AT12" s="49">
        <v>0.72888567000000004</v>
      </c>
      <c r="AU12" s="36">
        <v>149.8708</v>
      </c>
      <c r="AV12" s="36">
        <v>150.97989999999999</v>
      </c>
      <c r="AW12" s="49">
        <v>150.42535000000001</v>
      </c>
      <c r="AX12" s="49">
        <v>0.78425213100000002</v>
      </c>
      <c r="AY12" s="39">
        <v>85.137200000000007</v>
      </c>
      <c r="AZ12" s="36">
        <v>80.554100000000005</v>
      </c>
      <c r="BA12" s="49">
        <v>82.845650000000006</v>
      </c>
      <c r="BB12" s="49">
        <v>3.2407410890000001</v>
      </c>
      <c r="BC12" s="36">
        <v>80.417599999999993</v>
      </c>
      <c r="BD12" s="36">
        <v>82.681700000000006</v>
      </c>
      <c r="BE12" s="49">
        <v>81.54965</v>
      </c>
      <c r="BF12" s="57">
        <v>1.6009604630000001</v>
      </c>
      <c r="BG12" s="36">
        <v>66.354299999999995</v>
      </c>
      <c r="BH12" s="36">
        <v>63.573399999999999</v>
      </c>
      <c r="BI12" s="49">
        <v>64.963849999999994</v>
      </c>
      <c r="BJ12" s="49">
        <v>1.9663932479999999</v>
      </c>
      <c r="BK12" s="36">
        <v>64.817499999999995</v>
      </c>
      <c r="BL12" s="36">
        <v>65.396199999999993</v>
      </c>
      <c r="BM12" s="49">
        <v>65.106849999999994</v>
      </c>
      <c r="BN12" s="49">
        <v>0.4092026943</v>
      </c>
      <c r="BO12" s="39">
        <v>55.813499999999998</v>
      </c>
      <c r="BP12" s="41">
        <v>56.75</v>
      </c>
      <c r="BQ12" s="36">
        <v>18.753799999999998</v>
      </c>
      <c r="BR12" s="41">
        <v>18.54</v>
      </c>
      <c r="BS12" s="39">
        <v>16.050899999999999</v>
      </c>
      <c r="BT12" s="41">
        <v>15.279199999999999</v>
      </c>
      <c r="BU12" s="36">
        <v>16.622399999999999</v>
      </c>
      <c r="BV12" s="41">
        <v>16.703800000000001</v>
      </c>
      <c r="BW12" s="39">
        <v>12.9617</v>
      </c>
      <c r="BX12" s="41">
        <v>13.2982</v>
      </c>
      <c r="BY12" s="36">
        <v>37.806899999999999</v>
      </c>
      <c r="BZ12" s="41">
        <v>37.874200000000002</v>
      </c>
      <c r="CA12" s="36"/>
    </row>
    <row r="13" spans="1:79" ht="15.75" customHeight="1" x14ac:dyDescent="0.2">
      <c r="A13" s="36" t="s">
        <v>116</v>
      </c>
      <c r="B13" s="339">
        <v>5.9999999999999995E-4</v>
      </c>
      <c r="C13" s="39" t="s">
        <v>12</v>
      </c>
      <c r="D13" s="36" t="s">
        <v>12</v>
      </c>
      <c r="E13" s="49"/>
      <c r="F13" s="49"/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1.2999999999999999E-3</v>
      </c>
      <c r="L13" s="36">
        <v>5.9999999999999995E-4</v>
      </c>
      <c r="M13" s="49">
        <v>9.5E-4</v>
      </c>
      <c r="N13" s="49">
        <v>4.9497474680000001E-4</v>
      </c>
      <c r="O13" s="36">
        <v>6.9999999999999999E-4</v>
      </c>
      <c r="P13" s="36">
        <v>8.0000000000000004E-4</v>
      </c>
      <c r="Q13" s="49">
        <v>7.5000000000000002E-4</v>
      </c>
      <c r="R13" s="49">
        <v>7.0710678120000005E-5</v>
      </c>
      <c r="S13" s="39">
        <v>1.5E-3</v>
      </c>
      <c r="T13" s="36">
        <v>8.9999999999999998E-4</v>
      </c>
      <c r="U13" s="49">
        <v>1.1999999999999999E-3</v>
      </c>
      <c r="V13" s="49">
        <v>4.242640687E-4</v>
      </c>
      <c r="W13" s="36">
        <v>1.4E-3</v>
      </c>
      <c r="X13" s="36">
        <v>1.6999999999999999E-3</v>
      </c>
      <c r="Y13" s="49">
        <v>1.5499999999999999E-3</v>
      </c>
      <c r="Z13" s="57">
        <v>2.1213203439999999E-4</v>
      </c>
      <c r="AA13" s="36">
        <v>2.8999999999999998E-3</v>
      </c>
      <c r="AB13" s="36">
        <v>2.5999999999999999E-3</v>
      </c>
      <c r="AC13" s="49">
        <v>2.7499999999999998E-3</v>
      </c>
      <c r="AD13" s="49">
        <v>2.1213203439999999E-4</v>
      </c>
      <c r="AE13" s="36">
        <v>3.0999999999999999E-3</v>
      </c>
      <c r="AF13" s="36">
        <v>3.5000000000000001E-3</v>
      </c>
      <c r="AG13" s="49">
        <v>3.3E-3</v>
      </c>
      <c r="AH13" s="49">
        <v>2.8284271250000003E-4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6">
        <v>2E-3</v>
      </c>
      <c r="AR13" s="36">
        <v>1.5E-3</v>
      </c>
      <c r="AS13" s="49">
        <v>1.75E-3</v>
      </c>
      <c r="AT13" s="49">
        <v>3.5355339059999998E-4</v>
      </c>
      <c r="AU13" s="36">
        <v>1.5E-3</v>
      </c>
      <c r="AV13" s="36">
        <v>1.6999999999999999E-3</v>
      </c>
      <c r="AW13" s="49">
        <v>1.6000000000000001E-3</v>
      </c>
      <c r="AX13" s="49">
        <v>1.414213562E-4</v>
      </c>
      <c r="AY13" s="39">
        <v>8.9999999999999998E-4</v>
      </c>
      <c r="AZ13" s="36">
        <v>1.5E-3</v>
      </c>
      <c r="BA13" s="49">
        <v>1.1999999999999999E-3</v>
      </c>
      <c r="BB13" s="49">
        <v>4.242640687E-4</v>
      </c>
      <c r="BC13" s="36">
        <v>1E-3</v>
      </c>
      <c r="BD13" s="36">
        <v>8.9999999999999998E-4</v>
      </c>
      <c r="BE13" s="49">
        <v>9.5E-4</v>
      </c>
      <c r="BF13" s="57">
        <v>7.0710678120000005E-5</v>
      </c>
      <c r="BG13" s="36" t="s">
        <v>12</v>
      </c>
      <c r="BH13" s="36" t="s">
        <v>12</v>
      </c>
      <c r="BI13" s="49" t="s">
        <v>181</v>
      </c>
      <c r="BJ13" s="49" t="s">
        <v>181</v>
      </c>
      <c r="BK13" s="36" t="s">
        <v>12</v>
      </c>
      <c r="BL13" s="36" t="s">
        <v>12</v>
      </c>
      <c r="BM13" s="49" t="s">
        <v>181</v>
      </c>
      <c r="BN13" s="49" t="s">
        <v>181</v>
      </c>
      <c r="BO13" s="39">
        <v>1.1000000000000001E-3</v>
      </c>
      <c r="BP13" s="41">
        <v>1.1999999999999999E-3</v>
      </c>
      <c r="BQ13" s="36">
        <v>1.2999999999999999E-3</v>
      </c>
      <c r="BR13" s="41">
        <v>2.2000000000000001E-3</v>
      </c>
      <c r="BS13" s="39">
        <v>6.9999999999999999E-4</v>
      </c>
      <c r="BT13" s="41">
        <v>1.2999999999999999E-3</v>
      </c>
      <c r="BU13" s="36">
        <v>1E-3</v>
      </c>
      <c r="BV13" s="41">
        <v>1.5E-3</v>
      </c>
      <c r="BW13" s="39" t="s">
        <v>12</v>
      </c>
      <c r="BX13" s="41" t="s">
        <v>12</v>
      </c>
      <c r="BY13" s="36" t="s">
        <v>12</v>
      </c>
      <c r="BZ13" s="41" t="s">
        <v>12</v>
      </c>
      <c r="CA13" s="36"/>
    </row>
    <row r="14" spans="1:79" ht="15.75" customHeight="1" x14ac:dyDescent="0.2">
      <c r="A14" s="36" t="s">
        <v>119</v>
      </c>
      <c r="B14" s="339">
        <v>5.7000000000000002E-3</v>
      </c>
      <c r="C14" s="39" t="s">
        <v>12</v>
      </c>
      <c r="D14" s="36" t="s">
        <v>12</v>
      </c>
      <c r="E14" s="49"/>
      <c r="F14" s="49"/>
      <c r="G14" s="36" t="s">
        <v>12</v>
      </c>
      <c r="H14" s="36" t="s">
        <v>12</v>
      </c>
      <c r="I14" s="49" t="s">
        <v>181</v>
      </c>
      <c r="J14" s="57" t="s">
        <v>181</v>
      </c>
      <c r="K14" s="36" t="s">
        <v>12</v>
      </c>
      <c r="L14" s="36" t="s">
        <v>12</v>
      </c>
      <c r="M14" s="49" t="s">
        <v>181</v>
      </c>
      <c r="N14" s="49" t="s">
        <v>181</v>
      </c>
      <c r="O14" s="36">
        <v>5.8999999999999999E-3</v>
      </c>
      <c r="P14" s="36" t="s">
        <v>12</v>
      </c>
      <c r="Q14" s="49">
        <v>5.8999999999999999E-3</v>
      </c>
      <c r="R14" s="49" t="s">
        <v>181</v>
      </c>
      <c r="S14" s="39" t="s">
        <v>12</v>
      </c>
      <c r="T14" s="36">
        <v>2.2200000000000001E-2</v>
      </c>
      <c r="U14" s="49">
        <v>2.2200000000000001E-2</v>
      </c>
      <c r="V14" s="49" t="s">
        <v>181</v>
      </c>
      <c r="W14" s="36">
        <v>3.0200000000000001E-2</v>
      </c>
      <c r="X14" s="36">
        <v>2.5399999999999999E-2</v>
      </c>
      <c r="Y14" s="49">
        <v>2.7799999999999998E-2</v>
      </c>
      <c r="Z14" s="57">
        <v>3.3941125499999999E-3</v>
      </c>
      <c r="AA14" s="36">
        <v>3.09E-2</v>
      </c>
      <c r="AB14" s="36">
        <v>3.0300000000000001E-2</v>
      </c>
      <c r="AC14" s="49">
        <v>3.0599999999999999E-2</v>
      </c>
      <c r="AD14" s="49">
        <v>4.242640687E-4</v>
      </c>
      <c r="AE14" s="36">
        <v>7.3400000000000007E-2</v>
      </c>
      <c r="AF14" s="36">
        <v>6.9699999999999998E-2</v>
      </c>
      <c r="AG14" s="49">
        <v>7.1550000000000002E-2</v>
      </c>
      <c r="AH14" s="49">
        <v>2.6162950899999999E-3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>
        <v>1.6199999999999999E-2</v>
      </c>
      <c r="AO14" s="49">
        <v>1.6199999999999999E-2</v>
      </c>
      <c r="AP14" s="57" t="s">
        <v>181</v>
      </c>
      <c r="AQ14" s="36">
        <v>3.5799999999999998E-2</v>
      </c>
      <c r="AR14" s="36">
        <v>3.3000000000000002E-2</v>
      </c>
      <c r="AS14" s="49">
        <v>3.44E-2</v>
      </c>
      <c r="AT14" s="49">
        <v>1.9798989869999999E-3</v>
      </c>
      <c r="AU14" s="36">
        <v>6.2E-2</v>
      </c>
      <c r="AV14" s="36">
        <v>5.7799999999999997E-2</v>
      </c>
      <c r="AW14" s="49">
        <v>5.9900000000000002E-2</v>
      </c>
      <c r="AX14" s="49">
        <v>2.969848481E-3</v>
      </c>
      <c r="AY14" s="39">
        <v>1.1900000000000001E-2</v>
      </c>
      <c r="AZ14" s="36">
        <v>9.7999999999999997E-3</v>
      </c>
      <c r="BA14" s="49">
        <v>1.085E-2</v>
      </c>
      <c r="BB14" s="49">
        <v>1.48492424E-3</v>
      </c>
      <c r="BC14" s="36">
        <v>2.7799999999999998E-2</v>
      </c>
      <c r="BD14" s="36">
        <v>2.86E-2</v>
      </c>
      <c r="BE14" s="49">
        <v>2.8199999999999999E-2</v>
      </c>
      <c r="BF14" s="57">
        <v>5.6568542489999997E-4</v>
      </c>
      <c r="BG14" s="36">
        <v>6.4000000000000003E-3</v>
      </c>
      <c r="BH14" s="36">
        <v>1.7100000000000001E-2</v>
      </c>
      <c r="BI14" s="49">
        <v>1.175E-2</v>
      </c>
      <c r="BJ14" s="49">
        <v>7.5660425590000002E-3</v>
      </c>
      <c r="BK14" s="36">
        <v>1.5800000000000002E-2</v>
      </c>
      <c r="BL14" s="36">
        <v>1.2999999999999999E-2</v>
      </c>
      <c r="BM14" s="49">
        <v>1.44E-2</v>
      </c>
      <c r="BN14" s="49">
        <v>1.9798989869999999E-3</v>
      </c>
      <c r="BO14" s="39">
        <v>1.49E-2</v>
      </c>
      <c r="BP14" s="41">
        <v>2.0799999999999999E-2</v>
      </c>
      <c r="BQ14" s="36">
        <v>9.4999999999999998E-3</v>
      </c>
      <c r="BR14" s="41">
        <v>1.3599999999999999E-2</v>
      </c>
      <c r="BS14" s="39" t="s">
        <v>12</v>
      </c>
      <c r="BT14" s="41">
        <v>6.4000000000000003E-3</v>
      </c>
      <c r="BU14" s="36">
        <v>1.17E-2</v>
      </c>
      <c r="BV14" s="41">
        <v>0.63180000000000003</v>
      </c>
      <c r="BW14" s="39">
        <v>1.2500000000000001E-2</v>
      </c>
      <c r="BX14" s="41">
        <v>9.1000000000000004E-3</v>
      </c>
      <c r="BY14" s="36">
        <v>5.5100000000000003E-2</v>
      </c>
      <c r="BZ14" s="41">
        <v>3.0200000000000001E-2</v>
      </c>
      <c r="CA14" s="36"/>
    </row>
    <row r="15" spans="1:79" ht="15.75" customHeight="1" x14ac:dyDescent="0.2">
      <c r="A15" s="36" t="s">
        <v>118</v>
      </c>
      <c r="B15" s="339">
        <v>6.9999999999999999E-4</v>
      </c>
      <c r="C15" s="39" t="s">
        <v>12</v>
      </c>
      <c r="D15" s="36" t="s">
        <v>12</v>
      </c>
      <c r="E15" s="49"/>
      <c r="F15" s="49"/>
      <c r="G15" s="36" t="s">
        <v>12</v>
      </c>
      <c r="H15" s="36" t="s">
        <v>12</v>
      </c>
      <c r="I15" s="49" t="s">
        <v>181</v>
      </c>
      <c r="J15" s="57" t="s">
        <v>181</v>
      </c>
      <c r="K15" s="36" t="s">
        <v>12</v>
      </c>
      <c r="L15" s="36" t="s">
        <v>12</v>
      </c>
      <c r="M15" s="49" t="s">
        <v>181</v>
      </c>
      <c r="N15" s="49" t="s">
        <v>181</v>
      </c>
      <c r="O15" s="36" t="s">
        <v>12</v>
      </c>
      <c r="P15" s="36" t="s">
        <v>12</v>
      </c>
      <c r="Q15" s="49" t="s">
        <v>181</v>
      </c>
      <c r="R15" s="49" t="s">
        <v>181</v>
      </c>
      <c r="S15" s="39" t="s">
        <v>12</v>
      </c>
      <c r="T15" s="36" t="s">
        <v>12</v>
      </c>
      <c r="U15" s="49" t="s">
        <v>181</v>
      </c>
      <c r="V15" s="49" t="s">
        <v>181</v>
      </c>
      <c r="W15" s="36" t="s">
        <v>12</v>
      </c>
      <c r="X15" s="36" t="s">
        <v>12</v>
      </c>
      <c r="Y15" s="49" t="s">
        <v>181</v>
      </c>
      <c r="Z15" s="57" t="s">
        <v>181</v>
      </c>
      <c r="AA15" s="36" t="s">
        <v>12</v>
      </c>
      <c r="AB15" s="36" t="s">
        <v>12</v>
      </c>
      <c r="AC15" s="49" t="s">
        <v>181</v>
      </c>
      <c r="AD15" s="49" t="s">
        <v>181</v>
      </c>
      <c r="AE15" s="36" t="s">
        <v>12</v>
      </c>
      <c r="AF15" s="36" t="s">
        <v>12</v>
      </c>
      <c r="AG15" s="49" t="s">
        <v>181</v>
      </c>
      <c r="AH15" s="49" t="s">
        <v>181</v>
      </c>
      <c r="AI15" s="39" t="s">
        <v>12</v>
      </c>
      <c r="AJ15" s="36" t="s">
        <v>12</v>
      </c>
      <c r="AK15" s="49" t="s">
        <v>181</v>
      </c>
      <c r="AL15" s="49" t="s">
        <v>181</v>
      </c>
      <c r="AM15" s="36" t="s">
        <v>12</v>
      </c>
      <c r="AN15" s="36" t="s">
        <v>12</v>
      </c>
      <c r="AO15" s="49" t="s">
        <v>181</v>
      </c>
      <c r="AP15" s="57" t="s">
        <v>181</v>
      </c>
      <c r="AQ15" s="36" t="s">
        <v>12</v>
      </c>
      <c r="AR15" s="36" t="s">
        <v>12</v>
      </c>
      <c r="AS15" s="49" t="s">
        <v>181</v>
      </c>
      <c r="AT15" s="49" t="s">
        <v>181</v>
      </c>
      <c r="AU15" s="36" t="s">
        <v>12</v>
      </c>
      <c r="AV15" s="36" t="s">
        <v>12</v>
      </c>
      <c r="AW15" s="49" t="s">
        <v>181</v>
      </c>
      <c r="AX15" s="49" t="s">
        <v>181</v>
      </c>
      <c r="AY15" s="39" t="s">
        <v>12</v>
      </c>
      <c r="AZ15" s="36" t="s">
        <v>12</v>
      </c>
      <c r="BA15" s="49" t="s">
        <v>181</v>
      </c>
      <c r="BB15" s="49" t="s">
        <v>181</v>
      </c>
      <c r="BC15" s="36" t="s">
        <v>12</v>
      </c>
      <c r="BD15" s="36" t="s">
        <v>12</v>
      </c>
      <c r="BE15" s="49" t="s">
        <v>181</v>
      </c>
      <c r="BF15" s="57" t="s">
        <v>181</v>
      </c>
      <c r="BG15" s="36" t="s">
        <v>12</v>
      </c>
      <c r="BH15" s="36" t="s">
        <v>12</v>
      </c>
      <c r="BI15" s="49" t="s">
        <v>181</v>
      </c>
      <c r="BJ15" s="49" t="s">
        <v>181</v>
      </c>
      <c r="BK15" s="36" t="s">
        <v>12</v>
      </c>
      <c r="BL15" s="36" t="s">
        <v>12</v>
      </c>
      <c r="BM15" s="49" t="s">
        <v>181</v>
      </c>
      <c r="BN15" s="49" t="s">
        <v>181</v>
      </c>
      <c r="BO15" s="39" t="s">
        <v>12</v>
      </c>
      <c r="BP15" s="41" t="s">
        <v>12</v>
      </c>
      <c r="BQ15" s="36" t="s">
        <v>12</v>
      </c>
      <c r="BR15" s="41" t="s">
        <v>12</v>
      </c>
      <c r="BS15" s="39" t="s">
        <v>12</v>
      </c>
      <c r="BT15" s="41" t="s">
        <v>12</v>
      </c>
      <c r="BU15" s="36" t="s">
        <v>12</v>
      </c>
      <c r="BV15" s="41" t="s">
        <v>12</v>
      </c>
      <c r="BW15" s="39" t="s">
        <v>12</v>
      </c>
      <c r="BX15" s="41" t="s">
        <v>12</v>
      </c>
      <c r="BY15" s="36" t="s">
        <v>12</v>
      </c>
      <c r="BZ15" s="41" t="s">
        <v>12</v>
      </c>
      <c r="CA15" s="36"/>
    </row>
    <row r="16" spans="1:79" ht="15.75" customHeight="1" x14ac:dyDescent="0.2">
      <c r="A16" s="36" t="s">
        <v>120</v>
      </c>
      <c r="B16" s="339">
        <v>1.6000000000000001E-3</v>
      </c>
      <c r="C16" s="39">
        <v>4.4000000000000003E-3</v>
      </c>
      <c r="D16" s="36">
        <v>4.5999999999999999E-3</v>
      </c>
      <c r="E16" s="49">
        <f t="shared" ref="E16:E17" si="0">AVERAGE(C16:D16)</f>
        <v>4.5000000000000005E-3</v>
      </c>
      <c r="F16" s="49">
        <f t="shared" ref="F16:F17" si="1">STDEV(C16:D16)</f>
        <v>1.4142135623730926E-4</v>
      </c>
      <c r="G16" s="36">
        <v>2.2499999999999999E-2</v>
      </c>
      <c r="H16" s="36">
        <v>2.2599999999999999E-2</v>
      </c>
      <c r="I16" s="49">
        <v>2.2550000000000001E-2</v>
      </c>
      <c r="J16" s="57">
        <v>7.0710678120000005E-5</v>
      </c>
      <c r="K16" s="36">
        <v>6.2100000000000002E-2</v>
      </c>
      <c r="L16" s="36">
        <v>6.7400000000000002E-2</v>
      </c>
      <c r="M16" s="49">
        <v>6.4750000000000002E-2</v>
      </c>
      <c r="N16" s="49">
        <v>3.74766594E-3</v>
      </c>
      <c r="O16" s="36">
        <v>0.1326</v>
      </c>
      <c r="P16" s="36">
        <v>0.13059999999999999</v>
      </c>
      <c r="Q16" s="49">
        <v>0.13159999999999999</v>
      </c>
      <c r="R16" s="49">
        <v>1.414213562E-3</v>
      </c>
      <c r="S16" s="39">
        <v>4.1599999999999998E-2</v>
      </c>
      <c r="T16" s="36">
        <v>3.3300000000000003E-2</v>
      </c>
      <c r="U16" s="49">
        <v>3.7449999999999997E-2</v>
      </c>
      <c r="V16" s="49">
        <v>5.8689862840000002E-3</v>
      </c>
      <c r="W16" s="36">
        <v>0.60929999999999995</v>
      </c>
      <c r="X16" s="36">
        <v>0.5897</v>
      </c>
      <c r="Y16" s="49">
        <v>0.59950000000000003</v>
      </c>
      <c r="Z16" s="57">
        <v>1.3859292909999999E-2</v>
      </c>
      <c r="AA16" s="36">
        <v>3.3999999999999998E-3</v>
      </c>
      <c r="AB16" s="36">
        <v>3.5999999999999999E-3</v>
      </c>
      <c r="AC16" s="49">
        <v>3.5000000000000001E-3</v>
      </c>
      <c r="AD16" s="49">
        <v>1.414213562E-4</v>
      </c>
      <c r="AE16" s="36">
        <v>0.41889999999999999</v>
      </c>
      <c r="AF16" s="36">
        <v>0.4234</v>
      </c>
      <c r="AG16" s="49">
        <v>0.42115000000000002</v>
      </c>
      <c r="AH16" s="49">
        <v>3.1819805150000002E-3</v>
      </c>
      <c r="AI16" s="39" t="s">
        <v>12</v>
      </c>
      <c r="AJ16" s="36" t="s">
        <v>12</v>
      </c>
      <c r="AK16" s="49" t="s">
        <v>181</v>
      </c>
      <c r="AL16" s="49" t="s">
        <v>181</v>
      </c>
      <c r="AM16" s="36">
        <v>0.31659999999999999</v>
      </c>
      <c r="AN16" s="36">
        <v>0.29299999999999998</v>
      </c>
      <c r="AO16" s="49">
        <v>0.30480000000000002</v>
      </c>
      <c r="AP16" s="57">
        <v>1.6687720039999999E-2</v>
      </c>
      <c r="AQ16" s="36" t="s">
        <v>12</v>
      </c>
      <c r="AR16" s="36" t="s">
        <v>12</v>
      </c>
      <c r="AS16" s="49" t="s">
        <v>181</v>
      </c>
      <c r="AT16" s="49" t="s">
        <v>181</v>
      </c>
      <c r="AU16" s="36">
        <v>0.30349999999999999</v>
      </c>
      <c r="AV16" s="36">
        <v>0.28799999999999998</v>
      </c>
      <c r="AW16" s="49">
        <v>0.29575000000000001</v>
      </c>
      <c r="AX16" s="49">
        <v>1.096015511E-2</v>
      </c>
      <c r="AY16" s="39">
        <v>2.8E-3</v>
      </c>
      <c r="AZ16" s="36">
        <v>4.3E-3</v>
      </c>
      <c r="BA16" s="49">
        <v>3.5500000000000002E-3</v>
      </c>
      <c r="BB16" s="49">
        <v>1.0606601719999999E-3</v>
      </c>
      <c r="BC16" s="36">
        <v>0.2898</v>
      </c>
      <c r="BD16" s="36">
        <v>0.29380000000000001</v>
      </c>
      <c r="BE16" s="49">
        <v>0.2918</v>
      </c>
      <c r="BF16" s="57">
        <v>2.828427125E-3</v>
      </c>
      <c r="BG16" s="36">
        <v>5.5999999999999999E-3</v>
      </c>
      <c r="BH16" s="36">
        <v>6.1999999999999998E-3</v>
      </c>
      <c r="BI16" s="49">
        <v>5.8999999999999999E-3</v>
      </c>
      <c r="BJ16" s="49">
        <v>4.242640687E-4</v>
      </c>
      <c r="BK16" s="36">
        <v>9.7699999999999995E-2</v>
      </c>
      <c r="BL16" s="36">
        <v>8.9300000000000004E-2</v>
      </c>
      <c r="BM16" s="49">
        <v>9.35E-2</v>
      </c>
      <c r="BN16" s="49">
        <v>5.939696962E-3</v>
      </c>
      <c r="BO16" s="39" t="s">
        <v>12</v>
      </c>
      <c r="BP16" s="41">
        <v>0.1268</v>
      </c>
      <c r="BQ16" s="36">
        <v>2.4400000000000002E-2</v>
      </c>
      <c r="BR16" s="41">
        <v>0.2581</v>
      </c>
      <c r="BS16" s="39">
        <v>5.1799999999999999E-2</v>
      </c>
      <c r="BT16" s="41">
        <v>0.108</v>
      </c>
      <c r="BU16" s="36">
        <v>6.8199999999999997E-2</v>
      </c>
      <c r="BV16" s="41">
        <v>0.2873</v>
      </c>
      <c r="BW16" s="39">
        <v>1.0800000000000001E-2</v>
      </c>
      <c r="BX16" s="41">
        <v>6.54E-2</v>
      </c>
      <c r="BY16" s="36" t="s">
        <v>12</v>
      </c>
      <c r="BZ16" s="41" t="s">
        <v>12</v>
      </c>
      <c r="CA16" s="36"/>
    </row>
    <row r="17" spans="1:79" ht="15.75" customHeight="1" x14ac:dyDescent="0.2">
      <c r="A17" s="36" t="s">
        <v>121</v>
      </c>
      <c r="B17" s="339">
        <v>0.1081</v>
      </c>
      <c r="C17" s="39">
        <v>0.92310000000000003</v>
      </c>
      <c r="D17" s="36">
        <v>0.95599999999999996</v>
      </c>
      <c r="E17" s="49">
        <f t="shared" si="0"/>
        <v>0.93955</v>
      </c>
      <c r="F17" s="49">
        <f t="shared" si="1"/>
        <v>2.3263813101037364E-2</v>
      </c>
      <c r="G17" s="36">
        <v>1.0032000000000001</v>
      </c>
      <c r="H17" s="36">
        <v>1.01</v>
      </c>
      <c r="I17" s="49">
        <v>1.0065999999999999</v>
      </c>
      <c r="J17" s="57">
        <v>4.8083261120000003E-3</v>
      </c>
      <c r="K17" s="36">
        <v>1.2119</v>
      </c>
      <c r="L17" s="36">
        <v>1.2989999999999999</v>
      </c>
      <c r="M17" s="49">
        <v>1.25545</v>
      </c>
      <c r="N17" s="49">
        <v>6.1589000640000002E-2</v>
      </c>
      <c r="O17" s="36">
        <v>1.2091000000000001</v>
      </c>
      <c r="P17" s="36">
        <v>1.2542</v>
      </c>
      <c r="Q17" s="49">
        <v>1.2316499999999999</v>
      </c>
      <c r="R17" s="49">
        <v>3.1890515830000001E-2</v>
      </c>
      <c r="S17" s="39">
        <v>1.5405</v>
      </c>
      <c r="T17" s="36">
        <v>1.6229</v>
      </c>
      <c r="U17" s="49">
        <v>1.5817000000000001</v>
      </c>
      <c r="V17" s="49">
        <v>5.8265598770000003E-2</v>
      </c>
      <c r="W17" s="36">
        <v>1.6337999999999999</v>
      </c>
      <c r="X17" s="36">
        <v>1.6023000000000001</v>
      </c>
      <c r="Y17" s="49">
        <v>1.61805</v>
      </c>
      <c r="Z17" s="57">
        <v>2.227386361E-2</v>
      </c>
      <c r="AA17" s="36">
        <v>2.6070000000000002</v>
      </c>
      <c r="AB17" s="36">
        <v>2.6233</v>
      </c>
      <c r="AC17" s="49">
        <v>2.6151499999999999</v>
      </c>
      <c r="AD17" s="49">
        <v>1.1525840529999999E-2</v>
      </c>
      <c r="AE17" s="36">
        <v>3.1520000000000001</v>
      </c>
      <c r="AF17" s="36">
        <v>2.5676000000000001</v>
      </c>
      <c r="AG17" s="49">
        <v>2.8597999999999999</v>
      </c>
      <c r="AH17" s="49">
        <v>0.41323320289999999</v>
      </c>
      <c r="AI17" s="39">
        <v>7.0709</v>
      </c>
      <c r="AJ17" s="36">
        <v>7.0613000000000001</v>
      </c>
      <c r="AK17" s="49">
        <v>7.0660999999999996</v>
      </c>
      <c r="AL17" s="49">
        <v>6.7882250990000002E-3</v>
      </c>
      <c r="AM17" s="36">
        <v>7.4814999999999996</v>
      </c>
      <c r="AN17" s="36">
        <v>7.3112000000000004</v>
      </c>
      <c r="AO17" s="49">
        <v>7.39635</v>
      </c>
      <c r="AP17" s="57">
        <v>0.1204202848</v>
      </c>
      <c r="AQ17" s="36">
        <v>4.1296999999999997</v>
      </c>
      <c r="AR17" s="36">
        <v>4.5795000000000003</v>
      </c>
      <c r="AS17" s="49">
        <v>4.3545999999999996</v>
      </c>
      <c r="AT17" s="49">
        <v>0.31805663020000002</v>
      </c>
      <c r="AU17" s="36">
        <v>4.2408999999999999</v>
      </c>
      <c r="AV17" s="36">
        <v>4.3287000000000004</v>
      </c>
      <c r="AW17" s="49">
        <v>4.2847999999999997</v>
      </c>
      <c r="AX17" s="49">
        <v>6.2083975389999997E-2</v>
      </c>
      <c r="AY17" s="39">
        <v>2.8449</v>
      </c>
      <c r="AZ17" s="36">
        <v>2.9483000000000001</v>
      </c>
      <c r="BA17" s="49">
        <v>2.8965999999999998</v>
      </c>
      <c r="BB17" s="49">
        <v>7.311484117E-2</v>
      </c>
      <c r="BC17" s="36">
        <v>3.0615999999999999</v>
      </c>
      <c r="BD17" s="36">
        <v>2.6985999999999999</v>
      </c>
      <c r="BE17" s="49">
        <v>2.8801000000000001</v>
      </c>
      <c r="BF17" s="57">
        <v>0.2566797616</v>
      </c>
      <c r="BG17" s="36">
        <v>3.8252000000000002</v>
      </c>
      <c r="BH17" s="36">
        <v>4.0559000000000003</v>
      </c>
      <c r="BI17" s="49">
        <v>3.94055</v>
      </c>
      <c r="BJ17" s="49">
        <v>0.1631295344</v>
      </c>
      <c r="BK17" s="36">
        <v>3.8065000000000002</v>
      </c>
      <c r="BL17" s="36">
        <v>4.0362999999999998</v>
      </c>
      <c r="BM17" s="49">
        <v>3.9214000000000002</v>
      </c>
      <c r="BN17" s="49">
        <v>0.16249313830000001</v>
      </c>
      <c r="BO17" s="39">
        <v>2.8557000000000001</v>
      </c>
      <c r="BP17" s="41">
        <v>2.8797000000000001</v>
      </c>
      <c r="BQ17" s="36">
        <v>1.5592999999999999</v>
      </c>
      <c r="BR17" s="41">
        <v>1.3985000000000001</v>
      </c>
      <c r="BS17" s="39">
        <v>1.33</v>
      </c>
      <c r="BT17" s="41">
        <v>1.2945</v>
      </c>
      <c r="BU17" s="36">
        <v>1.2528999999999999</v>
      </c>
      <c r="BV17" s="41">
        <v>1.2596000000000001</v>
      </c>
      <c r="BW17" s="39">
        <v>1.006</v>
      </c>
      <c r="BX17" s="41">
        <v>0.9526</v>
      </c>
      <c r="BY17" s="36">
        <v>2.2492000000000001</v>
      </c>
      <c r="BZ17" s="41">
        <v>2.2422</v>
      </c>
      <c r="CA17" s="36"/>
    </row>
    <row r="18" spans="1:79" ht="15.75" customHeight="1" x14ac:dyDescent="0.2">
      <c r="A18" s="36" t="s">
        <v>122</v>
      </c>
      <c r="B18" s="339">
        <v>4.8999999999999998E-3</v>
      </c>
      <c r="C18" s="39" t="s">
        <v>12</v>
      </c>
      <c r="D18" s="36" t="s">
        <v>12</v>
      </c>
      <c r="E18" s="49"/>
      <c r="F18" s="49"/>
      <c r="G18" s="36" t="s">
        <v>12</v>
      </c>
      <c r="H18" s="36" t="s">
        <v>12</v>
      </c>
      <c r="I18" s="49" t="s">
        <v>181</v>
      </c>
      <c r="J18" s="57" t="s">
        <v>181</v>
      </c>
      <c r="K18" s="36" t="s">
        <v>12</v>
      </c>
      <c r="L18" s="36" t="s">
        <v>12</v>
      </c>
      <c r="M18" s="49" t="s">
        <v>181</v>
      </c>
      <c r="N18" s="49" t="s">
        <v>181</v>
      </c>
      <c r="O18" s="36" t="s">
        <v>12</v>
      </c>
      <c r="P18" s="36" t="s">
        <v>12</v>
      </c>
      <c r="Q18" s="49" t="s">
        <v>181</v>
      </c>
      <c r="R18" s="49" t="s">
        <v>181</v>
      </c>
      <c r="S18" s="39" t="s">
        <v>12</v>
      </c>
      <c r="T18" s="36" t="s">
        <v>12</v>
      </c>
      <c r="U18" s="49" t="s">
        <v>181</v>
      </c>
      <c r="V18" s="49" t="s">
        <v>181</v>
      </c>
      <c r="W18" s="36" t="s">
        <v>12</v>
      </c>
      <c r="X18" s="36" t="s">
        <v>12</v>
      </c>
      <c r="Y18" s="49" t="s">
        <v>181</v>
      </c>
      <c r="Z18" s="57" t="s">
        <v>181</v>
      </c>
      <c r="AA18" s="36">
        <v>5.3E-3</v>
      </c>
      <c r="AB18" s="36">
        <v>5.4000000000000003E-3</v>
      </c>
      <c r="AC18" s="49">
        <v>5.3499999999999997E-3</v>
      </c>
      <c r="AD18" s="49">
        <v>7.0710678120000005E-5</v>
      </c>
      <c r="AE18" s="36">
        <v>5.7999999999999996E-3</v>
      </c>
      <c r="AF18" s="36">
        <v>5.1000000000000004E-3</v>
      </c>
      <c r="AG18" s="49">
        <v>5.45E-3</v>
      </c>
      <c r="AH18" s="49">
        <v>4.9497474680000001E-4</v>
      </c>
      <c r="AI18" s="39">
        <v>3.0800000000000001E-2</v>
      </c>
      <c r="AJ18" s="36">
        <v>2.9000000000000001E-2</v>
      </c>
      <c r="AK18" s="49">
        <v>2.9899999999999999E-2</v>
      </c>
      <c r="AL18" s="49">
        <v>1.2727922060000001E-3</v>
      </c>
      <c r="AM18" s="36">
        <v>3.2000000000000001E-2</v>
      </c>
      <c r="AN18" s="36">
        <v>3.3700000000000001E-2</v>
      </c>
      <c r="AO18" s="49">
        <v>3.2849999999999997E-2</v>
      </c>
      <c r="AP18" s="57">
        <v>1.2020815280000001E-3</v>
      </c>
      <c r="AQ18" s="36">
        <v>1.2999999999999999E-2</v>
      </c>
      <c r="AR18" s="36">
        <v>1.5599999999999999E-2</v>
      </c>
      <c r="AS18" s="49">
        <v>1.43E-2</v>
      </c>
      <c r="AT18" s="49">
        <v>1.8384776309999999E-3</v>
      </c>
      <c r="AU18" s="36">
        <v>1.2800000000000001E-2</v>
      </c>
      <c r="AV18" s="36">
        <v>1.38E-2</v>
      </c>
      <c r="AW18" s="49">
        <v>1.3299999999999999E-2</v>
      </c>
      <c r="AX18" s="49">
        <v>7.0710678119999997E-4</v>
      </c>
      <c r="AY18" s="39">
        <v>6.1000000000000004E-3</v>
      </c>
      <c r="AZ18" s="36">
        <v>7.0000000000000001E-3</v>
      </c>
      <c r="BA18" s="49">
        <v>6.5500000000000003E-3</v>
      </c>
      <c r="BB18" s="49">
        <v>6.3639610310000001E-4</v>
      </c>
      <c r="BC18" s="36">
        <v>7.4999999999999997E-3</v>
      </c>
      <c r="BD18" s="36">
        <v>5.7000000000000002E-3</v>
      </c>
      <c r="BE18" s="49">
        <v>6.6E-3</v>
      </c>
      <c r="BF18" s="57">
        <v>1.2727922060000001E-3</v>
      </c>
      <c r="BG18" s="36" t="s">
        <v>12</v>
      </c>
      <c r="BH18" s="36">
        <v>6.4000000000000003E-3</v>
      </c>
      <c r="BI18" s="49">
        <v>6.4000000000000003E-3</v>
      </c>
      <c r="BJ18" s="49" t="s">
        <v>181</v>
      </c>
      <c r="BK18" s="36" t="s">
        <v>12</v>
      </c>
      <c r="BL18" s="36">
        <v>5.1999999999999998E-3</v>
      </c>
      <c r="BM18" s="49">
        <v>5.1999999999999998E-3</v>
      </c>
      <c r="BN18" s="49" t="s">
        <v>181</v>
      </c>
      <c r="BO18" s="39">
        <v>5.4000000000000003E-3</v>
      </c>
      <c r="BP18" s="41">
        <v>4.8999999999999998E-3</v>
      </c>
      <c r="BQ18" s="36" t="s">
        <v>12</v>
      </c>
      <c r="BR18" s="41" t="s">
        <v>12</v>
      </c>
      <c r="BS18" s="39" t="s">
        <v>12</v>
      </c>
      <c r="BT18" s="41" t="s">
        <v>12</v>
      </c>
      <c r="BU18" s="36" t="s">
        <v>12</v>
      </c>
      <c r="BV18" s="41" t="s">
        <v>12</v>
      </c>
      <c r="BW18" s="39" t="s">
        <v>12</v>
      </c>
      <c r="BX18" s="41" t="s">
        <v>12</v>
      </c>
      <c r="BY18" s="36">
        <v>1.18E-2</v>
      </c>
      <c r="BZ18" s="41">
        <v>1.14E-2</v>
      </c>
      <c r="CA18" s="36"/>
    </row>
    <row r="19" spans="1:79" ht="15.75" customHeight="1" x14ac:dyDescent="0.2">
      <c r="A19" s="36" t="s">
        <v>123</v>
      </c>
      <c r="B19" s="339">
        <v>4.4000000000000003E-3</v>
      </c>
      <c r="C19" s="39">
        <v>3.1753999999999998</v>
      </c>
      <c r="D19" s="36">
        <v>3.2991999999999999</v>
      </c>
      <c r="E19" s="49">
        <f t="shared" ref="E19:E23" si="2">AVERAGE(C19:D19)</f>
        <v>3.2372999999999998</v>
      </c>
      <c r="F19" s="49">
        <f t="shared" ref="F19:F23" si="3">STDEV(C19:D19)</f>
        <v>8.7539819510894679E-2</v>
      </c>
      <c r="G19" s="36">
        <v>3.3624000000000001</v>
      </c>
      <c r="H19" s="36">
        <v>3.3658999999999999</v>
      </c>
      <c r="I19" s="49">
        <v>3.36415</v>
      </c>
      <c r="J19" s="57">
        <v>2.4748737339999999E-3</v>
      </c>
      <c r="K19" s="36">
        <v>4.9995000000000003</v>
      </c>
      <c r="L19" s="36">
        <v>5.1105</v>
      </c>
      <c r="M19" s="49">
        <v>5.0549999999999997</v>
      </c>
      <c r="N19" s="49">
        <v>7.8488852710000001E-2</v>
      </c>
      <c r="O19" s="36">
        <v>4.9404000000000003</v>
      </c>
      <c r="P19" s="36">
        <v>5.0084999999999997</v>
      </c>
      <c r="Q19" s="49">
        <v>4.97445</v>
      </c>
      <c r="R19" s="49">
        <v>4.8153971800000001E-2</v>
      </c>
      <c r="S19" s="39">
        <v>7.0422000000000002</v>
      </c>
      <c r="T19" s="36">
        <v>7.1451000000000002</v>
      </c>
      <c r="U19" s="49">
        <v>7.0936500000000002</v>
      </c>
      <c r="V19" s="49">
        <v>7.2761287780000003E-2</v>
      </c>
      <c r="W19" s="36">
        <v>7.2249999999999996</v>
      </c>
      <c r="X19" s="36">
        <v>7.1326000000000001</v>
      </c>
      <c r="Y19" s="49">
        <v>7.1787999999999998</v>
      </c>
      <c r="Z19" s="57">
        <v>6.5336666579999994E-2</v>
      </c>
      <c r="AA19" s="36">
        <v>11.9138</v>
      </c>
      <c r="AB19" s="36">
        <v>11.7431</v>
      </c>
      <c r="AC19" s="49">
        <v>11.82845</v>
      </c>
      <c r="AD19" s="49">
        <v>0.12070312749999999</v>
      </c>
      <c r="AE19" s="36">
        <v>12.3331</v>
      </c>
      <c r="AF19" s="36">
        <v>12.0364</v>
      </c>
      <c r="AG19" s="49">
        <v>12.184749999999999</v>
      </c>
      <c r="AH19" s="49">
        <v>0.20979858200000001</v>
      </c>
      <c r="AI19" s="39">
        <v>68.757199999999997</v>
      </c>
      <c r="AJ19" s="36">
        <v>69.849800000000002</v>
      </c>
      <c r="AK19" s="49">
        <v>69.3035</v>
      </c>
      <c r="AL19" s="49">
        <v>0.77258486910000002</v>
      </c>
      <c r="AM19" s="36">
        <v>68.978499999999997</v>
      </c>
      <c r="AN19" s="36">
        <v>69.272499999999994</v>
      </c>
      <c r="AO19" s="49">
        <v>69.125500000000002</v>
      </c>
      <c r="AP19" s="57">
        <v>0.20788939370000001</v>
      </c>
      <c r="AQ19" s="36">
        <v>30.507200000000001</v>
      </c>
      <c r="AR19" s="36">
        <v>30.0822</v>
      </c>
      <c r="AS19" s="49">
        <v>30.294699999999999</v>
      </c>
      <c r="AT19" s="49">
        <v>0.30052038199999997</v>
      </c>
      <c r="AU19" s="36">
        <v>29.41</v>
      </c>
      <c r="AV19" s="36">
        <v>30.797499999999999</v>
      </c>
      <c r="AW19" s="49">
        <v>30.103750000000002</v>
      </c>
      <c r="AX19" s="49">
        <v>0.98111065890000004</v>
      </c>
      <c r="AY19" s="39">
        <v>18.8735</v>
      </c>
      <c r="AZ19" s="36">
        <v>19.026599999999998</v>
      </c>
      <c r="BA19" s="49">
        <v>18.950050000000001</v>
      </c>
      <c r="BB19" s="49">
        <v>0.1082580482</v>
      </c>
      <c r="BC19" s="36">
        <v>18.1493</v>
      </c>
      <c r="BD19" s="36">
        <v>18.6584</v>
      </c>
      <c r="BE19" s="49">
        <v>18.403849999999998</v>
      </c>
      <c r="BF19" s="57">
        <v>0.35998806230000002</v>
      </c>
      <c r="BG19" s="36">
        <v>19.042400000000001</v>
      </c>
      <c r="BH19" s="36">
        <v>18.503900000000002</v>
      </c>
      <c r="BI19" s="49">
        <v>18.773150000000001</v>
      </c>
      <c r="BJ19" s="49">
        <v>0.38077700170000001</v>
      </c>
      <c r="BK19" s="36">
        <v>19.216999999999999</v>
      </c>
      <c r="BL19" s="36">
        <v>18.477599999999999</v>
      </c>
      <c r="BM19" s="49">
        <v>18.847300000000001</v>
      </c>
      <c r="BN19" s="49">
        <v>0.52283475400000001</v>
      </c>
      <c r="BO19" s="39">
        <v>15.4895</v>
      </c>
      <c r="BP19" s="41">
        <v>14.9514</v>
      </c>
      <c r="BQ19" s="36">
        <v>6.2725999999999997</v>
      </c>
      <c r="BR19" s="41">
        <v>5.9305000000000003</v>
      </c>
      <c r="BS19" s="39">
        <v>5.1689999999999996</v>
      </c>
      <c r="BT19" s="41">
        <v>5.1356999999999999</v>
      </c>
      <c r="BU19" s="36">
        <v>5.3041999999999998</v>
      </c>
      <c r="BV19" s="41">
        <v>5.1595000000000004</v>
      </c>
      <c r="BW19" s="39">
        <v>4.1978</v>
      </c>
      <c r="BX19" s="41">
        <v>4.0937999999999999</v>
      </c>
      <c r="BY19" s="36">
        <v>7.9522000000000004</v>
      </c>
      <c r="BZ19" s="41">
        <v>7.9116</v>
      </c>
      <c r="CA19" s="36"/>
    </row>
    <row r="20" spans="1:79" ht="15.75" customHeight="1" x14ac:dyDescent="0.2">
      <c r="A20" s="36" t="s">
        <v>124</v>
      </c>
      <c r="B20" s="339">
        <v>2.0299999999999999E-2</v>
      </c>
      <c r="C20" s="39">
        <v>3.2077</v>
      </c>
      <c r="D20" s="36">
        <v>3.2473000000000001</v>
      </c>
      <c r="E20" s="49">
        <f t="shared" si="2"/>
        <v>3.2275</v>
      </c>
      <c r="F20" s="49">
        <f t="shared" si="3"/>
        <v>2.8001428534987337E-2</v>
      </c>
      <c r="G20" s="36">
        <v>3.2810000000000001</v>
      </c>
      <c r="H20" s="36">
        <v>3.3321999999999998</v>
      </c>
      <c r="I20" s="49">
        <v>3.3066</v>
      </c>
      <c r="J20" s="57">
        <v>3.6203867200000003E-2</v>
      </c>
      <c r="K20" s="36">
        <v>4.9034000000000004</v>
      </c>
      <c r="L20" s="36">
        <v>4.9904000000000002</v>
      </c>
      <c r="M20" s="49">
        <v>4.9469000000000003</v>
      </c>
      <c r="N20" s="49">
        <v>6.151828996E-2</v>
      </c>
      <c r="O20" s="36">
        <v>4.8916000000000004</v>
      </c>
      <c r="P20" s="36">
        <v>4.8724999999999996</v>
      </c>
      <c r="Q20" s="49">
        <v>4.8820499999999996</v>
      </c>
      <c r="R20" s="49">
        <v>1.3505739520000001E-2</v>
      </c>
      <c r="S20" s="39">
        <v>6.9344000000000001</v>
      </c>
      <c r="T20" s="36">
        <v>6.9654999999999996</v>
      </c>
      <c r="U20" s="49">
        <v>6.9499500000000003</v>
      </c>
      <c r="V20" s="49">
        <v>2.1991020890000001E-2</v>
      </c>
      <c r="W20" s="36">
        <v>7.0220000000000002</v>
      </c>
      <c r="X20" s="36">
        <v>7.0639000000000003</v>
      </c>
      <c r="Y20" s="49">
        <v>7.0429500000000003</v>
      </c>
      <c r="Z20" s="57">
        <v>2.9627774129999999E-2</v>
      </c>
      <c r="AA20" s="36">
        <v>11.7044</v>
      </c>
      <c r="AB20" s="36">
        <v>11.4087</v>
      </c>
      <c r="AC20" s="49">
        <v>11.55655</v>
      </c>
      <c r="AD20" s="49">
        <v>0.20909147519999999</v>
      </c>
      <c r="AE20" s="36">
        <v>11.8072</v>
      </c>
      <c r="AF20" s="36">
        <v>11.8514</v>
      </c>
      <c r="AG20" s="49">
        <v>11.8293</v>
      </c>
      <c r="AH20" s="49">
        <v>3.1254119730000002E-2</v>
      </c>
      <c r="AI20" s="39">
        <v>66.592699999999994</v>
      </c>
      <c r="AJ20" s="36">
        <v>66.104399999999998</v>
      </c>
      <c r="AK20" s="49">
        <v>66.348550000000003</v>
      </c>
      <c r="AL20" s="49">
        <v>0.34528024130000001</v>
      </c>
      <c r="AM20" s="36">
        <v>67.564800000000005</v>
      </c>
      <c r="AN20" s="36">
        <v>66.1126</v>
      </c>
      <c r="AO20" s="49">
        <v>66.838700000000003</v>
      </c>
      <c r="AP20" s="57">
        <v>1.026860468</v>
      </c>
      <c r="AQ20" s="36">
        <v>28.8049</v>
      </c>
      <c r="AR20" s="36">
        <v>30.2742</v>
      </c>
      <c r="AS20" s="49">
        <v>29.539549999999998</v>
      </c>
      <c r="AT20" s="49">
        <v>1.038951994</v>
      </c>
      <c r="AU20" s="36">
        <v>29.924299999999999</v>
      </c>
      <c r="AV20" s="36">
        <v>30.507100000000001</v>
      </c>
      <c r="AW20" s="49">
        <v>30.215699999999998</v>
      </c>
      <c r="AX20" s="49">
        <v>0.41210183210000001</v>
      </c>
      <c r="AY20" s="39">
        <v>18.816299999999998</v>
      </c>
      <c r="AZ20" s="36">
        <v>18.882000000000001</v>
      </c>
      <c r="BA20" s="49">
        <v>18.849150000000002</v>
      </c>
      <c r="BB20" s="49">
        <v>4.6456915520000003E-2</v>
      </c>
      <c r="BC20" s="36">
        <v>19.628900000000002</v>
      </c>
      <c r="BD20" s="36">
        <v>18.9773</v>
      </c>
      <c r="BE20" s="49">
        <v>19.303100000000001</v>
      </c>
      <c r="BF20" s="57">
        <v>0.46075077860000002</v>
      </c>
      <c r="BG20" s="36">
        <v>18.851800000000001</v>
      </c>
      <c r="BH20" s="36">
        <v>19.195799999999998</v>
      </c>
      <c r="BI20" s="49">
        <v>19.023800000000001</v>
      </c>
      <c r="BJ20" s="49">
        <v>0.24324473269999999</v>
      </c>
      <c r="BK20" s="36">
        <v>19.101600000000001</v>
      </c>
      <c r="BL20" s="36">
        <v>19.651399999999999</v>
      </c>
      <c r="BM20" s="49">
        <v>19.3765</v>
      </c>
      <c r="BN20" s="49">
        <v>0.3887673083</v>
      </c>
      <c r="BO20" s="39">
        <v>14.6654</v>
      </c>
      <c r="BP20" s="41">
        <v>15.0031</v>
      </c>
      <c r="BQ20" s="36">
        <v>5.9283000000000001</v>
      </c>
      <c r="BR20" s="41">
        <v>5.7946</v>
      </c>
      <c r="BS20" s="39">
        <v>5.0507999999999997</v>
      </c>
      <c r="BT20" s="41">
        <v>4.9005999999999998</v>
      </c>
      <c r="BU20" s="36">
        <v>5.1294000000000004</v>
      </c>
      <c r="BV20" s="41">
        <v>5.0462999999999996</v>
      </c>
      <c r="BW20" s="39">
        <v>4.1005000000000003</v>
      </c>
      <c r="BX20" s="41">
        <v>4.0339</v>
      </c>
      <c r="BY20" s="36">
        <v>7.8433999999999999</v>
      </c>
      <c r="BZ20" s="41">
        <v>7.8879000000000001</v>
      </c>
      <c r="CA20" s="36"/>
    </row>
    <row r="21" spans="1:79" ht="15.75" customHeight="1" x14ac:dyDescent="0.2">
      <c r="A21" s="36" t="s">
        <v>125</v>
      </c>
      <c r="B21" s="339">
        <v>2.0000000000000001E-4</v>
      </c>
      <c r="C21" s="39">
        <v>1.8E-3</v>
      </c>
      <c r="D21" s="36">
        <v>5.0000000000000001E-4</v>
      </c>
      <c r="E21" s="49">
        <f t="shared" si="2"/>
        <v>1.15E-3</v>
      </c>
      <c r="F21" s="49">
        <f t="shared" si="3"/>
        <v>9.1923881554251173E-4</v>
      </c>
      <c r="G21" s="36">
        <v>6.9999999999999999E-4</v>
      </c>
      <c r="H21" s="36">
        <v>5.9999999999999995E-4</v>
      </c>
      <c r="I21" s="49">
        <v>6.4999999999999997E-4</v>
      </c>
      <c r="J21" s="57">
        <v>7.0710678120000005E-5</v>
      </c>
      <c r="K21" s="36">
        <v>0.16900000000000001</v>
      </c>
      <c r="L21" s="36">
        <v>0.17180000000000001</v>
      </c>
      <c r="M21" s="49">
        <v>0.1704</v>
      </c>
      <c r="N21" s="49">
        <v>1.9798989869999999E-3</v>
      </c>
      <c r="O21" s="36">
        <v>0.17810000000000001</v>
      </c>
      <c r="P21" s="36">
        <v>0.17960000000000001</v>
      </c>
      <c r="Q21" s="49">
        <v>0.17885000000000001</v>
      </c>
      <c r="R21" s="49">
        <v>1.0606601719999999E-3</v>
      </c>
      <c r="S21" s="39">
        <v>0.41260000000000002</v>
      </c>
      <c r="T21" s="36">
        <v>0.4345</v>
      </c>
      <c r="U21" s="49">
        <v>0.42354999999999998</v>
      </c>
      <c r="V21" s="49">
        <v>1.548563851E-2</v>
      </c>
      <c r="W21" s="36">
        <v>0.44719999999999999</v>
      </c>
      <c r="X21" s="36">
        <v>0.42720000000000002</v>
      </c>
      <c r="Y21" s="49">
        <v>0.43719999999999998</v>
      </c>
      <c r="Z21" s="57">
        <v>1.4142135619999999E-2</v>
      </c>
      <c r="AA21" s="36">
        <v>1.3355999999999999</v>
      </c>
      <c r="AB21" s="36">
        <v>1.3842000000000001</v>
      </c>
      <c r="AC21" s="49">
        <v>1.3599000000000001</v>
      </c>
      <c r="AD21" s="49">
        <v>3.4365389570000002E-2</v>
      </c>
      <c r="AE21" s="36">
        <v>1.3380000000000001</v>
      </c>
      <c r="AF21" s="36">
        <v>1.4077999999999999</v>
      </c>
      <c r="AG21" s="49">
        <v>1.3729</v>
      </c>
      <c r="AH21" s="49">
        <v>4.9356053330000003E-2</v>
      </c>
      <c r="AI21" s="39">
        <v>6.59E-2</v>
      </c>
      <c r="AJ21" s="36">
        <v>6.2700000000000006E-2</v>
      </c>
      <c r="AK21" s="49">
        <v>6.4299999999999996E-2</v>
      </c>
      <c r="AL21" s="49">
        <v>2.2627417000000002E-3</v>
      </c>
      <c r="AM21" s="36">
        <v>0.1081</v>
      </c>
      <c r="AN21" s="36">
        <v>0.1036</v>
      </c>
      <c r="AO21" s="49">
        <v>0.10585</v>
      </c>
      <c r="AP21" s="57">
        <v>3.1819805150000002E-3</v>
      </c>
      <c r="AQ21" s="36">
        <v>1.1121000000000001</v>
      </c>
      <c r="AR21" s="36">
        <v>1.1459999999999999</v>
      </c>
      <c r="AS21" s="49">
        <v>1.1290500000000001</v>
      </c>
      <c r="AT21" s="49">
        <v>2.397091988E-2</v>
      </c>
      <c r="AU21" s="36">
        <v>1.1907000000000001</v>
      </c>
      <c r="AV21" s="36">
        <v>1.1476</v>
      </c>
      <c r="AW21" s="49">
        <v>1.1691499999999999</v>
      </c>
      <c r="AX21" s="49">
        <v>3.0476302269999998E-2</v>
      </c>
      <c r="AY21" s="39">
        <v>0.39589999999999997</v>
      </c>
      <c r="AZ21" s="36">
        <v>0.39179999999999998</v>
      </c>
      <c r="BA21" s="49">
        <v>0.39384999999999998</v>
      </c>
      <c r="BB21" s="49">
        <v>2.8991378029999998E-3</v>
      </c>
      <c r="BC21" s="36">
        <v>0.41749999999999998</v>
      </c>
      <c r="BD21" s="36">
        <v>0.4224</v>
      </c>
      <c r="BE21" s="49">
        <v>0.41994999999999999</v>
      </c>
      <c r="BF21" s="57">
        <v>3.4648232280000001E-3</v>
      </c>
      <c r="BG21" s="36">
        <v>0.16589999999999999</v>
      </c>
      <c r="BH21" s="36">
        <v>0.1711</v>
      </c>
      <c r="BI21" s="49">
        <v>0.16850000000000001</v>
      </c>
      <c r="BJ21" s="49">
        <v>3.6769552619999998E-3</v>
      </c>
      <c r="BK21" s="36">
        <v>0.17219999999999999</v>
      </c>
      <c r="BL21" s="36">
        <v>0.1706</v>
      </c>
      <c r="BM21" s="49">
        <v>0.1714</v>
      </c>
      <c r="BN21" s="49">
        <v>1.1313708500000001E-3</v>
      </c>
      <c r="BO21" s="39">
        <v>0.74270000000000003</v>
      </c>
      <c r="BP21" s="41">
        <v>0.73699999999999999</v>
      </c>
      <c r="BQ21" s="36">
        <v>0.40460000000000002</v>
      </c>
      <c r="BR21" s="41">
        <v>0.3826</v>
      </c>
      <c r="BS21" s="39">
        <v>0.20039999999999999</v>
      </c>
      <c r="BT21" s="41">
        <v>0.18990000000000001</v>
      </c>
      <c r="BU21" s="36">
        <v>0.24379999999999999</v>
      </c>
      <c r="BV21" s="41">
        <v>0.247</v>
      </c>
      <c r="BW21" s="39">
        <v>7.7899999999999997E-2</v>
      </c>
      <c r="BX21" s="41">
        <v>7.6700000000000004E-2</v>
      </c>
      <c r="BY21" s="36" t="s">
        <v>12</v>
      </c>
      <c r="BZ21" s="41" t="s">
        <v>12</v>
      </c>
      <c r="CA21" s="36"/>
    </row>
    <row r="22" spans="1:79" ht="15.75" customHeight="1" x14ac:dyDescent="0.2">
      <c r="A22" s="36" t="s">
        <v>126</v>
      </c>
      <c r="B22" s="339">
        <v>1.1999999999999999E-3</v>
      </c>
      <c r="C22" s="39">
        <v>1.2999999999999999E-3</v>
      </c>
      <c r="D22" s="36">
        <v>2.2000000000000001E-3</v>
      </c>
      <c r="E22" s="49">
        <f t="shared" si="2"/>
        <v>1.75E-3</v>
      </c>
      <c r="F22" s="49">
        <f t="shared" si="3"/>
        <v>6.3639610306789288E-4</v>
      </c>
      <c r="G22" s="36">
        <v>1.6999999999999999E-3</v>
      </c>
      <c r="H22" s="36">
        <v>1.6999999999999999E-3</v>
      </c>
      <c r="I22" s="49">
        <v>1.6999999999999999E-3</v>
      </c>
      <c r="J22" s="57">
        <v>0</v>
      </c>
      <c r="K22" s="36">
        <v>1.8E-3</v>
      </c>
      <c r="L22" s="36">
        <v>1.8E-3</v>
      </c>
      <c r="M22" s="49">
        <v>1.8E-3</v>
      </c>
      <c r="N22" s="49">
        <v>0</v>
      </c>
      <c r="O22" s="36">
        <v>1.5E-3</v>
      </c>
      <c r="P22" s="36">
        <v>1.4E-3</v>
      </c>
      <c r="Q22" s="49">
        <v>1.4499999999999999E-3</v>
      </c>
      <c r="R22" s="49">
        <v>7.0710678120000005E-5</v>
      </c>
      <c r="S22" s="39" t="s">
        <v>12</v>
      </c>
      <c r="T22" s="36">
        <v>2.3999999999999998E-3</v>
      </c>
      <c r="U22" s="49">
        <v>2.3999999999999998E-3</v>
      </c>
      <c r="V22" s="49" t="s">
        <v>181</v>
      </c>
      <c r="W22" s="36">
        <v>1.6999999999999999E-3</v>
      </c>
      <c r="X22" s="36">
        <v>2.2000000000000001E-3</v>
      </c>
      <c r="Y22" s="49">
        <v>1.9499999999999999E-3</v>
      </c>
      <c r="Z22" s="57">
        <v>3.5355339059999998E-4</v>
      </c>
      <c r="AA22" s="36">
        <v>1.6000000000000001E-3</v>
      </c>
      <c r="AB22" s="36">
        <v>2.5000000000000001E-3</v>
      </c>
      <c r="AC22" s="49">
        <v>2.0500000000000002E-3</v>
      </c>
      <c r="AD22" s="49">
        <v>6.3639610310000001E-4</v>
      </c>
      <c r="AE22" s="36">
        <v>2E-3</v>
      </c>
      <c r="AF22" s="36">
        <v>2.7000000000000001E-3</v>
      </c>
      <c r="AG22" s="49">
        <v>2.3500000000000001E-3</v>
      </c>
      <c r="AH22" s="49">
        <v>4.9497474680000001E-4</v>
      </c>
      <c r="AI22" s="39">
        <v>4.5999999999999999E-3</v>
      </c>
      <c r="AJ22" s="36">
        <v>3.5000000000000001E-3</v>
      </c>
      <c r="AK22" s="49">
        <v>4.0499999999999998E-3</v>
      </c>
      <c r="AL22" s="49">
        <v>7.7781745930000003E-4</v>
      </c>
      <c r="AM22" s="36">
        <v>3.8E-3</v>
      </c>
      <c r="AN22" s="36">
        <v>4.4999999999999997E-3</v>
      </c>
      <c r="AO22" s="49">
        <v>4.15E-3</v>
      </c>
      <c r="AP22" s="57">
        <v>4.9497474680000001E-4</v>
      </c>
      <c r="AQ22" s="36">
        <v>3.0000000000000001E-3</v>
      </c>
      <c r="AR22" s="36">
        <v>3.2000000000000002E-3</v>
      </c>
      <c r="AS22" s="49">
        <v>3.0999999999999999E-3</v>
      </c>
      <c r="AT22" s="49">
        <v>1.414213562E-4</v>
      </c>
      <c r="AU22" s="36">
        <v>3.3999999999999998E-3</v>
      </c>
      <c r="AV22" s="36">
        <v>2.5999999999999999E-3</v>
      </c>
      <c r="AW22" s="49">
        <v>3.0000000000000001E-3</v>
      </c>
      <c r="AX22" s="49">
        <v>5.6568542489999997E-4</v>
      </c>
      <c r="AY22" s="39">
        <v>1.6999999999999999E-3</v>
      </c>
      <c r="AZ22" s="36">
        <v>1.4E-3</v>
      </c>
      <c r="BA22" s="49">
        <v>1.5499999999999999E-3</v>
      </c>
      <c r="BB22" s="49">
        <v>2.1213203439999999E-4</v>
      </c>
      <c r="BC22" s="36">
        <v>2.5999999999999999E-3</v>
      </c>
      <c r="BD22" s="36">
        <v>2.5999999999999999E-3</v>
      </c>
      <c r="BE22" s="49">
        <v>2.5999999999999999E-3</v>
      </c>
      <c r="BF22" s="57">
        <v>0</v>
      </c>
      <c r="BG22" s="36">
        <v>2.3E-3</v>
      </c>
      <c r="BH22" s="36">
        <v>2.8E-3</v>
      </c>
      <c r="BI22" s="49">
        <v>2.5500000000000002E-3</v>
      </c>
      <c r="BJ22" s="49">
        <v>3.5355339059999998E-4</v>
      </c>
      <c r="BK22" s="36">
        <v>2.3E-3</v>
      </c>
      <c r="BL22" s="36">
        <v>2.3999999999999998E-3</v>
      </c>
      <c r="BM22" s="49">
        <v>2.3500000000000001E-3</v>
      </c>
      <c r="BN22" s="49">
        <v>7.0710678120000005E-5</v>
      </c>
      <c r="BO22" s="39">
        <v>1.6999999999999999E-3</v>
      </c>
      <c r="BP22" s="41">
        <v>2.3999999999999998E-3</v>
      </c>
      <c r="BQ22" s="36">
        <v>2.0999999999999999E-3</v>
      </c>
      <c r="BR22" s="41">
        <v>1.8E-3</v>
      </c>
      <c r="BS22" s="39">
        <v>1.4E-3</v>
      </c>
      <c r="BT22" s="41">
        <v>1.8E-3</v>
      </c>
      <c r="BU22" s="36">
        <v>3.0000000000000001E-3</v>
      </c>
      <c r="BV22" s="41">
        <v>2.5000000000000001E-3</v>
      </c>
      <c r="BW22" s="39">
        <v>2.8999999999999998E-3</v>
      </c>
      <c r="BX22" s="41">
        <v>2.3E-3</v>
      </c>
      <c r="BY22" s="36">
        <v>3.0000000000000001E-3</v>
      </c>
      <c r="BZ22" s="41">
        <v>1.6999999999999999E-3</v>
      </c>
      <c r="CA22" s="36"/>
    </row>
    <row r="23" spans="1:79" ht="15.75" customHeight="1" x14ac:dyDescent="0.2">
      <c r="A23" s="36" t="s">
        <v>127</v>
      </c>
      <c r="B23" s="339">
        <v>1.9300000000000001E-2</v>
      </c>
      <c r="C23" s="39">
        <v>6.7119999999999997</v>
      </c>
      <c r="D23" s="36">
        <v>7.2503000000000002</v>
      </c>
      <c r="E23" s="49">
        <f t="shared" si="2"/>
        <v>6.9811499999999995</v>
      </c>
      <c r="F23" s="49">
        <f t="shared" si="3"/>
        <v>0.38063558031271882</v>
      </c>
      <c r="G23" s="36">
        <v>7.6154000000000002</v>
      </c>
      <c r="H23" s="36">
        <v>6.8038999999999996</v>
      </c>
      <c r="I23" s="49">
        <v>7.2096499999999999</v>
      </c>
      <c r="J23" s="57">
        <v>0.57381715290000002</v>
      </c>
      <c r="K23" s="36">
        <v>9.5164000000000009</v>
      </c>
      <c r="L23" s="36">
        <v>9.1128</v>
      </c>
      <c r="M23" s="49">
        <v>9.3146000000000004</v>
      </c>
      <c r="N23" s="49">
        <v>0.2853882969</v>
      </c>
      <c r="O23" s="36">
        <v>11.0466</v>
      </c>
      <c r="P23" s="36">
        <v>8.8953000000000007</v>
      </c>
      <c r="Q23" s="49">
        <v>9.9709500000000002</v>
      </c>
      <c r="R23" s="49">
        <v>1.521198818</v>
      </c>
      <c r="S23" s="39">
        <v>14.225199999999999</v>
      </c>
      <c r="T23" s="36">
        <v>17.113800000000001</v>
      </c>
      <c r="U23" s="49">
        <v>15.669499999999999</v>
      </c>
      <c r="V23" s="49">
        <v>2.0425486479999999</v>
      </c>
      <c r="W23" s="36">
        <v>12.5158</v>
      </c>
      <c r="X23" s="36">
        <v>13.468500000000001</v>
      </c>
      <c r="Y23" s="49">
        <v>12.992150000000001</v>
      </c>
      <c r="Z23" s="57">
        <v>0.67366063040000002</v>
      </c>
      <c r="AA23" s="36">
        <v>29.557300000000001</v>
      </c>
      <c r="AB23" s="36">
        <v>30.862300000000001</v>
      </c>
      <c r="AC23" s="49">
        <v>30.209800000000001</v>
      </c>
      <c r="AD23" s="49">
        <v>0.92277434940000003</v>
      </c>
      <c r="AE23" s="36">
        <v>32.258899999999997</v>
      </c>
      <c r="AF23" s="36">
        <v>29.845199999999998</v>
      </c>
      <c r="AG23" s="49">
        <v>31.052050000000001</v>
      </c>
      <c r="AH23" s="49">
        <v>1.7067436380000001</v>
      </c>
      <c r="AI23" s="39">
        <v>37.476100000000002</v>
      </c>
      <c r="AJ23" s="36">
        <v>38.4223</v>
      </c>
      <c r="AK23" s="49">
        <v>37.949199999999998</v>
      </c>
      <c r="AL23" s="49">
        <v>0.66906443640000002</v>
      </c>
      <c r="AM23" s="36">
        <v>37.841000000000001</v>
      </c>
      <c r="AN23" s="36">
        <v>37.697400000000002</v>
      </c>
      <c r="AO23" s="49">
        <v>37.769199999999998</v>
      </c>
      <c r="AP23" s="57">
        <v>0.1015405338</v>
      </c>
      <c r="AQ23" s="36">
        <v>39.450699999999998</v>
      </c>
      <c r="AR23" s="36">
        <v>40.444400000000002</v>
      </c>
      <c r="AS23" s="49">
        <v>39.94755</v>
      </c>
      <c r="AT23" s="49">
        <v>0.70265200849999998</v>
      </c>
      <c r="AU23" s="36">
        <v>37.645400000000002</v>
      </c>
      <c r="AV23" s="36">
        <v>43.109699999999997</v>
      </c>
      <c r="AW23" s="49">
        <v>40.377549999999999</v>
      </c>
      <c r="AX23" s="49">
        <v>3.8638435840000001</v>
      </c>
      <c r="AY23" s="39">
        <v>30.909700000000001</v>
      </c>
      <c r="AZ23" s="36">
        <v>32.653500000000001</v>
      </c>
      <c r="BA23" s="49">
        <v>31.781600000000001</v>
      </c>
      <c r="BB23" s="49">
        <v>1.233052805</v>
      </c>
      <c r="BC23" s="36">
        <v>25.445799999999998</v>
      </c>
      <c r="BD23" s="36">
        <v>27.851099999999999</v>
      </c>
      <c r="BE23" s="49">
        <v>26.64845</v>
      </c>
      <c r="BF23" s="57">
        <v>1.700803941</v>
      </c>
      <c r="BG23" s="36">
        <v>33.558799999999998</v>
      </c>
      <c r="BH23" s="36">
        <v>30.981999999999999</v>
      </c>
      <c r="BI23" s="49">
        <v>32.270400000000002</v>
      </c>
      <c r="BJ23" s="49">
        <v>1.8220727539999999</v>
      </c>
      <c r="BK23" s="36">
        <v>35.190800000000003</v>
      </c>
      <c r="BL23" s="36">
        <v>32.426699999999997</v>
      </c>
      <c r="BM23" s="49">
        <v>33.808750000000003</v>
      </c>
      <c r="BN23" s="49">
        <v>1.954513854</v>
      </c>
      <c r="BO23" s="39">
        <v>38.2119</v>
      </c>
      <c r="BP23" s="41">
        <v>33.539400000000001</v>
      </c>
      <c r="BQ23" s="36">
        <v>11.0349</v>
      </c>
      <c r="BR23" s="41">
        <v>11.2029</v>
      </c>
      <c r="BS23" s="39">
        <v>10.0472</v>
      </c>
      <c r="BT23" s="41">
        <v>9.7359000000000009</v>
      </c>
      <c r="BU23" s="36">
        <v>9.7689000000000004</v>
      </c>
      <c r="BV23" s="41">
        <v>9.8752999999999993</v>
      </c>
      <c r="BW23" s="39">
        <v>8.9077999999999999</v>
      </c>
      <c r="BX23" s="41">
        <v>8.2218999999999998</v>
      </c>
      <c r="BY23" s="36">
        <v>20.703099999999999</v>
      </c>
      <c r="BZ23" s="41">
        <v>22.9223</v>
      </c>
      <c r="CA23" s="36"/>
    </row>
    <row r="24" spans="1:79" ht="15.75" customHeight="1" x14ac:dyDescent="0.2">
      <c r="A24" s="36" t="s">
        <v>128</v>
      </c>
      <c r="B24" s="339">
        <v>1.5E-3</v>
      </c>
      <c r="C24" s="39" t="s">
        <v>12</v>
      </c>
      <c r="D24" s="36" t="s">
        <v>12</v>
      </c>
      <c r="E24" s="49"/>
      <c r="F24" s="49"/>
      <c r="G24" s="36" t="s">
        <v>12</v>
      </c>
      <c r="H24" s="36" t="s">
        <v>12</v>
      </c>
      <c r="I24" s="49" t="s">
        <v>181</v>
      </c>
      <c r="J24" s="57" t="s">
        <v>181</v>
      </c>
      <c r="K24" s="36" t="s">
        <v>12</v>
      </c>
      <c r="L24" s="36">
        <v>1.5E-3</v>
      </c>
      <c r="M24" s="49">
        <v>1.5E-3</v>
      </c>
      <c r="N24" s="49" t="s">
        <v>181</v>
      </c>
      <c r="O24" s="36" t="s">
        <v>12</v>
      </c>
      <c r="P24" s="36" t="s">
        <v>12</v>
      </c>
      <c r="Q24" s="49" t="s">
        <v>181</v>
      </c>
      <c r="R24" s="49" t="s">
        <v>181</v>
      </c>
      <c r="S24" s="39">
        <v>2.8E-3</v>
      </c>
      <c r="T24" s="36">
        <v>2.2000000000000001E-3</v>
      </c>
      <c r="U24" s="49">
        <v>2.5000000000000001E-3</v>
      </c>
      <c r="V24" s="49">
        <v>4.242640687E-4</v>
      </c>
      <c r="W24" s="36">
        <v>1.9E-3</v>
      </c>
      <c r="X24" s="36">
        <v>3.5000000000000001E-3</v>
      </c>
      <c r="Y24" s="49">
        <v>2.7000000000000001E-3</v>
      </c>
      <c r="Z24" s="57">
        <v>1.1313708500000001E-3</v>
      </c>
      <c r="AA24" s="36">
        <v>1.1599999999999999E-2</v>
      </c>
      <c r="AB24" s="36">
        <v>1.1299999999999999E-2</v>
      </c>
      <c r="AC24" s="49">
        <v>1.145E-2</v>
      </c>
      <c r="AD24" s="49">
        <v>2.1213203439999999E-4</v>
      </c>
      <c r="AE24" s="36">
        <v>1.0999999999999999E-2</v>
      </c>
      <c r="AF24" s="36">
        <v>1.21E-2</v>
      </c>
      <c r="AG24" s="49">
        <v>1.155E-2</v>
      </c>
      <c r="AH24" s="49">
        <v>7.7781745930000003E-4</v>
      </c>
      <c r="AI24" s="39" t="s">
        <v>12</v>
      </c>
      <c r="AJ24" s="36" t="s">
        <v>12</v>
      </c>
      <c r="AK24" s="49" t="s">
        <v>181</v>
      </c>
      <c r="AL24" s="49" t="s">
        <v>181</v>
      </c>
      <c r="AM24" s="36" t="s">
        <v>12</v>
      </c>
      <c r="AN24" s="36" t="s">
        <v>12</v>
      </c>
      <c r="AO24" s="49" t="s">
        <v>181</v>
      </c>
      <c r="AP24" s="57" t="s">
        <v>181</v>
      </c>
      <c r="AQ24" s="36">
        <v>1.04E-2</v>
      </c>
      <c r="AR24" s="36">
        <v>1.2E-2</v>
      </c>
      <c r="AS24" s="49">
        <v>1.12E-2</v>
      </c>
      <c r="AT24" s="49">
        <v>1.1313708500000001E-3</v>
      </c>
      <c r="AU24" s="36">
        <v>9.7999999999999997E-3</v>
      </c>
      <c r="AV24" s="36">
        <v>1.0800000000000001E-2</v>
      </c>
      <c r="AW24" s="49">
        <v>1.03E-2</v>
      </c>
      <c r="AX24" s="49">
        <v>7.0710678119999997E-4</v>
      </c>
      <c r="AY24" s="39">
        <v>6.8999999999999999E-3</v>
      </c>
      <c r="AZ24" s="36">
        <v>6.3E-3</v>
      </c>
      <c r="BA24" s="49">
        <v>6.6E-3</v>
      </c>
      <c r="BB24" s="49">
        <v>4.242640687E-4</v>
      </c>
      <c r="BC24" s="36">
        <v>5.1000000000000004E-3</v>
      </c>
      <c r="BD24" s="36">
        <v>5.8999999999999999E-3</v>
      </c>
      <c r="BE24" s="49">
        <v>5.4999999999999997E-3</v>
      </c>
      <c r="BF24" s="57">
        <v>5.6568542489999997E-4</v>
      </c>
      <c r="BG24" s="36">
        <v>3.2000000000000002E-3</v>
      </c>
      <c r="BH24" s="36">
        <v>2.5999999999999999E-3</v>
      </c>
      <c r="BI24" s="49">
        <v>2.8999999999999998E-3</v>
      </c>
      <c r="BJ24" s="49">
        <v>4.242640687E-4</v>
      </c>
      <c r="BK24" s="36">
        <v>3.0999999999999999E-3</v>
      </c>
      <c r="BL24" s="36">
        <v>2.5000000000000001E-3</v>
      </c>
      <c r="BM24" s="49">
        <v>2.8E-3</v>
      </c>
      <c r="BN24" s="49">
        <v>4.242640687E-4</v>
      </c>
      <c r="BO24" s="39">
        <v>7.9000000000000008E-3</v>
      </c>
      <c r="BP24" s="41">
        <v>7.7999999999999996E-3</v>
      </c>
      <c r="BQ24" s="36">
        <v>2.3999999999999998E-3</v>
      </c>
      <c r="BR24" s="41" t="s">
        <v>12</v>
      </c>
      <c r="BS24" s="39" t="s">
        <v>12</v>
      </c>
      <c r="BT24" s="41" t="s">
        <v>12</v>
      </c>
      <c r="BU24" s="36" t="s">
        <v>12</v>
      </c>
      <c r="BV24" s="41" t="s">
        <v>12</v>
      </c>
      <c r="BW24" s="39" t="s">
        <v>12</v>
      </c>
      <c r="BX24" s="41" t="s">
        <v>12</v>
      </c>
      <c r="BY24" s="36">
        <v>7.6E-3</v>
      </c>
      <c r="BZ24" s="41">
        <v>5.5999999999999999E-3</v>
      </c>
      <c r="CA24" s="36"/>
    </row>
    <row r="25" spans="1:79" ht="15.75" customHeight="1" x14ac:dyDescent="0.2">
      <c r="A25" s="36" t="s">
        <v>129</v>
      </c>
      <c r="B25" s="339">
        <v>1.2800000000000001E-2</v>
      </c>
      <c r="C25" s="39" t="s">
        <v>12</v>
      </c>
      <c r="D25" s="36" t="s">
        <v>12</v>
      </c>
      <c r="E25" s="49"/>
      <c r="F25" s="49"/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49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6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49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 t="s">
        <v>12</v>
      </c>
      <c r="AN25" s="36" t="s">
        <v>12</v>
      </c>
      <c r="AO25" s="49" t="s">
        <v>181</v>
      </c>
      <c r="AP25" s="57" t="s">
        <v>181</v>
      </c>
      <c r="AQ25" s="36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49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36" t="s">
        <v>12</v>
      </c>
      <c r="BI25" s="49" t="s">
        <v>181</v>
      </c>
      <c r="BJ25" s="49" t="s">
        <v>181</v>
      </c>
      <c r="BK25" s="36" t="s">
        <v>12</v>
      </c>
      <c r="BL25" s="36" t="s">
        <v>12</v>
      </c>
      <c r="BM25" s="49" t="s">
        <v>181</v>
      </c>
      <c r="BN25" s="49" t="s">
        <v>181</v>
      </c>
      <c r="BO25" s="39" t="s">
        <v>12</v>
      </c>
      <c r="BP25" s="41" t="s">
        <v>12</v>
      </c>
      <c r="BQ25" s="36" t="s">
        <v>12</v>
      </c>
      <c r="BR25" s="41" t="s">
        <v>12</v>
      </c>
      <c r="BS25" s="39" t="s">
        <v>12</v>
      </c>
      <c r="BT25" s="41" t="s">
        <v>12</v>
      </c>
      <c r="BU25" s="36" t="s">
        <v>12</v>
      </c>
      <c r="BV25" s="41">
        <v>7.3800000000000004E-2</v>
      </c>
      <c r="BW25" s="39" t="s">
        <v>12</v>
      </c>
      <c r="BX25" s="41" t="s">
        <v>12</v>
      </c>
      <c r="BY25" s="36" t="s">
        <v>12</v>
      </c>
      <c r="BZ25" s="41" t="s">
        <v>12</v>
      </c>
      <c r="CA25" s="36"/>
    </row>
    <row r="26" spans="1:79" ht="15.75" customHeight="1" x14ac:dyDescent="0.2">
      <c r="A26" s="36" t="s">
        <v>130</v>
      </c>
      <c r="B26" s="339">
        <v>2.3099999999999999E-2</v>
      </c>
      <c r="C26" s="39" t="s">
        <v>12</v>
      </c>
      <c r="D26" s="36" t="s">
        <v>12</v>
      </c>
      <c r="E26" s="49"/>
      <c r="F26" s="49"/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49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6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49" t="s">
        <v>181</v>
      </c>
      <c r="AI26" s="39" t="s">
        <v>12</v>
      </c>
      <c r="AJ26" s="36" t="s">
        <v>12</v>
      </c>
      <c r="AK26" s="49" t="s">
        <v>181</v>
      </c>
      <c r="AL26" s="49" t="s">
        <v>181</v>
      </c>
      <c r="AM26" s="36" t="s">
        <v>12</v>
      </c>
      <c r="AN26" s="36" t="s">
        <v>12</v>
      </c>
      <c r="AO26" s="49" t="s">
        <v>181</v>
      </c>
      <c r="AP26" s="57" t="s">
        <v>181</v>
      </c>
      <c r="AQ26" s="36" t="s">
        <v>12</v>
      </c>
      <c r="AR26" s="36" t="s">
        <v>12</v>
      </c>
      <c r="AS26" s="49" t="s">
        <v>181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49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 t="s">
        <v>12</v>
      </c>
      <c r="BD26" s="36" t="s">
        <v>12</v>
      </c>
      <c r="BE26" s="49" t="s">
        <v>181</v>
      </c>
      <c r="BF26" s="57" t="s">
        <v>181</v>
      </c>
      <c r="BG26" s="36" t="s">
        <v>12</v>
      </c>
      <c r="BH26" s="36" t="s">
        <v>12</v>
      </c>
      <c r="BI26" s="49" t="s">
        <v>181</v>
      </c>
      <c r="BJ26" s="49" t="s">
        <v>181</v>
      </c>
      <c r="BK26" s="36" t="s">
        <v>12</v>
      </c>
      <c r="BL26" s="36" t="s">
        <v>12</v>
      </c>
      <c r="BM26" s="49" t="s">
        <v>181</v>
      </c>
      <c r="BN26" s="49" t="s">
        <v>181</v>
      </c>
      <c r="BO26" s="39" t="s">
        <v>12</v>
      </c>
      <c r="BP26" s="41" t="s">
        <v>12</v>
      </c>
      <c r="BQ26" s="36" t="s">
        <v>12</v>
      </c>
      <c r="BR26" s="41" t="s">
        <v>12</v>
      </c>
      <c r="BS26" s="39" t="s">
        <v>12</v>
      </c>
      <c r="BT26" s="41" t="s">
        <v>12</v>
      </c>
      <c r="BU26" s="36" t="s">
        <v>12</v>
      </c>
      <c r="BV26" s="41" t="s">
        <v>12</v>
      </c>
      <c r="BW26" s="39" t="s">
        <v>12</v>
      </c>
      <c r="BX26" s="41" t="s">
        <v>12</v>
      </c>
      <c r="BY26" s="36" t="s">
        <v>12</v>
      </c>
      <c r="BZ26" s="41" t="s">
        <v>12</v>
      </c>
      <c r="CA26" s="36"/>
    </row>
    <row r="27" spans="1:79" ht="15.75" customHeight="1" x14ac:dyDescent="0.2">
      <c r="A27" s="36" t="s">
        <v>131</v>
      </c>
      <c r="B27" s="339">
        <v>5.0000000000000001E-3</v>
      </c>
      <c r="C27" s="39" t="s">
        <v>12</v>
      </c>
      <c r="D27" s="36" t="s">
        <v>12</v>
      </c>
      <c r="E27" s="49"/>
      <c r="F27" s="49"/>
      <c r="G27" s="36" t="s">
        <v>12</v>
      </c>
      <c r="H27" s="36" t="s">
        <v>12</v>
      </c>
      <c r="I27" s="49" t="s">
        <v>181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49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>
        <v>5.1999999999999998E-3</v>
      </c>
      <c r="X27" s="36" t="s">
        <v>12</v>
      </c>
      <c r="Y27" s="49">
        <v>5.1999999999999998E-3</v>
      </c>
      <c r="Z27" s="57" t="s">
        <v>181</v>
      </c>
      <c r="AA27" s="36" t="s">
        <v>12</v>
      </c>
      <c r="AB27" s="36" t="s">
        <v>12</v>
      </c>
      <c r="AC27" s="49" t="s">
        <v>181</v>
      </c>
      <c r="AD27" s="49" t="s">
        <v>181</v>
      </c>
      <c r="AE27" s="36">
        <v>8.0999999999999996E-3</v>
      </c>
      <c r="AF27" s="36">
        <v>1.0699999999999999E-2</v>
      </c>
      <c r="AG27" s="49">
        <v>9.4000000000000004E-3</v>
      </c>
      <c r="AH27" s="49">
        <v>1.8384776309999999E-3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6" t="s">
        <v>12</v>
      </c>
      <c r="AR27" s="36" t="s">
        <v>12</v>
      </c>
      <c r="AS27" s="49" t="s">
        <v>181</v>
      </c>
      <c r="AT27" s="49" t="s">
        <v>181</v>
      </c>
      <c r="AU27" s="36">
        <v>6.7999999999999996E-3</v>
      </c>
      <c r="AV27" s="36" t="s">
        <v>12</v>
      </c>
      <c r="AW27" s="49">
        <v>6.7999999999999996E-3</v>
      </c>
      <c r="AX27" s="49" t="s">
        <v>181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 t="s">
        <v>12</v>
      </c>
      <c r="BE27" s="49" t="s">
        <v>181</v>
      </c>
      <c r="BF27" s="57" t="s">
        <v>181</v>
      </c>
      <c r="BG27" s="36" t="s">
        <v>12</v>
      </c>
      <c r="BH27" s="36" t="s">
        <v>12</v>
      </c>
      <c r="BI27" s="49" t="s">
        <v>181</v>
      </c>
      <c r="BJ27" s="49" t="s">
        <v>181</v>
      </c>
      <c r="BK27" s="36" t="s">
        <v>12</v>
      </c>
      <c r="BL27" s="36" t="s">
        <v>12</v>
      </c>
      <c r="BM27" s="49" t="s">
        <v>181</v>
      </c>
      <c r="BN27" s="49" t="s">
        <v>181</v>
      </c>
      <c r="BO27" s="39" t="s">
        <v>12</v>
      </c>
      <c r="BP27" s="41" t="s">
        <v>12</v>
      </c>
      <c r="BQ27" s="36" t="s">
        <v>12</v>
      </c>
      <c r="BR27" s="41" t="s">
        <v>12</v>
      </c>
      <c r="BS27" s="39" t="s">
        <v>12</v>
      </c>
      <c r="BT27" s="41" t="s">
        <v>12</v>
      </c>
      <c r="BU27" s="36" t="s">
        <v>12</v>
      </c>
      <c r="BV27" s="41">
        <v>2.3400000000000001E-2</v>
      </c>
      <c r="BW27" s="39" t="s">
        <v>12</v>
      </c>
      <c r="BX27" s="41" t="s">
        <v>12</v>
      </c>
      <c r="BY27" s="36" t="s">
        <v>12</v>
      </c>
      <c r="BZ27" s="41" t="s">
        <v>12</v>
      </c>
      <c r="CA27" s="36"/>
    </row>
    <row r="28" spans="1:79" ht="15.75" customHeight="1" x14ac:dyDescent="0.2">
      <c r="A28" s="36" t="s">
        <v>132</v>
      </c>
      <c r="B28" s="339">
        <v>1.4800000000000001E-2</v>
      </c>
      <c r="C28" s="39">
        <v>4.5050999999999997</v>
      </c>
      <c r="D28" s="36">
        <v>4.4985999999999997</v>
      </c>
      <c r="E28" s="49">
        <f t="shared" ref="E28:E29" si="4">AVERAGE(C28:D28)</f>
        <v>4.5018499999999992</v>
      </c>
      <c r="F28" s="49">
        <f t="shared" ref="F28:F29" si="5">STDEV(C28:D28)</f>
        <v>4.5961940777125235E-3</v>
      </c>
      <c r="G28" s="36">
        <v>4.4802</v>
      </c>
      <c r="H28" s="36">
        <v>4.4888000000000003</v>
      </c>
      <c r="I28" s="49">
        <v>4.4844999999999997</v>
      </c>
      <c r="J28" s="57">
        <v>6.0811183180000004E-3</v>
      </c>
      <c r="K28" s="36">
        <v>11.437799999999999</v>
      </c>
      <c r="L28" s="36">
        <v>11.737399999999999</v>
      </c>
      <c r="M28" s="49">
        <v>11.5876</v>
      </c>
      <c r="N28" s="49">
        <v>0.21184919159999999</v>
      </c>
      <c r="O28" s="36">
        <v>11.910299999999999</v>
      </c>
      <c r="P28" s="36">
        <v>11.9459</v>
      </c>
      <c r="Q28" s="49">
        <v>11.928100000000001</v>
      </c>
      <c r="R28" s="49">
        <v>2.517300141E-2</v>
      </c>
      <c r="S28" s="39">
        <v>18.713100000000001</v>
      </c>
      <c r="T28" s="36">
        <v>19.503799999999998</v>
      </c>
      <c r="U28" s="49">
        <v>19.108450000000001</v>
      </c>
      <c r="V28" s="49">
        <v>0.55910933190000001</v>
      </c>
      <c r="W28" s="36">
        <v>19.470800000000001</v>
      </c>
      <c r="X28" s="36">
        <v>18.793800000000001</v>
      </c>
      <c r="Y28" s="49">
        <v>19.132300000000001</v>
      </c>
      <c r="Z28" s="57">
        <v>0.47871129089999997</v>
      </c>
      <c r="AA28" s="36">
        <v>33.427999999999997</v>
      </c>
      <c r="AB28" s="36">
        <v>33.877600000000001</v>
      </c>
      <c r="AC28" s="49">
        <v>33.652799999999999</v>
      </c>
      <c r="AD28" s="49">
        <v>0.31791520880000002</v>
      </c>
      <c r="AE28" s="36">
        <v>33.370399999999997</v>
      </c>
      <c r="AF28" s="36">
        <v>32.560400000000001</v>
      </c>
      <c r="AG28" s="49">
        <v>32.965400000000002</v>
      </c>
      <c r="AH28" s="49">
        <v>0.57275649279999996</v>
      </c>
      <c r="AI28" s="39">
        <v>547.84670000000006</v>
      </c>
      <c r="AJ28" s="36">
        <v>521.95169999999996</v>
      </c>
      <c r="AK28" s="49">
        <v>534.89919999999995</v>
      </c>
      <c r="AL28" s="49">
        <v>18.310530100000001</v>
      </c>
      <c r="AM28" s="36">
        <v>546.90030000000002</v>
      </c>
      <c r="AN28" s="36">
        <v>508.13249999999999</v>
      </c>
      <c r="AO28" s="49">
        <v>527.51639999999998</v>
      </c>
      <c r="AP28" s="57">
        <v>27.412974269999999</v>
      </c>
      <c r="AQ28" s="36">
        <v>188.8518</v>
      </c>
      <c r="AR28" s="36">
        <v>188.87200000000001</v>
      </c>
      <c r="AS28" s="49">
        <v>188.86189999999999</v>
      </c>
      <c r="AT28" s="49">
        <v>1.4283556980000001E-2</v>
      </c>
      <c r="AU28" s="36">
        <v>191.1797</v>
      </c>
      <c r="AV28" s="36">
        <v>183.32249999999999</v>
      </c>
      <c r="AW28" s="49">
        <v>187.25110000000001</v>
      </c>
      <c r="AX28" s="49">
        <v>5.5558794010000003</v>
      </c>
      <c r="AY28" s="39">
        <v>98.165300000000002</v>
      </c>
      <c r="AZ28" s="36">
        <v>97.003399999999999</v>
      </c>
      <c r="BA28" s="49">
        <v>97.584350000000001</v>
      </c>
      <c r="BB28" s="49">
        <v>0.82158736909999996</v>
      </c>
      <c r="BC28" s="36">
        <v>99.822999999999993</v>
      </c>
      <c r="BD28" s="36">
        <v>101.86</v>
      </c>
      <c r="BE28" s="49">
        <v>100.8415</v>
      </c>
      <c r="BF28" s="57">
        <v>1.4403765129999999</v>
      </c>
      <c r="BG28" s="36">
        <v>72.911299999999997</v>
      </c>
      <c r="BH28" s="36">
        <v>74.412099999999995</v>
      </c>
      <c r="BI28" s="49">
        <v>73.661699999999996</v>
      </c>
      <c r="BJ28" s="49">
        <v>1.0612258569999999</v>
      </c>
      <c r="BK28" s="36">
        <v>74.129300000000001</v>
      </c>
      <c r="BL28" s="36">
        <v>73.787800000000004</v>
      </c>
      <c r="BM28" s="49">
        <v>73.958550000000002</v>
      </c>
      <c r="BN28" s="49">
        <v>0.2414769658</v>
      </c>
      <c r="BO28" s="39">
        <v>61.447000000000003</v>
      </c>
      <c r="BP28" s="41">
        <v>60.795900000000003</v>
      </c>
      <c r="BQ28" s="36">
        <v>17.788499999999999</v>
      </c>
      <c r="BR28" s="41">
        <v>16.836200000000002</v>
      </c>
      <c r="BS28" s="39">
        <v>12.6577</v>
      </c>
      <c r="BT28" s="41">
        <v>11.741300000000001</v>
      </c>
      <c r="BU28" s="36">
        <v>13.2523</v>
      </c>
      <c r="BV28" s="41">
        <v>13.068099999999999</v>
      </c>
      <c r="BW28" s="39">
        <v>7.9837999999999996</v>
      </c>
      <c r="BX28" s="41">
        <v>7.7630999999999997</v>
      </c>
      <c r="BY28" s="36">
        <v>40.180100000000003</v>
      </c>
      <c r="BZ28" s="41">
        <v>39.897399999999998</v>
      </c>
      <c r="CA28" s="36"/>
    </row>
    <row r="29" spans="1:79" ht="15.75" customHeight="1" x14ac:dyDescent="0.2">
      <c r="A29" s="36" t="s">
        <v>133</v>
      </c>
      <c r="B29" s="339">
        <v>7.1999999999999998E-3</v>
      </c>
      <c r="C29" s="39">
        <v>4.8312999999999997</v>
      </c>
      <c r="D29" s="36">
        <v>4.8905000000000003</v>
      </c>
      <c r="E29" s="49">
        <f t="shared" si="4"/>
        <v>4.8609</v>
      </c>
      <c r="F29" s="49">
        <f t="shared" si="5"/>
        <v>4.1860721446244024E-2</v>
      </c>
      <c r="G29" s="36">
        <v>4.8242000000000003</v>
      </c>
      <c r="H29" s="36">
        <v>4.8470000000000004</v>
      </c>
      <c r="I29" s="49">
        <v>4.8356000000000003</v>
      </c>
      <c r="J29" s="57">
        <v>1.6122034609999999E-2</v>
      </c>
      <c r="K29" s="36">
        <v>12.0398</v>
      </c>
      <c r="L29" s="36">
        <v>12.414999999999999</v>
      </c>
      <c r="M29" s="49">
        <v>12.227399999999999</v>
      </c>
      <c r="N29" s="49">
        <v>0.26530646429999999</v>
      </c>
      <c r="O29" s="36">
        <v>12.578900000000001</v>
      </c>
      <c r="P29" s="36">
        <v>12.5792</v>
      </c>
      <c r="Q29" s="49">
        <v>12.579050000000001</v>
      </c>
      <c r="R29" s="49">
        <v>2.1213203439999999E-4</v>
      </c>
      <c r="S29" s="39">
        <v>18.582599999999999</v>
      </c>
      <c r="T29" s="36">
        <v>19.679600000000001</v>
      </c>
      <c r="U29" s="49">
        <v>19.1311</v>
      </c>
      <c r="V29" s="49">
        <v>0.77569613900000001</v>
      </c>
      <c r="W29" s="36">
        <v>19.5777</v>
      </c>
      <c r="X29" s="36">
        <v>18.806000000000001</v>
      </c>
      <c r="Y29" s="49">
        <v>19.191849999999999</v>
      </c>
      <c r="Z29" s="57">
        <v>0.54567430299999997</v>
      </c>
      <c r="AA29" s="36">
        <v>34.359299999999998</v>
      </c>
      <c r="AB29" s="36">
        <v>34.947099999999999</v>
      </c>
      <c r="AC29" s="49">
        <v>34.653199999999998</v>
      </c>
      <c r="AD29" s="49">
        <v>0.41563736600000001</v>
      </c>
      <c r="AE29" s="36">
        <v>34.385399999999997</v>
      </c>
      <c r="AF29" s="36">
        <v>33.500900000000001</v>
      </c>
      <c r="AG29" s="49">
        <v>33.943150000000003</v>
      </c>
      <c r="AH29" s="49">
        <v>0.62543594800000002</v>
      </c>
      <c r="AI29" s="39">
        <v>496.09350000000001</v>
      </c>
      <c r="AJ29" s="36">
        <v>501.07119999999998</v>
      </c>
      <c r="AK29" s="49">
        <v>498.58235000000002</v>
      </c>
      <c r="AL29" s="49">
        <v>3.5197654250000001</v>
      </c>
      <c r="AM29" s="36">
        <v>490.08420000000001</v>
      </c>
      <c r="AN29" s="36">
        <v>481.63369999999998</v>
      </c>
      <c r="AO29" s="49">
        <v>485.85894999999999</v>
      </c>
      <c r="AP29" s="57">
        <v>5.9754058539999999</v>
      </c>
      <c r="AQ29" s="36">
        <v>189.6942</v>
      </c>
      <c r="AR29" s="36">
        <v>189.96119999999999</v>
      </c>
      <c r="AS29" s="49">
        <v>189.82769999999999</v>
      </c>
      <c r="AT29" s="49">
        <v>0.1887975106</v>
      </c>
      <c r="AU29" s="36">
        <v>192.81399999999999</v>
      </c>
      <c r="AV29" s="36">
        <v>184.97800000000001</v>
      </c>
      <c r="AW29" s="49">
        <v>188.89599999999999</v>
      </c>
      <c r="AX29" s="49">
        <v>5.5408887370000004</v>
      </c>
      <c r="AY29" s="39">
        <v>99.891199999999998</v>
      </c>
      <c r="AZ29" s="36">
        <v>99.185100000000006</v>
      </c>
      <c r="BA29" s="49">
        <v>99.538150000000002</v>
      </c>
      <c r="BB29" s="49">
        <v>0.49928809819999997</v>
      </c>
      <c r="BC29" s="36">
        <v>101.74120000000001</v>
      </c>
      <c r="BD29" s="36">
        <v>104.4362</v>
      </c>
      <c r="BE29" s="49">
        <v>103.0887</v>
      </c>
      <c r="BF29" s="57">
        <v>1.9056527750000001</v>
      </c>
      <c r="BG29" s="36">
        <v>74.872</v>
      </c>
      <c r="BH29" s="36">
        <v>76.026700000000005</v>
      </c>
      <c r="BI29" s="49">
        <v>75.449349999999995</v>
      </c>
      <c r="BJ29" s="49">
        <v>0.81649620020000002</v>
      </c>
      <c r="BK29" s="36">
        <v>75.798900000000003</v>
      </c>
      <c r="BL29" s="36">
        <v>75.479500000000002</v>
      </c>
      <c r="BM29" s="49">
        <v>75.639200000000002</v>
      </c>
      <c r="BN29" s="49">
        <v>0.22584990590000001</v>
      </c>
      <c r="BO29" s="39">
        <v>62.888800000000003</v>
      </c>
      <c r="BP29" s="41">
        <v>62.126600000000003</v>
      </c>
      <c r="BQ29" s="36">
        <v>18.744299999999999</v>
      </c>
      <c r="BR29" s="41">
        <v>17.6906</v>
      </c>
      <c r="BS29" s="39">
        <v>13.328799999999999</v>
      </c>
      <c r="BT29" s="41">
        <v>12.3813</v>
      </c>
      <c r="BU29" s="36">
        <v>13.9711</v>
      </c>
      <c r="BV29" s="41">
        <v>13.815899999999999</v>
      </c>
      <c r="BW29" s="39">
        <v>8.4892000000000003</v>
      </c>
      <c r="BX29" s="41">
        <v>8.2467000000000006</v>
      </c>
      <c r="BY29" s="36">
        <v>41.307600000000001</v>
      </c>
      <c r="BZ29" s="41">
        <v>41.322499999999998</v>
      </c>
      <c r="CA29" s="36"/>
    </row>
    <row r="30" spans="1:79" ht="15.75" customHeight="1" x14ac:dyDescent="0.2">
      <c r="A30" s="36" t="s">
        <v>134</v>
      </c>
      <c r="B30" s="339">
        <v>3.7000000000000002E-3</v>
      </c>
      <c r="C30" s="39" t="s">
        <v>12</v>
      </c>
      <c r="D30" s="36" t="s">
        <v>12</v>
      </c>
      <c r="E30" s="49"/>
      <c r="F30" s="49"/>
      <c r="G30" s="36" t="s">
        <v>12</v>
      </c>
      <c r="H30" s="36">
        <v>4.8999999999999998E-3</v>
      </c>
      <c r="I30" s="49">
        <v>4.8999999999999998E-3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49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6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49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6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49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6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  <c r="BQ30" s="36" t="s">
        <v>12</v>
      </c>
      <c r="BR30" s="41" t="s">
        <v>12</v>
      </c>
      <c r="BS30" s="39" t="s">
        <v>12</v>
      </c>
      <c r="BT30" s="41" t="s">
        <v>12</v>
      </c>
      <c r="BU30" s="36" t="s">
        <v>12</v>
      </c>
      <c r="BV30" s="41" t="s">
        <v>12</v>
      </c>
      <c r="BW30" s="39" t="s">
        <v>12</v>
      </c>
      <c r="BX30" s="41">
        <v>3.8999999999999998E-3</v>
      </c>
      <c r="BY30" s="36">
        <v>4.4999999999999997E-3</v>
      </c>
      <c r="BZ30" s="41" t="s">
        <v>12</v>
      </c>
      <c r="CA30" s="36"/>
    </row>
    <row r="31" spans="1:79" ht="15.75" customHeight="1" x14ac:dyDescent="0.2">
      <c r="A31" s="36" t="s">
        <v>135</v>
      </c>
      <c r="B31" s="339">
        <v>8.2000000000000007E-3</v>
      </c>
      <c r="C31" s="39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49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6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49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6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49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  <c r="BQ31" s="36" t="s">
        <v>12</v>
      </c>
      <c r="BR31" s="41" t="s">
        <v>12</v>
      </c>
      <c r="BS31" s="39" t="s">
        <v>12</v>
      </c>
      <c r="BT31" s="41" t="s">
        <v>12</v>
      </c>
      <c r="BU31" s="36" t="s">
        <v>12</v>
      </c>
      <c r="BV31" s="41" t="s">
        <v>12</v>
      </c>
      <c r="BW31" s="39" t="s">
        <v>12</v>
      </c>
      <c r="BX31" s="41" t="s">
        <v>12</v>
      </c>
      <c r="BY31" s="36" t="s">
        <v>12</v>
      </c>
      <c r="BZ31" s="41" t="s">
        <v>12</v>
      </c>
      <c r="CA31" s="36"/>
    </row>
    <row r="32" spans="1:79" ht="12.75" x14ac:dyDescent="0.2">
      <c r="A32" s="36" t="s">
        <v>136</v>
      </c>
      <c r="B32" s="339">
        <v>0.1031</v>
      </c>
      <c r="C32" s="39">
        <v>5.4184000000000001</v>
      </c>
      <c r="D32" s="36">
        <v>5.7225999999999999</v>
      </c>
      <c r="E32" s="49">
        <f>AVERAGE(C32:D32)</f>
        <v>5.5705</v>
      </c>
      <c r="F32" s="49">
        <f>STDEV(C32:D32)</f>
        <v>0.21510188283694762</v>
      </c>
      <c r="G32" s="36">
        <v>5.6677</v>
      </c>
      <c r="H32" s="36">
        <v>5.6539999999999999</v>
      </c>
      <c r="I32" s="49">
        <v>5.6608499999999999</v>
      </c>
      <c r="J32" s="57">
        <v>9.6873629020000004E-3</v>
      </c>
      <c r="K32" s="36">
        <v>5.4414999999999996</v>
      </c>
      <c r="L32" s="36">
        <v>5.5277000000000003</v>
      </c>
      <c r="M32" s="49">
        <v>5.4846000000000004</v>
      </c>
      <c r="N32" s="49">
        <v>6.0952604539999997E-2</v>
      </c>
      <c r="O32" s="36">
        <v>5.9154999999999998</v>
      </c>
      <c r="P32" s="36">
        <v>5.8661000000000003</v>
      </c>
      <c r="Q32" s="49">
        <v>5.8907999999999996</v>
      </c>
      <c r="R32" s="49">
        <v>3.4931074989999998E-2</v>
      </c>
      <c r="S32" s="39">
        <v>5.8986000000000001</v>
      </c>
      <c r="T32" s="36">
        <v>6.36</v>
      </c>
      <c r="U32" s="49">
        <v>6.1292999999999997</v>
      </c>
      <c r="V32" s="49">
        <v>0.3262590688</v>
      </c>
      <c r="W32" s="36">
        <v>6.5500999999999996</v>
      </c>
      <c r="X32" s="36">
        <v>6.2671000000000001</v>
      </c>
      <c r="Y32" s="49">
        <v>6.4085999999999999</v>
      </c>
      <c r="Z32" s="57">
        <v>0.20011121909999999</v>
      </c>
      <c r="AA32" s="36">
        <v>7.0781000000000001</v>
      </c>
      <c r="AB32" s="36">
        <v>7.1669</v>
      </c>
      <c r="AC32" s="49">
        <v>7.1224999999999996</v>
      </c>
      <c r="AD32" s="49">
        <v>6.2791082169999998E-2</v>
      </c>
      <c r="AE32" s="36">
        <v>7.2305999999999999</v>
      </c>
      <c r="AF32" s="36">
        <v>6.9416000000000002</v>
      </c>
      <c r="AG32" s="49">
        <v>7.0861000000000001</v>
      </c>
      <c r="AH32" s="49">
        <v>0.20435385980000001</v>
      </c>
      <c r="AI32" s="39">
        <v>1.0454000000000001</v>
      </c>
      <c r="AJ32" s="36">
        <v>1.0101</v>
      </c>
      <c r="AK32" s="49">
        <v>1.0277499999999999</v>
      </c>
      <c r="AL32" s="49">
        <v>2.496086938E-2</v>
      </c>
      <c r="AM32" s="36">
        <v>1.1074999999999999</v>
      </c>
      <c r="AN32" s="36">
        <v>1.1845000000000001</v>
      </c>
      <c r="AO32" s="49">
        <v>1.1459999999999999</v>
      </c>
      <c r="AP32" s="57">
        <v>5.4447222150000002E-2</v>
      </c>
      <c r="AQ32" s="36">
        <v>5.7553000000000001</v>
      </c>
      <c r="AR32" s="36">
        <v>5.7206999999999999</v>
      </c>
      <c r="AS32" s="49">
        <v>5.7380000000000004</v>
      </c>
      <c r="AT32" s="49">
        <v>2.4465894629999999E-2</v>
      </c>
      <c r="AU32" s="36">
        <v>5.9295</v>
      </c>
      <c r="AV32" s="36">
        <v>5.6814</v>
      </c>
      <c r="AW32" s="49">
        <v>5.8054500000000004</v>
      </c>
      <c r="AX32" s="49">
        <v>0.17543319239999999</v>
      </c>
      <c r="AY32" s="39">
        <v>6.1863999999999999</v>
      </c>
      <c r="AZ32" s="36">
        <v>6.0103</v>
      </c>
      <c r="BA32" s="49">
        <v>6.0983499999999999</v>
      </c>
      <c r="BB32" s="49">
        <v>0.12452150419999999</v>
      </c>
      <c r="BC32" s="36">
        <v>6.3978999999999999</v>
      </c>
      <c r="BD32" s="36">
        <v>6.5542999999999996</v>
      </c>
      <c r="BE32" s="49">
        <v>6.4760999999999997</v>
      </c>
      <c r="BF32" s="57">
        <v>0.1105915006</v>
      </c>
      <c r="BG32" s="36">
        <v>6.5221999999999998</v>
      </c>
      <c r="BH32" s="36">
        <v>6.6181999999999999</v>
      </c>
      <c r="BI32" s="49">
        <v>6.5701999999999998</v>
      </c>
      <c r="BJ32" s="49">
        <v>6.7882250990000004E-2</v>
      </c>
      <c r="BK32" s="36">
        <v>6.6086</v>
      </c>
      <c r="BL32" s="36">
        <v>6.5957999999999997</v>
      </c>
      <c r="BM32" s="49">
        <v>6.6021999999999998</v>
      </c>
      <c r="BN32" s="49">
        <v>9.0509667990000004E-3</v>
      </c>
      <c r="BO32" s="39">
        <v>7.3817000000000004</v>
      </c>
      <c r="BP32" s="41">
        <v>7.2701000000000002</v>
      </c>
      <c r="BQ32" s="36">
        <v>6.2388000000000003</v>
      </c>
      <c r="BR32" s="41">
        <v>5.8541999999999996</v>
      </c>
      <c r="BS32" s="39">
        <v>5.8368000000000002</v>
      </c>
      <c r="BT32" s="41">
        <v>5.6196999999999999</v>
      </c>
      <c r="BU32" s="36">
        <v>5.8773999999999997</v>
      </c>
      <c r="BV32" s="41">
        <v>5.8952999999999998</v>
      </c>
      <c r="BW32" s="39">
        <v>5.7652000000000001</v>
      </c>
      <c r="BX32" s="41">
        <v>5.5242000000000004</v>
      </c>
      <c r="BY32" s="36">
        <v>3.5674999999999999</v>
      </c>
      <c r="BZ32" s="41">
        <v>3.5070000000000001</v>
      </c>
      <c r="CA32" s="36"/>
    </row>
    <row r="33" spans="1:79" ht="12.75" x14ac:dyDescent="0.2">
      <c r="A33" s="36" t="s">
        <v>137</v>
      </c>
      <c r="B33" s="339">
        <v>5.4000000000000003E-3</v>
      </c>
      <c r="C33" s="39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49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6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49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6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49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  <c r="BQ33" s="36" t="s">
        <v>12</v>
      </c>
      <c r="BR33" s="41" t="s">
        <v>12</v>
      </c>
      <c r="BS33" s="39" t="s">
        <v>12</v>
      </c>
      <c r="BT33" s="41" t="s">
        <v>12</v>
      </c>
      <c r="BU33" s="36" t="s">
        <v>12</v>
      </c>
      <c r="BV33" s="41" t="s">
        <v>12</v>
      </c>
      <c r="BW33" s="39" t="s">
        <v>12</v>
      </c>
      <c r="BX33" s="41" t="s">
        <v>12</v>
      </c>
      <c r="BY33" s="36" t="s">
        <v>12</v>
      </c>
      <c r="BZ33" s="41" t="s">
        <v>12</v>
      </c>
      <c r="CA33" s="36"/>
    </row>
    <row r="34" spans="1:79" ht="12.75" x14ac:dyDescent="0.2">
      <c r="A34" s="36" t="s">
        <v>138</v>
      </c>
      <c r="B34" s="339">
        <v>2.9999999999999997E-4</v>
      </c>
      <c r="C34" s="39">
        <v>0.1047</v>
      </c>
      <c r="D34" s="36">
        <v>0.1099</v>
      </c>
      <c r="E34" s="49">
        <f>AVERAGE(C34:D34)</f>
        <v>0.10730000000000001</v>
      </c>
      <c r="F34" s="49">
        <f>STDEV(C34:D34)</f>
        <v>3.6769552621700443E-3</v>
      </c>
      <c r="G34" s="36">
        <v>0.1069</v>
      </c>
      <c r="H34" s="36">
        <v>0.1079</v>
      </c>
      <c r="I34" s="49">
        <v>0.1074</v>
      </c>
      <c r="J34" s="57">
        <v>7.0710678119999997E-4</v>
      </c>
      <c r="K34" s="36">
        <v>0.12820000000000001</v>
      </c>
      <c r="L34" s="36">
        <v>0.12640000000000001</v>
      </c>
      <c r="M34" s="49">
        <v>0.1273</v>
      </c>
      <c r="N34" s="49">
        <v>1.2727922060000001E-3</v>
      </c>
      <c r="O34" s="36">
        <v>0.13059999999999999</v>
      </c>
      <c r="P34" s="36">
        <v>0.1419</v>
      </c>
      <c r="Q34" s="49">
        <v>0.13625000000000001</v>
      </c>
      <c r="R34" s="49">
        <v>7.9903066269999996E-3</v>
      </c>
      <c r="S34" s="39">
        <v>0.1802</v>
      </c>
      <c r="T34" s="36">
        <v>0.18640000000000001</v>
      </c>
      <c r="U34" s="49">
        <v>0.18329999999999999</v>
      </c>
      <c r="V34" s="49">
        <v>4.3840620429999996E-3</v>
      </c>
      <c r="W34" s="36">
        <v>0.18010000000000001</v>
      </c>
      <c r="X34" s="36">
        <v>0.18090000000000001</v>
      </c>
      <c r="Y34" s="49">
        <v>0.18049999999999999</v>
      </c>
      <c r="Z34" s="57">
        <v>5.6568542489999997E-4</v>
      </c>
      <c r="AA34" s="36">
        <v>0.34489999999999998</v>
      </c>
      <c r="AB34" s="36">
        <v>0.35799999999999998</v>
      </c>
      <c r="AC34" s="49">
        <v>0.35144999999999998</v>
      </c>
      <c r="AD34" s="49">
        <v>9.2630988340000001E-3</v>
      </c>
      <c r="AE34" s="36">
        <v>0.35930000000000001</v>
      </c>
      <c r="AF34" s="36">
        <v>0.32729999999999998</v>
      </c>
      <c r="AG34" s="49">
        <v>0.34329999999999999</v>
      </c>
      <c r="AH34" s="49">
        <v>2.2627417E-2</v>
      </c>
      <c r="AI34" s="39">
        <v>3.3835000000000002</v>
      </c>
      <c r="AJ34" s="36">
        <v>3.2235999999999998</v>
      </c>
      <c r="AK34" s="49">
        <v>3.30355</v>
      </c>
      <c r="AL34" s="49">
        <v>0.11306637429999999</v>
      </c>
      <c r="AM34" s="36">
        <v>3.3786</v>
      </c>
      <c r="AN34" s="36">
        <v>3.1433</v>
      </c>
      <c r="AO34" s="49">
        <v>3.2609499999999998</v>
      </c>
      <c r="AP34" s="57">
        <v>0.16638222559999999</v>
      </c>
      <c r="AQ34" s="36">
        <v>1.2496</v>
      </c>
      <c r="AR34" s="36">
        <v>1.2688999999999999</v>
      </c>
      <c r="AS34" s="49">
        <v>1.25925</v>
      </c>
      <c r="AT34" s="49">
        <v>1.364716088E-2</v>
      </c>
      <c r="AU34" s="36">
        <v>1.1876</v>
      </c>
      <c r="AV34" s="36">
        <v>1.2210000000000001</v>
      </c>
      <c r="AW34" s="49">
        <v>1.2042999999999999</v>
      </c>
      <c r="AX34" s="49">
        <v>2.361736649E-2</v>
      </c>
      <c r="AY34" s="39">
        <v>0.64900000000000002</v>
      </c>
      <c r="AZ34" s="36">
        <v>0.67520000000000002</v>
      </c>
      <c r="BA34" s="49">
        <v>0.66210000000000002</v>
      </c>
      <c r="BB34" s="49">
        <v>1.8526197670000001E-2</v>
      </c>
      <c r="BC34" s="36">
        <v>0.70299999999999996</v>
      </c>
      <c r="BD34" s="36">
        <v>0.72970000000000002</v>
      </c>
      <c r="BE34" s="49">
        <v>0.71635000000000004</v>
      </c>
      <c r="BF34" s="57">
        <v>1.8879751060000002E-2</v>
      </c>
      <c r="BG34" s="36">
        <v>0.5595</v>
      </c>
      <c r="BH34" s="36">
        <v>0.52759999999999996</v>
      </c>
      <c r="BI34" s="49">
        <v>0.54354999999999998</v>
      </c>
      <c r="BJ34" s="49">
        <v>2.2556706320000001E-2</v>
      </c>
      <c r="BK34" s="36">
        <v>0.57740000000000002</v>
      </c>
      <c r="BL34" s="36">
        <v>0.58089999999999997</v>
      </c>
      <c r="BM34" s="49">
        <v>0.57915000000000005</v>
      </c>
      <c r="BN34" s="49">
        <v>2.4748737339999999E-3</v>
      </c>
      <c r="BO34" s="39">
        <v>0.50439999999999996</v>
      </c>
      <c r="BP34" s="41">
        <v>0.52149999999999996</v>
      </c>
      <c r="BQ34" s="36">
        <v>0.15609999999999999</v>
      </c>
      <c r="BR34" s="41">
        <v>0.14169999999999999</v>
      </c>
      <c r="BS34" s="39">
        <v>0.1275</v>
      </c>
      <c r="BT34" s="41">
        <v>0.121</v>
      </c>
      <c r="BU34" s="36">
        <v>0.13550000000000001</v>
      </c>
      <c r="BV34" s="41">
        <v>0.13869999999999999</v>
      </c>
      <c r="BW34" s="39">
        <v>0.1173</v>
      </c>
      <c r="BX34" s="41">
        <v>0.1106</v>
      </c>
      <c r="BY34" s="36">
        <v>0.28720000000000001</v>
      </c>
      <c r="BZ34" s="41">
        <v>0.26140000000000002</v>
      </c>
      <c r="CA34" s="36"/>
    </row>
    <row r="35" spans="1:79" ht="12.75" x14ac:dyDescent="0.2">
      <c r="A35" s="36" t="s">
        <v>139</v>
      </c>
      <c r="B35" s="339">
        <v>1E-4</v>
      </c>
      <c r="C35" s="39" t="s">
        <v>12</v>
      </c>
      <c r="D35" s="36" t="s">
        <v>12</v>
      </c>
      <c r="E35" s="49"/>
      <c r="F35" s="49"/>
      <c r="G35" s="36" t="s">
        <v>12</v>
      </c>
      <c r="H35" s="36" t="s">
        <v>12</v>
      </c>
      <c r="I35" s="49" t="s">
        <v>181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49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>
        <v>5.0000000000000001E-3</v>
      </c>
      <c r="X35" s="36">
        <v>5.3E-3</v>
      </c>
      <c r="Y35" s="49">
        <v>5.1500000000000001E-3</v>
      </c>
      <c r="Z35" s="57">
        <v>2.1213203439999999E-4</v>
      </c>
      <c r="AA35" s="36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49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6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49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36" t="s">
        <v>12</v>
      </c>
      <c r="BI35" s="49" t="s">
        <v>181</v>
      </c>
      <c r="BJ35" s="49" t="s">
        <v>181</v>
      </c>
      <c r="BK35" s="36" t="s">
        <v>12</v>
      </c>
      <c r="BL35" s="36" t="s">
        <v>12</v>
      </c>
      <c r="BM35" s="49" t="s">
        <v>181</v>
      </c>
      <c r="BN35" s="49" t="s">
        <v>181</v>
      </c>
      <c r="BO35" s="39" t="s">
        <v>12</v>
      </c>
      <c r="BP35" s="41" t="s">
        <v>12</v>
      </c>
      <c r="BQ35" s="36" t="s">
        <v>12</v>
      </c>
      <c r="BR35" s="41" t="s">
        <v>12</v>
      </c>
      <c r="BS35" s="39" t="s">
        <v>12</v>
      </c>
      <c r="BT35" s="41" t="s">
        <v>12</v>
      </c>
      <c r="BU35" s="36" t="s">
        <v>12</v>
      </c>
      <c r="BV35" s="41" t="s">
        <v>12</v>
      </c>
      <c r="BW35" s="39" t="s">
        <v>12</v>
      </c>
      <c r="BX35" s="41" t="s">
        <v>12</v>
      </c>
      <c r="BY35" s="36" t="s">
        <v>12</v>
      </c>
      <c r="BZ35" s="41" t="s">
        <v>12</v>
      </c>
      <c r="CA35" s="36"/>
    </row>
    <row r="36" spans="1:79" ht="12.75" x14ac:dyDescent="0.2">
      <c r="A36" s="36" t="s">
        <v>140</v>
      </c>
      <c r="B36" s="339">
        <v>1.0500000000000001E-2</v>
      </c>
      <c r="C36" s="39" t="s">
        <v>12</v>
      </c>
      <c r="D36" s="36" t="s">
        <v>12</v>
      </c>
      <c r="E36" s="49"/>
      <c r="F36" s="49"/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49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6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49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6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49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6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  <c r="BQ36" s="36" t="s">
        <v>12</v>
      </c>
      <c r="BR36" s="41" t="s">
        <v>12</v>
      </c>
      <c r="BS36" s="39" t="s">
        <v>12</v>
      </c>
      <c r="BT36" s="41" t="s">
        <v>12</v>
      </c>
      <c r="BU36" s="36" t="s">
        <v>12</v>
      </c>
      <c r="BV36" s="41" t="s">
        <v>12</v>
      </c>
      <c r="BW36" s="39" t="s">
        <v>12</v>
      </c>
      <c r="BX36" s="41" t="s">
        <v>12</v>
      </c>
      <c r="BY36" s="36" t="s">
        <v>12</v>
      </c>
      <c r="BZ36" s="41" t="s">
        <v>12</v>
      </c>
      <c r="CA36" s="36"/>
    </row>
    <row r="37" spans="1:79" ht="12.75" x14ac:dyDescent="0.2">
      <c r="A37" s="36" t="s">
        <v>141</v>
      </c>
      <c r="B37" s="339">
        <v>4.0000000000000002E-4</v>
      </c>
      <c r="C37" s="39" t="s">
        <v>12</v>
      </c>
      <c r="D37" s="36" t="s">
        <v>12</v>
      </c>
      <c r="E37" s="49"/>
      <c r="F37" s="49"/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49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6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49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6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49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6" t="s">
        <v>12</v>
      </c>
      <c r="BH37" s="36" t="s">
        <v>12</v>
      </c>
      <c r="BI37" s="49" t="s">
        <v>181</v>
      </c>
      <c r="BJ37" s="49" t="s">
        <v>181</v>
      </c>
      <c r="BK37" s="36" t="s">
        <v>12</v>
      </c>
      <c r="BL37" s="36" t="s">
        <v>12</v>
      </c>
      <c r="BM37" s="49" t="s">
        <v>181</v>
      </c>
      <c r="BN37" s="49" t="s">
        <v>181</v>
      </c>
      <c r="BO37" s="39" t="s">
        <v>12</v>
      </c>
      <c r="BP37" s="41" t="s">
        <v>12</v>
      </c>
      <c r="BQ37" s="36" t="s">
        <v>12</v>
      </c>
      <c r="BR37" s="41" t="s">
        <v>12</v>
      </c>
      <c r="BS37" s="39" t="s">
        <v>12</v>
      </c>
      <c r="BT37" s="41" t="s">
        <v>12</v>
      </c>
      <c r="BU37" s="36" t="s">
        <v>12</v>
      </c>
      <c r="BV37" s="41" t="s">
        <v>12</v>
      </c>
      <c r="BW37" s="39" t="s">
        <v>12</v>
      </c>
      <c r="BX37" s="41" t="s">
        <v>12</v>
      </c>
      <c r="BY37" s="36" t="s">
        <v>12</v>
      </c>
      <c r="BZ37" s="41" t="s">
        <v>12</v>
      </c>
      <c r="CA37" s="36"/>
    </row>
    <row r="38" spans="1:79" ht="12.75" x14ac:dyDescent="0.2">
      <c r="A38" s="36" t="s">
        <v>142</v>
      </c>
      <c r="B38" s="339">
        <v>2.3E-3</v>
      </c>
      <c r="C38" s="39">
        <v>4.1000000000000003E-3</v>
      </c>
      <c r="D38" s="36">
        <v>5.1000000000000004E-3</v>
      </c>
      <c r="E38" s="49">
        <f>AVERAGE(C38:D38)</f>
        <v>4.5999999999999999E-3</v>
      </c>
      <c r="F38" s="49">
        <f>STDEV(C38:D38)</f>
        <v>7.0710678118654762E-4</v>
      </c>
      <c r="G38" s="36">
        <v>4.4999999999999997E-3</v>
      </c>
      <c r="H38" s="36">
        <v>4.3E-3</v>
      </c>
      <c r="I38" s="49">
        <v>4.4000000000000003E-3</v>
      </c>
      <c r="J38" s="57">
        <v>1.414213562E-4</v>
      </c>
      <c r="K38" s="36">
        <v>0.45950000000000002</v>
      </c>
      <c r="L38" s="36">
        <v>0.47689999999999999</v>
      </c>
      <c r="M38" s="49">
        <v>0.46820000000000001</v>
      </c>
      <c r="N38" s="49">
        <v>1.2303657989999999E-2</v>
      </c>
      <c r="O38" s="36">
        <v>0.49</v>
      </c>
      <c r="P38" s="36">
        <v>0.49030000000000001</v>
      </c>
      <c r="Q38" s="49">
        <v>0.49014999999999997</v>
      </c>
      <c r="R38" s="49">
        <v>2.1213203439999999E-4</v>
      </c>
      <c r="S38" s="39">
        <v>0.6643</v>
      </c>
      <c r="T38" s="36">
        <v>0.69989999999999997</v>
      </c>
      <c r="U38" s="49">
        <v>0.68210000000000004</v>
      </c>
      <c r="V38" s="49">
        <v>2.517300141E-2</v>
      </c>
      <c r="W38" s="36">
        <v>0.76880000000000004</v>
      </c>
      <c r="X38" s="36">
        <v>0.7399</v>
      </c>
      <c r="Y38" s="49">
        <v>0.75434999999999997</v>
      </c>
      <c r="Z38" s="57">
        <v>2.0435385980000002E-2</v>
      </c>
      <c r="AA38" s="36">
        <v>0.88390000000000002</v>
      </c>
      <c r="AB38" s="36">
        <v>0.88770000000000004</v>
      </c>
      <c r="AC38" s="49">
        <v>0.88580000000000003</v>
      </c>
      <c r="AD38" s="49">
        <v>2.6870057690000001E-3</v>
      </c>
      <c r="AE38" s="36">
        <v>0.93589999999999995</v>
      </c>
      <c r="AF38" s="36">
        <v>0.92310000000000003</v>
      </c>
      <c r="AG38" s="49">
        <v>0.92949999999999999</v>
      </c>
      <c r="AH38" s="49">
        <v>9.0509667990000004E-3</v>
      </c>
      <c r="AI38" s="39">
        <v>2.23E-2</v>
      </c>
      <c r="AJ38" s="36">
        <v>1.9900000000000001E-2</v>
      </c>
      <c r="AK38" s="49">
        <v>2.1100000000000001E-2</v>
      </c>
      <c r="AL38" s="49">
        <v>1.6970562749999999E-3</v>
      </c>
      <c r="AM38" s="36">
        <v>3.3399999999999999E-2</v>
      </c>
      <c r="AN38" s="36">
        <v>2.81E-2</v>
      </c>
      <c r="AO38" s="49">
        <v>3.075E-2</v>
      </c>
      <c r="AP38" s="57">
        <v>3.74766594E-3</v>
      </c>
      <c r="AQ38" s="36">
        <v>0.76180000000000003</v>
      </c>
      <c r="AR38" s="36">
        <v>0.77029999999999998</v>
      </c>
      <c r="AS38" s="49">
        <v>0.76605000000000001</v>
      </c>
      <c r="AT38" s="49">
        <v>6.0104076399999998E-3</v>
      </c>
      <c r="AU38" s="36">
        <v>0.81020000000000003</v>
      </c>
      <c r="AV38" s="36">
        <v>0.78169999999999995</v>
      </c>
      <c r="AW38" s="49">
        <v>0.79595000000000005</v>
      </c>
      <c r="AX38" s="49">
        <v>2.0152543259999999E-2</v>
      </c>
      <c r="AY38" s="39">
        <v>0.55579999999999996</v>
      </c>
      <c r="AZ38" s="36">
        <v>0.56079999999999997</v>
      </c>
      <c r="BA38" s="49">
        <v>0.55830000000000002</v>
      </c>
      <c r="BB38" s="49">
        <v>3.5355339059999998E-3</v>
      </c>
      <c r="BC38" s="36">
        <v>0.59399999999999997</v>
      </c>
      <c r="BD38" s="36">
        <v>0.60719999999999996</v>
      </c>
      <c r="BE38" s="49">
        <v>0.60060000000000002</v>
      </c>
      <c r="BF38" s="57">
        <v>9.3338095119999999E-3</v>
      </c>
      <c r="BG38" s="36">
        <v>0.33700000000000002</v>
      </c>
      <c r="BH38" s="36">
        <v>0.35160000000000002</v>
      </c>
      <c r="BI38" s="49">
        <v>0.34429999999999999</v>
      </c>
      <c r="BJ38" s="49">
        <v>1.0323759009999999E-2</v>
      </c>
      <c r="BK38" s="36">
        <v>0.35859999999999997</v>
      </c>
      <c r="BL38" s="36">
        <v>0.35089999999999999</v>
      </c>
      <c r="BM38" s="49">
        <v>0.35475000000000001</v>
      </c>
      <c r="BN38" s="49">
        <v>5.4447222150000004E-3</v>
      </c>
      <c r="BO38" s="39">
        <v>0.64029999999999998</v>
      </c>
      <c r="BP38" s="41">
        <v>0.66300000000000003</v>
      </c>
      <c r="BQ38" s="36">
        <v>0.69420000000000004</v>
      </c>
      <c r="BR38" s="41">
        <v>0.69910000000000005</v>
      </c>
      <c r="BS38" s="39">
        <v>0.4889</v>
      </c>
      <c r="BT38" s="41">
        <v>0.49309999999999998</v>
      </c>
      <c r="BU38" s="36">
        <v>0.52339999999999998</v>
      </c>
      <c r="BV38" s="41">
        <v>0.89200000000000002</v>
      </c>
      <c r="BW38" s="39">
        <v>0.17699999999999999</v>
      </c>
      <c r="BX38" s="41">
        <v>0.17680000000000001</v>
      </c>
      <c r="BY38" s="36">
        <v>0.14499999999999999</v>
      </c>
      <c r="BZ38" s="41">
        <v>9.8900000000000002E-2</v>
      </c>
      <c r="CA38" s="36"/>
    </row>
    <row r="39" spans="1:79" ht="12.75" x14ac:dyDescent="0.2">
      <c r="A39" s="36" t="s">
        <v>163</v>
      </c>
      <c r="B39" s="339">
        <v>2.3E-3</v>
      </c>
      <c r="C39" s="39" t="s">
        <v>12</v>
      </c>
      <c r="D39" s="36" t="s">
        <v>12</v>
      </c>
      <c r="E39" s="49"/>
      <c r="F39" s="49"/>
      <c r="G39" s="36">
        <v>2.3E-3</v>
      </c>
      <c r="H39" s="36" t="s">
        <v>12</v>
      </c>
      <c r="I39" s="49">
        <v>2.3E-3</v>
      </c>
      <c r="J39" s="57" t="s">
        <v>181</v>
      </c>
      <c r="K39" s="36">
        <v>0.47989999999999999</v>
      </c>
      <c r="L39" s="36">
        <v>0.49459999999999998</v>
      </c>
      <c r="M39" s="49">
        <v>0.48725000000000002</v>
      </c>
      <c r="N39" s="49">
        <v>1.0394469680000001E-2</v>
      </c>
      <c r="O39" s="36">
        <v>0.50949999999999995</v>
      </c>
      <c r="P39" s="36">
        <v>0.50980000000000003</v>
      </c>
      <c r="Q39" s="49">
        <v>0.50965000000000005</v>
      </c>
      <c r="R39" s="49">
        <v>2.1213203439999999E-4</v>
      </c>
      <c r="S39" s="39">
        <v>0.69769999999999999</v>
      </c>
      <c r="T39" s="36">
        <v>0.72609999999999997</v>
      </c>
      <c r="U39" s="49">
        <v>0.71189999999999998</v>
      </c>
      <c r="V39" s="49">
        <v>2.0081832590000001E-2</v>
      </c>
      <c r="W39" s="36">
        <v>0.80110000000000003</v>
      </c>
      <c r="X39" s="36">
        <v>0.77180000000000004</v>
      </c>
      <c r="Y39" s="49">
        <v>0.78644999999999998</v>
      </c>
      <c r="Z39" s="57">
        <v>2.071822869E-2</v>
      </c>
      <c r="AA39" s="36">
        <v>0.91210000000000002</v>
      </c>
      <c r="AB39" s="36">
        <v>0.91969999999999996</v>
      </c>
      <c r="AC39" s="49">
        <v>0.91590000000000005</v>
      </c>
      <c r="AD39" s="49">
        <v>5.3740115369999997E-3</v>
      </c>
      <c r="AE39" s="36">
        <v>0.97509999999999997</v>
      </c>
      <c r="AF39" s="36">
        <v>0.95979999999999999</v>
      </c>
      <c r="AG39" s="49">
        <v>0.96745000000000003</v>
      </c>
      <c r="AH39" s="49">
        <v>1.081873375E-2</v>
      </c>
      <c r="AI39" s="39">
        <v>1.03E-2</v>
      </c>
      <c r="AJ39" s="36">
        <v>8.9999999999999993E-3</v>
      </c>
      <c r="AK39" s="49">
        <v>9.6500000000000006E-3</v>
      </c>
      <c r="AL39" s="49">
        <v>9.1923881549999995E-4</v>
      </c>
      <c r="AM39" s="36">
        <v>2.0400000000000001E-2</v>
      </c>
      <c r="AN39" s="36">
        <v>1.4999999999999999E-2</v>
      </c>
      <c r="AO39" s="49">
        <v>1.77E-2</v>
      </c>
      <c r="AP39" s="57">
        <v>3.8183766180000002E-3</v>
      </c>
      <c r="AQ39" s="36">
        <v>0.76329999999999998</v>
      </c>
      <c r="AR39" s="36">
        <v>0.77229999999999999</v>
      </c>
      <c r="AS39" s="49">
        <v>0.76780000000000004</v>
      </c>
      <c r="AT39" s="49">
        <v>6.3639610309999999E-3</v>
      </c>
      <c r="AU39" s="36">
        <v>0.81189999999999996</v>
      </c>
      <c r="AV39" s="36">
        <v>0.78200000000000003</v>
      </c>
      <c r="AW39" s="49">
        <v>0.79695000000000005</v>
      </c>
      <c r="AX39" s="49">
        <v>2.1142492759999999E-2</v>
      </c>
      <c r="AY39" s="39">
        <v>0.56769999999999998</v>
      </c>
      <c r="AZ39" s="36">
        <v>0.56340000000000001</v>
      </c>
      <c r="BA39" s="49">
        <v>0.56555</v>
      </c>
      <c r="BB39" s="49">
        <v>3.0405591590000002E-3</v>
      </c>
      <c r="BC39" s="36">
        <v>0.60980000000000001</v>
      </c>
      <c r="BD39" s="36">
        <v>0.62019999999999997</v>
      </c>
      <c r="BE39" s="49">
        <v>0.61499999999999999</v>
      </c>
      <c r="BF39" s="57">
        <v>7.3539105239999996E-3</v>
      </c>
      <c r="BG39" s="36">
        <v>0.34339999999999998</v>
      </c>
      <c r="BH39" s="36">
        <v>0.35610000000000003</v>
      </c>
      <c r="BI39" s="49">
        <v>0.34975000000000001</v>
      </c>
      <c r="BJ39" s="49">
        <v>8.9802561210000006E-3</v>
      </c>
      <c r="BK39" s="36">
        <v>0.3639</v>
      </c>
      <c r="BL39" s="36">
        <v>0.3589</v>
      </c>
      <c r="BM39" s="49">
        <v>0.3614</v>
      </c>
      <c r="BN39" s="49">
        <v>3.5355339059999998E-3</v>
      </c>
      <c r="BO39" s="39">
        <v>0.65110000000000001</v>
      </c>
      <c r="BP39" s="41">
        <v>0.68489999999999995</v>
      </c>
      <c r="BQ39" s="36">
        <v>0.71699999999999997</v>
      </c>
      <c r="BR39" s="41">
        <v>0.73470000000000002</v>
      </c>
      <c r="BS39" s="39">
        <v>0.50790000000000002</v>
      </c>
      <c r="BT39" s="41">
        <v>0.51060000000000005</v>
      </c>
      <c r="BU39" s="36">
        <v>0.53690000000000004</v>
      </c>
      <c r="BV39" s="41">
        <v>0.94650000000000001</v>
      </c>
      <c r="BW39" s="39">
        <v>0.16589999999999999</v>
      </c>
      <c r="BX39" s="41">
        <v>0.1676</v>
      </c>
      <c r="BY39" s="36">
        <v>0.13120000000000001</v>
      </c>
      <c r="BZ39" s="41">
        <v>8.6599999999999996E-2</v>
      </c>
      <c r="CA39" s="36"/>
    </row>
    <row r="40" spans="1:79" ht="12.75" x14ac:dyDescent="0.2">
      <c r="A40" s="883" t="s">
        <v>81</v>
      </c>
      <c r="B40" s="862"/>
      <c r="C40" s="95"/>
      <c r="D40" s="95"/>
      <c r="E40" s="127"/>
      <c r="F40" s="127"/>
      <c r="G40" s="95"/>
      <c r="H40" s="95"/>
      <c r="I40" s="255"/>
      <c r="J40" s="255"/>
      <c r="K40" s="95"/>
      <c r="L40" s="95"/>
      <c r="M40" s="255"/>
      <c r="N40" s="255"/>
      <c r="O40" s="95"/>
      <c r="P40" s="95"/>
      <c r="Q40" s="255"/>
      <c r="R40" s="255"/>
      <c r="S40" s="95"/>
      <c r="T40" s="95"/>
      <c r="U40" s="255"/>
      <c r="V40" s="255"/>
      <c r="W40" s="95"/>
      <c r="X40" s="95"/>
      <c r="Y40" s="255"/>
      <c r="Z40" s="255"/>
      <c r="AA40" s="95"/>
      <c r="AB40" s="95"/>
      <c r="AC40" s="255"/>
      <c r="AD40" s="255"/>
      <c r="AE40" s="95"/>
      <c r="AF40" s="95"/>
      <c r="AG40" s="255"/>
      <c r="AH40" s="255"/>
      <c r="AI40" s="95"/>
      <c r="AJ40" s="95"/>
      <c r="AK40" s="255"/>
      <c r="AL40" s="255"/>
      <c r="AM40" s="95"/>
      <c r="AN40" s="95"/>
      <c r="AO40" s="255"/>
      <c r="AP40" s="255"/>
      <c r="AQ40" s="95"/>
      <c r="AR40" s="95"/>
      <c r="AS40" s="255"/>
      <c r="AT40" s="255"/>
      <c r="AU40" s="95"/>
      <c r="AV40" s="95"/>
      <c r="AW40" s="255"/>
      <c r="AX40" s="255"/>
      <c r="AY40" s="95"/>
      <c r="AZ40" s="95"/>
      <c r="BA40" s="255"/>
      <c r="BB40" s="255"/>
      <c r="BC40" s="95"/>
      <c r="BD40" s="95"/>
      <c r="BE40" s="255"/>
      <c r="BF40" s="255"/>
      <c r="BG40" s="95"/>
      <c r="BH40" s="95"/>
      <c r="BI40" s="95"/>
      <c r="BJ40" s="95"/>
      <c r="BK40" s="95"/>
      <c r="BL40" s="95"/>
      <c r="BM40" s="95"/>
      <c r="BN40" s="95"/>
      <c r="BO40" s="95"/>
      <c r="BP40" s="96"/>
      <c r="BQ40" s="95"/>
      <c r="BR40" s="96"/>
      <c r="BS40" s="95"/>
      <c r="BT40" s="96"/>
      <c r="BU40" s="95"/>
      <c r="BV40" s="96"/>
      <c r="BW40" s="95"/>
      <c r="BX40" s="96"/>
      <c r="BY40" s="95"/>
      <c r="BZ40" s="96"/>
      <c r="CA40" s="95"/>
    </row>
    <row r="41" spans="1:79" ht="12.75" x14ac:dyDescent="0.2">
      <c r="A41" s="224" t="s">
        <v>82</v>
      </c>
      <c r="B41" s="274"/>
      <c r="C41" s="260" t="s">
        <v>83</v>
      </c>
      <c r="D41" s="261" t="s">
        <v>84</v>
      </c>
      <c r="E41" s="351" t="s">
        <v>70</v>
      </c>
      <c r="F41" s="351" t="s">
        <v>85</v>
      </c>
      <c r="G41" s="24"/>
      <c r="H41" s="24"/>
      <c r="I41" s="24"/>
      <c r="J41" s="24"/>
      <c r="K41" s="260" t="s">
        <v>83</v>
      </c>
      <c r="L41" s="261" t="s">
        <v>84</v>
      </c>
      <c r="M41" s="261" t="s">
        <v>70</v>
      </c>
      <c r="N41" s="261" t="s">
        <v>85</v>
      </c>
      <c r="O41" s="24"/>
      <c r="P41" s="24"/>
      <c r="Q41" s="24"/>
      <c r="R41" s="24"/>
      <c r="S41" s="260" t="s">
        <v>83</v>
      </c>
      <c r="T41" s="261" t="s">
        <v>84</v>
      </c>
      <c r="U41" s="261" t="s">
        <v>70</v>
      </c>
      <c r="V41" s="261" t="s">
        <v>85</v>
      </c>
      <c r="W41" s="24"/>
      <c r="X41" s="24"/>
      <c r="Y41" s="24"/>
      <c r="Z41" s="24"/>
      <c r="AA41" s="260" t="s">
        <v>83</v>
      </c>
      <c r="AB41" s="261" t="s">
        <v>84</v>
      </c>
      <c r="AC41" s="261" t="s">
        <v>70</v>
      </c>
      <c r="AD41" s="261" t="s">
        <v>85</v>
      </c>
      <c r="AE41" s="24"/>
      <c r="AF41" s="24"/>
      <c r="AG41" s="24"/>
      <c r="AH41" s="24"/>
      <c r="AI41" s="260" t="s">
        <v>83</v>
      </c>
      <c r="AJ41" s="261" t="s">
        <v>84</v>
      </c>
      <c r="AK41" s="261" t="s">
        <v>70</v>
      </c>
      <c r="AL41" s="261" t="s">
        <v>85</v>
      </c>
      <c r="AM41" s="24"/>
      <c r="AN41" s="24"/>
      <c r="AO41" s="24"/>
      <c r="AP41" s="24"/>
      <c r="AQ41" s="260" t="s">
        <v>83</v>
      </c>
      <c r="AR41" s="261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260" t="s">
        <v>83</v>
      </c>
      <c r="AZ41" s="261" t="s">
        <v>84</v>
      </c>
      <c r="BA41" s="261" t="s">
        <v>70</v>
      </c>
      <c r="BB41" s="261" t="s">
        <v>85</v>
      </c>
      <c r="BC41" s="24"/>
      <c r="BD41" s="24"/>
      <c r="BE41" s="24"/>
      <c r="BF41" s="24"/>
      <c r="BG41" s="260" t="s">
        <v>83</v>
      </c>
      <c r="BH41" s="261" t="s">
        <v>84</v>
      </c>
      <c r="BI41" s="261" t="s">
        <v>70</v>
      </c>
      <c r="BJ41" s="261" t="s">
        <v>85</v>
      </c>
      <c r="BK41" s="24"/>
      <c r="BL41" s="24"/>
      <c r="BM41" s="24"/>
      <c r="BN41" s="24"/>
      <c r="BO41" s="274"/>
      <c r="BP41" s="26"/>
      <c r="BQ41" s="24"/>
      <c r="BR41" s="26"/>
      <c r="BS41" s="274"/>
      <c r="BT41" s="26"/>
      <c r="BU41" s="24"/>
      <c r="BV41" s="26"/>
      <c r="BW41" s="274"/>
      <c r="BX41" s="26"/>
      <c r="BY41" s="24"/>
      <c r="BZ41" s="26"/>
      <c r="CA41" s="24"/>
    </row>
    <row r="42" spans="1:79" ht="12.75" x14ac:dyDescent="0.2">
      <c r="A42" s="112" t="s">
        <v>86</v>
      </c>
      <c r="B42" s="61"/>
      <c r="C42" s="104">
        <v>0</v>
      </c>
      <c r="D42" s="101">
        <v>0</v>
      </c>
      <c r="E42" s="369">
        <f t="shared" ref="E42:E48" si="6">AVERAGE(C42:D42)</f>
        <v>0</v>
      </c>
      <c r="F42" s="370">
        <f t="shared" ref="F42:F48" si="7">STDEV(C42:D42)</f>
        <v>0</v>
      </c>
      <c r="K42" s="104">
        <v>0</v>
      </c>
      <c r="L42" s="101">
        <v>0</v>
      </c>
      <c r="M42" s="102">
        <f t="shared" ref="M42:M48" si="8">AVERAGE(K42:L42)</f>
        <v>0</v>
      </c>
      <c r="N42" s="103">
        <f t="shared" ref="N42:N48" si="9">STDEV(K42:L42)</f>
        <v>0</v>
      </c>
      <c r="S42" s="104">
        <v>0</v>
      </c>
      <c r="T42" s="101">
        <v>0</v>
      </c>
      <c r="U42" s="102">
        <f t="shared" ref="U42:U48" si="10">AVERAGE(S42:T42)</f>
        <v>0</v>
      </c>
      <c r="V42" s="103">
        <f t="shared" ref="V42:V48" si="11">STDEV(S42:T42)</f>
        <v>0</v>
      </c>
      <c r="AA42" s="104">
        <v>0</v>
      </c>
      <c r="AB42" s="101">
        <v>0</v>
      </c>
      <c r="AC42" s="102">
        <f t="shared" ref="AC42:AC48" si="12">AVERAGE(AA42:AB42)</f>
        <v>0</v>
      </c>
      <c r="AD42" s="103">
        <f t="shared" ref="AD42:AD48" si="13">STDEV(AA42:AB42)</f>
        <v>0</v>
      </c>
      <c r="AI42" s="104">
        <v>0.99</v>
      </c>
      <c r="AJ42" s="101">
        <v>0.99</v>
      </c>
      <c r="AK42" s="102">
        <f t="shared" ref="AK42:AK48" si="14">AVERAGE(AI42:AJ42)</f>
        <v>0.99</v>
      </c>
      <c r="AL42" s="103">
        <f t="shared" ref="AL42:AL48" si="15">STDEV(AI42:AJ42)</f>
        <v>0</v>
      </c>
      <c r="AQ42" s="104">
        <v>0</v>
      </c>
      <c r="AR42" s="101">
        <v>0</v>
      </c>
      <c r="AS42" s="102">
        <f t="shared" ref="AS42:AS47" si="16">AVERAGE(AQ42:AR42)</f>
        <v>0</v>
      </c>
      <c r="AT42" s="103">
        <f t="shared" ref="AT42:AT47" si="17">STDEV(AQ42:AR42)</f>
        <v>0</v>
      </c>
      <c r="AY42" s="104">
        <v>0</v>
      </c>
      <c r="AZ42" s="101">
        <v>0</v>
      </c>
      <c r="BA42" s="102">
        <f t="shared" ref="BA42:BA48" si="18">AVERAGE(AY42:AZ42)</f>
        <v>0</v>
      </c>
      <c r="BB42" s="103">
        <f t="shared" ref="BB42:BB48" si="19">STDEV(AY42:AZ42)</f>
        <v>0</v>
      </c>
      <c r="BG42" s="104">
        <v>0</v>
      </c>
      <c r="BH42" s="101">
        <v>0</v>
      </c>
      <c r="BI42" s="102">
        <f t="shared" ref="BI42:BI48" si="20">AVERAGE(BG42:BH42)</f>
        <v>0</v>
      </c>
      <c r="BJ42" s="103">
        <f t="shared" ref="BJ42:BJ48" si="21">STDEV(BG42:BH42)</f>
        <v>0</v>
      </c>
      <c r="BO42" s="61"/>
      <c r="BP42" s="16"/>
      <c r="BR42" s="16"/>
      <c r="BS42" s="61"/>
      <c r="BT42" s="16"/>
      <c r="BV42" s="16"/>
      <c r="BW42" s="61"/>
      <c r="BX42" s="16"/>
      <c r="BZ42" s="16"/>
    </row>
    <row r="43" spans="1:79" ht="12.75" x14ac:dyDescent="0.2">
      <c r="A43" s="112" t="s">
        <v>87</v>
      </c>
      <c r="B43" s="61"/>
      <c r="C43" s="104">
        <v>15.57</v>
      </c>
      <c r="D43" s="101">
        <v>15.41</v>
      </c>
      <c r="E43" s="369">
        <f t="shared" si="6"/>
        <v>15.49</v>
      </c>
      <c r="F43" s="370">
        <f t="shared" si="7"/>
        <v>0.1131370849898477</v>
      </c>
      <c r="K43" s="104">
        <v>19.079999999999998</v>
      </c>
      <c r="L43" s="101">
        <v>18.61</v>
      </c>
      <c r="M43" s="102">
        <f t="shared" si="8"/>
        <v>18.844999999999999</v>
      </c>
      <c r="N43" s="103">
        <f t="shared" si="9"/>
        <v>0.33234018715767655</v>
      </c>
      <c r="S43" s="104">
        <v>26.66</v>
      </c>
      <c r="T43" s="101">
        <v>26.6</v>
      </c>
      <c r="U43" s="102">
        <f t="shared" si="10"/>
        <v>26.630000000000003</v>
      </c>
      <c r="V43" s="103">
        <f t="shared" si="11"/>
        <v>4.2426406871191945E-2</v>
      </c>
      <c r="AA43" s="104">
        <v>71.91</v>
      </c>
      <c r="AB43" s="101">
        <v>73.540000000000006</v>
      </c>
      <c r="AC43" s="102">
        <f t="shared" si="12"/>
        <v>72.724999999999994</v>
      </c>
      <c r="AD43" s="103">
        <f t="shared" si="13"/>
        <v>1.1525840533340792</v>
      </c>
      <c r="AI43" s="104">
        <v>71.11</v>
      </c>
      <c r="AJ43" s="101">
        <v>68.58</v>
      </c>
      <c r="AK43" s="102">
        <f t="shared" si="14"/>
        <v>69.844999999999999</v>
      </c>
      <c r="AL43" s="103">
        <f t="shared" si="15"/>
        <v>1.7889801564019661</v>
      </c>
      <c r="AQ43" s="104">
        <v>89.32</v>
      </c>
      <c r="AR43" s="101">
        <v>89.43</v>
      </c>
      <c r="AS43" s="102">
        <f t="shared" si="16"/>
        <v>89.375</v>
      </c>
      <c r="AT43" s="103">
        <f t="shared" si="17"/>
        <v>7.7781745930529875E-2</v>
      </c>
      <c r="AY43" s="104">
        <v>59.41</v>
      </c>
      <c r="AZ43" s="101">
        <v>59.66</v>
      </c>
      <c r="BA43" s="102">
        <f t="shared" si="18"/>
        <v>59.534999999999997</v>
      </c>
      <c r="BB43" s="103">
        <f t="shared" si="19"/>
        <v>0.17677669529663689</v>
      </c>
      <c r="BG43" s="104">
        <v>63.31</v>
      </c>
      <c r="BH43" s="101">
        <v>63.43</v>
      </c>
      <c r="BI43" s="102">
        <f t="shared" si="20"/>
        <v>63.370000000000005</v>
      </c>
      <c r="BJ43" s="103">
        <f t="shared" si="21"/>
        <v>8.485281374238389E-2</v>
      </c>
      <c r="BO43" s="61"/>
      <c r="BP43" s="16"/>
      <c r="BR43" s="16"/>
      <c r="BS43" s="61"/>
      <c r="BT43" s="16"/>
      <c r="BV43" s="16"/>
      <c r="BW43" s="61"/>
      <c r="BX43" s="16"/>
      <c r="BZ43" s="16"/>
    </row>
    <row r="44" spans="1:79" ht="12.75" x14ac:dyDescent="0.2">
      <c r="A44" s="112" t="s">
        <v>88</v>
      </c>
      <c r="B44" s="61"/>
      <c r="C44" s="104">
        <v>0</v>
      </c>
      <c r="D44" s="101">
        <v>0</v>
      </c>
      <c r="E44" s="369">
        <f t="shared" si="6"/>
        <v>0</v>
      </c>
      <c r="F44" s="370">
        <f t="shared" si="7"/>
        <v>0</v>
      </c>
      <c r="K44" s="104">
        <v>0</v>
      </c>
      <c r="L44" s="101">
        <v>0</v>
      </c>
      <c r="M44" s="102">
        <f t="shared" si="8"/>
        <v>0</v>
      </c>
      <c r="N44" s="103">
        <f t="shared" si="9"/>
        <v>0</v>
      </c>
      <c r="S44" s="104">
        <v>0</v>
      </c>
      <c r="T44" s="101">
        <v>0</v>
      </c>
      <c r="U44" s="102">
        <f t="shared" si="10"/>
        <v>0</v>
      </c>
      <c r="V44" s="103">
        <f t="shared" si="11"/>
        <v>0</v>
      </c>
      <c r="AA44" s="104">
        <v>0</v>
      </c>
      <c r="AB44" s="101">
        <v>0</v>
      </c>
      <c r="AC44" s="102">
        <f t="shared" si="12"/>
        <v>0</v>
      </c>
      <c r="AD44" s="103">
        <f t="shared" si="13"/>
        <v>0</v>
      </c>
      <c r="AI44" s="104">
        <v>0</v>
      </c>
      <c r="AJ44" s="101">
        <v>0</v>
      </c>
      <c r="AK44" s="102">
        <f t="shared" si="14"/>
        <v>0</v>
      </c>
      <c r="AL44" s="103">
        <f t="shared" si="15"/>
        <v>0</v>
      </c>
      <c r="AQ44" s="104">
        <v>0.1</v>
      </c>
      <c r="AR44" s="101">
        <v>0.1</v>
      </c>
      <c r="AS44" s="102">
        <f t="shared" si="16"/>
        <v>0.1</v>
      </c>
      <c r="AT44" s="103">
        <f t="shared" si="17"/>
        <v>0</v>
      </c>
      <c r="AY44" s="104">
        <v>0</v>
      </c>
      <c r="AZ44" s="101">
        <v>0</v>
      </c>
      <c r="BA44" s="102">
        <f t="shared" si="18"/>
        <v>0</v>
      </c>
      <c r="BB44" s="103">
        <f t="shared" si="19"/>
        <v>0</v>
      </c>
      <c r="BG44" s="104">
        <v>0.1</v>
      </c>
      <c r="BH44" s="101">
        <v>0</v>
      </c>
      <c r="BI44" s="102">
        <f t="shared" si="20"/>
        <v>0.05</v>
      </c>
      <c r="BJ44" s="103">
        <f t="shared" si="21"/>
        <v>7.0710678118654766E-2</v>
      </c>
      <c r="BO44" s="61"/>
      <c r="BP44" s="16"/>
      <c r="BR44" s="16"/>
      <c r="BS44" s="61"/>
      <c r="BT44" s="16"/>
      <c r="BV44" s="16"/>
      <c r="BW44" s="61"/>
      <c r="BX44" s="16"/>
      <c r="BZ44" s="16"/>
    </row>
    <row r="45" spans="1:79" ht="12.75" x14ac:dyDescent="0.2">
      <c r="A45" s="112" t="s">
        <v>89</v>
      </c>
      <c r="B45" s="61"/>
      <c r="C45" s="104">
        <v>0</v>
      </c>
      <c r="D45" s="101">
        <v>0</v>
      </c>
      <c r="E45" s="369">
        <f t="shared" si="6"/>
        <v>0</v>
      </c>
      <c r="F45" s="370">
        <f t="shared" si="7"/>
        <v>0</v>
      </c>
      <c r="K45" s="104">
        <v>0</v>
      </c>
      <c r="L45" s="101">
        <v>0</v>
      </c>
      <c r="M45" s="102">
        <f t="shared" si="8"/>
        <v>0</v>
      </c>
      <c r="N45" s="103">
        <f t="shared" si="9"/>
        <v>0</v>
      </c>
      <c r="S45" s="104">
        <v>0</v>
      </c>
      <c r="T45" s="101">
        <v>0</v>
      </c>
      <c r="U45" s="102">
        <f t="shared" si="10"/>
        <v>0</v>
      </c>
      <c r="V45" s="103">
        <f t="shared" si="11"/>
        <v>0</v>
      </c>
      <c r="AA45" s="104">
        <v>0</v>
      </c>
      <c r="AB45" s="101">
        <v>0</v>
      </c>
      <c r="AC45" s="102">
        <f t="shared" si="12"/>
        <v>0</v>
      </c>
      <c r="AD45" s="103">
        <f t="shared" si="13"/>
        <v>0</v>
      </c>
      <c r="AI45" s="104">
        <v>0.13</v>
      </c>
      <c r="AJ45" s="101">
        <v>0</v>
      </c>
      <c r="AK45" s="102">
        <f t="shared" si="14"/>
        <v>6.5000000000000002E-2</v>
      </c>
      <c r="AL45" s="103">
        <f t="shared" si="15"/>
        <v>9.1923881554251186E-2</v>
      </c>
      <c r="AQ45" s="104">
        <v>0</v>
      </c>
      <c r="AR45" s="101">
        <v>0</v>
      </c>
      <c r="AS45" s="102">
        <f t="shared" si="16"/>
        <v>0</v>
      </c>
      <c r="AT45" s="103">
        <f t="shared" si="17"/>
        <v>0</v>
      </c>
      <c r="AY45" s="104">
        <v>0</v>
      </c>
      <c r="AZ45" s="101">
        <v>0</v>
      </c>
      <c r="BA45" s="102">
        <f t="shared" si="18"/>
        <v>0</v>
      </c>
      <c r="BB45" s="103">
        <f t="shared" si="19"/>
        <v>0</v>
      </c>
      <c r="BG45" s="104">
        <v>0</v>
      </c>
      <c r="BH45" s="101">
        <v>0</v>
      </c>
      <c r="BI45" s="102">
        <f t="shared" si="20"/>
        <v>0</v>
      </c>
      <c r="BJ45" s="103">
        <f t="shared" si="21"/>
        <v>0</v>
      </c>
      <c r="BO45" s="61"/>
      <c r="BP45" s="16"/>
      <c r="BR45" s="16"/>
      <c r="BS45" s="61"/>
      <c r="BT45" s="16"/>
      <c r="BV45" s="16"/>
      <c r="BW45" s="61"/>
      <c r="BX45" s="16"/>
      <c r="BZ45" s="16"/>
    </row>
    <row r="46" spans="1:79" ht="12.75" x14ac:dyDescent="0.2">
      <c r="A46" s="112" t="s">
        <v>90</v>
      </c>
      <c r="B46" s="61"/>
      <c r="C46" s="104">
        <v>0.15</v>
      </c>
      <c r="D46" s="101">
        <v>0.13</v>
      </c>
      <c r="E46" s="369">
        <f t="shared" si="6"/>
        <v>0.14000000000000001</v>
      </c>
      <c r="F46" s="370">
        <f t="shared" si="7"/>
        <v>1.4142135623730944E-2</v>
      </c>
      <c r="K46" s="104">
        <v>0.33</v>
      </c>
      <c r="L46" s="101">
        <v>0.25</v>
      </c>
      <c r="M46" s="102">
        <f t="shared" si="8"/>
        <v>0.29000000000000004</v>
      </c>
      <c r="N46" s="103">
        <f t="shared" si="9"/>
        <v>5.6568542494923386E-2</v>
      </c>
      <c r="S46" s="104">
        <v>0.49</v>
      </c>
      <c r="T46" s="101">
        <v>0.48</v>
      </c>
      <c r="U46" s="102">
        <f t="shared" si="10"/>
        <v>0.48499999999999999</v>
      </c>
      <c r="V46" s="103">
        <f t="shared" si="11"/>
        <v>7.0710678118654814E-3</v>
      </c>
      <c r="AA46" s="104">
        <v>0.62</v>
      </c>
      <c r="AB46" s="101">
        <v>0.65</v>
      </c>
      <c r="AC46" s="102">
        <f t="shared" si="12"/>
        <v>0.63500000000000001</v>
      </c>
      <c r="AD46" s="103">
        <f t="shared" si="13"/>
        <v>2.1213203435596444E-2</v>
      </c>
      <c r="AI46" s="104">
        <v>0</v>
      </c>
      <c r="AJ46" s="101">
        <v>0</v>
      </c>
      <c r="AK46" s="102">
        <f t="shared" si="14"/>
        <v>0</v>
      </c>
      <c r="AL46" s="103">
        <f t="shared" si="15"/>
        <v>0</v>
      </c>
      <c r="AQ46" s="104">
        <v>0.49</v>
      </c>
      <c r="AR46" s="101">
        <v>0.47</v>
      </c>
      <c r="AS46" s="102">
        <f t="shared" si="16"/>
        <v>0.48</v>
      </c>
      <c r="AT46" s="103">
        <f t="shared" si="17"/>
        <v>1.4142135623730963E-2</v>
      </c>
      <c r="AY46" s="104">
        <v>0.56999999999999995</v>
      </c>
      <c r="AZ46" s="101">
        <v>0.56999999999999995</v>
      </c>
      <c r="BA46" s="102">
        <f t="shared" si="18"/>
        <v>0.56999999999999995</v>
      </c>
      <c r="BB46" s="103">
        <f t="shared" si="19"/>
        <v>0</v>
      </c>
      <c r="BG46" s="104">
        <v>1.1599999999999999</v>
      </c>
      <c r="BH46" s="101">
        <v>1.57</v>
      </c>
      <c r="BI46" s="102">
        <f t="shared" si="20"/>
        <v>1.365</v>
      </c>
      <c r="BJ46" s="103">
        <f t="shared" si="21"/>
        <v>0.28991378028648518</v>
      </c>
      <c r="BO46" s="61"/>
      <c r="BP46" s="16"/>
      <c r="BR46" s="16"/>
      <c r="BS46" s="61"/>
      <c r="BT46" s="16"/>
      <c r="BV46" s="16"/>
      <c r="BW46" s="61"/>
      <c r="BX46" s="16"/>
      <c r="BZ46" s="16"/>
    </row>
    <row r="47" spans="1:79" ht="12.75" x14ac:dyDescent="0.2">
      <c r="A47" s="112" t="s">
        <v>91</v>
      </c>
      <c r="B47" s="61"/>
      <c r="C47" s="104">
        <v>0</v>
      </c>
      <c r="D47" s="101">
        <v>0</v>
      </c>
      <c r="E47" s="369">
        <f t="shared" si="6"/>
        <v>0</v>
      </c>
      <c r="F47" s="370">
        <f t="shared" si="7"/>
        <v>0</v>
      </c>
      <c r="K47" s="104">
        <v>0</v>
      </c>
      <c r="L47" s="101">
        <v>0</v>
      </c>
      <c r="M47" s="102">
        <f t="shared" si="8"/>
        <v>0</v>
      </c>
      <c r="N47" s="103">
        <f t="shared" si="9"/>
        <v>0</v>
      </c>
      <c r="S47" s="104">
        <v>0</v>
      </c>
      <c r="T47" s="101">
        <v>0</v>
      </c>
      <c r="U47" s="102">
        <f t="shared" si="10"/>
        <v>0</v>
      </c>
      <c r="V47" s="103">
        <f t="shared" si="11"/>
        <v>0</v>
      </c>
      <c r="AA47" s="104">
        <v>0</v>
      </c>
      <c r="AB47" s="101">
        <v>0</v>
      </c>
      <c r="AC47" s="102">
        <f t="shared" si="12"/>
        <v>0</v>
      </c>
      <c r="AD47" s="103">
        <f t="shared" si="13"/>
        <v>0</v>
      </c>
      <c r="AI47" s="104">
        <v>0</v>
      </c>
      <c r="AJ47" s="101">
        <v>0</v>
      </c>
      <c r="AK47" s="102">
        <f t="shared" si="14"/>
        <v>0</v>
      </c>
      <c r="AL47" s="103">
        <f t="shared" si="15"/>
        <v>0</v>
      </c>
      <c r="AQ47" s="104">
        <v>0</v>
      </c>
      <c r="AR47" s="101">
        <v>0</v>
      </c>
      <c r="AS47" s="102">
        <f t="shared" si="16"/>
        <v>0</v>
      </c>
      <c r="AT47" s="103">
        <f t="shared" si="17"/>
        <v>0</v>
      </c>
      <c r="AY47" s="104">
        <v>0</v>
      </c>
      <c r="AZ47" s="101">
        <v>0</v>
      </c>
      <c r="BA47" s="102">
        <f t="shared" si="18"/>
        <v>0</v>
      </c>
      <c r="BB47" s="103">
        <f t="shared" si="19"/>
        <v>0</v>
      </c>
      <c r="BG47" s="104">
        <v>0</v>
      </c>
      <c r="BH47" s="101">
        <v>0</v>
      </c>
      <c r="BI47" s="102">
        <f t="shared" si="20"/>
        <v>0</v>
      </c>
      <c r="BJ47" s="103">
        <f t="shared" si="21"/>
        <v>0</v>
      </c>
      <c r="BO47" s="61"/>
      <c r="BP47" s="16"/>
      <c r="BR47" s="16"/>
      <c r="BS47" s="61"/>
      <c r="BT47" s="16"/>
      <c r="BV47" s="16"/>
      <c r="BW47" s="61"/>
      <c r="BX47" s="16"/>
      <c r="BZ47" s="16"/>
    </row>
    <row r="48" spans="1:79" ht="12.75" x14ac:dyDescent="0.2">
      <c r="A48" s="112" t="s">
        <v>92</v>
      </c>
      <c r="B48" s="61"/>
      <c r="C48" s="104">
        <v>13.2</v>
      </c>
      <c r="D48" s="101">
        <v>13.06</v>
      </c>
      <c r="E48" s="369">
        <f t="shared" si="6"/>
        <v>13.129999999999999</v>
      </c>
      <c r="F48" s="370">
        <f t="shared" si="7"/>
        <v>9.8994949366115789E-2</v>
      </c>
      <c r="K48" s="104">
        <v>29.94</v>
      </c>
      <c r="L48" s="101">
        <v>29.81</v>
      </c>
      <c r="M48" s="102">
        <f t="shared" si="8"/>
        <v>29.875</v>
      </c>
      <c r="N48" s="103">
        <f t="shared" si="9"/>
        <v>9.192388155425299E-2</v>
      </c>
      <c r="S48" s="104">
        <v>47.16</v>
      </c>
      <c r="T48" s="101">
        <v>47.55</v>
      </c>
      <c r="U48" s="102">
        <f t="shared" si="10"/>
        <v>47.354999999999997</v>
      </c>
      <c r="V48" s="103">
        <f t="shared" si="11"/>
        <v>0.27577164466275395</v>
      </c>
      <c r="AA48" s="104">
        <v>86.98</v>
      </c>
      <c r="AB48" s="101">
        <v>87.58</v>
      </c>
      <c r="AC48" s="102">
        <f t="shared" si="12"/>
        <v>87.28</v>
      </c>
      <c r="AD48" s="103">
        <f t="shared" si="13"/>
        <v>0.42426406871192446</v>
      </c>
      <c r="AI48" s="104">
        <v>0</v>
      </c>
      <c r="AJ48" s="101">
        <v>0</v>
      </c>
      <c r="AK48" s="102">
        <f t="shared" si="14"/>
        <v>0</v>
      </c>
      <c r="AL48" s="103">
        <f t="shared" si="15"/>
        <v>0</v>
      </c>
      <c r="AQ48" s="235" t="s">
        <v>107</v>
      </c>
      <c r="AR48" s="236"/>
      <c r="AS48" s="236"/>
      <c r="AT48" s="352"/>
      <c r="AY48" s="104">
        <v>280.47000000000003</v>
      </c>
      <c r="AZ48" s="101">
        <v>281.55</v>
      </c>
      <c r="BA48" s="102">
        <f t="shared" si="18"/>
        <v>281.01</v>
      </c>
      <c r="BB48" s="103">
        <f t="shared" si="19"/>
        <v>0.76367532368146007</v>
      </c>
      <c r="BG48" s="104">
        <v>202.71</v>
      </c>
      <c r="BH48" s="101">
        <v>202.43</v>
      </c>
      <c r="BI48" s="102">
        <f t="shared" si="20"/>
        <v>202.57</v>
      </c>
      <c r="BJ48" s="103">
        <f t="shared" si="21"/>
        <v>0.1979898987322341</v>
      </c>
      <c r="BO48" s="61"/>
      <c r="BP48" s="16"/>
      <c r="BR48" s="16"/>
      <c r="BS48" s="61"/>
      <c r="BT48" s="16"/>
      <c r="BV48" s="16"/>
      <c r="BW48" s="61"/>
      <c r="BX48" s="16"/>
      <c r="BZ48" s="16"/>
    </row>
    <row r="49" spans="1:79" ht="12.75" x14ac:dyDescent="0.2">
      <c r="A49" s="861" t="s">
        <v>55</v>
      </c>
      <c r="B49" s="862"/>
      <c r="C49" s="52"/>
      <c r="D49" s="52"/>
      <c r="E49" s="145"/>
      <c r="F49" s="145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876" t="s">
        <v>55</v>
      </c>
      <c r="BQ49" s="862"/>
      <c r="BR49" s="53"/>
      <c r="BS49" s="52"/>
      <c r="BT49" s="53"/>
      <c r="BU49" s="52"/>
      <c r="BV49" s="53"/>
      <c r="BW49" s="52"/>
      <c r="BX49" s="53"/>
      <c r="BY49" s="52"/>
      <c r="BZ49" s="53"/>
      <c r="CA49" s="52"/>
    </row>
    <row r="50" spans="1:79" ht="12.75" x14ac:dyDescent="0.2">
      <c r="A50" s="860" t="s">
        <v>56</v>
      </c>
      <c r="B50" s="242" t="s">
        <v>93</v>
      </c>
      <c r="C50" s="104">
        <v>8.0399999999999991</v>
      </c>
      <c r="E50" s="141"/>
      <c r="F50" s="141"/>
      <c r="K50" s="104">
        <v>7.37</v>
      </c>
      <c r="S50" s="104">
        <v>7.6</v>
      </c>
      <c r="AA50" s="104">
        <v>7.51</v>
      </c>
      <c r="AI50" s="104">
        <v>7.76</v>
      </c>
      <c r="AQ50" s="104">
        <v>7.66</v>
      </c>
      <c r="AY50" s="104">
        <v>7.8</v>
      </c>
      <c r="BG50" s="104">
        <v>7.88</v>
      </c>
      <c r="BO50" s="61"/>
      <c r="BP50" s="16"/>
      <c r="BR50" s="16"/>
      <c r="BS50" s="61"/>
      <c r="BT50" s="16"/>
      <c r="BV50" s="16"/>
      <c r="BW50" s="61"/>
      <c r="BX50" s="16"/>
      <c r="BZ50" s="16"/>
    </row>
    <row r="51" spans="1:79" ht="12.75" x14ac:dyDescent="0.2">
      <c r="A51" s="856"/>
      <c r="B51" s="242" t="s">
        <v>94</v>
      </c>
      <c r="C51" s="240" t="s">
        <v>95</v>
      </c>
      <c r="E51" s="141"/>
      <c r="F51" s="141"/>
      <c r="K51" s="240" t="s">
        <v>95</v>
      </c>
      <c r="S51" s="240" t="s">
        <v>95</v>
      </c>
      <c r="AA51" s="240" t="s">
        <v>95</v>
      </c>
      <c r="AI51" s="240" t="s">
        <v>95</v>
      </c>
      <c r="AQ51" s="240" t="s">
        <v>95</v>
      </c>
      <c r="AY51" s="240" t="s">
        <v>95</v>
      </c>
      <c r="BG51" s="240" t="s">
        <v>95</v>
      </c>
      <c r="BO51" s="61"/>
      <c r="BP51" s="16"/>
      <c r="BR51" s="16"/>
      <c r="BS51" s="61"/>
      <c r="BT51" s="16"/>
      <c r="BV51" s="16"/>
      <c r="BW51" s="61"/>
      <c r="BX51" s="16"/>
      <c r="BZ51" s="16"/>
    </row>
    <row r="52" spans="1:79" ht="12.75" x14ac:dyDescent="0.2">
      <c r="A52" s="62" t="s">
        <v>96</v>
      </c>
      <c r="B52" s="240" t="s">
        <v>97</v>
      </c>
      <c r="C52" s="104">
        <v>70.2</v>
      </c>
      <c r="E52" s="141"/>
      <c r="F52" s="141"/>
      <c r="K52" s="104">
        <v>99.6</v>
      </c>
      <c r="S52" s="104">
        <v>137.6</v>
      </c>
      <c r="AA52" s="104">
        <v>271.2</v>
      </c>
      <c r="AI52" s="104">
        <v>1597</v>
      </c>
      <c r="AQ52" s="104">
        <v>725</v>
      </c>
      <c r="AY52" s="104">
        <v>402</v>
      </c>
      <c r="BG52" s="104">
        <v>410</v>
      </c>
      <c r="BO52" s="61"/>
      <c r="BP52" s="16"/>
      <c r="BR52" s="16"/>
      <c r="BS52" s="61"/>
      <c r="BT52" s="16"/>
      <c r="BV52" s="16"/>
      <c r="BW52" s="61"/>
      <c r="BX52" s="16"/>
      <c r="BZ52" s="16"/>
    </row>
    <row r="53" spans="1:79" ht="12.75" x14ac:dyDescent="0.2">
      <c r="A53" s="62" t="s">
        <v>57</v>
      </c>
      <c r="B53" s="240" t="s">
        <v>58</v>
      </c>
      <c r="C53" s="104">
        <v>0</v>
      </c>
      <c r="E53" s="141"/>
      <c r="F53" s="141"/>
      <c r="K53" s="104">
        <v>0</v>
      </c>
      <c r="S53" s="104">
        <v>0.04</v>
      </c>
      <c r="AA53" s="240" t="s">
        <v>12</v>
      </c>
      <c r="AI53" s="240" t="s">
        <v>12</v>
      </c>
      <c r="AQ53" s="104">
        <v>0.09</v>
      </c>
      <c r="AY53" s="104">
        <v>0.14000000000000001</v>
      </c>
      <c r="BG53" s="240" t="s">
        <v>12</v>
      </c>
      <c r="BO53" s="61"/>
      <c r="BP53" s="16"/>
      <c r="BR53" s="16"/>
      <c r="BS53" s="61"/>
      <c r="BT53" s="16"/>
      <c r="BV53" s="16"/>
      <c r="BW53" s="61"/>
      <c r="BX53" s="16"/>
      <c r="BZ53" s="16"/>
    </row>
    <row r="54" spans="1:79" ht="12.75" x14ac:dyDescent="0.2">
      <c r="A54" s="64" t="s">
        <v>59</v>
      </c>
      <c r="B54" s="243" t="s">
        <v>60</v>
      </c>
      <c r="C54" s="104">
        <v>19.600000000000001</v>
      </c>
      <c r="E54" s="141"/>
      <c r="F54" s="141"/>
      <c r="K54" s="104">
        <v>23.8</v>
      </c>
      <c r="S54" s="240" t="s">
        <v>95</v>
      </c>
      <c r="AA54" s="104">
        <v>25.2</v>
      </c>
      <c r="AI54" s="104">
        <v>13.8</v>
      </c>
      <c r="AQ54" s="104">
        <v>17</v>
      </c>
      <c r="AY54" s="104">
        <v>19</v>
      </c>
      <c r="BG54" s="104">
        <v>39.200000000000003</v>
      </c>
      <c r="BO54" s="61"/>
      <c r="BP54" s="16"/>
      <c r="BR54" s="16"/>
      <c r="BS54" s="61"/>
      <c r="BT54" s="16"/>
      <c r="BV54" s="16"/>
      <c r="BW54" s="61"/>
      <c r="BX54" s="16"/>
      <c r="BZ54" s="16"/>
    </row>
    <row r="55" spans="1:79" ht="12.75" x14ac:dyDescent="0.2">
      <c r="A55" s="884" t="s">
        <v>98</v>
      </c>
      <c r="B55" s="862"/>
      <c r="C55" s="155"/>
      <c r="D55" s="155"/>
      <c r="E55" s="156"/>
      <c r="F55" s="156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304"/>
      <c r="BQ55" s="371"/>
      <c r="BR55" s="372"/>
      <c r="BS55" s="371"/>
      <c r="BT55" s="372"/>
      <c r="BU55" s="371"/>
      <c r="BV55" s="372"/>
      <c r="BW55" s="371"/>
      <c r="BX55" s="372"/>
      <c r="BY55" s="371"/>
      <c r="BZ55" s="372"/>
      <c r="CA55" s="371"/>
    </row>
    <row r="56" spans="1:79" ht="12.75" x14ac:dyDescent="0.2">
      <c r="A56" s="3"/>
      <c r="B56" s="373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27" t="s">
        <v>149</v>
      </c>
      <c r="BP56" s="25" t="s">
        <v>150</v>
      </c>
      <c r="BQ56" s="374"/>
      <c r="BR56" s="375"/>
      <c r="BS56" s="374"/>
      <c r="BT56" s="375"/>
      <c r="BU56" s="374"/>
      <c r="BV56" s="375"/>
      <c r="BW56" s="374"/>
      <c r="BX56" s="375"/>
      <c r="BY56" s="374"/>
      <c r="BZ56" s="375"/>
      <c r="CA56" s="374"/>
    </row>
    <row r="57" spans="1:79" ht="12.75" x14ac:dyDescent="0.2">
      <c r="A57" s="31" t="s">
        <v>103</v>
      </c>
      <c r="B57" s="354"/>
      <c r="C57" s="355">
        <v>1.86</v>
      </c>
      <c r="D57" s="356">
        <v>1.91</v>
      </c>
      <c r="E57" s="357">
        <f>AVERAGE(C57:D57)</f>
        <v>1.885</v>
      </c>
      <c r="F57" s="357">
        <f>STDEV(C57:D57)</f>
        <v>3.5355339059327251E-2</v>
      </c>
      <c r="G57" s="356">
        <v>2.02</v>
      </c>
      <c r="H57" s="356">
        <v>2.0299999999999998</v>
      </c>
      <c r="I57" s="357">
        <f>AVERAGE(G57:H57)</f>
        <v>2.0249999999999999</v>
      </c>
      <c r="J57" s="358">
        <f>STDEV(G57:H57)</f>
        <v>7.0710678118653244E-3</v>
      </c>
      <c r="K57" s="356">
        <v>2.2200000000000002</v>
      </c>
      <c r="L57" s="356">
        <v>2.31</v>
      </c>
      <c r="M57" s="357">
        <f>AVERAGE(K57:L57)</f>
        <v>2.2650000000000001</v>
      </c>
      <c r="N57" s="357">
        <f>STDEV(K57:L57)</f>
        <v>6.3639610306789177E-2</v>
      </c>
      <c r="O57" s="356">
        <v>2.15</v>
      </c>
      <c r="P57" s="356">
        <v>2.2999999999999998</v>
      </c>
      <c r="Q57" s="357">
        <f>AVERAGE(O57:P57)</f>
        <v>2.2249999999999996</v>
      </c>
      <c r="R57" s="357">
        <f>STDEV(O57:P57)</f>
        <v>0.10606601717798206</v>
      </c>
      <c r="S57" s="355">
        <v>2.5299999999999998</v>
      </c>
      <c r="T57" s="356">
        <v>2.2000000000000002</v>
      </c>
      <c r="U57" s="357">
        <f>AVERAGE(S57:T57)</f>
        <v>2.3650000000000002</v>
      </c>
      <c r="V57" s="357">
        <f>STDEV(S57:T57)</f>
        <v>0.23334523779156041</v>
      </c>
      <c r="W57" s="356">
        <v>2.42</v>
      </c>
      <c r="X57" s="356">
        <v>2.2599999999999998</v>
      </c>
      <c r="Y57" s="227">
        <f>AVERAGE(W57:X57)</f>
        <v>2.34</v>
      </c>
      <c r="Z57" s="358">
        <f>STDEV(W57:X57)</f>
        <v>0.1131370849898477</v>
      </c>
      <c r="AA57" s="356">
        <v>2.31</v>
      </c>
      <c r="AB57" s="356">
        <v>2.38</v>
      </c>
      <c r="AC57" s="227">
        <f>AVERAGE(AA57:AB57)</f>
        <v>2.3449999999999998</v>
      </c>
      <c r="AD57" s="357">
        <f>STDEV(AA57:AB57)</f>
        <v>4.9497474683058214E-2</v>
      </c>
      <c r="AE57" s="356">
        <v>2.2999999999999998</v>
      </c>
      <c r="AF57" s="356">
        <v>2.2200000000000002</v>
      </c>
      <c r="AG57" s="357">
        <f>AVERAGE(AE57:AF57)</f>
        <v>2.2599999999999998</v>
      </c>
      <c r="AH57" s="357">
        <f>STDEV(AE57:AF57)</f>
        <v>5.6568542494923539E-2</v>
      </c>
      <c r="AI57" s="355">
        <v>1.45</v>
      </c>
      <c r="AJ57" s="356">
        <v>1.37</v>
      </c>
      <c r="AK57" s="227">
        <f>AVERAGE(AI57:AJ57)</f>
        <v>1.4100000000000001</v>
      </c>
      <c r="AL57" s="357">
        <f>STDEV(AI57:AJ57)</f>
        <v>5.6568542494923699E-2</v>
      </c>
      <c r="AM57" s="356">
        <v>1.41</v>
      </c>
      <c r="AN57" s="356">
        <v>1.38</v>
      </c>
      <c r="AO57" s="357">
        <f>AVERAGE(AM57:AN57)</f>
        <v>1.395</v>
      </c>
      <c r="AP57" s="358">
        <f>STDEV(AM57:AN57)</f>
        <v>2.1213203435596444E-2</v>
      </c>
      <c r="AQ57" s="356">
        <v>1.98</v>
      </c>
      <c r="AR57" s="356">
        <v>1.92</v>
      </c>
      <c r="AS57" s="357">
        <f>AVERAGE(AQ57:AR57)</f>
        <v>1.95</v>
      </c>
      <c r="AT57" s="357">
        <f>STDEV(AQ57:AR57)</f>
        <v>4.2426406871192889E-2</v>
      </c>
      <c r="AU57" s="356">
        <v>1.88</v>
      </c>
      <c r="AV57" s="356">
        <v>2.0299999999999998</v>
      </c>
      <c r="AW57" s="357">
        <f>AVERAGE(AU57:AV57)</f>
        <v>1.9549999999999998</v>
      </c>
      <c r="AX57" s="357">
        <f>STDEV(AU57:AV57)</f>
        <v>0.10606601717798207</v>
      </c>
      <c r="AY57" s="355">
        <v>2.2400000000000002</v>
      </c>
      <c r="AZ57" s="356">
        <v>2.19</v>
      </c>
      <c r="BA57" s="357">
        <f>AVERAGE(AY57:AZ57)</f>
        <v>2.2149999999999999</v>
      </c>
      <c r="BB57" s="357">
        <f>STDEV(AY57:AZ57)</f>
        <v>3.5355339059327563E-2</v>
      </c>
      <c r="BC57" s="356">
        <v>2.0499999999999998</v>
      </c>
      <c r="BD57" s="356">
        <v>2.16</v>
      </c>
      <c r="BE57" s="227">
        <f>AVERAGE(BC57:BD57)</f>
        <v>2.105</v>
      </c>
      <c r="BF57" s="358">
        <f>STDEV(BC57:BD57)</f>
        <v>7.7781745930520452E-2</v>
      </c>
      <c r="BG57" s="115">
        <v>3.13</v>
      </c>
      <c r="BH57" s="117">
        <v>3.06</v>
      </c>
      <c r="BI57" s="164">
        <f>AVERAGE(BG57:BH57)</f>
        <v>3.0949999999999998</v>
      </c>
      <c r="BJ57" s="164">
        <f>STDEV(BG57:BH57)</f>
        <v>4.9497474683058214E-2</v>
      </c>
      <c r="BK57" s="117">
        <v>3.5</v>
      </c>
      <c r="BL57" s="117">
        <v>3.04</v>
      </c>
      <c r="BM57" s="164">
        <f>AVERAGE(BK57:BL57)</f>
        <v>3.27</v>
      </c>
      <c r="BN57" s="336">
        <f>STDEV(BK57:BL57)</f>
        <v>0.32526911934581182</v>
      </c>
      <c r="BO57" s="115">
        <v>2.42</v>
      </c>
      <c r="BP57" s="284">
        <v>2.17</v>
      </c>
      <c r="BQ57" s="3"/>
      <c r="BR57" s="37"/>
      <c r="BS57" s="3"/>
      <c r="BT57" s="37"/>
      <c r="BU57" s="3"/>
      <c r="BV57" s="37"/>
      <c r="BW57" s="3"/>
      <c r="BX57" s="37"/>
      <c r="BY57" s="3"/>
      <c r="BZ57" s="37"/>
      <c r="CA57" s="3"/>
    </row>
    <row r="58" spans="1:79" ht="12.75" x14ac:dyDescent="0.2">
      <c r="B58" s="61"/>
      <c r="C58" s="61"/>
      <c r="E58" s="141"/>
      <c r="F58" s="141"/>
      <c r="J58" s="16"/>
      <c r="S58" s="61"/>
      <c r="Z58" s="16"/>
      <c r="AI58" s="61"/>
      <c r="AP58" s="16"/>
      <c r="AY58" s="61"/>
      <c r="BF58" s="16"/>
      <c r="BO58" s="61"/>
      <c r="BP58" s="16"/>
      <c r="BR58" s="16"/>
      <c r="BS58" s="61"/>
      <c r="BT58" s="16"/>
      <c r="BV58" s="16"/>
      <c r="BW58" s="61"/>
      <c r="BX58" s="16"/>
      <c r="BZ58" s="16"/>
    </row>
    <row r="59" spans="1:79" ht="12.75" x14ac:dyDescent="0.2">
      <c r="B59" s="61"/>
      <c r="C59" s="61"/>
      <c r="E59" s="141"/>
      <c r="F59" s="141"/>
      <c r="J59" s="16"/>
      <c r="S59" s="61"/>
      <c r="Z59" s="16"/>
      <c r="AI59" s="61"/>
      <c r="AP59" s="16"/>
      <c r="AY59" s="61"/>
      <c r="BF59" s="16"/>
      <c r="BO59" s="61"/>
      <c r="BP59" s="16"/>
      <c r="BR59" s="16"/>
      <c r="BS59" s="61"/>
      <c r="BT59" s="16"/>
      <c r="BV59" s="16"/>
      <c r="BW59" s="61"/>
      <c r="BX59" s="16"/>
      <c r="BZ59" s="16"/>
    </row>
    <row r="60" spans="1:79" ht="12.75" x14ac:dyDescent="0.2">
      <c r="B60" s="61"/>
      <c r="C60" s="61"/>
      <c r="E60" s="141"/>
      <c r="F60" s="141"/>
      <c r="J60" s="16"/>
      <c r="S60" s="61"/>
      <c r="Z60" s="16"/>
      <c r="AI60" s="61"/>
      <c r="AP60" s="16"/>
      <c r="AY60" s="61"/>
      <c r="BF60" s="16"/>
      <c r="BO60" s="61"/>
      <c r="BP60" s="16"/>
      <c r="BR60" s="16"/>
      <c r="BS60" s="61"/>
      <c r="BT60" s="16"/>
      <c r="BV60" s="16"/>
      <c r="BW60" s="61"/>
      <c r="BX60" s="16"/>
      <c r="BZ60" s="16"/>
    </row>
    <row r="61" spans="1:79" ht="12.75" x14ac:dyDescent="0.2">
      <c r="B61" s="61"/>
      <c r="C61" s="61"/>
      <c r="E61" s="141"/>
      <c r="F61" s="141"/>
      <c r="J61" s="16"/>
      <c r="S61" s="61"/>
      <c r="Z61" s="16"/>
      <c r="AI61" s="61"/>
      <c r="AP61" s="16"/>
      <c r="AY61" s="61"/>
      <c r="BF61" s="16"/>
      <c r="BO61" s="61"/>
      <c r="BP61" s="16"/>
      <c r="BR61" s="16"/>
      <c r="BS61" s="61"/>
      <c r="BT61" s="16"/>
      <c r="BV61" s="16"/>
      <c r="BW61" s="61"/>
      <c r="BX61" s="16"/>
      <c r="BZ61" s="16"/>
    </row>
    <row r="62" spans="1:79" ht="12.75" x14ac:dyDescent="0.2">
      <c r="B62" s="61"/>
      <c r="C62" s="61"/>
      <c r="E62" s="141"/>
      <c r="F62" s="141"/>
      <c r="J62" s="16"/>
      <c r="S62" s="61"/>
      <c r="Z62" s="16"/>
      <c r="AI62" s="61"/>
      <c r="AP62" s="16"/>
      <c r="AY62" s="61"/>
      <c r="BF62" s="16"/>
      <c r="BO62" s="61"/>
      <c r="BP62" s="16"/>
      <c r="BR62" s="16"/>
      <c r="BS62" s="61"/>
      <c r="BT62" s="16"/>
      <c r="BV62" s="16"/>
      <c r="BW62" s="61"/>
      <c r="BX62" s="16"/>
      <c r="BZ62" s="16"/>
    </row>
    <row r="63" spans="1:79" ht="12.75" x14ac:dyDescent="0.2">
      <c r="B63" s="61"/>
      <c r="C63" s="61"/>
      <c r="E63" s="141"/>
      <c r="F63" s="141"/>
      <c r="J63" s="16"/>
      <c r="S63" s="61"/>
      <c r="Z63" s="16"/>
      <c r="AI63" s="61"/>
      <c r="AP63" s="16"/>
      <c r="AY63" s="61"/>
      <c r="BF63" s="16"/>
      <c r="BO63" s="61"/>
      <c r="BP63" s="16"/>
      <c r="BR63" s="16"/>
      <c r="BS63" s="61"/>
      <c r="BT63" s="16"/>
      <c r="BV63" s="16"/>
      <c r="BW63" s="61"/>
      <c r="BX63" s="16"/>
      <c r="BZ63" s="16"/>
    </row>
    <row r="64" spans="1:79" ht="12.75" x14ac:dyDescent="0.2">
      <c r="B64" s="61"/>
      <c r="C64" s="61"/>
      <c r="E64" s="141"/>
      <c r="F64" s="141"/>
      <c r="J64" s="16"/>
      <c r="S64" s="61"/>
      <c r="Z64" s="16"/>
      <c r="AI64" s="61"/>
      <c r="AP64" s="16"/>
      <c r="AY64" s="61"/>
      <c r="BF64" s="16"/>
      <c r="BO64" s="61"/>
      <c r="BP64" s="16"/>
      <c r="BR64" s="16"/>
      <c r="BS64" s="61"/>
      <c r="BT64" s="16"/>
      <c r="BV64" s="16"/>
      <c r="BW64" s="61"/>
      <c r="BX64" s="16"/>
      <c r="BZ64" s="16"/>
    </row>
    <row r="65" spans="2:78" ht="12.75" x14ac:dyDescent="0.2">
      <c r="B65" s="61"/>
      <c r="C65" s="61"/>
      <c r="E65" s="141"/>
      <c r="F65" s="141"/>
      <c r="J65" s="16"/>
      <c r="S65" s="61"/>
      <c r="Z65" s="16"/>
      <c r="AI65" s="61"/>
      <c r="AP65" s="16"/>
      <c r="AY65" s="61"/>
      <c r="BF65" s="16"/>
      <c r="BO65" s="61"/>
      <c r="BP65" s="16"/>
      <c r="BR65" s="16"/>
      <c r="BS65" s="61"/>
      <c r="BT65" s="16"/>
      <c r="BV65" s="16"/>
      <c r="BW65" s="61"/>
      <c r="BX65" s="16"/>
      <c r="BZ65" s="16"/>
    </row>
    <row r="66" spans="2:78" ht="12.75" x14ac:dyDescent="0.2">
      <c r="B66" s="61"/>
      <c r="C66" s="61"/>
      <c r="E66" s="141"/>
      <c r="F66" s="141"/>
      <c r="J66" s="16"/>
      <c r="S66" s="61"/>
      <c r="Z66" s="16"/>
      <c r="AI66" s="61"/>
      <c r="AP66" s="16"/>
      <c r="AY66" s="61"/>
      <c r="BF66" s="16"/>
      <c r="BO66" s="61"/>
      <c r="BP66" s="16"/>
      <c r="BR66" s="16"/>
      <c r="BS66" s="61"/>
      <c r="BT66" s="16"/>
      <c r="BV66" s="16"/>
      <c r="BW66" s="61"/>
      <c r="BX66" s="16"/>
      <c r="BZ66" s="16"/>
    </row>
    <row r="67" spans="2:78" ht="12.75" x14ac:dyDescent="0.2">
      <c r="B67" s="61"/>
      <c r="C67" s="61"/>
      <c r="E67" s="141"/>
      <c r="F67" s="141"/>
      <c r="J67" s="16"/>
      <c r="S67" s="61"/>
      <c r="Z67" s="16"/>
      <c r="AI67" s="61"/>
      <c r="AP67" s="16"/>
      <c r="AY67" s="61"/>
      <c r="BF67" s="16"/>
      <c r="BO67" s="61"/>
      <c r="BP67" s="16"/>
      <c r="BR67" s="16"/>
      <c r="BS67" s="61"/>
      <c r="BT67" s="16"/>
      <c r="BV67" s="16"/>
      <c r="BW67" s="61"/>
      <c r="BX67" s="16"/>
      <c r="BZ67" s="16"/>
    </row>
    <row r="68" spans="2:78" ht="12.75" x14ac:dyDescent="0.2">
      <c r="B68" s="61"/>
      <c r="C68" s="61"/>
      <c r="E68" s="141"/>
      <c r="F68" s="141"/>
      <c r="J68" s="16"/>
      <c r="S68" s="61"/>
      <c r="Z68" s="16"/>
      <c r="AI68" s="61"/>
      <c r="AP68" s="16"/>
      <c r="AY68" s="61"/>
      <c r="BF68" s="16"/>
      <c r="BO68" s="61"/>
      <c r="BP68" s="16"/>
      <c r="BR68" s="16"/>
      <c r="BS68" s="61"/>
      <c r="BT68" s="16"/>
      <c r="BV68" s="16"/>
      <c r="BW68" s="61"/>
      <c r="BX68" s="16"/>
      <c r="BZ68" s="16"/>
    </row>
    <row r="69" spans="2:78" ht="12.75" x14ac:dyDescent="0.2">
      <c r="B69" s="61"/>
      <c r="C69" s="61"/>
      <c r="E69" s="141"/>
      <c r="F69" s="141"/>
      <c r="J69" s="16"/>
      <c r="S69" s="61"/>
      <c r="Z69" s="16"/>
      <c r="AI69" s="61"/>
      <c r="AP69" s="16"/>
      <c r="AY69" s="61"/>
      <c r="BF69" s="16"/>
      <c r="BO69" s="61"/>
      <c r="BP69" s="16"/>
      <c r="BR69" s="16"/>
      <c r="BS69" s="61"/>
      <c r="BT69" s="16"/>
      <c r="BV69" s="16"/>
      <c r="BW69" s="61"/>
      <c r="BX69" s="16"/>
      <c r="BZ69" s="16"/>
    </row>
    <row r="70" spans="2:78" ht="12.75" x14ac:dyDescent="0.2">
      <c r="B70" s="61"/>
      <c r="C70" s="61"/>
      <c r="E70" s="141"/>
      <c r="F70" s="141"/>
      <c r="J70" s="16"/>
      <c r="S70" s="61"/>
      <c r="Z70" s="16"/>
      <c r="AI70" s="61"/>
      <c r="AP70" s="16"/>
      <c r="AY70" s="61"/>
      <c r="BF70" s="16"/>
      <c r="BO70" s="61"/>
      <c r="BP70" s="16"/>
      <c r="BR70" s="16"/>
      <c r="BS70" s="61"/>
      <c r="BT70" s="16"/>
      <c r="BV70" s="16"/>
      <c r="BW70" s="61"/>
      <c r="BX70" s="16"/>
      <c r="BZ70" s="16"/>
    </row>
    <row r="71" spans="2:78" ht="12.75" x14ac:dyDescent="0.2">
      <c r="B71" s="61"/>
      <c r="C71" s="61"/>
      <c r="E71" s="141"/>
      <c r="F71" s="141"/>
      <c r="J71" s="16"/>
      <c r="S71" s="61"/>
      <c r="Z71" s="16"/>
      <c r="AI71" s="61"/>
      <c r="AP71" s="16"/>
      <c r="AY71" s="61"/>
      <c r="BF71" s="16"/>
      <c r="BO71" s="61"/>
      <c r="BP71" s="16"/>
      <c r="BR71" s="16"/>
      <c r="BS71" s="61"/>
      <c r="BT71" s="16"/>
      <c r="BV71" s="16"/>
      <c r="BW71" s="61"/>
      <c r="BX71" s="16"/>
      <c r="BZ71" s="16"/>
    </row>
    <row r="72" spans="2:78" ht="12.75" x14ac:dyDescent="0.2">
      <c r="B72" s="61"/>
      <c r="C72" s="61"/>
      <c r="E72" s="141"/>
      <c r="F72" s="141"/>
      <c r="J72" s="16"/>
      <c r="S72" s="61"/>
      <c r="Z72" s="16"/>
      <c r="AI72" s="61"/>
      <c r="AP72" s="16"/>
      <c r="AY72" s="61"/>
      <c r="BF72" s="16"/>
      <c r="BO72" s="61"/>
      <c r="BP72" s="16"/>
      <c r="BR72" s="16"/>
      <c r="BS72" s="61"/>
      <c r="BT72" s="16"/>
      <c r="BV72" s="16"/>
      <c r="BW72" s="61"/>
      <c r="BX72" s="16"/>
      <c r="BZ72" s="16"/>
    </row>
    <row r="73" spans="2:78" ht="12.75" x14ac:dyDescent="0.2">
      <c r="B73" s="61"/>
      <c r="C73" s="61"/>
      <c r="E73" s="141"/>
      <c r="F73" s="141"/>
      <c r="J73" s="16"/>
      <c r="S73" s="61"/>
      <c r="Z73" s="16"/>
      <c r="AI73" s="61"/>
      <c r="AP73" s="16"/>
      <c r="AY73" s="61"/>
      <c r="BF73" s="16"/>
      <c r="BO73" s="61"/>
      <c r="BP73" s="16"/>
      <c r="BR73" s="16"/>
      <c r="BS73" s="61"/>
      <c r="BT73" s="16"/>
      <c r="BV73" s="16"/>
      <c r="BW73" s="61"/>
      <c r="BX73" s="16"/>
      <c r="BZ73" s="16"/>
    </row>
    <row r="74" spans="2:78" ht="12.75" x14ac:dyDescent="0.2">
      <c r="B74" s="61"/>
      <c r="C74" s="61"/>
      <c r="E74" s="141"/>
      <c r="F74" s="141"/>
      <c r="J74" s="16"/>
      <c r="S74" s="61"/>
      <c r="Z74" s="16"/>
      <c r="AI74" s="61"/>
      <c r="AP74" s="16"/>
      <c r="AY74" s="61"/>
      <c r="BF74" s="16"/>
      <c r="BO74" s="61"/>
      <c r="BP74" s="16"/>
      <c r="BR74" s="16"/>
      <c r="BS74" s="61"/>
      <c r="BT74" s="16"/>
      <c r="BV74" s="16"/>
      <c r="BW74" s="61"/>
      <c r="BX74" s="16"/>
      <c r="BZ74" s="16"/>
    </row>
    <row r="75" spans="2:78" ht="12.75" x14ac:dyDescent="0.2">
      <c r="B75" s="61"/>
      <c r="C75" s="61"/>
      <c r="E75" s="141"/>
      <c r="F75" s="141"/>
      <c r="J75" s="16"/>
      <c r="S75" s="61"/>
      <c r="Z75" s="16"/>
      <c r="AI75" s="61"/>
      <c r="AP75" s="16"/>
      <c r="AY75" s="61"/>
      <c r="BF75" s="16"/>
      <c r="BO75" s="61"/>
      <c r="BP75" s="16"/>
      <c r="BR75" s="16"/>
      <c r="BS75" s="61"/>
      <c r="BT75" s="16"/>
      <c r="BV75" s="16"/>
      <c r="BW75" s="61"/>
      <c r="BX75" s="16"/>
      <c r="BZ75" s="16"/>
    </row>
    <row r="76" spans="2:78" ht="12.75" x14ac:dyDescent="0.2">
      <c r="B76" s="61"/>
      <c r="C76" s="61"/>
      <c r="E76" s="141"/>
      <c r="F76" s="141"/>
      <c r="J76" s="16"/>
      <c r="S76" s="61"/>
      <c r="Z76" s="16"/>
      <c r="AI76" s="61"/>
      <c r="AP76" s="16"/>
      <c r="AY76" s="61"/>
      <c r="BF76" s="16"/>
      <c r="BO76" s="61"/>
      <c r="BP76" s="16"/>
      <c r="BR76" s="16"/>
      <c r="BS76" s="61"/>
      <c r="BT76" s="16"/>
      <c r="BV76" s="16"/>
      <c r="BW76" s="61"/>
      <c r="BX76" s="16"/>
      <c r="BZ76" s="16"/>
    </row>
    <row r="77" spans="2:78" ht="12.75" x14ac:dyDescent="0.2">
      <c r="B77" s="61"/>
      <c r="C77" s="61"/>
      <c r="E77" s="141"/>
      <c r="F77" s="141"/>
      <c r="J77" s="16"/>
      <c r="S77" s="61"/>
      <c r="Z77" s="16"/>
      <c r="AI77" s="61"/>
      <c r="AP77" s="16"/>
      <c r="AY77" s="61"/>
      <c r="BF77" s="16"/>
      <c r="BO77" s="61"/>
      <c r="BP77" s="16"/>
      <c r="BR77" s="16"/>
      <c r="BS77" s="61"/>
      <c r="BT77" s="16"/>
      <c r="BV77" s="16"/>
      <c r="BW77" s="61"/>
      <c r="BX77" s="16"/>
      <c r="BZ77" s="16"/>
    </row>
    <row r="78" spans="2:78" ht="12.75" x14ac:dyDescent="0.2">
      <c r="B78" s="61"/>
      <c r="C78" s="61"/>
      <c r="E78" s="141"/>
      <c r="F78" s="141"/>
      <c r="J78" s="16"/>
      <c r="S78" s="61"/>
      <c r="Z78" s="16"/>
      <c r="AI78" s="61"/>
      <c r="AP78" s="16"/>
      <c r="AY78" s="61"/>
      <c r="BF78" s="16"/>
      <c r="BO78" s="61"/>
      <c r="BP78" s="16"/>
      <c r="BR78" s="16"/>
      <c r="BS78" s="61"/>
      <c r="BT78" s="16"/>
      <c r="BV78" s="16"/>
      <c r="BW78" s="61"/>
      <c r="BX78" s="16"/>
      <c r="BZ78" s="16"/>
    </row>
    <row r="79" spans="2:78" ht="12.75" x14ac:dyDescent="0.2">
      <c r="B79" s="61"/>
      <c r="C79" s="61"/>
      <c r="E79" s="141"/>
      <c r="F79" s="141"/>
      <c r="J79" s="16"/>
      <c r="S79" s="61"/>
      <c r="Z79" s="16"/>
      <c r="AI79" s="61"/>
      <c r="AP79" s="16"/>
      <c r="AY79" s="61"/>
      <c r="BF79" s="16"/>
      <c r="BO79" s="61"/>
      <c r="BP79" s="16"/>
      <c r="BR79" s="16"/>
      <c r="BS79" s="61"/>
      <c r="BT79" s="16"/>
      <c r="BV79" s="16"/>
      <c r="BW79" s="61"/>
      <c r="BX79" s="16"/>
      <c r="BZ79" s="16"/>
    </row>
    <row r="80" spans="2:78" ht="12.75" x14ac:dyDescent="0.2">
      <c r="B80" s="61"/>
      <c r="C80" s="61"/>
      <c r="E80" s="141"/>
      <c r="F80" s="141"/>
      <c r="J80" s="16"/>
      <c r="S80" s="61"/>
      <c r="Z80" s="16"/>
      <c r="AI80" s="61"/>
      <c r="AP80" s="16"/>
      <c r="AY80" s="61"/>
      <c r="BF80" s="16"/>
      <c r="BO80" s="61"/>
      <c r="BP80" s="16"/>
      <c r="BR80" s="16"/>
      <c r="BS80" s="61"/>
      <c r="BT80" s="16"/>
      <c r="BV80" s="16"/>
      <c r="BW80" s="61"/>
      <c r="BX80" s="16"/>
      <c r="BZ80" s="16"/>
    </row>
    <row r="81" spans="2:78" ht="12.75" x14ac:dyDescent="0.2">
      <c r="B81" s="61"/>
      <c r="C81" s="61"/>
      <c r="E81" s="141"/>
      <c r="F81" s="141"/>
      <c r="J81" s="16"/>
      <c r="S81" s="61"/>
      <c r="Z81" s="16"/>
      <c r="AI81" s="61"/>
      <c r="AP81" s="16"/>
      <c r="AY81" s="61"/>
      <c r="BF81" s="16"/>
      <c r="BO81" s="61"/>
      <c r="BP81" s="16"/>
      <c r="BR81" s="16"/>
      <c r="BS81" s="61"/>
      <c r="BT81" s="16"/>
      <c r="BV81" s="16"/>
      <c r="BW81" s="61"/>
      <c r="BX81" s="16"/>
      <c r="BZ81" s="16"/>
    </row>
    <row r="82" spans="2:78" ht="12.75" x14ac:dyDescent="0.2">
      <c r="B82" s="61"/>
      <c r="C82" s="61"/>
      <c r="E82" s="141"/>
      <c r="F82" s="141"/>
      <c r="J82" s="16"/>
      <c r="S82" s="61"/>
      <c r="Z82" s="16"/>
      <c r="AI82" s="61"/>
      <c r="AP82" s="16"/>
      <c r="AY82" s="61"/>
      <c r="BF82" s="16"/>
      <c r="BO82" s="61"/>
      <c r="BP82" s="16"/>
      <c r="BR82" s="16"/>
      <c r="BS82" s="61"/>
      <c r="BT82" s="16"/>
      <c r="BV82" s="16"/>
      <c r="BW82" s="61"/>
      <c r="BX82" s="16"/>
      <c r="BZ82" s="16"/>
    </row>
    <row r="83" spans="2:78" ht="12.75" x14ac:dyDescent="0.2">
      <c r="B83" s="61"/>
      <c r="C83" s="61"/>
      <c r="E83" s="141"/>
      <c r="F83" s="141"/>
      <c r="J83" s="16"/>
      <c r="S83" s="61"/>
      <c r="Z83" s="16"/>
      <c r="AI83" s="61"/>
      <c r="AP83" s="16"/>
      <c r="AY83" s="61"/>
      <c r="BF83" s="16"/>
      <c r="BO83" s="61"/>
      <c r="BP83" s="16"/>
      <c r="BR83" s="16"/>
      <c r="BS83" s="61"/>
      <c r="BT83" s="16"/>
      <c r="BV83" s="16"/>
      <c r="BW83" s="61"/>
      <c r="BX83" s="16"/>
      <c r="BZ83" s="16"/>
    </row>
    <row r="84" spans="2:78" ht="12.75" x14ac:dyDescent="0.2">
      <c r="B84" s="61"/>
      <c r="C84" s="61"/>
      <c r="E84" s="141"/>
      <c r="F84" s="141"/>
      <c r="J84" s="16"/>
      <c r="S84" s="61"/>
      <c r="Z84" s="16"/>
      <c r="AI84" s="61"/>
      <c r="AP84" s="16"/>
      <c r="AY84" s="61"/>
      <c r="BF84" s="16"/>
      <c r="BO84" s="61"/>
      <c r="BP84" s="16"/>
      <c r="BR84" s="16"/>
      <c r="BS84" s="61"/>
      <c r="BT84" s="16"/>
      <c r="BV84" s="16"/>
      <c r="BW84" s="61"/>
      <c r="BX84" s="16"/>
      <c r="BZ84" s="16"/>
    </row>
    <row r="85" spans="2:78" ht="12.75" x14ac:dyDescent="0.2">
      <c r="B85" s="61"/>
      <c r="C85" s="61"/>
      <c r="E85" s="141"/>
      <c r="F85" s="141"/>
      <c r="J85" s="16"/>
      <c r="S85" s="61"/>
      <c r="Z85" s="16"/>
      <c r="AI85" s="61"/>
      <c r="AP85" s="16"/>
      <c r="AY85" s="61"/>
      <c r="BF85" s="16"/>
      <c r="BO85" s="61"/>
      <c r="BP85" s="16"/>
      <c r="BR85" s="16"/>
      <c r="BS85" s="61"/>
      <c r="BT85" s="16"/>
      <c r="BV85" s="16"/>
      <c r="BW85" s="61"/>
      <c r="BX85" s="16"/>
      <c r="BZ85" s="16"/>
    </row>
    <row r="86" spans="2:78" ht="12.75" x14ac:dyDescent="0.2">
      <c r="B86" s="61"/>
      <c r="C86" s="61"/>
      <c r="E86" s="141"/>
      <c r="F86" s="141"/>
      <c r="J86" s="16"/>
      <c r="S86" s="61"/>
      <c r="Z86" s="16"/>
      <c r="AI86" s="61"/>
      <c r="AP86" s="16"/>
      <c r="AY86" s="61"/>
      <c r="BF86" s="16"/>
      <c r="BO86" s="61"/>
      <c r="BP86" s="16"/>
      <c r="BR86" s="16"/>
      <c r="BS86" s="61"/>
      <c r="BT86" s="16"/>
      <c r="BV86" s="16"/>
      <c r="BW86" s="61"/>
      <c r="BX86" s="16"/>
      <c r="BZ86" s="16"/>
    </row>
    <row r="87" spans="2:78" ht="12.75" x14ac:dyDescent="0.2">
      <c r="B87" s="61"/>
      <c r="C87" s="61"/>
      <c r="E87" s="141"/>
      <c r="F87" s="141"/>
      <c r="J87" s="16"/>
      <c r="S87" s="61"/>
      <c r="Z87" s="16"/>
      <c r="AI87" s="61"/>
      <c r="AP87" s="16"/>
      <c r="AY87" s="61"/>
      <c r="BF87" s="16"/>
      <c r="BO87" s="61"/>
      <c r="BP87" s="16"/>
      <c r="BR87" s="16"/>
      <c r="BS87" s="61"/>
      <c r="BT87" s="16"/>
      <c r="BV87" s="16"/>
      <c r="BW87" s="61"/>
      <c r="BX87" s="16"/>
      <c r="BZ87" s="16"/>
    </row>
    <row r="88" spans="2:78" ht="12.75" x14ac:dyDescent="0.2">
      <c r="B88" s="61"/>
      <c r="C88" s="61"/>
      <c r="E88" s="141"/>
      <c r="F88" s="141"/>
      <c r="J88" s="16"/>
      <c r="S88" s="61"/>
      <c r="Z88" s="16"/>
      <c r="AI88" s="61"/>
      <c r="AP88" s="16"/>
      <c r="AY88" s="61"/>
      <c r="BF88" s="16"/>
      <c r="BO88" s="61"/>
      <c r="BP88" s="16"/>
      <c r="BR88" s="16"/>
      <c r="BS88" s="61"/>
      <c r="BT88" s="16"/>
      <c r="BV88" s="16"/>
      <c r="BW88" s="61"/>
      <c r="BX88" s="16"/>
      <c r="BZ88" s="16"/>
    </row>
    <row r="89" spans="2:78" ht="12.75" x14ac:dyDescent="0.2">
      <c r="B89" s="61"/>
      <c r="C89" s="61"/>
      <c r="E89" s="141"/>
      <c r="F89" s="141"/>
      <c r="J89" s="16"/>
      <c r="S89" s="61"/>
      <c r="Z89" s="16"/>
      <c r="AI89" s="61"/>
      <c r="AP89" s="16"/>
      <c r="AY89" s="61"/>
      <c r="BF89" s="16"/>
      <c r="BO89" s="61"/>
      <c r="BP89" s="16"/>
      <c r="BR89" s="16"/>
      <c r="BS89" s="61"/>
      <c r="BT89" s="16"/>
      <c r="BV89" s="16"/>
      <c r="BW89" s="61"/>
      <c r="BX89" s="16"/>
      <c r="BZ89" s="16"/>
    </row>
    <row r="90" spans="2:78" ht="12.75" x14ac:dyDescent="0.2">
      <c r="B90" s="61"/>
      <c r="C90" s="61"/>
      <c r="E90" s="141"/>
      <c r="F90" s="141"/>
      <c r="J90" s="16"/>
      <c r="S90" s="61"/>
      <c r="Z90" s="16"/>
      <c r="AI90" s="61"/>
      <c r="AP90" s="16"/>
      <c r="AY90" s="61"/>
      <c r="BF90" s="16"/>
      <c r="BO90" s="61"/>
      <c r="BP90" s="16"/>
      <c r="BR90" s="16"/>
      <c r="BS90" s="61"/>
      <c r="BT90" s="16"/>
      <c r="BV90" s="16"/>
      <c r="BW90" s="61"/>
      <c r="BX90" s="16"/>
      <c r="BZ90" s="16"/>
    </row>
    <row r="91" spans="2:78" ht="12.75" x14ac:dyDescent="0.2">
      <c r="B91" s="61"/>
      <c r="C91" s="61"/>
      <c r="E91" s="141"/>
      <c r="F91" s="141"/>
      <c r="J91" s="16"/>
      <c r="S91" s="61"/>
      <c r="Z91" s="16"/>
      <c r="AI91" s="61"/>
      <c r="AP91" s="16"/>
      <c r="AY91" s="61"/>
      <c r="BF91" s="16"/>
      <c r="BO91" s="61"/>
      <c r="BP91" s="16"/>
      <c r="BR91" s="16"/>
      <c r="BS91" s="61"/>
      <c r="BT91" s="16"/>
      <c r="BV91" s="16"/>
      <c r="BW91" s="61"/>
      <c r="BX91" s="16"/>
      <c r="BZ91" s="16"/>
    </row>
    <row r="92" spans="2:78" ht="12.75" x14ac:dyDescent="0.2">
      <c r="B92" s="61"/>
      <c r="C92" s="61"/>
      <c r="E92" s="141"/>
      <c r="F92" s="141"/>
      <c r="J92" s="16"/>
      <c r="S92" s="61"/>
      <c r="Z92" s="16"/>
      <c r="AI92" s="61"/>
      <c r="AP92" s="16"/>
      <c r="AY92" s="61"/>
      <c r="BF92" s="16"/>
      <c r="BO92" s="61"/>
      <c r="BP92" s="16"/>
      <c r="BR92" s="16"/>
      <c r="BS92" s="61"/>
      <c r="BT92" s="16"/>
      <c r="BV92" s="16"/>
      <c r="BW92" s="61"/>
      <c r="BX92" s="16"/>
      <c r="BZ92" s="16"/>
    </row>
    <row r="93" spans="2:78" ht="12.75" x14ac:dyDescent="0.2">
      <c r="B93" s="61"/>
      <c r="C93" s="61"/>
      <c r="E93" s="141"/>
      <c r="F93" s="141"/>
      <c r="J93" s="16"/>
      <c r="S93" s="61"/>
      <c r="Z93" s="16"/>
      <c r="AI93" s="61"/>
      <c r="AP93" s="16"/>
      <c r="AY93" s="61"/>
      <c r="BF93" s="16"/>
      <c r="BO93" s="61"/>
      <c r="BP93" s="16"/>
      <c r="BR93" s="16"/>
      <c r="BS93" s="61"/>
      <c r="BT93" s="16"/>
      <c r="BV93" s="16"/>
      <c r="BW93" s="61"/>
      <c r="BX93" s="16"/>
      <c r="BZ93" s="16"/>
    </row>
    <row r="94" spans="2:78" ht="12.75" x14ac:dyDescent="0.2">
      <c r="B94" s="61"/>
      <c r="C94" s="61"/>
      <c r="E94" s="141"/>
      <c r="F94" s="141"/>
      <c r="J94" s="16"/>
      <c r="S94" s="61"/>
      <c r="Z94" s="16"/>
      <c r="AI94" s="61"/>
      <c r="AP94" s="16"/>
      <c r="AY94" s="61"/>
      <c r="BF94" s="16"/>
      <c r="BO94" s="61"/>
      <c r="BP94" s="16"/>
      <c r="BR94" s="16"/>
      <c r="BS94" s="61"/>
      <c r="BT94" s="16"/>
      <c r="BV94" s="16"/>
      <c r="BW94" s="61"/>
      <c r="BX94" s="16"/>
      <c r="BZ94" s="16"/>
    </row>
    <row r="95" spans="2:78" ht="12.75" x14ac:dyDescent="0.2">
      <c r="B95" s="61"/>
      <c r="C95" s="61"/>
      <c r="E95" s="141"/>
      <c r="F95" s="141"/>
      <c r="J95" s="16"/>
      <c r="S95" s="61"/>
      <c r="Z95" s="16"/>
      <c r="AI95" s="61"/>
      <c r="AP95" s="16"/>
      <c r="AY95" s="61"/>
      <c r="BF95" s="16"/>
      <c r="BO95" s="61"/>
      <c r="BP95" s="16"/>
      <c r="BR95" s="16"/>
      <c r="BS95" s="61"/>
      <c r="BT95" s="16"/>
      <c r="BV95" s="16"/>
      <c r="BW95" s="61"/>
      <c r="BX95" s="16"/>
      <c r="BZ95" s="16"/>
    </row>
    <row r="96" spans="2:78" ht="12.75" x14ac:dyDescent="0.2">
      <c r="B96" s="61"/>
      <c r="C96" s="61"/>
      <c r="E96" s="141"/>
      <c r="F96" s="141"/>
      <c r="J96" s="16"/>
      <c r="S96" s="61"/>
      <c r="Z96" s="16"/>
      <c r="AI96" s="61"/>
      <c r="AP96" s="16"/>
      <c r="AY96" s="61"/>
      <c r="BF96" s="16"/>
      <c r="BO96" s="61"/>
      <c r="BP96" s="16"/>
      <c r="BR96" s="16"/>
      <c r="BS96" s="61"/>
      <c r="BT96" s="16"/>
      <c r="BV96" s="16"/>
      <c r="BW96" s="61"/>
      <c r="BX96" s="16"/>
      <c r="BZ96" s="16"/>
    </row>
    <row r="97" spans="2:78" ht="12.75" x14ac:dyDescent="0.2">
      <c r="B97" s="61"/>
      <c r="C97" s="61"/>
      <c r="E97" s="141"/>
      <c r="F97" s="141"/>
      <c r="J97" s="16"/>
      <c r="S97" s="61"/>
      <c r="Z97" s="16"/>
      <c r="AI97" s="61"/>
      <c r="AP97" s="16"/>
      <c r="AY97" s="61"/>
      <c r="BF97" s="16"/>
      <c r="BO97" s="61"/>
      <c r="BP97" s="16"/>
      <c r="BR97" s="16"/>
      <c r="BS97" s="61"/>
      <c r="BT97" s="16"/>
      <c r="BV97" s="16"/>
      <c r="BW97" s="61"/>
      <c r="BX97" s="16"/>
      <c r="BZ97" s="16"/>
    </row>
    <row r="98" spans="2:78" ht="12.75" x14ac:dyDescent="0.2">
      <c r="B98" s="61"/>
      <c r="C98" s="61"/>
      <c r="E98" s="141"/>
      <c r="F98" s="141"/>
      <c r="J98" s="16"/>
      <c r="S98" s="61"/>
      <c r="Z98" s="16"/>
      <c r="AI98" s="61"/>
      <c r="AP98" s="16"/>
      <c r="AY98" s="61"/>
      <c r="BF98" s="16"/>
      <c r="BO98" s="61"/>
      <c r="BP98" s="16"/>
      <c r="BR98" s="16"/>
      <c r="BS98" s="61"/>
      <c r="BT98" s="16"/>
      <c r="BV98" s="16"/>
      <c r="BW98" s="61"/>
      <c r="BX98" s="16"/>
      <c r="BZ98" s="16"/>
    </row>
    <row r="99" spans="2:78" ht="12.75" x14ac:dyDescent="0.2">
      <c r="B99" s="61"/>
      <c r="C99" s="61"/>
      <c r="E99" s="141"/>
      <c r="F99" s="141"/>
      <c r="J99" s="16"/>
      <c r="S99" s="61"/>
      <c r="Z99" s="16"/>
      <c r="AI99" s="61"/>
      <c r="AP99" s="16"/>
      <c r="AY99" s="61"/>
      <c r="BF99" s="16"/>
      <c r="BO99" s="61"/>
      <c r="BP99" s="16"/>
      <c r="BR99" s="16"/>
      <c r="BS99" s="61"/>
      <c r="BT99" s="16"/>
      <c r="BV99" s="16"/>
      <c r="BW99" s="61"/>
      <c r="BX99" s="16"/>
      <c r="BZ99" s="16"/>
    </row>
    <row r="100" spans="2:78" ht="12.75" x14ac:dyDescent="0.2">
      <c r="B100" s="61"/>
      <c r="C100" s="61"/>
      <c r="E100" s="141"/>
      <c r="F100" s="141"/>
      <c r="J100" s="16"/>
      <c r="S100" s="61"/>
      <c r="Z100" s="16"/>
      <c r="AI100" s="61"/>
      <c r="AP100" s="16"/>
      <c r="AY100" s="61"/>
      <c r="BF100" s="16"/>
      <c r="BO100" s="61"/>
      <c r="BP100" s="16"/>
      <c r="BR100" s="16"/>
      <c r="BS100" s="61"/>
      <c r="BT100" s="16"/>
      <c r="BV100" s="16"/>
      <c r="BW100" s="61"/>
      <c r="BX100" s="16"/>
      <c r="BZ100" s="16"/>
    </row>
    <row r="101" spans="2:78" ht="12.75" x14ac:dyDescent="0.2">
      <c r="B101" s="61"/>
      <c r="C101" s="61"/>
      <c r="E101" s="141"/>
      <c r="F101" s="141"/>
      <c r="J101" s="16"/>
      <c r="S101" s="61"/>
      <c r="Z101" s="16"/>
      <c r="AI101" s="61"/>
      <c r="AP101" s="16"/>
      <c r="AY101" s="61"/>
      <c r="BF101" s="16"/>
      <c r="BO101" s="61"/>
      <c r="BP101" s="16"/>
      <c r="BR101" s="16"/>
      <c r="BS101" s="61"/>
      <c r="BT101" s="16"/>
      <c r="BV101" s="16"/>
      <c r="BW101" s="61"/>
      <c r="BX101" s="16"/>
      <c r="BZ101" s="16"/>
    </row>
    <row r="102" spans="2:78" ht="12.75" x14ac:dyDescent="0.2">
      <c r="B102" s="61"/>
      <c r="C102" s="61"/>
      <c r="E102" s="141"/>
      <c r="F102" s="141"/>
      <c r="J102" s="16"/>
      <c r="S102" s="61"/>
      <c r="Z102" s="16"/>
      <c r="AI102" s="61"/>
      <c r="AP102" s="16"/>
      <c r="AY102" s="61"/>
      <c r="BF102" s="16"/>
      <c r="BO102" s="61"/>
      <c r="BP102" s="16"/>
      <c r="BR102" s="16"/>
      <c r="BS102" s="61"/>
      <c r="BT102" s="16"/>
      <c r="BV102" s="16"/>
      <c r="BW102" s="61"/>
      <c r="BX102" s="16"/>
      <c r="BZ102" s="16"/>
    </row>
    <row r="103" spans="2:78" ht="12.75" x14ac:dyDescent="0.2">
      <c r="B103" s="61"/>
      <c r="C103" s="61"/>
      <c r="E103" s="141"/>
      <c r="F103" s="141"/>
      <c r="J103" s="16"/>
      <c r="S103" s="61"/>
      <c r="Z103" s="16"/>
      <c r="AI103" s="61"/>
      <c r="AP103" s="16"/>
      <c r="AY103" s="61"/>
      <c r="BF103" s="16"/>
      <c r="BO103" s="61"/>
      <c r="BP103" s="16"/>
      <c r="BR103" s="16"/>
      <c r="BS103" s="61"/>
      <c r="BT103" s="16"/>
      <c r="BV103" s="16"/>
      <c r="BW103" s="61"/>
      <c r="BX103" s="16"/>
      <c r="BZ103" s="16"/>
    </row>
    <row r="104" spans="2:78" ht="12.75" x14ac:dyDescent="0.2">
      <c r="B104" s="61"/>
      <c r="C104" s="61"/>
      <c r="E104" s="141"/>
      <c r="F104" s="141"/>
      <c r="J104" s="16"/>
      <c r="S104" s="61"/>
      <c r="Z104" s="16"/>
      <c r="AI104" s="61"/>
      <c r="AP104" s="16"/>
      <c r="AY104" s="61"/>
      <c r="BF104" s="16"/>
      <c r="BO104" s="61"/>
      <c r="BP104" s="16"/>
      <c r="BR104" s="16"/>
      <c r="BS104" s="61"/>
      <c r="BT104" s="16"/>
      <c r="BV104" s="16"/>
      <c r="BW104" s="61"/>
      <c r="BX104" s="16"/>
      <c r="BZ104" s="16"/>
    </row>
    <row r="105" spans="2:78" ht="12.75" x14ac:dyDescent="0.2">
      <c r="B105" s="61"/>
      <c r="C105" s="61"/>
      <c r="E105" s="141"/>
      <c r="F105" s="141"/>
      <c r="J105" s="16"/>
      <c r="S105" s="61"/>
      <c r="Z105" s="16"/>
      <c r="AI105" s="61"/>
      <c r="AP105" s="16"/>
      <c r="AY105" s="61"/>
      <c r="BF105" s="16"/>
      <c r="BO105" s="61"/>
      <c r="BP105" s="16"/>
      <c r="BR105" s="16"/>
      <c r="BS105" s="61"/>
      <c r="BT105" s="16"/>
      <c r="BV105" s="16"/>
      <c r="BW105" s="61"/>
      <c r="BX105" s="16"/>
      <c r="BZ105" s="16"/>
    </row>
    <row r="106" spans="2:78" ht="12.75" x14ac:dyDescent="0.2">
      <c r="B106" s="61"/>
      <c r="C106" s="61"/>
      <c r="E106" s="141"/>
      <c r="F106" s="141"/>
      <c r="J106" s="16"/>
      <c r="S106" s="61"/>
      <c r="Z106" s="16"/>
      <c r="AI106" s="61"/>
      <c r="AP106" s="16"/>
      <c r="AY106" s="61"/>
      <c r="BF106" s="16"/>
      <c r="BO106" s="61"/>
      <c r="BP106" s="16"/>
      <c r="BR106" s="16"/>
      <c r="BS106" s="61"/>
      <c r="BT106" s="16"/>
      <c r="BV106" s="16"/>
      <c r="BW106" s="61"/>
      <c r="BX106" s="16"/>
      <c r="BZ106" s="16"/>
    </row>
    <row r="107" spans="2:78" ht="12.75" x14ac:dyDescent="0.2">
      <c r="B107" s="61"/>
      <c r="C107" s="61"/>
      <c r="E107" s="141"/>
      <c r="F107" s="141"/>
      <c r="J107" s="16"/>
      <c r="S107" s="61"/>
      <c r="Z107" s="16"/>
      <c r="AI107" s="61"/>
      <c r="AP107" s="16"/>
      <c r="AY107" s="61"/>
      <c r="BF107" s="16"/>
      <c r="BO107" s="61"/>
      <c r="BP107" s="16"/>
      <c r="BR107" s="16"/>
      <c r="BS107" s="61"/>
      <c r="BT107" s="16"/>
      <c r="BV107" s="16"/>
      <c r="BW107" s="61"/>
      <c r="BX107" s="16"/>
      <c r="BZ107" s="16"/>
    </row>
    <row r="108" spans="2:78" ht="12.75" x14ac:dyDescent="0.2">
      <c r="B108" s="61"/>
      <c r="C108" s="61"/>
      <c r="E108" s="141"/>
      <c r="F108" s="141"/>
      <c r="J108" s="16"/>
      <c r="S108" s="61"/>
      <c r="Z108" s="16"/>
      <c r="AI108" s="61"/>
      <c r="AP108" s="16"/>
      <c r="AY108" s="61"/>
      <c r="BF108" s="16"/>
      <c r="BO108" s="61"/>
      <c r="BP108" s="16"/>
      <c r="BR108" s="16"/>
      <c r="BS108" s="61"/>
      <c r="BT108" s="16"/>
      <c r="BV108" s="16"/>
      <c r="BW108" s="61"/>
      <c r="BX108" s="16"/>
      <c r="BZ108" s="16"/>
    </row>
    <row r="109" spans="2:78" ht="12.75" x14ac:dyDescent="0.2">
      <c r="B109" s="61"/>
      <c r="C109" s="61"/>
      <c r="E109" s="141"/>
      <c r="F109" s="141"/>
      <c r="J109" s="16"/>
      <c r="S109" s="61"/>
      <c r="Z109" s="16"/>
      <c r="AI109" s="61"/>
      <c r="AP109" s="16"/>
      <c r="AY109" s="61"/>
      <c r="BF109" s="16"/>
      <c r="BO109" s="61"/>
      <c r="BP109" s="16"/>
      <c r="BR109" s="16"/>
      <c r="BS109" s="61"/>
      <c r="BT109" s="16"/>
      <c r="BV109" s="16"/>
      <c r="BW109" s="61"/>
      <c r="BX109" s="16"/>
      <c r="BZ109" s="16"/>
    </row>
    <row r="110" spans="2:78" ht="12.75" x14ac:dyDescent="0.2">
      <c r="B110" s="61"/>
      <c r="C110" s="61"/>
      <c r="E110" s="141"/>
      <c r="F110" s="141"/>
      <c r="J110" s="16"/>
      <c r="S110" s="61"/>
      <c r="Z110" s="16"/>
      <c r="AI110" s="61"/>
      <c r="AP110" s="16"/>
      <c r="AY110" s="61"/>
      <c r="BF110" s="16"/>
      <c r="BO110" s="61"/>
      <c r="BP110" s="16"/>
      <c r="BR110" s="16"/>
      <c r="BS110" s="61"/>
      <c r="BT110" s="16"/>
      <c r="BV110" s="16"/>
      <c r="BW110" s="61"/>
      <c r="BX110" s="16"/>
      <c r="BZ110" s="16"/>
    </row>
    <row r="111" spans="2:78" ht="12.75" x14ac:dyDescent="0.2">
      <c r="B111" s="61"/>
      <c r="C111" s="61"/>
      <c r="E111" s="141"/>
      <c r="F111" s="141"/>
      <c r="J111" s="16"/>
      <c r="S111" s="61"/>
      <c r="Z111" s="16"/>
      <c r="AI111" s="61"/>
      <c r="AP111" s="16"/>
      <c r="AY111" s="61"/>
      <c r="BF111" s="16"/>
      <c r="BO111" s="61"/>
      <c r="BP111" s="16"/>
      <c r="BR111" s="16"/>
      <c r="BS111" s="61"/>
      <c r="BT111" s="16"/>
      <c r="BV111" s="16"/>
      <c r="BW111" s="61"/>
      <c r="BX111" s="16"/>
      <c r="BZ111" s="16"/>
    </row>
    <row r="112" spans="2:78" ht="12.75" x14ac:dyDescent="0.2">
      <c r="B112" s="61"/>
      <c r="C112" s="61"/>
      <c r="E112" s="141"/>
      <c r="F112" s="141"/>
      <c r="J112" s="16"/>
      <c r="S112" s="61"/>
      <c r="Z112" s="16"/>
      <c r="AI112" s="61"/>
      <c r="AP112" s="16"/>
      <c r="AY112" s="61"/>
      <c r="BF112" s="16"/>
      <c r="BO112" s="61"/>
      <c r="BP112" s="16"/>
      <c r="BR112" s="16"/>
      <c r="BS112" s="61"/>
      <c r="BT112" s="16"/>
      <c r="BV112" s="16"/>
      <c r="BW112" s="61"/>
      <c r="BX112" s="16"/>
      <c r="BZ112" s="16"/>
    </row>
    <row r="113" spans="2:78" ht="12.75" x14ac:dyDescent="0.2">
      <c r="B113" s="61"/>
      <c r="C113" s="61"/>
      <c r="E113" s="141"/>
      <c r="F113" s="141"/>
      <c r="J113" s="16"/>
      <c r="S113" s="61"/>
      <c r="Z113" s="16"/>
      <c r="AI113" s="61"/>
      <c r="AP113" s="16"/>
      <c r="AY113" s="61"/>
      <c r="BF113" s="16"/>
      <c r="BO113" s="61"/>
      <c r="BP113" s="16"/>
      <c r="BR113" s="16"/>
      <c r="BS113" s="61"/>
      <c r="BT113" s="16"/>
      <c r="BV113" s="16"/>
      <c r="BW113" s="61"/>
      <c r="BX113" s="16"/>
      <c r="BZ113" s="16"/>
    </row>
    <row r="114" spans="2:78" ht="12.75" x14ac:dyDescent="0.2">
      <c r="B114" s="61"/>
      <c r="C114" s="61"/>
      <c r="E114" s="141"/>
      <c r="F114" s="141"/>
      <c r="J114" s="16"/>
      <c r="S114" s="61"/>
      <c r="Z114" s="16"/>
      <c r="AI114" s="61"/>
      <c r="AP114" s="16"/>
      <c r="AY114" s="61"/>
      <c r="BF114" s="16"/>
      <c r="BO114" s="61"/>
      <c r="BP114" s="16"/>
      <c r="BR114" s="16"/>
      <c r="BS114" s="61"/>
      <c r="BT114" s="16"/>
      <c r="BV114" s="16"/>
      <c r="BW114" s="61"/>
      <c r="BX114" s="16"/>
      <c r="BZ114" s="16"/>
    </row>
    <row r="115" spans="2:78" ht="12.75" x14ac:dyDescent="0.2">
      <c r="B115" s="61"/>
      <c r="C115" s="61"/>
      <c r="E115" s="141"/>
      <c r="F115" s="141"/>
      <c r="J115" s="16"/>
      <c r="S115" s="61"/>
      <c r="Z115" s="16"/>
      <c r="AI115" s="61"/>
      <c r="AP115" s="16"/>
      <c r="AY115" s="61"/>
      <c r="BF115" s="16"/>
      <c r="BO115" s="61"/>
      <c r="BP115" s="16"/>
      <c r="BR115" s="16"/>
      <c r="BS115" s="61"/>
      <c r="BT115" s="16"/>
      <c r="BV115" s="16"/>
      <c r="BW115" s="61"/>
      <c r="BX115" s="16"/>
      <c r="BZ115" s="16"/>
    </row>
    <row r="116" spans="2:78" ht="12.75" x14ac:dyDescent="0.2">
      <c r="B116" s="61"/>
      <c r="C116" s="61"/>
      <c r="E116" s="141"/>
      <c r="F116" s="141"/>
      <c r="J116" s="16"/>
      <c r="S116" s="61"/>
      <c r="Z116" s="16"/>
      <c r="AI116" s="61"/>
      <c r="AP116" s="16"/>
      <c r="AY116" s="61"/>
      <c r="BF116" s="16"/>
      <c r="BO116" s="61"/>
      <c r="BP116" s="16"/>
      <c r="BR116" s="16"/>
      <c r="BS116" s="61"/>
      <c r="BT116" s="16"/>
      <c r="BV116" s="16"/>
      <c r="BW116" s="61"/>
      <c r="BX116" s="16"/>
      <c r="BZ116" s="16"/>
    </row>
    <row r="117" spans="2:78" ht="12.75" x14ac:dyDescent="0.2">
      <c r="B117" s="61"/>
      <c r="C117" s="61"/>
      <c r="E117" s="141"/>
      <c r="F117" s="141"/>
      <c r="J117" s="16"/>
      <c r="S117" s="61"/>
      <c r="Z117" s="16"/>
      <c r="AI117" s="61"/>
      <c r="AP117" s="16"/>
      <c r="AY117" s="61"/>
      <c r="BF117" s="16"/>
      <c r="BO117" s="61"/>
      <c r="BP117" s="16"/>
      <c r="BR117" s="16"/>
      <c r="BS117" s="61"/>
      <c r="BT117" s="16"/>
      <c r="BV117" s="16"/>
      <c r="BW117" s="61"/>
      <c r="BX117" s="16"/>
      <c r="BZ117" s="16"/>
    </row>
    <row r="118" spans="2:78" ht="12.75" x14ac:dyDescent="0.2">
      <c r="B118" s="61"/>
      <c r="C118" s="61"/>
      <c r="E118" s="141"/>
      <c r="F118" s="141"/>
      <c r="J118" s="16"/>
      <c r="S118" s="61"/>
      <c r="Z118" s="16"/>
      <c r="AI118" s="61"/>
      <c r="AP118" s="16"/>
      <c r="AY118" s="61"/>
      <c r="BF118" s="16"/>
      <c r="BO118" s="61"/>
      <c r="BP118" s="16"/>
      <c r="BR118" s="16"/>
      <c r="BS118" s="61"/>
      <c r="BT118" s="16"/>
      <c r="BV118" s="16"/>
      <c r="BW118" s="61"/>
      <c r="BX118" s="16"/>
      <c r="BZ118" s="16"/>
    </row>
    <row r="119" spans="2:78" ht="12.75" x14ac:dyDescent="0.2">
      <c r="B119" s="61"/>
      <c r="C119" s="61"/>
      <c r="E119" s="141"/>
      <c r="F119" s="141"/>
      <c r="J119" s="16"/>
      <c r="S119" s="61"/>
      <c r="Z119" s="16"/>
      <c r="AI119" s="61"/>
      <c r="AP119" s="16"/>
      <c r="AY119" s="61"/>
      <c r="BF119" s="16"/>
      <c r="BO119" s="61"/>
      <c r="BP119" s="16"/>
      <c r="BR119" s="16"/>
      <c r="BS119" s="61"/>
      <c r="BT119" s="16"/>
      <c r="BV119" s="16"/>
      <c r="BW119" s="61"/>
      <c r="BX119" s="16"/>
      <c r="BZ119" s="16"/>
    </row>
    <row r="120" spans="2:78" ht="12.75" x14ac:dyDescent="0.2">
      <c r="B120" s="61"/>
      <c r="C120" s="61"/>
      <c r="E120" s="141"/>
      <c r="F120" s="141"/>
      <c r="J120" s="16"/>
      <c r="S120" s="61"/>
      <c r="Z120" s="16"/>
      <c r="AI120" s="61"/>
      <c r="AP120" s="16"/>
      <c r="AY120" s="61"/>
      <c r="BF120" s="16"/>
      <c r="BO120" s="61"/>
      <c r="BP120" s="16"/>
      <c r="BR120" s="16"/>
      <c r="BS120" s="61"/>
      <c r="BT120" s="16"/>
      <c r="BV120" s="16"/>
      <c r="BW120" s="61"/>
      <c r="BX120" s="16"/>
      <c r="BZ120" s="16"/>
    </row>
    <row r="121" spans="2:78" ht="12.75" x14ac:dyDescent="0.2">
      <c r="B121" s="61"/>
      <c r="C121" s="61"/>
      <c r="E121" s="141"/>
      <c r="F121" s="141"/>
      <c r="J121" s="16"/>
      <c r="S121" s="61"/>
      <c r="Z121" s="16"/>
      <c r="AI121" s="61"/>
      <c r="AP121" s="16"/>
      <c r="AY121" s="61"/>
      <c r="BF121" s="16"/>
      <c r="BO121" s="61"/>
      <c r="BP121" s="16"/>
      <c r="BR121" s="16"/>
      <c r="BS121" s="61"/>
      <c r="BT121" s="16"/>
      <c r="BV121" s="16"/>
      <c r="BW121" s="61"/>
      <c r="BX121" s="16"/>
      <c r="BZ121" s="16"/>
    </row>
    <row r="122" spans="2:78" ht="12.75" x14ac:dyDescent="0.2">
      <c r="B122" s="61"/>
      <c r="C122" s="61"/>
      <c r="E122" s="141"/>
      <c r="F122" s="141"/>
      <c r="J122" s="16"/>
      <c r="S122" s="61"/>
      <c r="Z122" s="16"/>
      <c r="AI122" s="61"/>
      <c r="AP122" s="16"/>
      <c r="AY122" s="61"/>
      <c r="BF122" s="16"/>
      <c r="BO122" s="61"/>
      <c r="BP122" s="16"/>
      <c r="BR122" s="16"/>
      <c r="BS122" s="61"/>
      <c r="BT122" s="16"/>
      <c r="BV122" s="16"/>
      <c r="BW122" s="61"/>
      <c r="BX122" s="16"/>
      <c r="BZ122" s="16"/>
    </row>
    <row r="123" spans="2:78" ht="12.75" x14ac:dyDescent="0.2">
      <c r="B123" s="61"/>
      <c r="C123" s="61"/>
      <c r="E123" s="141"/>
      <c r="F123" s="141"/>
      <c r="J123" s="16"/>
      <c r="S123" s="61"/>
      <c r="Z123" s="16"/>
      <c r="AI123" s="61"/>
      <c r="AP123" s="16"/>
      <c r="AY123" s="61"/>
      <c r="BF123" s="16"/>
      <c r="BO123" s="61"/>
      <c r="BP123" s="16"/>
      <c r="BR123" s="16"/>
      <c r="BS123" s="61"/>
      <c r="BT123" s="16"/>
      <c r="BV123" s="16"/>
      <c r="BW123" s="61"/>
      <c r="BX123" s="16"/>
      <c r="BZ123" s="16"/>
    </row>
    <row r="124" spans="2:78" ht="12.75" x14ac:dyDescent="0.2">
      <c r="B124" s="61"/>
      <c r="C124" s="61"/>
      <c r="E124" s="141"/>
      <c r="F124" s="141"/>
      <c r="J124" s="16"/>
      <c r="S124" s="61"/>
      <c r="Z124" s="16"/>
      <c r="AI124" s="61"/>
      <c r="AP124" s="16"/>
      <c r="AY124" s="61"/>
      <c r="BF124" s="16"/>
      <c r="BO124" s="61"/>
      <c r="BP124" s="16"/>
      <c r="BR124" s="16"/>
      <c r="BS124" s="61"/>
      <c r="BT124" s="16"/>
      <c r="BV124" s="16"/>
      <c r="BW124" s="61"/>
      <c r="BX124" s="16"/>
      <c r="BZ124" s="16"/>
    </row>
    <row r="125" spans="2:78" ht="12.75" x14ac:dyDescent="0.2">
      <c r="B125" s="61"/>
      <c r="C125" s="61"/>
      <c r="E125" s="141"/>
      <c r="F125" s="141"/>
      <c r="J125" s="16"/>
      <c r="S125" s="61"/>
      <c r="Z125" s="16"/>
      <c r="AI125" s="61"/>
      <c r="AP125" s="16"/>
      <c r="AY125" s="61"/>
      <c r="BF125" s="16"/>
      <c r="BO125" s="61"/>
      <c r="BP125" s="16"/>
      <c r="BR125" s="16"/>
      <c r="BS125" s="61"/>
      <c r="BT125" s="16"/>
      <c r="BV125" s="16"/>
      <c r="BW125" s="61"/>
      <c r="BX125" s="16"/>
      <c r="BZ125" s="16"/>
    </row>
    <row r="126" spans="2:78" ht="12.75" x14ac:dyDescent="0.2">
      <c r="B126" s="61"/>
      <c r="C126" s="61"/>
      <c r="E126" s="141"/>
      <c r="F126" s="141"/>
      <c r="J126" s="16"/>
      <c r="S126" s="61"/>
      <c r="Z126" s="16"/>
      <c r="AI126" s="61"/>
      <c r="AP126" s="16"/>
      <c r="AY126" s="61"/>
      <c r="BF126" s="16"/>
      <c r="BO126" s="61"/>
      <c r="BP126" s="16"/>
      <c r="BR126" s="16"/>
      <c r="BS126" s="61"/>
      <c r="BT126" s="16"/>
      <c r="BV126" s="16"/>
      <c r="BW126" s="61"/>
      <c r="BX126" s="16"/>
      <c r="BZ126" s="16"/>
    </row>
    <row r="127" spans="2:78" ht="12.75" x14ac:dyDescent="0.2">
      <c r="B127" s="61"/>
      <c r="C127" s="61"/>
      <c r="E127" s="141"/>
      <c r="F127" s="141"/>
      <c r="J127" s="16"/>
      <c r="S127" s="61"/>
      <c r="Z127" s="16"/>
      <c r="AI127" s="61"/>
      <c r="AP127" s="16"/>
      <c r="AY127" s="61"/>
      <c r="BF127" s="16"/>
      <c r="BO127" s="61"/>
      <c r="BP127" s="16"/>
      <c r="BR127" s="16"/>
      <c r="BS127" s="61"/>
      <c r="BT127" s="16"/>
      <c r="BV127" s="16"/>
      <c r="BW127" s="61"/>
      <c r="BX127" s="16"/>
      <c r="BZ127" s="16"/>
    </row>
    <row r="128" spans="2:78" ht="12.75" x14ac:dyDescent="0.2">
      <c r="B128" s="61"/>
      <c r="C128" s="61"/>
      <c r="E128" s="141"/>
      <c r="F128" s="141"/>
      <c r="J128" s="16"/>
      <c r="S128" s="61"/>
      <c r="Z128" s="16"/>
      <c r="AI128" s="61"/>
      <c r="AP128" s="16"/>
      <c r="AY128" s="61"/>
      <c r="BF128" s="16"/>
      <c r="BO128" s="61"/>
      <c r="BP128" s="16"/>
      <c r="BR128" s="16"/>
      <c r="BS128" s="61"/>
      <c r="BT128" s="16"/>
      <c r="BV128" s="16"/>
      <c r="BW128" s="61"/>
      <c r="BX128" s="16"/>
      <c r="BZ128" s="16"/>
    </row>
    <row r="129" spans="2:78" ht="12.75" x14ac:dyDescent="0.2">
      <c r="B129" s="61"/>
      <c r="C129" s="61"/>
      <c r="E129" s="141"/>
      <c r="F129" s="141"/>
      <c r="J129" s="16"/>
      <c r="S129" s="61"/>
      <c r="Z129" s="16"/>
      <c r="AI129" s="61"/>
      <c r="AP129" s="16"/>
      <c r="AY129" s="61"/>
      <c r="BF129" s="16"/>
      <c r="BO129" s="61"/>
      <c r="BP129" s="16"/>
      <c r="BR129" s="16"/>
      <c r="BS129" s="61"/>
      <c r="BT129" s="16"/>
      <c r="BV129" s="16"/>
      <c r="BW129" s="61"/>
      <c r="BX129" s="16"/>
      <c r="BZ129" s="16"/>
    </row>
    <row r="130" spans="2:78" ht="12.75" x14ac:dyDescent="0.2">
      <c r="B130" s="61"/>
      <c r="C130" s="61"/>
      <c r="E130" s="141"/>
      <c r="F130" s="141"/>
      <c r="J130" s="16"/>
      <c r="S130" s="61"/>
      <c r="Z130" s="16"/>
      <c r="AI130" s="61"/>
      <c r="AP130" s="16"/>
      <c r="AY130" s="61"/>
      <c r="BF130" s="16"/>
      <c r="BO130" s="61"/>
      <c r="BP130" s="16"/>
      <c r="BR130" s="16"/>
      <c r="BS130" s="61"/>
      <c r="BT130" s="16"/>
      <c r="BV130" s="16"/>
      <c r="BW130" s="61"/>
      <c r="BX130" s="16"/>
      <c r="BZ130" s="16"/>
    </row>
    <row r="131" spans="2:78" ht="12.75" x14ac:dyDescent="0.2">
      <c r="B131" s="61"/>
      <c r="C131" s="61"/>
      <c r="E131" s="141"/>
      <c r="F131" s="141"/>
      <c r="J131" s="16"/>
      <c r="S131" s="61"/>
      <c r="Z131" s="16"/>
      <c r="AI131" s="61"/>
      <c r="AP131" s="16"/>
      <c r="AY131" s="61"/>
      <c r="BF131" s="16"/>
      <c r="BO131" s="61"/>
      <c r="BP131" s="16"/>
      <c r="BR131" s="16"/>
      <c r="BS131" s="61"/>
      <c r="BT131" s="16"/>
      <c r="BV131" s="16"/>
      <c r="BW131" s="61"/>
      <c r="BX131" s="16"/>
      <c r="BZ131" s="16"/>
    </row>
    <row r="132" spans="2:78" ht="12.75" x14ac:dyDescent="0.2">
      <c r="B132" s="61"/>
      <c r="C132" s="61"/>
      <c r="E132" s="141"/>
      <c r="F132" s="141"/>
      <c r="J132" s="16"/>
      <c r="S132" s="61"/>
      <c r="Z132" s="16"/>
      <c r="AI132" s="61"/>
      <c r="AP132" s="16"/>
      <c r="AY132" s="61"/>
      <c r="BF132" s="16"/>
      <c r="BO132" s="61"/>
      <c r="BP132" s="16"/>
      <c r="BR132" s="16"/>
      <c r="BS132" s="61"/>
      <c r="BT132" s="16"/>
      <c r="BV132" s="16"/>
      <c r="BW132" s="61"/>
      <c r="BX132" s="16"/>
      <c r="BZ132" s="16"/>
    </row>
    <row r="133" spans="2:78" ht="12.75" x14ac:dyDescent="0.2">
      <c r="B133" s="61"/>
      <c r="C133" s="61"/>
      <c r="E133" s="141"/>
      <c r="F133" s="141"/>
      <c r="J133" s="16"/>
      <c r="S133" s="61"/>
      <c r="Z133" s="16"/>
      <c r="AI133" s="61"/>
      <c r="AP133" s="16"/>
      <c r="AY133" s="61"/>
      <c r="BF133" s="16"/>
      <c r="BO133" s="61"/>
      <c r="BP133" s="16"/>
      <c r="BR133" s="16"/>
      <c r="BS133" s="61"/>
      <c r="BT133" s="16"/>
      <c r="BV133" s="16"/>
      <c r="BW133" s="61"/>
      <c r="BX133" s="16"/>
      <c r="BZ133" s="16"/>
    </row>
    <row r="134" spans="2:78" ht="12.75" x14ac:dyDescent="0.2">
      <c r="B134" s="61"/>
      <c r="C134" s="61"/>
      <c r="E134" s="141"/>
      <c r="F134" s="141"/>
      <c r="J134" s="16"/>
      <c r="S134" s="61"/>
      <c r="Z134" s="16"/>
      <c r="AI134" s="61"/>
      <c r="AP134" s="16"/>
      <c r="AY134" s="61"/>
      <c r="BF134" s="16"/>
      <c r="BO134" s="61"/>
      <c r="BP134" s="16"/>
      <c r="BR134" s="16"/>
      <c r="BS134" s="61"/>
      <c r="BT134" s="16"/>
      <c r="BV134" s="16"/>
      <c r="BW134" s="61"/>
      <c r="BX134" s="16"/>
      <c r="BZ134" s="16"/>
    </row>
    <row r="135" spans="2:78" ht="12.75" x14ac:dyDescent="0.2">
      <c r="B135" s="61"/>
      <c r="C135" s="61"/>
      <c r="E135" s="141"/>
      <c r="F135" s="141"/>
      <c r="J135" s="16"/>
      <c r="S135" s="61"/>
      <c r="Z135" s="16"/>
      <c r="AI135" s="61"/>
      <c r="AP135" s="16"/>
      <c r="AY135" s="61"/>
      <c r="BF135" s="16"/>
      <c r="BO135" s="61"/>
      <c r="BP135" s="16"/>
      <c r="BR135" s="16"/>
      <c r="BS135" s="61"/>
      <c r="BT135" s="16"/>
      <c r="BV135" s="16"/>
      <c r="BW135" s="61"/>
      <c r="BX135" s="16"/>
      <c r="BZ135" s="16"/>
    </row>
    <row r="136" spans="2:78" ht="12.75" x14ac:dyDescent="0.2">
      <c r="B136" s="61"/>
      <c r="C136" s="61"/>
      <c r="E136" s="141"/>
      <c r="F136" s="141"/>
      <c r="J136" s="16"/>
      <c r="S136" s="61"/>
      <c r="Z136" s="16"/>
      <c r="AI136" s="61"/>
      <c r="AP136" s="16"/>
      <c r="AY136" s="61"/>
      <c r="BF136" s="16"/>
      <c r="BO136" s="61"/>
      <c r="BP136" s="16"/>
      <c r="BR136" s="16"/>
      <c r="BS136" s="61"/>
      <c r="BT136" s="16"/>
      <c r="BV136" s="16"/>
      <c r="BW136" s="61"/>
      <c r="BX136" s="16"/>
      <c r="BZ136" s="16"/>
    </row>
    <row r="137" spans="2:78" ht="12.75" x14ac:dyDescent="0.2">
      <c r="B137" s="61"/>
      <c r="C137" s="61"/>
      <c r="E137" s="141"/>
      <c r="F137" s="141"/>
      <c r="J137" s="16"/>
      <c r="S137" s="61"/>
      <c r="Z137" s="16"/>
      <c r="AI137" s="61"/>
      <c r="AP137" s="16"/>
      <c r="AY137" s="61"/>
      <c r="BF137" s="16"/>
      <c r="BO137" s="61"/>
      <c r="BP137" s="16"/>
      <c r="BR137" s="16"/>
      <c r="BS137" s="61"/>
      <c r="BT137" s="16"/>
      <c r="BV137" s="16"/>
      <c r="BW137" s="61"/>
      <c r="BX137" s="16"/>
      <c r="BZ137" s="16"/>
    </row>
    <row r="138" spans="2:78" ht="12.75" x14ac:dyDescent="0.2">
      <c r="B138" s="61"/>
      <c r="C138" s="61"/>
      <c r="E138" s="141"/>
      <c r="F138" s="141"/>
      <c r="J138" s="16"/>
      <c r="S138" s="61"/>
      <c r="Z138" s="16"/>
      <c r="AI138" s="61"/>
      <c r="AP138" s="16"/>
      <c r="AY138" s="61"/>
      <c r="BF138" s="16"/>
      <c r="BO138" s="61"/>
      <c r="BP138" s="16"/>
      <c r="BR138" s="16"/>
      <c r="BS138" s="61"/>
      <c r="BT138" s="16"/>
      <c r="BV138" s="16"/>
      <c r="BW138" s="61"/>
      <c r="BX138" s="16"/>
      <c r="BZ138" s="16"/>
    </row>
    <row r="139" spans="2:78" ht="12.75" x14ac:dyDescent="0.2">
      <c r="B139" s="61"/>
      <c r="C139" s="61"/>
      <c r="E139" s="141"/>
      <c r="F139" s="141"/>
      <c r="J139" s="16"/>
      <c r="S139" s="61"/>
      <c r="Z139" s="16"/>
      <c r="AI139" s="61"/>
      <c r="AP139" s="16"/>
      <c r="AY139" s="61"/>
      <c r="BF139" s="16"/>
      <c r="BO139" s="61"/>
      <c r="BP139" s="16"/>
      <c r="BR139" s="16"/>
      <c r="BS139" s="61"/>
      <c r="BT139" s="16"/>
      <c r="BV139" s="16"/>
      <c r="BW139" s="61"/>
      <c r="BX139" s="16"/>
      <c r="BZ139" s="16"/>
    </row>
    <row r="140" spans="2:78" ht="12.75" x14ac:dyDescent="0.2">
      <c r="B140" s="61"/>
      <c r="C140" s="61"/>
      <c r="E140" s="141"/>
      <c r="F140" s="141"/>
      <c r="J140" s="16"/>
      <c r="S140" s="61"/>
      <c r="Z140" s="16"/>
      <c r="AI140" s="61"/>
      <c r="AP140" s="16"/>
      <c r="AY140" s="61"/>
      <c r="BF140" s="16"/>
      <c r="BO140" s="61"/>
      <c r="BP140" s="16"/>
      <c r="BR140" s="16"/>
      <c r="BS140" s="61"/>
      <c r="BT140" s="16"/>
      <c r="BV140" s="16"/>
      <c r="BW140" s="61"/>
      <c r="BX140" s="16"/>
      <c r="BZ140" s="16"/>
    </row>
    <row r="141" spans="2:78" ht="12.75" x14ac:dyDescent="0.2">
      <c r="B141" s="61"/>
      <c r="C141" s="61"/>
      <c r="E141" s="141"/>
      <c r="F141" s="141"/>
      <c r="J141" s="16"/>
      <c r="S141" s="61"/>
      <c r="Z141" s="16"/>
      <c r="AI141" s="61"/>
      <c r="AP141" s="16"/>
      <c r="AY141" s="61"/>
      <c r="BF141" s="16"/>
      <c r="BO141" s="61"/>
      <c r="BP141" s="16"/>
      <c r="BR141" s="16"/>
      <c r="BS141" s="61"/>
      <c r="BT141" s="16"/>
      <c r="BV141" s="16"/>
      <c r="BW141" s="61"/>
      <c r="BX141" s="16"/>
      <c r="BZ141" s="16"/>
    </row>
    <row r="142" spans="2:78" ht="12.75" x14ac:dyDescent="0.2">
      <c r="B142" s="61"/>
      <c r="C142" s="61"/>
      <c r="E142" s="141"/>
      <c r="F142" s="141"/>
      <c r="J142" s="16"/>
      <c r="S142" s="61"/>
      <c r="Z142" s="16"/>
      <c r="AI142" s="61"/>
      <c r="AP142" s="16"/>
      <c r="AY142" s="61"/>
      <c r="BF142" s="16"/>
      <c r="BO142" s="61"/>
      <c r="BP142" s="16"/>
      <c r="BR142" s="16"/>
      <c r="BS142" s="61"/>
      <c r="BT142" s="16"/>
      <c r="BV142" s="16"/>
      <c r="BW142" s="61"/>
      <c r="BX142" s="16"/>
      <c r="BZ142" s="16"/>
    </row>
    <row r="143" spans="2:78" ht="12.75" x14ac:dyDescent="0.2">
      <c r="B143" s="61"/>
      <c r="C143" s="61"/>
      <c r="E143" s="141"/>
      <c r="F143" s="141"/>
      <c r="J143" s="16"/>
      <c r="S143" s="61"/>
      <c r="Z143" s="16"/>
      <c r="AI143" s="61"/>
      <c r="AP143" s="16"/>
      <c r="AY143" s="61"/>
      <c r="BF143" s="16"/>
      <c r="BO143" s="61"/>
      <c r="BP143" s="16"/>
      <c r="BR143" s="16"/>
      <c r="BS143" s="61"/>
      <c r="BT143" s="16"/>
      <c r="BV143" s="16"/>
      <c r="BW143" s="61"/>
      <c r="BX143" s="16"/>
      <c r="BZ143" s="16"/>
    </row>
    <row r="144" spans="2:78" ht="12.75" x14ac:dyDescent="0.2">
      <c r="B144" s="61"/>
      <c r="C144" s="61"/>
      <c r="E144" s="141"/>
      <c r="F144" s="141"/>
      <c r="J144" s="16"/>
      <c r="S144" s="61"/>
      <c r="Z144" s="16"/>
      <c r="AI144" s="61"/>
      <c r="AP144" s="16"/>
      <c r="AY144" s="61"/>
      <c r="BF144" s="16"/>
      <c r="BO144" s="61"/>
      <c r="BP144" s="16"/>
      <c r="BR144" s="16"/>
      <c r="BS144" s="61"/>
      <c r="BT144" s="16"/>
      <c r="BV144" s="16"/>
      <c r="BW144" s="61"/>
      <c r="BX144" s="16"/>
      <c r="BZ144" s="16"/>
    </row>
    <row r="145" spans="2:78" ht="12.75" x14ac:dyDescent="0.2">
      <c r="B145" s="61"/>
      <c r="C145" s="61"/>
      <c r="E145" s="141"/>
      <c r="F145" s="141"/>
      <c r="J145" s="16"/>
      <c r="S145" s="61"/>
      <c r="Z145" s="16"/>
      <c r="AI145" s="61"/>
      <c r="AP145" s="16"/>
      <c r="AY145" s="61"/>
      <c r="BF145" s="16"/>
      <c r="BO145" s="61"/>
      <c r="BP145" s="16"/>
      <c r="BR145" s="16"/>
      <c r="BS145" s="61"/>
      <c r="BT145" s="16"/>
      <c r="BV145" s="16"/>
      <c r="BW145" s="61"/>
      <c r="BX145" s="16"/>
      <c r="BZ145" s="16"/>
    </row>
    <row r="146" spans="2:78" ht="12.75" x14ac:dyDescent="0.2">
      <c r="B146" s="61"/>
      <c r="C146" s="61"/>
      <c r="E146" s="141"/>
      <c r="F146" s="141"/>
      <c r="J146" s="16"/>
      <c r="S146" s="61"/>
      <c r="Z146" s="16"/>
      <c r="AI146" s="61"/>
      <c r="AP146" s="16"/>
      <c r="AY146" s="61"/>
      <c r="BF146" s="16"/>
      <c r="BO146" s="61"/>
      <c r="BP146" s="16"/>
      <c r="BR146" s="16"/>
      <c r="BS146" s="61"/>
      <c r="BT146" s="16"/>
      <c r="BV146" s="16"/>
      <c r="BW146" s="61"/>
      <c r="BX146" s="16"/>
      <c r="BZ146" s="16"/>
    </row>
    <row r="147" spans="2:78" ht="12.75" x14ac:dyDescent="0.2">
      <c r="B147" s="61"/>
      <c r="C147" s="61"/>
      <c r="E147" s="141"/>
      <c r="F147" s="141"/>
      <c r="J147" s="16"/>
      <c r="S147" s="61"/>
      <c r="Z147" s="16"/>
      <c r="AI147" s="61"/>
      <c r="AP147" s="16"/>
      <c r="AY147" s="61"/>
      <c r="BF147" s="16"/>
      <c r="BO147" s="61"/>
      <c r="BP147" s="16"/>
      <c r="BR147" s="16"/>
      <c r="BS147" s="61"/>
      <c r="BT147" s="16"/>
      <c r="BV147" s="16"/>
      <c r="BW147" s="61"/>
      <c r="BX147" s="16"/>
      <c r="BZ147" s="16"/>
    </row>
    <row r="148" spans="2:78" ht="12.75" x14ac:dyDescent="0.2">
      <c r="B148" s="61"/>
      <c r="C148" s="61"/>
      <c r="E148" s="141"/>
      <c r="F148" s="141"/>
      <c r="J148" s="16"/>
      <c r="S148" s="61"/>
      <c r="Z148" s="16"/>
      <c r="AI148" s="61"/>
      <c r="AP148" s="16"/>
      <c r="AY148" s="61"/>
      <c r="BF148" s="16"/>
      <c r="BO148" s="61"/>
      <c r="BP148" s="16"/>
      <c r="BR148" s="16"/>
      <c r="BS148" s="61"/>
      <c r="BT148" s="16"/>
      <c r="BV148" s="16"/>
      <c r="BW148" s="61"/>
      <c r="BX148" s="16"/>
      <c r="BZ148" s="16"/>
    </row>
    <row r="149" spans="2:78" ht="12.75" x14ac:dyDescent="0.2">
      <c r="B149" s="61"/>
      <c r="C149" s="61"/>
      <c r="E149" s="141"/>
      <c r="F149" s="141"/>
      <c r="J149" s="16"/>
      <c r="S149" s="61"/>
      <c r="Z149" s="16"/>
      <c r="AI149" s="61"/>
      <c r="AP149" s="16"/>
      <c r="AY149" s="61"/>
      <c r="BF149" s="16"/>
      <c r="BO149" s="61"/>
      <c r="BP149" s="16"/>
      <c r="BR149" s="16"/>
      <c r="BS149" s="61"/>
      <c r="BT149" s="16"/>
      <c r="BV149" s="16"/>
      <c r="BW149" s="61"/>
      <c r="BX149" s="16"/>
      <c r="BZ149" s="16"/>
    </row>
    <row r="150" spans="2:78" ht="12.75" x14ac:dyDescent="0.2">
      <c r="B150" s="61"/>
      <c r="C150" s="61"/>
      <c r="E150" s="141"/>
      <c r="F150" s="141"/>
      <c r="J150" s="16"/>
      <c r="S150" s="61"/>
      <c r="Z150" s="16"/>
      <c r="AI150" s="61"/>
      <c r="AP150" s="16"/>
      <c r="AY150" s="61"/>
      <c r="BF150" s="16"/>
      <c r="BO150" s="61"/>
      <c r="BP150" s="16"/>
      <c r="BR150" s="16"/>
      <c r="BS150" s="61"/>
      <c r="BT150" s="16"/>
      <c r="BV150" s="16"/>
      <c r="BW150" s="61"/>
      <c r="BX150" s="16"/>
      <c r="BZ150" s="16"/>
    </row>
    <row r="151" spans="2:78" ht="12.75" x14ac:dyDescent="0.2">
      <c r="B151" s="61"/>
      <c r="C151" s="61"/>
      <c r="E151" s="141"/>
      <c r="F151" s="141"/>
      <c r="J151" s="16"/>
      <c r="S151" s="61"/>
      <c r="Z151" s="16"/>
      <c r="AI151" s="61"/>
      <c r="AP151" s="16"/>
      <c r="AY151" s="61"/>
      <c r="BF151" s="16"/>
      <c r="BO151" s="61"/>
      <c r="BP151" s="16"/>
      <c r="BR151" s="16"/>
      <c r="BS151" s="61"/>
      <c r="BT151" s="16"/>
      <c r="BV151" s="16"/>
      <c r="BW151" s="61"/>
      <c r="BX151" s="16"/>
      <c r="BZ151" s="16"/>
    </row>
    <row r="152" spans="2:78" ht="12.75" x14ac:dyDescent="0.2">
      <c r="B152" s="61"/>
      <c r="C152" s="61"/>
      <c r="E152" s="141"/>
      <c r="F152" s="141"/>
      <c r="J152" s="16"/>
      <c r="S152" s="61"/>
      <c r="Z152" s="16"/>
      <c r="AI152" s="61"/>
      <c r="AP152" s="16"/>
      <c r="AY152" s="61"/>
      <c r="BF152" s="16"/>
      <c r="BO152" s="61"/>
      <c r="BP152" s="16"/>
      <c r="BR152" s="16"/>
      <c r="BS152" s="61"/>
      <c r="BT152" s="16"/>
      <c r="BV152" s="16"/>
      <c r="BW152" s="61"/>
      <c r="BX152" s="16"/>
      <c r="BZ152" s="16"/>
    </row>
    <row r="153" spans="2:78" ht="12.75" x14ac:dyDescent="0.2">
      <c r="B153" s="61"/>
      <c r="C153" s="61"/>
      <c r="E153" s="141"/>
      <c r="F153" s="141"/>
      <c r="J153" s="16"/>
      <c r="S153" s="61"/>
      <c r="Z153" s="16"/>
      <c r="AI153" s="61"/>
      <c r="AP153" s="16"/>
      <c r="AY153" s="61"/>
      <c r="BF153" s="16"/>
      <c r="BO153" s="61"/>
      <c r="BP153" s="16"/>
      <c r="BR153" s="16"/>
      <c r="BS153" s="61"/>
      <c r="BT153" s="16"/>
      <c r="BV153" s="16"/>
      <c r="BW153" s="61"/>
      <c r="BX153" s="16"/>
      <c r="BZ153" s="16"/>
    </row>
    <row r="154" spans="2:78" ht="12.75" x14ac:dyDescent="0.2">
      <c r="B154" s="61"/>
      <c r="C154" s="61"/>
      <c r="E154" s="141"/>
      <c r="F154" s="141"/>
      <c r="J154" s="16"/>
      <c r="S154" s="61"/>
      <c r="Z154" s="16"/>
      <c r="AI154" s="61"/>
      <c r="AP154" s="16"/>
      <c r="AY154" s="61"/>
      <c r="BF154" s="16"/>
      <c r="BO154" s="61"/>
      <c r="BP154" s="16"/>
      <c r="BR154" s="16"/>
      <c r="BS154" s="61"/>
      <c r="BT154" s="16"/>
      <c r="BV154" s="16"/>
      <c r="BW154" s="61"/>
      <c r="BX154" s="16"/>
      <c r="BZ154" s="16"/>
    </row>
    <row r="155" spans="2:78" ht="12.75" x14ac:dyDescent="0.2">
      <c r="B155" s="61"/>
      <c r="C155" s="61"/>
      <c r="E155" s="141"/>
      <c r="F155" s="141"/>
      <c r="J155" s="16"/>
      <c r="S155" s="61"/>
      <c r="Z155" s="16"/>
      <c r="AI155" s="61"/>
      <c r="AP155" s="16"/>
      <c r="AY155" s="61"/>
      <c r="BF155" s="16"/>
      <c r="BO155" s="61"/>
      <c r="BP155" s="16"/>
      <c r="BR155" s="16"/>
      <c r="BS155" s="61"/>
      <c r="BT155" s="16"/>
      <c r="BV155" s="16"/>
      <c r="BW155" s="61"/>
      <c r="BX155" s="16"/>
      <c r="BZ155" s="16"/>
    </row>
    <row r="156" spans="2:78" ht="12.75" x14ac:dyDescent="0.2">
      <c r="B156" s="61"/>
      <c r="C156" s="61"/>
      <c r="E156" s="141"/>
      <c r="F156" s="141"/>
      <c r="J156" s="16"/>
      <c r="S156" s="61"/>
      <c r="Z156" s="16"/>
      <c r="AI156" s="61"/>
      <c r="AP156" s="16"/>
      <c r="AY156" s="61"/>
      <c r="BF156" s="16"/>
      <c r="BO156" s="61"/>
      <c r="BP156" s="16"/>
      <c r="BR156" s="16"/>
      <c r="BS156" s="61"/>
      <c r="BT156" s="16"/>
      <c r="BV156" s="16"/>
      <c r="BW156" s="61"/>
      <c r="BX156" s="16"/>
      <c r="BZ156" s="16"/>
    </row>
    <row r="157" spans="2:78" ht="12.75" x14ac:dyDescent="0.2">
      <c r="B157" s="61"/>
      <c r="C157" s="61"/>
      <c r="E157" s="141"/>
      <c r="F157" s="141"/>
      <c r="J157" s="16"/>
      <c r="S157" s="61"/>
      <c r="Z157" s="16"/>
      <c r="AI157" s="61"/>
      <c r="AP157" s="16"/>
      <c r="AY157" s="61"/>
      <c r="BF157" s="16"/>
      <c r="BO157" s="61"/>
      <c r="BP157" s="16"/>
      <c r="BR157" s="16"/>
      <c r="BS157" s="61"/>
      <c r="BT157" s="16"/>
      <c r="BV157" s="16"/>
      <c r="BW157" s="61"/>
      <c r="BX157" s="16"/>
      <c r="BZ157" s="16"/>
    </row>
    <row r="158" spans="2:78" ht="12.75" x14ac:dyDescent="0.2">
      <c r="B158" s="61"/>
      <c r="C158" s="61"/>
      <c r="E158" s="141"/>
      <c r="F158" s="141"/>
      <c r="J158" s="16"/>
      <c r="S158" s="61"/>
      <c r="Z158" s="16"/>
      <c r="AI158" s="61"/>
      <c r="AP158" s="16"/>
      <c r="AY158" s="61"/>
      <c r="BF158" s="16"/>
      <c r="BO158" s="61"/>
      <c r="BP158" s="16"/>
      <c r="BR158" s="16"/>
      <c r="BS158" s="61"/>
      <c r="BT158" s="16"/>
      <c r="BV158" s="16"/>
      <c r="BW158" s="61"/>
      <c r="BX158" s="16"/>
      <c r="BZ158" s="16"/>
    </row>
    <row r="159" spans="2:78" ht="12.75" x14ac:dyDescent="0.2">
      <c r="B159" s="61"/>
      <c r="C159" s="61"/>
      <c r="E159" s="141"/>
      <c r="F159" s="141"/>
      <c r="J159" s="16"/>
      <c r="S159" s="61"/>
      <c r="Z159" s="16"/>
      <c r="AI159" s="61"/>
      <c r="AP159" s="16"/>
      <c r="AY159" s="61"/>
      <c r="BF159" s="16"/>
      <c r="BO159" s="61"/>
      <c r="BP159" s="16"/>
      <c r="BR159" s="16"/>
      <c r="BS159" s="61"/>
      <c r="BT159" s="16"/>
      <c r="BV159" s="16"/>
      <c r="BW159" s="61"/>
      <c r="BX159" s="16"/>
      <c r="BZ159" s="16"/>
    </row>
    <row r="160" spans="2:78" ht="12.75" x14ac:dyDescent="0.2">
      <c r="B160" s="61"/>
      <c r="C160" s="61"/>
      <c r="E160" s="141"/>
      <c r="F160" s="141"/>
      <c r="J160" s="16"/>
      <c r="S160" s="61"/>
      <c r="Z160" s="16"/>
      <c r="AI160" s="61"/>
      <c r="AP160" s="16"/>
      <c r="AY160" s="61"/>
      <c r="BF160" s="16"/>
      <c r="BO160" s="61"/>
      <c r="BP160" s="16"/>
      <c r="BR160" s="16"/>
      <c r="BS160" s="61"/>
      <c r="BT160" s="16"/>
      <c r="BV160" s="16"/>
      <c r="BW160" s="61"/>
      <c r="BX160" s="16"/>
      <c r="BZ160" s="16"/>
    </row>
    <row r="161" spans="2:78" ht="12.75" x14ac:dyDescent="0.2">
      <c r="B161" s="61"/>
      <c r="C161" s="61"/>
      <c r="E161" s="141"/>
      <c r="F161" s="141"/>
      <c r="J161" s="16"/>
      <c r="S161" s="61"/>
      <c r="Z161" s="16"/>
      <c r="AI161" s="61"/>
      <c r="AP161" s="16"/>
      <c r="AY161" s="61"/>
      <c r="BF161" s="16"/>
      <c r="BO161" s="61"/>
      <c r="BP161" s="16"/>
      <c r="BR161" s="16"/>
      <c r="BS161" s="61"/>
      <c r="BT161" s="16"/>
      <c r="BV161" s="16"/>
      <c r="BW161" s="61"/>
      <c r="BX161" s="16"/>
      <c r="BZ161" s="16"/>
    </row>
    <row r="162" spans="2:78" ht="12.75" x14ac:dyDescent="0.2">
      <c r="B162" s="61"/>
      <c r="C162" s="61"/>
      <c r="E162" s="141"/>
      <c r="F162" s="141"/>
      <c r="J162" s="16"/>
      <c r="S162" s="61"/>
      <c r="Z162" s="16"/>
      <c r="AI162" s="61"/>
      <c r="AP162" s="16"/>
      <c r="AY162" s="61"/>
      <c r="BF162" s="16"/>
      <c r="BO162" s="61"/>
      <c r="BP162" s="16"/>
      <c r="BR162" s="16"/>
      <c r="BS162" s="61"/>
      <c r="BT162" s="16"/>
      <c r="BV162" s="16"/>
      <c r="BW162" s="61"/>
      <c r="BX162" s="16"/>
      <c r="BZ162" s="16"/>
    </row>
    <row r="163" spans="2:78" ht="12.75" x14ac:dyDescent="0.2">
      <c r="B163" s="61"/>
      <c r="C163" s="61"/>
      <c r="E163" s="141"/>
      <c r="F163" s="141"/>
      <c r="J163" s="16"/>
      <c r="S163" s="61"/>
      <c r="Z163" s="16"/>
      <c r="AI163" s="61"/>
      <c r="AP163" s="16"/>
      <c r="AY163" s="61"/>
      <c r="BF163" s="16"/>
      <c r="BO163" s="61"/>
      <c r="BP163" s="16"/>
      <c r="BR163" s="16"/>
      <c r="BS163" s="61"/>
      <c r="BT163" s="16"/>
      <c r="BV163" s="16"/>
      <c r="BW163" s="61"/>
      <c r="BX163" s="16"/>
      <c r="BZ163" s="16"/>
    </row>
    <row r="164" spans="2:78" ht="12.75" x14ac:dyDescent="0.2">
      <c r="B164" s="61"/>
      <c r="C164" s="61"/>
      <c r="E164" s="141"/>
      <c r="F164" s="141"/>
      <c r="J164" s="16"/>
      <c r="S164" s="61"/>
      <c r="Z164" s="16"/>
      <c r="AI164" s="61"/>
      <c r="AP164" s="16"/>
      <c r="AY164" s="61"/>
      <c r="BF164" s="16"/>
      <c r="BO164" s="61"/>
      <c r="BP164" s="16"/>
      <c r="BR164" s="16"/>
      <c r="BS164" s="61"/>
      <c r="BT164" s="16"/>
      <c r="BV164" s="16"/>
      <c r="BW164" s="61"/>
      <c r="BX164" s="16"/>
      <c r="BZ164" s="16"/>
    </row>
    <row r="165" spans="2:78" ht="12.75" x14ac:dyDescent="0.2">
      <c r="B165" s="61"/>
      <c r="C165" s="61"/>
      <c r="E165" s="141"/>
      <c r="F165" s="141"/>
      <c r="J165" s="16"/>
      <c r="S165" s="61"/>
      <c r="Z165" s="16"/>
      <c r="AI165" s="61"/>
      <c r="AP165" s="16"/>
      <c r="AY165" s="61"/>
      <c r="BF165" s="16"/>
      <c r="BO165" s="61"/>
      <c r="BP165" s="16"/>
      <c r="BR165" s="16"/>
      <c r="BS165" s="61"/>
      <c r="BT165" s="16"/>
      <c r="BV165" s="16"/>
      <c r="BW165" s="61"/>
      <c r="BX165" s="16"/>
      <c r="BZ165" s="16"/>
    </row>
    <row r="166" spans="2:78" ht="12.75" x14ac:dyDescent="0.2">
      <c r="B166" s="61"/>
      <c r="C166" s="61"/>
      <c r="E166" s="141"/>
      <c r="F166" s="141"/>
      <c r="J166" s="16"/>
      <c r="S166" s="61"/>
      <c r="Z166" s="16"/>
      <c r="AI166" s="61"/>
      <c r="AP166" s="16"/>
      <c r="AY166" s="61"/>
      <c r="BF166" s="16"/>
      <c r="BO166" s="61"/>
      <c r="BP166" s="16"/>
      <c r="BR166" s="16"/>
      <c r="BS166" s="61"/>
      <c r="BT166" s="16"/>
      <c r="BV166" s="16"/>
      <c r="BW166" s="61"/>
      <c r="BX166" s="16"/>
      <c r="BZ166" s="16"/>
    </row>
    <row r="167" spans="2:78" ht="12.75" x14ac:dyDescent="0.2">
      <c r="B167" s="61"/>
      <c r="C167" s="61"/>
      <c r="E167" s="141"/>
      <c r="F167" s="141"/>
      <c r="J167" s="16"/>
      <c r="S167" s="61"/>
      <c r="Z167" s="16"/>
      <c r="AI167" s="61"/>
      <c r="AP167" s="16"/>
      <c r="AY167" s="61"/>
      <c r="BF167" s="16"/>
      <c r="BO167" s="61"/>
      <c r="BP167" s="16"/>
      <c r="BR167" s="16"/>
      <c r="BS167" s="61"/>
      <c r="BT167" s="16"/>
      <c r="BV167" s="16"/>
      <c r="BW167" s="61"/>
      <c r="BX167" s="16"/>
      <c r="BZ167" s="16"/>
    </row>
    <row r="168" spans="2:78" ht="12.75" x14ac:dyDescent="0.2">
      <c r="B168" s="61"/>
      <c r="C168" s="61"/>
      <c r="E168" s="141"/>
      <c r="F168" s="141"/>
      <c r="J168" s="16"/>
      <c r="S168" s="61"/>
      <c r="Z168" s="16"/>
      <c r="AI168" s="61"/>
      <c r="AP168" s="16"/>
      <c r="AY168" s="61"/>
      <c r="BF168" s="16"/>
      <c r="BO168" s="61"/>
      <c r="BP168" s="16"/>
      <c r="BR168" s="16"/>
      <c r="BS168" s="61"/>
      <c r="BT168" s="16"/>
      <c r="BV168" s="16"/>
      <c r="BW168" s="61"/>
      <c r="BX168" s="16"/>
      <c r="BZ168" s="16"/>
    </row>
    <row r="169" spans="2:78" ht="12.75" x14ac:dyDescent="0.2">
      <c r="B169" s="61"/>
      <c r="C169" s="61"/>
      <c r="E169" s="141"/>
      <c r="F169" s="141"/>
      <c r="J169" s="16"/>
      <c r="S169" s="61"/>
      <c r="Z169" s="16"/>
      <c r="AI169" s="61"/>
      <c r="AP169" s="16"/>
      <c r="AY169" s="61"/>
      <c r="BF169" s="16"/>
      <c r="BO169" s="61"/>
      <c r="BP169" s="16"/>
      <c r="BR169" s="16"/>
      <c r="BS169" s="61"/>
      <c r="BT169" s="16"/>
      <c r="BV169" s="16"/>
      <c r="BW169" s="61"/>
      <c r="BX169" s="16"/>
      <c r="BZ169" s="16"/>
    </row>
    <row r="170" spans="2:78" ht="12.75" x14ac:dyDescent="0.2">
      <c r="B170" s="61"/>
      <c r="C170" s="61"/>
      <c r="E170" s="141"/>
      <c r="F170" s="141"/>
      <c r="J170" s="16"/>
      <c r="S170" s="61"/>
      <c r="Z170" s="16"/>
      <c r="AI170" s="61"/>
      <c r="AP170" s="16"/>
      <c r="AY170" s="61"/>
      <c r="BF170" s="16"/>
      <c r="BO170" s="61"/>
      <c r="BP170" s="16"/>
      <c r="BR170" s="16"/>
      <c r="BS170" s="61"/>
      <c r="BT170" s="16"/>
      <c r="BV170" s="16"/>
      <c r="BW170" s="61"/>
      <c r="BX170" s="16"/>
      <c r="BZ170" s="16"/>
    </row>
    <row r="171" spans="2:78" ht="12.75" x14ac:dyDescent="0.2">
      <c r="B171" s="61"/>
      <c r="C171" s="61"/>
      <c r="E171" s="141"/>
      <c r="F171" s="141"/>
      <c r="J171" s="16"/>
      <c r="S171" s="61"/>
      <c r="Z171" s="16"/>
      <c r="AI171" s="61"/>
      <c r="AP171" s="16"/>
      <c r="AY171" s="61"/>
      <c r="BF171" s="16"/>
      <c r="BO171" s="61"/>
      <c r="BP171" s="16"/>
      <c r="BR171" s="16"/>
      <c r="BS171" s="61"/>
      <c r="BT171" s="16"/>
      <c r="BV171" s="16"/>
      <c r="BW171" s="61"/>
      <c r="BX171" s="16"/>
      <c r="BZ171" s="16"/>
    </row>
    <row r="172" spans="2:78" ht="12.75" x14ac:dyDescent="0.2">
      <c r="B172" s="61"/>
      <c r="C172" s="61"/>
      <c r="E172" s="141"/>
      <c r="F172" s="141"/>
      <c r="J172" s="16"/>
      <c r="S172" s="61"/>
      <c r="Z172" s="16"/>
      <c r="AI172" s="61"/>
      <c r="AP172" s="16"/>
      <c r="AY172" s="61"/>
      <c r="BF172" s="16"/>
      <c r="BO172" s="61"/>
      <c r="BP172" s="16"/>
      <c r="BR172" s="16"/>
      <c r="BS172" s="61"/>
      <c r="BT172" s="16"/>
      <c r="BV172" s="16"/>
      <c r="BW172" s="61"/>
      <c r="BX172" s="16"/>
      <c r="BZ172" s="16"/>
    </row>
    <row r="173" spans="2:78" ht="12.75" x14ac:dyDescent="0.2">
      <c r="B173" s="61"/>
      <c r="C173" s="61"/>
      <c r="E173" s="141"/>
      <c r="F173" s="141"/>
      <c r="J173" s="16"/>
      <c r="S173" s="61"/>
      <c r="Z173" s="16"/>
      <c r="AI173" s="61"/>
      <c r="AP173" s="16"/>
      <c r="AY173" s="61"/>
      <c r="BF173" s="16"/>
      <c r="BO173" s="61"/>
      <c r="BP173" s="16"/>
      <c r="BR173" s="16"/>
      <c r="BS173" s="61"/>
      <c r="BT173" s="16"/>
      <c r="BV173" s="16"/>
      <c r="BW173" s="61"/>
      <c r="BX173" s="16"/>
      <c r="BZ173" s="16"/>
    </row>
    <row r="174" spans="2:78" ht="12.75" x14ac:dyDescent="0.2">
      <c r="B174" s="61"/>
      <c r="C174" s="61"/>
      <c r="E174" s="141"/>
      <c r="F174" s="141"/>
      <c r="J174" s="16"/>
      <c r="S174" s="61"/>
      <c r="Z174" s="16"/>
      <c r="AI174" s="61"/>
      <c r="AP174" s="16"/>
      <c r="AY174" s="61"/>
      <c r="BF174" s="16"/>
      <c r="BO174" s="61"/>
      <c r="BP174" s="16"/>
      <c r="BR174" s="16"/>
      <c r="BS174" s="61"/>
      <c r="BT174" s="16"/>
      <c r="BV174" s="16"/>
      <c r="BW174" s="61"/>
      <c r="BX174" s="16"/>
      <c r="BZ174" s="16"/>
    </row>
    <row r="175" spans="2:78" ht="12.75" x14ac:dyDescent="0.2">
      <c r="B175" s="61"/>
      <c r="C175" s="61"/>
      <c r="E175" s="141"/>
      <c r="F175" s="141"/>
      <c r="J175" s="16"/>
      <c r="S175" s="61"/>
      <c r="Z175" s="16"/>
      <c r="AI175" s="61"/>
      <c r="AP175" s="16"/>
      <c r="AY175" s="61"/>
      <c r="BF175" s="16"/>
      <c r="BO175" s="61"/>
      <c r="BP175" s="16"/>
      <c r="BR175" s="16"/>
      <c r="BS175" s="61"/>
      <c r="BT175" s="16"/>
      <c r="BV175" s="16"/>
      <c r="BW175" s="61"/>
      <c r="BX175" s="16"/>
      <c r="BZ175" s="16"/>
    </row>
    <row r="176" spans="2:78" ht="12.75" x14ac:dyDescent="0.2">
      <c r="B176" s="61"/>
      <c r="C176" s="61"/>
      <c r="E176" s="141"/>
      <c r="F176" s="141"/>
      <c r="J176" s="16"/>
      <c r="S176" s="61"/>
      <c r="Z176" s="16"/>
      <c r="AI176" s="61"/>
      <c r="AP176" s="16"/>
      <c r="AY176" s="61"/>
      <c r="BF176" s="16"/>
      <c r="BO176" s="61"/>
      <c r="BP176" s="16"/>
      <c r="BR176" s="16"/>
      <c r="BS176" s="61"/>
      <c r="BT176" s="16"/>
      <c r="BV176" s="16"/>
      <c r="BW176" s="61"/>
      <c r="BX176" s="16"/>
      <c r="BZ176" s="16"/>
    </row>
    <row r="177" spans="2:78" ht="12.75" x14ac:dyDescent="0.2">
      <c r="B177" s="61"/>
      <c r="C177" s="61"/>
      <c r="E177" s="141"/>
      <c r="F177" s="141"/>
      <c r="J177" s="16"/>
      <c r="S177" s="61"/>
      <c r="Z177" s="16"/>
      <c r="AI177" s="61"/>
      <c r="AP177" s="16"/>
      <c r="AY177" s="61"/>
      <c r="BF177" s="16"/>
      <c r="BO177" s="61"/>
      <c r="BP177" s="16"/>
      <c r="BR177" s="16"/>
      <c r="BS177" s="61"/>
      <c r="BT177" s="16"/>
      <c r="BV177" s="16"/>
      <c r="BW177" s="61"/>
      <c r="BX177" s="16"/>
      <c r="BZ177" s="16"/>
    </row>
    <row r="178" spans="2:78" ht="12.75" x14ac:dyDescent="0.2">
      <c r="B178" s="61"/>
      <c r="C178" s="61"/>
      <c r="E178" s="141"/>
      <c r="F178" s="141"/>
      <c r="J178" s="16"/>
      <c r="S178" s="61"/>
      <c r="Z178" s="16"/>
      <c r="AI178" s="61"/>
      <c r="AP178" s="16"/>
      <c r="AY178" s="61"/>
      <c r="BF178" s="16"/>
      <c r="BO178" s="61"/>
      <c r="BP178" s="16"/>
      <c r="BR178" s="16"/>
      <c r="BS178" s="61"/>
      <c r="BT178" s="16"/>
      <c r="BV178" s="16"/>
      <c r="BW178" s="61"/>
      <c r="BX178" s="16"/>
      <c r="BZ178" s="16"/>
    </row>
    <row r="179" spans="2:78" ht="12.75" x14ac:dyDescent="0.2">
      <c r="B179" s="61"/>
      <c r="C179" s="61"/>
      <c r="E179" s="141"/>
      <c r="F179" s="141"/>
      <c r="J179" s="16"/>
      <c r="S179" s="61"/>
      <c r="Z179" s="16"/>
      <c r="AI179" s="61"/>
      <c r="AP179" s="16"/>
      <c r="AY179" s="61"/>
      <c r="BF179" s="16"/>
      <c r="BO179" s="61"/>
      <c r="BP179" s="16"/>
      <c r="BR179" s="16"/>
      <c r="BS179" s="61"/>
      <c r="BT179" s="16"/>
      <c r="BV179" s="16"/>
      <c r="BW179" s="61"/>
      <c r="BX179" s="16"/>
      <c r="BZ179" s="16"/>
    </row>
    <row r="180" spans="2:78" ht="12.75" x14ac:dyDescent="0.2">
      <c r="B180" s="61"/>
      <c r="C180" s="61"/>
      <c r="E180" s="141"/>
      <c r="F180" s="141"/>
      <c r="J180" s="16"/>
      <c r="S180" s="61"/>
      <c r="Z180" s="16"/>
      <c r="AI180" s="61"/>
      <c r="AP180" s="16"/>
      <c r="AY180" s="61"/>
      <c r="BF180" s="16"/>
      <c r="BO180" s="61"/>
      <c r="BP180" s="16"/>
      <c r="BR180" s="16"/>
      <c r="BS180" s="61"/>
      <c r="BT180" s="16"/>
      <c r="BV180" s="16"/>
      <c r="BW180" s="61"/>
      <c r="BX180" s="16"/>
      <c r="BZ180" s="16"/>
    </row>
    <row r="181" spans="2:78" ht="12.75" x14ac:dyDescent="0.2">
      <c r="B181" s="61"/>
      <c r="C181" s="61"/>
      <c r="E181" s="141"/>
      <c r="F181" s="141"/>
      <c r="J181" s="16"/>
      <c r="S181" s="61"/>
      <c r="Z181" s="16"/>
      <c r="AI181" s="61"/>
      <c r="AP181" s="16"/>
      <c r="AY181" s="61"/>
      <c r="BF181" s="16"/>
      <c r="BO181" s="61"/>
      <c r="BP181" s="16"/>
      <c r="BR181" s="16"/>
      <c r="BS181" s="61"/>
      <c r="BT181" s="16"/>
      <c r="BV181" s="16"/>
      <c r="BW181" s="61"/>
      <c r="BX181" s="16"/>
      <c r="BZ181" s="16"/>
    </row>
    <row r="182" spans="2:78" ht="12.75" x14ac:dyDescent="0.2">
      <c r="B182" s="61"/>
      <c r="C182" s="61"/>
      <c r="E182" s="141"/>
      <c r="F182" s="141"/>
      <c r="J182" s="16"/>
      <c r="S182" s="61"/>
      <c r="Z182" s="16"/>
      <c r="AI182" s="61"/>
      <c r="AP182" s="16"/>
      <c r="AY182" s="61"/>
      <c r="BF182" s="16"/>
      <c r="BO182" s="61"/>
      <c r="BP182" s="16"/>
      <c r="BR182" s="16"/>
      <c r="BS182" s="61"/>
      <c r="BT182" s="16"/>
      <c r="BV182" s="16"/>
      <c r="BW182" s="61"/>
      <c r="BX182" s="16"/>
      <c r="BZ182" s="16"/>
    </row>
    <row r="183" spans="2:78" ht="12.75" x14ac:dyDescent="0.2">
      <c r="B183" s="61"/>
      <c r="C183" s="61"/>
      <c r="E183" s="141"/>
      <c r="F183" s="141"/>
      <c r="J183" s="16"/>
      <c r="S183" s="61"/>
      <c r="Z183" s="16"/>
      <c r="AI183" s="61"/>
      <c r="AP183" s="16"/>
      <c r="AY183" s="61"/>
      <c r="BF183" s="16"/>
      <c r="BO183" s="61"/>
      <c r="BP183" s="16"/>
      <c r="BR183" s="16"/>
      <c r="BS183" s="61"/>
      <c r="BT183" s="16"/>
      <c r="BV183" s="16"/>
      <c r="BW183" s="61"/>
      <c r="BX183" s="16"/>
      <c r="BZ183" s="16"/>
    </row>
    <row r="184" spans="2:78" ht="12.75" x14ac:dyDescent="0.2">
      <c r="B184" s="61"/>
      <c r="C184" s="61"/>
      <c r="E184" s="141"/>
      <c r="F184" s="141"/>
      <c r="J184" s="16"/>
      <c r="S184" s="61"/>
      <c r="Z184" s="16"/>
      <c r="AI184" s="61"/>
      <c r="AP184" s="16"/>
      <c r="AY184" s="61"/>
      <c r="BF184" s="16"/>
      <c r="BO184" s="61"/>
      <c r="BP184" s="16"/>
      <c r="BR184" s="16"/>
      <c r="BS184" s="61"/>
      <c r="BT184" s="16"/>
      <c r="BV184" s="16"/>
      <c r="BW184" s="61"/>
      <c r="BX184" s="16"/>
      <c r="BZ184" s="16"/>
    </row>
    <row r="185" spans="2:78" ht="12.75" x14ac:dyDescent="0.2">
      <c r="B185" s="61"/>
      <c r="C185" s="61"/>
      <c r="E185" s="141"/>
      <c r="F185" s="141"/>
      <c r="J185" s="16"/>
      <c r="S185" s="61"/>
      <c r="Z185" s="16"/>
      <c r="AI185" s="61"/>
      <c r="AP185" s="16"/>
      <c r="AY185" s="61"/>
      <c r="BF185" s="16"/>
      <c r="BO185" s="61"/>
      <c r="BP185" s="16"/>
      <c r="BR185" s="16"/>
      <c r="BS185" s="61"/>
      <c r="BT185" s="16"/>
      <c r="BV185" s="16"/>
      <c r="BW185" s="61"/>
      <c r="BX185" s="16"/>
      <c r="BZ185" s="16"/>
    </row>
    <row r="186" spans="2:78" ht="12.75" x14ac:dyDescent="0.2">
      <c r="B186" s="61"/>
      <c r="C186" s="61"/>
      <c r="E186" s="141"/>
      <c r="F186" s="141"/>
      <c r="J186" s="16"/>
      <c r="S186" s="61"/>
      <c r="Z186" s="16"/>
      <c r="AI186" s="61"/>
      <c r="AP186" s="16"/>
      <c r="AY186" s="61"/>
      <c r="BF186" s="16"/>
      <c r="BO186" s="61"/>
      <c r="BP186" s="16"/>
      <c r="BR186" s="16"/>
      <c r="BS186" s="61"/>
      <c r="BT186" s="16"/>
      <c r="BV186" s="16"/>
      <c r="BW186" s="61"/>
      <c r="BX186" s="16"/>
      <c r="BZ186" s="16"/>
    </row>
    <row r="187" spans="2:78" ht="12.75" x14ac:dyDescent="0.2">
      <c r="B187" s="61"/>
      <c r="C187" s="61"/>
      <c r="E187" s="141"/>
      <c r="F187" s="141"/>
      <c r="J187" s="16"/>
      <c r="S187" s="61"/>
      <c r="Z187" s="16"/>
      <c r="AI187" s="61"/>
      <c r="AP187" s="16"/>
      <c r="AY187" s="61"/>
      <c r="BF187" s="16"/>
      <c r="BO187" s="61"/>
      <c r="BP187" s="16"/>
      <c r="BR187" s="16"/>
      <c r="BS187" s="61"/>
      <c r="BT187" s="16"/>
      <c r="BV187" s="16"/>
      <c r="BW187" s="61"/>
      <c r="BX187" s="16"/>
      <c r="BZ187" s="16"/>
    </row>
    <row r="188" spans="2:78" ht="12.75" x14ac:dyDescent="0.2">
      <c r="B188" s="61"/>
      <c r="C188" s="61"/>
      <c r="E188" s="141"/>
      <c r="F188" s="141"/>
      <c r="J188" s="16"/>
      <c r="S188" s="61"/>
      <c r="Z188" s="16"/>
      <c r="AI188" s="61"/>
      <c r="AP188" s="16"/>
      <c r="AY188" s="61"/>
      <c r="BF188" s="16"/>
      <c r="BO188" s="61"/>
      <c r="BP188" s="16"/>
      <c r="BR188" s="16"/>
      <c r="BS188" s="61"/>
      <c r="BT188" s="16"/>
      <c r="BV188" s="16"/>
      <c r="BW188" s="61"/>
      <c r="BX188" s="16"/>
      <c r="BZ188" s="16"/>
    </row>
    <row r="189" spans="2:78" ht="12.75" x14ac:dyDescent="0.2">
      <c r="B189" s="61"/>
      <c r="C189" s="61"/>
      <c r="E189" s="141"/>
      <c r="F189" s="141"/>
      <c r="J189" s="16"/>
      <c r="S189" s="61"/>
      <c r="Z189" s="16"/>
      <c r="AI189" s="61"/>
      <c r="AP189" s="16"/>
      <c r="AY189" s="61"/>
      <c r="BF189" s="16"/>
      <c r="BO189" s="61"/>
      <c r="BP189" s="16"/>
      <c r="BR189" s="16"/>
      <c r="BS189" s="61"/>
      <c r="BT189" s="16"/>
      <c r="BV189" s="16"/>
      <c r="BW189" s="61"/>
      <c r="BX189" s="16"/>
      <c r="BZ189" s="16"/>
    </row>
    <row r="190" spans="2:78" ht="12.75" x14ac:dyDescent="0.2">
      <c r="B190" s="61"/>
      <c r="C190" s="61"/>
      <c r="E190" s="141"/>
      <c r="F190" s="141"/>
      <c r="J190" s="16"/>
      <c r="S190" s="61"/>
      <c r="Z190" s="16"/>
      <c r="AI190" s="61"/>
      <c r="AP190" s="16"/>
      <c r="AY190" s="61"/>
      <c r="BF190" s="16"/>
      <c r="BO190" s="61"/>
      <c r="BP190" s="16"/>
      <c r="BR190" s="16"/>
      <c r="BS190" s="61"/>
      <c r="BT190" s="16"/>
      <c r="BV190" s="16"/>
      <c r="BW190" s="61"/>
      <c r="BX190" s="16"/>
      <c r="BZ190" s="16"/>
    </row>
    <row r="191" spans="2:78" ht="12.75" x14ac:dyDescent="0.2">
      <c r="B191" s="61"/>
      <c r="C191" s="61"/>
      <c r="E191" s="141"/>
      <c r="F191" s="141"/>
      <c r="J191" s="16"/>
      <c r="S191" s="61"/>
      <c r="Z191" s="16"/>
      <c r="AI191" s="61"/>
      <c r="AP191" s="16"/>
      <c r="AY191" s="61"/>
      <c r="BF191" s="16"/>
      <c r="BO191" s="61"/>
      <c r="BP191" s="16"/>
      <c r="BR191" s="16"/>
      <c r="BS191" s="61"/>
      <c r="BT191" s="16"/>
      <c r="BV191" s="16"/>
      <c r="BW191" s="61"/>
      <c r="BX191" s="16"/>
      <c r="BZ191" s="16"/>
    </row>
    <row r="192" spans="2:78" ht="12.75" x14ac:dyDescent="0.2">
      <c r="B192" s="61"/>
      <c r="C192" s="61"/>
      <c r="E192" s="141"/>
      <c r="F192" s="141"/>
      <c r="J192" s="16"/>
      <c r="S192" s="61"/>
      <c r="Z192" s="16"/>
      <c r="AI192" s="61"/>
      <c r="AP192" s="16"/>
      <c r="AY192" s="61"/>
      <c r="BF192" s="16"/>
      <c r="BO192" s="61"/>
      <c r="BP192" s="16"/>
      <c r="BR192" s="16"/>
      <c r="BS192" s="61"/>
      <c r="BT192" s="16"/>
      <c r="BV192" s="16"/>
      <c r="BW192" s="61"/>
      <c r="BX192" s="16"/>
      <c r="BZ192" s="16"/>
    </row>
    <row r="193" spans="2:78" ht="12.75" x14ac:dyDescent="0.2">
      <c r="B193" s="61"/>
      <c r="C193" s="61"/>
      <c r="E193" s="141"/>
      <c r="F193" s="141"/>
      <c r="J193" s="16"/>
      <c r="S193" s="61"/>
      <c r="Z193" s="16"/>
      <c r="AI193" s="61"/>
      <c r="AP193" s="16"/>
      <c r="AY193" s="61"/>
      <c r="BF193" s="16"/>
      <c r="BO193" s="61"/>
      <c r="BP193" s="16"/>
      <c r="BR193" s="16"/>
      <c r="BS193" s="61"/>
      <c r="BT193" s="16"/>
      <c r="BV193" s="16"/>
      <c r="BW193" s="61"/>
      <c r="BX193" s="16"/>
      <c r="BZ193" s="16"/>
    </row>
    <row r="194" spans="2:78" ht="12.75" x14ac:dyDescent="0.2">
      <c r="B194" s="61"/>
      <c r="C194" s="61"/>
      <c r="E194" s="141"/>
      <c r="F194" s="141"/>
      <c r="J194" s="16"/>
      <c r="S194" s="61"/>
      <c r="Z194" s="16"/>
      <c r="AI194" s="61"/>
      <c r="AP194" s="16"/>
      <c r="AY194" s="61"/>
      <c r="BF194" s="16"/>
      <c r="BO194" s="61"/>
      <c r="BP194" s="16"/>
      <c r="BR194" s="16"/>
      <c r="BS194" s="61"/>
      <c r="BT194" s="16"/>
      <c r="BV194" s="16"/>
      <c r="BW194" s="61"/>
      <c r="BX194" s="16"/>
      <c r="BZ194" s="16"/>
    </row>
    <row r="195" spans="2:78" ht="12.75" x14ac:dyDescent="0.2">
      <c r="B195" s="61"/>
      <c r="C195" s="61"/>
      <c r="E195" s="141"/>
      <c r="F195" s="141"/>
      <c r="J195" s="16"/>
      <c r="S195" s="61"/>
      <c r="Z195" s="16"/>
      <c r="AI195" s="61"/>
      <c r="AP195" s="16"/>
      <c r="AY195" s="61"/>
      <c r="BF195" s="16"/>
      <c r="BO195" s="61"/>
      <c r="BP195" s="16"/>
      <c r="BR195" s="16"/>
      <c r="BS195" s="61"/>
      <c r="BT195" s="16"/>
      <c r="BV195" s="16"/>
      <c r="BW195" s="61"/>
      <c r="BX195" s="16"/>
      <c r="BZ195" s="16"/>
    </row>
    <row r="196" spans="2:78" ht="12.75" x14ac:dyDescent="0.2">
      <c r="B196" s="61"/>
      <c r="C196" s="61"/>
      <c r="E196" s="141"/>
      <c r="F196" s="141"/>
      <c r="J196" s="16"/>
      <c r="S196" s="61"/>
      <c r="Z196" s="16"/>
      <c r="AI196" s="61"/>
      <c r="AP196" s="16"/>
      <c r="AY196" s="61"/>
      <c r="BF196" s="16"/>
      <c r="BO196" s="61"/>
      <c r="BP196" s="16"/>
      <c r="BR196" s="16"/>
      <c r="BS196" s="61"/>
      <c r="BT196" s="16"/>
      <c r="BV196" s="16"/>
      <c r="BW196" s="61"/>
      <c r="BX196" s="16"/>
      <c r="BZ196" s="16"/>
    </row>
    <row r="197" spans="2:78" ht="12.75" x14ac:dyDescent="0.2">
      <c r="B197" s="61"/>
      <c r="C197" s="61"/>
      <c r="E197" s="141"/>
      <c r="F197" s="141"/>
      <c r="J197" s="16"/>
      <c r="S197" s="61"/>
      <c r="Z197" s="16"/>
      <c r="AI197" s="61"/>
      <c r="AP197" s="16"/>
      <c r="AY197" s="61"/>
      <c r="BF197" s="16"/>
      <c r="BO197" s="61"/>
      <c r="BP197" s="16"/>
      <c r="BR197" s="16"/>
      <c r="BS197" s="61"/>
      <c r="BT197" s="16"/>
      <c r="BV197" s="16"/>
      <c r="BW197" s="61"/>
      <c r="BX197" s="16"/>
      <c r="BZ197" s="16"/>
    </row>
    <row r="198" spans="2:78" ht="12.75" x14ac:dyDescent="0.2">
      <c r="B198" s="61"/>
      <c r="C198" s="61"/>
      <c r="E198" s="141"/>
      <c r="F198" s="141"/>
      <c r="J198" s="16"/>
      <c r="S198" s="61"/>
      <c r="Z198" s="16"/>
      <c r="AI198" s="61"/>
      <c r="AP198" s="16"/>
      <c r="AY198" s="61"/>
      <c r="BF198" s="16"/>
      <c r="BO198" s="61"/>
      <c r="BP198" s="16"/>
      <c r="BR198" s="16"/>
      <c r="BS198" s="61"/>
      <c r="BT198" s="16"/>
      <c r="BV198" s="16"/>
      <c r="BW198" s="61"/>
      <c r="BX198" s="16"/>
      <c r="BZ198" s="16"/>
    </row>
    <row r="199" spans="2:78" ht="12.75" x14ac:dyDescent="0.2">
      <c r="B199" s="61"/>
      <c r="C199" s="61"/>
      <c r="E199" s="141"/>
      <c r="F199" s="141"/>
      <c r="J199" s="16"/>
      <c r="S199" s="61"/>
      <c r="Z199" s="16"/>
      <c r="AI199" s="61"/>
      <c r="AP199" s="16"/>
      <c r="AY199" s="61"/>
      <c r="BF199" s="16"/>
      <c r="BO199" s="61"/>
      <c r="BP199" s="16"/>
      <c r="BR199" s="16"/>
      <c r="BS199" s="61"/>
      <c r="BT199" s="16"/>
      <c r="BV199" s="16"/>
      <c r="BW199" s="61"/>
      <c r="BX199" s="16"/>
      <c r="BZ199" s="16"/>
    </row>
    <row r="200" spans="2:78" ht="12.75" x14ac:dyDescent="0.2">
      <c r="B200" s="61"/>
      <c r="C200" s="61"/>
      <c r="E200" s="141"/>
      <c r="F200" s="141"/>
      <c r="J200" s="16"/>
      <c r="S200" s="61"/>
      <c r="Z200" s="16"/>
      <c r="AI200" s="61"/>
      <c r="AP200" s="16"/>
      <c r="AY200" s="61"/>
      <c r="BF200" s="16"/>
      <c r="BO200" s="61"/>
      <c r="BP200" s="16"/>
      <c r="BR200" s="16"/>
      <c r="BS200" s="61"/>
      <c r="BT200" s="16"/>
      <c r="BV200" s="16"/>
      <c r="BW200" s="61"/>
      <c r="BX200" s="16"/>
      <c r="BZ200" s="16"/>
    </row>
    <row r="201" spans="2:78" ht="12.75" x14ac:dyDescent="0.2">
      <c r="B201" s="61"/>
      <c r="C201" s="61"/>
      <c r="E201" s="141"/>
      <c r="F201" s="141"/>
      <c r="J201" s="16"/>
      <c r="S201" s="61"/>
      <c r="Z201" s="16"/>
      <c r="AI201" s="61"/>
      <c r="AP201" s="16"/>
      <c r="AY201" s="61"/>
      <c r="BF201" s="16"/>
      <c r="BO201" s="61"/>
      <c r="BP201" s="16"/>
      <c r="BR201" s="16"/>
      <c r="BS201" s="61"/>
      <c r="BT201" s="16"/>
      <c r="BV201" s="16"/>
      <c r="BW201" s="61"/>
      <c r="BX201" s="16"/>
      <c r="BZ201" s="16"/>
    </row>
    <row r="202" spans="2:78" ht="12.75" x14ac:dyDescent="0.2">
      <c r="B202" s="61"/>
      <c r="C202" s="61"/>
      <c r="E202" s="141"/>
      <c r="F202" s="141"/>
      <c r="J202" s="16"/>
      <c r="S202" s="61"/>
      <c r="Z202" s="16"/>
      <c r="AI202" s="61"/>
      <c r="AP202" s="16"/>
      <c r="AY202" s="61"/>
      <c r="BF202" s="16"/>
      <c r="BO202" s="61"/>
      <c r="BP202" s="16"/>
      <c r="BR202" s="16"/>
      <c r="BS202" s="61"/>
      <c r="BT202" s="16"/>
      <c r="BV202" s="16"/>
      <c r="BW202" s="61"/>
      <c r="BX202" s="16"/>
      <c r="BZ202" s="16"/>
    </row>
    <row r="203" spans="2:78" ht="12.75" x14ac:dyDescent="0.2">
      <c r="B203" s="61"/>
      <c r="C203" s="61"/>
      <c r="E203" s="141"/>
      <c r="F203" s="141"/>
      <c r="J203" s="16"/>
      <c r="S203" s="61"/>
      <c r="Z203" s="16"/>
      <c r="AI203" s="61"/>
      <c r="AP203" s="16"/>
      <c r="AY203" s="61"/>
      <c r="BF203" s="16"/>
      <c r="BO203" s="61"/>
      <c r="BP203" s="16"/>
      <c r="BR203" s="16"/>
      <c r="BS203" s="61"/>
      <c r="BT203" s="16"/>
      <c r="BV203" s="16"/>
      <c r="BW203" s="61"/>
      <c r="BX203" s="16"/>
      <c r="BZ203" s="16"/>
    </row>
    <row r="204" spans="2:78" ht="12.75" x14ac:dyDescent="0.2">
      <c r="B204" s="61"/>
      <c r="C204" s="61"/>
      <c r="E204" s="141"/>
      <c r="F204" s="141"/>
      <c r="J204" s="16"/>
      <c r="S204" s="61"/>
      <c r="Z204" s="16"/>
      <c r="AI204" s="61"/>
      <c r="AP204" s="16"/>
      <c r="AY204" s="61"/>
      <c r="BF204" s="16"/>
      <c r="BO204" s="61"/>
      <c r="BP204" s="16"/>
      <c r="BR204" s="16"/>
      <c r="BS204" s="61"/>
      <c r="BT204" s="16"/>
      <c r="BV204" s="16"/>
      <c r="BW204" s="61"/>
      <c r="BX204" s="16"/>
      <c r="BZ204" s="16"/>
    </row>
    <row r="205" spans="2:78" ht="12.75" x14ac:dyDescent="0.2">
      <c r="B205" s="61"/>
      <c r="C205" s="61"/>
      <c r="E205" s="141"/>
      <c r="F205" s="141"/>
      <c r="J205" s="16"/>
      <c r="S205" s="61"/>
      <c r="Z205" s="16"/>
      <c r="AI205" s="61"/>
      <c r="AP205" s="16"/>
      <c r="AY205" s="61"/>
      <c r="BF205" s="16"/>
      <c r="BO205" s="61"/>
      <c r="BP205" s="16"/>
      <c r="BR205" s="16"/>
      <c r="BS205" s="61"/>
      <c r="BT205" s="16"/>
      <c r="BV205" s="16"/>
      <c r="BW205" s="61"/>
      <c r="BX205" s="16"/>
      <c r="BZ205" s="16"/>
    </row>
    <row r="206" spans="2:78" ht="12.75" x14ac:dyDescent="0.2">
      <c r="B206" s="61"/>
      <c r="C206" s="61"/>
      <c r="E206" s="141"/>
      <c r="F206" s="141"/>
      <c r="J206" s="16"/>
      <c r="S206" s="61"/>
      <c r="Z206" s="16"/>
      <c r="AI206" s="61"/>
      <c r="AP206" s="16"/>
      <c r="AY206" s="61"/>
      <c r="BF206" s="16"/>
      <c r="BO206" s="61"/>
      <c r="BP206" s="16"/>
      <c r="BR206" s="16"/>
      <c r="BS206" s="61"/>
      <c r="BT206" s="16"/>
      <c r="BV206" s="16"/>
      <c r="BW206" s="61"/>
      <c r="BX206" s="16"/>
      <c r="BZ206" s="16"/>
    </row>
    <row r="207" spans="2:78" ht="12.75" x14ac:dyDescent="0.2">
      <c r="B207" s="61"/>
      <c r="C207" s="61"/>
      <c r="E207" s="141"/>
      <c r="F207" s="141"/>
      <c r="J207" s="16"/>
      <c r="S207" s="61"/>
      <c r="Z207" s="16"/>
      <c r="AI207" s="61"/>
      <c r="AP207" s="16"/>
      <c r="AY207" s="61"/>
      <c r="BF207" s="16"/>
      <c r="BO207" s="61"/>
      <c r="BP207" s="16"/>
      <c r="BR207" s="16"/>
      <c r="BS207" s="61"/>
      <c r="BT207" s="16"/>
      <c r="BV207" s="16"/>
      <c r="BW207" s="61"/>
      <c r="BX207" s="16"/>
      <c r="BZ207" s="16"/>
    </row>
    <row r="208" spans="2:78" ht="12.75" x14ac:dyDescent="0.2">
      <c r="B208" s="61"/>
      <c r="C208" s="61"/>
      <c r="E208" s="141"/>
      <c r="F208" s="141"/>
      <c r="J208" s="16"/>
      <c r="S208" s="61"/>
      <c r="Z208" s="16"/>
      <c r="AI208" s="61"/>
      <c r="AP208" s="16"/>
      <c r="AY208" s="61"/>
      <c r="BF208" s="16"/>
      <c r="BO208" s="61"/>
      <c r="BP208" s="16"/>
      <c r="BR208" s="16"/>
      <c r="BS208" s="61"/>
      <c r="BT208" s="16"/>
      <c r="BV208" s="16"/>
      <c r="BW208" s="61"/>
      <c r="BX208" s="16"/>
      <c r="BZ208" s="16"/>
    </row>
    <row r="209" spans="2:78" ht="12.75" x14ac:dyDescent="0.2">
      <c r="B209" s="61"/>
      <c r="C209" s="61"/>
      <c r="E209" s="141"/>
      <c r="F209" s="141"/>
      <c r="J209" s="16"/>
      <c r="S209" s="61"/>
      <c r="Z209" s="16"/>
      <c r="AI209" s="61"/>
      <c r="AP209" s="16"/>
      <c r="AY209" s="61"/>
      <c r="BF209" s="16"/>
      <c r="BO209" s="61"/>
      <c r="BP209" s="16"/>
      <c r="BR209" s="16"/>
      <c r="BS209" s="61"/>
      <c r="BT209" s="16"/>
      <c r="BV209" s="16"/>
      <c r="BW209" s="61"/>
      <c r="BX209" s="16"/>
      <c r="BZ209" s="16"/>
    </row>
    <row r="210" spans="2:78" ht="12.75" x14ac:dyDescent="0.2">
      <c r="B210" s="61"/>
      <c r="C210" s="61"/>
      <c r="E210" s="141"/>
      <c r="F210" s="141"/>
      <c r="J210" s="16"/>
      <c r="S210" s="61"/>
      <c r="Z210" s="16"/>
      <c r="AI210" s="61"/>
      <c r="AP210" s="16"/>
      <c r="AY210" s="61"/>
      <c r="BF210" s="16"/>
      <c r="BO210" s="61"/>
      <c r="BP210" s="16"/>
      <c r="BR210" s="16"/>
      <c r="BS210" s="61"/>
      <c r="BT210" s="16"/>
      <c r="BV210" s="16"/>
      <c r="BW210" s="61"/>
      <c r="BX210" s="16"/>
      <c r="BZ210" s="16"/>
    </row>
    <row r="211" spans="2:78" ht="12.75" x14ac:dyDescent="0.2">
      <c r="B211" s="61"/>
      <c r="C211" s="61"/>
      <c r="E211" s="141"/>
      <c r="F211" s="141"/>
      <c r="J211" s="16"/>
      <c r="S211" s="61"/>
      <c r="Z211" s="16"/>
      <c r="AI211" s="61"/>
      <c r="AP211" s="16"/>
      <c r="AY211" s="61"/>
      <c r="BF211" s="16"/>
      <c r="BO211" s="61"/>
      <c r="BP211" s="16"/>
      <c r="BR211" s="16"/>
      <c r="BS211" s="61"/>
      <c r="BT211" s="16"/>
      <c r="BV211" s="16"/>
      <c r="BW211" s="61"/>
      <c r="BX211" s="16"/>
      <c r="BZ211" s="16"/>
    </row>
    <row r="212" spans="2:78" ht="12.75" x14ac:dyDescent="0.2">
      <c r="B212" s="61"/>
      <c r="C212" s="61"/>
      <c r="E212" s="141"/>
      <c r="F212" s="141"/>
      <c r="J212" s="16"/>
      <c r="S212" s="61"/>
      <c r="Z212" s="16"/>
      <c r="AI212" s="61"/>
      <c r="AP212" s="16"/>
      <c r="AY212" s="61"/>
      <c r="BF212" s="16"/>
      <c r="BO212" s="61"/>
      <c r="BP212" s="16"/>
      <c r="BR212" s="16"/>
      <c r="BS212" s="61"/>
      <c r="BT212" s="16"/>
      <c r="BV212" s="16"/>
      <c r="BW212" s="61"/>
      <c r="BX212" s="16"/>
      <c r="BZ212" s="16"/>
    </row>
    <row r="213" spans="2:78" ht="12.75" x14ac:dyDescent="0.2">
      <c r="B213" s="61"/>
      <c r="C213" s="61"/>
      <c r="E213" s="141"/>
      <c r="F213" s="141"/>
      <c r="J213" s="16"/>
      <c r="S213" s="61"/>
      <c r="Z213" s="16"/>
      <c r="AI213" s="61"/>
      <c r="AP213" s="16"/>
      <c r="AY213" s="61"/>
      <c r="BF213" s="16"/>
      <c r="BO213" s="61"/>
      <c r="BP213" s="16"/>
      <c r="BR213" s="16"/>
      <c r="BS213" s="61"/>
      <c r="BT213" s="16"/>
      <c r="BV213" s="16"/>
      <c r="BW213" s="61"/>
      <c r="BX213" s="16"/>
      <c r="BZ213" s="16"/>
    </row>
    <row r="214" spans="2:78" ht="12.75" x14ac:dyDescent="0.2">
      <c r="B214" s="61"/>
      <c r="C214" s="61"/>
      <c r="E214" s="141"/>
      <c r="F214" s="141"/>
      <c r="J214" s="16"/>
      <c r="S214" s="61"/>
      <c r="Z214" s="16"/>
      <c r="AI214" s="61"/>
      <c r="AP214" s="16"/>
      <c r="AY214" s="61"/>
      <c r="BF214" s="16"/>
      <c r="BO214" s="61"/>
      <c r="BP214" s="16"/>
      <c r="BR214" s="16"/>
      <c r="BS214" s="61"/>
      <c r="BT214" s="16"/>
      <c r="BV214" s="16"/>
      <c r="BW214" s="61"/>
      <c r="BX214" s="16"/>
      <c r="BZ214" s="16"/>
    </row>
    <row r="215" spans="2:78" ht="12.75" x14ac:dyDescent="0.2">
      <c r="B215" s="61"/>
      <c r="C215" s="61"/>
      <c r="E215" s="141"/>
      <c r="F215" s="141"/>
      <c r="J215" s="16"/>
      <c r="S215" s="61"/>
      <c r="Z215" s="16"/>
      <c r="AI215" s="61"/>
      <c r="AP215" s="16"/>
      <c r="AY215" s="61"/>
      <c r="BF215" s="16"/>
      <c r="BO215" s="61"/>
      <c r="BP215" s="16"/>
      <c r="BR215" s="16"/>
      <c r="BS215" s="61"/>
      <c r="BT215" s="16"/>
      <c r="BV215" s="16"/>
      <c r="BW215" s="61"/>
      <c r="BX215" s="16"/>
      <c r="BZ215" s="16"/>
    </row>
    <row r="216" spans="2:78" ht="12.75" x14ac:dyDescent="0.2">
      <c r="B216" s="61"/>
      <c r="C216" s="61"/>
      <c r="E216" s="141"/>
      <c r="F216" s="141"/>
      <c r="J216" s="16"/>
      <c r="S216" s="61"/>
      <c r="Z216" s="16"/>
      <c r="AI216" s="61"/>
      <c r="AP216" s="16"/>
      <c r="AY216" s="61"/>
      <c r="BF216" s="16"/>
      <c r="BO216" s="61"/>
      <c r="BP216" s="16"/>
      <c r="BR216" s="16"/>
      <c r="BS216" s="61"/>
      <c r="BT216" s="16"/>
      <c r="BV216" s="16"/>
      <c r="BW216" s="61"/>
      <c r="BX216" s="16"/>
      <c r="BZ216" s="16"/>
    </row>
    <row r="217" spans="2:78" ht="12.75" x14ac:dyDescent="0.2">
      <c r="B217" s="61"/>
      <c r="C217" s="61"/>
      <c r="E217" s="141"/>
      <c r="F217" s="141"/>
      <c r="J217" s="16"/>
      <c r="S217" s="61"/>
      <c r="Z217" s="16"/>
      <c r="AI217" s="61"/>
      <c r="AP217" s="16"/>
      <c r="AY217" s="61"/>
      <c r="BF217" s="16"/>
      <c r="BO217" s="61"/>
      <c r="BP217" s="16"/>
      <c r="BR217" s="16"/>
      <c r="BS217" s="61"/>
      <c r="BT217" s="16"/>
      <c r="BV217" s="16"/>
      <c r="BW217" s="61"/>
      <c r="BX217" s="16"/>
      <c r="BZ217" s="16"/>
    </row>
    <row r="218" spans="2:78" ht="12.75" x14ac:dyDescent="0.2">
      <c r="B218" s="61"/>
      <c r="C218" s="61"/>
      <c r="E218" s="141"/>
      <c r="F218" s="141"/>
      <c r="J218" s="16"/>
      <c r="S218" s="61"/>
      <c r="Z218" s="16"/>
      <c r="AI218" s="61"/>
      <c r="AP218" s="16"/>
      <c r="AY218" s="61"/>
      <c r="BF218" s="16"/>
      <c r="BO218" s="61"/>
      <c r="BP218" s="16"/>
      <c r="BR218" s="16"/>
      <c r="BS218" s="61"/>
      <c r="BT218" s="16"/>
      <c r="BV218" s="16"/>
      <c r="BW218" s="61"/>
      <c r="BX218" s="16"/>
      <c r="BZ218" s="16"/>
    </row>
    <row r="219" spans="2:78" ht="12.75" x14ac:dyDescent="0.2">
      <c r="B219" s="61"/>
      <c r="C219" s="61"/>
      <c r="E219" s="141"/>
      <c r="F219" s="141"/>
      <c r="J219" s="16"/>
      <c r="S219" s="61"/>
      <c r="Z219" s="16"/>
      <c r="AI219" s="61"/>
      <c r="AP219" s="16"/>
      <c r="AY219" s="61"/>
      <c r="BF219" s="16"/>
      <c r="BO219" s="61"/>
      <c r="BP219" s="16"/>
      <c r="BR219" s="16"/>
      <c r="BS219" s="61"/>
      <c r="BT219" s="16"/>
      <c r="BV219" s="16"/>
      <c r="BW219" s="61"/>
      <c r="BX219" s="16"/>
      <c r="BZ219" s="16"/>
    </row>
    <row r="220" spans="2:78" ht="12.75" x14ac:dyDescent="0.2">
      <c r="B220" s="61"/>
      <c r="C220" s="61"/>
      <c r="E220" s="141"/>
      <c r="F220" s="141"/>
      <c r="J220" s="16"/>
      <c r="S220" s="61"/>
      <c r="Z220" s="16"/>
      <c r="AI220" s="61"/>
      <c r="AP220" s="16"/>
      <c r="AY220" s="61"/>
      <c r="BF220" s="16"/>
      <c r="BO220" s="61"/>
      <c r="BP220" s="16"/>
      <c r="BR220" s="16"/>
      <c r="BS220" s="61"/>
      <c r="BT220" s="16"/>
      <c r="BV220" s="16"/>
      <c r="BW220" s="61"/>
      <c r="BX220" s="16"/>
      <c r="BZ220" s="16"/>
    </row>
    <row r="221" spans="2:78" ht="12.75" x14ac:dyDescent="0.2">
      <c r="B221" s="61"/>
      <c r="C221" s="61"/>
      <c r="E221" s="141"/>
      <c r="F221" s="141"/>
      <c r="J221" s="16"/>
      <c r="S221" s="61"/>
      <c r="Z221" s="16"/>
      <c r="AI221" s="61"/>
      <c r="AP221" s="16"/>
      <c r="AY221" s="61"/>
      <c r="BF221" s="16"/>
      <c r="BO221" s="61"/>
      <c r="BP221" s="16"/>
      <c r="BR221" s="16"/>
      <c r="BS221" s="61"/>
      <c r="BT221" s="16"/>
      <c r="BV221" s="16"/>
      <c r="BW221" s="61"/>
      <c r="BX221" s="16"/>
      <c r="BZ221" s="16"/>
    </row>
    <row r="222" spans="2:78" ht="12.75" x14ac:dyDescent="0.2">
      <c r="B222" s="61"/>
      <c r="C222" s="61"/>
      <c r="E222" s="141"/>
      <c r="F222" s="141"/>
      <c r="J222" s="16"/>
      <c r="S222" s="61"/>
      <c r="Z222" s="16"/>
      <c r="AI222" s="61"/>
      <c r="AP222" s="16"/>
      <c r="AY222" s="61"/>
      <c r="BF222" s="16"/>
      <c r="BO222" s="61"/>
      <c r="BP222" s="16"/>
      <c r="BR222" s="16"/>
      <c r="BS222" s="61"/>
      <c r="BT222" s="16"/>
      <c r="BV222" s="16"/>
      <c r="BW222" s="61"/>
      <c r="BX222" s="16"/>
      <c r="BZ222" s="16"/>
    </row>
    <row r="223" spans="2:78" ht="12.75" x14ac:dyDescent="0.2">
      <c r="B223" s="61"/>
      <c r="C223" s="61"/>
      <c r="E223" s="141"/>
      <c r="F223" s="141"/>
      <c r="J223" s="16"/>
      <c r="S223" s="61"/>
      <c r="Z223" s="16"/>
      <c r="AI223" s="61"/>
      <c r="AP223" s="16"/>
      <c r="AY223" s="61"/>
      <c r="BF223" s="16"/>
      <c r="BO223" s="61"/>
      <c r="BP223" s="16"/>
      <c r="BR223" s="16"/>
      <c r="BS223" s="61"/>
      <c r="BT223" s="16"/>
      <c r="BV223" s="16"/>
      <c r="BW223" s="61"/>
      <c r="BX223" s="16"/>
      <c r="BZ223" s="16"/>
    </row>
    <row r="224" spans="2:78" ht="12.75" x14ac:dyDescent="0.2">
      <c r="B224" s="61"/>
      <c r="C224" s="61"/>
      <c r="E224" s="141"/>
      <c r="F224" s="141"/>
      <c r="J224" s="16"/>
      <c r="S224" s="61"/>
      <c r="Z224" s="16"/>
      <c r="AI224" s="61"/>
      <c r="AP224" s="16"/>
      <c r="AY224" s="61"/>
      <c r="BF224" s="16"/>
      <c r="BO224" s="61"/>
      <c r="BP224" s="16"/>
      <c r="BR224" s="16"/>
      <c r="BS224" s="61"/>
      <c r="BT224" s="16"/>
      <c r="BV224" s="16"/>
      <c r="BW224" s="61"/>
      <c r="BX224" s="16"/>
      <c r="BZ224" s="16"/>
    </row>
    <row r="225" spans="2:78" ht="12.75" x14ac:dyDescent="0.2">
      <c r="B225" s="61"/>
      <c r="C225" s="61"/>
      <c r="E225" s="141"/>
      <c r="F225" s="141"/>
      <c r="J225" s="16"/>
      <c r="S225" s="61"/>
      <c r="Z225" s="16"/>
      <c r="AI225" s="61"/>
      <c r="AP225" s="16"/>
      <c r="AY225" s="61"/>
      <c r="BF225" s="16"/>
      <c r="BO225" s="61"/>
      <c r="BP225" s="16"/>
      <c r="BR225" s="16"/>
      <c r="BS225" s="61"/>
      <c r="BT225" s="16"/>
      <c r="BV225" s="16"/>
      <c r="BW225" s="61"/>
      <c r="BX225" s="16"/>
      <c r="BZ225" s="16"/>
    </row>
    <row r="226" spans="2:78" ht="12.75" x14ac:dyDescent="0.2">
      <c r="B226" s="61"/>
      <c r="C226" s="61"/>
      <c r="E226" s="141"/>
      <c r="F226" s="141"/>
      <c r="J226" s="16"/>
      <c r="S226" s="61"/>
      <c r="Z226" s="16"/>
      <c r="AI226" s="61"/>
      <c r="AP226" s="16"/>
      <c r="AY226" s="61"/>
      <c r="BF226" s="16"/>
      <c r="BO226" s="61"/>
      <c r="BP226" s="16"/>
      <c r="BR226" s="16"/>
      <c r="BS226" s="61"/>
      <c r="BT226" s="16"/>
      <c r="BV226" s="16"/>
      <c r="BW226" s="61"/>
      <c r="BX226" s="16"/>
      <c r="BZ226" s="16"/>
    </row>
    <row r="227" spans="2:78" ht="12.75" x14ac:dyDescent="0.2">
      <c r="B227" s="61"/>
      <c r="C227" s="61"/>
      <c r="E227" s="141"/>
      <c r="F227" s="141"/>
      <c r="J227" s="16"/>
      <c r="S227" s="61"/>
      <c r="Z227" s="16"/>
      <c r="AI227" s="61"/>
      <c r="AP227" s="16"/>
      <c r="AY227" s="61"/>
      <c r="BF227" s="16"/>
      <c r="BO227" s="61"/>
      <c r="BP227" s="16"/>
      <c r="BR227" s="16"/>
      <c r="BS227" s="61"/>
      <c r="BT227" s="16"/>
      <c r="BV227" s="16"/>
      <c r="BW227" s="61"/>
      <c r="BX227" s="16"/>
      <c r="BZ227" s="16"/>
    </row>
    <row r="228" spans="2:78" ht="12.75" x14ac:dyDescent="0.2">
      <c r="B228" s="61"/>
      <c r="C228" s="61"/>
      <c r="E228" s="141"/>
      <c r="F228" s="141"/>
      <c r="J228" s="16"/>
      <c r="S228" s="61"/>
      <c r="Z228" s="16"/>
      <c r="AI228" s="61"/>
      <c r="AP228" s="16"/>
      <c r="AY228" s="61"/>
      <c r="BF228" s="16"/>
      <c r="BO228" s="61"/>
      <c r="BP228" s="16"/>
      <c r="BR228" s="16"/>
      <c r="BS228" s="61"/>
      <c r="BT228" s="16"/>
      <c r="BV228" s="16"/>
      <c r="BW228" s="61"/>
      <c r="BX228" s="16"/>
      <c r="BZ228" s="16"/>
    </row>
    <row r="229" spans="2:78" ht="12.75" x14ac:dyDescent="0.2">
      <c r="B229" s="61"/>
      <c r="C229" s="61"/>
      <c r="E229" s="141"/>
      <c r="F229" s="141"/>
      <c r="J229" s="16"/>
      <c r="S229" s="61"/>
      <c r="Z229" s="16"/>
      <c r="AI229" s="61"/>
      <c r="AP229" s="16"/>
      <c r="AY229" s="61"/>
      <c r="BF229" s="16"/>
      <c r="BO229" s="61"/>
      <c r="BP229" s="16"/>
      <c r="BR229" s="16"/>
      <c r="BS229" s="61"/>
      <c r="BT229" s="16"/>
      <c r="BV229" s="16"/>
      <c r="BW229" s="61"/>
      <c r="BX229" s="16"/>
      <c r="BZ229" s="16"/>
    </row>
    <row r="230" spans="2:78" ht="12.75" x14ac:dyDescent="0.2">
      <c r="B230" s="61"/>
      <c r="C230" s="61"/>
      <c r="E230" s="141"/>
      <c r="F230" s="141"/>
      <c r="J230" s="16"/>
      <c r="S230" s="61"/>
      <c r="Z230" s="16"/>
      <c r="AI230" s="61"/>
      <c r="AP230" s="16"/>
      <c r="AY230" s="61"/>
      <c r="BF230" s="16"/>
      <c r="BO230" s="61"/>
      <c r="BP230" s="16"/>
      <c r="BR230" s="16"/>
      <c r="BS230" s="61"/>
      <c r="BT230" s="16"/>
      <c r="BV230" s="16"/>
      <c r="BW230" s="61"/>
      <c r="BX230" s="16"/>
      <c r="BZ230" s="16"/>
    </row>
    <row r="231" spans="2:78" ht="12.75" x14ac:dyDescent="0.2">
      <c r="B231" s="61"/>
      <c r="C231" s="61"/>
      <c r="E231" s="141"/>
      <c r="F231" s="141"/>
      <c r="J231" s="16"/>
      <c r="S231" s="61"/>
      <c r="Z231" s="16"/>
      <c r="AI231" s="61"/>
      <c r="AP231" s="16"/>
      <c r="AY231" s="61"/>
      <c r="BF231" s="16"/>
      <c r="BO231" s="61"/>
      <c r="BP231" s="16"/>
      <c r="BR231" s="16"/>
      <c r="BS231" s="61"/>
      <c r="BT231" s="16"/>
      <c r="BV231" s="16"/>
      <c r="BW231" s="61"/>
      <c r="BX231" s="16"/>
      <c r="BZ231" s="16"/>
    </row>
    <row r="232" spans="2:78" ht="12.75" x14ac:dyDescent="0.2">
      <c r="B232" s="61"/>
      <c r="C232" s="61"/>
      <c r="E232" s="141"/>
      <c r="F232" s="141"/>
      <c r="J232" s="16"/>
      <c r="S232" s="61"/>
      <c r="Z232" s="16"/>
      <c r="AI232" s="61"/>
      <c r="AP232" s="16"/>
      <c r="AY232" s="61"/>
      <c r="BF232" s="16"/>
      <c r="BO232" s="61"/>
      <c r="BP232" s="16"/>
      <c r="BR232" s="16"/>
      <c r="BS232" s="61"/>
      <c r="BT232" s="16"/>
      <c r="BV232" s="16"/>
      <c r="BW232" s="61"/>
      <c r="BX232" s="16"/>
      <c r="BZ232" s="16"/>
    </row>
    <row r="233" spans="2:78" ht="12.75" x14ac:dyDescent="0.2">
      <c r="B233" s="61"/>
      <c r="C233" s="61"/>
      <c r="E233" s="141"/>
      <c r="F233" s="141"/>
      <c r="J233" s="16"/>
      <c r="S233" s="61"/>
      <c r="Z233" s="16"/>
      <c r="AI233" s="61"/>
      <c r="AP233" s="16"/>
      <c r="AY233" s="61"/>
      <c r="BF233" s="16"/>
      <c r="BO233" s="61"/>
      <c r="BP233" s="16"/>
      <c r="BR233" s="16"/>
      <c r="BS233" s="61"/>
      <c r="BT233" s="16"/>
      <c r="BV233" s="16"/>
      <c r="BW233" s="61"/>
      <c r="BX233" s="16"/>
      <c r="BZ233" s="16"/>
    </row>
    <row r="234" spans="2:78" ht="12.75" x14ac:dyDescent="0.2">
      <c r="B234" s="61"/>
      <c r="C234" s="61"/>
      <c r="E234" s="141"/>
      <c r="F234" s="141"/>
      <c r="J234" s="16"/>
      <c r="S234" s="61"/>
      <c r="Z234" s="16"/>
      <c r="AI234" s="61"/>
      <c r="AP234" s="16"/>
      <c r="AY234" s="61"/>
      <c r="BF234" s="16"/>
      <c r="BO234" s="61"/>
      <c r="BP234" s="16"/>
      <c r="BR234" s="16"/>
      <c r="BS234" s="61"/>
      <c r="BT234" s="16"/>
      <c r="BV234" s="16"/>
      <c r="BW234" s="61"/>
      <c r="BX234" s="16"/>
      <c r="BZ234" s="16"/>
    </row>
    <row r="235" spans="2:78" ht="12.75" x14ac:dyDescent="0.2">
      <c r="B235" s="61"/>
      <c r="C235" s="61"/>
      <c r="E235" s="141"/>
      <c r="F235" s="141"/>
      <c r="J235" s="16"/>
      <c r="S235" s="61"/>
      <c r="Z235" s="16"/>
      <c r="AI235" s="61"/>
      <c r="AP235" s="16"/>
      <c r="AY235" s="61"/>
      <c r="BF235" s="16"/>
      <c r="BO235" s="61"/>
      <c r="BP235" s="16"/>
      <c r="BR235" s="16"/>
      <c r="BS235" s="61"/>
      <c r="BT235" s="16"/>
      <c r="BV235" s="16"/>
      <c r="BW235" s="61"/>
      <c r="BX235" s="16"/>
      <c r="BZ235" s="16"/>
    </row>
    <row r="236" spans="2:78" ht="12.75" x14ac:dyDescent="0.2">
      <c r="B236" s="61"/>
      <c r="C236" s="61"/>
      <c r="E236" s="141"/>
      <c r="F236" s="141"/>
      <c r="J236" s="16"/>
      <c r="S236" s="61"/>
      <c r="Z236" s="16"/>
      <c r="AI236" s="61"/>
      <c r="AP236" s="16"/>
      <c r="AY236" s="61"/>
      <c r="BF236" s="16"/>
      <c r="BO236" s="61"/>
      <c r="BP236" s="16"/>
      <c r="BR236" s="16"/>
      <c r="BS236" s="61"/>
      <c r="BT236" s="16"/>
      <c r="BV236" s="16"/>
      <c r="BW236" s="61"/>
      <c r="BX236" s="16"/>
      <c r="BZ236" s="16"/>
    </row>
    <row r="237" spans="2:78" ht="12.75" x14ac:dyDescent="0.2">
      <c r="B237" s="61"/>
      <c r="C237" s="61"/>
      <c r="E237" s="141"/>
      <c r="F237" s="141"/>
      <c r="J237" s="16"/>
      <c r="S237" s="61"/>
      <c r="Z237" s="16"/>
      <c r="AI237" s="61"/>
      <c r="AP237" s="16"/>
      <c r="AY237" s="61"/>
      <c r="BF237" s="16"/>
      <c r="BO237" s="61"/>
      <c r="BP237" s="16"/>
      <c r="BR237" s="16"/>
      <c r="BS237" s="61"/>
      <c r="BT237" s="16"/>
      <c r="BV237" s="16"/>
      <c r="BW237" s="61"/>
      <c r="BX237" s="16"/>
      <c r="BZ237" s="16"/>
    </row>
    <row r="238" spans="2:78" ht="12.75" x14ac:dyDescent="0.2">
      <c r="B238" s="61"/>
      <c r="C238" s="61"/>
      <c r="E238" s="141"/>
      <c r="F238" s="141"/>
      <c r="J238" s="16"/>
      <c r="S238" s="61"/>
      <c r="Z238" s="16"/>
      <c r="AI238" s="61"/>
      <c r="AP238" s="16"/>
      <c r="AY238" s="61"/>
      <c r="BF238" s="16"/>
      <c r="BO238" s="61"/>
      <c r="BP238" s="16"/>
      <c r="BR238" s="16"/>
      <c r="BS238" s="61"/>
      <c r="BT238" s="16"/>
      <c r="BV238" s="16"/>
      <c r="BW238" s="61"/>
      <c r="BX238" s="16"/>
      <c r="BZ238" s="16"/>
    </row>
    <row r="239" spans="2:78" ht="12.75" x14ac:dyDescent="0.2">
      <c r="B239" s="61"/>
      <c r="C239" s="61"/>
      <c r="E239" s="141"/>
      <c r="F239" s="141"/>
      <c r="J239" s="16"/>
      <c r="S239" s="61"/>
      <c r="Z239" s="16"/>
      <c r="AI239" s="61"/>
      <c r="AP239" s="16"/>
      <c r="AY239" s="61"/>
      <c r="BF239" s="16"/>
      <c r="BO239" s="61"/>
      <c r="BP239" s="16"/>
      <c r="BR239" s="16"/>
      <c r="BS239" s="61"/>
      <c r="BT239" s="16"/>
      <c r="BV239" s="16"/>
      <c r="BW239" s="61"/>
      <c r="BX239" s="16"/>
      <c r="BZ239" s="16"/>
    </row>
    <row r="240" spans="2:78" ht="12.75" x14ac:dyDescent="0.2">
      <c r="B240" s="61"/>
      <c r="C240" s="61"/>
      <c r="E240" s="141"/>
      <c r="F240" s="141"/>
      <c r="J240" s="16"/>
      <c r="S240" s="61"/>
      <c r="Z240" s="16"/>
      <c r="AI240" s="61"/>
      <c r="AP240" s="16"/>
      <c r="AY240" s="61"/>
      <c r="BF240" s="16"/>
      <c r="BO240" s="61"/>
      <c r="BP240" s="16"/>
      <c r="BR240" s="16"/>
      <c r="BS240" s="61"/>
      <c r="BT240" s="16"/>
      <c r="BV240" s="16"/>
      <c r="BW240" s="61"/>
      <c r="BX240" s="16"/>
      <c r="BZ240" s="16"/>
    </row>
    <row r="241" spans="2:78" ht="12.75" x14ac:dyDescent="0.2">
      <c r="B241" s="61"/>
      <c r="C241" s="61"/>
      <c r="E241" s="141"/>
      <c r="F241" s="141"/>
      <c r="J241" s="16"/>
      <c r="S241" s="61"/>
      <c r="Z241" s="16"/>
      <c r="AI241" s="61"/>
      <c r="AP241" s="16"/>
      <c r="AY241" s="61"/>
      <c r="BF241" s="16"/>
      <c r="BO241" s="61"/>
      <c r="BP241" s="16"/>
      <c r="BR241" s="16"/>
      <c r="BS241" s="61"/>
      <c r="BT241" s="16"/>
      <c r="BV241" s="16"/>
      <c r="BW241" s="61"/>
      <c r="BX241" s="16"/>
      <c r="BZ241" s="16"/>
    </row>
    <row r="242" spans="2:78" ht="12.75" x14ac:dyDescent="0.2">
      <c r="B242" s="61"/>
      <c r="C242" s="61"/>
      <c r="E242" s="141"/>
      <c r="F242" s="141"/>
      <c r="J242" s="16"/>
      <c r="S242" s="61"/>
      <c r="Z242" s="16"/>
      <c r="AI242" s="61"/>
      <c r="AP242" s="16"/>
      <c r="AY242" s="61"/>
      <c r="BF242" s="16"/>
      <c r="BO242" s="61"/>
      <c r="BP242" s="16"/>
      <c r="BR242" s="16"/>
      <c r="BS242" s="61"/>
      <c r="BT242" s="16"/>
      <c r="BV242" s="16"/>
      <c r="BW242" s="61"/>
      <c r="BX242" s="16"/>
      <c r="BZ242" s="16"/>
    </row>
    <row r="243" spans="2:78" ht="12.75" x14ac:dyDescent="0.2">
      <c r="B243" s="61"/>
      <c r="C243" s="61"/>
      <c r="E243" s="141"/>
      <c r="F243" s="141"/>
      <c r="J243" s="16"/>
      <c r="S243" s="61"/>
      <c r="Z243" s="16"/>
      <c r="AI243" s="61"/>
      <c r="AP243" s="16"/>
      <c r="AY243" s="61"/>
      <c r="BF243" s="16"/>
      <c r="BO243" s="61"/>
      <c r="BP243" s="16"/>
      <c r="BR243" s="16"/>
      <c r="BS243" s="61"/>
      <c r="BT243" s="16"/>
      <c r="BV243" s="16"/>
      <c r="BW243" s="61"/>
      <c r="BX243" s="16"/>
      <c r="BZ243" s="16"/>
    </row>
    <row r="244" spans="2:78" ht="12.75" x14ac:dyDescent="0.2">
      <c r="B244" s="61"/>
      <c r="C244" s="61"/>
      <c r="E244" s="141"/>
      <c r="F244" s="141"/>
      <c r="J244" s="16"/>
      <c r="S244" s="61"/>
      <c r="Z244" s="16"/>
      <c r="AI244" s="61"/>
      <c r="AP244" s="16"/>
      <c r="AY244" s="61"/>
      <c r="BF244" s="16"/>
      <c r="BO244" s="61"/>
      <c r="BP244" s="16"/>
      <c r="BR244" s="16"/>
      <c r="BS244" s="61"/>
      <c r="BT244" s="16"/>
      <c r="BV244" s="16"/>
      <c r="BW244" s="61"/>
      <c r="BX244" s="16"/>
      <c r="BZ244" s="16"/>
    </row>
    <row r="245" spans="2:78" ht="12.75" x14ac:dyDescent="0.2">
      <c r="B245" s="61"/>
      <c r="C245" s="61"/>
      <c r="E245" s="141"/>
      <c r="F245" s="141"/>
      <c r="J245" s="16"/>
      <c r="S245" s="61"/>
      <c r="Z245" s="16"/>
      <c r="AI245" s="61"/>
      <c r="AP245" s="16"/>
      <c r="AY245" s="61"/>
      <c r="BF245" s="16"/>
      <c r="BO245" s="61"/>
      <c r="BP245" s="16"/>
      <c r="BR245" s="16"/>
      <c r="BS245" s="61"/>
      <c r="BT245" s="16"/>
      <c r="BV245" s="16"/>
      <c r="BW245" s="61"/>
      <c r="BX245" s="16"/>
      <c r="BZ245" s="16"/>
    </row>
    <row r="246" spans="2:78" ht="12.75" x14ac:dyDescent="0.2">
      <c r="B246" s="61"/>
      <c r="C246" s="61"/>
      <c r="E246" s="141"/>
      <c r="F246" s="141"/>
      <c r="J246" s="16"/>
      <c r="S246" s="61"/>
      <c r="Z246" s="16"/>
      <c r="AI246" s="61"/>
      <c r="AP246" s="16"/>
      <c r="AY246" s="61"/>
      <c r="BF246" s="16"/>
      <c r="BO246" s="61"/>
      <c r="BP246" s="16"/>
      <c r="BR246" s="16"/>
      <c r="BS246" s="61"/>
      <c r="BT246" s="16"/>
      <c r="BV246" s="16"/>
      <c r="BW246" s="61"/>
      <c r="BX246" s="16"/>
      <c r="BZ246" s="16"/>
    </row>
    <row r="247" spans="2:78" ht="12.75" x14ac:dyDescent="0.2">
      <c r="B247" s="61"/>
      <c r="C247" s="61"/>
      <c r="E247" s="141"/>
      <c r="F247" s="141"/>
      <c r="J247" s="16"/>
      <c r="S247" s="61"/>
      <c r="Z247" s="16"/>
      <c r="AI247" s="61"/>
      <c r="AP247" s="16"/>
      <c r="AY247" s="61"/>
      <c r="BF247" s="16"/>
      <c r="BO247" s="61"/>
      <c r="BP247" s="16"/>
      <c r="BR247" s="16"/>
      <c r="BS247" s="61"/>
      <c r="BT247" s="16"/>
      <c r="BV247" s="16"/>
      <c r="BW247" s="61"/>
      <c r="BX247" s="16"/>
      <c r="BZ247" s="16"/>
    </row>
    <row r="248" spans="2:78" ht="12.75" x14ac:dyDescent="0.2">
      <c r="B248" s="61"/>
      <c r="C248" s="61"/>
      <c r="E248" s="141"/>
      <c r="F248" s="141"/>
      <c r="J248" s="16"/>
      <c r="S248" s="61"/>
      <c r="Z248" s="16"/>
      <c r="AI248" s="61"/>
      <c r="AP248" s="16"/>
      <c r="AY248" s="61"/>
      <c r="BF248" s="16"/>
      <c r="BO248" s="61"/>
      <c r="BP248" s="16"/>
      <c r="BR248" s="16"/>
      <c r="BS248" s="61"/>
      <c r="BT248" s="16"/>
      <c r="BV248" s="16"/>
      <c r="BW248" s="61"/>
      <c r="BX248" s="16"/>
      <c r="BZ248" s="16"/>
    </row>
    <row r="249" spans="2:78" ht="12.75" x14ac:dyDescent="0.2">
      <c r="B249" s="61"/>
      <c r="C249" s="61"/>
      <c r="E249" s="141"/>
      <c r="F249" s="141"/>
      <c r="J249" s="16"/>
      <c r="S249" s="61"/>
      <c r="Z249" s="16"/>
      <c r="AI249" s="61"/>
      <c r="AP249" s="16"/>
      <c r="AY249" s="61"/>
      <c r="BF249" s="16"/>
      <c r="BO249" s="61"/>
      <c r="BP249" s="16"/>
      <c r="BR249" s="16"/>
      <c r="BS249" s="61"/>
      <c r="BT249" s="16"/>
      <c r="BV249" s="16"/>
      <c r="BW249" s="61"/>
      <c r="BX249" s="16"/>
      <c r="BZ249" s="16"/>
    </row>
    <row r="250" spans="2:78" ht="12.75" x14ac:dyDescent="0.2">
      <c r="B250" s="61"/>
      <c r="C250" s="61"/>
      <c r="E250" s="141"/>
      <c r="F250" s="141"/>
      <c r="J250" s="16"/>
      <c r="S250" s="61"/>
      <c r="Z250" s="16"/>
      <c r="AI250" s="61"/>
      <c r="AP250" s="16"/>
      <c r="AY250" s="61"/>
      <c r="BF250" s="16"/>
      <c r="BO250" s="61"/>
      <c r="BP250" s="16"/>
      <c r="BR250" s="16"/>
      <c r="BS250" s="61"/>
      <c r="BT250" s="16"/>
      <c r="BV250" s="16"/>
      <c r="BW250" s="61"/>
      <c r="BX250" s="16"/>
      <c r="BZ250" s="16"/>
    </row>
    <row r="251" spans="2:78" ht="12.75" x14ac:dyDescent="0.2">
      <c r="B251" s="61"/>
      <c r="C251" s="61"/>
      <c r="E251" s="141"/>
      <c r="F251" s="141"/>
      <c r="J251" s="16"/>
      <c r="S251" s="61"/>
      <c r="Z251" s="16"/>
      <c r="AI251" s="61"/>
      <c r="AP251" s="16"/>
      <c r="AY251" s="61"/>
      <c r="BF251" s="16"/>
      <c r="BO251" s="61"/>
      <c r="BP251" s="16"/>
      <c r="BR251" s="16"/>
      <c r="BS251" s="61"/>
      <c r="BT251" s="16"/>
      <c r="BV251" s="16"/>
      <c r="BW251" s="61"/>
      <c r="BX251" s="16"/>
      <c r="BZ251" s="16"/>
    </row>
    <row r="252" spans="2:78" ht="12.75" x14ac:dyDescent="0.2">
      <c r="B252" s="61"/>
      <c r="C252" s="61"/>
      <c r="E252" s="141"/>
      <c r="F252" s="141"/>
      <c r="J252" s="16"/>
      <c r="S252" s="61"/>
      <c r="Z252" s="16"/>
      <c r="AI252" s="61"/>
      <c r="AP252" s="16"/>
      <c r="AY252" s="61"/>
      <c r="BF252" s="16"/>
      <c r="BO252" s="61"/>
      <c r="BP252" s="16"/>
      <c r="BR252" s="16"/>
      <c r="BS252" s="61"/>
      <c r="BT252" s="16"/>
      <c r="BV252" s="16"/>
      <c r="BW252" s="61"/>
      <c r="BX252" s="16"/>
      <c r="BZ252" s="16"/>
    </row>
    <row r="253" spans="2:78" ht="12.75" x14ac:dyDescent="0.2">
      <c r="B253" s="61"/>
      <c r="C253" s="61"/>
      <c r="E253" s="141"/>
      <c r="F253" s="141"/>
      <c r="J253" s="16"/>
      <c r="S253" s="61"/>
      <c r="Z253" s="16"/>
      <c r="AI253" s="61"/>
      <c r="AP253" s="16"/>
      <c r="AY253" s="61"/>
      <c r="BF253" s="16"/>
      <c r="BO253" s="61"/>
      <c r="BP253" s="16"/>
      <c r="BR253" s="16"/>
      <c r="BS253" s="61"/>
      <c r="BT253" s="16"/>
      <c r="BV253" s="16"/>
      <c r="BW253" s="61"/>
      <c r="BX253" s="16"/>
      <c r="BZ253" s="16"/>
    </row>
    <row r="254" spans="2:78" ht="12.75" x14ac:dyDescent="0.2">
      <c r="B254" s="61"/>
      <c r="C254" s="61"/>
      <c r="E254" s="141"/>
      <c r="F254" s="141"/>
      <c r="J254" s="16"/>
      <c r="S254" s="61"/>
      <c r="Z254" s="16"/>
      <c r="AI254" s="61"/>
      <c r="AP254" s="16"/>
      <c r="AY254" s="61"/>
      <c r="BF254" s="16"/>
      <c r="BO254" s="61"/>
      <c r="BP254" s="16"/>
      <c r="BR254" s="16"/>
      <c r="BS254" s="61"/>
      <c r="BT254" s="16"/>
      <c r="BV254" s="16"/>
      <c r="BW254" s="61"/>
      <c r="BX254" s="16"/>
      <c r="BZ254" s="16"/>
    </row>
    <row r="255" spans="2:78" ht="12.75" x14ac:dyDescent="0.2">
      <c r="B255" s="61"/>
      <c r="C255" s="61"/>
      <c r="E255" s="141"/>
      <c r="F255" s="141"/>
      <c r="J255" s="16"/>
      <c r="S255" s="61"/>
      <c r="Z255" s="16"/>
      <c r="AI255" s="61"/>
      <c r="AP255" s="16"/>
      <c r="AY255" s="61"/>
      <c r="BF255" s="16"/>
      <c r="BO255" s="61"/>
      <c r="BP255" s="16"/>
      <c r="BR255" s="16"/>
      <c r="BS255" s="61"/>
      <c r="BT255" s="16"/>
      <c r="BV255" s="16"/>
      <c r="BW255" s="61"/>
      <c r="BX255" s="16"/>
      <c r="BZ255" s="16"/>
    </row>
    <row r="256" spans="2:78" ht="12.75" x14ac:dyDescent="0.2">
      <c r="B256" s="61"/>
      <c r="C256" s="61"/>
      <c r="E256" s="141"/>
      <c r="F256" s="141"/>
      <c r="J256" s="16"/>
      <c r="S256" s="61"/>
      <c r="Z256" s="16"/>
      <c r="AI256" s="61"/>
      <c r="AP256" s="16"/>
      <c r="AY256" s="61"/>
      <c r="BF256" s="16"/>
      <c r="BO256" s="61"/>
      <c r="BP256" s="16"/>
      <c r="BR256" s="16"/>
      <c r="BS256" s="61"/>
      <c r="BT256" s="16"/>
      <c r="BV256" s="16"/>
      <c r="BW256" s="61"/>
      <c r="BX256" s="16"/>
      <c r="BZ256" s="16"/>
    </row>
    <row r="257" spans="2:78" ht="12.75" x14ac:dyDescent="0.2">
      <c r="B257" s="61"/>
      <c r="C257" s="61"/>
      <c r="E257" s="141"/>
      <c r="F257" s="141"/>
      <c r="J257" s="16"/>
      <c r="S257" s="61"/>
      <c r="Z257" s="16"/>
      <c r="AI257" s="61"/>
      <c r="AP257" s="16"/>
      <c r="AY257" s="61"/>
      <c r="BF257" s="16"/>
      <c r="BO257" s="61"/>
      <c r="BP257" s="16"/>
      <c r="BR257" s="16"/>
      <c r="BS257" s="61"/>
      <c r="BT257" s="16"/>
      <c r="BV257" s="16"/>
      <c r="BW257" s="61"/>
      <c r="BX257" s="16"/>
      <c r="BZ257" s="16"/>
    </row>
    <row r="258" spans="2:78" ht="12.75" x14ac:dyDescent="0.2">
      <c r="B258" s="61"/>
      <c r="C258" s="61"/>
      <c r="E258" s="141"/>
      <c r="F258" s="141"/>
      <c r="J258" s="16"/>
      <c r="S258" s="61"/>
      <c r="Z258" s="16"/>
      <c r="AI258" s="61"/>
      <c r="AP258" s="16"/>
      <c r="AY258" s="61"/>
      <c r="BF258" s="16"/>
      <c r="BO258" s="61"/>
      <c r="BP258" s="16"/>
      <c r="BR258" s="16"/>
      <c r="BS258" s="61"/>
      <c r="BT258" s="16"/>
      <c r="BV258" s="16"/>
      <c r="BW258" s="61"/>
      <c r="BX258" s="16"/>
      <c r="BZ258" s="16"/>
    </row>
    <row r="259" spans="2:78" ht="12.75" x14ac:dyDescent="0.2">
      <c r="B259" s="61"/>
      <c r="C259" s="61"/>
      <c r="E259" s="141"/>
      <c r="F259" s="141"/>
      <c r="J259" s="16"/>
      <c r="S259" s="61"/>
      <c r="Z259" s="16"/>
      <c r="AI259" s="61"/>
      <c r="AP259" s="16"/>
      <c r="AY259" s="61"/>
      <c r="BF259" s="16"/>
      <c r="BO259" s="61"/>
      <c r="BP259" s="16"/>
      <c r="BR259" s="16"/>
      <c r="BS259" s="61"/>
      <c r="BT259" s="16"/>
      <c r="BV259" s="16"/>
      <c r="BW259" s="61"/>
      <c r="BX259" s="16"/>
      <c r="BZ259" s="16"/>
    </row>
    <row r="260" spans="2:78" ht="12.75" x14ac:dyDescent="0.2">
      <c r="B260" s="61"/>
      <c r="C260" s="61"/>
      <c r="E260" s="141"/>
      <c r="F260" s="141"/>
      <c r="J260" s="16"/>
      <c r="S260" s="61"/>
      <c r="Z260" s="16"/>
      <c r="AI260" s="61"/>
      <c r="AP260" s="16"/>
      <c r="AY260" s="61"/>
      <c r="BF260" s="16"/>
      <c r="BO260" s="61"/>
      <c r="BP260" s="16"/>
      <c r="BR260" s="16"/>
      <c r="BS260" s="61"/>
      <c r="BT260" s="16"/>
      <c r="BV260" s="16"/>
      <c r="BW260" s="61"/>
      <c r="BX260" s="16"/>
      <c r="BZ260" s="16"/>
    </row>
    <row r="261" spans="2:78" ht="12.75" x14ac:dyDescent="0.2">
      <c r="B261" s="61"/>
      <c r="C261" s="61"/>
      <c r="E261" s="141"/>
      <c r="F261" s="141"/>
      <c r="J261" s="16"/>
      <c r="S261" s="61"/>
      <c r="Z261" s="16"/>
      <c r="AI261" s="61"/>
      <c r="AP261" s="16"/>
      <c r="AY261" s="61"/>
      <c r="BF261" s="16"/>
      <c r="BO261" s="61"/>
      <c r="BP261" s="16"/>
      <c r="BR261" s="16"/>
      <c r="BS261" s="61"/>
      <c r="BT261" s="16"/>
      <c r="BV261" s="16"/>
      <c r="BW261" s="61"/>
      <c r="BX261" s="16"/>
      <c r="BZ261" s="16"/>
    </row>
    <row r="262" spans="2:78" ht="12.75" x14ac:dyDescent="0.2">
      <c r="B262" s="61"/>
      <c r="C262" s="61"/>
      <c r="E262" s="141"/>
      <c r="F262" s="141"/>
      <c r="J262" s="16"/>
      <c r="S262" s="61"/>
      <c r="Z262" s="16"/>
      <c r="AI262" s="61"/>
      <c r="AP262" s="16"/>
      <c r="AY262" s="61"/>
      <c r="BF262" s="16"/>
      <c r="BO262" s="61"/>
      <c r="BP262" s="16"/>
      <c r="BR262" s="16"/>
      <c r="BS262" s="61"/>
      <c r="BT262" s="16"/>
      <c r="BV262" s="16"/>
      <c r="BW262" s="61"/>
      <c r="BX262" s="16"/>
      <c r="BZ262" s="16"/>
    </row>
    <row r="263" spans="2:78" ht="12.75" x14ac:dyDescent="0.2">
      <c r="B263" s="61"/>
      <c r="C263" s="61"/>
      <c r="E263" s="141"/>
      <c r="F263" s="141"/>
      <c r="J263" s="16"/>
      <c r="S263" s="61"/>
      <c r="Z263" s="16"/>
      <c r="AI263" s="61"/>
      <c r="AP263" s="16"/>
      <c r="AY263" s="61"/>
      <c r="BF263" s="16"/>
      <c r="BO263" s="61"/>
      <c r="BP263" s="16"/>
      <c r="BR263" s="16"/>
      <c r="BS263" s="61"/>
      <c r="BT263" s="16"/>
      <c r="BV263" s="16"/>
      <c r="BW263" s="61"/>
      <c r="BX263" s="16"/>
      <c r="BZ263" s="16"/>
    </row>
    <row r="264" spans="2:78" ht="12.75" x14ac:dyDescent="0.2">
      <c r="B264" s="61"/>
      <c r="C264" s="61"/>
      <c r="E264" s="141"/>
      <c r="F264" s="141"/>
      <c r="J264" s="16"/>
      <c r="S264" s="61"/>
      <c r="Z264" s="16"/>
      <c r="AI264" s="61"/>
      <c r="AP264" s="16"/>
      <c r="AY264" s="61"/>
      <c r="BF264" s="16"/>
      <c r="BO264" s="61"/>
      <c r="BP264" s="16"/>
      <c r="BR264" s="16"/>
      <c r="BS264" s="61"/>
      <c r="BT264" s="16"/>
      <c r="BV264" s="16"/>
      <c r="BW264" s="61"/>
      <c r="BX264" s="16"/>
      <c r="BZ264" s="16"/>
    </row>
    <row r="265" spans="2:78" ht="12.75" x14ac:dyDescent="0.2">
      <c r="B265" s="61"/>
      <c r="C265" s="61"/>
      <c r="E265" s="141"/>
      <c r="F265" s="141"/>
      <c r="J265" s="16"/>
      <c r="S265" s="61"/>
      <c r="Z265" s="16"/>
      <c r="AI265" s="61"/>
      <c r="AP265" s="16"/>
      <c r="AY265" s="61"/>
      <c r="BF265" s="16"/>
      <c r="BO265" s="61"/>
      <c r="BP265" s="16"/>
      <c r="BR265" s="16"/>
      <c r="BS265" s="61"/>
      <c r="BT265" s="16"/>
      <c r="BV265" s="16"/>
      <c r="BW265" s="61"/>
      <c r="BX265" s="16"/>
      <c r="BZ265" s="16"/>
    </row>
    <row r="266" spans="2:78" ht="12.75" x14ac:dyDescent="0.2">
      <c r="B266" s="61"/>
      <c r="C266" s="61"/>
      <c r="E266" s="141"/>
      <c r="F266" s="141"/>
      <c r="J266" s="16"/>
      <c r="S266" s="61"/>
      <c r="Z266" s="16"/>
      <c r="AI266" s="61"/>
      <c r="AP266" s="16"/>
      <c r="AY266" s="61"/>
      <c r="BF266" s="16"/>
      <c r="BO266" s="61"/>
      <c r="BP266" s="16"/>
      <c r="BR266" s="16"/>
      <c r="BS266" s="61"/>
      <c r="BT266" s="16"/>
      <c r="BV266" s="16"/>
      <c r="BW266" s="61"/>
      <c r="BX266" s="16"/>
      <c r="BZ266" s="16"/>
    </row>
    <row r="267" spans="2:78" ht="12.75" x14ac:dyDescent="0.2">
      <c r="B267" s="61"/>
      <c r="C267" s="61"/>
      <c r="E267" s="141"/>
      <c r="F267" s="141"/>
      <c r="J267" s="16"/>
      <c r="S267" s="61"/>
      <c r="Z267" s="16"/>
      <c r="AI267" s="61"/>
      <c r="AP267" s="16"/>
      <c r="AY267" s="61"/>
      <c r="BF267" s="16"/>
      <c r="BO267" s="61"/>
      <c r="BP267" s="16"/>
      <c r="BR267" s="16"/>
      <c r="BS267" s="61"/>
      <c r="BT267" s="16"/>
      <c r="BV267" s="16"/>
      <c r="BW267" s="61"/>
      <c r="BX267" s="16"/>
      <c r="BZ267" s="16"/>
    </row>
    <row r="268" spans="2:78" ht="12.75" x14ac:dyDescent="0.2">
      <c r="B268" s="61"/>
      <c r="C268" s="61"/>
      <c r="E268" s="141"/>
      <c r="F268" s="141"/>
      <c r="J268" s="16"/>
      <c r="S268" s="61"/>
      <c r="Z268" s="16"/>
      <c r="AI268" s="61"/>
      <c r="AP268" s="16"/>
      <c r="AY268" s="61"/>
      <c r="BF268" s="16"/>
      <c r="BO268" s="61"/>
      <c r="BP268" s="16"/>
      <c r="BR268" s="16"/>
      <c r="BS268" s="61"/>
      <c r="BT268" s="16"/>
      <c r="BV268" s="16"/>
      <c r="BW268" s="61"/>
      <c r="BX268" s="16"/>
      <c r="BZ268" s="16"/>
    </row>
    <row r="269" spans="2:78" ht="12.75" x14ac:dyDescent="0.2">
      <c r="B269" s="61"/>
      <c r="C269" s="61"/>
      <c r="E269" s="141"/>
      <c r="F269" s="141"/>
      <c r="J269" s="16"/>
      <c r="S269" s="61"/>
      <c r="Z269" s="16"/>
      <c r="AI269" s="61"/>
      <c r="AP269" s="16"/>
      <c r="AY269" s="61"/>
      <c r="BF269" s="16"/>
      <c r="BO269" s="61"/>
      <c r="BP269" s="16"/>
      <c r="BR269" s="16"/>
      <c r="BS269" s="61"/>
      <c r="BT269" s="16"/>
      <c r="BV269" s="16"/>
      <c r="BW269" s="61"/>
      <c r="BX269" s="16"/>
      <c r="BZ269" s="16"/>
    </row>
    <row r="270" spans="2:78" ht="12.75" x14ac:dyDescent="0.2">
      <c r="B270" s="61"/>
      <c r="C270" s="61"/>
      <c r="E270" s="141"/>
      <c r="F270" s="141"/>
      <c r="J270" s="16"/>
      <c r="S270" s="61"/>
      <c r="Z270" s="16"/>
      <c r="AI270" s="61"/>
      <c r="AP270" s="16"/>
      <c r="AY270" s="61"/>
      <c r="BF270" s="16"/>
      <c r="BO270" s="61"/>
      <c r="BP270" s="16"/>
      <c r="BR270" s="16"/>
      <c r="BS270" s="61"/>
      <c r="BT270" s="16"/>
      <c r="BV270" s="16"/>
      <c r="BW270" s="61"/>
      <c r="BX270" s="16"/>
      <c r="BZ270" s="16"/>
    </row>
    <row r="271" spans="2:78" ht="12.75" x14ac:dyDescent="0.2">
      <c r="B271" s="61"/>
      <c r="C271" s="61"/>
      <c r="E271" s="141"/>
      <c r="F271" s="141"/>
      <c r="J271" s="16"/>
      <c r="S271" s="61"/>
      <c r="Z271" s="16"/>
      <c r="AI271" s="61"/>
      <c r="AP271" s="16"/>
      <c r="AY271" s="61"/>
      <c r="BF271" s="16"/>
      <c r="BO271" s="61"/>
      <c r="BP271" s="16"/>
      <c r="BR271" s="16"/>
      <c r="BS271" s="61"/>
      <c r="BT271" s="16"/>
      <c r="BV271" s="16"/>
      <c r="BW271" s="61"/>
      <c r="BX271" s="16"/>
      <c r="BZ271" s="16"/>
    </row>
    <row r="272" spans="2:78" ht="12.75" x14ac:dyDescent="0.2">
      <c r="B272" s="61"/>
      <c r="C272" s="61"/>
      <c r="E272" s="141"/>
      <c r="F272" s="141"/>
      <c r="J272" s="16"/>
      <c r="S272" s="61"/>
      <c r="Z272" s="16"/>
      <c r="AI272" s="61"/>
      <c r="AP272" s="16"/>
      <c r="AY272" s="61"/>
      <c r="BF272" s="16"/>
      <c r="BO272" s="61"/>
      <c r="BP272" s="16"/>
      <c r="BR272" s="16"/>
      <c r="BS272" s="61"/>
      <c r="BT272" s="16"/>
      <c r="BV272" s="16"/>
      <c r="BW272" s="61"/>
      <c r="BX272" s="16"/>
      <c r="BZ272" s="16"/>
    </row>
    <row r="273" spans="2:78" ht="12.75" x14ac:dyDescent="0.2">
      <c r="B273" s="61"/>
      <c r="C273" s="61"/>
      <c r="E273" s="141"/>
      <c r="F273" s="141"/>
      <c r="J273" s="16"/>
      <c r="S273" s="61"/>
      <c r="Z273" s="16"/>
      <c r="AI273" s="61"/>
      <c r="AP273" s="16"/>
      <c r="AY273" s="61"/>
      <c r="BF273" s="16"/>
      <c r="BO273" s="61"/>
      <c r="BP273" s="16"/>
      <c r="BR273" s="16"/>
      <c r="BS273" s="61"/>
      <c r="BT273" s="16"/>
      <c r="BV273" s="16"/>
      <c r="BW273" s="61"/>
      <c r="BX273" s="16"/>
      <c r="BZ273" s="16"/>
    </row>
    <row r="274" spans="2:78" ht="12.75" x14ac:dyDescent="0.2">
      <c r="B274" s="61"/>
      <c r="C274" s="61"/>
      <c r="E274" s="141"/>
      <c r="F274" s="141"/>
      <c r="J274" s="16"/>
      <c r="S274" s="61"/>
      <c r="Z274" s="16"/>
      <c r="AI274" s="61"/>
      <c r="AP274" s="16"/>
      <c r="AY274" s="61"/>
      <c r="BF274" s="16"/>
      <c r="BO274" s="61"/>
      <c r="BP274" s="16"/>
      <c r="BR274" s="16"/>
      <c r="BS274" s="61"/>
      <c r="BT274" s="16"/>
      <c r="BV274" s="16"/>
      <c r="BW274" s="61"/>
      <c r="BX274" s="16"/>
      <c r="BZ274" s="16"/>
    </row>
    <row r="275" spans="2:78" ht="12.75" x14ac:dyDescent="0.2">
      <c r="B275" s="61"/>
      <c r="C275" s="61"/>
      <c r="E275" s="141"/>
      <c r="F275" s="141"/>
      <c r="J275" s="16"/>
      <c r="S275" s="61"/>
      <c r="Z275" s="16"/>
      <c r="AI275" s="61"/>
      <c r="AP275" s="16"/>
      <c r="AY275" s="61"/>
      <c r="BF275" s="16"/>
      <c r="BO275" s="61"/>
      <c r="BP275" s="16"/>
      <c r="BR275" s="16"/>
      <c r="BS275" s="61"/>
      <c r="BT275" s="16"/>
      <c r="BV275" s="16"/>
      <c r="BW275" s="61"/>
      <c r="BX275" s="16"/>
      <c r="BZ275" s="16"/>
    </row>
    <row r="276" spans="2:78" ht="12.75" x14ac:dyDescent="0.2">
      <c r="B276" s="61"/>
      <c r="C276" s="61"/>
      <c r="E276" s="141"/>
      <c r="F276" s="141"/>
      <c r="J276" s="16"/>
      <c r="S276" s="61"/>
      <c r="Z276" s="16"/>
      <c r="AI276" s="61"/>
      <c r="AP276" s="16"/>
      <c r="AY276" s="61"/>
      <c r="BF276" s="16"/>
      <c r="BO276" s="61"/>
      <c r="BP276" s="16"/>
      <c r="BR276" s="16"/>
      <c r="BS276" s="61"/>
      <c r="BT276" s="16"/>
      <c r="BV276" s="16"/>
      <c r="BW276" s="61"/>
      <c r="BX276" s="16"/>
      <c r="BZ276" s="16"/>
    </row>
    <row r="277" spans="2:78" ht="12.75" x14ac:dyDescent="0.2">
      <c r="B277" s="61"/>
      <c r="C277" s="61"/>
      <c r="E277" s="141"/>
      <c r="F277" s="141"/>
      <c r="J277" s="16"/>
      <c r="S277" s="61"/>
      <c r="Z277" s="16"/>
      <c r="AI277" s="61"/>
      <c r="AP277" s="16"/>
      <c r="AY277" s="61"/>
      <c r="BF277" s="16"/>
      <c r="BO277" s="61"/>
      <c r="BP277" s="16"/>
      <c r="BR277" s="16"/>
      <c r="BS277" s="61"/>
      <c r="BT277" s="16"/>
      <c r="BV277" s="16"/>
      <c r="BW277" s="61"/>
      <c r="BX277" s="16"/>
      <c r="BZ277" s="16"/>
    </row>
    <row r="278" spans="2:78" ht="12.75" x14ac:dyDescent="0.2">
      <c r="B278" s="61"/>
      <c r="C278" s="61"/>
      <c r="E278" s="141"/>
      <c r="F278" s="141"/>
      <c r="J278" s="16"/>
      <c r="S278" s="61"/>
      <c r="Z278" s="16"/>
      <c r="AI278" s="61"/>
      <c r="AP278" s="16"/>
      <c r="AY278" s="61"/>
      <c r="BF278" s="16"/>
      <c r="BO278" s="61"/>
      <c r="BP278" s="16"/>
      <c r="BR278" s="16"/>
      <c r="BS278" s="61"/>
      <c r="BT278" s="16"/>
      <c r="BV278" s="16"/>
      <c r="BW278" s="61"/>
      <c r="BX278" s="16"/>
      <c r="BZ278" s="16"/>
    </row>
    <row r="279" spans="2:78" ht="12.75" x14ac:dyDescent="0.2">
      <c r="B279" s="61"/>
      <c r="C279" s="61"/>
      <c r="E279" s="141"/>
      <c r="F279" s="141"/>
      <c r="J279" s="16"/>
      <c r="S279" s="61"/>
      <c r="Z279" s="16"/>
      <c r="AI279" s="61"/>
      <c r="AP279" s="16"/>
      <c r="AY279" s="61"/>
      <c r="BF279" s="16"/>
      <c r="BO279" s="61"/>
      <c r="BP279" s="16"/>
      <c r="BR279" s="16"/>
      <c r="BS279" s="61"/>
      <c r="BT279" s="16"/>
      <c r="BV279" s="16"/>
      <c r="BW279" s="61"/>
      <c r="BX279" s="16"/>
      <c r="BZ279" s="16"/>
    </row>
    <row r="280" spans="2:78" ht="12.75" x14ac:dyDescent="0.2">
      <c r="B280" s="61"/>
      <c r="C280" s="61"/>
      <c r="E280" s="141"/>
      <c r="F280" s="141"/>
      <c r="J280" s="16"/>
      <c r="S280" s="61"/>
      <c r="Z280" s="16"/>
      <c r="AI280" s="61"/>
      <c r="AP280" s="16"/>
      <c r="AY280" s="61"/>
      <c r="BF280" s="16"/>
      <c r="BO280" s="61"/>
      <c r="BP280" s="16"/>
      <c r="BR280" s="16"/>
      <c r="BS280" s="61"/>
      <c r="BT280" s="16"/>
      <c r="BV280" s="16"/>
      <c r="BW280" s="61"/>
      <c r="BX280" s="16"/>
      <c r="BZ280" s="16"/>
    </row>
    <row r="281" spans="2:78" ht="12.75" x14ac:dyDescent="0.2">
      <c r="B281" s="61"/>
      <c r="C281" s="61"/>
      <c r="E281" s="141"/>
      <c r="F281" s="141"/>
      <c r="J281" s="16"/>
      <c r="S281" s="61"/>
      <c r="Z281" s="16"/>
      <c r="AI281" s="61"/>
      <c r="AP281" s="16"/>
      <c r="AY281" s="61"/>
      <c r="BF281" s="16"/>
      <c r="BO281" s="61"/>
      <c r="BP281" s="16"/>
      <c r="BR281" s="16"/>
      <c r="BS281" s="61"/>
      <c r="BT281" s="16"/>
      <c r="BV281" s="16"/>
      <c r="BW281" s="61"/>
      <c r="BX281" s="16"/>
      <c r="BZ281" s="16"/>
    </row>
    <row r="282" spans="2:78" ht="12.75" x14ac:dyDescent="0.2">
      <c r="B282" s="61"/>
      <c r="C282" s="61"/>
      <c r="E282" s="141"/>
      <c r="F282" s="141"/>
      <c r="J282" s="16"/>
      <c r="S282" s="61"/>
      <c r="Z282" s="16"/>
      <c r="AI282" s="61"/>
      <c r="AP282" s="16"/>
      <c r="AY282" s="61"/>
      <c r="BF282" s="16"/>
      <c r="BO282" s="61"/>
      <c r="BP282" s="16"/>
      <c r="BR282" s="16"/>
      <c r="BS282" s="61"/>
      <c r="BT282" s="16"/>
      <c r="BV282" s="16"/>
      <c r="BW282" s="61"/>
      <c r="BX282" s="16"/>
      <c r="BZ282" s="16"/>
    </row>
    <row r="283" spans="2:78" ht="12.75" x14ac:dyDescent="0.2">
      <c r="B283" s="61"/>
      <c r="C283" s="61"/>
      <c r="E283" s="141"/>
      <c r="F283" s="141"/>
      <c r="J283" s="16"/>
      <c r="S283" s="61"/>
      <c r="Z283" s="16"/>
      <c r="AI283" s="61"/>
      <c r="AP283" s="16"/>
      <c r="AY283" s="61"/>
      <c r="BF283" s="16"/>
      <c r="BO283" s="61"/>
      <c r="BP283" s="16"/>
      <c r="BR283" s="16"/>
      <c r="BS283" s="61"/>
      <c r="BT283" s="16"/>
      <c r="BV283" s="16"/>
      <c r="BW283" s="61"/>
      <c r="BX283" s="16"/>
      <c r="BZ283" s="16"/>
    </row>
    <row r="284" spans="2:78" ht="12.75" x14ac:dyDescent="0.2">
      <c r="B284" s="61"/>
      <c r="C284" s="61"/>
      <c r="E284" s="141"/>
      <c r="F284" s="141"/>
      <c r="J284" s="16"/>
      <c r="S284" s="61"/>
      <c r="Z284" s="16"/>
      <c r="AI284" s="61"/>
      <c r="AP284" s="16"/>
      <c r="AY284" s="61"/>
      <c r="BF284" s="16"/>
      <c r="BO284" s="61"/>
      <c r="BP284" s="16"/>
      <c r="BR284" s="16"/>
      <c r="BS284" s="61"/>
      <c r="BT284" s="16"/>
      <c r="BV284" s="16"/>
      <c r="BW284" s="61"/>
      <c r="BX284" s="16"/>
      <c r="BZ284" s="16"/>
    </row>
    <row r="285" spans="2:78" ht="12.75" x14ac:dyDescent="0.2">
      <c r="B285" s="61"/>
      <c r="C285" s="61"/>
      <c r="E285" s="141"/>
      <c r="F285" s="141"/>
      <c r="J285" s="16"/>
      <c r="S285" s="61"/>
      <c r="Z285" s="16"/>
      <c r="AI285" s="61"/>
      <c r="AP285" s="16"/>
      <c r="AY285" s="61"/>
      <c r="BF285" s="16"/>
      <c r="BO285" s="61"/>
      <c r="BP285" s="16"/>
      <c r="BR285" s="16"/>
      <c r="BS285" s="61"/>
      <c r="BT285" s="16"/>
      <c r="BV285" s="16"/>
      <c r="BW285" s="61"/>
      <c r="BX285" s="16"/>
      <c r="BZ285" s="16"/>
    </row>
    <row r="286" spans="2:78" ht="12.75" x14ac:dyDescent="0.2">
      <c r="B286" s="61"/>
      <c r="C286" s="61"/>
      <c r="E286" s="141"/>
      <c r="F286" s="141"/>
      <c r="J286" s="16"/>
      <c r="S286" s="61"/>
      <c r="Z286" s="16"/>
      <c r="AI286" s="61"/>
      <c r="AP286" s="16"/>
      <c r="AY286" s="61"/>
      <c r="BF286" s="16"/>
      <c r="BO286" s="61"/>
      <c r="BP286" s="16"/>
      <c r="BR286" s="16"/>
      <c r="BS286" s="61"/>
      <c r="BT286" s="16"/>
      <c r="BV286" s="16"/>
      <c r="BW286" s="61"/>
      <c r="BX286" s="16"/>
      <c r="BZ286" s="16"/>
    </row>
    <row r="287" spans="2:78" ht="12.75" x14ac:dyDescent="0.2">
      <c r="B287" s="61"/>
      <c r="C287" s="61"/>
      <c r="E287" s="141"/>
      <c r="F287" s="141"/>
      <c r="J287" s="16"/>
      <c r="S287" s="61"/>
      <c r="Z287" s="16"/>
      <c r="AI287" s="61"/>
      <c r="AP287" s="16"/>
      <c r="AY287" s="61"/>
      <c r="BF287" s="16"/>
      <c r="BO287" s="61"/>
      <c r="BP287" s="16"/>
      <c r="BR287" s="16"/>
      <c r="BS287" s="61"/>
      <c r="BT287" s="16"/>
      <c r="BV287" s="16"/>
      <c r="BW287" s="61"/>
      <c r="BX287" s="16"/>
      <c r="BZ287" s="16"/>
    </row>
    <row r="288" spans="2:78" ht="12.75" x14ac:dyDescent="0.2">
      <c r="B288" s="61"/>
      <c r="C288" s="61"/>
      <c r="E288" s="141"/>
      <c r="F288" s="141"/>
      <c r="J288" s="16"/>
      <c r="S288" s="61"/>
      <c r="Z288" s="16"/>
      <c r="AI288" s="61"/>
      <c r="AP288" s="16"/>
      <c r="AY288" s="61"/>
      <c r="BF288" s="16"/>
      <c r="BO288" s="61"/>
      <c r="BP288" s="16"/>
      <c r="BR288" s="16"/>
      <c r="BS288" s="61"/>
      <c r="BT288" s="16"/>
      <c r="BV288" s="16"/>
      <c r="BW288" s="61"/>
      <c r="BX288" s="16"/>
      <c r="BZ288" s="16"/>
    </row>
    <row r="289" spans="2:78" ht="12.75" x14ac:dyDescent="0.2">
      <c r="B289" s="61"/>
      <c r="C289" s="61"/>
      <c r="E289" s="141"/>
      <c r="F289" s="141"/>
      <c r="J289" s="16"/>
      <c r="S289" s="61"/>
      <c r="Z289" s="16"/>
      <c r="AI289" s="61"/>
      <c r="AP289" s="16"/>
      <c r="AY289" s="61"/>
      <c r="BF289" s="16"/>
      <c r="BO289" s="61"/>
      <c r="BP289" s="16"/>
      <c r="BR289" s="16"/>
      <c r="BS289" s="61"/>
      <c r="BT289" s="16"/>
      <c r="BV289" s="16"/>
      <c r="BW289" s="61"/>
      <c r="BX289" s="16"/>
      <c r="BZ289" s="16"/>
    </row>
    <row r="290" spans="2:78" ht="12.75" x14ac:dyDescent="0.2">
      <c r="B290" s="61"/>
      <c r="C290" s="61"/>
      <c r="E290" s="141"/>
      <c r="F290" s="141"/>
      <c r="J290" s="16"/>
      <c r="S290" s="61"/>
      <c r="Z290" s="16"/>
      <c r="AI290" s="61"/>
      <c r="AP290" s="16"/>
      <c r="AY290" s="61"/>
      <c r="BF290" s="16"/>
      <c r="BO290" s="61"/>
      <c r="BP290" s="16"/>
      <c r="BR290" s="16"/>
      <c r="BS290" s="61"/>
      <c r="BT290" s="16"/>
      <c r="BV290" s="16"/>
      <c r="BW290" s="61"/>
      <c r="BX290" s="16"/>
      <c r="BZ290" s="16"/>
    </row>
    <row r="291" spans="2:78" ht="12.75" x14ac:dyDescent="0.2">
      <c r="B291" s="61"/>
      <c r="C291" s="61"/>
      <c r="E291" s="141"/>
      <c r="F291" s="141"/>
      <c r="J291" s="16"/>
      <c r="S291" s="61"/>
      <c r="Z291" s="16"/>
      <c r="AI291" s="61"/>
      <c r="AP291" s="16"/>
      <c r="AY291" s="61"/>
      <c r="BF291" s="16"/>
      <c r="BO291" s="61"/>
      <c r="BP291" s="16"/>
      <c r="BR291" s="16"/>
      <c r="BS291" s="61"/>
      <c r="BT291" s="16"/>
      <c r="BV291" s="16"/>
      <c r="BW291" s="61"/>
      <c r="BX291" s="16"/>
      <c r="BZ291" s="16"/>
    </row>
    <row r="292" spans="2:78" ht="12.75" x14ac:dyDescent="0.2">
      <c r="B292" s="61"/>
      <c r="C292" s="61"/>
      <c r="E292" s="141"/>
      <c r="F292" s="141"/>
      <c r="J292" s="16"/>
      <c r="S292" s="61"/>
      <c r="Z292" s="16"/>
      <c r="AI292" s="61"/>
      <c r="AP292" s="16"/>
      <c r="AY292" s="61"/>
      <c r="BF292" s="16"/>
      <c r="BO292" s="61"/>
      <c r="BP292" s="16"/>
      <c r="BR292" s="16"/>
      <c r="BS292" s="61"/>
      <c r="BT292" s="16"/>
      <c r="BV292" s="16"/>
      <c r="BW292" s="61"/>
      <c r="BX292" s="16"/>
      <c r="BZ292" s="16"/>
    </row>
    <row r="293" spans="2:78" ht="12.75" x14ac:dyDescent="0.2">
      <c r="B293" s="61"/>
      <c r="C293" s="61"/>
      <c r="E293" s="141"/>
      <c r="F293" s="141"/>
      <c r="J293" s="16"/>
      <c r="S293" s="61"/>
      <c r="Z293" s="16"/>
      <c r="AI293" s="61"/>
      <c r="AP293" s="16"/>
      <c r="AY293" s="61"/>
      <c r="BF293" s="16"/>
      <c r="BO293" s="61"/>
      <c r="BP293" s="16"/>
      <c r="BR293" s="16"/>
      <c r="BS293" s="61"/>
      <c r="BT293" s="16"/>
      <c r="BV293" s="16"/>
      <c r="BW293" s="61"/>
      <c r="BX293" s="16"/>
      <c r="BZ293" s="16"/>
    </row>
    <row r="294" spans="2:78" ht="12.75" x14ac:dyDescent="0.2">
      <c r="B294" s="61"/>
      <c r="C294" s="61"/>
      <c r="E294" s="141"/>
      <c r="F294" s="141"/>
      <c r="J294" s="16"/>
      <c r="S294" s="61"/>
      <c r="Z294" s="16"/>
      <c r="AI294" s="61"/>
      <c r="AP294" s="16"/>
      <c r="AY294" s="61"/>
      <c r="BF294" s="16"/>
      <c r="BO294" s="61"/>
      <c r="BP294" s="16"/>
      <c r="BR294" s="16"/>
      <c r="BS294" s="61"/>
      <c r="BT294" s="16"/>
      <c r="BV294" s="16"/>
      <c r="BW294" s="61"/>
      <c r="BX294" s="16"/>
      <c r="BZ294" s="16"/>
    </row>
    <row r="295" spans="2:78" ht="12.75" x14ac:dyDescent="0.2">
      <c r="B295" s="61"/>
      <c r="C295" s="61"/>
      <c r="E295" s="141"/>
      <c r="F295" s="141"/>
      <c r="J295" s="16"/>
      <c r="S295" s="61"/>
      <c r="Z295" s="16"/>
      <c r="AI295" s="61"/>
      <c r="AP295" s="16"/>
      <c r="AY295" s="61"/>
      <c r="BF295" s="16"/>
      <c r="BO295" s="61"/>
      <c r="BP295" s="16"/>
      <c r="BR295" s="16"/>
      <c r="BS295" s="61"/>
      <c r="BT295" s="16"/>
      <c r="BV295" s="16"/>
      <c r="BW295" s="61"/>
      <c r="BX295" s="16"/>
      <c r="BZ295" s="16"/>
    </row>
    <row r="296" spans="2:78" ht="12.75" x14ac:dyDescent="0.2">
      <c r="B296" s="61"/>
      <c r="C296" s="61"/>
      <c r="E296" s="141"/>
      <c r="F296" s="141"/>
      <c r="J296" s="16"/>
      <c r="S296" s="61"/>
      <c r="Z296" s="16"/>
      <c r="AI296" s="61"/>
      <c r="AP296" s="16"/>
      <c r="AY296" s="61"/>
      <c r="BF296" s="16"/>
      <c r="BO296" s="61"/>
      <c r="BP296" s="16"/>
      <c r="BR296" s="16"/>
      <c r="BS296" s="61"/>
      <c r="BT296" s="16"/>
      <c r="BV296" s="16"/>
      <c r="BW296" s="61"/>
      <c r="BX296" s="16"/>
      <c r="BZ296" s="16"/>
    </row>
    <row r="297" spans="2:78" ht="12.75" x14ac:dyDescent="0.2">
      <c r="B297" s="61"/>
      <c r="C297" s="61"/>
      <c r="E297" s="141"/>
      <c r="F297" s="141"/>
      <c r="J297" s="16"/>
      <c r="S297" s="61"/>
      <c r="Z297" s="16"/>
      <c r="AI297" s="61"/>
      <c r="AP297" s="16"/>
      <c r="AY297" s="61"/>
      <c r="BF297" s="16"/>
      <c r="BO297" s="61"/>
      <c r="BP297" s="16"/>
      <c r="BR297" s="16"/>
      <c r="BS297" s="61"/>
      <c r="BT297" s="16"/>
      <c r="BV297" s="16"/>
      <c r="BW297" s="61"/>
      <c r="BX297" s="16"/>
      <c r="BZ297" s="16"/>
    </row>
    <row r="298" spans="2:78" ht="12.75" x14ac:dyDescent="0.2">
      <c r="B298" s="61"/>
      <c r="C298" s="61"/>
      <c r="E298" s="141"/>
      <c r="F298" s="141"/>
      <c r="J298" s="16"/>
      <c r="S298" s="61"/>
      <c r="Z298" s="16"/>
      <c r="AI298" s="61"/>
      <c r="AP298" s="16"/>
      <c r="AY298" s="61"/>
      <c r="BF298" s="16"/>
      <c r="BO298" s="61"/>
      <c r="BP298" s="16"/>
      <c r="BR298" s="16"/>
      <c r="BS298" s="61"/>
      <c r="BT298" s="16"/>
      <c r="BV298" s="16"/>
      <c r="BW298" s="61"/>
      <c r="BX298" s="16"/>
      <c r="BZ298" s="16"/>
    </row>
    <row r="299" spans="2:78" ht="12.75" x14ac:dyDescent="0.2">
      <c r="B299" s="61"/>
      <c r="C299" s="61"/>
      <c r="E299" s="141"/>
      <c r="F299" s="141"/>
      <c r="J299" s="16"/>
      <c r="S299" s="61"/>
      <c r="Z299" s="16"/>
      <c r="AI299" s="61"/>
      <c r="AP299" s="16"/>
      <c r="AY299" s="61"/>
      <c r="BF299" s="16"/>
      <c r="BO299" s="61"/>
      <c r="BP299" s="16"/>
      <c r="BR299" s="16"/>
      <c r="BS299" s="61"/>
      <c r="BT299" s="16"/>
      <c r="BV299" s="16"/>
      <c r="BW299" s="61"/>
      <c r="BX299" s="16"/>
      <c r="BZ299" s="16"/>
    </row>
    <row r="300" spans="2:78" ht="12.75" x14ac:dyDescent="0.2">
      <c r="B300" s="61"/>
      <c r="C300" s="61"/>
      <c r="E300" s="141"/>
      <c r="F300" s="141"/>
      <c r="J300" s="16"/>
      <c r="S300" s="61"/>
      <c r="Z300" s="16"/>
      <c r="AI300" s="61"/>
      <c r="AP300" s="16"/>
      <c r="AY300" s="61"/>
      <c r="BF300" s="16"/>
      <c r="BO300" s="61"/>
      <c r="BP300" s="16"/>
      <c r="BR300" s="16"/>
      <c r="BS300" s="61"/>
      <c r="BT300" s="16"/>
      <c r="BV300" s="16"/>
      <c r="BW300" s="61"/>
      <c r="BX300" s="16"/>
      <c r="BZ300" s="16"/>
    </row>
    <row r="301" spans="2:78" ht="12.75" x14ac:dyDescent="0.2">
      <c r="B301" s="61"/>
      <c r="C301" s="61"/>
      <c r="E301" s="141"/>
      <c r="F301" s="141"/>
      <c r="J301" s="16"/>
      <c r="S301" s="61"/>
      <c r="Z301" s="16"/>
      <c r="AI301" s="61"/>
      <c r="AP301" s="16"/>
      <c r="AY301" s="61"/>
      <c r="BF301" s="16"/>
      <c r="BO301" s="61"/>
      <c r="BP301" s="16"/>
      <c r="BR301" s="16"/>
      <c r="BS301" s="61"/>
      <c r="BT301" s="16"/>
      <c r="BV301" s="16"/>
      <c r="BW301" s="61"/>
      <c r="BX301" s="16"/>
      <c r="BZ301" s="16"/>
    </row>
    <row r="302" spans="2:78" ht="12.75" x14ac:dyDescent="0.2">
      <c r="B302" s="61"/>
      <c r="C302" s="61"/>
      <c r="E302" s="141"/>
      <c r="F302" s="141"/>
      <c r="J302" s="16"/>
      <c r="S302" s="61"/>
      <c r="Z302" s="16"/>
      <c r="AI302" s="61"/>
      <c r="AP302" s="16"/>
      <c r="AY302" s="61"/>
      <c r="BF302" s="16"/>
      <c r="BO302" s="61"/>
      <c r="BP302" s="16"/>
      <c r="BR302" s="16"/>
      <c r="BS302" s="61"/>
      <c r="BT302" s="16"/>
      <c r="BV302" s="16"/>
      <c r="BW302" s="61"/>
      <c r="BX302" s="16"/>
      <c r="BZ302" s="16"/>
    </row>
    <row r="303" spans="2:78" ht="12.75" x14ac:dyDescent="0.2">
      <c r="B303" s="61"/>
      <c r="C303" s="61"/>
      <c r="E303" s="141"/>
      <c r="F303" s="141"/>
      <c r="J303" s="16"/>
      <c r="S303" s="61"/>
      <c r="Z303" s="16"/>
      <c r="AI303" s="61"/>
      <c r="AP303" s="16"/>
      <c r="AY303" s="61"/>
      <c r="BF303" s="16"/>
      <c r="BO303" s="61"/>
      <c r="BP303" s="16"/>
      <c r="BR303" s="16"/>
      <c r="BS303" s="61"/>
      <c r="BT303" s="16"/>
      <c r="BV303" s="16"/>
      <c r="BW303" s="61"/>
      <c r="BX303" s="16"/>
      <c r="BZ303" s="16"/>
    </row>
    <row r="304" spans="2:78" ht="12.75" x14ac:dyDescent="0.2">
      <c r="B304" s="61"/>
      <c r="C304" s="61"/>
      <c r="E304" s="141"/>
      <c r="F304" s="141"/>
      <c r="J304" s="16"/>
      <c r="S304" s="61"/>
      <c r="Z304" s="16"/>
      <c r="AI304" s="61"/>
      <c r="AP304" s="16"/>
      <c r="AY304" s="61"/>
      <c r="BF304" s="16"/>
      <c r="BO304" s="61"/>
      <c r="BP304" s="16"/>
      <c r="BR304" s="16"/>
      <c r="BS304" s="61"/>
      <c r="BT304" s="16"/>
      <c r="BV304" s="16"/>
      <c r="BW304" s="61"/>
      <c r="BX304" s="16"/>
      <c r="BZ304" s="16"/>
    </row>
    <row r="305" spans="2:78" ht="12.75" x14ac:dyDescent="0.2">
      <c r="B305" s="61"/>
      <c r="C305" s="61"/>
      <c r="E305" s="141"/>
      <c r="F305" s="141"/>
      <c r="J305" s="16"/>
      <c r="S305" s="61"/>
      <c r="Z305" s="16"/>
      <c r="AI305" s="61"/>
      <c r="AP305" s="16"/>
      <c r="AY305" s="61"/>
      <c r="BF305" s="16"/>
      <c r="BO305" s="61"/>
      <c r="BP305" s="16"/>
      <c r="BR305" s="16"/>
      <c r="BS305" s="61"/>
      <c r="BT305" s="16"/>
      <c r="BV305" s="16"/>
      <c r="BW305" s="61"/>
      <c r="BX305" s="16"/>
      <c r="BZ305" s="16"/>
    </row>
    <row r="306" spans="2:78" ht="12.75" x14ac:dyDescent="0.2">
      <c r="B306" s="61"/>
      <c r="C306" s="61"/>
      <c r="E306" s="141"/>
      <c r="F306" s="141"/>
      <c r="J306" s="16"/>
      <c r="S306" s="61"/>
      <c r="Z306" s="16"/>
      <c r="AI306" s="61"/>
      <c r="AP306" s="16"/>
      <c r="AY306" s="61"/>
      <c r="BF306" s="16"/>
      <c r="BO306" s="61"/>
      <c r="BP306" s="16"/>
      <c r="BR306" s="16"/>
      <c r="BS306" s="61"/>
      <c r="BT306" s="16"/>
      <c r="BV306" s="16"/>
      <c r="BW306" s="61"/>
      <c r="BX306" s="16"/>
      <c r="BZ306" s="16"/>
    </row>
    <row r="307" spans="2:78" ht="12.75" x14ac:dyDescent="0.2">
      <c r="B307" s="61"/>
      <c r="C307" s="61"/>
      <c r="E307" s="141"/>
      <c r="F307" s="141"/>
      <c r="J307" s="16"/>
      <c r="S307" s="61"/>
      <c r="Z307" s="16"/>
      <c r="AI307" s="61"/>
      <c r="AP307" s="16"/>
      <c r="AY307" s="61"/>
      <c r="BF307" s="16"/>
      <c r="BO307" s="61"/>
      <c r="BP307" s="16"/>
      <c r="BR307" s="16"/>
      <c r="BS307" s="61"/>
      <c r="BT307" s="16"/>
      <c r="BV307" s="16"/>
      <c r="BW307" s="61"/>
      <c r="BX307" s="16"/>
      <c r="BZ307" s="16"/>
    </row>
    <row r="308" spans="2:78" ht="12.75" x14ac:dyDescent="0.2">
      <c r="B308" s="61"/>
      <c r="C308" s="61"/>
      <c r="E308" s="141"/>
      <c r="F308" s="141"/>
      <c r="J308" s="16"/>
      <c r="S308" s="61"/>
      <c r="Z308" s="16"/>
      <c r="AI308" s="61"/>
      <c r="AP308" s="16"/>
      <c r="AY308" s="61"/>
      <c r="BF308" s="16"/>
      <c r="BO308" s="61"/>
      <c r="BP308" s="16"/>
      <c r="BR308" s="16"/>
      <c r="BS308" s="61"/>
      <c r="BT308" s="16"/>
      <c r="BV308" s="16"/>
      <c r="BW308" s="61"/>
      <c r="BX308" s="16"/>
      <c r="BZ308" s="16"/>
    </row>
    <row r="309" spans="2:78" ht="12.75" x14ac:dyDescent="0.2">
      <c r="B309" s="61"/>
      <c r="C309" s="61"/>
      <c r="E309" s="141"/>
      <c r="F309" s="141"/>
      <c r="J309" s="16"/>
      <c r="S309" s="61"/>
      <c r="Z309" s="16"/>
      <c r="AI309" s="61"/>
      <c r="AP309" s="16"/>
      <c r="AY309" s="61"/>
      <c r="BF309" s="16"/>
      <c r="BO309" s="61"/>
      <c r="BP309" s="16"/>
      <c r="BR309" s="16"/>
      <c r="BS309" s="61"/>
      <c r="BT309" s="16"/>
      <c r="BV309" s="16"/>
      <c r="BW309" s="61"/>
      <c r="BX309" s="16"/>
      <c r="BZ309" s="16"/>
    </row>
    <row r="310" spans="2:78" ht="12.75" x14ac:dyDescent="0.2">
      <c r="B310" s="61"/>
      <c r="C310" s="61"/>
      <c r="E310" s="141"/>
      <c r="F310" s="141"/>
      <c r="J310" s="16"/>
      <c r="S310" s="61"/>
      <c r="Z310" s="16"/>
      <c r="AI310" s="61"/>
      <c r="AP310" s="16"/>
      <c r="AY310" s="61"/>
      <c r="BF310" s="16"/>
      <c r="BO310" s="61"/>
      <c r="BP310" s="16"/>
      <c r="BR310" s="16"/>
      <c r="BS310" s="61"/>
      <c r="BT310" s="16"/>
      <c r="BV310" s="16"/>
      <c r="BW310" s="61"/>
      <c r="BX310" s="16"/>
      <c r="BZ310" s="16"/>
    </row>
    <row r="311" spans="2:78" ht="12.75" x14ac:dyDescent="0.2">
      <c r="B311" s="61"/>
      <c r="C311" s="61"/>
      <c r="E311" s="141"/>
      <c r="F311" s="141"/>
      <c r="J311" s="16"/>
      <c r="S311" s="61"/>
      <c r="Z311" s="16"/>
      <c r="AI311" s="61"/>
      <c r="AP311" s="16"/>
      <c r="AY311" s="61"/>
      <c r="BF311" s="16"/>
      <c r="BO311" s="61"/>
      <c r="BP311" s="16"/>
      <c r="BR311" s="16"/>
      <c r="BS311" s="61"/>
      <c r="BT311" s="16"/>
      <c r="BV311" s="16"/>
      <c r="BW311" s="61"/>
      <c r="BX311" s="16"/>
      <c r="BZ311" s="16"/>
    </row>
    <row r="312" spans="2:78" ht="12.75" x14ac:dyDescent="0.2">
      <c r="B312" s="61"/>
      <c r="C312" s="61"/>
      <c r="E312" s="141"/>
      <c r="F312" s="141"/>
      <c r="J312" s="16"/>
      <c r="S312" s="61"/>
      <c r="Z312" s="16"/>
      <c r="AI312" s="61"/>
      <c r="AP312" s="16"/>
      <c r="AY312" s="61"/>
      <c r="BF312" s="16"/>
      <c r="BO312" s="61"/>
      <c r="BP312" s="16"/>
      <c r="BR312" s="16"/>
      <c r="BS312" s="61"/>
      <c r="BT312" s="16"/>
      <c r="BV312" s="16"/>
      <c r="BW312" s="61"/>
      <c r="BX312" s="16"/>
      <c r="BZ312" s="16"/>
    </row>
    <row r="313" spans="2:78" ht="12.75" x14ac:dyDescent="0.2">
      <c r="B313" s="61"/>
      <c r="C313" s="61"/>
      <c r="E313" s="141"/>
      <c r="F313" s="141"/>
      <c r="J313" s="16"/>
      <c r="S313" s="61"/>
      <c r="Z313" s="16"/>
      <c r="AI313" s="61"/>
      <c r="AP313" s="16"/>
      <c r="AY313" s="61"/>
      <c r="BF313" s="16"/>
      <c r="BO313" s="61"/>
      <c r="BP313" s="16"/>
      <c r="BR313" s="16"/>
      <c r="BS313" s="61"/>
      <c r="BT313" s="16"/>
      <c r="BV313" s="16"/>
      <c r="BW313" s="61"/>
      <c r="BX313" s="16"/>
      <c r="BZ313" s="16"/>
    </row>
    <row r="314" spans="2:78" ht="12.75" x14ac:dyDescent="0.2">
      <c r="B314" s="61"/>
      <c r="C314" s="61"/>
      <c r="E314" s="141"/>
      <c r="F314" s="141"/>
      <c r="J314" s="16"/>
      <c r="S314" s="61"/>
      <c r="Z314" s="16"/>
      <c r="AI314" s="61"/>
      <c r="AP314" s="16"/>
      <c r="AY314" s="61"/>
      <c r="BF314" s="16"/>
      <c r="BO314" s="61"/>
      <c r="BP314" s="16"/>
      <c r="BR314" s="16"/>
      <c r="BS314" s="61"/>
      <c r="BT314" s="16"/>
      <c r="BV314" s="16"/>
      <c r="BW314" s="61"/>
      <c r="BX314" s="16"/>
      <c r="BZ314" s="16"/>
    </row>
    <row r="315" spans="2:78" ht="12.75" x14ac:dyDescent="0.2">
      <c r="B315" s="61"/>
      <c r="C315" s="61"/>
      <c r="E315" s="141"/>
      <c r="F315" s="141"/>
      <c r="J315" s="16"/>
      <c r="S315" s="61"/>
      <c r="Z315" s="16"/>
      <c r="AI315" s="61"/>
      <c r="AP315" s="16"/>
      <c r="AY315" s="61"/>
      <c r="BF315" s="16"/>
      <c r="BO315" s="61"/>
      <c r="BP315" s="16"/>
      <c r="BR315" s="16"/>
      <c r="BS315" s="61"/>
      <c r="BT315" s="16"/>
      <c r="BV315" s="16"/>
      <c r="BW315" s="61"/>
      <c r="BX315" s="16"/>
      <c r="BZ315" s="16"/>
    </row>
    <row r="316" spans="2:78" ht="12.75" x14ac:dyDescent="0.2">
      <c r="B316" s="61"/>
      <c r="C316" s="61"/>
      <c r="E316" s="141"/>
      <c r="F316" s="141"/>
      <c r="J316" s="16"/>
      <c r="S316" s="61"/>
      <c r="Z316" s="16"/>
      <c r="AI316" s="61"/>
      <c r="AP316" s="16"/>
      <c r="AY316" s="61"/>
      <c r="BF316" s="16"/>
      <c r="BO316" s="61"/>
      <c r="BP316" s="16"/>
      <c r="BR316" s="16"/>
      <c r="BS316" s="61"/>
      <c r="BT316" s="16"/>
      <c r="BV316" s="16"/>
      <c r="BW316" s="61"/>
      <c r="BX316" s="16"/>
      <c r="BZ316" s="16"/>
    </row>
    <row r="317" spans="2:78" ht="12.75" x14ac:dyDescent="0.2">
      <c r="B317" s="61"/>
      <c r="C317" s="61"/>
      <c r="E317" s="141"/>
      <c r="F317" s="141"/>
      <c r="J317" s="16"/>
      <c r="S317" s="61"/>
      <c r="Z317" s="16"/>
      <c r="AI317" s="61"/>
      <c r="AP317" s="16"/>
      <c r="AY317" s="61"/>
      <c r="BF317" s="16"/>
      <c r="BO317" s="61"/>
      <c r="BP317" s="16"/>
      <c r="BR317" s="16"/>
      <c r="BS317" s="61"/>
      <c r="BT317" s="16"/>
      <c r="BV317" s="16"/>
      <c r="BW317" s="61"/>
      <c r="BX317" s="16"/>
      <c r="BZ317" s="16"/>
    </row>
    <row r="318" spans="2:78" ht="12.75" x14ac:dyDescent="0.2">
      <c r="B318" s="61"/>
      <c r="C318" s="61"/>
      <c r="E318" s="141"/>
      <c r="F318" s="141"/>
      <c r="J318" s="16"/>
      <c r="S318" s="61"/>
      <c r="Z318" s="16"/>
      <c r="AI318" s="61"/>
      <c r="AP318" s="16"/>
      <c r="AY318" s="61"/>
      <c r="BF318" s="16"/>
      <c r="BO318" s="61"/>
      <c r="BP318" s="16"/>
      <c r="BR318" s="16"/>
      <c r="BS318" s="61"/>
      <c r="BT318" s="16"/>
      <c r="BV318" s="16"/>
      <c r="BW318" s="61"/>
      <c r="BX318" s="16"/>
      <c r="BZ318" s="16"/>
    </row>
    <row r="319" spans="2:78" ht="12.75" x14ac:dyDescent="0.2">
      <c r="B319" s="61"/>
      <c r="C319" s="61"/>
      <c r="E319" s="141"/>
      <c r="F319" s="141"/>
      <c r="J319" s="16"/>
      <c r="S319" s="61"/>
      <c r="Z319" s="16"/>
      <c r="AI319" s="61"/>
      <c r="AP319" s="16"/>
      <c r="AY319" s="61"/>
      <c r="BF319" s="16"/>
      <c r="BO319" s="61"/>
      <c r="BP319" s="16"/>
      <c r="BR319" s="16"/>
      <c r="BS319" s="61"/>
      <c r="BT319" s="16"/>
      <c r="BV319" s="16"/>
      <c r="BW319" s="61"/>
      <c r="BX319" s="16"/>
      <c r="BZ319" s="16"/>
    </row>
    <row r="320" spans="2:78" ht="12.75" x14ac:dyDescent="0.2">
      <c r="B320" s="61"/>
      <c r="C320" s="61"/>
      <c r="E320" s="141"/>
      <c r="F320" s="141"/>
      <c r="J320" s="16"/>
      <c r="S320" s="61"/>
      <c r="Z320" s="16"/>
      <c r="AI320" s="61"/>
      <c r="AP320" s="16"/>
      <c r="AY320" s="61"/>
      <c r="BF320" s="16"/>
      <c r="BO320" s="61"/>
      <c r="BP320" s="16"/>
      <c r="BR320" s="16"/>
      <c r="BS320" s="61"/>
      <c r="BT320" s="16"/>
      <c r="BV320" s="16"/>
      <c r="BW320" s="61"/>
      <c r="BX320" s="16"/>
      <c r="BZ320" s="16"/>
    </row>
    <row r="321" spans="2:78" ht="12.75" x14ac:dyDescent="0.2">
      <c r="B321" s="61"/>
      <c r="C321" s="61"/>
      <c r="E321" s="141"/>
      <c r="F321" s="141"/>
      <c r="J321" s="16"/>
      <c r="S321" s="61"/>
      <c r="Z321" s="16"/>
      <c r="AI321" s="61"/>
      <c r="AP321" s="16"/>
      <c r="AY321" s="61"/>
      <c r="BF321" s="16"/>
      <c r="BO321" s="61"/>
      <c r="BP321" s="16"/>
      <c r="BR321" s="16"/>
      <c r="BS321" s="61"/>
      <c r="BT321" s="16"/>
      <c r="BV321" s="16"/>
      <c r="BW321" s="61"/>
      <c r="BX321" s="16"/>
      <c r="BZ321" s="16"/>
    </row>
    <row r="322" spans="2:78" ht="12.75" x14ac:dyDescent="0.2">
      <c r="B322" s="61"/>
      <c r="C322" s="61"/>
      <c r="E322" s="141"/>
      <c r="F322" s="141"/>
      <c r="J322" s="16"/>
      <c r="S322" s="61"/>
      <c r="Z322" s="16"/>
      <c r="AI322" s="61"/>
      <c r="AP322" s="16"/>
      <c r="AY322" s="61"/>
      <c r="BF322" s="16"/>
      <c r="BO322" s="61"/>
      <c r="BP322" s="16"/>
      <c r="BR322" s="16"/>
      <c r="BS322" s="61"/>
      <c r="BT322" s="16"/>
      <c r="BV322" s="16"/>
      <c r="BW322" s="61"/>
      <c r="BX322" s="16"/>
      <c r="BZ322" s="16"/>
    </row>
    <row r="323" spans="2:78" ht="12.75" x14ac:dyDescent="0.2">
      <c r="B323" s="61"/>
      <c r="C323" s="61"/>
      <c r="E323" s="141"/>
      <c r="F323" s="141"/>
      <c r="J323" s="16"/>
      <c r="S323" s="61"/>
      <c r="Z323" s="16"/>
      <c r="AI323" s="61"/>
      <c r="AP323" s="16"/>
      <c r="AY323" s="61"/>
      <c r="BF323" s="16"/>
      <c r="BO323" s="61"/>
      <c r="BP323" s="16"/>
      <c r="BR323" s="16"/>
      <c r="BS323" s="61"/>
      <c r="BT323" s="16"/>
      <c r="BV323" s="16"/>
      <c r="BW323" s="61"/>
      <c r="BX323" s="16"/>
      <c r="BZ323" s="16"/>
    </row>
    <row r="324" spans="2:78" ht="12.75" x14ac:dyDescent="0.2">
      <c r="B324" s="61"/>
      <c r="C324" s="61"/>
      <c r="E324" s="141"/>
      <c r="F324" s="141"/>
      <c r="J324" s="16"/>
      <c r="S324" s="61"/>
      <c r="Z324" s="16"/>
      <c r="AI324" s="61"/>
      <c r="AP324" s="16"/>
      <c r="AY324" s="61"/>
      <c r="BF324" s="16"/>
      <c r="BO324" s="61"/>
      <c r="BP324" s="16"/>
      <c r="BR324" s="16"/>
      <c r="BS324" s="61"/>
      <c r="BT324" s="16"/>
      <c r="BV324" s="16"/>
      <c r="BW324" s="61"/>
      <c r="BX324" s="16"/>
      <c r="BZ324" s="16"/>
    </row>
    <row r="325" spans="2:78" ht="12.75" x14ac:dyDescent="0.2">
      <c r="B325" s="61"/>
      <c r="C325" s="61"/>
      <c r="E325" s="141"/>
      <c r="F325" s="141"/>
      <c r="J325" s="16"/>
      <c r="S325" s="61"/>
      <c r="Z325" s="16"/>
      <c r="AI325" s="61"/>
      <c r="AP325" s="16"/>
      <c r="AY325" s="61"/>
      <c r="BF325" s="16"/>
      <c r="BO325" s="61"/>
      <c r="BP325" s="16"/>
      <c r="BR325" s="16"/>
      <c r="BS325" s="61"/>
      <c r="BT325" s="16"/>
      <c r="BV325" s="16"/>
      <c r="BW325" s="61"/>
      <c r="BX325" s="16"/>
      <c r="BZ325" s="16"/>
    </row>
    <row r="326" spans="2:78" ht="12.75" x14ac:dyDescent="0.2">
      <c r="B326" s="61"/>
      <c r="C326" s="61"/>
      <c r="E326" s="141"/>
      <c r="F326" s="141"/>
      <c r="J326" s="16"/>
      <c r="S326" s="61"/>
      <c r="Z326" s="16"/>
      <c r="AI326" s="61"/>
      <c r="AP326" s="16"/>
      <c r="AY326" s="61"/>
      <c r="BF326" s="16"/>
      <c r="BO326" s="61"/>
      <c r="BP326" s="16"/>
      <c r="BR326" s="16"/>
      <c r="BS326" s="61"/>
      <c r="BT326" s="16"/>
      <c r="BV326" s="16"/>
      <c r="BW326" s="61"/>
      <c r="BX326" s="16"/>
      <c r="BZ326" s="16"/>
    </row>
    <row r="327" spans="2:78" ht="12.75" x14ac:dyDescent="0.2">
      <c r="B327" s="61"/>
      <c r="C327" s="61"/>
      <c r="E327" s="141"/>
      <c r="F327" s="141"/>
      <c r="J327" s="16"/>
      <c r="S327" s="61"/>
      <c r="Z327" s="16"/>
      <c r="AI327" s="61"/>
      <c r="AP327" s="16"/>
      <c r="AY327" s="61"/>
      <c r="BF327" s="16"/>
      <c r="BO327" s="61"/>
      <c r="BP327" s="16"/>
      <c r="BR327" s="16"/>
      <c r="BS327" s="61"/>
      <c r="BT327" s="16"/>
      <c r="BV327" s="16"/>
      <c r="BW327" s="61"/>
      <c r="BX327" s="16"/>
      <c r="BZ327" s="16"/>
    </row>
    <row r="328" spans="2:78" ht="12.75" x14ac:dyDescent="0.2">
      <c r="B328" s="61"/>
      <c r="C328" s="61"/>
      <c r="E328" s="141"/>
      <c r="F328" s="141"/>
      <c r="J328" s="16"/>
      <c r="S328" s="61"/>
      <c r="Z328" s="16"/>
      <c r="AI328" s="61"/>
      <c r="AP328" s="16"/>
      <c r="AY328" s="61"/>
      <c r="BF328" s="16"/>
      <c r="BO328" s="61"/>
      <c r="BP328" s="16"/>
      <c r="BR328" s="16"/>
      <c r="BS328" s="61"/>
      <c r="BT328" s="16"/>
      <c r="BV328" s="16"/>
      <c r="BW328" s="61"/>
      <c r="BX328" s="16"/>
      <c r="BZ328" s="16"/>
    </row>
    <row r="329" spans="2:78" ht="12.75" x14ac:dyDescent="0.2">
      <c r="B329" s="61"/>
      <c r="C329" s="61"/>
      <c r="E329" s="141"/>
      <c r="F329" s="141"/>
      <c r="J329" s="16"/>
      <c r="S329" s="61"/>
      <c r="Z329" s="16"/>
      <c r="AI329" s="61"/>
      <c r="AP329" s="16"/>
      <c r="AY329" s="61"/>
      <c r="BF329" s="16"/>
      <c r="BO329" s="61"/>
      <c r="BP329" s="16"/>
      <c r="BR329" s="16"/>
      <c r="BS329" s="61"/>
      <c r="BT329" s="16"/>
      <c r="BV329" s="16"/>
      <c r="BW329" s="61"/>
      <c r="BX329" s="16"/>
      <c r="BZ329" s="16"/>
    </row>
    <row r="330" spans="2:78" ht="12.75" x14ac:dyDescent="0.2">
      <c r="B330" s="61"/>
      <c r="C330" s="61"/>
      <c r="E330" s="141"/>
      <c r="F330" s="141"/>
      <c r="J330" s="16"/>
      <c r="S330" s="61"/>
      <c r="Z330" s="16"/>
      <c r="AI330" s="61"/>
      <c r="AP330" s="16"/>
      <c r="AY330" s="61"/>
      <c r="BF330" s="16"/>
      <c r="BO330" s="61"/>
      <c r="BP330" s="16"/>
      <c r="BR330" s="16"/>
      <c r="BS330" s="61"/>
      <c r="BT330" s="16"/>
      <c r="BV330" s="16"/>
      <c r="BW330" s="61"/>
      <c r="BX330" s="16"/>
      <c r="BZ330" s="16"/>
    </row>
    <row r="331" spans="2:78" ht="12.75" x14ac:dyDescent="0.2">
      <c r="B331" s="61"/>
      <c r="C331" s="61"/>
      <c r="E331" s="141"/>
      <c r="F331" s="141"/>
      <c r="J331" s="16"/>
      <c r="S331" s="61"/>
      <c r="Z331" s="16"/>
      <c r="AI331" s="61"/>
      <c r="AP331" s="16"/>
      <c r="AY331" s="61"/>
      <c r="BF331" s="16"/>
      <c r="BO331" s="61"/>
      <c r="BP331" s="16"/>
      <c r="BR331" s="16"/>
      <c r="BS331" s="61"/>
      <c r="BT331" s="16"/>
      <c r="BV331" s="16"/>
      <c r="BW331" s="61"/>
      <c r="BX331" s="16"/>
      <c r="BZ331" s="16"/>
    </row>
    <row r="332" spans="2:78" ht="12.75" x14ac:dyDescent="0.2">
      <c r="B332" s="61"/>
      <c r="C332" s="61"/>
      <c r="E332" s="141"/>
      <c r="F332" s="141"/>
      <c r="J332" s="16"/>
      <c r="S332" s="61"/>
      <c r="Z332" s="16"/>
      <c r="AI332" s="61"/>
      <c r="AP332" s="16"/>
      <c r="AY332" s="61"/>
      <c r="BF332" s="16"/>
      <c r="BO332" s="61"/>
      <c r="BP332" s="16"/>
      <c r="BR332" s="16"/>
      <c r="BS332" s="61"/>
      <c r="BT332" s="16"/>
      <c r="BV332" s="16"/>
      <c r="BW332" s="61"/>
      <c r="BX332" s="16"/>
      <c r="BZ332" s="16"/>
    </row>
    <row r="333" spans="2:78" ht="12.75" x14ac:dyDescent="0.2">
      <c r="B333" s="61"/>
      <c r="C333" s="61"/>
      <c r="E333" s="141"/>
      <c r="F333" s="141"/>
      <c r="J333" s="16"/>
      <c r="S333" s="61"/>
      <c r="Z333" s="16"/>
      <c r="AI333" s="61"/>
      <c r="AP333" s="16"/>
      <c r="AY333" s="61"/>
      <c r="BF333" s="16"/>
      <c r="BO333" s="61"/>
      <c r="BP333" s="16"/>
      <c r="BR333" s="16"/>
      <c r="BS333" s="61"/>
      <c r="BT333" s="16"/>
      <c r="BV333" s="16"/>
      <c r="BW333" s="61"/>
      <c r="BX333" s="16"/>
      <c r="BZ333" s="16"/>
    </row>
    <row r="334" spans="2:78" ht="12.75" x14ac:dyDescent="0.2">
      <c r="B334" s="61"/>
      <c r="C334" s="61"/>
      <c r="E334" s="141"/>
      <c r="F334" s="141"/>
      <c r="J334" s="16"/>
      <c r="S334" s="61"/>
      <c r="Z334" s="16"/>
      <c r="AI334" s="61"/>
      <c r="AP334" s="16"/>
      <c r="AY334" s="61"/>
      <c r="BF334" s="16"/>
      <c r="BO334" s="61"/>
      <c r="BP334" s="16"/>
      <c r="BR334" s="16"/>
      <c r="BS334" s="61"/>
      <c r="BT334" s="16"/>
      <c r="BV334" s="16"/>
      <c r="BW334" s="61"/>
      <c r="BX334" s="16"/>
      <c r="BZ334" s="16"/>
    </row>
    <row r="335" spans="2:78" ht="12.75" x14ac:dyDescent="0.2">
      <c r="B335" s="61"/>
      <c r="C335" s="61"/>
      <c r="E335" s="141"/>
      <c r="F335" s="141"/>
      <c r="J335" s="16"/>
      <c r="S335" s="61"/>
      <c r="Z335" s="16"/>
      <c r="AI335" s="61"/>
      <c r="AP335" s="16"/>
      <c r="AY335" s="61"/>
      <c r="BF335" s="16"/>
      <c r="BO335" s="61"/>
      <c r="BP335" s="16"/>
      <c r="BR335" s="16"/>
      <c r="BS335" s="61"/>
      <c r="BT335" s="16"/>
      <c r="BV335" s="16"/>
      <c r="BW335" s="61"/>
      <c r="BX335" s="16"/>
      <c r="BZ335" s="16"/>
    </row>
    <row r="336" spans="2:78" ht="12.75" x14ac:dyDescent="0.2">
      <c r="B336" s="61"/>
      <c r="C336" s="61"/>
      <c r="E336" s="141"/>
      <c r="F336" s="141"/>
      <c r="J336" s="16"/>
      <c r="S336" s="61"/>
      <c r="Z336" s="16"/>
      <c r="AI336" s="61"/>
      <c r="AP336" s="16"/>
      <c r="AY336" s="61"/>
      <c r="BF336" s="16"/>
      <c r="BO336" s="61"/>
      <c r="BP336" s="16"/>
      <c r="BR336" s="16"/>
      <c r="BS336" s="61"/>
      <c r="BT336" s="16"/>
      <c r="BV336" s="16"/>
      <c r="BW336" s="61"/>
      <c r="BX336" s="16"/>
      <c r="BZ336" s="16"/>
    </row>
    <row r="337" spans="2:78" ht="12.75" x14ac:dyDescent="0.2">
      <c r="B337" s="61"/>
      <c r="C337" s="61"/>
      <c r="E337" s="141"/>
      <c r="F337" s="141"/>
      <c r="J337" s="16"/>
      <c r="S337" s="61"/>
      <c r="Z337" s="16"/>
      <c r="AI337" s="61"/>
      <c r="AP337" s="16"/>
      <c r="AY337" s="61"/>
      <c r="BF337" s="16"/>
      <c r="BO337" s="61"/>
      <c r="BP337" s="16"/>
      <c r="BR337" s="16"/>
      <c r="BS337" s="61"/>
      <c r="BT337" s="16"/>
      <c r="BV337" s="16"/>
      <c r="BW337" s="61"/>
      <c r="BX337" s="16"/>
      <c r="BZ337" s="16"/>
    </row>
    <row r="338" spans="2:78" ht="12.75" x14ac:dyDescent="0.2">
      <c r="B338" s="61"/>
      <c r="C338" s="61"/>
      <c r="E338" s="141"/>
      <c r="F338" s="141"/>
      <c r="J338" s="16"/>
      <c r="S338" s="61"/>
      <c r="Z338" s="16"/>
      <c r="AI338" s="61"/>
      <c r="AP338" s="16"/>
      <c r="AY338" s="61"/>
      <c r="BF338" s="16"/>
      <c r="BO338" s="61"/>
      <c r="BP338" s="16"/>
      <c r="BR338" s="16"/>
      <c r="BS338" s="61"/>
      <c r="BT338" s="16"/>
      <c r="BV338" s="16"/>
      <c r="BW338" s="61"/>
      <c r="BX338" s="16"/>
      <c r="BZ338" s="16"/>
    </row>
    <row r="339" spans="2:78" ht="12.75" x14ac:dyDescent="0.2">
      <c r="B339" s="61"/>
      <c r="C339" s="61"/>
      <c r="E339" s="141"/>
      <c r="F339" s="141"/>
      <c r="J339" s="16"/>
      <c r="S339" s="61"/>
      <c r="Z339" s="16"/>
      <c r="AI339" s="61"/>
      <c r="AP339" s="16"/>
      <c r="AY339" s="61"/>
      <c r="BF339" s="16"/>
      <c r="BO339" s="61"/>
      <c r="BP339" s="16"/>
      <c r="BR339" s="16"/>
      <c r="BS339" s="61"/>
      <c r="BT339" s="16"/>
      <c r="BV339" s="16"/>
      <c r="BW339" s="61"/>
      <c r="BX339" s="16"/>
      <c r="BZ339" s="16"/>
    </row>
    <row r="340" spans="2:78" ht="12.75" x14ac:dyDescent="0.2">
      <c r="B340" s="61"/>
      <c r="C340" s="61"/>
      <c r="E340" s="141"/>
      <c r="F340" s="141"/>
      <c r="J340" s="16"/>
      <c r="S340" s="61"/>
      <c r="Z340" s="16"/>
      <c r="AI340" s="61"/>
      <c r="AP340" s="16"/>
      <c r="AY340" s="61"/>
      <c r="BF340" s="16"/>
      <c r="BO340" s="61"/>
      <c r="BP340" s="16"/>
      <c r="BR340" s="16"/>
      <c r="BS340" s="61"/>
      <c r="BT340" s="16"/>
      <c r="BV340" s="16"/>
      <c r="BW340" s="61"/>
      <c r="BX340" s="16"/>
      <c r="BZ340" s="16"/>
    </row>
    <row r="341" spans="2:78" ht="12.75" x14ac:dyDescent="0.2">
      <c r="B341" s="61"/>
      <c r="C341" s="61"/>
      <c r="E341" s="141"/>
      <c r="F341" s="141"/>
      <c r="J341" s="16"/>
      <c r="S341" s="61"/>
      <c r="Z341" s="16"/>
      <c r="AI341" s="61"/>
      <c r="AP341" s="16"/>
      <c r="AY341" s="61"/>
      <c r="BF341" s="16"/>
      <c r="BO341" s="61"/>
      <c r="BP341" s="16"/>
      <c r="BR341" s="16"/>
      <c r="BS341" s="61"/>
      <c r="BT341" s="16"/>
      <c r="BV341" s="16"/>
      <c r="BW341" s="61"/>
      <c r="BX341" s="16"/>
      <c r="BZ341" s="16"/>
    </row>
    <row r="342" spans="2:78" ht="12.75" x14ac:dyDescent="0.2">
      <c r="B342" s="61"/>
      <c r="C342" s="61"/>
      <c r="E342" s="141"/>
      <c r="F342" s="141"/>
      <c r="J342" s="16"/>
      <c r="S342" s="61"/>
      <c r="Z342" s="16"/>
      <c r="AI342" s="61"/>
      <c r="AP342" s="16"/>
      <c r="AY342" s="61"/>
      <c r="BF342" s="16"/>
      <c r="BO342" s="61"/>
      <c r="BP342" s="16"/>
      <c r="BR342" s="16"/>
      <c r="BS342" s="61"/>
      <c r="BT342" s="16"/>
      <c r="BV342" s="16"/>
      <c r="BW342" s="61"/>
      <c r="BX342" s="16"/>
      <c r="BZ342" s="16"/>
    </row>
    <row r="343" spans="2:78" ht="12.75" x14ac:dyDescent="0.2">
      <c r="B343" s="61"/>
      <c r="C343" s="61"/>
      <c r="E343" s="141"/>
      <c r="F343" s="141"/>
      <c r="J343" s="16"/>
      <c r="S343" s="61"/>
      <c r="Z343" s="16"/>
      <c r="AI343" s="61"/>
      <c r="AP343" s="16"/>
      <c r="AY343" s="61"/>
      <c r="BF343" s="16"/>
      <c r="BO343" s="61"/>
      <c r="BP343" s="16"/>
      <c r="BR343" s="16"/>
      <c r="BS343" s="61"/>
      <c r="BT343" s="16"/>
      <c r="BV343" s="16"/>
      <c r="BW343" s="61"/>
      <c r="BX343" s="16"/>
      <c r="BZ343" s="16"/>
    </row>
    <row r="344" spans="2:78" ht="12.75" x14ac:dyDescent="0.2">
      <c r="B344" s="61"/>
      <c r="C344" s="61"/>
      <c r="E344" s="141"/>
      <c r="F344" s="141"/>
      <c r="J344" s="16"/>
      <c r="S344" s="61"/>
      <c r="Z344" s="16"/>
      <c r="AI344" s="61"/>
      <c r="AP344" s="16"/>
      <c r="AY344" s="61"/>
      <c r="BF344" s="16"/>
      <c r="BO344" s="61"/>
      <c r="BP344" s="16"/>
      <c r="BR344" s="16"/>
      <c r="BS344" s="61"/>
      <c r="BT344" s="16"/>
      <c r="BV344" s="16"/>
      <c r="BW344" s="61"/>
      <c r="BX344" s="16"/>
      <c r="BZ344" s="16"/>
    </row>
    <row r="345" spans="2:78" ht="12.75" x14ac:dyDescent="0.2">
      <c r="B345" s="61"/>
      <c r="C345" s="61"/>
      <c r="E345" s="141"/>
      <c r="F345" s="141"/>
      <c r="J345" s="16"/>
      <c r="S345" s="61"/>
      <c r="Z345" s="16"/>
      <c r="AI345" s="61"/>
      <c r="AP345" s="16"/>
      <c r="AY345" s="61"/>
      <c r="BF345" s="16"/>
      <c r="BO345" s="61"/>
      <c r="BP345" s="16"/>
      <c r="BR345" s="16"/>
      <c r="BS345" s="61"/>
      <c r="BT345" s="16"/>
      <c r="BV345" s="16"/>
      <c r="BW345" s="61"/>
      <c r="BX345" s="16"/>
      <c r="BZ345" s="16"/>
    </row>
    <row r="346" spans="2:78" ht="12.75" x14ac:dyDescent="0.2">
      <c r="B346" s="61"/>
      <c r="C346" s="61"/>
      <c r="E346" s="141"/>
      <c r="F346" s="141"/>
      <c r="J346" s="16"/>
      <c r="S346" s="61"/>
      <c r="Z346" s="16"/>
      <c r="AI346" s="61"/>
      <c r="AP346" s="16"/>
      <c r="AY346" s="61"/>
      <c r="BF346" s="16"/>
      <c r="BO346" s="61"/>
      <c r="BP346" s="16"/>
      <c r="BR346" s="16"/>
      <c r="BS346" s="61"/>
      <c r="BT346" s="16"/>
      <c r="BV346" s="16"/>
      <c r="BW346" s="61"/>
      <c r="BX346" s="16"/>
      <c r="BZ346" s="16"/>
    </row>
    <row r="347" spans="2:78" ht="12.75" x14ac:dyDescent="0.2">
      <c r="B347" s="61"/>
      <c r="C347" s="61"/>
      <c r="E347" s="141"/>
      <c r="F347" s="141"/>
      <c r="J347" s="16"/>
      <c r="S347" s="61"/>
      <c r="Z347" s="16"/>
      <c r="AI347" s="61"/>
      <c r="AP347" s="16"/>
      <c r="AY347" s="61"/>
      <c r="BF347" s="16"/>
      <c r="BO347" s="61"/>
      <c r="BP347" s="16"/>
      <c r="BR347" s="16"/>
      <c r="BS347" s="61"/>
      <c r="BT347" s="16"/>
      <c r="BV347" s="16"/>
      <c r="BW347" s="61"/>
      <c r="BX347" s="16"/>
      <c r="BZ347" s="16"/>
    </row>
    <row r="348" spans="2:78" ht="12.75" x14ac:dyDescent="0.2">
      <c r="B348" s="61"/>
      <c r="C348" s="61"/>
      <c r="E348" s="141"/>
      <c r="F348" s="141"/>
      <c r="J348" s="16"/>
      <c r="S348" s="61"/>
      <c r="Z348" s="16"/>
      <c r="AI348" s="61"/>
      <c r="AP348" s="16"/>
      <c r="AY348" s="61"/>
      <c r="BF348" s="16"/>
      <c r="BO348" s="61"/>
      <c r="BP348" s="16"/>
      <c r="BR348" s="16"/>
      <c r="BS348" s="61"/>
      <c r="BT348" s="16"/>
      <c r="BV348" s="16"/>
      <c r="BW348" s="61"/>
      <c r="BX348" s="16"/>
      <c r="BZ348" s="16"/>
    </row>
    <row r="349" spans="2:78" ht="12.75" x14ac:dyDescent="0.2">
      <c r="B349" s="61"/>
      <c r="C349" s="61"/>
      <c r="E349" s="141"/>
      <c r="F349" s="141"/>
      <c r="J349" s="16"/>
      <c r="S349" s="61"/>
      <c r="Z349" s="16"/>
      <c r="AI349" s="61"/>
      <c r="AP349" s="16"/>
      <c r="AY349" s="61"/>
      <c r="BF349" s="16"/>
      <c r="BO349" s="61"/>
      <c r="BP349" s="16"/>
      <c r="BR349" s="16"/>
      <c r="BS349" s="61"/>
      <c r="BT349" s="16"/>
      <c r="BV349" s="16"/>
      <c r="BW349" s="61"/>
      <c r="BX349" s="16"/>
      <c r="BZ349" s="16"/>
    </row>
    <row r="350" spans="2:78" ht="12.75" x14ac:dyDescent="0.2">
      <c r="B350" s="61"/>
      <c r="C350" s="61"/>
      <c r="E350" s="141"/>
      <c r="F350" s="141"/>
      <c r="J350" s="16"/>
      <c r="S350" s="61"/>
      <c r="Z350" s="16"/>
      <c r="AI350" s="61"/>
      <c r="AP350" s="16"/>
      <c r="AY350" s="61"/>
      <c r="BF350" s="16"/>
      <c r="BO350" s="61"/>
      <c r="BP350" s="16"/>
      <c r="BR350" s="16"/>
      <c r="BS350" s="61"/>
      <c r="BT350" s="16"/>
      <c r="BV350" s="16"/>
      <c r="BW350" s="61"/>
      <c r="BX350" s="16"/>
      <c r="BZ350" s="16"/>
    </row>
    <row r="351" spans="2:78" ht="12.75" x14ac:dyDescent="0.2">
      <c r="B351" s="61"/>
      <c r="C351" s="61"/>
      <c r="E351" s="141"/>
      <c r="F351" s="141"/>
      <c r="J351" s="16"/>
      <c r="S351" s="61"/>
      <c r="Z351" s="16"/>
      <c r="AI351" s="61"/>
      <c r="AP351" s="16"/>
      <c r="AY351" s="61"/>
      <c r="BF351" s="16"/>
      <c r="BO351" s="61"/>
      <c r="BP351" s="16"/>
      <c r="BR351" s="16"/>
      <c r="BS351" s="61"/>
      <c r="BT351" s="16"/>
      <c r="BV351" s="16"/>
      <c r="BW351" s="61"/>
      <c r="BX351" s="16"/>
      <c r="BZ351" s="16"/>
    </row>
    <row r="352" spans="2:78" ht="12.75" x14ac:dyDescent="0.2">
      <c r="B352" s="61"/>
      <c r="C352" s="61"/>
      <c r="E352" s="141"/>
      <c r="F352" s="141"/>
      <c r="J352" s="16"/>
      <c r="S352" s="61"/>
      <c r="Z352" s="16"/>
      <c r="AI352" s="61"/>
      <c r="AP352" s="16"/>
      <c r="AY352" s="61"/>
      <c r="BF352" s="16"/>
      <c r="BO352" s="61"/>
      <c r="BP352" s="16"/>
      <c r="BR352" s="16"/>
      <c r="BS352" s="61"/>
      <c r="BT352" s="16"/>
      <c r="BV352" s="16"/>
      <c r="BW352" s="61"/>
      <c r="BX352" s="16"/>
      <c r="BZ352" s="16"/>
    </row>
    <row r="353" spans="2:78" ht="12.75" x14ac:dyDescent="0.2">
      <c r="B353" s="61"/>
      <c r="C353" s="61"/>
      <c r="E353" s="141"/>
      <c r="F353" s="141"/>
      <c r="J353" s="16"/>
      <c r="S353" s="61"/>
      <c r="Z353" s="16"/>
      <c r="AI353" s="61"/>
      <c r="AP353" s="16"/>
      <c r="AY353" s="61"/>
      <c r="BF353" s="16"/>
      <c r="BO353" s="61"/>
      <c r="BP353" s="16"/>
      <c r="BR353" s="16"/>
      <c r="BS353" s="61"/>
      <c r="BT353" s="16"/>
      <c r="BV353" s="16"/>
      <c r="BW353" s="61"/>
      <c r="BX353" s="16"/>
      <c r="BZ353" s="16"/>
    </row>
    <row r="354" spans="2:78" ht="12.75" x14ac:dyDescent="0.2">
      <c r="B354" s="61"/>
      <c r="C354" s="61"/>
      <c r="E354" s="141"/>
      <c r="F354" s="141"/>
      <c r="J354" s="16"/>
      <c r="S354" s="61"/>
      <c r="Z354" s="16"/>
      <c r="AI354" s="61"/>
      <c r="AP354" s="16"/>
      <c r="AY354" s="61"/>
      <c r="BF354" s="16"/>
      <c r="BO354" s="61"/>
      <c r="BP354" s="16"/>
      <c r="BR354" s="16"/>
      <c r="BS354" s="61"/>
      <c r="BT354" s="16"/>
      <c r="BV354" s="16"/>
      <c r="BW354" s="61"/>
      <c r="BX354" s="16"/>
      <c r="BZ354" s="16"/>
    </row>
    <row r="355" spans="2:78" ht="12.75" x14ac:dyDescent="0.2">
      <c r="B355" s="61"/>
      <c r="C355" s="61"/>
      <c r="E355" s="141"/>
      <c r="F355" s="141"/>
      <c r="J355" s="16"/>
      <c r="S355" s="61"/>
      <c r="Z355" s="16"/>
      <c r="AI355" s="61"/>
      <c r="AP355" s="16"/>
      <c r="AY355" s="61"/>
      <c r="BF355" s="16"/>
      <c r="BO355" s="61"/>
      <c r="BP355" s="16"/>
      <c r="BR355" s="16"/>
      <c r="BS355" s="61"/>
      <c r="BT355" s="16"/>
      <c r="BV355" s="16"/>
      <c r="BW355" s="61"/>
      <c r="BX355" s="16"/>
      <c r="BZ355" s="16"/>
    </row>
    <row r="356" spans="2:78" ht="12.75" x14ac:dyDescent="0.2">
      <c r="B356" s="61"/>
      <c r="C356" s="61"/>
      <c r="E356" s="141"/>
      <c r="F356" s="141"/>
      <c r="J356" s="16"/>
      <c r="S356" s="61"/>
      <c r="Z356" s="16"/>
      <c r="AI356" s="61"/>
      <c r="AP356" s="16"/>
      <c r="AY356" s="61"/>
      <c r="BF356" s="16"/>
      <c r="BO356" s="61"/>
      <c r="BP356" s="16"/>
      <c r="BR356" s="16"/>
      <c r="BS356" s="61"/>
      <c r="BT356" s="16"/>
      <c r="BV356" s="16"/>
      <c r="BW356" s="61"/>
      <c r="BX356" s="16"/>
      <c r="BZ356" s="16"/>
    </row>
    <row r="357" spans="2:78" ht="12.75" x14ac:dyDescent="0.2">
      <c r="B357" s="61"/>
      <c r="C357" s="61"/>
      <c r="E357" s="141"/>
      <c r="F357" s="141"/>
      <c r="J357" s="16"/>
      <c r="S357" s="61"/>
      <c r="Z357" s="16"/>
      <c r="AI357" s="61"/>
      <c r="AP357" s="16"/>
      <c r="AY357" s="61"/>
      <c r="BF357" s="16"/>
      <c r="BO357" s="61"/>
      <c r="BP357" s="16"/>
      <c r="BR357" s="16"/>
      <c r="BS357" s="61"/>
      <c r="BT357" s="16"/>
      <c r="BV357" s="16"/>
      <c r="BW357" s="61"/>
      <c r="BX357" s="16"/>
      <c r="BZ357" s="16"/>
    </row>
    <row r="358" spans="2:78" ht="12.75" x14ac:dyDescent="0.2">
      <c r="B358" s="61"/>
      <c r="C358" s="61"/>
      <c r="E358" s="141"/>
      <c r="F358" s="141"/>
      <c r="J358" s="16"/>
      <c r="S358" s="61"/>
      <c r="Z358" s="16"/>
      <c r="AI358" s="61"/>
      <c r="AP358" s="16"/>
      <c r="AY358" s="61"/>
      <c r="BF358" s="16"/>
      <c r="BO358" s="61"/>
      <c r="BP358" s="16"/>
      <c r="BR358" s="16"/>
      <c r="BS358" s="61"/>
      <c r="BT358" s="16"/>
      <c r="BV358" s="16"/>
      <c r="BW358" s="61"/>
      <c r="BX358" s="16"/>
      <c r="BZ358" s="16"/>
    </row>
    <row r="359" spans="2:78" ht="12.75" x14ac:dyDescent="0.2">
      <c r="B359" s="61"/>
      <c r="C359" s="61"/>
      <c r="E359" s="141"/>
      <c r="F359" s="141"/>
      <c r="J359" s="16"/>
      <c r="S359" s="61"/>
      <c r="Z359" s="16"/>
      <c r="AI359" s="61"/>
      <c r="AP359" s="16"/>
      <c r="AY359" s="61"/>
      <c r="BF359" s="16"/>
      <c r="BO359" s="61"/>
      <c r="BP359" s="16"/>
      <c r="BR359" s="16"/>
      <c r="BS359" s="61"/>
      <c r="BT359" s="16"/>
      <c r="BV359" s="16"/>
      <c r="BW359" s="61"/>
      <c r="BX359" s="16"/>
      <c r="BZ359" s="16"/>
    </row>
    <row r="360" spans="2:78" ht="12.75" x14ac:dyDescent="0.2">
      <c r="B360" s="61"/>
      <c r="C360" s="61"/>
      <c r="E360" s="141"/>
      <c r="F360" s="141"/>
      <c r="J360" s="16"/>
      <c r="S360" s="61"/>
      <c r="Z360" s="16"/>
      <c r="AI360" s="61"/>
      <c r="AP360" s="16"/>
      <c r="AY360" s="61"/>
      <c r="BF360" s="16"/>
      <c r="BO360" s="61"/>
      <c r="BP360" s="16"/>
      <c r="BR360" s="16"/>
      <c r="BS360" s="61"/>
      <c r="BT360" s="16"/>
      <c r="BV360" s="16"/>
      <c r="BW360" s="61"/>
      <c r="BX360" s="16"/>
      <c r="BZ360" s="16"/>
    </row>
    <row r="361" spans="2:78" ht="12.75" x14ac:dyDescent="0.2">
      <c r="B361" s="61"/>
      <c r="C361" s="61"/>
      <c r="E361" s="141"/>
      <c r="F361" s="141"/>
      <c r="J361" s="16"/>
      <c r="S361" s="61"/>
      <c r="Z361" s="16"/>
      <c r="AI361" s="61"/>
      <c r="AP361" s="16"/>
      <c r="AY361" s="61"/>
      <c r="BF361" s="16"/>
      <c r="BO361" s="61"/>
      <c r="BP361" s="16"/>
      <c r="BR361" s="16"/>
      <c r="BS361" s="61"/>
      <c r="BT361" s="16"/>
      <c r="BV361" s="16"/>
      <c r="BW361" s="61"/>
      <c r="BX361" s="16"/>
      <c r="BZ361" s="16"/>
    </row>
    <row r="362" spans="2:78" ht="12.75" x14ac:dyDescent="0.2">
      <c r="B362" s="61"/>
      <c r="C362" s="61"/>
      <c r="E362" s="141"/>
      <c r="F362" s="141"/>
      <c r="J362" s="16"/>
      <c r="S362" s="61"/>
      <c r="Z362" s="16"/>
      <c r="AI362" s="61"/>
      <c r="AP362" s="16"/>
      <c r="AY362" s="61"/>
      <c r="BF362" s="16"/>
      <c r="BO362" s="61"/>
      <c r="BP362" s="16"/>
      <c r="BR362" s="16"/>
      <c r="BS362" s="61"/>
      <c r="BT362" s="16"/>
      <c r="BV362" s="16"/>
      <c r="BW362" s="61"/>
      <c r="BX362" s="16"/>
      <c r="BZ362" s="16"/>
    </row>
    <row r="363" spans="2:78" ht="12.75" x14ac:dyDescent="0.2">
      <c r="B363" s="61"/>
      <c r="C363" s="61"/>
      <c r="E363" s="141"/>
      <c r="F363" s="141"/>
      <c r="J363" s="16"/>
      <c r="S363" s="61"/>
      <c r="Z363" s="16"/>
      <c r="AI363" s="61"/>
      <c r="AP363" s="16"/>
      <c r="AY363" s="61"/>
      <c r="BF363" s="16"/>
      <c r="BO363" s="61"/>
      <c r="BP363" s="16"/>
      <c r="BR363" s="16"/>
      <c r="BS363" s="61"/>
      <c r="BT363" s="16"/>
      <c r="BV363" s="16"/>
      <c r="BW363" s="61"/>
      <c r="BX363" s="16"/>
      <c r="BZ363" s="16"/>
    </row>
    <row r="364" spans="2:78" ht="12.75" x14ac:dyDescent="0.2">
      <c r="B364" s="61"/>
      <c r="C364" s="61"/>
      <c r="E364" s="141"/>
      <c r="F364" s="141"/>
      <c r="J364" s="16"/>
      <c r="S364" s="61"/>
      <c r="Z364" s="16"/>
      <c r="AI364" s="61"/>
      <c r="AP364" s="16"/>
      <c r="AY364" s="61"/>
      <c r="BF364" s="16"/>
      <c r="BO364" s="61"/>
      <c r="BP364" s="16"/>
      <c r="BR364" s="16"/>
      <c r="BS364" s="61"/>
      <c r="BT364" s="16"/>
      <c r="BV364" s="16"/>
      <c r="BW364" s="61"/>
      <c r="BX364" s="16"/>
      <c r="BZ364" s="16"/>
    </row>
    <row r="365" spans="2:78" ht="12.75" x14ac:dyDescent="0.2">
      <c r="B365" s="61"/>
      <c r="C365" s="61"/>
      <c r="E365" s="141"/>
      <c r="F365" s="141"/>
      <c r="J365" s="16"/>
      <c r="S365" s="61"/>
      <c r="Z365" s="16"/>
      <c r="AI365" s="61"/>
      <c r="AP365" s="16"/>
      <c r="AY365" s="61"/>
      <c r="BF365" s="16"/>
      <c r="BO365" s="61"/>
      <c r="BP365" s="16"/>
      <c r="BR365" s="16"/>
      <c r="BS365" s="61"/>
      <c r="BT365" s="16"/>
      <c r="BV365" s="16"/>
      <c r="BW365" s="61"/>
      <c r="BX365" s="16"/>
      <c r="BZ365" s="16"/>
    </row>
    <row r="366" spans="2:78" ht="12.75" x14ac:dyDescent="0.2">
      <c r="B366" s="61"/>
      <c r="C366" s="61"/>
      <c r="E366" s="141"/>
      <c r="F366" s="141"/>
      <c r="J366" s="16"/>
      <c r="S366" s="61"/>
      <c r="Z366" s="16"/>
      <c r="AI366" s="61"/>
      <c r="AP366" s="16"/>
      <c r="AY366" s="61"/>
      <c r="BF366" s="16"/>
      <c r="BO366" s="61"/>
      <c r="BP366" s="16"/>
      <c r="BR366" s="16"/>
      <c r="BS366" s="61"/>
      <c r="BT366" s="16"/>
      <c r="BV366" s="16"/>
      <c r="BW366" s="61"/>
      <c r="BX366" s="16"/>
      <c r="BZ366" s="16"/>
    </row>
    <row r="367" spans="2:78" ht="12.75" x14ac:dyDescent="0.2">
      <c r="B367" s="61"/>
      <c r="C367" s="61"/>
      <c r="E367" s="141"/>
      <c r="F367" s="141"/>
      <c r="J367" s="16"/>
      <c r="S367" s="61"/>
      <c r="Z367" s="16"/>
      <c r="AI367" s="61"/>
      <c r="AP367" s="16"/>
      <c r="AY367" s="61"/>
      <c r="BF367" s="16"/>
      <c r="BO367" s="61"/>
      <c r="BP367" s="16"/>
      <c r="BR367" s="16"/>
      <c r="BS367" s="61"/>
      <c r="BT367" s="16"/>
      <c r="BV367" s="16"/>
      <c r="BW367" s="61"/>
      <c r="BX367" s="16"/>
      <c r="BZ367" s="16"/>
    </row>
    <row r="368" spans="2:78" ht="12.75" x14ac:dyDescent="0.2">
      <c r="B368" s="61"/>
      <c r="C368" s="61"/>
      <c r="E368" s="141"/>
      <c r="F368" s="141"/>
      <c r="J368" s="16"/>
      <c r="S368" s="61"/>
      <c r="Z368" s="16"/>
      <c r="AI368" s="61"/>
      <c r="AP368" s="16"/>
      <c r="AY368" s="61"/>
      <c r="BF368" s="16"/>
      <c r="BO368" s="61"/>
      <c r="BP368" s="16"/>
      <c r="BR368" s="16"/>
      <c r="BS368" s="61"/>
      <c r="BT368" s="16"/>
      <c r="BV368" s="16"/>
      <c r="BW368" s="61"/>
      <c r="BX368" s="16"/>
      <c r="BZ368" s="16"/>
    </row>
    <row r="369" spans="2:78" ht="12.75" x14ac:dyDescent="0.2">
      <c r="B369" s="61"/>
      <c r="C369" s="61"/>
      <c r="E369" s="141"/>
      <c r="F369" s="141"/>
      <c r="J369" s="16"/>
      <c r="S369" s="61"/>
      <c r="Z369" s="16"/>
      <c r="AI369" s="61"/>
      <c r="AP369" s="16"/>
      <c r="AY369" s="61"/>
      <c r="BF369" s="16"/>
      <c r="BO369" s="61"/>
      <c r="BP369" s="16"/>
      <c r="BR369" s="16"/>
      <c r="BS369" s="61"/>
      <c r="BT369" s="16"/>
      <c r="BV369" s="16"/>
      <c r="BW369" s="61"/>
      <c r="BX369" s="16"/>
      <c r="BZ369" s="16"/>
    </row>
    <row r="370" spans="2:78" ht="12.75" x14ac:dyDescent="0.2">
      <c r="B370" s="61"/>
      <c r="C370" s="61"/>
      <c r="E370" s="141"/>
      <c r="F370" s="141"/>
      <c r="J370" s="16"/>
      <c r="S370" s="61"/>
      <c r="Z370" s="16"/>
      <c r="AI370" s="61"/>
      <c r="AP370" s="16"/>
      <c r="AY370" s="61"/>
      <c r="BF370" s="16"/>
      <c r="BO370" s="61"/>
      <c r="BP370" s="16"/>
      <c r="BR370" s="16"/>
      <c r="BS370" s="61"/>
      <c r="BT370" s="16"/>
      <c r="BV370" s="16"/>
      <c r="BW370" s="61"/>
      <c r="BX370" s="16"/>
      <c r="BZ370" s="16"/>
    </row>
    <row r="371" spans="2:78" ht="12.75" x14ac:dyDescent="0.2">
      <c r="B371" s="61"/>
      <c r="C371" s="61"/>
      <c r="E371" s="141"/>
      <c r="F371" s="141"/>
      <c r="J371" s="16"/>
      <c r="S371" s="61"/>
      <c r="Z371" s="16"/>
      <c r="AI371" s="61"/>
      <c r="AP371" s="16"/>
      <c r="AY371" s="61"/>
      <c r="BF371" s="16"/>
      <c r="BO371" s="61"/>
      <c r="BP371" s="16"/>
      <c r="BR371" s="16"/>
      <c r="BS371" s="61"/>
      <c r="BT371" s="16"/>
      <c r="BV371" s="16"/>
      <c r="BW371" s="61"/>
      <c r="BX371" s="16"/>
      <c r="BZ371" s="16"/>
    </row>
    <row r="372" spans="2:78" ht="12.75" x14ac:dyDescent="0.2">
      <c r="B372" s="61"/>
      <c r="C372" s="61"/>
      <c r="E372" s="141"/>
      <c r="F372" s="141"/>
      <c r="J372" s="16"/>
      <c r="S372" s="61"/>
      <c r="Z372" s="16"/>
      <c r="AI372" s="61"/>
      <c r="AP372" s="16"/>
      <c r="AY372" s="61"/>
      <c r="BF372" s="16"/>
      <c r="BO372" s="61"/>
      <c r="BP372" s="16"/>
      <c r="BR372" s="16"/>
      <c r="BS372" s="61"/>
      <c r="BT372" s="16"/>
      <c r="BV372" s="16"/>
      <c r="BW372" s="61"/>
      <c r="BX372" s="16"/>
      <c r="BZ372" s="16"/>
    </row>
    <row r="373" spans="2:78" ht="12.75" x14ac:dyDescent="0.2">
      <c r="B373" s="61"/>
      <c r="C373" s="61"/>
      <c r="E373" s="141"/>
      <c r="F373" s="141"/>
      <c r="J373" s="16"/>
      <c r="S373" s="61"/>
      <c r="Z373" s="16"/>
      <c r="AI373" s="61"/>
      <c r="AP373" s="16"/>
      <c r="AY373" s="61"/>
      <c r="BF373" s="16"/>
      <c r="BO373" s="61"/>
      <c r="BP373" s="16"/>
      <c r="BR373" s="16"/>
      <c r="BS373" s="61"/>
      <c r="BT373" s="16"/>
      <c r="BV373" s="16"/>
      <c r="BW373" s="61"/>
      <c r="BX373" s="16"/>
      <c r="BZ373" s="16"/>
    </row>
    <row r="374" spans="2:78" ht="12.75" x14ac:dyDescent="0.2">
      <c r="B374" s="61"/>
      <c r="C374" s="61"/>
      <c r="E374" s="141"/>
      <c r="F374" s="141"/>
      <c r="J374" s="16"/>
      <c r="S374" s="61"/>
      <c r="Z374" s="16"/>
      <c r="AI374" s="61"/>
      <c r="AP374" s="16"/>
      <c r="AY374" s="61"/>
      <c r="BF374" s="16"/>
      <c r="BO374" s="61"/>
      <c r="BP374" s="16"/>
      <c r="BR374" s="16"/>
      <c r="BS374" s="61"/>
      <c r="BT374" s="16"/>
      <c r="BV374" s="16"/>
      <c r="BW374" s="61"/>
      <c r="BX374" s="16"/>
      <c r="BZ374" s="16"/>
    </row>
    <row r="375" spans="2:78" ht="12.75" x14ac:dyDescent="0.2">
      <c r="B375" s="61"/>
      <c r="C375" s="61"/>
      <c r="E375" s="141"/>
      <c r="F375" s="141"/>
      <c r="J375" s="16"/>
      <c r="S375" s="61"/>
      <c r="Z375" s="16"/>
      <c r="AI375" s="61"/>
      <c r="AP375" s="16"/>
      <c r="AY375" s="61"/>
      <c r="BF375" s="16"/>
      <c r="BO375" s="61"/>
      <c r="BP375" s="16"/>
      <c r="BR375" s="16"/>
      <c r="BS375" s="61"/>
      <c r="BT375" s="16"/>
      <c r="BV375" s="16"/>
      <c r="BW375" s="61"/>
      <c r="BX375" s="16"/>
      <c r="BZ375" s="16"/>
    </row>
    <row r="376" spans="2:78" ht="12.75" x14ac:dyDescent="0.2">
      <c r="B376" s="61"/>
      <c r="C376" s="61"/>
      <c r="E376" s="141"/>
      <c r="F376" s="141"/>
      <c r="J376" s="16"/>
      <c r="S376" s="61"/>
      <c r="Z376" s="16"/>
      <c r="AI376" s="61"/>
      <c r="AP376" s="16"/>
      <c r="AY376" s="61"/>
      <c r="BF376" s="16"/>
      <c r="BO376" s="61"/>
      <c r="BP376" s="16"/>
      <c r="BR376" s="16"/>
      <c r="BS376" s="61"/>
      <c r="BT376" s="16"/>
      <c r="BV376" s="16"/>
      <c r="BW376" s="61"/>
      <c r="BX376" s="16"/>
      <c r="BZ376" s="16"/>
    </row>
    <row r="377" spans="2:78" ht="12.75" x14ac:dyDescent="0.2">
      <c r="B377" s="61"/>
      <c r="C377" s="61"/>
      <c r="E377" s="141"/>
      <c r="F377" s="141"/>
      <c r="J377" s="16"/>
      <c r="S377" s="61"/>
      <c r="Z377" s="16"/>
      <c r="AI377" s="61"/>
      <c r="AP377" s="16"/>
      <c r="AY377" s="61"/>
      <c r="BF377" s="16"/>
      <c r="BO377" s="61"/>
      <c r="BP377" s="16"/>
      <c r="BR377" s="16"/>
      <c r="BS377" s="61"/>
      <c r="BT377" s="16"/>
      <c r="BV377" s="16"/>
      <c r="BW377" s="61"/>
      <c r="BX377" s="16"/>
      <c r="BZ377" s="16"/>
    </row>
    <row r="378" spans="2:78" ht="12.75" x14ac:dyDescent="0.2">
      <c r="B378" s="61"/>
      <c r="C378" s="61"/>
      <c r="E378" s="141"/>
      <c r="F378" s="141"/>
      <c r="J378" s="16"/>
      <c r="S378" s="61"/>
      <c r="Z378" s="16"/>
      <c r="AI378" s="61"/>
      <c r="AP378" s="16"/>
      <c r="AY378" s="61"/>
      <c r="BF378" s="16"/>
      <c r="BO378" s="61"/>
      <c r="BP378" s="16"/>
      <c r="BR378" s="16"/>
      <c r="BS378" s="61"/>
      <c r="BT378" s="16"/>
      <c r="BV378" s="16"/>
      <c r="BW378" s="61"/>
      <c r="BX378" s="16"/>
      <c r="BZ378" s="16"/>
    </row>
    <row r="379" spans="2:78" ht="12.75" x14ac:dyDescent="0.2">
      <c r="B379" s="61"/>
      <c r="C379" s="61"/>
      <c r="E379" s="141"/>
      <c r="F379" s="141"/>
      <c r="J379" s="16"/>
      <c r="S379" s="61"/>
      <c r="Z379" s="16"/>
      <c r="AI379" s="61"/>
      <c r="AP379" s="16"/>
      <c r="AY379" s="61"/>
      <c r="BF379" s="16"/>
      <c r="BO379" s="61"/>
      <c r="BP379" s="16"/>
      <c r="BR379" s="16"/>
      <c r="BS379" s="61"/>
      <c r="BT379" s="16"/>
      <c r="BV379" s="16"/>
      <c r="BW379" s="61"/>
      <c r="BX379" s="16"/>
      <c r="BZ379" s="16"/>
    </row>
    <row r="380" spans="2:78" ht="12.75" x14ac:dyDescent="0.2">
      <c r="B380" s="61"/>
      <c r="C380" s="61"/>
      <c r="E380" s="141"/>
      <c r="F380" s="141"/>
      <c r="J380" s="16"/>
      <c r="S380" s="61"/>
      <c r="Z380" s="16"/>
      <c r="AI380" s="61"/>
      <c r="AP380" s="16"/>
      <c r="AY380" s="61"/>
      <c r="BF380" s="16"/>
      <c r="BO380" s="61"/>
      <c r="BP380" s="16"/>
      <c r="BR380" s="16"/>
      <c r="BS380" s="61"/>
      <c r="BT380" s="16"/>
      <c r="BV380" s="16"/>
      <c r="BW380" s="61"/>
      <c r="BX380" s="16"/>
      <c r="BZ380" s="16"/>
    </row>
    <row r="381" spans="2:78" ht="12.75" x14ac:dyDescent="0.2">
      <c r="B381" s="61"/>
      <c r="C381" s="61"/>
      <c r="E381" s="141"/>
      <c r="F381" s="141"/>
      <c r="J381" s="16"/>
      <c r="S381" s="61"/>
      <c r="Z381" s="16"/>
      <c r="AI381" s="61"/>
      <c r="AP381" s="16"/>
      <c r="AY381" s="61"/>
      <c r="BF381" s="16"/>
      <c r="BO381" s="61"/>
      <c r="BP381" s="16"/>
      <c r="BR381" s="16"/>
      <c r="BS381" s="61"/>
      <c r="BT381" s="16"/>
      <c r="BV381" s="16"/>
      <c r="BW381" s="61"/>
      <c r="BX381" s="16"/>
      <c r="BZ381" s="16"/>
    </row>
    <row r="382" spans="2:78" ht="12.75" x14ac:dyDescent="0.2">
      <c r="B382" s="61"/>
      <c r="C382" s="61"/>
      <c r="E382" s="141"/>
      <c r="F382" s="141"/>
      <c r="J382" s="16"/>
      <c r="S382" s="61"/>
      <c r="Z382" s="16"/>
      <c r="AI382" s="61"/>
      <c r="AP382" s="16"/>
      <c r="AY382" s="61"/>
      <c r="BF382" s="16"/>
      <c r="BO382" s="61"/>
      <c r="BP382" s="16"/>
      <c r="BR382" s="16"/>
      <c r="BS382" s="61"/>
      <c r="BT382" s="16"/>
      <c r="BV382" s="16"/>
      <c r="BW382" s="61"/>
      <c r="BX382" s="16"/>
      <c r="BZ382" s="16"/>
    </row>
    <row r="383" spans="2:78" ht="12.75" x14ac:dyDescent="0.2">
      <c r="B383" s="61"/>
      <c r="C383" s="61"/>
      <c r="E383" s="141"/>
      <c r="F383" s="141"/>
      <c r="J383" s="16"/>
      <c r="S383" s="61"/>
      <c r="Z383" s="16"/>
      <c r="AI383" s="61"/>
      <c r="AP383" s="16"/>
      <c r="AY383" s="61"/>
      <c r="BF383" s="16"/>
      <c r="BO383" s="61"/>
      <c r="BP383" s="16"/>
      <c r="BR383" s="16"/>
      <c r="BS383" s="61"/>
      <c r="BT383" s="16"/>
      <c r="BV383" s="16"/>
      <c r="BW383" s="61"/>
      <c r="BX383" s="16"/>
      <c r="BZ383" s="16"/>
    </row>
    <row r="384" spans="2:78" ht="12.75" x14ac:dyDescent="0.2">
      <c r="B384" s="61"/>
      <c r="C384" s="61"/>
      <c r="E384" s="141"/>
      <c r="F384" s="141"/>
      <c r="J384" s="16"/>
      <c r="S384" s="61"/>
      <c r="Z384" s="16"/>
      <c r="AI384" s="61"/>
      <c r="AP384" s="16"/>
      <c r="AY384" s="61"/>
      <c r="BF384" s="16"/>
      <c r="BO384" s="61"/>
      <c r="BP384" s="16"/>
      <c r="BR384" s="16"/>
      <c r="BS384" s="61"/>
      <c r="BT384" s="16"/>
      <c r="BV384" s="16"/>
      <c r="BW384" s="61"/>
      <c r="BX384" s="16"/>
      <c r="BZ384" s="16"/>
    </row>
    <row r="385" spans="2:78" ht="12.75" x14ac:dyDescent="0.2">
      <c r="B385" s="61"/>
      <c r="C385" s="61"/>
      <c r="E385" s="141"/>
      <c r="F385" s="141"/>
      <c r="J385" s="16"/>
      <c r="S385" s="61"/>
      <c r="Z385" s="16"/>
      <c r="AI385" s="61"/>
      <c r="AP385" s="16"/>
      <c r="AY385" s="61"/>
      <c r="BF385" s="16"/>
      <c r="BO385" s="61"/>
      <c r="BP385" s="16"/>
      <c r="BR385" s="16"/>
      <c r="BS385" s="61"/>
      <c r="BT385" s="16"/>
      <c r="BV385" s="16"/>
      <c r="BW385" s="61"/>
      <c r="BX385" s="16"/>
      <c r="BZ385" s="16"/>
    </row>
    <row r="386" spans="2:78" ht="12.75" x14ac:dyDescent="0.2">
      <c r="B386" s="61"/>
      <c r="C386" s="61"/>
      <c r="E386" s="141"/>
      <c r="F386" s="141"/>
      <c r="J386" s="16"/>
      <c r="S386" s="61"/>
      <c r="Z386" s="16"/>
      <c r="AI386" s="61"/>
      <c r="AP386" s="16"/>
      <c r="AY386" s="61"/>
      <c r="BF386" s="16"/>
      <c r="BO386" s="61"/>
      <c r="BP386" s="16"/>
      <c r="BR386" s="16"/>
      <c r="BS386" s="61"/>
      <c r="BT386" s="16"/>
      <c r="BV386" s="16"/>
      <c r="BW386" s="61"/>
      <c r="BX386" s="16"/>
      <c r="BZ386" s="16"/>
    </row>
    <row r="387" spans="2:78" ht="12.75" x14ac:dyDescent="0.2">
      <c r="B387" s="61"/>
      <c r="C387" s="61"/>
      <c r="E387" s="141"/>
      <c r="F387" s="141"/>
      <c r="J387" s="16"/>
      <c r="S387" s="61"/>
      <c r="Z387" s="16"/>
      <c r="AI387" s="61"/>
      <c r="AP387" s="16"/>
      <c r="AY387" s="61"/>
      <c r="BF387" s="16"/>
      <c r="BO387" s="61"/>
      <c r="BP387" s="16"/>
      <c r="BR387" s="16"/>
      <c r="BS387" s="61"/>
      <c r="BT387" s="16"/>
      <c r="BV387" s="16"/>
      <c r="BW387" s="61"/>
      <c r="BX387" s="16"/>
      <c r="BZ387" s="16"/>
    </row>
    <row r="388" spans="2:78" ht="12.75" x14ac:dyDescent="0.2">
      <c r="B388" s="61"/>
      <c r="C388" s="61"/>
      <c r="E388" s="141"/>
      <c r="F388" s="141"/>
      <c r="J388" s="16"/>
      <c r="S388" s="61"/>
      <c r="Z388" s="16"/>
      <c r="AI388" s="61"/>
      <c r="AP388" s="16"/>
      <c r="AY388" s="61"/>
      <c r="BF388" s="16"/>
      <c r="BO388" s="61"/>
      <c r="BP388" s="16"/>
      <c r="BR388" s="16"/>
      <c r="BS388" s="61"/>
      <c r="BT388" s="16"/>
      <c r="BV388" s="16"/>
      <c r="BW388" s="61"/>
      <c r="BX388" s="16"/>
      <c r="BZ388" s="16"/>
    </row>
    <row r="389" spans="2:78" ht="12.75" x14ac:dyDescent="0.2">
      <c r="B389" s="61"/>
      <c r="C389" s="61"/>
      <c r="E389" s="141"/>
      <c r="F389" s="141"/>
      <c r="J389" s="16"/>
      <c r="S389" s="61"/>
      <c r="Z389" s="16"/>
      <c r="AI389" s="61"/>
      <c r="AP389" s="16"/>
      <c r="AY389" s="61"/>
      <c r="BF389" s="16"/>
      <c r="BO389" s="61"/>
      <c r="BP389" s="16"/>
      <c r="BR389" s="16"/>
      <c r="BS389" s="61"/>
      <c r="BT389" s="16"/>
      <c r="BV389" s="16"/>
      <c r="BW389" s="61"/>
      <c r="BX389" s="16"/>
      <c r="BZ389" s="16"/>
    </row>
    <row r="390" spans="2:78" ht="12.75" x14ac:dyDescent="0.2">
      <c r="B390" s="61"/>
      <c r="C390" s="61"/>
      <c r="E390" s="141"/>
      <c r="F390" s="141"/>
      <c r="J390" s="16"/>
      <c r="S390" s="61"/>
      <c r="Z390" s="16"/>
      <c r="AI390" s="61"/>
      <c r="AP390" s="16"/>
      <c r="AY390" s="61"/>
      <c r="BF390" s="16"/>
      <c r="BO390" s="61"/>
      <c r="BP390" s="16"/>
      <c r="BR390" s="16"/>
      <c r="BS390" s="61"/>
      <c r="BT390" s="16"/>
      <c r="BV390" s="16"/>
      <c r="BW390" s="61"/>
      <c r="BX390" s="16"/>
      <c r="BZ390" s="16"/>
    </row>
    <row r="391" spans="2:78" ht="12.75" x14ac:dyDescent="0.2">
      <c r="B391" s="61"/>
      <c r="C391" s="61"/>
      <c r="E391" s="141"/>
      <c r="F391" s="141"/>
      <c r="J391" s="16"/>
      <c r="S391" s="61"/>
      <c r="Z391" s="16"/>
      <c r="AI391" s="61"/>
      <c r="AP391" s="16"/>
      <c r="AY391" s="61"/>
      <c r="BF391" s="16"/>
      <c r="BO391" s="61"/>
      <c r="BP391" s="16"/>
      <c r="BR391" s="16"/>
      <c r="BS391" s="61"/>
      <c r="BT391" s="16"/>
      <c r="BV391" s="16"/>
      <c r="BW391" s="61"/>
      <c r="BX391" s="16"/>
      <c r="BZ391" s="16"/>
    </row>
    <row r="392" spans="2:78" ht="12.75" x14ac:dyDescent="0.2">
      <c r="B392" s="61"/>
      <c r="C392" s="61"/>
      <c r="E392" s="141"/>
      <c r="F392" s="141"/>
      <c r="J392" s="16"/>
      <c r="S392" s="61"/>
      <c r="Z392" s="16"/>
      <c r="AI392" s="61"/>
      <c r="AP392" s="16"/>
      <c r="AY392" s="61"/>
      <c r="BF392" s="16"/>
      <c r="BO392" s="61"/>
      <c r="BP392" s="16"/>
      <c r="BR392" s="16"/>
      <c r="BS392" s="61"/>
      <c r="BT392" s="16"/>
      <c r="BV392" s="16"/>
      <c r="BW392" s="61"/>
      <c r="BX392" s="16"/>
      <c r="BZ392" s="16"/>
    </row>
    <row r="393" spans="2:78" ht="12.75" x14ac:dyDescent="0.2">
      <c r="B393" s="61"/>
      <c r="C393" s="61"/>
      <c r="E393" s="141"/>
      <c r="F393" s="141"/>
      <c r="J393" s="16"/>
      <c r="S393" s="61"/>
      <c r="Z393" s="16"/>
      <c r="AI393" s="61"/>
      <c r="AP393" s="16"/>
      <c r="AY393" s="61"/>
      <c r="BF393" s="16"/>
      <c r="BO393" s="61"/>
      <c r="BP393" s="16"/>
      <c r="BR393" s="16"/>
      <c r="BS393" s="61"/>
      <c r="BT393" s="16"/>
      <c r="BV393" s="16"/>
      <c r="BW393" s="61"/>
      <c r="BX393" s="16"/>
      <c r="BZ393" s="16"/>
    </row>
    <row r="394" spans="2:78" ht="12.75" x14ac:dyDescent="0.2">
      <c r="B394" s="61"/>
      <c r="C394" s="61"/>
      <c r="E394" s="141"/>
      <c r="F394" s="141"/>
      <c r="J394" s="16"/>
      <c r="S394" s="61"/>
      <c r="Z394" s="16"/>
      <c r="AI394" s="61"/>
      <c r="AP394" s="16"/>
      <c r="AY394" s="61"/>
      <c r="BF394" s="16"/>
      <c r="BO394" s="61"/>
      <c r="BP394" s="16"/>
      <c r="BR394" s="16"/>
      <c r="BS394" s="61"/>
      <c r="BT394" s="16"/>
      <c r="BV394" s="16"/>
      <c r="BW394" s="61"/>
      <c r="BX394" s="16"/>
      <c r="BZ394" s="16"/>
    </row>
    <row r="395" spans="2:78" ht="12.75" x14ac:dyDescent="0.2">
      <c r="B395" s="61"/>
      <c r="C395" s="61"/>
      <c r="E395" s="141"/>
      <c r="F395" s="141"/>
      <c r="J395" s="16"/>
      <c r="S395" s="61"/>
      <c r="Z395" s="16"/>
      <c r="AI395" s="61"/>
      <c r="AP395" s="16"/>
      <c r="AY395" s="61"/>
      <c r="BF395" s="16"/>
      <c r="BO395" s="61"/>
      <c r="BP395" s="16"/>
      <c r="BR395" s="16"/>
      <c r="BS395" s="61"/>
      <c r="BT395" s="16"/>
      <c r="BV395" s="16"/>
      <c r="BW395" s="61"/>
      <c r="BX395" s="16"/>
      <c r="BZ395" s="16"/>
    </row>
    <row r="396" spans="2:78" ht="12.75" x14ac:dyDescent="0.2">
      <c r="B396" s="61"/>
      <c r="C396" s="61"/>
      <c r="E396" s="141"/>
      <c r="F396" s="141"/>
      <c r="J396" s="16"/>
      <c r="S396" s="61"/>
      <c r="Z396" s="16"/>
      <c r="AI396" s="61"/>
      <c r="AP396" s="16"/>
      <c r="AY396" s="61"/>
      <c r="BF396" s="16"/>
      <c r="BO396" s="61"/>
      <c r="BP396" s="16"/>
      <c r="BR396" s="16"/>
      <c r="BS396" s="61"/>
      <c r="BT396" s="16"/>
      <c r="BV396" s="16"/>
      <c r="BW396" s="61"/>
      <c r="BX396" s="16"/>
      <c r="BZ396" s="16"/>
    </row>
    <row r="397" spans="2:78" ht="12.75" x14ac:dyDescent="0.2">
      <c r="B397" s="61"/>
      <c r="C397" s="61"/>
      <c r="E397" s="141"/>
      <c r="F397" s="141"/>
      <c r="J397" s="16"/>
      <c r="S397" s="61"/>
      <c r="Z397" s="16"/>
      <c r="AI397" s="61"/>
      <c r="AP397" s="16"/>
      <c r="AY397" s="61"/>
      <c r="BF397" s="16"/>
      <c r="BO397" s="61"/>
      <c r="BP397" s="16"/>
      <c r="BR397" s="16"/>
      <c r="BS397" s="61"/>
      <c r="BT397" s="16"/>
      <c r="BV397" s="16"/>
      <c r="BW397" s="61"/>
      <c r="BX397" s="16"/>
      <c r="BZ397" s="16"/>
    </row>
    <row r="398" spans="2:78" ht="12.75" x14ac:dyDescent="0.2">
      <c r="B398" s="61"/>
      <c r="C398" s="61"/>
      <c r="E398" s="141"/>
      <c r="F398" s="141"/>
      <c r="J398" s="16"/>
      <c r="S398" s="61"/>
      <c r="Z398" s="16"/>
      <c r="AI398" s="61"/>
      <c r="AP398" s="16"/>
      <c r="AY398" s="61"/>
      <c r="BF398" s="16"/>
      <c r="BO398" s="61"/>
      <c r="BP398" s="16"/>
      <c r="BR398" s="16"/>
      <c r="BS398" s="61"/>
      <c r="BT398" s="16"/>
      <c r="BV398" s="16"/>
      <c r="BW398" s="61"/>
      <c r="BX398" s="16"/>
      <c r="BZ398" s="16"/>
    </row>
    <row r="399" spans="2:78" ht="12.75" x14ac:dyDescent="0.2">
      <c r="B399" s="61"/>
      <c r="C399" s="61"/>
      <c r="E399" s="141"/>
      <c r="F399" s="141"/>
      <c r="J399" s="16"/>
      <c r="S399" s="61"/>
      <c r="Z399" s="16"/>
      <c r="AI399" s="61"/>
      <c r="AP399" s="16"/>
      <c r="AY399" s="61"/>
      <c r="BF399" s="16"/>
      <c r="BO399" s="61"/>
      <c r="BP399" s="16"/>
      <c r="BR399" s="16"/>
      <c r="BS399" s="61"/>
      <c r="BT399" s="16"/>
      <c r="BV399" s="16"/>
      <c r="BW399" s="61"/>
      <c r="BX399" s="16"/>
      <c r="BZ399" s="16"/>
    </row>
    <row r="400" spans="2:78" ht="12.75" x14ac:dyDescent="0.2">
      <c r="B400" s="61"/>
      <c r="C400" s="61"/>
      <c r="E400" s="141"/>
      <c r="F400" s="141"/>
      <c r="J400" s="16"/>
      <c r="S400" s="61"/>
      <c r="Z400" s="16"/>
      <c r="AI400" s="61"/>
      <c r="AP400" s="16"/>
      <c r="AY400" s="61"/>
      <c r="BF400" s="16"/>
      <c r="BO400" s="61"/>
      <c r="BP400" s="16"/>
      <c r="BR400" s="16"/>
      <c r="BS400" s="61"/>
      <c r="BT400" s="16"/>
      <c r="BV400" s="16"/>
      <c r="BW400" s="61"/>
      <c r="BX400" s="16"/>
      <c r="BZ400" s="16"/>
    </row>
    <row r="401" spans="2:78" ht="12.75" x14ac:dyDescent="0.2">
      <c r="B401" s="61"/>
      <c r="C401" s="61"/>
      <c r="E401" s="141"/>
      <c r="F401" s="141"/>
      <c r="J401" s="16"/>
      <c r="S401" s="61"/>
      <c r="Z401" s="16"/>
      <c r="AI401" s="61"/>
      <c r="AP401" s="16"/>
      <c r="AY401" s="61"/>
      <c r="BF401" s="16"/>
      <c r="BO401" s="61"/>
      <c r="BP401" s="16"/>
      <c r="BR401" s="16"/>
      <c r="BS401" s="61"/>
      <c r="BT401" s="16"/>
      <c r="BV401" s="16"/>
      <c r="BW401" s="61"/>
      <c r="BX401" s="16"/>
      <c r="BZ401" s="16"/>
    </row>
    <row r="402" spans="2:78" ht="12.75" x14ac:dyDescent="0.2">
      <c r="B402" s="61"/>
      <c r="C402" s="61"/>
      <c r="E402" s="141"/>
      <c r="F402" s="141"/>
      <c r="J402" s="16"/>
      <c r="S402" s="61"/>
      <c r="Z402" s="16"/>
      <c r="AI402" s="61"/>
      <c r="AP402" s="16"/>
      <c r="AY402" s="61"/>
      <c r="BF402" s="16"/>
      <c r="BO402" s="61"/>
      <c r="BP402" s="16"/>
      <c r="BR402" s="16"/>
      <c r="BS402" s="61"/>
      <c r="BT402" s="16"/>
      <c r="BV402" s="16"/>
      <c r="BW402" s="61"/>
      <c r="BX402" s="16"/>
      <c r="BZ402" s="16"/>
    </row>
    <row r="403" spans="2:78" ht="12.75" x14ac:dyDescent="0.2">
      <c r="B403" s="61"/>
      <c r="C403" s="61"/>
      <c r="E403" s="141"/>
      <c r="F403" s="141"/>
      <c r="J403" s="16"/>
      <c r="S403" s="61"/>
      <c r="Z403" s="16"/>
      <c r="AI403" s="61"/>
      <c r="AP403" s="16"/>
      <c r="AY403" s="61"/>
      <c r="BF403" s="16"/>
      <c r="BO403" s="61"/>
      <c r="BP403" s="16"/>
      <c r="BR403" s="16"/>
      <c r="BS403" s="61"/>
      <c r="BT403" s="16"/>
      <c r="BV403" s="16"/>
      <c r="BW403" s="61"/>
      <c r="BX403" s="16"/>
      <c r="BZ403" s="16"/>
    </row>
    <row r="404" spans="2:78" ht="12.75" x14ac:dyDescent="0.2">
      <c r="B404" s="61"/>
      <c r="C404" s="61"/>
      <c r="E404" s="141"/>
      <c r="F404" s="141"/>
      <c r="J404" s="16"/>
      <c r="S404" s="61"/>
      <c r="Z404" s="16"/>
      <c r="AI404" s="61"/>
      <c r="AP404" s="16"/>
      <c r="AY404" s="61"/>
      <c r="BF404" s="16"/>
      <c r="BO404" s="61"/>
      <c r="BP404" s="16"/>
      <c r="BR404" s="16"/>
      <c r="BS404" s="61"/>
      <c r="BT404" s="16"/>
      <c r="BV404" s="16"/>
      <c r="BW404" s="61"/>
      <c r="BX404" s="16"/>
      <c r="BZ404" s="16"/>
    </row>
    <row r="405" spans="2:78" ht="12.75" x14ac:dyDescent="0.2">
      <c r="B405" s="61"/>
      <c r="C405" s="61"/>
      <c r="E405" s="141"/>
      <c r="F405" s="141"/>
      <c r="J405" s="16"/>
      <c r="S405" s="61"/>
      <c r="Z405" s="16"/>
      <c r="AI405" s="61"/>
      <c r="AP405" s="16"/>
      <c r="AY405" s="61"/>
      <c r="BF405" s="16"/>
      <c r="BO405" s="61"/>
      <c r="BP405" s="16"/>
      <c r="BR405" s="16"/>
      <c r="BS405" s="61"/>
      <c r="BT405" s="16"/>
      <c r="BV405" s="16"/>
      <c r="BW405" s="61"/>
      <c r="BX405" s="16"/>
      <c r="BZ405" s="16"/>
    </row>
    <row r="406" spans="2:78" ht="12.75" x14ac:dyDescent="0.2">
      <c r="B406" s="61"/>
      <c r="C406" s="61"/>
      <c r="E406" s="141"/>
      <c r="F406" s="141"/>
      <c r="J406" s="16"/>
      <c r="S406" s="61"/>
      <c r="Z406" s="16"/>
      <c r="AI406" s="61"/>
      <c r="AP406" s="16"/>
      <c r="AY406" s="61"/>
      <c r="BF406" s="16"/>
      <c r="BO406" s="61"/>
      <c r="BP406" s="16"/>
      <c r="BR406" s="16"/>
      <c r="BS406" s="61"/>
      <c r="BT406" s="16"/>
      <c r="BV406" s="16"/>
      <c r="BW406" s="61"/>
      <c r="BX406" s="16"/>
      <c r="BZ406" s="16"/>
    </row>
    <row r="407" spans="2:78" ht="12.75" x14ac:dyDescent="0.2">
      <c r="B407" s="61"/>
      <c r="C407" s="61"/>
      <c r="E407" s="141"/>
      <c r="F407" s="141"/>
      <c r="J407" s="16"/>
      <c r="S407" s="61"/>
      <c r="Z407" s="16"/>
      <c r="AI407" s="61"/>
      <c r="AP407" s="16"/>
      <c r="AY407" s="61"/>
      <c r="BF407" s="16"/>
      <c r="BO407" s="61"/>
      <c r="BP407" s="16"/>
      <c r="BR407" s="16"/>
      <c r="BS407" s="61"/>
      <c r="BT407" s="16"/>
      <c r="BV407" s="16"/>
      <c r="BW407" s="61"/>
      <c r="BX407" s="16"/>
      <c r="BZ407" s="16"/>
    </row>
    <row r="408" spans="2:78" ht="12.75" x14ac:dyDescent="0.2">
      <c r="B408" s="61"/>
      <c r="C408" s="61"/>
      <c r="E408" s="141"/>
      <c r="F408" s="141"/>
      <c r="J408" s="16"/>
      <c r="S408" s="61"/>
      <c r="Z408" s="16"/>
      <c r="AI408" s="61"/>
      <c r="AP408" s="16"/>
      <c r="AY408" s="61"/>
      <c r="BF408" s="16"/>
      <c r="BO408" s="61"/>
      <c r="BP408" s="16"/>
      <c r="BR408" s="16"/>
      <c r="BS408" s="61"/>
      <c r="BT408" s="16"/>
      <c r="BV408" s="16"/>
      <c r="BW408" s="61"/>
      <c r="BX408" s="16"/>
      <c r="BZ408" s="16"/>
    </row>
    <row r="409" spans="2:78" ht="12.75" x14ac:dyDescent="0.2">
      <c r="B409" s="61"/>
      <c r="C409" s="61"/>
      <c r="E409" s="141"/>
      <c r="F409" s="141"/>
      <c r="J409" s="16"/>
      <c r="S409" s="61"/>
      <c r="Z409" s="16"/>
      <c r="AI409" s="61"/>
      <c r="AP409" s="16"/>
      <c r="AY409" s="61"/>
      <c r="BF409" s="16"/>
      <c r="BO409" s="61"/>
      <c r="BP409" s="16"/>
      <c r="BR409" s="16"/>
      <c r="BS409" s="61"/>
      <c r="BT409" s="16"/>
      <c r="BV409" s="16"/>
      <c r="BW409" s="61"/>
      <c r="BX409" s="16"/>
      <c r="BZ409" s="16"/>
    </row>
    <row r="410" spans="2:78" ht="12.75" x14ac:dyDescent="0.2">
      <c r="B410" s="61"/>
      <c r="C410" s="61"/>
      <c r="E410" s="141"/>
      <c r="F410" s="141"/>
      <c r="J410" s="16"/>
      <c r="S410" s="61"/>
      <c r="Z410" s="16"/>
      <c r="AI410" s="61"/>
      <c r="AP410" s="16"/>
      <c r="AY410" s="61"/>
      <c r="BF410" s="16"/>
      <c r="BO410" s="61"/>
      <c r="BP410" s="16"/>
      <c r="BR410" s="16"/>
      <c r="BS410" s="61"/>
      <c r="BT410" s="16"/>
      <c r="BV410" s="16"/>
      <c r="BW410" s="61"/>
      <c r="BX410" s="16"/>
      <c r="BZ410" s="16"/>
    </row>
    <row r="411" spans="2:78" ht="12.75" x14ac:dyDescent="0.2">
      <c r="B411" s="61"/>
      <c r="C411" s="61"/>
      <c r="E411" s="141"/>
      <c r="F411" s="141"/>
      <c r="J411" s="16"/>
      <c r="S411" s="61"/>
      <c r="Z411" s="16"/>
      <c r="AI411" s="61"/>
      <c r="AP411" s="16"/>
      <c r="AY411" s="61"/>
      <c r="BF411" s="16"/>
      <c r="BO411" s="61"/>
      <c r="BP411" s="16"/>
      <c r="BR411" s="16"/>
      <c r="BS411" s="61"/>
      <c r="BT411" s="16"/>
      <c r="BV411" s="16"/>
      <c r="BW411" s="61"/>
      <c r="BX411" s="16"/>
      <c r="BZ411" s="16"/>
    </row>
    <row r="412" spans="2:78" ht="12.75" x14ac:dyDescent="0.2">
      <c r="B412" s="61"/>
      <c r="C412" s="61"/>
      <c r="E412" s="141"/>
      <c r="F412" s="141"/>
      <c r="J412" s="16"/>
      <c r="S412" s="61"/>
      <c r="Z412" s="16"/>
      <c r="AI412" s="61"/>
      <c r="AP412" s="16"/>
      <c r="AY412" s="61"/>
      <c r="BF412" s="16"/>
      <c r="BO412" s="61"/>
      <c r="BP412" s="16"/>
      <c r="BR412" s="16"/>
      <c r="BS412" s="61"/>
      <c r="BT412" s="16"/>
      <c r="BV412" s="16"/>
      <c r="BW412" s="61"/>
      <c r="BX412" s="16"/>
      <c r="BZ412" s="16"/>
    </row>
    <row r="413" spans="2:78" ht="12.75" x14ac:dyDescent="0.2">
      <c r="B413" s="61"/>
      <c r="C413" s="61"/>
      <c r="E413" s="141"/>
      <c r="F413" s="141"/>
      <c r="J413" s="16"/>
      <c r="S413" s="61"/>
      <c r="Z413" s="16"/>
      <c r="AI413" s="61"/>
      <c r="AP413" s="16"/>
      <c r="AY413" s="61"/>
      <c r="BF413" s="16"/>
      <c r="BO413" s="61"/>
      <c r="BP413" s="16"/>
      <c r="BR413" s="16"/>
      <c r="BS413" s="61"/>
      <c r="BT413" s="16"/>
      <c r="BV413" s="16"/>
      <c r="BW413" s="61"/>
      <c r="BX413" s="16"/>
      <c r="BZ413" s="16"/>
    </row>
    <row r="414" spans="2:78" ht="12.75" x14ac:dyDescent="0.2">
      <c r="B414" s="61"/>
      <c r="C414" s="61"/>
      <c r="E414" s="141"/>
      <c r="F414" s="141"/>
      <c r="J414" s="16"/>
      <c r="S414" s="61"/>
      <c r="Z414" s="16"/>
      <c r="AI414" s="61"/>
      <c r="AP414" s="16"/>
      <c r="AY414" s="61"/>
      <c r="BF414" s="16"/>
      <c r="BO414" s="61"/>
      <c r="BP414" s="16"/>
      <c r="BR414" s="16"/>
      <c r="BS414" s="61"/>
      <c r="BT414" s="16"/>
      <c r="BV414" s="16"/>
      <c r="BW414" s="61"/>
      <c r="BX414" s="16"/>
      <c r="BZ414" s="16"/>
    </row>
    <row r="415" spans="2:78" ht="12.75" x14ac:dyDescent="0.2">
      <c r="B415" s="61"/>
      <c r="C415" s="61"/>
      <c r="E415" s="141"/>
      <c r="F415" s="141"/>
      <c r="J415" s="16"/>
      <c r="S415" s="61"/>
      <c r="Z415" s="16"/>
      <c r="AI415" s="61"/>
      <c r="AP415" s="16"/>
      <c r="AY415" s="61"/>
      <c r="BF415" s="16"/>
      <c r="BO415" s="61"/>
      <c r="BP415" s="16"/>
      <c r="BR415" s="16"/>
      <c r="BS415" s="61"/>
      <c r="BT415" s="16"/>
      <c r="BV415" s="16"/>
      <c r="BW415" s="61"/>
      <c r="BX415" s="16"/>
      <c r="BZ415" s="16"/>
    </row>
    <row r="416" spans="2:78" ht="12.75" x14ac:dyDescent="0.2">
      <c r="B416" s="61"/>
      <c r="C416" s="61"/>
      <c r="E416" s="141"/>
      <c r="F416" s="141"/>
      <c r="J416" s="16"/>
      <c r="S416" s="61"/>
      <c r="Z416" s="16"/>
      <c r="AI416" s="61"/>
      <c r="AP416" s="16"/>
      <c r="AY416" s="61"/>
      <c r="BF416" s="16"/>
      <c r="BO416" s="61"/>
      <c r="BP416" s="16"/>
      <c r="BR416" s="16"/>
      <c r="BS416" s="61"/>
      <c r="BT416" s="16"/>
      <c r="BV416" s="16"/>
      <c r="BW416" s="61"/>
      <c r="BX416" s="16"/>
      <c r="BZ416" s="16"/>
    </row>
    <row r="417" spans="2:78" ht="12.75" x14ac:dyDescent="0.2">
      <c r="B417" s="61"/>
      <c r="C417" s="61"/>
      <c r="E417" s="141"/>
      <c r="F417" s="141"/>
      <c r="J417" s="16"/>
      <c r="S417" s="61"/>
      <c r="Z417" s="16"/>
      <c r="AI417" s="61"/>
      <c r="AP417" s="16"/>
      <c r="AY417" s="61"/>
      <c r="BF417" s="16"/>
      <c r="BO417" s="61"/>
      <c r="BP417" s="16"/>
      <c r="BR417" s="16"/>
      <c r="BS417" s="61"/>
      <c r="BT417" s="16"/>
      <c r="BV417" s="16"/>
      <c r="BW417" s="61"/>
      <c r="BX417" s="16"/>
      <c r="BZ417" s="16"/>
    </row>
    <row r="418" spans="2:78" ht="12.75" x14ac:dyDescent="0.2">
      <c r="B418" s="61"/>
      <c r="C418" s="61"/>
      <c r="E418" s="141"/>
      <c r="F418" s="141"/>
      <c r="J418" s="16"/>
      <c r="S418" s="61"/>
      <c r="Z418" s="16"/>
      <c r="AI418" s="61"/>
      <c r="AP418" s="16"/>
      <c r="AY418" s="61"/>
      <c r="BF418" s="16"/>
      <c r="BO418" s="61"/>
      <c r="BP418" s="16"/>
      <c r="BR418" s="16"/>
      <c r="BS418" s="61"/>
      <c r="BT418" s="16"/>
      <c r="BV418" s="16"/>
      <c r="BW418" s="61"/>
      <c r="BX418" s="16"/>
      <c r="BZ418" s="16"/>
    </row>
    <row r="419" spans="2:78" ht="12.75" x14ac:dyDescent="0.2">
      <c r="B419" s="61"/>
      <c r="C419" s="61"/>
      <c r="E419" s="141"/>
      <c r="F419" s="141"/>
      <c r="J419" s="16"/>
      <c r="S419" s="61"/>
      <c r="Z419" s="16"/>
      <c r="AI419" s="61"/>
      <c r="AP419" s="16"/>
      <c r="AY419" s="61"/>
      <c r="BF419" s="16"/>
      <c r="BO419" s="61"/>
      <c r="BP419" s="16"/>
      <c r="BR419" s="16"/>
      <c r="BS419" s="61"/>
      <c r="BT419" s="16"/>
      <c r="BV419" s="16"/>
      <c r="BW419" s="61"/>
      <c r="BX419" s="16"/>
      <c r="BZ419" s="16"/>
    </row>
    <row r="420" spans="2:78" ht="12.75" x14ac:dyDescent="0.2">
      <c r="B420" s="61"/>
      <c r="C420" s="61"/>
      <c r="E420" s="141"/>
      <c r="F420" s="141"/>
      <c r="J420" s="16"/>
      <c r="S420" s="61"/>
      <c r="Z420" s="16"/>
      <c r="AI420" s="61"/>
      <c r="AP420" s="16"/>
      <c r="AY420" s="61"/>
      <c r="BF420" s="16"/>
      <c r="BO420" s="61"/>
      <c r="BP420" s="16"/>
      <c r="BR420" s="16"/>
      <c r="BS420" s="61"/>
      <c r="BT420" s="16"/>
      <c r="BV420" s="16"/>
      <c r="BW420" s="61"/>
      <c r="BX420" s="16"/>
      <c r="BZ420" s="16"/>
    </row>
    <row r="421" spans="2:78" ht="12.75" x14ac:dyDescent="0.2">
      <c r="B421" s="61"/>
      <c r="C421" s="61"/>
      <c r="E421" s="141"/>
      <c r="F421" s="141"/>
      <c r="J421" s="16"/>
      <c r="S421" s="61"/>
      <c r="Z421" s="16"/>
      <c r="AI421" s="61"/>
      <c r="AP421" s="16"/>
      <c r="AY421" s="61"/>
      <c r="BF421" s="16"/>
      <c r="BO421" s="61"/>
      <c r="BP421" s="16"/>
      <c r="BR421" s="16"/>
      <c r="BS421" s="61"/>
      <c r="BT421" s="16"/>
      <c r="BV421" s="16"/>
      <c r="BW421" s="61"/>
      <c r="BX421" s="16"/>
      <c r="BZ421" s="16"/>
    </row>
    <row r="422" spans="2:78" ht="12.75" x14ac:dyDescent="0.2">
      <c r="B422" s="61"/>
      <c r="C422" s="61"/>
      <c r="E422" s="141"/>
      <c r="F422" s="141"/>
      <c r="J422" s="16"/>
      <c r="S422" s="61"/>
      <c r="Z422" s="16"/>
      <c r="AI422" s="61"/>
      <c r="AP422" s="16"/>
      <c r="AY422" s="61"/>
      <c r="BF422" s="16"/>
      <c r="BO422" s="61"/>
      <c r="BP422" s="16"/>
      <c r="BR422" s="16"/>
      <c r="BS422" s="61"/>
      <c r="BT422" s="16"/>
      <c r="BV422" s="16"/>
      <c r="BW422" s="61"/>
      <c r="BX422" s="16"/>
      <c r="BZ422" s="16"/>
    </row>
    <row r="423" spans="2:78" ht="12.75" x14ac:dyDescent="0.2">
      <c r="B423" s="61"/>
      <c r="C423" s="61"/>
      <c r="E423" s="141"/>
      <c r="F423" s="141"/>
      <c r="J423" s="16"/>
      <c r="S423" s="61"/>
      <c r="Z423" s="16"/>
      <c r="AI423" s="61"/>
      <c r="AP423" s="16"/>
      <c r="AY423" s="61"/>
      <c r="BF423" s="16"/>
      <c r="BO423" s="61"/>
      <c r="BP423" s="16"/>
      <c r="BR423" s="16"/>
      <c r="BS423" s="61"/>
      <c r="BT423" s="16"/>
      <c r="BV423" s="16"/>
      <c r="BW423" s="61"/>
      <c r="BX423" s="16"/>
      <c r="BZ423" s="16"/>
    </row>
    <row r="424" spans="2:78" ht="12.75" x14ac:dyDescent="0.2">
      <c r="B424" s="61"/>
      <c r="C424" s="61"/>
      <c r="E424" s="141"/>
      <c r="F424" s="141"/>
      <c r="J424" s="16"/>
      <c r="S424" s="61"/>
      <c r="Z424" s="16"/>
      <c r="AI424" s="61"/>
      <c r="AP424" s="16"/>
      <c r="AY424" s="61"/>
      <c r="BF424" s="16"/>
      <c r="BO424" s="61"/>
      <c r="BP424" s="16"/>
      <c r="BR424" s="16"/>
      <c r="BS424" s="61"/>
      <c r="BT424" s="16"/>
      <c r="BV424" s="16"/>
      <c r="BW424" s="61"/>
      <c r="BX424" s="16"/>
      <c r="BZ424" s="16"/>
    </row>
    <row r="425" spans="2:78" ht="12.75" x14ac:dyDescent="0.2">
      <c r="B425" s="61"/>
      <c r="C425" s="61"/>
      <c r="E425" s="141"/>
      <c r="F425" s="141"/>
      <c r="J425" s="16"/>
      <c r="S425" s="61"/>
      <c r="Z425" s="16"/>
      <c r="AI425" s="61"/>
      <c r="AP425" s="16"/>
      <c r="AY425" s="61"/>
      <c r="BF425" s="16"/>
      <c r="BO425" s="61"/>
      <c r="BP425" s="16"/>
      <c r="BR425" s="16"/>
      <c r="BS425" s="61"/>
      <c r="BT425" s="16"/>
      <c r="BV425" s="16"/>
      <c r="BW425" s="61"/>
      <c r="BX425" s="16"/>
      <c r="BZ425" s="16"/>
    </row>
    <row r="426" spans="2:78" ht="12.75" x14ac:dyDescent="0.2">
      <c r="B426" s="61"/>
      <c r="C426" s="61"/>
      <c r="E426" s="141"/>
      <c r="F426" s="141"/>
      <c r="J426" s="16"/>
      <c r="S426" s="61"/>
      <c r="Z426" s="16"/>
      <c r="AI426" s="61"/>
      <c r="AP426" s="16"/>
      <c r="AY426" s="61"/>
      <c r="BF426" s="16"/>
      <c r="BO426" s="61"/>
      <c r="BP426" s="16"/>
      <c r="BR426" s="16"/>
      <c r="BS426" s="61"/>
      <c r="BT426" s="16"/>
      <c r="BV426" s="16"/>
      <c r="BW426" s="61"/>
      <c r="BX426" s="16"/>
      <c r="BZ426" s="16"/>
    </row>
    <row r="427" spans="2:78" ht="12.75" x14ac:dyDescent="0.2">
      <c r="B427" s="61"/>
      <c r="C427" s="61"/>
      <c r="E427" s="141"/>
      <c r="F427" s="141"/>
      <c r="J427" s="16"/>
      <c r="S427" s="61"/>
      <c r="Z427" s="16"/>
      <c r="AI427" s="61"/>
      <c r="AP427" s="16"/>
      <c r="AY427" s="61"/>
      <c r="BF427" s="16"/>
      <c r="BO427" s="61"/>
      <c r="BP427" s="16"/>
      <c r="BR427" s="16"/>
      <c r="BS427" s="61"/>
      <c r="BT427" s="16"/>
      <c r="BV427" s="16"/>
      <c r="BW427" s="61"/>
      <c r="BX427" s="16"/>
      <c r="BZ427" s="16"/>
    </row>
    <row r="428" spans="2:78" ht="12.75" x14ac:dyDescent="0.2">
      <c r="B428" s="61"/>
      <c r="C428" s="61"/>
      <c r="E428" s="141"/>
      <c r="F428" s="141"/>
      <c r="J428" s="16"/>
      <c r="S428" s="61"/>
      <c r="Z428" s="16"/>
      <c r="AI428" s="61"/>
      <c r="AP428" s="16"/>
      <c r="AY428" s="61"/>
      <c r="BF428" s="16"/>
      <c r="BO428" s="61"/>
      <c r="BP428" s="16"/>
      <c r="BR428" s="16"/>
      <c r="BS428" s="61"/>
      <c r="BT428" s="16"/>
      <c r="BV428" s="16"/>
      <c r="BW428" s="61"/>
      <c r="BX428" s="16"/>
      <c r="BZ428" s="16"/>
    </row>
    <row r="429" spans="2:78" ht="12.75" x14ac:dyDescent="0.2">
      <c r="B429" s="61"/>
      <c r="C429" s="61"/>
      <c r="E429" s="141"/>
      <c r="F429" s="141"/>
      <c r="J429" s="16"/>
      <c r="S429" s="61"/>
      <c r="Z429" s="16"/>
      <c r="AI429" s="61"/>
      <c r="AP429" s="16"/>
      <c r="AY429" s="61"/>
      <c r="BF429" s="16"/>
      <c r="BO429" s="61"/>
      <c r="BP429" s="16"/>
      <c r="BR429" s="16"/>
      <c r="BS429" s="61"/>
      <c r="BT429" s="16"/>
      <c r="BV429" s="16"/>
      <c r="BW429" s="61"/>
      <c r="BX429" s="16"/>
      <c r="BZ429" s="16"/>
    </row>
    <row r="430" spans="2:78" ht="12.75" x14ac:dyDescent="0.2">
      <c r="B430" s="61"/>
      <c r="C430" s="61"/>
      <c r="E430" s="141"/>
      <c r="F430" s="141"/>
      <c r="J430" s="16"/>
      <c r="S430" s="61"/>
      <c r="Z430" s="16"/>
      <c r="AI430" s="61"/>
      <c r="AP430" s="16"/>
      <c r="AY430" s="61"/>
      <c r="BF430" s="16"/>
      <c r="BO430" s="61"/>
      <c r="BP430" s="16"/>
      <c r="BR430" s="16"/>
      <c r="BS430" s="61"/>
      <c r="BT430" s="16"/>
      <c r="BV430" s="16"/>
      <c r="BW430" s="61"/>
      <c r="BX430" s="16"/>
      <c r="BZ430" s="16"/>
    </row>
    <row r="431" spans="2:78" ht="12.75" x14ac:dyDescent="0.2">
      <c r="B431" s="61"/>
      <c r="C431" s="61"/>
      <c r="E431" s="141"/>
      <c r="F431" s="141"/>
      <c r="J431" s="16"/>
      <c r="S431" s="61"/>
      <c r="Z431" s="16"/>
      <c r="AI431" s="61"/>
      <c r="AP431" s="16"/>
      <c r="AY431" s="61"/>
      <c r="BF431" s="16"/>
      <c r="BO431" s="61"/>
      <c r="BP431" s="16"/>
      <c r="BR431" s="16"/>
      <c r="BS431" s="61"/>
      <c r="BT431" s="16"/>
      <c r="BV431" s="16"/>
      <c r="BW431" s="61"/>
      <c r="BX431" s="16"/>
      <c r="BZ431" s="16"/>
    </row>
    <row r="432" spans="2:78" ht="12.75" x14ac:dyDescent="0.2">
      <c r="B432" s="61"/>
      <c r="C432" s="61"/>
      <c r="E432" s="141"/>
      <c r="F432" s="141"/>
      <c r="J432" s="16"/>
      <c r="S432" s="61"/>
      <c r="Z432" s="16"/>
      <c r="AI432" s="61"/>
      <c r="AP432" s="16"/>
      <c r="AY432" s="61"/>
      <c r="BF432" s="16"/>
      <c r="BO432" s="61"/>
      <c r="BP432" s="16"/>
      <c r="BR432" s="16"/>
      <c r="BS432" s="61"/>
      <c r="BT432" s="16"/>
      <c r="BV432" s="16"/>
      <c r="BW432" s="61"/>
      <c r="BX432" s="16"/>
      <c r="BZ432" s="16"/>
    </row>
    <row r="433" spans="2:78" ht="12.75" x14ac:dyDescent="0.2">
      <c r="B433" s="61"/>
      <c r="C433" s="61"/>
      <c r="E433" s="141"/>
      <c r="F433" s="141"/>
      <c r="J433" s="16"/>
      <c r="S433" s="61"/>
      <c r="Z433" s="16"/>
      <c r="AI433" s="61"/>
      <c r="AP433" s="16"/>
      <c r="AY433" s="61"/>
      <c r="BF433" s="16"/>
      <c r="BO433" s="61"/>
      <c r="BP433" s="16"/>
      <c r="BR433" s="16"/>
      <c r="BS433" s="61"/>
      <c r="BT433" s="16"/>
      <c r="BV433" s="16"/>
      <c r="BW433" s="61"/>
      <c r="BX433" s="16"/>
      <c r="BZ433" s="16"/>
    </row>
    <row r="434" spans="2:78" ht="12.75" x14ac:dyDescent="0.2">
      <c r="B434" s="61"/>
      <c r="C434" s="61"/>
      <c r="E434" s="141"/>
      <c r="F434" s="141"/>
      <c r="J434" s="16"/>
      <c r="S434" s="61"/>
      <c r="Z434" s="16"/>
      <c r="AI434" s="61"/>
      <c r="AP434" s="16"/>
      <c r="AY434" s="61"/>
      <c r="BF434" s="16"/>
      <c r="BO434" s="61"/>
      <c r="BP434" s="16"/>
      <c r="BR434" s="16"/>
      <c r="BS434" s="61"/>
      <c r="BT434" s="16"/>
      <c r="BV434" s="16"/>
      <c r="BW434" s="61"/>
      <c r="BX434" s="16"/>
      <c r="BZ434" s="16"/>
    </row>
    <row r="435" spans="2:78" ht="12.75" x14ac:dyDescent="0.2">
      <c r="B435" s="61"/>
      <c r="C435" s="61"/>
      <c r="E435" s="141"/>
      <c r="F435" s="141"/>
      <c r="J435" s="16"/>
      <c r="S435" s="61"/>
      <c r="Z435" s="16"/>
      <c r="AI435" s="61"/>
      <c r="AP435" s="16"/>
      <c r="AY435" s="61"/>
      <c r="BF435" s="16"/>
      <c r="BO435" s="61"/>
      <c r="BP435" s="16"/>
      <c r="BR435" s="16"/>
      <c r="BS435" s="61"/>
      <c r="BT435" s="16"/>
      <c r="BV435" s="16"/>
      <c r="BW435" s="61"/>
      <c r="BX435" s="16"/>
      <c r="BZ435" s="16"/>
    </row>
    <row r="436" spans="2:78" ht="12.75" x14ac:dyDescent="0.2">
      <c r="B436" s="61"/>
      <c r="C436" s="61"/>
      <c r="E436" s="141"/>
      <c r="F436" s="141"/>
      <c r="J436" s="16"/>
      <c r="S436" s="61"/>
      <c r="Z436" s="16"/>
      <c r="AI436" s="61"/>
      <c r="AP436" s="16"/>
      <c r="AY436" s="61"/>
      <c r="BF436" s="16"/>
      <c r="BO436" s="61"/>
      <c r="BP436" s="16"/>
      <c r="BR436" s="16"/>
      <c r="BS436" s="61"/>
      <c r="BT436" s="16"/>
      <c r="BV436" s="16"/>
      <c r="BW436" s="61"/>
      <c r="BX436" s="16"/>
      <c r="BZ436" s="16"/>
    </row>
    <row r="437" spans="2:78" ht="12.75" x14ac:dyDescent="0.2">
      <c r="B437" s="61"/>
      <c r="C437" s="61"/>
      <c r="E437" s="141"/>
      <c r="F437" s="141"/>
      <c r="J437" s="16"/>
      <c r="S437" s="61"/>
      <c r="Z437" s="16"/>
      <c r="AI437" s="61"/>
      <c r="AP437" s="16"/>
      <c r="AY437" s="61"/>
      <c r="BF437" s="16"/>
      <c r="BO437" s="61"/>
      <c r="BP437" s="16"/>
      <c r="BR437" s="16"/>
      <c r="BS437" s="61"/>
      <c r="BT437" s="16"/>
      <c r="BV437" s="16"/>
      <c r="BW437" s="61"/>
      <c r="BX437" s="16"/>
      <c r="BZ437" s="16"/>
    </row>
    <row r="438" spans="2:78" ht="12.75" x14ac:dyDescent="0.2">
      <c r="B438" s="61"/>
      <c r="C438" s="61"/>
      <c r="E438" s="141"/>
      <c r="F438" s="141"/>
      <c r="J438" s="16"/>
      <c r="S438" s="61"/>
      <c r="Z438" s="16"/>
      <c r="AI438" s="61"/>
      <c r="AP438" s="16"/>
      <c r="AY438" s="61"/>
      <c r="BF438" s="16"/>
      <c r="BO438" s="61"/>
      <c r="BP438" s="16"/>
      <c r="BR438" s="16"/>
      <c r="BS438" s="61"/>
      <c r="BT438" s="16"/>
      <c r="BV438" s="16"/>
      <c r="BW438" s="61"/>
      <c r="BX438" s="16"/>
      <c r="BZ438" s="16"/>
    </row>
    <row r="439" spans="2:78" ht="12.75" x14ac:dyDescent="0.2">
      <c r="B439" s="61"/>
      <c r="C439" s="61"/>
      <c r="E439" s="141"/>
      <c r="F439" s="141"/>
      <c r="J439" s="16"/>
      <c r="S439" s="61"/>
      <c r="Z439" s="16"/>
      <c r="AI439" s="61"/>
      <c r="AP439" s="16"/>
      <c r="AY439" s="61"/>
      <c r="BF439" s="16"/>
      <c r="BO439" s="61"/>
      <c r="BP439" s="16"/>
      <c r="BR439" s="16"/>
      <c r="BS439" s="61"/>
      <c r="BT439" s="16"/>
      <c r="BV439" s="16"/>
      <c r="BW439" s="61"/>
      <c r="BX439" s="16"/>
      <c r="BZ439" s="16"/>
    </row>
    <row r="440" spans="2:78" ht="12.75" x14ac:dyDescent="0.2">
      <c r="B440" s="61"/>
      <c r="C440" s="61"/>
      <c r="E440" s="141"/>
      <c r="F440" s="141"/>
      <c r="J440" s="16"/>
      <c r="S440" s="61"/>
      <c r="Z440" s="16"/>
      <c r="AI440" s="61"/>
      <c r="AP440" s="16"/>
      <c r="AY440" s="61"/>
      <c r="BF440" s="16"/>
      <c r="BO440" s="61"/>
      <c r="BP440" s="16"/>
      <c r="BR440" s="16"/>
      <c r="BS440" s="61"/>
      <c r="BT440" s="16"/>
      <c r="BV440" s="16"/>
      <c r="BW440" s="61"/>
      <c r="BX440" s="16"/>
      <c r="BZ440" s="16"/>
    </row>
    <row r="441" spans="2:78" ht="12.75" x14ac:dyDescent="0.2">
      <c r="B441" s="61"/>
      <c r="C441" s="61"/>
      <c r="E441" s="141"/>
      <c r="F441" s="141"/>
      <c r="J441" s="16"/>
      <c r="S441" s="61"/>
      <c r="Z441" s="16"/>
      <c r="AI441" s="61"/>
      <c r="AP441" s="16"/>
      <c r="AY441" s="61"/>
      <c r="BF441" s="16"/>
      <c r="BO441" s="61"/>
      <c r="BP441" s="16"/>
      <c r="BR441" s="16"/>
      <c r="BS441" s="61"/>
      <c r="BT441" s="16"/>
      <c r="BV441" s="16"/>
      <c r="BW441" s="61"/>
      <c r="BX441" s="16"/>
      <c r="BZ441" s="16"/>
    </row>
    <row r="442" spans="2:78" ht="12.75" x14ac:dyDescent="0.2">
      <c r="B442" s="61"/>
      <c r="C442" s="61"/>
      <c r="E442" s="141"/>
      <c r="F442" s="141"/>
      <c r="J442" s="16"/>
      <c r="S442" s="61"/>
      <c r="Z442" s="16"/>
      <c r="AI442" s="61"/>
      <c r="AP442" s="16"/>
      <c r="AY442" s="61"/>
      <c r="BF442" s="16"/>
      <c r="BO442" s="61"/>
      <c r="BP442" s="16"/>
      <c r="BR442" s="16"/>
      <c r="BS442" s="61"/>
      <c r="BT442" s="16"/>
      <c r="BV442" s="16"/>
      <c r="BW442" s="61"/>
      <c r="BX442" s="16"/>
      <c r="BZ442" s="16"/>
    </row>
    <row r="443" spans="2:78" ht="12.75" x14ac:dyDescent="0.2">
      <c r="B443" s="61"/>
      <c r="C443" s="61"/>
      <c r="E443" s="141"/>
      <c r="F443" s="141"/>
      <c r="J443" s="16"/>
      <c r="S443" s="61"/>
      <c r="Z443" s="16"/>
      <c r="AI443" s="61"/>
      <c r="AP443" s="16"/>
      <c r="AY443" s="61"/>
      <c r="BF443" s="16"/>
      <c r="BO443" s="61"/>
      <c r="BP443" s="16"/>
      <c r="BR443" s="16"/>
      <c r="BS443" s="61"/>
      <c r="BT443" s="16"/>
      <c r="BV443" s="16"/>
      <c r="BW443" s="61"/>
      <c r="BX443" s="16"/>
      <c r="BZ443" s="16"/>
    </row>
    <row r="444" spans="2:78" ht="12.75" x14ac:dyDescent="0.2">
      <c r="B444" s="61"/>
      <c r="C444" s="61"/>
      <c r="E444" s="141"/>
      <c r="F444" s="141"/>
      <c r="J444" s="16"/>
      <c r="S444" s="61"/>
      <c r="Z444" s="16"/>
      <c r="AI444" s="61"/>
      <c r="AP444" s="16"/>
      <c r="AY444" s="61"/>
      <c r="BF444" s="16"/>
      <c r="BO444" s="61"/>
      <c r="BP444" s="16"/>
      <c r="BR444" s="16"/>
      <c r="BS444" s="61"/>
      <c r="BT444" s="16"/>
      <c r="BV444" s="16"/>
      <c r="BW444" s="61"/>
      <c r="BX444" s="16"/>
      <c r="BZ444" s="16"/>
    </row>
    <row r="445" spans="2:78" ht="12.75" x14ac:dyDescent="0.2">
      <c r="B445" s="61"/>
      <c r="C445" s="61"/>
      <c r="E445" s="141"/>
      <c r="F445" s="141"/>
      <c r="J445" s="16"/>
      <c r="S445" s="61"/>
      <c r="Z445" s="16"/>
      <c r="AI445" s="61"/>
      <c r="AP445" s="16"/>
      <c r="AY445" s="61"/>
      <c r="BF445" s="16"/>
      <c r="BO445" s="61"/>
      <c r="BP445" s="16"/>
      <c r="BR445" s="16"/>
      <c r="BS445" s="61"/>
      <c r="BT445" s="16"/>
      <c r="BV445" s="16"/>
      <c r="BW445" s="61"/>
      <c r="BX445" s="16"/>
      <c r="BZ445" s="16"/>
    </row>
    <row r="446" spans="2:78" ht="12.75" x14ac:dyDescent="0.2">
      <c r="B446" s="61"/>
      <c r="C446" s="61"/>
      <c r="E446" s="141"/>
      <c r="F446" s="141"/>
      <c r="J446" s="16"/>
      <c r="S446" s="61"/>
      <c r="Z446" s="16"/>
      <c r="AI446" s="61"/>
      <c r="AP446" s="16"/>
      <c r="AY446" s="61"/>
      <c r="BF446" s="16"/>
      <c r="BO446" s="61"/>
      <c r="BP446" s="16"/>
      <c r="BR446" s="16"/>
      <c r="BS446" s="61"/>
      <c r="BT446" s="16"/>
      <c r="BV446" s="16"/>
      <c r="BW446" s="61"/>
      <c r="BX446" s="16"/>
      <c r="BZ446" s="16"/>
    </row>
    <row r="447" spans="2:78" ht="12.75" x14ac:dyDescent="0.2">
      <c r="B447" s="61"/>
      <c r="C447" s="61"/>
      <c r="E447" s="141"/>
      <c r="F447" s="141"/>
      <c r="J447" s="16"/>
      <c r="S447" s="61"/>
      <c r="Z447" s="16"/>
      <c r="AI447" s="61"/>
      <c r="AP447" s="16"/>
      <c r="AY447" s="61"/>
      <c r="BF447" s="16"/>
      <c r="BO447" s="61"/>
      <c r="BP447" s="16"/>
      <c r="BR447" s="16"/>
      <c r="BS447" s="61"/>
      <c r="BT447" s="16"/>
      <c r="BV447" s="16"/>
      <c r="BW447" s="61"/>
      <c r="BX447" s="16"/>
      <c r="BZ447" s="16"/>
    </row>
    <row r="448" spans="2:78" ht="12.75" x14ac:dyDescent="0.2">
      <c r="B448" s="61"/>
      <c r="C448" s="61"/>
      <c r="E448" s="141"/>
      <c r="F448" s="141"/>
      <c r="J448" s="16"/>
      <c r="S448" s="61"/>
      <c r="Z448" s="16"/>
      <c r="AI448" s="61"/>
      <c r="AP448" s="16"/>
      <c r="AY448" s="61"/>
      <c r="BF448" s="16"/>
      <c r="BO448" s="61"/>
      <c r="BP448" s="16"/>
      <c r="BR448" s="16"/>
      <c r="BS448" s="61"/>
      <c r="BT448" s="16"/>
      <c r="BV448" s="16"/>
      <c r="BW448" s="61"/>
      <c r="BX448" s="16"/>
      <c r="BZ448" s="16"/>
    </row>
    <row r="449" spans="2:78" ht="12.75" x14ac:dyDescent="0.2">
      <c r="B449" s="61"/>
      <c r="C449" s="61"/>
      <c r="E449" s="141"/>
      <c r="F449" s="141"/>
      <c r="J449" s="16"/>
      <c r="S449" s="61"/>
      <c r="Z449" s="16"/>
      <c r="AI449" s="61"/>
      <c r="AP449" s="16"/>
      <c r="AY449" s="61"/>
      <c r="BF449" s="16"/>
      <c r="BO449" s="61"/>
      <c r="BP449" s="16"/>
      <c r="BR449" s="16"/>
      <c r="BS449" s="61"/>
      <c r="BT449" s="16"/>
      <c r="BV449" s="16"/>
      <c r="BW449" s="61"/>
      <c r="BX449" s="16"/>
      <c r="BZ449" s="16"/>
    </row>
    <row r="450" spans="2:78" ht="12.75" x14ac:dyDescent="0.2">
      <c r="B450" s="61"/>
      <c r="C450" s="61"/>
      <c r="E450" s="141"/>
      <c r="F450" s="141"/>
      <c r="J450" s="16"/>
      <c r="S450" s="61"/>
      <c r="Z450" s="16"/>
      <c r="AI450" s="61"/>
      <c r="AP450" s="16"/>
      <c r="AY450" s="61"/>
      <c r="BF450" s="16"/>
      <c r="BO450" s="61"/>
      <c r="BP450" s="16"/>
      <c r="BR450" s="16"/>
      <c r="BS450" s="61"/>
      <c r="BT450" s="16"/>
      <c r="BV450" s="16"/>
      <c r="BW450" s="61"/>
      <c r="BX450" s="16"/>
      <c r="BZ450" s="16"/>
    </row>
    <row r="451" spans="2:78" ht="12.75" x14ac:dyDescent="0.2">
      <c r="B451" s="61"/>
      <c r="C451" s="61"/>
      <c r="E451" s="141"/>
      <c r="F451" s="141"/>
      <c r="J451" s="16"/>
      <c r="S451" s="61"/>
      <c r="Z451" s="16"/>
      <c r="AI451" s="61"/>
      <c r="AP451" s="16"/>
      <c r="AY451" s="61"/>
      <c r="BF451" s="16"/>
      <c r="BO451" s="61"/>
      <c r="BP451" s="16"/>
      <c r="BR451" s="16"/>
      <c r="BS451" s="61"/>
      <c r="BT451" s="16"/>
      <c r="BV451" s="16"/>
      <c r="BW451" s="61"/>
      <c r="BX451" s="16"/>
      <c r="BZ451" s="16"/>
    </row>
    <row r="452" spans="2:78" ht="12.75" x14ac:dyDescent="0.2">
      <c r="B452" s="61"/>
      <c r="C452" s="61"/>
      <c r="E452" s="141"/>
      <c r="F452" s="141"/>
      <c r="J452" s="16"/>
      <c r="S452" s="61"/>
      <c r="Z452" s="16"/>
      <c r="AI452" s="61"/>
      <c r="AP452" s="16"/>
      <c r="AY452" s="61"/>
      <c r="BF452" s="16"/>
      <c r="BO452" s="61"/>
      <c r="BP452" s="16"/>
      <c r="BR452" s="16"/>
      <c r="BS452" s="61"/>
      <c r="BT452" s="16"/>
      <c r="BV452" s="16"/>
      <c r="BW452" s="61"/>
      <c r="BX452" s="16"/>
      <c r="BZ452" s="16"/>
    </row>
    <row r="453" spans="2:78" ht="12.75" x14ac:dyDescent="0.2">
      <c r="B453" s="61"/>
      <c r="C453" s="61"/>
      <c r="E453" s="141"/>
      <c r="F453" s="141"/>
      <c r="J453" s="16"/>
      <c r="S453" s="61"/>
      <c r="Z453" s="16"/>
      <c r="AI453" s="61"/>
      <c r="AP453" s="16"/>
      <c r="AY453" s="61"/>
      <c r="BF453" s="16"/>
      <c r="BO453" s="61"/>
      <c r="BP453" s="16"/>
      <c r="BR453" s="16"/>
      <c r="BS453" s="61"/>
      <c r="BT453" s="16"/>
      <c r="BV453" s="16"/>
      <c r="BW453" s="61"/>
      <c r="BX453" s="16"/>
      <c r="BZ453" s="16"/>
    </row>
    <row r="454" spans="2:78" ht="12.75" x14ac:dyDescent="0.2">
      <c r="B454" s="61"/>
      <c r="C454" s="61"/>
      <c r="E454" s="141"/>
      <c r="F454" s="141"/>
      <c r="J454" s="16"/>
      <c r="S454" s="61"/>
      <c r="Z454" s="16"/>
      <c r="AI454" s="61"/>
      <c r="AP454" s="16"/>
      <c r="AY454" s="61"/>
      <c r="BF454" s="16"/>
      <c r="BO454" s="61"/>
      <c r="BP454" s="16"/>
      <c r="BR454" s="16"/>
      <c r="BS454" s="61"/>
      <c r="BT454" s="16"/>
      <c r="BV454" s="16"/>
      <c r="BW454" s="61"/>
      <c r="BX454" s="16"/>
      <c r="BZ454" s="16"/>
    </row>
    <row r="455" spans="2:78" ht="12.75" x14ac:dyDescent="0.2">
      <c r="B455" s="61"/>
      <c r="C455" s="61"/>
      <c r="E455" s="141"/>
      <c r="F455" s="141"/>
      <c r="J455" s="16"/>
      <c r="S455" s="61"/>
      <c r="Z455" s="16"/>
      <c r="AI455" s="61"/>
      <c r="AP455" s="16"/>
      <c r="AY455" s="61"/>
      <c r="BF455" s="16"/>
      <c r="BO455" s="61"/>
      <c r="BP455" s="16"/>
      <c r="BR455" s="16"/>
      <c r="BS455" s="61"/>
      <c r="BT455" s="16"/>
      <c r="BV455" s="16"/>
      <c r="BW455" s="61"/>
      <c r="BX455" s="16"/>
      <c r="BZ455" s="16"/>
    </row>
    <row r="456" spans="2:78" ht="12.75" x14ac:dyDescent="0.2">
      <c r="B456" s="61"/>
      <c r="C456" s="61"/>
      <c r="E456" s="141"/>
      <c r="F456" s="141"/>
      <c r="J456" s="16"/>
      <c r="S456" s="61"/>
      <c r="Z456" s="16"/>
      <c r="AI456" s="61"/>
      <c r="AP456" s="16"/>
      <c r="AY456" s="61"/>
      <c r="BF456" s="16"/>
      <c r="BO456" s="61"/>
      <c r="BP456" s="16"/>
      <c r="BR456" s="16"/>
      <c r="BS456" s="61"/>
      <c r="BT456" s="16"/>
      <c r="BV456" s="16"/>
      <c r="BW456" s="61"/>
      <c r="BX456" s="16"/>
      <c r="BZ456" s="16"/>
    </row>
    <row r="457" spans="2:78" ht="12.75" x14ac:dyDescent="0.2">
      <c r="B457" s="61"/>
      <c r="C457" s="61"/>
      <c r="E457" s="141"/>
      <c r="F457" s="141"/>
      <c r="J457" s="16"/>
      <c r="S457" s="61"/>
      <c r="Z457" s="16"/>
      <c r="AI457" s="61"/>
      <c r="AP457" s="16"/>
      <c r="AY457" s="61"/>
      <c r="BF457" s="16"/>
      <c r="BO457" s="61"/>
      <c r="BP457" s="16"/>
      <c r="BR457" s="16"/>
      <c r="BS457" s="61"/>
      <c r="BT457" s="16"/>
      <c r="BV457" s="16"/>
      <c r="BW457" s="61"/>
      <c r="BX457" s="16"/>
      <c r="BZ457" s="16"/>
    </row>
    <row r="458" spans="2:78" ht="12.75" x14ac:dyDescent="0.2">
      <c r="B458" s="61"/>
      <c r="C458" s="61"/>
      <c r="E458" s="141"/>
      <c r="F458" s="141"/>
      <c r="J458" s="16"/>
      <c r="S458" s="61"/>
      <c r="Z458" s="16"/>
      <c r="AI458" s="61"/>
      <c r="AP458" s="16"/>
      <c r="AY458" s="61"/>
      <c r="BF458" s="16"/>
      <c r="BO458" s="61"/>
      <c r="BP458" s="16"/>
      <c r="BR458" s="16"/>
      <c r="BS458" s="61"/>
      <c r="BT458" s="16"/>
      <c r="BV458" s="16"/>
      <c r="BW458" s="61"/>
      <c r="BX458" s="16"/>
      <c r="BZ458" s="16"/>
    </row>
    <row r="459" spans="2:78" ht="12.75" x14ac:dyDescent="0.2">
      <c r="B459" s="61"/>
      <c r="C459" s="61"/>
      <c r="E459" s="141"/>
      <c r="F459" s="141"/>
      <c r="J459" s="16"/>
      <c r="S459" s="61"/>
      <c r="Z459" s="16"/>
      <c r="AI459" s="61"/>
      <c r="AP459" s="16"/>
      <c r="AY459" s="61"/>
      <c r="BF459" s="16"/>
      <c r="BO459" s="61"/>
      <c r="BP459" s="16"/>
      <c r="BR459" s="16"/>
      <c r="BS459" s="61"/>
      <c r="BT459" s="16"/>
      <c r="BV459" s="16"/>
      <c r="BW459" s="61"/>
      <c r="BX459" s="16"/>
      <c r="BZ459" s="16"/>
    </row>
    <row r="460" spans="2:78" ht="12.75" x14ac:dyDescent="0.2">
      <c r="B460" s="61"/>
      <c r="C460" s="61"/>
      <c r="E460" s="141"/>
      <c r="F460" s="141"/>
      <c r="J460" s="16"/>
      <c r="S460" s="61"/>
      <c r="Z460" s="16"/>
      <c r="AI460" s="61"/>
      <c r="AP460" s="16"/>
      <c r="AY460" s="61"/>
      <c r="BF460" s="16"/>
      <c r="BO460" s="61"/>
      <c r="BP460" s="16"/>
      <c r="BR460" s="16"/>
      <c r="BS460" s="61"/>
      <c r="BT460" s="16"/>
      <c r="BV460" s="16"/>
      <c r="BW460" s="61"/>
      <c r="BX460" s="16"/>
      <c r="BZ460" s="16"/>
    </row>
    <row r="461" spans="2:78" ht="12.75" x14ac:dyDescent="0.2">
      <c r="B461" s="61"/>
      <c r="C461" s="61"/>
      <c r="E461" s="141"/>
      <c r="F461" s="141"/>
      <c r="J461" s="16"/>
      <c r="S461" s="61"/>
      <c r="Z461" s="16"/>
      <c r="AI461" s="61"/>
      <c r="AP461" s="16"/>
      <c r="AY461" s="61"/>
      <c r="BF461" s="16"/>
      <c r="BO461" s="61"/>
      <c r="BP461" s="16"/>
      <c r="BR461" s="16"/>
      <c r="BS461" s="61"/>
      <c r="BT461" s="16"/>
      <c r="BV461" s="16"/>
      <c r="BW461" s="61"/>
      <c r="BX461" s="16"/>
      <c r="BZ461" s="16"/>
    </row>
    <row r="462" spans="2:78" ht="12.75" x14ac:dyDescent="0.2">
      <c r="B462" s="61"/>
      <c r="C462" s="61"/>
      <c r="E462" s="141"/>
      <c r="F462" s="141"/>
      <c r="J462" s="16"/>
      <c r="S462" s="61"/>
      <c r="Z462" s="16"/>
      <c r="AI462" s="61"/>
      <c r="AP462" s="16"/>
      <c r="AY462" s="61"/>
      <c r="BF462" s="16"/>
      <c r="BO462" s="61"/>
      <c r="BP462" s="16"/>
      <c r="BR462" s="16"/>
      <c r="BS462" s="61"/>
      <c r="BT462" s="16"/>
      <c r="BV462" s="16"/>
      <c r="BW462" s="61"/>
      <c r="BX462" s="16"/>
      <c r="BZ462" s="16"/>
    </row>
    <row r="463" spans="2:78" ht="12.75" x14ac:dyDescent="0.2">
      <c r="B463" s="61"/>
      <c r="C463" s="61"/>
      <c r="E463" s="141"/>
      <c r="F463" s="141"/>
      <c r="J463" s="16"/>
      <c r="S463" s="61"/>
      <c r="Z463" s="16"/>
      <c r="AI463" s="61"/>
      <c r="AP463" s="16"/>
      <c r="AY463" s="61"/>
      <c r="BF463" s="16"/>
      <c r="BO463" s="61"/>
      <c r="BP463" s="16"/>
      <c r="BR463" s="16"/>
      <c r="BS463" s="61"/>
      <c r="BT463" s="16"/>
      <c r="BV463" s="16"/>
      <c r="BW463" s="61"/>
      <c r="BX463" s="16"/>
      <c r="BZ463" s="16"/>
    </row>
    <row r="464" spans="2:78" ht="12.75" x14ac:dyDescent="0.2">
      <c r="B464" s="61"/>
      <c r="C464" s="61"/>
      <c r="E464" s="141"/>
      <c r="F464" s="141"/>
      <c r="J464" s="16"/>
      <c r="S464" s="61"/>
      <c r="Z464" s="16"/>
      <c r="AI464" s="61"/>
      <c r="AP464" s="16"/>
      <c r="AY464" s="61"/>
      <c r="BF464" s="16"/>
      <c r="BO464" s="61"/>
      <c r="BP464" s="16"/>
      <c r="BR464" s="16"/>
      <c r="BS464" s="61"/>
      <c r="BT464" s="16"/>
      <c r="BV464" s="16"/>
      <c r="BW464" s="61"/>
      <c r="BX464" s="16"/>
      <c r="BZ464" s="16"/>
    </row>
    <row r="465" spans="2:78" ht="12.75" x14ac:dyDescent="0.2">
      <c r="B465" s="61"/>
      <c r="C465" s="61"/>
      <c r="E465" s="141"/>
      <c r="F465" s="141"/>
      <c r="J465" s="16"/>
      <c r="S465" s="61"/>
      <c r="Z465" s="16"/>
      <c r="AI465" s="61"/>
      <c r="AP465" s="16"/>
      <c r="AY465" s="61"/>
      <c r="BF465" s="16"/>
      <c r="BO465" s="61"/>
      <c r="BP465" s="16"/>
      <c r="BR465" s="16"/>
      <c r="BS465" s="61"/>
      <c r="BT465" s="16"/>
      <c r="BV465" s="16"/>
      <c r="BW465" s="61"/>
      <c r="BX465" s="16"/>
      <c r="BZ465" s="16"/>
    </row>
    <row r="466" spans="2:78" ht="12.75" x14ac:dyDescent="0.2">
      <c r="B466" s="61"/>
      <c r="C466" s="61"/>
      <c r="E466" s="141"/>
      <c r="F466" s="141"/>
      <c r="J466" s="16"/>
      <c r="S466" s="61"/>
      <c r="Z466" s="16"/>
      <c r="AI466" s="61"/>
      <c r="AP466" s="16"/>
      <c r="AY466" s="61"/>
      <c r="BF466" s="16"/>
      <c r="BO466" s="61"/>
      <c r="BP466" s="16"/>
      <c r="BR466" s="16"/>
      <c r="BS466" s="61"/>
      <c r="BT466" s="16"/>
      <c r="BV466" s="16"/>
      <c r="BW466" s="61"/>
      <c r="BX466" s="16"/>
      <c r="BZ466" s="16"/>
    </row>
    <row r="467" spans="2:78" ht="12.75" x14ac:dyDescent="0.2">
      <c r="B467" s="61"/>
      <c r="C467" s="61"/>
      <c r="E467" s="141"/>
      <c r="F467" s="141"/>
      <c r="J467" s="16"/>
      <c r="S467" s="61"/>
      <c r="Z467" s="16"/>
      <c r="AI467" s="61"/>
      <c r="AP467" s="16"/>
      <c r="AY467" s="61"/>
      <c r="BF467" s="16"/>
      <c r="BO467" s="61"/>
      <c r="BP467" s="16"/>
      <c r="BR467" s="16"/>
      <c r="BS467" s="61"/>
      <c r="BT467" s="16"/>
      <c r="BV467" s="16"/>
      <c r="BW467" s="61"/>
      <c r="BX467" s="16"/>
      <c r="BZ467" s="16"/>
    </row>
    <row r="468" spans="2:78" ht="12.75" x14ac:dyDescent="0.2">
      <c r="B468" s="61"/>
      <c r="C468" s="61"/>
      <c r="E468" s="141"/>
      <c r="F468" s="141"/>
      <c r="J468" s="16"/>
      <c r="S468" s="61"/>
      <c r="Z468" s="16"/>
      <c r="AI468" s="61"/>
      <c r="AP468" s="16"/>
      <c r="AY468" s="61"/>
      <c r="BF468" s="16"/>
      <c r="BO468" s="61"/>
      <c r="BP468" s="16"/>
      <c r="BR468" s="16"/>
      <c r="BS468" s="61"/>
      <c r="BT468" s="16"/>
      <c r="BV468" s="16"/>
      <c r="BW468" s="61"/>
      <c r="BX468" s="16"/>
      <c r="BZ468" s="16"/>
    </row>
    <row r="469" spans="2:78" ht="12.75" x14ac:dyDescent="0.2">
      <c r="B469" s="61"/>
      <c r="C469" s="61"/>
      <c r="E469" s="141"/>
      <c r="F469" s="141"/>
      <c r="J469" s="16"/>
      <c r="S469" s="61"/>
      <c r="Z469" s="16"/>
      <c r="AI469" s="61"/>
      <c r="AP469" s="16"/>
      <c r="AY469" s="61"/>
      <c r="BF469" s="16"/>
      <c r="BO469" s="61"/>
      <c r="BP469" s="16"/>
      <c r="BR469" s="16"/>
      <c r="BS469" s="61"/>
      <c r="BT469" s="16"/>
      <c r="BV469" s="16"/>
      <c r="BW469" s="61"/>
      <c r="BX469" s="16"/>
      <c r="BZ469" s="16"/>
    </row>
    <row r="470" spans="2:78" ht="12.75" x14ac:dyDescent="0.2">
      <c r="B470" s="61"/>
      <c r="C470" s="61"/>
      <c r="E470" s="141"/>
      <c r="F470" s="141"/>
      <c r="J470" s="16"/>
      <c r="S470" s="61"/>
      <c r="Z470" s="16"/>
      <c r="AI470" s="61"/>
      <c r="AP470" s="16"/>
      <c r="AY470" s="61"/>
      <c r="BF470" s="16"/>
      <c r="BO470" s="61"/>
      <c r="BP470" s="16"/>
      <c r="BR470" s="16"/>
      <c r="BS470" s="61"/>
      <c r="BT470" s="16"/>
      <c r="BV470" s="16"/>
      <c r="BW470" s="61"/>
      <c r="BX470" s="16"/>
      <c r="BZ470" s="16"/>
    </row>
    <row r="471" spans="2:78" ht="12.75" x14ac:dyDescent="0.2">
      <c r="B471" s="61"/>
      <c r="C471" s="61"/>
      <c r="E471" s="141"/>
      <c r="F471" s="141"/>
      <c r="J471" s="16"/>
      <c r="S471" s="61"/>
      <c r="Z471" s="16"/>
      <c r="AI471" s="61"/>
      <c r="AP471" s="16"/>
      <c r="AY471" s="61"/>
      <c r="BF471" s="16"/>
      <c r="BO471" s="61"/>
      <c r="BP471" s="16"/>
      <c r="BR471" s="16"/>
      <c r="BS471" s="61"/>
      <c r="BT471" s="16"/>
      <c r="BV471" s="16"/>
      <c r="BW471" s="61"/>
      <c r="BX471" s="16"/>
      <c r="BZ471" s="16"/>
    </row>
    <row r="472" spans="2:78" ht="12.75" x14ac:dyDescent="0.2">
      <c r="B472" s="61"/>
      <c r="C472" s="61"/>
      <c r="E472" s="141"/>
      <c r="F472" s="141"/>
      <c r="J472" s="16"/>
      <c r="S472" s="61"/>
      <c r="Z472" s="16"/>
      <c r="AI472" s="61"/>
      <c r="AP472" s="16"/>
      <c r="AY472" s="61"/>
      <c r="BF472" s="16"/>
      <c r="BO472" s="61"/>
      <c r="BP472" s="16"/>
      <c r="BR472" s="16"/>
      <c r="BS472" s="61"/>
      <c r="BT472" s="16"/>
      <c r="BV472" s="16"/>
      <c r="BW472" s="61"/>
      <c r="BX472" s="16"/>
      <c r="BZ472" s="16"/>
    </row>
    <row r="473" spans="2:78" ht="12.75" x14ac:dyDescent="0.2">
      <c r="B473" s="61"/>
      <c r="C473" s="61"/>
      <c r="E473" s="141"/>
      <c r="F473" s="141"/>
      <c r="J473" s="16"/>
      <c r="S473" s="61"/>
      <c r="Z473" s="16"/>
      <c r="AI473" s="61"/>
      <c r="AP473" s="16"/>
      <c r="AY473" s="61"/>
      <c r="BF473" s="16"/>
      <c r="BO473" s="61"/>
      <c r="BP473" s="16"/>
      <c r="BR473" s="16"/>
      <c r="BS473" s="61"/>
      <c r="BT473" s="16"/>
      <c r="BV473" s="16"/>
      <c r="BW473" s="61"/>
      <c r="BX473" s="16"/>
      <c r="BZ473" s="16"/>
    </row>
    <row r="474" spans="2:78" ht="12.75" x14ac:dyDescent="0.2">
      <c r="B474" s="61"/>
      <c r="C474" s="61"/>
      <c r="E474" s="141"/>
      <c r="F474" s="141"/>
      <c r="J474" s="16"/>
      <c r="S474" s="61"/>
      <c r="Z474" s="16"/>
      <c r="AI474" s="61"/>
      <c r="AP474" s="16"/>
      <c r="AY474" s="61"/>
      <c r="BF474" s="16"/>
      <c r="BO474" s="61"/>
      <c r="BP474" s="16"/>
      <c r="BR474" s="16"/>
      <c r="BS474" s="61"/>
      <c r="BT474" s="16"/>
      <c r="BV474" s="16"/>
      <c r="BW474" s="61"/>
      <c r="BX474" s="16"/>
      <c r="BZ474" s="16"/>
    </row>
    <row r="475" spans="2:78" ht="12.75" x14ac:dyDescent="0.2">
      <c r="B475" s="61"/>
      <c r="C475" s="61"/>
      <c r="E475" s="141"/>
      <c r="F475" s="141"/>
      <c r="J475" s="16"/>
      <c r="S475" s="61"/>
      <c r="Z475" s="16"/>
      <c r="AI475" s="61"/>
      <c r="AP475" s="16"/>
      <c r="AY475" s="61"/>
      <c r="BF475" s="16"/>
      <c r="BO475" s="61"/>
      <c r="BP475" s="16"/>
      <c r="BR475" s="16"/>
      <c r="BS475" s="61"/>
      <c r="BT475" s="16"/>
      <c r="BV475" s="16"/>
      <c r="BW475" s="61"/>
      <c r="BX475" s="16"/>
      <c r="BZ475" s="16"/>
    </row>
    <row r="476" spans="2:78" ht="12.75" x14ac:dyDescent="0.2">
      <c r="B476" s="61"/>
      <c r="C476" s="61"/>
      <c r="E476" s="141"/>
      <c r="F476" s="141"/>
      <c r="J476" s="16"/>
      <c r="S476" s="61"/>
      <c r="Z476" s="16"/>
      <c r="AI476" s="61"/>
      <c r="AP476" s="16"/>
      <c r="AY476" s="61"/>
      <c r="BF476" s="16"/>
      <c r="BO476" s="61"/>
      <c r="BP476" s="16"/>
      <c r="BR476" s="16"/>
      <c r="BS476" s="61"/>
      <c r="BT476" s="16"/>
      <c r="BV476" s="16"/>
      <c r="BW476" s="61"/>
      <c r="BX476" s="16"/>
      <c r="BZ476" s="16"/>
    </row>
    <row r="477" spans="2:78" ht="12.75" x14ac:dyDescent="0.2">
      <c r="B477" s="61"/>
      <c r="C477" s="61"/>
      <c r="E477" s="141"/>
      <c r="F477" s="141"/>
      <c r="J477" s="16"/>
      <c r="S477" s="61"/>
      <c r="Z477" s="16"/>
      <c r="AI477" s="61"/>
      <c r="AP477" s="16"/>
      <c r="AY477" s="61"/>
      <c r="BF477" s="16"/>
      <c r="BO477" s="61"/>
      <c r="BP477" s="16"/>
      <c r="BR477" s="16"/>
      <c r="BS477" s="61"/>
      <c r="BT477" s="16"/>
      <c r="BV477" s="16"/>
      <c r="BW477" s="61"/>
      <c r="BX477" s="16"/>
      <c r="BZ477" s="16"/>
    </row>
    <row r="478" spans="2:78" ht="12.75" x14ac:dyDescent="0.2">
      <c r="B478" s="61"/>
      <c r="C478" s="61"/>
      <c r="E478" s="141"/>
      <c r="F478" s="141"/>
      <c r="J478" s="16"/>
      <c r="S478" s="61"/>
      <c r="Z478" s="16"/>
      <c r="AI478" s="61"/>
      <c r="AP478" s="16"/>
      <c r="AY478" s="61"/>
      <c r="BF478" s="16"/>
      <c r="BO478" s="61"/>
      <c r="BP478" s="16"/>
      <c r="BR478" s="16"/>
      <c r="BS478" s="61"/>
      <c r="BT478" s="16"/>
      <c r="BV478" s="16"/>
      <c r="BW478" s="61"/>
      <c r="BX478" s="16"/>
      <c r="BZ478" s="16"/>
    </row>
    <row r="479" spans="2:78" ht="12.75" x14ac:dyDescent="0.2">
      <c r="B479" s="61"/>
      <c r="C479" s="61"/>
      <c r="E479" s="141"/>
      <c r="F479" s="141"/>
      <c r="J479" s="16"/>
      <c r="S479" s="61"/>
      <c r="Z479" s="16"/>
      <c r="AI479" s="61"/>
      <c r="AP479" s="16"/>
      <c r="AY479" s="61"/>
      <c r="BF479" s="16"/>
      <c r="BO479" s="61"/>
      <c r="BP479" s="16"/>
      <c r="BR479" s="16"/>
      <c r="BS479" s="61"/>
      <c r="BT479" s="16"/>
      <c r="BV479" s="16"/>
      <c r="BW479" s="61"/>
      <c r="BX479" s="16"/>
      <c r="BZ479" s="16"/>
    </row>
    <row r="480" spans="2:78" ht="12.75" x14ac:dyDescent="0.2">
      <c r="B480" s="61"/>
      <c r="C480" s="61"/>
      <c r="E480" s="141"/>
      <c r="F480" s="141"/>
      <c r="J480" s="16"/>
      <c r="S480" s="61"/>
      <c r="Z480" s="16"/>
      <c r="AI480" s="61"/>
      <c r="AP480" s="16"/>
      <c r="AY480" s="61"/>
      <c r="BF480" s="16"/>
      <c r="BO480" s="61"/>
      <c r="BP480" s="16"/>
      <c r="BR480" s="16"/>
      <c r="BS480" s="61"/>
      <c r="BT480" s="16"/>
      <c r="BV480" s="16"/>
      <c r="BW480" s="61"/>
      <c r="BX480" s="16"/>
      <c r="BZ480" s="16"/>
    </row>
    <row r="481" spans="2:78" ht="12.75" x14ac:dyDescent="0.2">
      <c r="B481" s="61"/>
      <c r="C481" s="61"/>
      <c r="E481" s="141"/>
      <c r="F481" s="141"/>
      <c r="J481" s="16"/>
      <c r="S481" s="61"/>
      <c r="Z481" s="16"/>
      <c r="AI481" s="61"/>
      <c r="AP481" s="16"/>
      <c r="AY481" s="61"/>
      <c r="BF481" s="16"/>
      <c r="BO481" s="61"/>
      <c r="BP481" s="16"/>
      <c r="BR481" s="16"/>
      <c r="BS481" s="61"/>
      <c r="BT481" s="16"/>
      <c r="BV481" s="16"/>
      <c r="BW481" s="61"/>
      <c r="BX481" s="16"/>
      <c r="BZ481" s="16"/>
    </row>
    <row r="482" spans="2:78" ht="12.75" x14ac:dyDescent="0.2">
      <c r="B482" s="61"/>
      <c r="C482" s="61"/>
      <c r="E482" s="141"/>
      <c r="F482" s="141"/>
      <c r="J482" s="16"/>
      <c r="S482" s="61"/>
      <c r="Z482" s="16"/>
      <c r="AI482" s="61"/>
      <c r="AP482" s="16"/>
      <c r="AY482" s="61"/>
      <c r="BF482" s="16"/>
      <c r="BO482" s="61"/>
      <c r="BP482" s="16"/>
      <c r="BR482" s="16"/>
      <c r="BS482" s="61"/>
      <c r="BT482" s="16"/>
      <c r="BV482" s="16"/>
      <c r="BW482" s="61"/>
      <c r="BX482" s="16"/>
      <c r="BZ482" s="16"/>
    </row>
    <row r="483" spans="2:78" ht="12.75" x14ac:dyDescent="0.2">
      <c r="B483" s="61"/>
      <c r="C483" s="61"/>
      <c r="E483" s="141"/>
      <c r="F483" s="141"/>
      <c r="J483" s="16"/>
      <c r="S483" s="61"/>
      <c r="Z483" s="16"/>
      <c r="AI483" s="61"/>
      <c r="AP483" s="16"/>
      <c r="AY483" s="61"/>
      <c r="BF483" s="16"/>
      <c r="BO483" s="61"/>
      <c r="BP483" s="16"/>
      <c r="BR483" s="16"/>
      <c r="BS483" s="61"/>
      <c r="BT483" s="16"/>
      <c r="BV483" s="16"/>
      <c r="BW483" s="61"/>
      <c r="BX483" s="16"/>
      <c r="BZ483" s="16"/>
    </row>
    <row r="484" spans="2:78" ht="12.75" x14ac:dyDescent="0.2">
      <c r="B484" s="61"/>
      <c r="C484" s="61"/>
      <c r="E484" s="141"/>
      <c r="F484" s="141"/>
      <c r="J484" s="16"/>
      <c r="S484" s="61"/>
      <c r="Z484" s="16"/>
      <c r="AI484" s="61"/>
      <c r="AP484" s="16"/>
      <c r="AY484" s="61"/>
      <c r="BF484" s="16"/>
      <c r="BO484" s="61"/>
      <c r="BP484" s="16"/>
      <c r="BR484" s="16"/>
      <c r="BS484" s="61"/>
      <c r="BT484" s="16"/>
      <c r="BV484" s="16"/>
      <c r="BW484" s="61"/>
      <c r="BX484" s="16"/>
      <c r="BZ484" s="16"/>
    </row>
    <row r="485" spans="2:78" ht="12.75" x14ac:dyDescent="0.2">
      <c r="B485" s="61"/>
      <c r="C485" s="61"/>
      <c r="E485" s="141"/>
      <c r="F485" s="141"/>
      <c r="J485" s="16"/>
      <c r="S485" s="61"/>
      <c r="Z485" s="16"/>
      <c r="AI485" s="61"/>
      <c r="AP485" s="16"/>
      <c r="AY485" s="61"/>
      <c r="BF485" s="16"/>
      <c r="BO485" s="61"/>
      <c r="BP485" s="16"/>
      <c r="BR485" s="16"/>
      <c r="BS485" s="61"/>
      <c r="BT485" s="16"/>
      <c r="BV485" s="16"/>
      <c r="BW485" s="61"/>
      <c r="BX485" s="16"/>
      <c r="BZ485" s="16"/>
    </row>
    <row r="486" spans="2:78" ht="12.75" x14ac:dyDescent="0.2">
      <c r="B486" s="61"/>
      <c r="C486" s="61"/>
      <c r="E486" s="141"/>
      <c r="F486" s="141"/>
      <c r="J486" s="16"/>
      <c r="S486" s="61"/>
      <c r="Z486" s="16"/>
      <c r="AI486" s="61"/>
      <c r="AP486" s="16"/>
      <c r="AY486" s="61"/>
      <c r="BF486" s="16"/>
      <c r="BO486" s="61"/>
      <c r="BP486" s="16"/>
      <c r="BR486" s="16"/>
      <c r="BS486" s="61"/>
      <c r="BT486" s="16"/>
      <c r="BV486" s="16"/>
      <c r="BW486" s="61"/>
      <c r="BX486" s="16"/>
      <c r="BZ486" s="16"/>
    </row>
    <row r="487" spans="2:78" ht="12.75" x14ac:dyDescent="0.2">
      <c r="B487" s="61"/>
      <c r="C487" s="61"/>
      <c r="E487" s="141"/>
      <c r="F487" s="141"/>
      <c r="J487" s="16"/>
      <c r="S487" s="61"/>
      <c r="Z487" s="16"/>
      <c r="AI487" s="61"/>
      <c r="AP487" s="16"/>
      <c r="AY487" s="61"/>
      <c r="BF487" s="16"/>
      <c r="BO487" s="61"/>
      <c r="BP487" s="16"/>
      <c r="BR487" s="16"/>
      <c r="BS487" s="61"/>
      <c r="BT487" s="16"/>
      <c r="BV487" s="16"/>
      <c r="BW487" s="61"/>
      <c r="BX487" s="16"/>
      <c r="BZ487" s="16"/>
    </row>
    <row r="488" spans="2:78" ht="12.75" x14ac:dyDescent="0.2">
      <c r="B488" s="61"/>
      <c r="C488" s="61"/>
      <c r="E488" s="141"/>
      <c r="F488" s="141"/>
      <c r="J488" s="16"/>
      <c r="S488" s="61"/>
      <c r="Z488" s="16"/>
      <c r="AI488" s="61"/>
      <c r="AP488" s="16"/>
      <c r="AY488" s="61"/>
      <c r="BF488" s="16"/>
      <c r="BO488" s="61"/>
      <c r="BP488" s="16"/>
      <c r="BR488" s="16"/>
      <c r="BS488" s="61"/>
      <c r="BT488" s="16"/>
      <c r="BV488" s="16"/>
      <c r="BW488" s="61"/>
      <c r="BX488" s="16"/>
      <c r="BZ488" s="16"/>
    </row>
    <row r="489" spans="2:78" ht="12.75" x14ac:dyDescent="0.2">
      <c r="B489" s="61"/>
      <c r="C489" s="61"/>
      <c r="E489" s="141"/>
      <c r="F489" s="141"/>
      <c r="J489" s="16"/>
      <c r="S489" s="61"/>
      <c r="Z489" s="16"/>
      <c r="AI489" s="61"/>
      <c r="AP489" s="16"/>
      <c r="AY489" s="61"/>
      <c r="BF489" s="16"/>
      <c r="BO489" s="61"/>
      <c r="BP489" s="16"/>
      <c r="BR489" s="16"/>
      <c r="BS489" s="61"/>
      <c r="BT489" s="16"/>
      <c r="BV489" s="16"/>
      <c r="BW489" s="61"/>
      <c r="BX489" s="16"/>
      <c r="BZ489" s="16"/>
    </row>
    <row r="490" spans="2:78" ht="12.75" x14ac:dyDescent="0.2">
      <c r="B490" s="61"/>
      <c r="C490" s="61"/>
      <c r="E490" s="141"/>
      <c r="F490" s="141"/>
      <c r="J490" s="16"/>
      <c r="S490" s="61"/>
      <c r="Z490" s="16"/>
      <c r="AI490" s="61"/>
      <c r="AP490" s="16"/>
      <c r="AY490" s="61"/>
      <c r="BF490" s="16"/>
      <c r="BO490" s="61"/>
      <c r="BP490" s="16"/>
      <c r="BR490" s="16"/>
      <c r="BS490" s="61"/>
      <c r="BT490" s="16"/>
      <c r="BV490" s="16"/>
      <c r="BW490" s="61"/>
      <c r="BX490" s="16"/>
      <c r="BZ490" s="16"/>
    </row>
    <row r="491" spans="2:78" ht="12.75" x14ac:dyDescent="0.2">
      <c r="B491" s="61"/>
      <c r="C491" s="61"/>
      <c r="E491" s="141"/>
      <c r="F491" s="141"/>
      <c r="J491" s="16"/>
      <c r="S491" s="61"/>
      <c r="Z491" s="16"/>
      <c r="AI491" s="61"/>
      <c r="AP491" s="16"/>
      <c r="AY491" s="61"/>
      <c r="BF491" s="16"/>
      <c r="BO491" s="61"/>
      <c r="BP491" s="16"/>
      <c r="BR491" s="16"/>
      <c r="BS491" s="61"/>
      <c r="BT491" s="16"/>
      <c r="BV491" s="16"/>
      <c r="BW491" s="61"/>
      <c r="BX491" s="16"/>
      <c r="BZ491" s="16"/>
    </row>
    <row r="492" spans="2:78" ht="12.75" x14ac:dyDescent="0.2">
      <c r="B492" s="61"/>
      <c r="C492" s="61"/>
      <c r="E492" s="141"/>
      <c r="F492" s="141"/>
      <c r="J492" s="16"/>
      <c r="S492" s="61"/>
      <c r="Z492" s="16"/>
      <c r="AI492" s="61"/>
      <c r="AP492" s="16"/>
      <c r="AY492" s="61"/>
      <c r="BF492" s="16"/>
      <c r="BO492" s="61"/>
      <c r="BP492" s="16"/>
      <c r="BR492" s="16"/>
      <c r="BS492" s="61"/>
      <c r="BT492" s="16"/>
      <c r="BV492" s="16"/>
      <c r="BW492" s="61"/>
      <c r="BX492" s="16"/>
      <c r="BZ492" s="16"/>
    </row>
    <row r="493" spans="2:78" ht="12.75" x14ac:dyDescent="0.2">
      <c r="B493" s="61"/>
      <c r="C493" s="61"/>
      <c r="E493" s="141"/>
      <c r="F493" s="141"/>
      <c r="J493" s="16"/>
      <c r="S493" s="61"/>
      <c r="Z493" s="16"/>
      <c r="AI493" s="61"/>
      <c r="AP493" s="16"/>
      <c r="AY493" s="61"/>
      <c r="BF493" s="16"/>
      <c r="BO493" s="61"/>
      <c r="BP493" s="16"/>
      <c r="BR493" s="16"/>
      <c r="BS493" s="61"/>
      <c r="BT493" s="16"/>
      <c r="BV493" s="16"/>
      <c r="BW493" s="61"/>
      <c r="BX493" s="16"/>
      <c r="BZ493" s="16"/>
    </row>
    <row r="494" spans="2:78" ht="12.75" x14ac:dyDescent="0.2">
      <c r="B494" s="61"/>
      <c r="C494" s="61"/>
      <c r="E494" s="141"/>
      <c r="F494" s="141"/>
      <c r="J494" s="16"/>
      <c r="S494" s="61"/>
      <c r="Z494" s="16"/>
      <c r="AI494" s="61"/>
      <c r="AP494" s="16"/>
      <c r="AY494" s="61"/>
      <c r="BF494" s="16"/>
      <c r="BO494" s="61"/>
      <c r="BP494" s="16"/>
      <c r="BR494" s="16"/>
      <c r="BS494" s="61"/>
      <c r="BT494" s="16"/>
      <c r="BV494" s="16"/>
      <c r="BW494" s="61"/>
      <c r="BX494" s="16"/>
      <c r="BZ494" s="16"/>
    </row>
    <row r="495" spans="2:78" ht="12.75" x14ac:dyDescent="0.2">
      <c r="B495" s="61"/>
      <c r="C495" s="61"/>
      <c r="E495" s="141"/>
      <c r="F495" s="141"/>
      <c r="J495" s="16"/>
      <c r="S495" s="61"/>
      <c r="Z495" s="16"/>
      <c r="AI495" s="61"/>
      <c r="AP495" s="16"/>
      <c r="AY495" s="61"/>
      <c r="BF495" s="16"/>
      <c r="BO495" s="61"/>
      <c r="BP495" s="16"/>
      <c r="BR495" s="16"/>
      <c r="BS495" s="61"/>
      <c r="BT495" s="16"/>
      <c r="BV495" s="16"/>
      <c r="BW495" s="61"/>
      <c r="BX495" s="16"/>
      <c r="BZ495" s="16"/>
    </row>
    <row r="496" spans="2:78" ht="12.75" x14ac:dyDescent="0.2">
      <c r="B496" s="61"/>
      <c r="C496" s="61"/>
      <c r="E496" s="141"/>
      <c r="F496" s="141"/>
      <c r="J496" s="16"/>
      <c r="S496" s="61"/>
      <c r="Z496" s="16"/>
      <c r="AI496" s="61"/>
      <c r="AP496" s="16"/>
      <c r="AY496" s="61"/>
      <c r="BF496" s="16"/>
      <c r="BO496" s="61"/>
      <c r="BP496" s="16"/>
      <c r="BR496" s="16"/>
      <c r="BS496" s="61"/>
      <c r="BT496" s="16"/>
      <c r="BV496" s="16"/>
      <c r="BW496" s="61"/>
      <c r="BX496" s="16"/>
      <c r="BZ496" s="16"/>
    </row>
    <row r="497" spans="2:78" ht="12.75" x14ac:dyDescent="0.2">
      <c r="B497" s="61"/>
      <c r="C497" s="61"/>
      <c r="E497" s="141"/>
      <c r="F497" s="141"/>
      <c r="J497" s="16"/>
      <c r="S497" s="61"/>
      <c r="Z497" s="16"/>
      <c r="AI497" s="61"/>
      <c r="AP497" s="16"/>
      <c r="AY497" s="61"/>
      <c r="BF497" s="16"/>
      <c r="BO497" s="61"/>
      <c r="BP497" s="16"/>
      <c r="BR497" s="16"/>
      <c r="BS497" s="61"/>
      <c r="BT497" s="16"/>
      <c r="BV497" s="16"/>
      <c r="BW497" s="61"/>
      <c r="BX497" s="16"/>
      <c r="BZ497" s="16"/>
    </row>
    <row r="498" spans="2:78" ht="12.75" x14ac:dyDescent="0.2">
      <c r="B498" s="61"/>
      <c r="C498" s="61"/>
      <c r="E498" s="141"/>
      <c r="F498" s="141"/>
      <c r="J498" s="16"/>
      <c r="S498" s="61"/>
      <c r="Z498" s="16"/>
      <c r="AI498" s="61"/>
      <c r="AP498" s="16"/>
      <c r="AY498" s="61"/>
      <c r="BF498" s="16"/>
      <c r="BO498" s="61"/>
      <c r="BP498" s="16"/>
      <c r="BR498" s="16"/>
      <c r="BS498" s="61"/>
      <c r="BT498" s="16"/>
      <c r="BV498" s="16"/>
      <c r="BW498" s="61"/>
      <c r="BX498" s="16"/>
      <c r="BZ498" s="16"/>
    </row>
    <row r="499" spans="2:78" ht="12.75" x14ac:dyDescent="0.2">
      <c r="B499" s="61"/>
      <c r="C499" s="61"/>
      <c r="E499" s="141"/>
      <c r="F499" s="141"/>
      <c r="J499" s="16"/>
      <c r="S499" s="61"/>
      <c r="Z499" s="16"/>
      <c r="AI499" s="61"/>
      <c r="AP499" s="16"/>
      <c r="AY499" s="61"/>
      <c r="BF499" s="16"/>
      <c r="BO499" s="61"/>
      <c r="BP499" s="16"/>
      <c r="BR499" s="16"/>
      <c r="BS499" s="61"/>
      <c r="BT499" s="16"/>
      <c r="BV499" s="16"/>
      <c r="BW499" s="61"/>
      <c r="BX499" s="16"/>
      <c r="BZ499" s="16"/>
    </row>
    <row r="500" spans="2:78" ht="12.75" x14ac:dyDescent="0.2">
      <c r="B500" s="61"/>
      <c r="C500" s="61"/>
      <c r="E500" s="141"/>
      <c r="F500" s="141"/>
      <c r="J500" s="16"/>
      <c r="S500" s="61"/>
      <c r="Z500" s="16"/>
      <c r="AI500" s="61"/>
      <c r="AP500" s="16"/>
      <c r="AY500" s="61"/>
      <c r="BF500" s="16"/>
      <c r="BO500" s="61"/>
      <c r="BP500" s="16"/>
      <c r="BR500" s="16"/>
      <c r="BS500" s="61"/>
      <c r="BT500" s="16"/>
      <c r="BV500" s="16"/>
      <c r="BW500" s="61"/>
      <c r="BX500" s="16"/>
      <c r="BZ500" s="16"/>
    </row>
    <row r="501" spans="2:78" ht="12.75" x14ac:dyDescent="0.2">
      <c r="B501" s="61"/>
      <c r="C501" s="61"/>
      <c r="E501" s="141"/>
      <c r="F501" s="141"/>
      <c r="J501" s="16"/>
      <c r="S501" s="61"/>
      <c r="Z501" s="16"/>
      <c r="AI501" s="61"/>
      <c r="AP501" s="16"/>
      <c r="AY501" s="61"/>
      <c r="BF501" s="16"/>
      <c r="BO501" s="61"/>
      <c r="BP501" s="16"/>
      <c r="BR501" s="16"/>
      <c r="BS501" s="61"/>
      <c r="BT501" s="16"/>
      <c r="BV501" s="16"/>
      <c r="BW501" s="61"/>
      <c r="BX501" s="16"/>
      <c r="BZ501" s="16"/>
    </row>
    <row r="502" spans="2:78" ht="12.75" x14ac:dyDescent="0.2">
      <c r="B502" s="61"/>
      <c r="C502" s="61"/>
      <c r="E502" s="141"/>
      <c r="F502" s="141"/>
      <c r="J502" s="16"/>
      <c r="S502" s="61"/>
      <c r="Z502" s="16"/>
      <c r="AI502" s="61"/>
      <c r="AP502" s="16"/>
      <c r="AY502" s="61"/>
      <c r="BF502" s="16"/>
      <c r="BO502" s="61"/>
      <c r="BP502" s="16"/>
      <c r="BR502" s="16"/>
      <c r="BS502" s="61"/>
      <c r="BT502" s="16"/>
      <c r="BV502" s="16"/>
      <c r="BW502" s="61"/>
      <c r="BX502" s="16"/>
      <c r="BZ502" s="16"/>
    </row>
    <row r="503" spans="2:78" ht="12.75" x14ac:dyDescent="0.2">
      <c r="B503" s="61"/>
      <c r="C503" s="61"/>
      <c r="E503" s="141"/>
      <c r="F503" s="141"/>
      <c r="J503" s="16"/>
      <c r="S503" s="61"/>
      <c r="Z503" s="16"/>
      <c r="AI503" s="61"/>
      <c r="AP503" s="16"/>
      <c r="AY503" s="61"/>
      <c r="BF503" s="16"/>
      <c r="BO503" s="61"/>
      <c r="BP503" s="16"/>
      <c r="BR503" s="16"/>
      <c r="BS503" s="61"/>
      <c r="BT503" s="16"/>
      <c r="BV503" s="16"/>
      <c r="BW503" s="61"/>
      <c r="BX503" s="16"/>
      <c r="BZ503" s="16"/>
    </row>
    <row r="504" spans="2:78" ht="12.75" x14ac:dyDescent="0.2">
      <c r="B504" s="61"/>
      <c r="C504" s="61"/>
      <c r="E504" s="141"/>
      <c r="F504" s="141"/>
      <c r="J504" s="16"/>
      <c r="S504" s="61"/>
      <c r="Z504" s="16"/>
      <c r="AI504" s="61"/>
      <c r="AP504" s="16"/>
      <c r="AY504" s="61"/>
      <c r="BF504" s="16"/>
      <c r="BO504" s="61"/>
      <c r="BP504" s="16"/>
      <c r="BR504" s="16"/>
      <c r="BS504" s="61"/>
      <c r="BT504" s="16"/>
      <c r="BV504" s="16"/>
      <c r="BW504" s="61"/>
      <c r="BX504" s="16"/>
      <c r="BZ504" s="16"/>
    </row>
    <row r="505" spans="2:78" ht="12.75" x14ac:dyDescent="0.2">
      <c r="B505" s="61"/>
      <c r="C505" s="61"/>
      <c r="E505" s="141"/>
      <c r="F505" s="141"/>
      <c r="J505" s="16"/>
      <c r="S505" s="61"/>
      <c r="Z505" s="16"/>
      <c r="AI505" s="61"/>
      <c r="AP505" s="16"/>
      <c r="AY505" s="61"/>
      <c r="BF505" s="16"/>
      <c r="BO505" s="61"/>
      <c r="BP505" s="16"/>
      <c r="BR505" s="16"/>
      <c r="BS505" s="61"/>
      <c r="BT505" s="16"/>
      <c r="BV505" s="16"/>
      <c r="BW505" s="61"/>
      <c r="BX505" s="16"/>
      <c r="BZ505" s="16"/>
    </row>
    <row r="506" spans="2:78" ht="12.75" x14ac:dyDescent="0.2">
      <c r="B506" s="61"/>
      <c r="C506" s="61"/>
      <c r="E506" s="141"/>
      <c r="F506" s="141"/>
      <c r="J506" s="16"/>
      <c r="S506" s="61"/>
      <c r="Z506" s="16"/>
      <c r="AI506" s="61"/>
      <c r="AP506" s="16"/>
      <c r="AY506" s="61"/>
      <c r="BF506" s="16"/>
      <c r="BO506" s="61"/>
      <c r="BP506" s="16"/>
      <c r="BR506" s="16"/>
      <c r="BS506" s="61"/>
      <c r="BT506" s="16"/>
      <c r="BV506" s="16"/>
      <c r="BW506" s="61"/>
      <c r="BX506" s="16"/>
      <c r="BZ506" s="16"/>
    </row>
    <row r="507" spans="2:78" ht="12.75" x14ac:dyDescent="0.2">
      <c r="B507" s="61"/>
      <c r="C507" s="61"/>
      <c r="E507" s="141"/>
      <c r="F507" s="141"/>
      <c r="J507" s="16"/>
      <c r="S507" s="61"/>
      <c r="Z507" s="16"/>
      <c r="AI507" s="61"/>
      <c r="AP507" s="16"/>
      <c r="AY507" s="61"/>
      <c r="BF507" s="16"/>
      <c r="BO507" s="61"/>
      <c r="BP507" s="16"/>
      <c r="BR507" s="16"/>
      <c r="BS507" s="61"/>
      <c r="BT507" s="16"/>
      <c r="BV507" s="16"/>
      <c r="BW507" s="61"/>
      <c r="BX507" s="16"/>
      <c r="BZ507" s="16"/>
    </row>
    <row r="508" spans="2:78" ht="12.75" x14ac:dyDescent="0.2">
      <c r="B508" s="61"/>
      <c r="C508" s="61"/>
      <c r="E508" s="141"/>
      <c r="F508" s="141"/>
      <c r="J508" s="16"/>
      <c r="S508" s="61"/>
      <c r="Z508" s="16"/>
      <c r="AI508" s="61"/>
      <c r="AP508" s="16"/>
      <c r="AY508" s="61"/>
      <c r="BF508" s="16"/>
      <c r="BO508" s="61"/>
      <c r="BP508" s="16"/>
      <c r="BR508" s="16"/>
      <c r="BS508" s="61"/>
      <c r="BT508" s="16"/>
      <c r="BV508" s="16"/>
      <c r="BW508" s="61"/>
      <c r="BX508" s="16"/>
      <c r="BZ508" s="16"/>
    </row>
    <row r="509" spans="2:78" ht="12.75" x14ac:dyDescent="0.2">
      <c r="B509" s="61"/>
      <c r="C509" s="61"/>
      <c r="E509" s="141"/>
      <c r="F509" s="141"/>
      <c r="J509" s="16"/>
      <c r="S509" s="61"/>
      <c r="Z509" s="16"/>
      <c r="AI509" s="61"/>
      <c r="AP509" s="16"/>
      <c r="AY509" s="61"/>
      <c r="BF509" s="16"/>
      <c r="BO509" s="61"/>
      <c r="BP509" s="16"/>
      <c r="BR509" s="16"/>
      <c r="BS509" s="61"/>
      <c r="BT509" s="16"/>
      <c r="BV509" s="16"/>
      <c r="BW509" s="61"/>
      <c r="BX509" s="16"/>
      <c r="BZ509" s="16"/>
    </row>
    <row r="510" spans="2:78" ht="12.75" x14ac:dyDescent="0.2">
      <c r="B510" s="61"/>
      <c r="C510" s="61"/>
      <c r="E510" s="141"/>
      <c r="F510" s="141"/>
      <c r="J510" s="16"/>
      <c r="S510" s="61"/>
      <c r="Z510" s="16"/>
      <c r="AI510" s="61"/>
      <c r="AP510" s="16"/>
      <c r="AY510" s="61"/>
      <c r="BF510" s="16"/>
      <c r="BO510" s="61"/>
      <c r="BP510" s="16"/>
      <c r="BR510" s="16"/>
      <c r="BS510" s="61"/>
      <c r="BT510" s="16"/>
      <c r="BV510" s="16"/>
      <c r="BW510" s="61"/>
      <c r="BX510" s="16"/>
      <c r="BZ510" s="16"/>
    </row>
    <row r="511" spans="2:78" ht="12.75" x14ac:dyDescent="0.2">
      <c r="B511" s="61"/>
      <c r="C511" s="61"/>
      <c r="E511" s="141"/>
      <c r="F511" s="141"/>
      <c r="J511" s="16"/>
      <c r="S511" s="61"/>
      <c r="Z511" s="16"/>
      <c r="AI511" s="61"/>
      <c r="AP511" s="16"/>
      <c r="AY511" s="61"/>
      <c r="BF511" s="16"/>
      <c r="BO511" s="61"/>
      <c r="BP511" s="16"/>
      <c r="BR511" s="16"/>
      <c r="BS511" s="61"/>
      <c r="BT511" s="16"/>
      <c r="BV511" s="16"/>
      <c r="BW511" s="61"/>
      <c r="BX511" s="16"/>
      <c r="BZ511" s="16"/>
    </row>
    <row r="512" spans="2:78" ht="12.75" x14ac:dyDescent="0.2">
      <c r="B512" s="61"/>
      <c r="C512" s="61"/>
      <c r="E512" s="141"/>
      <c r="F512" s="141"/>
      <c r="J512" s="16"/>
      <c r="S512" s="61"/>
      <c r="Z512" s="16"/>
      <c r="AI512" s="61"/>
      <c r="AP512" s="16"/>
      <c r="AY512" s="61"/>
      <c r="BF512" s="16"/>
      <c r="BO512" s="61"/>
      <c r="BP512" s="16"/>
      <c r="BR512" s="16"/>
      <c r="BS512" s="61"/>
      <c r="BT512" s="16"/>
      <c r="BV512" s="16"/>
      <c r="BW512" s="61"/>
      <c r="BX512" s="16"/>
      <c r="BZ512" s="16"/>
    </row>
    <row r="513" spans="2:78" ht="12.75" x14ac:dyDescent="0.2">
      <c r="B513" s="61"/>
      <c r="C513" s="61"/>
      <c r="E513" s="141"/>
      <c r="F513" s="141"/>
      <c r="J513" s="16"/>
      <c r="S513" s="61"/>
      <c r="Z513" s="16"/>
      <c r="AI513" s="61"/>
      <c r="AP513" s="16"/>
      <c r="AY513" s="61"/>
      <c r="BF513" s="16"/>
      <c r="BO513" s="61"/>
      <c r="BP513" s="16"/>
      <c r="BR513" s="16"/>
      <c r="BS513" s="61"/>
      <c r="BT513" s="16"/>
      <c r="BV513" s="16"/>
      <c r="BW513" s="61"/>
      <c r="BX513" s="16"/>
      <c r="BZ513" s="16"/>
    </row>
    <row r="514" spans="2:78" ht="12.75" x14ac:dyDescent="0.2">
      <c r="B514" s="61"/>
      <c r="C514" s="61"/>
      <c r="E514" s="141"/>
      <c r="F514" s="141"/>
      <c r="J514" s="16"/>
      <c r="S514" s="61"/>
      <c r="Z514" s="16"/>
      <c r="AI514" s="61"/>
      <c r="AP514" s="16"/>
      <c r="AY514" s="61"/>
      <c r="BF514" s="16"/>
      <c r="BO514" s="61"/>
      <c r="BP514" s="16"/>
      <c r="BR514" s="16"/>
      <c r="BS514" s="61"/>
      <c r="BT514" s="16"/>
      <c r="BV514" s="16"/>
      <c r="BW514" s="61"/>
      <c r="BX514" s="16"/>
      <c r="BZ514" s="16"/>
    </row>
    <row r="515" spans="2:78" ht="12.75" x14ac:dyDescent="0.2">
      <c r="B515" s="61"/>
      <c r="C515" s="61"/>
      <c r="E515" s="141"/>
      <c r="F515" s="141"/>
      <c r="J515" s="16"/>
      <c r="S515" s="61"/>
      <c r="Z515" s="16"/>
      <c r="AI515" s="61"/>
      <c r="AP515" s="16"/>
      <c r="AY515" s="61"/>
      <c r="BF515" s="16"/>
      <c r="BO515" s="61"/>
      <c r="BP515" s="16"/>
      <c r="BR515" s="16"/>
      <c r="BS515" s="61"/>
      <c r="BT515" s="16"/>
      <c r="BV515" s="16"/>
      <c r="BW515" s="61"/>
      <c r="BX515" s="16"/>
      <c r="BZ515" s="16"/>
    </row>
    <row r="516" spans="2:78" ht="12.75" x14ac:dyDescent="0.2">
      <c r="B516" s="61"/>
      <c r="C516" s="61"/>
      <c r="E516" s="141"/>
      <c r="F516" s="141"/>
      <c r="J516" s="16"/>
      <c r="S516" s="61"/>
      <c r="Z516" s="16"/>
      <c r="AI516" s="61"/>
      <c r="AP516" s="16"/>
      <c r="AY516" s="61"/>
      <c r="BF516" s="16"/>
      <c r="BO516" s="61"/>
      <c r="BP516" s="16"/>
      <c r="BR516" s="16"/>
      <c r="BS516" s="61"/>
      <c r="BT516" s="16"/>
      <c r="BV516" s="16"/>
      <c r="BW516" s="61"/>
      <c r="BX516" s="16"/>
      <c r="BZ516" s="16"/>
    </row>
    <row r="517" spans="2:78" ht="12.75" x14ac:dyDescent="0.2">
      <c r="B517" s="61"/>
      <c r="C517" s="61"/>
      <c r="E517" s="141"/>
      <c r="F517" s="141"/>
      <c r="J517" s="16"/>
      <c r="S517" s="61"/>
      <c r="Z517" s="16"/>
      <c r="AI517" s="61"/>
      <c r="AP517" s="16"/>
      <c r="AY517" s="61"/>
      <c r="BF517" s="16"/>
      <c r="BO517" s="61"/>
      <c r="BP517" s="16"/>
      <c r="BR517" s="16"/>
      <c r="BS517" s="61"/>
      <c r="BT517" s="16"/>
      <c r="BV517" s="16"/>
      <c r="BW517" s="61"/>
      <c r="BX517" s="16"/>
      <c r="BZ517" s="16"/>
    </row>
    <row r="518" spans="2:78" ht="12.75" x14ac:dyDescent="0.2">
      <c r="B518" s="61"/>
      <c r="C518" s="61"/>
      <c r="E518" s="141"/>
      <c r="F518" s="141"/>
      <c r="J518" s="16"/>
      <c r="S518" s="61"/>
      <c r="Z518" s="16"/>
      <c r="AI518" s="61"/>
      <c r="AP518" s="16"/>
      <c r="AY518" s="61"/>
      <c r="BF518" s="16"/>
      <c r="BO518" s="61"/>
      <c r="BP518" s="16"/>
      <c r="BR518" s="16"/>
      <c r="BS518" s="61"/>
      <c r="BT518" s="16"/>
      <c r="BV518" s="16"/>
      <c r="BW518" s="61"/>
      <c r="BX518" s="16"/>
      <c r="BZ518" s="16"/>
    </row>
    <row r="519" spans="2:78" ht="12.75" x14ac:dyDescent="0.2">
      <c r="B519" s="61"/>
      <c r="C519" s="61"/>
      <c r="E519" s="141"/>
      <c r="F519" s="141"/>
      <c r="J519" s="16"/>
      <c r="S519" s="61"/>
      <c r="Z519" s="16"/>
      <c r="AI519" s="61"/>
      <c r="AP519" s="16"/>
      <c r="AY519" s="61"/>
      <c r="BF519" s="16"/>
      <c r="BO519" s="61"/>
      <c r="BP519" s="16"/>
      <c r="BR519" s="16"/>
      <c r="BS519" s="61"/>
      <c r="BT519" s="16"/>
      <c r="BV519" s="16"/>
      <c r="BW519" s="61"/>
      <c r="BX519" s="16"/>
      <c r="BZ519" s="16"/>
    </row>
    <row r="520" spans="2:78" ht="12.75" x14ac:dyDescent="0.2">
      <c r="B520" s="61"/>
      <c r="C520" s="61"/>
      <c r="E520" s="141"/>
      <c r="F520" s="141"/>
      <c r="J520" s="16"/>
      <c r="S520" s="61"/>
      <c r="Z520" s="16"/>
      <c r="AI520" s="61"/>
      <c r="AP520" s="16"/>
      <c r="AY520" s="61"/>
      <c r="BF520" s="16"/>
      <c r="BO520" s="61"/>
      <c r="BP520" s="16"/>
      <c r="BR520" s="16"/>
      <c r="BS520" s="61"/>
      <c r="BT520" s="16"/>
      <c r="BV520" s="16"/>
      <c r="BW520" s="61"/>
      <c r="BX520" s="16"/>
      <c r="BZ520" s="16"/>
    </row>
    <row r="521" spans="2:78" ht="12.75" x14ac:dyDescent="0.2">
      <c r="B521" s="61"/>
      <c r="C521" s="61"/>
      <c r="E521" s="141"/>
      <c r="F521" s="141"/>
      <c r="J521" s="16"/>
      <c r="S521" s="61"/>
      <c r="Z521" s="16"/>
      <c r="AI521" s="61"/>
      <c r="AP521" s="16"/>
      <c r="AY521" s="61"/>
      <c r="BF521" s="16"/>
      <c r="BO521" s="61"/>
      <c r="BP521" s="16"/>
      <c r="BR521" s="16"/>
      <c r="BS521" s="61"/>
      <c r="BT521" s="16"/>
      <c r="BV521" s="16"/>
      <c r="BW521" s="61"/>
      <c r="BX521" s="16"/>
      <c r="BZ521" s="16"/>
    </row>
    <row r="522" spans="2:78" ht="12.75" x14ac:dyDescent="0.2">
      <c r="B522" s="61"/>
      <c r="C522" s="61"/>
      <c r="E522" s="141"/>
      <c r="F522" s="141"/>
      <c r="J522" s="16"/>
      <c r="S522" s="61"/>
      <c r="Z522" s="16"/>
      <c r="AI522" s="61"/>
      <c r="AP522" s="16"/>
      <c r="AY522" s="61"/>
      <c r="BF522" s="16"/>
      <c r="BO522" s="61"/>
      <c r="BP522" s="16"/>
      <c r="BR522" s="16"/>
      <c r="BS522" s="61"/>
      <c r="BT522" s="16"/>
      <c r="BV522" s="16"/>
      <c r="BW522" s="61"/>
      <c r="BX522" s="16"/>
      <c r="BZ522" s="16"/>
    </row>
    <row r="523" spans="2:78" ht="12.75" x14ac:dyDescent="0.2">
      <c r="B523" s="61"/>
      <c r="C523" s="61"/>
      <c r="E523" s="141"/>
      <c r="F523" s="141"/>
      <c r="J523" s="16"/>
      <c r="S523" s="61"/>
      <c r="Z523" s="16"/>
      <c r="AI523" s="61"/>
      <c r="AP523" s="16"/>
      <c r="AY523" s="61"/>
      <c r="BF523" s="16"/>
      <c r="BO523" s="61"/>
      <c r="BP523" s="16"/>
      <c r="BR523" s="16"/>
      <c r="BS523" s="61"/>
      <c r="BT523" s="16"/>
      <c r="BV523" s="16"/>
      <c r="BW523" s="61"/>
      <c r="BX523" s="16"/>
      <c r="BZ523" s="16"/>
    </row>
    <row r="524" spans="2:78" ht="12.75" x14ac:dyDescent="0.2">
      <c r="B524" s="61"/>
      <c r="C524" s="61"/>
      <c r="E524" s="141"/>
      <c r="F524" s="141"/>
      <c r="J524" s="16"/>
      <c r="S524" s="61"/>
      <c r="Z524" s="16"/>
      <c r="AI524" s="61"/>
      <c r="AP524" s="16"/>
      <c r="AY524" s="61"/>
      <c r="BF524" s="16"/>
      <c r="BO524" s="61"/>
      <c r="BP524" s="16"/>
      <c r="BR524" s="16"/>
      <c r="BS524" s="61"/>
      <c r="BT524" s="16"/>
      <c r="BV524" s="16"/>
      <c r="BW524" s="61"/>
      <c r="BX524" s="16"/>
      <c r="BZ524" s="16"/>
    </row>
    <row r="525" spans="2:78" ht="12.75" x14ac:dyDescent="0.2">
      <c r="B525" s="61"/>
      <c r="C525" s="61"/>
      <c r="E525" s="141"/>
      <c r="F525" s="141"/>
      <c r="J525" s="16"/>
      <c r="S525" s="61"/>
      <c r="Z525" s="16"/>
      <c r="AI525" s="61"/>
      <c r="AP525" s="16"/>
      <c r="AY525" s="61"/>
      <c r="BF525" s="16"/>
      <c r="BO525" s="61"/>
      <c r="BP525" s="16"/>
      <c r="BR525" s="16"/>
      <c r="BS525" s="61"/>
      <c r="BT525" s="16"/>
      <c r="BV525" s="16"/>
      <c r="BW525" s="61"/>
      <c r="BX525" s="16"/>
      <c r="BZ525" s="16"/>
    </row>
    <row r="526" spans="2:78" ht="12.75" x14ac:dyDescent="0.2">
      <c r="B526" s="61"/>
      <c r="C526" s="61"/>
      <c r="E526" s="141"/>
      <c r="F526" s="141"/>
      <c r="J526" s="16"/>
      <c r="S526" s="61"/>
      <c r="Z526" s="16"/>
      <c r="AI526" s="61"/>
      <c r="AP526" s="16"/>
      <c r="AY526" s="61"/>
      <c r="BF526" s="16"/>
      <c r="BO526" s="61"/>
      <c r="BP526" s="16"/>
      <c r="BR526" s="16"/>
      <c r="BS526" s="61"/>
      <c r="BT526" s="16"/>
      <c r="BV526" s="16"/>
      <c r="BW526" s="61"/>
      <c r="BX526" s="16"/>
      <c r="BZ526" s="16"/>
    </row>
    <row r="527" spans="2:78" ht="12.75" x14ac:dyDescent="0.2">
      <c r="B527" s="61"/>
      <c r="C527" s="61"/>
      <c r="E527" s="141"/>
      <c r="F527" s="141"/>
      <c r="J527" s="16"/>
      <c r="S527" s="61"/>
      <c r="Z527" s="16"/>
      <c r="AI527" s="61"/>
      <c r="AP527" s="16"/>
      <c r="AY527" s="61"/>
      <c r="BF527" s="16"/>
      <c r="BO527" s="61"/>
      <c r="BP527" s="16"/>
      <c r="BR527" s="16"/>
      <c r="BS527" s="61"/>
      <c r="BT527" s="16"/>
      <c r="BV527" s="16"/>
      <c r="BW527" s="61"/>
      <c r="BX527" s="16"/>
      <c r="BZ527" s="16"/>
    </row>
    <row r="528" spans="2:78" ht="12.75" x14ac:dyDescent="0.2">
      <c r="B528" s="61"/>
      <c r="C528" s="61"/>
      <c r="E528" s="141"/>
      <c r="F528" s="141"/>
      <c r="J528" s="16"/>
      <c r="S528" s="61"/>
      <c r="Z528" s="16"/>
      <c r="AI528" s="61"/>
      <c r="AP528" s="16"/>
      <c r="AY528" s="61"/>
      <c r="BF528" s="16"/>
      <c r="BO528" s="61"/>
      <c r="BP528" s="16"/>
      <c r="BR528" s="16"/>
      <c r="BS528" s="61"/>
      <c r="BT528" s="16"/>
      <c r="BV528" s="16"/>
      <c r="BW528" s="61"/>
      <c r="BX528" s="16"/>
      <c r="BZ528" s="16"/>
    </row>
    <row r="529" spans="2:78" ht="12.75" x14ac:dyDescent="0.2">
      <c r="B529" s="61"/>
      <c r="C529" s="61"/>
      <c r="E529" s="141"/>
      <c r="F529" s="141"/>
      <c r="J529" s="16"/>
      <c r="S529" s="61"/>
      <c r="Z529" s="16"/>
      <c r="AI529" s="61"/>
      <c r="AP529" s="16"/>
      <c r="AY529" s="61"/>
      <c r="BF529" s="16"/>
      <c r="BO529" s="61"/>
      <c r="BP529" s="16"/>
      <c r="BR529" s="16"/>
      <c r="BS529" s="61"/>
      <c r="BT529" s="16"/>
      <c r="BV529" s="16"/>
      <c r="BW529" s="61"/>
      <c r="BX529" s="16"/>
      <c r="BZ529" s="16"/>
    </row>
    <row r="530" spans="2:78" ht="12.75" x14ac:dyDescent="0.2">
      <c r="B530" s="61"/>
      <c r="C530" s="61"/>
      <c r="E530" s="141"/>
      <c r="F530" s="141"/>
      <c r="J530" s="16"/>
      <c r="S530" s="61"/>
      <c r="Z530" s="16"/>
      <c r="AI530" s="61"/>
      <c r="AP530" s="16"/>
      <c r="AY530" s="61"/>
      <c r="BF530" s="16"/>
      <c r="BO530" s="61"/>
      <c r="BP530" s="16"/>
      <c r="BR530" s="16"/>
      <c r="BS530" s="61"/>
      <c r="BT530" s="16"/>
      <c r="BV530" s="16"/>
      <c r="BW530" s="61"/>
      <c r="BX530" s="16"/>
      <c r="BZ530" s="16"/>
    </row>
    <row r="531" spans="2:78" ht="12.75" x14ac:dyDescent="0.2">
      <c r="B531" s="61"/>
      <c r="C531" s="61"/>
      <c r="E531" s="141"/>
      <c r="F531" s="141"/>
      <c r="J531" s="16"/>
      <c r="S531" s="61"/>
      <c r="Z531" s="16"/>
      <c r="AI531" s="61"/>
      <c r="AP531" s="16"/>
      <c r="AY531" s="61"/>
      <c r="BF531" s="16"/>
      <c r="BO531" s="61"/>
      <c r="BP531" s="16"/>
      <c r="BR531" s="16"/>
      <c r="BS531" s="61"/>
      <c r="BT531" s="16"/>
      <c r="BV531" s="16"/>
      <c r="BW531" s="61"/>
      <c r="BX531" s="16"/>
      <c r="BZ531" s="16"/>
    </row>
    <row r="532" spans="2:78" ht="12.75" x14ac:dyDescent="0.2">
      <c r="B532" s="61"/>
      <c r="C532" s="61"/>
      <c r="E532" s="141"/>
      <c r="F532" s="141"/>
      <c r="J532" s="16"/>
      <c r="S532" s="61"/>
      <c r="Z532" s="16"/>
      <c r="AI532" s="61"/>
      <c r="AP532" s="16"/>
      <c r="AY532" s="61"/>
      <c r="BF532" s="16"/>
      <c r="BO532" s="61"/>
      <c r="BP532" s="16"/>
      <c r="BR532" s="16"/>
      <c r="BS532" s="61"/>
      <c r="BT532" s="16"/>
      <c r="BV532" s="16"/>
      <c r="BW532" s="61"/>
      <c r="BX532" s="16"/>
      <c r="BZ532" s="16"/>
    </row>
    <row r="533" spans="2:78" ht="12.75" x14ac:dyDescent="0.2">
      <c r="B533" s="61"/>
      <c r="C533" s="61"/>
      <c r="E533" s="141"/>
      <c r="F533" s="141"/>
      <c r="J533" s="16"/>
      <c r="S533" s="61"/>
      <c r="Z533" s="16"/>
      <c r="AI533" s="61"/>
      <c r="AP533" s="16"/>
      <c r="AY533" s="61"/>
      <c r="BF533" s="16"/>
      <c r="BO533" s="61"/>
      <c r="BP533" s="16"/>
      <c r="BR533" s="16"/>
      <c r="BS533" s="61"/>
      <c r="BT533" s="16"/>
      <c r="BV533" s="16"/>
      <c r="BW533" s="61"/>
      <c r="BX533" s="16"/>
      <c r="BZ533" s="16"/>
    </row>
    <row r="534" spans="2:78" ht="12.75" x14ac:dyDescent="0.2">
      <c r="B534" s="61"/>
      <c r="C534" s="61"/>
      <c r="E534" s="141"/>
      <c r="F534" s="141"/>
      <c r="J534" s="16"/>
      <c r="S534" s="61"/>
      <c r="Z534" s="16"/>
      <c r="AI534" s="61"/>
      <c r="AP534" s="16"/>
      <c r="AY534" s="61"/>
      <c r="BF534" s="16"/>
      <c r="BO534" s="61"/>
      <c r="BP534" s="16"/>
      <c r="BR534" s="16"/>
      <c r="BS534" s="61"/>
      <c r="BT534" s="16"/>
      <c r="BV534" s="16"/>
      <c r="BW534" s="61"/>
      <c r="BX534" s="16"/>
      <c r="BZ534" s="16"/>
    </row>
    <row r="535" spans="2:78" ht="12.75" x14ac:dyDescent="0.2">
      <c r="B535" s="61"/>
      <c r="C535" s="61"/>
      <c r="E535" s="141"/>
      <c r="F535" s="141"/>
      <c r="J535" s="16"/>
      <c r="S535" s="61"/>
      <c r="Z535" s="16"/>
      <c r="AI535" s="61"/>
      <c r="AP535" s="16"/>
      <c r="AY535" s="61"/>
      <c r="BF535" s="16"/>
      <c r="BO535" s="61"/>
      <c r="BP535" s="16"/>
      <c r="BR535" s="16"/>
      <c r="BS535" s="61"/>
      <c r="BT535" s="16"/>
      <c r="BV535" s="16"/>
      <c r="BW535" s="61"/>
      <c r="BX535" s="16"/>
      <c r="BZ535" s="16"/>
    </row>
    <row r="536" spans="2:78" ht="12.75" x14ac:dyDescent="0.2">
      <c r="B536" s="61"/>
      <c r="C536" s="61"/>
      <c r="E536" s="141"/>
      <c r="F536" s="141"/>
      <c r="J536" s="16"/>
      <c r="S536" s="61"/>
      <c r="Z536" s="16"/>
      <c r="AI536" s="61"/>
      <c r="AP536" s="16"/>
      <c r="AY536" s="61"/>
      <c r="BF536" s="16"/>
      <c r="BO536" s="61"/>
      <c r="BP536" s="16"/>
      <c r="BR536" s="16"/>
      <c r="BS536" s="61"/>
      <c r="BT536" s="16"/>
      <c r="BV536" s="16"/>
      <c r="BW536" s="61"/>
      <c r="BX536" s="16"/>
      <c r="BZ536" s="16"/>
    </row>
    <row r="537" spans="2:78" ht="12.75" x14ac:dyDescent="0.2">
      <c r="B537" s="61"/>
      <c r="C537" s="61"/>
      <c r="E537" s="141"/>
      <c r="F537" s="141"/>
      <c r="J537" s="16"/>
      <c r="S537" s="61"/>
      <c r="Z537" s="16"/>
      <c r="AI537" s="61"/>
      <c r="AP537" s="16"/>
      <c r="AY537" s="61"/>
      <c r="BF537" s="16"/>
      <c r="BO537" s="61"/>
      <c r="BP537" s="16"/>
      <c r="BR537" s="16"/>
      <c r="BS537" s="61"/>
      <c r="BT537" s="16"/>
      <c r="BV537" s="16"/>
      <c r="BW537" s="61"/>
      <c r="BX537" s="16"/>
      <c r="BZ537" s="16"/>
    </row>
    <row r="538" spans="2:78" ht="12.75" x14ac:dyDescent="0.2">
      <c r="B538" s="61"/>
      <c r="C538" s="61"/>
      <c r="E538" s="141"/>
      <c r="F538" s="141"/>
      <c r="J538" s="16"/>
      <c r="S538" s="61"/>
      <c r="Z538" s="16"/>
      <c r="AI538" s="61"/>
      <c r="AP538" s="16"/>
      <c r="AY538" s="61"/>
      <c r="BF538" s="16"/>
      <c r="BO538" s="61"/>
      <c r="BP538" s="16"/>
      <c r="BR538" s="16"/>
      <c r="BS538" s="61"/>
      <c r="BT538" s="16"/>
      <c r="BV538" s="16"/>
      <c r="BW538" s="61"/>
      <c r="BX538" s="16"/>
      <c r="BZ538" s="16"/>
    </row>
    <row r="539" spans="2:78" ht="12.75" x14ac:dyDescent="0.2">
      <c r="B539" s="61"/>
      <c r="C539" s="61"/>
      <c r="E539" s="141"/>
      <c r="F539" s="141"/>
      <c r="J539" s="16"/>
      <c r="S539" s="61"/>
      <c r="Z539" s="16"/>
      <c r="AI539" s="61"/>
      <c r="AP539" s="16"/>
      <c r="AY539" s="61"/>
      <c r="BF539" s="16"/>
      <c r="BO539" s="61"/>
      <c r="BP539" s="16"/>
      <c r="BR539" s="16"/>
      <c r="BS539" s="61"/>
      <c r="BT539" s="16"/>
      <c r="BV539" s="16"/>
      <c r="BW539" s="61"/>
      <c r="BX539" s="16"/>
      <c r="BZ539" s="16"/>
    </row>
    <row r="540" spans="2:78" ht="12.75" x14ac:dyDescent="0.2">
      <c r="B540" s="61"/>
      <c r="C540" s="61"/>
      <c r="E540" s="141"/>
      <c r="F540" s="141"/>
      <c r="J540" s="16"/>
      <c r="S540" s="61"/>
      <c r="Z540" s="16"/>
      <c r="AI540" s="61"/>
      <c r="AP540" s="16"/>
      <c r="AY540" s="61"/>
      <c r="BF540" s="16"/>
      <c r="BO540" s="61"/>
      <c r="BP540" s="16"/>
      <c r="BR540" s="16"/>
      <c r="BS540" s="61"/>
      <c r="BT540" s="16"/>
      <c r="BV540" s="16"/>
      <c r="BW540" s="61"/>
      <c r="BX540" s="16"/>
      <c r="BZ540" s="16"/>
    </row>
    <row r="541" spans="2:78" ht="12.75" x14ac:dyDescent="0.2">
      <c r="B541" s="61"/>
      <c r="C541" s="61"/>
      <c r="E541" s="141"/>
      <c r="F541" s="141"/>
      <c r="J541" s="16"/>
      <c r="S541" s="61"/>
      <c r="Z541" s="16"/>
      <c r="AI541" s="61"/>
      <c r="AP541" s="16"/>
      <c r="AY541" s="61"/>
      <c r="BF541" s="16"/>
      <c r="BO541" s="61"/>
      <c r="BP541" s="16"/>
      <c r="BR541" s="16"/>
      <c r="BS541" s="61"/>
      <c r="BT541" s="16"/>
      <c r="BV541" s="16"/>
      <c r="BW541" s="61"/>
      <c r="BX541" s="16"/>
      <c r="BZ541" s="16"/>
    </row>
    <row r="542" spans="2:78" ht="12.75" x14ac:dyDescent="0.2">
      <c r="B542" s="61"/>
      <c r="C542" s="61"/>
      <c r="E542" s="141"/>
      <c r="F542" s="141"/>
      <c r="J542" s="16"/>
      <c r="S542" s="61"/>
      <c r="Z542" s="16"/>
      <c r="AI542" s="61"/>
      <c r="AP542" s="16"/>
      <c r="AY542" s="61"/>
      <c r="BF542" s="16"/>
      <c r="BO542" s="61"/>
      <c r="BP542" s="16"/>
      <c r="BR542" s="16"/>
      <c r="BS542" s="61"/>
      <c r="BT542" s="16"/>
      <c r="BV542" s="16"/>
      <c r="BW542" s="61"/>
      <c r="BX542" s="16"/>
      <c r="BZ542" s="16"/>
    </row>
    <row r="543" spans="2:78" ht="12.75" x14ac:dyDescent="0.2">
      <c r="B543" s="61"/>
      <c r="C543" s="61"/>
      <c r="E543" s="141"/>
      <c r="F543" s="141"/>
      <c r="J543" s="16"/>
      <c r="S543" s="61"/>
      <c r="Z543" s="16"/>
      <c r="AI543" s="61"/>
      <c r="AP543" s="16"/>
      <c r="AY543" s="61"/>
      <c r="BF543" s="16"/>
      <c r="BO543" s="61"/>
      <c r="BP543" s="16"/>
      <c r="BR543" s="16"/>
      <c r="BS543" s="61"/>
      <c r="BT543" s="16"/>
      <c r="BV543" s="16"/>
      <c r="BW543" s="61"/>
      <c r="BX543" s="16"/>
      <c r="BZ543" s="16"/>
    </row>
    <row r="544" spans="2:78" ht="12.75" x14ac:dyDescent="0.2">
      <c r="B544" s="61"/>
      <c r="C544" s="61"/>
      <c r="E544" s="141"/>
      <c r="F544" s="141"/>
      <c r="J544" s="16"/>
      <c r="S544" s="61"/>
      <c r="Z544" s="16"/>
      <c r="AI544" s="61"/>
      <c r="AP544" s="16"/>
      <c r="AY544" s="61"/>
      <c r="BF544" s="16"/>
      <c r="BO544" s="61"/>
      <c r="BP544" s="16"/>
      <c r="BR544" s="16"/>
      <c r="BS544" s="61"/>
      <c r="BT544" s="16"/>
      <c r="BV544" s="16"/>
      <c r="BW544" s="61"/>
      <c r="BX544" s="16"/>
      <c r="BZ544" s="16"/>
    </row>
    <row r="545" spans="2:78" ht="12.75" x14ac:dyDescent="0.2">
      <c r="B545" s="61"/>
      <c r="C545" s="61"/>
      <c r="E545" s="141"/>
      <c r="F545" s="141"/>
      <c r="J545" s="16"/>
      <c r="S545" s="61"/>
      <c r="Z545" s="16"/>
      <c r="AI545" s="61"/>
      <c r="AP545" s="16"/>
      <c r="AY545" s="61"/>
      <c r="BF545" s="16"/>
      <c r="BO545" s="61"/>
      <c r="BP545" s="16"/>
      <c r="BR545" s="16"/>
      <c r="BS545" s="61"/>
      <c r="BT545" s="16"/>
      <c r="BV545" s="16"/>
      <c r="BW545" s="61"/>
      <c r="BX545" s="16"/>
      <c r="BZ545" s="16"/>
    </row>
    <row r="546" spans="2:78" ht="12.75" x14ac:dyDescent="0.2">
      <c r="B546" s="61"/>
      <c r="C546" s="61"/>
      <c r="E546" s="141"/>
      <c r="F546" s="141"/>
      <c r="J546" s="16"/>
      <c r="S546" s="61"/>
      <c r="Z546" s="16"/>
      <c r="AI546" s="61"/>
      <c r="AP546" s="16"/>
      <c r="AY546" s="61"/>
      <c r="BF546" s="16"/>
      <c r="BO546" s="61"/>
      <c r="BP546" s="16"/>
      <c r="BR546" s="16"/>
      <c r="BS546" s="61"/>
      <c r="BT546" s="16"/>
      <c r="BV546" s="16"/>
      <c r="BW546" s="61"/>
      <c r="BX546" s="16"/>
      <c r="BZ546" s="16"/>
    </row>
    <row r="547" spans="2:78" ht="12.75" x14ac:dyDescent="0.2">
      <c r="B547" s="61"/>
      <c r="C547" s="61"/>
      <c r="E547" s="141"/>
      <c r="F547" s="141"/>
      <c r="J547" s="16"/>
      <c r="S547" s="61"/>
      <c r="Z547" s="16"/>
      <c r="AI547" s="61"/>
      <c r="AP547" s="16"/>
      <c r="AY547" s="61"/>
      <c r="BF547" s="16"/>
      <c r="BO547" s="61"/>
      <c r="BP547" s="16"/>
      <c r="BR547" s="16"/>
      <c r="BS547" s="61"/>
      <c r="BT547" s="16"/>
      <c r="BV547" s="16"/>
      <c r="BW547" s="61"/>
      <c r="BX547" s="16"/>
      <c r="BZ547" s="16"/>
    </row>
    <row r="548" spans="2:78" ht="12.75" x14ac:dyDescent="0.2">
      <c r="B548" s="61"/>
      <c r="C548" s="61"/>
      <c r="E548" s="141"/>
      <c r="F548" s="141"/>
      <c r="J548" s="16"/>
      <c r="S548" s="61"/>
      <c r="Z548" s="16"/>
      <c r="AI548" s="61"/>
      <c r="AP548" s="16"/>
      <c r="AY548" s="61"/>
      <c r="BF548" s="16"/>
      <c r="BO548" s="61"/>
      <c r="BP548" s="16"/>
      <c r="BR548" s="16"/>
      <c r="BS548" s="61"/>
      <c r="BT548" s="16"/>
      <c r="BV548" s="16"/>
      <c r="BW548" s="61"/>
      <c r="BX548" s="16"/>
      <c r="BZ548" s="16"/>
    </row>
    <row r="549" spans="2:78" ht="12.75" x14ac:dyDescent="0.2">
      <c r="B549" s="61"/>
      <c r="C549" s="61"/>
      <c r="E549" s="141"/>
      <c r="F549" s="141"/>
      <c r="J549" s="16"/>
      <c r="S549" s="61"/>
      <c r="Z549" s="16"/>
      <c r="AI549" s="61"/>
      <c r="AP549" s="16"/>
      <c r="AY549" s="61"/>
      <c r="BF549" s="16"/>
      <c r="BO549" s="61"/>
      <c r="BP549" s="16"/>
      <c r="BR549" s="16"/>
      <c r="BS549" s="61"/>
      <c r="BT549" s="16"/>
      <c r="BV549" s="16"/>
      <c r="BW549" s="61"/>
      <c r="BX549" s="16"/>
      <c r="BZ549" s="16"/>
    </row>
    <row r="550" spans="2:78" ht="12.75" x14ac:dyDescent="0.2">
      <c r="B550" s="61"/>
      <c r="C550" s="61"/>
      <c r="E550" s="141"/>
      <c r="F550" s="141"/>
      <c r="J550" s="16"/>
      <c r="S550" s="61"/>
      <c r="Z550" s="16"/>
      <c r="AI550" s="61"/>
      <c r="AP550" s="16"/>
      <c r="AY550" s="61"/>
      <c r="BF550" s="16"/>
      <c r="BO550" s="61"/>
      <c r="BP550" s="16"/>
      <c r="BR550" s="16"/>
      <c r="BS550" s="61"/>
      <c r="BT550" s="16"/>
      <c r="BV550" s="16"/>
      <c r="BW550" s="61"/>
      <c r="BX550" s="16"/>
      <c r="BZ550" s="16"/>
    </row>
    <row r="551" spans="2:78" ht="12.75" x14ac:dyDescent="0.2">
      <c r="B551" s="61"/>
      <c r="C551" s="61"/>
      <c r="E551" s="141"/>
      <c r="F551" s="141"/>
      <c r="J551" s="16"/>
      <c r="S551" s="61"/>
      <c r="Z551" s="16"/>
      <c r="AI551" s="61"/>
      <c r="AP551" s="16"/>
      <c r="AY551" s="61"/>
      <c r="BF551" s="16"/>
      <c r="BO551" s="61"/>
      <c r="BP551" s="16"/>
      <c r="BR551" s="16"/>
      <c r="BS551" s="61"/>
      <c r="BT551" s="16"/>
      <c r="BV551" s="16"/>
      <c r="BW551" s="61"/>
      <c r="BX551" s="16"/>
      <c r="BZ551" s="16"/>
    </row>
    <row r="552" spans="2:78" ht="12.75" x14ac:dyDescent="0.2">
      <c r="B552" s="61"/>
      <c r="C552" s="61"/>
      <c r="E552" s="141"/>
      <c r="F552" s="141"/>
      <c r="J552" s="16"/>
      <c r="S552" s="61"/>
      <c r="Z552" s="16"/>
      <c r="AI552" s="61"/>
      <c r="AP552" s="16"/>
      <c r="AY552" s="61"/>
      <c r="BF552" s="16"/>
      <c r="BO552" s="61"/>
      <c r="BP552" s="16"/>
      <c r="BR552" s="16"/>
      <c r="BS552" s="61"/>
      <c r="BT552" s="16"/>
      <c r="BV552" s="16"/>
      <c r="BW552" s="61"/>
      <c r="BX552" s="16"/>
      <c r="BZ552" s="16"/>
    </row>
    <row r="553" spans="2:78" ht="12.75" x14ac:dyDescent="0.2">
      <c r="B553" s="61"/>
      <c r="C553" s="61"/>
      <c r="E553" s="141"/>
      <c r="F553" s="141"/>
      <c r="J553" s="16"/>
      <c r="S553" s="61"/>
      <c r="Z553" s="16"/>
      <c r="AI553" s="61"/>
      <c r="AP553" s="16"/>
      <c r="AY553" s="61"/>
      <c r="BF553" s="16"/>
      <c r="BO553" s="61"/>
      <c r="BP553" s="16"/>
      <c r="BR553" s="16"/>
      <c r="BS553" s="61"/>
      <c r="BT553" s="16"/>
      <c r="BV553" s="16"/>
      <c r="BW553" s="61"/>
      <c r="BX553" s="16"/>
      <c r="BZ553" s="16"/>
    </row>
    <row r="554" spans="2:78" ht="12.75" x14ac:dyDescent="0.2">
      <c r="B554" s="61"/>
      <c r="C554" s="61"/>
      <c r="E554" s="141"/>
      <c r="F554" s="141"/>
      <c r="J554" s="16"/>
      <c r="S554" s="61"/>
      <c r="Z554" s="16"/>
      <c r="AI554" s="61"/>
      <c r="AP554" s="16"/>
      <c r="AY554" s="61"/>
      <c r="BF554" s="16"/>
      <c r="BO554" s="61"/>
      <c r="BP554" s="16"/>
      <c r="BR554" s="16"/>
      <c r="BS554" s="61"/>
      <c r="BT554" s="16"/>
      <c r="BV554" s="16"/>
      <c r="BW554" s="61"/>
      <c r="BX554" s="16"/>
      <c r="BZ554" s="16"/>
    </row>
    <row r="555" spans="2:78" ht="12.75" x14ac:dyDescent="0.2">
      <c r="B555" s="61"/>
      <c r="C555" s="61"/>
      <c r="E555" s="141"/>
      <c r="F555" s="141"/>
      <c r="J555" s="16"/>
      <c r="S555" s="61"/>
      <c r="Z555" s="16"/>
      <c r="AI555" s="61"/>
      <c r="AP555" s="16"/>
      <c r="AY555" s="61"/>
      <c r="BF555" s="16"/>
      <c r="BO555" s="61"/>
      <c r="BP555" s="16"/>
      <c r="BR555" s="16"/>
      <c r="BS555" s="61"/>
      <c r="BT555" s="16"/>
      <c r="BV555" s="16"/>
      <c r="BW555" s="61"/>
      <c r="BX555" s="16"/>
      <c r="BZ555" s="16"/>
    </row>
    <row r="556" spans="2:78" ht="12.75" x14ac:dyDescent="0.2">
      <c r="B556" s="61"/>
      <c r="C556" s="61"/>
      <c r="E556" s="141"/>
      <c r="F556" s="141"/>
      <c r="J556" s="16"/>
      <c r="S556" s="61"/>
      <c r="Z556" s="16"/>
      <c r="AI556" s="61"/>
      <c r="AP556" s="16"/>
      <c r="AY556" s="61"/>
      <c r="BF556" s="16"/>
      <c r="BO556" s="61"/>
      <c r="BP556" s="16"/>
      <c r="BR556" s="16"/>
      <c r="BS556" s="61"/>
      <c r="BT556" s="16"/>
      <c r="BV556" s="16"/>
      <c r="BW556" s="61"/>
      <c r="BX556" s="16"/>
      <c r="BZ556" s="16"/>
    </row>
    <row r="557" spans="2:78" ht="12.75" x14ac:dyDescent="0.2">
      <c r="B557" s="61"/>
      <c r="C557" s="61"/>
      <c r="E557" s="141"/>
      <c r="F557" s="141"/>
      <c r="J557" s="16"/>
      <c r="S557" s="61"/>
      <c r="Z557" s="16"/>
      <c r="AI557" s="61"/>
      <c r="AP557" s="16"/>
      <c r="AY557" s="61"/>
      <c r="BF557" s="16"/>
      <c r="BO557" s="61"/>
      <c r="BP557" s="16"/>
      <c r="BR557" s="16"/>
      <c r="BS557" s="61"/>
      <c r="BT557" s="16"/>
      <c r="BV557" s="16"/>
      <c r="BW557" s="61"/>
      <c r="BX557" s="16"/>
      <c r="BZ557" s="16"/>
    </row>
    <row r="558" spans="2:78" ht="12.75" x14ac:dyDescent="0.2">
      <c r="B558" s="61"/>
      <c r="C558" s="61"/>
      <c r="E558" s="141"/>
      <c r="F558" s="141"/>
      <c r="J558" s="16"/>
      <c r="S558" s="61"/>
      <c r="Z558" s="16"/>
      <c r="AI558" s="61"/>
      <c r="AP558" s="16"/>
      <c r="AY558" s="61"/>
      <c r="BF558" s="16"/>
      <c r="BO558" s="61"/>
      <c r="BP558" s="16"/>
      <c r="BR558" s="16"/>
      <c r="BS558" s="61"/>
      <c r="BT558" s="16"/>
      <c r="BV558" s="16"/>
      <c r="BW558" s="61"/>
      <c r="BX558" s="16"/>
      <c r="BZ558" s="16"/>
    </row>
    <row r="559" spans="2:78" ht="12.75" x14ac:dyDescent="0.2">
      <c r="B559" s="61"/>
      <c r="C559" s="61"/>
      <c r="E559" s="141"/>
      <c r="F559" s="141"/>
      <c r="J559" s="16"/>
      <c r="S559" s="61"/>
      <c r="Z559" s="16"/>
      <c r="AI559" s="61"/>
      <c r="AP559" s="16"/>
      <c r="AY559" s="61"/>
      <c r="BF559" s="16"/>
      <c r="BO559" s="61"/>
      <c r="BP559" s="16"/>
      <c r="BR559" s="16"/>
      <c r="BS559" s="61"/>
      <c r="BT559" s="16"/>
      <c r="BV559" s="16"/>
      <c r="BW559" s="61"/>
      <c r="BX559" s="16"/>
      <c r="BZ559" s="16"/>
    </row>
    <row r="560" spans="2:78" ht="12.75" x14ac:dyDescent="0.2">
      <c r="B560" s="61"/>
      <c r="C560" s="61"/>
      <c r="E560" s="141"/>
      <c r="F560" s="141"/>
      <c r="J560" s="16"/>
      <c r="S560" s="61"/>
      <c r="Z560" s="16"/>
      <c r="AI560" s="61"/>
      <c r="AP560" s="16"/>
      <c r="AY560" s="61"/>
      <c r="BF560" s="16"/>
      <c r="BO560" s="61"/>
      <c r="BP560" s="16"/>
      <c r="BR560" s="16"/>
      <c r="BS560" s="61"/>
      <c r="BT560" s="16"/>
      <c r="BV560" s="16"/>
      <c r="BW560" s="61"/>
      <c r="BX560" s="16"/>
      <c r="BZ560" s="16"/>
    </row>
    <row r="561" spans="2:78" ht="12.75" x14ac:dyDescent="0.2">
      <c r="B561" s="61"/>
      <c r="C561" s="61"/>
      <c r="E561" s="141"/>
      <c r="F561" s="141"/>
      <c r="J561" s="16"/>
      <c r="S561" s="61"/>
      <c r="Z561" s="16"/>
      <c r="AI561" s="61"/>
      <c r="AP561" s="16"/>
      <c r="AY561" s="61"/>
      <c r="BF561" s="16"/>
      <c r="BO561" s="61"/>
      <c r="BP561" s="16"/>
      <c r="BR561" s="16"/>
      <c r="BS561" s="61"/>
      <c r="BT561" s="16"/>
      <c r="BV561" s="16"/>
      <c r="BW561" s="61"/>
      <c r="BX561" s="16"/>
      <c r="BZ561" s="16"/>
    </row>
    <row r="562" spans="2:78" ht="12.75" x14ac:dyDescent="0.2">
      <c r="B562" s="61"/>
      <c r="C562" s="61"/>
      <c r="E562" s="141"/>
      <c r="F562" s="141"/>
      <c r="J562" s="16"/>
      <c r="S562" s="61"/>
      <c r="Z562" s="16"/>
      <c r="AI562" s="61"/>
      <c r="AP562" s="16"/>
      <c r="AY562" s="61"/>
      <c r="BF562" s="16"/>
      <c r="BO562" s="61"/>
      <c r="BP562" s="16"/>
      <c r="BR562" s="16"/>
      <c r="BS562" s="61"/>
      <c r="BT562" s="16"/>
      <c r="BV562" s="16"/>
      <c r="BW562" s="61"/>
      <c r="BX562" s="16"/>
      <c r="BZ562" s="16"/>
    </row>
    <row r="563" spans="2:78" ht="12.75" x14ac:dyDescent="0.2">
      <c r="B563" s="61"/>
      <c r="C563" s="61"/>
      <c r="E563" s="141"/>
      <c r="F563" s="141"/>
      <c r="J563" s="16"/>
      <c r="S563" s="61"/>
      <c r="Z563" s="16"/>
      <c r="AI563" s="61"/>
      <c r="AP563" s="16"/>
      <c r="AY563" s="61"/>
      <c r="BF563" s="16"/>
      <c r="BO563" s="61"/>
      <c r="BP563" s="16"/>
      <c r="BR563" s="16"/>
      <c r="BS563" s="61"/>
      <c r="BT563" s="16"/>
      <c r="BV563" s="16"/>
      <c r="BW563" s="61"/>
      <c r="BX563" s="16"/>
      <c r="BZ563" s="16"/>
    </row>
    <row r="564" spans="2:78" ht="12.75" x14ac:dyDescent="0.2">
      <c r="B564" s="61"/>
      <c r="C564" s="61"/>
      <c r="E564" s="141"/>
      <c r="F564" s="141"/>
      <c r="J564" s="16"/>
      <c r="S564" s="61"/>
      <c r="Z564" s="16"/>
      <c r="AI564" s="61"/>
      <c r="AP564" s="16"/>
      <c r="AY564" s="61"/>
      <c r="BF564" s="16"/>
      <c r="BO564" s="61"/>
      <c r="BP564" s="16"/>
      <c r="BR564" s="16"/>
      <c r="BS564" s="61"/>
      <c r="BT564" s="16"/>
      <c r="BV564" s="16"/>
      <c r="BW564" s="61"/>
      <c r="BX564" s="16"/>
      <c r="BZ564" s="16"/>
    </row>
    <row r="565" spans="2:78" ht="12.75" x14ac:dyDescent="0.2">
      <c r="B565" s="61"/>
      <c r="C565" s="61"/>
      <c r="E565" s="141"/>
      <c r="F565" s="141"/>
      <c r="J565" s="16"/>
      <c r="S565" s="61"/>
      <c r="Z565" s="16"/>
      <c r="AI565" s="61"/>
      <c r="AP565" s="16"/>
      <c r="AY565" s="61"/>
      <c r="BF565" s="16"/>
      <c r="BO565" s="61"/>
      <c r="BP565" s="16"/>
      <c r="BR565" s="16"/>
      <c r="BS565" s="61"/>
      <c r="BT565" s="16"/>
      <c r="BV565" s="16"/>
      <c r="BW565" s="61"/>
      <c r="BX565" s="16"/>
      <c r="BZ565" s="16"/>
    </row>
    <row r="566" spans="2:78" ht="12.75" x14ac:dyDescent="0.2">
      <c r="B566" s="61"/>
      <c r="C566" s="61"/>
      <c r="E566" s="141"/>
      <c r="F566" s="141"/>
      <c r="J566" s="16"/>
      <c r="S566" s="61"/>
      <c r="Z566" s="16"/>
      <c r="AI566" s="61"/>
      <c r="AP566" s="16"/>
      <c r="AY566" s="61"/>
      <c r="BF566" s="16"/>
      <c r="BO566" s="61"/>
      <c r="BP566" s="16"/>
      <c r="BR566" s="16"/>
      <c r="BS566" s="61"/>
      <c r="BT566" s="16"/>
      <c r="BV566" s="16"/>
      <c r="BW566" s="61"/>
      <c r="BX566" s="16"/>
      <c r="BZ566" s="16"/>
    </row>
    <row r="567" spans="2:78" ht="12.75" x14ac:dyDescent="0.2">
      <c r="B567" s="61"/>
      <c r="C567" s="61"/>
      <c r="E567" s="141"/>
      <c r="F567" s="141"/>
      <c r="J567" s="16"/>
      <c r="S567" s="61"/>
      <c r="Z567" s="16"/>
      <c r="AI567" s="61"/>
      <c r="AP567" s="16"/>
      <c r="AY567" s="61"/>
      <c r="BF567" s="16"/>
      <c r="BO567" s="61"/>
      <c r="BP567" s="16"/>
      <c r="BR567" s="16"/>
      <c r="BS567" s="61"/>
      <c r="BT567" s="16"/>
      <c r="BV567" s="16"/>
      <c r="BW567" s="61"/>
      <c r="BX567" s="16"/>
      <c r="BZ567" s="16"/>
    </row>
    <row r="568" spans="2:78" ht="12.75" x14ac:dyDescent="0.2">
      <c r="B568" s="61"/>
      <c r="C568" s="61"/>
      <c r="E568" s="141"/>
      <c r="F568" s="141"/>
      <c r="J568" s="16"/>
      <c r="S568" s="61"/>
      <c r="Z568" s="16"/>
      <c r="AI568" s="61"/>
      <c r="AP568" s="16"/>
      <c r="AY568" s="61"/>
      <c r="BF568" s="16"/>
      <c r="BO568" s="61"/>
      <c r="BP568" s="16"/>
      <c r="BR568" s="16"/>
      <c r="BS568" s="61"/>
      <c r="BT568" s="16"/>
      <c r="BV568" s="16"/>
      <c r="BW568" s="61"/>
      <c r="BX568" s="16"/>
      <c r="BZ568" s="16"/>
    </row>
    <row r="569" spans="2:78" ht="12.75" x14ac:dyDescent="0.2">
      <c r="B569" s="61"/>
      <c r="C569" s="61"/>
      <c r="E569" s="141"/>
      <c r="F569" s="141"/>
      <c r="J569" s="16"/>
      <c r="S569" s="61"/>
      <c r="Z569" s="16"/>
      <c r="AI569" s="61"/>
      <c r="AP569" s="16"/>
      <c r="AY569" s="61"/>
      <c r="BF569" s="16"/>
      <c r="BO569" s="61"/>
      <c r="BP569" s="16"/>
      <c r="BR569" s="16"/>
      <c r="BS569" s="61"/>
      <c r="BT569" s="16"/>
      <c r="BV569" s="16"/>
      <c r="BW569" s="61"/>
      <c r="BX569" s="16"/>
      <c r="BZ569" s="16"/>
    </row>
    <row r="570" spans="2:78" ht="12.75" x14ac:dyDescent="0.2">
      <c r="B570" s="61"/>
      <c r="C570" s="61"/>
      <c r="E570" s="141"/>
      <c r="F570" s="141"/>
      <c r="J570" s="16"/>
      <c r="S570" s="61"/>
      <c r="Z570" s="16"/>
      <c r="AI570" s="61"/>
      <c r="AP570" s="16"/>
      <c r="AY570" s="61"/>
      <c r="BF570" s="16"/>
      <c r="BO570" s="61"/>
      <c r="BP570" s="16"/>
      <c r="BR570" s="16"/>
      <c r="BS570" s="61"/>
      <c r="BT570" s="16"/>
      <c r="BV570" s="16"/>
      <c r="BW570" s="61"/>
      <c r="BX570" s="16"/>
      <c r="BZ570" s="16"/>
    </row>
    <row r="571" spans="2:78" ht="12.75" x14ac:dyDescent="0.2">
      <c r="B571" s="61"/>
      <c r="C571" s="61"/>
      <c r="E571" s="141"/>
      <c r="F571" s="141"/>
      <c r="J571" s="16"/>
      <c r="S571" s="61"/>
      <c r="Z571" s="16"/>
      <c r="AI571" s="61"/>
      <c r="AP571" s="16"/>
      <c r="AY571" s="61"/>
      <c r="BF571" s="16"/>
      <c r="BO571" s="61"/>
      <c r="BP571" s="16"/>
      <c r="BR571" s="16"/>
      <c r="BS571" s="61"/>
      <c r="BT571" s="16"/>
      <c r="BV571" s="16"/>
      <c r="BW571" s="61"/>
      <c r="BX571" s="16"/>
      <c r="BZ571" s="16"/>
    </row>
    <row r="572" spans="2:78" ht="12.75" x14ac:dyDescent="0.2">
      <c r="B572" s="61"/>
      <c r="C572" s="61"/>
      <c r="E572" s="141"/>
      <c r="F572" s="141"/>
      <c r="J572" s="16"/>
      <c r="S572" s="61"/>
      <c r="Z572" s="16"/>
      <c r="AI572" s="61"/>
      <c r="AP572" s="16"/>
      <c r="AY572" s="61"/>
      <c r="BF572" s="16"/>
      <c r="BO572" s="61"/>
      <c r="BP572" s="16"/>
      <c r="BR572" s="16"/>
      <c r="BS572" s="61"/>
      <c r="BT572" s="16"/>
      <c r="BV572" s="16"/>
      <c r="BW572" s="61"/>
      <c r="BX572" s="16"/>
      <c r="BZ572" s="16"/>
    </row>
    <row r="573" spans="2:78" ht="12.75" x14ac:dyDescent="0.2">
      <c r="B573" s="61"/>
      <c r="C573" s="61"/>
      <c r="E573" s="141"/>
      <c r="F573" s="141"/>
      <c r="J573" s="16"/>
      <c r="S573" s="61"/>
      <c r="Z573" s="16"/>
      <c r="AI573" s="61"/>
      <c r="AP573" s="16"/>
      <c r="AY573" s="61"/>
      <c r="BF573" s="16"/>
      <c r="BO573" s="61"/>
      <c r="BP573" s="16"/>
      <c r="BR573" s="16"/>
      <c r="BS573" s="61"/>
      <c r="BT573" s="16"/>
      <c r="BV573" s="16"/>
      <c r="BW573" s="61"/>
      <c r="BX573" s="16"/>
      <c r="BZ573" s="16"/>
    </row>
    <row r="574" spans="2:78" ht="12.75" x14ac:dyDescent="0.2">
      <c r="B574" s="61"/>
      <c r="C574" s="61"/>
      <c r="E574" s="141"/>
      <c r="F574" s="141"/>
      <c r="J574" s="16"/>
      <c r="S574" s="61"/>
      <c r="Z574" s="16"/>
      <c r="AI574" s="61"/>
      <c r="AP574" s="16"/>
      <c r="AY574" s="61"/>
      <c r="BF574" s="16"/>
      <c r="BO574" s="61"/>
      <c r="BP574" s="16"/>
      <c r="BR574" s="16"/>
      <c r="BS574" s="61"/>
      <c r="BT574" s="16"/>
      <c r="BV574" s="16"/>
      <c r="BW574" s="61"/>
      <c r="BX574" s="16"/>
      <c r="BZ574" s="16"/>
    </row>
    <row r="575" spans="2:78" ht="12.75" x14ac:dyDescent="0.2">
      <c r="B575" s="61"/>
      <c r="C575" s="61"/>
      <c r="E575" s="141"/>
      <c r="F575" s="141"/>
      <c r="J575" s="16"/>
      <c r="S575" s="61"/>
      <c r="Z575" s="16"/>
      <c r="AI575" s="61"/>
      <c r="AP575" s="16"/>
      <c r="AY575" s="61"/>
      <c r="BF575" s="16"/>
      <c r="BO575" s="61"/>
      <c r="BP575" s="16"/>
      <c r="BR575" s="16"/>
      <c r="BS575" s="61"/>
      <c r="BT575" s="16"/>
      <c r="BV575" s="16"/>
      <c r="BW575" s="61"/>
      <c r="BX575" s="16"/>
      <c r="BZ575" s="16"/>
    </row>
    <row r="576" spans="2:78" ht="12.75" x14ac:dyDescent="0.2">
      <c r="B576" s="61"/>
      <c r="C576" s="61"/>
      <c r="E576" s="141"/>
      <c r="F576" s="141"/>
      <c r="J576" s="16"/>
      <c r="S576" s="61"/>
      <c r="Z576" s="16"/>
      <c r="AI576" s="61"/>
      <c r="AP576" s="16"/>
      <c r="AY576" s="61"/>
      <c r="BF576" s="16"/>
      <c r="BO576" s="61"/>
      <c r="BP576" s="16"/>
      <c r="BR576" s="16"/>
      <c r="BS576" s="61"/>
      <c r="BT576" s="16"/>
      <c r="BV576" s="16"/>
      <c r="BW576" s="61"/>
      <c r="BX576" s="16"/>
      <c r="BZ576" s="16"/>
    </row>
    <row r="577" spans="2:78" ht="12.75" x14ac:dyDescent="0.2">
      <c r="B577" s="61"/>
      <c r="C577" s="61"/>
      <c r="E577" s="141"/>
      <c r="F577" s="141"/>
      <c r="J577" s="16"/>
      <c r="S577" s="61"/>
      <c r="Z577" s="16"/>
      <c r="AI577" s="61"/>
      <c r="AP577" s="16"/>
      <c r="AY577" s="61"/>
      <c r="BF577" s="16"/>
      <c r="BO577" s="61"/>
      <c r="BP577" s="16"/>
      <c r="BR577" s="16"/>
      <c r="BS577" s="61"/>
      <c r="BT577" s="16"/>
      <c r="BV577" s="16"/>
      <c r="BW577" s="61"/>
      <c r="BX577" s="16"/>
      <c r="BZ577" s="16"/>
    </row>
    <row r="578" spans="2:78" ht="12.75" x14ac:dyDescent="0.2">
      <c r="B578" s="61"/>
      <c r="C578" s="61"/>
      <c r="E578" s="141"/>
      <c r="F578" s="141"/>
      <c r="J578" s="16"/>
      <c r="S578" s="61"/>
      <c r="Z578" s="16"/>
      <c r="AI578" s="61"/>
      <c r="AP578" s="16"/>
      <c r="AY578" s="61"/>
      <c r="BF578" s="16"/>
      <c r="BO578" s="61"/>
      <c r="BP578" s="16"/>
      <c r="BR578" s="16"/>
      <c r="BS578" s="61"/>
      <c r="BT578" s="16"/>
      <c r="BV578" s="16"/>
      <c r="BW578" s="61"/>
      <c r="BX578" s="16"/>
      <c r="BZ578" s="16"/>
    </row>
    <row r="579" spans="2:78" ht="12.75" x14ac:dyDescent="0.2">
      <c r="B579" s="61"/>
      <c r="C579" s="61"/>
      <c r="E579" s="141"/>
      <c r="F579" s="141"/>
      <c r="J579" s="16"/>
      <c r="S579" s="61"/>
      <c r="Z579" s="16"/>
      <c r="AI579" s="61"/>
      <c r="AP579" s="16"/>
      <c r="AY579" s="61"/>
      <c r="BF579" s="16"/>
      <c r="BO579" s="61"/>
      <c r="BP579" s="16"/>
      <c r="BR579" s="16"/>
      <c r="BS579" s="61"/>
      <c r="BT579" s="16"/>
      <c r="BV579" s="16"/>
      <c r="BW579" s="61"/>
      <c r="BX579" s="16"/>
      <c r="BZ579" s="16"/>
    </row>
    <row r="580" spans="2:78" ht="12.75" x14ac:dyDescent="0.2">
      <c r="B580" s="61"/>
      <c r="C580" s="61"/>
      <c r="E580" s="141"/>
      <c r="F580" s="141"/>
      <c r="J580" s="16"/>
      <c r="S580" s="61"/>
      <c r="Z580" s="16"/>
      <c r="AI580" s="61"/>
      <c r="AP580" s="16"/>
      <c r="AY580" s="61"/>
      <c r="BF580" s="16"/>
      <c r="BO580" s="61"/>
      <c r="BP580" s="16"/>
      <c r="BR580" s="16"/>
      <c r="BS580" s="61"/>
      <c r="BT580" s="16"/>
      <c r="BV580" s="16"/>
      <c r="BW580" s="61"/>
      <c r="BX580" s="16"/>
      <c r="BZ580" s="16"/>
    </row>
    <row r="581" spans="2:78" ht="12.75" x14ac:dyDescent="0.2">
      <c r="B581" s="61"/>
      <c r="C581" s="61"/>
      <c r="E581" s="141"/>
      <c r="F581" s="141"/>
      <c r="J581" s="16"/>
      <c r="S581" s="61"/>
      <c r="Z581" s="16"/>
      <c r="AI581" s="61"/>
      <c r="AP581" s="16"/>
      <c r="AY581" s="61"/>
      <c r="BF581" s="16"/>
      <c r="BO581" s="61"/>
      <c r="BP581" s="16"/>
      <c r="BR581" s="16"/>
      <c r="BS581" s="61"/>
      <c r="BT581" s="16"/>
      <c r="BV581" s="16"/>
      <c r="BW581" s="61"/>
      <c r="BX581" s="16"/>
      <c r="BZ581" s="16"/>
    </row>
    <row r="582" spans="2:78" ht="12.75" x14ac:dyDescent="0.2">
      <c r="B582" s="61"/>
      <c r="C582" s="61"/>
      <c r="E582" s="141"/>
      <c r="F582" s="141"/>
      <c r="J582" s="16"/>
      <c r="S582" s="61"/>
      <c r="Z582" s="16"/>
      <c r="AI582" s="61"/>
      <c r="AP582" s="16"/>
      <c r="AY582" s="61"/>
      <c r="BF582" s="16"/>
      <c r="BO582" s="61"/>
      <c r="BP582" s="16"/>
      <c r="BR582" s="16"/>
      <c r="BS582" s="61"/>
      <c r="BT582" s="16"/>
      <c r="BV582" s="16"/>
      <c r="BW582" s="61"/>
      <c r="BX582" s="16"/>
      <c r="BZ582" s="16"/>
    </row>
    <row r="583" spans="2:78" ht="12.75" x14ac:dyDescent="0.2">
      <c r="B583" s="61"/>
      <c r="C583" s="61"/>
      <c r="E583" s="141"/>
      <c r="F583" s="141"/>
      <c r="J583" s="16"/>
      <c r="S583" s="61"/>
      <c r="Z583" s="16"/>
      <c r="AI583" s="61"/>
      <c r="AP583" s="16"/>
      <c r="AY583" s="61"/>
      <c r="BF583" s="16"/>
      <c r="BO583" s="61"/>
      <c r="BP583" s="16"/>
      <c r="BR583" s="16"/>
      <c r="BS583" s="61"/>
      <c r="BT583" s="16"/>
      <c r="BV583" s="16"/>
      <c r="BW583" s="61"/>
      <c r="BX583" s="16"/>
      <c r="BZ583" s="16"/>
    </row>
    <row r="584" spans="2:78" ht="12.75" x14ac:dyDescent="0.2">
      <c r="B584" s="61"/>
      <c r="C584" s="61"/>
      <c r="E584" s="141"/>
      <c r="F584" s="141"/>
      <c r="J584" s="16"/>
      <c r="S584" s="61"/>
      <c r="Z584" s="16"/>
      <c r="AI584" s="61"/>
      <c r="AP584" s="16"/>
      <c r="AY584" s="61"/>
      <c r="BF584" s="16"/>
      <c r="BO584" s="61"/>
      <c r="BP584" s="16"/>
      <c r="BR584" s="16"/>
      <c r="BS584" s="61"/>
      <c r="BT584" s="16"/>
      <c r="BV584" s="16"/>
      <c r="BW584" s="61"/>
      <c r="BX584" s="16"/>
      <c r="BZ584" s="16"/>
    </row>
    <row r="585" spans="2:78" ht="12.75" x14ac:dyDescent="0.2">
      <c r="B585" s="61"/>
      <c r="C585" s="61"/>
      <c r="E585" s="141"/>
      <c r="F585" s="141"/>
      <c r="J585" s="16"/>
      <c r="S585" s="61"/>
      <c r="Z585" s="16"/>
      <c r="AI585" s="61"/>
      <c r="AP585" s="16"/>
      <c r="AY585" s="61"/>
      <c r="BF585" s="16"/>
      <c r="BO585" s="61"/>
      <c r="BP585" s="16"/>
      <c r="BR585" s="16"/>
      <c r="BS585" s="61"/>
      <c r="BT585" s="16"/>
      <c r="BV585" s="16"/>
      <c r="BW585" s="61"/>
      <c r="BX585" s="16"/>
      <c r="BZ585" s="16"/>
    </row>
    <row r="586" spans="2:78" ht="12.75" x14ac:dyDescent="0.2">
      <c r="B586" s="61"/>
      <c r="C586" s="61"/>
      <c r="E586" s="141"/>
      <c r="F586" s="141"/>
      <c r="J586" s="16"/>
      <c r="S586" s="61"/>
      <c r="Z586" s="16"/>
      <c r="AI586" s="61"/>
      <c r="AP586" s="16"/>
      <c r="AY586" s="61"/>
      <c r="BF586" s="16"/>
      <c r="BO586" s="61"/>
      <c r="BP586" s="16"/>
      <c r="BR586" s="16"/>
      <c r="BS586" s="61"/>
      <c r="BT586" s="16"/>
      <c r="BV586" s="16"/>
      <c r="BW586" s="61"/>
      <c r="BX586" s="16"/>
      <c r="BZ586" s="16"/>
    </row>
    <row r="587" spans="2:78" ht="12.75" x14ac:dyDescent="0.2">
      <c r="B587" s="61"/>
      <c r="C587" s="61"/>
      <c r="E587" s="141"/>
      <c r="F587" s="141"/>
      <c r="J587" s="16"/>
      <c r="S587" s="61"/>
      <c r="Z587" s="16"/>
      <c r="AI587" s="61"/>
      <c r="AP587" s="16"/>
      <c r="AY587" s="61"/>
      <c r="BF587" s="16"/>
      <c r="BO587" s="61"/>
      <c r="BP587" s="16"/>
      <c r="BR587" s="16"/>
      <c r="BS587" s="61"/>
      <c r="BT587" s="16"/>
      <c r="BV587" s="16"/>
      <c r="BW587" s="61"/>
      <c r="BX587" s="16"/>
      <c r="BZ587" s="16"/>
    </row>
    <row r="588" spans="2:78" ht="12.75" x14ac:dyDescent="0.2">
      <c r="B588" s="61"/>
      <c r="C588" s="61"/>
      <c r="E588" s="141"/>
      <c r="F588" s="141"/>
      <c r="J588" s="16"/>
      <c r="S588" s="61"/>
      <c r="Z588" s="16"/>
      <c r="AI588" s="61"/>
      <c r="AP588" s="16"/>
      <c r="AY588" s="61"/>
      <c r="BF588" s="16"/>
      <c r="BO588" s="61"/>
      <c r="BP588" s="16"/>
      <c r="BR588" s="16"/>
      <c r="BS588" s="61"/>
      <c r="BT588" s="16"/>
      <c r="BV588" s="16"/>
      <c r="BW588" s="61"/>
      <c r="BX588" s="16"/>
      <c r="BZ588" s="16"/>
    </row>
    <row r="589" spans="2:78" ht="12.75" x14ac:dyDescent="0.2">
      <c r="B589" s="61"/>
      <c r="C589" s="61"/>
      <c r="E589" s="141"/>
      <c r="F589" s="141"/>
      <c r="J589" s="16"/>
      <c r="S589" s="61"/>
      <c r="Z589" s="16"/>
      <c r="AI589" s="61"/>
      <c r="AP589" s="16"/>
      <c r="AY589" s="61"/>
      <c r="BF589" s="16"/>
      <c r="BO589" s="61"/>
      <c r="BP589" s="16"/>
      <c r="BR589" s="16"/>
      <c r="BS589" s="61"/>
      <c r="BT589" s="16"/>
      <c r="BV589" s="16"/>
      <c r="BW589" s="61"/>
      <c r="BX589" s="16"/>
      <c r="BZ589" s="16"/>
    </row>
    <row r="590" spans="2:78" ht="12.75" x14ac:dyDescent="0.2">
      <c r="B590" s="61"/>
      <c r="C590" s="61"/>
      <c r="E590" s="141"/>
      <c r="F590" s="141"/>
      <c r="J590" s="16"/>
      <c r="S590" s="61"/>
      <c r="Z590" s="16"/>
      <c r="AI590" s="61"/>
      <c r="AP590" s="16"/>
      <c r="AY590" s="61"/>
      <c r="BF590" s="16"/>
      <c r="BO590" s="61"/>
      <c r="BP590" s="16"/>
      <c r="BR590" s="16"/>
      <c r="BS590" s="61"/>
      <c r="BT590" s="16"/>
      <c r="BV590" s="16"/>
      <c r="BW590" s="61"/>
      <c r="BX590" s="16"/>
      <c r="BZ590" s="16"/>
    </row>
    <row r="591" spans="2:78" ht="12.75" x14ac:dyDescent="0.2">
      <c r="B591" s="61"/>
      <c r="C591" s="61"/>
      <c r="E591" s="141"/>
      <c r="F591" s="141"/>
      <c r="J591" s="16"/>
      <c r="S591" s="61"/>
      <c r="Z591" s="16"/>
      <c r="AI591" s="61"/>
      <c r="AP591" s="16"/>
      <c r="AY591" s="61"/>
      <c r="BF591" s="16"/>
      <c r="BO591" s="61"/>
      <c r="BP591" s="16"/>
      <c r="BR591" s="16"/>
      <c r="BS591" s="61"/>
      <c r="BT591" s="16"/>
      <c r="BV591" s="16"/>
      <c r="BW591" s="61"/>
      <c r="BX591" s="16"/>
      <c r="BZ591" s="16"/>
    </row>
    <row r="592" spans="2:78" ht="12.75" x14ac:dyDescent="0.2">
      <c r="B592" s="61"/>
      <c r="C592" s="61"/>
      <c r="E592" s="141"/>
      <c r="F592" s="141"/>
      <c r="J592" s="16"/>
      <c r="S592" s="61"/>
      <c r="Z592" s="16"/>
      <c r="AI592" s="61"/>
      <c r="AP592" s="16"/>
      <c r="AY592" s="61"/>
      <c r="BF592" s="16"/>
      <c r="BO592" s="61"/>
      <c r="BP592" s="16"/>
      <c r="BR592" s="16"/>
      <c r="BS592" s="61"/>
      <c r="BT592" s="16"/>
      <c r="BV592" s="16"/>
      <c r="BW592" s="61"/>
      <c r="BX592" s="16"/>
      <c r="BZ592" s="16"/>
    </row>
    <row r="593" spans="2:78" ht="12.75" x14ac:dyDescent="0.2">
      <c r="B593" s="61"/>
      <c r="C593" s="61"/>
      <c r="E593" s="141"/>
      <c r="F593" s="141"/>
      <c r="J593" s="16"/>
      <c r="S593" s="61"/>
      <c r="Z593" s="16"/>
      <c r="AI593" s="61"/>
      <c r="AP593" s="16"/>
      <c r="AY593" s="61"/>
      <c r="BF593" s="16"/>
      <c r="BO593" s="61"/>
      <c r="BP593" s="16"/>
      <c r="BR593" s="16"/>
      <c r="BS593" s="61"/>
      <c r="BT593" s="16"/>
      <c r="BV593" s="16"/>
      <c r="BW593" s="61"/>
      <c r="BX593" s="16"/>
      <c r="BZ593" s="16"/>
    </row>
    <row r="594" spans="2:78" ht="12.75" x14ac:dyDescent="0.2">
      <c r="B594" s="61"/>
      <c r="C594" s="61"/>
      <c r="E594" s="141"/>
      <c r="F594" s="141"/>
      <c r="J594" s="16"/>
      <c r="S594" s="61"/>
      <c r="Z594" s="16"/>
      <c r="AI594" s="61"/>
      <c r="AP594" s="16"/>
      <c r="AY594" s="61"/>
      <c r="BF594" s="16"/>
      <c r="BO594" s="61"/>
      <c r="BP594" s="16"/>
      <c r="BR594" s="16"/>
      <c r="BS594" s="61"/>
      <c r="BT594" s="16"/>
      <c r="BV594" s="16"/>
      <c r="BW594" s="61"/>
      <c r="BX594" s="16"/>
      <c r="BZ594" s="16"/>
    </row>
    <row r="595" spans="2:78" ht="12.75" x14ac:dyDescent="0.2">
      <c r="B595" s="61"/>
      <c r="C595" s="61"/>
      <c r="E595" s="141"/>
      <c r="F595" s="141"/>
      <c r="J595" s="16"/>
      <c r="S595" s="61"/>
      <c r="Z595" s="16"/>
      <c r="AI595" s="61"/>
      <c r="AP595" s="16"/>
      <c r="AY595" s="61"/>
      <c r="BF595" s="16"/>
      <c r="BO595" s="61"/>
      <c r="BP595" s="16"/>
      <c r="BR595" s="16"/>
      <c r="BS595" s="61"/>
      <c r="BT595" s="16"/>
      <c r="BV595" s="16"/>
      <c r="BW595" s="61"/>
      <c r="BX595" s="16"/>
      <c r="BZ595" s="16"/>
    </row>
    <row r="596" spans="2:78" ht="12.75" x14ac:dyDescent="0.2">
      <c r="B596" s="61"/>
      <c r="C596" s="61"/>
      <c r="E596" s="141"/>
      <c r="F596" s="141"/>
      <c r="J596" s="16"/>
      <c r="S596" s="61"/>
      <c r="Z596" s="16"/>
      <c r="AI596" s="61"/>
      <c r="AP596" s="16"/>
      <c r="AY596" s="61"/>
      <c r="BF596" s="16"/>
      <c r="BO596" s="61"/>
      <c r="BP596" s="16"/>
      <c r="BR596" s="16"/>
      <c r="BS596" s="61"/>
      <c r="BT596" s="16"/>
      <c r="BV596" s="16"/>
      <c r="BW596" s="61"/>
      <c r="BX596" s="16"/>
      <c r="BZ596" s="16"/>
    </row>
    <row r="597" spans="2:78" ht="12.75" x14ac:dyDescent="0.2">
      <c r="B597" s="61"/>
      <c r="C597" s="61"/>
      <c r="E597" s="141"/>
      <c r="F597" s="141"/>
      <c r="J597" s="16"/>
      <c r="S597" s="61"/>
      <c r="Z597" s="16"/>
      <c r="AI597" s="61"/>
      <c r="AP597" s="16"/>
      <c r="AY597" s="61"/>
      <c r="BF597" s="16"/>
      <c r="BO597" s="61"/>
      <c r="BP597" s="16"/>
      <c r="BR597" s="16"/>
      <c r="BS597" s="61"/>
      <c r="BT597" s="16"/>
      <c r="BV597" s="16"/>
      <c r="BW597" s="61"/>
      <c r="BX597" s="16"/>
      <c r="BZ597" s="16"/>
    </row>
    <row r="598" spans="2:78" ht="12.75" x14ac:dyDescent="0.2">
      <c r="B598" s="61"/>
      <c r="C598" s="61"/>
      <c r="E598" s="141"/>
      <c r="F598" s="141"/>
      <c r="J598" s="16"/>
      <c r="S598" s="61"/>
      <c r="Z598" s="16"/>
      <c r="AI598" s="61"/>
      <c r="AP598" s="16"/>
      <c r="AY598" s="61"/>
      <c r="BF598" s="16"/>
      <c r="BO598" s="61"/>
      <c r="BP598" s="16"/>
      <c r="BR598" s="16"/>
      <c r="BS598" s="61"/>
      <c r="BT598" s="16"/>
      <c r="BV598" s="16"/>
      <c r="BW598" s="61"/>
      <c r="BX598" s="16"/>
      <c r="BZ598" s="16"/>
    </row>
    <row r="599" spans="2:78" ht="12.75" x14ac:dyDescent="0.2">
      <c r="B599" s="61"/>
      <c r="C599" s="61"/>
      <c r="E599" s="141"/>
      <c r="F599" s="141"/>
      <c r="J599" s="16"/>
      <c r="S599" s="61"/>
      <c r="Z599" s="16"/>
      <c r="AI599" s="61"/>
      <c r="AP599" s="16"/>
      <c r="AY599" s="61"/>
      <c r="BF599" s="16"/>
      <c r="BO599" s="61"/>
      <c r="BP599" s="16"/>
      <c r="BR599" s="16"/>
      <c r="BS599" s="61"/>
      <c r="BT599" s="16"/>
      <c r="BV599" s="16"/>
      <c r="BW599" s="61"/>
      <c r="BX599" s="16"/>
      <c r="BZ599" s="16"/>
    </row>
    <row r="600" spans="2:78" ht="12.75" x14ac:dyDescent="0.2">
      <c r="B600" s="61"/>
      <c r="C600" s="61"/>
      <c r="E600" s="141"/>
      <c r="F600" s="141"/>
      <c r="J600" s="16"/>
      <c r="S600" s="61"/>
      <c r="Z600" s="16"/>
      <c r="AI600" s="61"/>
      <c r="AP600" s="16"/>
      <c r="AY600" s="61"/>
      <c r="BF600" s="16"/>
      <c r="BO600" s="61"/>
      <c r="BP600" s="16"/>
      <c r="BR600" s="16"/>
      <c r="BS600" s="61"/>
      <c r="BT600" s="16"/>
      <c r="BV600" s="16"/>
      <c r="BW600" s="61"/>
      <c r="BX600" s="16"/>
      <c r="BZ600" s="16"/>
    </row>
    <row r="601" spans="2:78" ht="12.75" x14ac:dyDescent="0.2">
      <c r="B601" s="61"/>
      <c r="C601" s="61"/>
      <c r="E601" s="141"/>
      <c r="F601" s="141"/>
      <c r="J601" s="16"/>
      <c r="S601" s="61"/>
      <c r="Z601" s="16"/>
      <c r="AI601" s="61"/>
      <c r="AP601" s="16"/>
      <c r="AY601" s="61"/>
      <c r="BF601" s="16"/>
      <c r="BO601" s="61"/>
      <c r="BP601" s="16"/>
      <c r="BR601" s="16"/>
      <c r="BS601" s="61"/>
      <c r="BT601" s="16"/>
      <c r="BV601" s="16"/>
      <c r="BW601" s="61"/>
      <c r="BX601" s="16"/>
      <c r="BZ601" s="16"/>
    </row>
    <row r="602" spans="2:78" ht="12.75" x14ac:dyDescent="0.2">
      <c r="B602" s="61"/>
      <c r="C602" s="61"/>
      <c r="E602" s="141"/>
      <c r="F602" s="141"/>
      <c r="J602" s="16"/>
      <c r="S602" s="61"/>
      <c r="Z602" s="16"/>
      <c r="AI602" s="61"/>
      <c r="AP602" s="16"/>
      <c r="AY602" s="61"/>
      <c r="BF602" s="16"/>
      <c r="BO602" s="61"/>
      <c r="BP602" s="16"/>
      <c r="BR602" s="16"/>
      <c r="BS602" s="61"/>
      <c r="BT602" s="16"/>
      <c r="BV602" s="16"/>
      <c r="BW602" s="61"/>
      <c r="BX602" s="16"/>
      <c r="BZ602" s="16"/>
    </row>
    <row r="603" spans="2:78" ht="12.75" x14ac:dyDescent="0.2">
      <c r="B603" s="61"/>
      <c r="C603" s="61"/>
      <c r="E603" s="141"/>
      <c r="F603" s="141"/>
      <c r="J603" s="16"/>
      <c r="S603" s="61"/>
      <c r="Z603" s="16"/>
      <c r="AI603" s="61"/>
      <c r="AP603" s="16"/>
      <c r="AY603" s="61"/>
      <c r="BF603" s="16"/>
      <c r="BO603" s="61"/>
      <c r="BP603" s="16"/>
      <c r="BR603" s="16"/>
      <c r="BS603" s="61"/>
      <c r="BT603" s="16"/>
      <c r="BV603" s="16"/>
      <c r="BW603" s="61"/>
      <c r="BX603" s="16"/>
      <c r="BZ603" s="16"/>
    </row>
    <row r="604" spans="2:78" ht="12.75" x14ac:dyDescent="0.2">
      <c r="B604" s="61"/>
      <c r="C604" s="61"/>
      <c r="E604" s="141"/>
      <c r="F604" s="141"/>
      <c r="J604" s="16"/>
      <c r="S604" s="61"/>
      <c r="Z604" s="16"/>
      <c r="AI604" s="61"/>
      <c r="AP604" s="16"/>
      <c r="AY604" s="61"/>
      <c r="BF604" s="16"/>
      <c r="BO604" s="61"/>
      <c r="BP604" s="16"/>
      <c r="BR604" s="16"/>
      <c r="BS604" s="61"/>
      <c r="BT604" s="16"/>
      <c r="BV604" s="16"/>
      <c r="BW604" s="61"/>
      <c r="BX604" s="16"/>
      <c r="BZ604" s="16"/>
    </row>
    <row r="605" spans="2:78" ht="12.75" x14ac:dyDescent="0.2">
      <c r="B605" s="61"/>
      <c r="C605" s="61"/>
      <c r="E605" s="141"/>
      <c r="F605" s="141"/>
      <c r="J605" s="16"/>
      <c r="S605" s="61"/>
      <c r="Z605" s="16"/>
      <c r="AI605" s="61"/>
      <c r="AP605" s="16"/>
      <c r="AY605" s="61"/>
      <c r="BF605" s="16"/>
      <c r="BO605" s="61"/>
      <c r="BP605" s="16"/>
      <c r="BR605" s="16"/>
      <c r="BS605" s="61"/>
      <c r="BT605" s="16"/>
      <c r="BV605" s="16"/>
      <c r="BW605" s="61"/>
      <c r="BX605" s="16"/>
      <c r="BZ605" s="16"/>
    </row>
    <row r="606" spans="2:78" ht="12.75" x14ac:dyDescent="0.2">
      <c r="B606" s="61"/>
      <c r="C606" s="61"/>
      <c r="E606" s="141"/>
      <c r="F606" s="141"/>
      <c r="J606" s="16"/>
      <c r="S606" s="61"/>
      <c r="Z606" s="16"/>
      <c r="AI606" s="61"/>
      <c r="AP606" s="16"/>
      <c r="AY606" s="61"/>
      <c r="BF606" s="16"/>
      <c r="BO606" s="61"/>
      <c r="BP606" s="16"/>
      <c r="BR606" s="16"/>
      <c r="BS606" s="61"/>
      <c r="BT606" s="16"/>
      <c r="BV606" s="16"/>
      <c r="BW606" s="61"/>
      <c r="BX606" s="16"/>
      <c r="BZ606" s="16"/>
    </row>
    <row r="607" spans="2:78" ht="12.75" x14ac:dyDescent="0.2">
      <c r="B607" s="61"/>
      <c r="C607" s="61"/>
      <c r="E607" s="141"/>
      <c r="F607" s="141"/>
      <c r="J607" s="16"/>
      <c r="S607" s="61"/>
      <c r="Z607" s="16"/>
      <c r="AI607" s="61"/>
      <c r="AP607" s="16"/>
      <c r="AY607" s="61"/>
      <c r="BF607" s="16"/>
      <c r="BO607" s="61"/>
      <c r="BP607" s="16"/>
      <c r="BR607" s="16"/>
      <c r="BS607" s="61"/>
      <c r="BT607" s="16"/>
      <c r="BV607" s="16"/>
      <c r="BW607" s="61"/>
      <c r="BX607" s="16"/>
      <c r="BZ607" s="16"/>
    </row>
    <row r="608" spans="2:78" ht="12.75" x14ac:dyDescent="0.2">
      <c r="B608" s="61"/>
      <c r="C608" s="61"/>
      <c r="E608" s="141"/>
      <c r="F608" s="141"/>
      <c r="J608" s="16"/>
      <c r="S608" s="61"/>
      <c r="Z608" s="16"/>
      <c r="AI608" s="61"/>
      <c r="AP608" s="16"/>
      <c r="AY608" s="61"/>
      <c r="BF608" s="16"/>
      <c r="BO608" s="61"/>
      <c r="BP608" s="16"/>
      <c r="BR608" s="16"/>
      <c r="BS608" s="61"/>
      <c r="BT608" s="16"/>
      <c r="BV608" s="16"/>
      <c r="BW608" s="61"/>
      <c r="BX608" s="16"/>
      <c r="BZ608" s="16"/>
    </row>
    <row r="609" spans="2:78" ht="12.75" x14ac:dyDescent="0.2">
      <c r="B609" s="61"/>
      <c r="C609" s="61"/>
      <c r="E609" s="141"/>
      <c r="F609" s="141"/>
      <c r="J609" s="16"/>
      <c r="S609" s="61"/>
      <c r="Z609" s="16"/>
      <c r="AI609" s="61"/>
      <c r="AP609" s="16"/>
      <c r="AY609" s="61"/>
      <c r="BF609" s="16"/>
      <c r="BO609" s="61"/>
      <c r="BP609" s="16"/>
      <c r="BR609" s="16"/>
      <c r="BS609" s="61"/>
      <c r="BT609" s="16"/>
      <c r="BV609" s="16"/>
      <c r="BW609" s="61"/>
      <c r="BX609" s="16"/>
      <c r="BZ609" s="16"/>
    </row>
    <row r="610" spans="2:78" ht="12.75" x14ac:dyDescent="0.2">
      <c r="B610" s="61"/>
      <c r="C610" s="61"/>
      <c r="E610" s="141"/>
      <c r="F610" s="141"/>
      <c r="J610" s="16"/>
      <c r="S610" s="61"/>
      <c r="Z610" s="16"/>
      <c r="AI610" s="61"/>
      <c r="AP610" s="16"/>
      <c r="AY610" s="61"/>
      <c r="BF610" s="16"/>
      <c r="BO610" s="61"/>
      <c r="BP610" s="16"/>
      <c r="BR610" s="16"/>
      <c r="BS610" s="61"/>
      <c r="BT610" s="16"/>
      <c r="BV610" s="16"/>
      <c r="BW610" s="61"/>
      <c r="BX610" s="16"/>
      <c r="BZ610" s="16"/>
    </row>
    <row r="611" spans="2:78" ht="12.75" x14ac:dyDescent="0.2">
      <c r="B611" s="61"/>
      <c r="C611" s="61"/>
      <c r="E611" s="141"/>
      <c r="F611" s="141"/>
      <c r="J611" s="16"/>
      <c r="S611" s="61"/>
      <c r="Z611" s="16"/>
      <c r="AI611" s="61"/>
      <c r="AP611" s="16"/>
      <c r="AY611" s="61"/>
      <c r="BF611" s="16"/>
      <c r="BO611" s="61"/>
      <c r="BP611" s="16"/>
      <c r="BR611" s="16"/>
      <c r="BS611" s="61"/>
      <c r="BT611" s="16"/>
      <c r="BV611" s="16"/>
      <c r="BW611" s="61"/>
      <c r="BX611" s="16"/>
      <c r="BZ611" s="16"/>
    </row>
    <row r="612" spans="2:78" ht="12.75" x14ac:dyDescent="0.2">
      <c r="B612" s="61"/>
      <c r="C612" s="61"/>
      <c r="E612" s="141"/>
      <c r="F612" s="141"/>
      <c r="J612" s="16"/>
      <c r="S612" s="61"/>
      <c r="Z612" s="16"/>
      <c r="AI612" s="61"/>
      <c r="AP612" s="16"/>
      <c r="AY612" s="61"/>
      <c r="BF612" s="16"/>
      <c r="BO612" s="61"/>
      <c r="BP612" s="16"/>
      <c r="BR612" s="16"/>
      <c r="BS612" s="61"/>
      <c r="BT612" s="16"/>
      <c r="BV612" s="16"/>
      <c r="BW612" s="61"/>
      <c r="BX612" s="16"/>
      <c r="BZ612" s="16"/>
    </row>
    <row r="613" spans="2:78" ht="12.75" x14ac:dyDescent="0.2">
      <c r="B613" s="61"/>
      <c r="C613" s="61"/>
      <c r="E613" s="141"/>
      <c r="F613" s="141"/>
      <c r="J613" s="16"/>
      <c r="S613" s="61"/>
      <c r="Z613" s="16"/>
      <c r="AI613" s="61"/>
      <c r="AP613" s="16"/>
      <c r="AY613" s="61"/>
      <c r="BF613" s="16"/>
      <c r="BO613" s="61"/>
      <c r="BP613" s="16"/>
      <c r="BR613" s="16"/>
      <c r="BS613" s="61"/>
      <c r="BT613" s="16"/>
      <c r="BV613" s="16"/>
      <c r="BW613" s="61"/>
      <c r="BX613" s="16"/>
      <c r="BZ613" s="16"/>
    </row>
    <row r="614" spans="2:78" ht="12.75" x14ac:dyDescent="0.2">
      <c r="B614" s="61"/>
      <c r="C614" s="61"/>
      <c r="E614" s="141"/>
      <c r="F614" s="141"/>
      <c r="J614" s="16"/>
      <c r="S614" s="61"/>
      <c r="Z614" s="16"/>
      <c r="AI614" s="61"/>
      <c r="AP614" s="16"/>
      <c r="AY614" s="61"/>
      <c r="BF614" s="16"/>
      <c r="BO614" s="61"/>
      <c r="BP614" s="16"/>
      <c r="BR614" s="16"/>
      <c r="BS614" s="61"/>
      <c r="BT614" s="16"/>
      <c r="BV614" s="16"/>
      <c r="BW614" s="61"/>
      <c r="BX614" s="16"/>
      <c r="BZ614" s="16"/>
    </row>
    <row r="615" spans="2:78" ht="12.75" x14ac:dyDescent="0.2">
      <c r="B615" s="61"/>
      <c r="C615" s="61"/>
      <c r="E615" s="141"/>
      <c r="F615" s="141"/>
      <c r="J615" s="16"/>
      <c r="S615" s="61"/>
      <c r="Z615" s="16"/>
      <c r="AI615" s="61"/>
      <c r="AP615" s="16"/>
      <c r="AY615" s="61"/>
      <c r="BF615" s="16"/>
      <c r="BO615" s="61"/>
      <c r="BP615" s="16"/>
      <c r="BR615" s="16"/>
      <c r="BS615" s="61"/>
      <c r="BT615" s="16"/>
      <c r="BV615" s="16"/>
      <c r="BW615" s="61"/>
      <c r="BX615" s="16"/>
      <c r="BZ615" s="16"/>
    </row>
    <row r="616" spans="2:78" ht="12.75" x14ac:dyDescent="0.2">
      <c r="B616" s="61"/>
      <c r="C616" s="61"/>
      <c r="E616" s="141"/>
      <c r="F616" s="141"/>
      <c r="J616" s="16"/>
      <c r="S616" s="61"/>
      <c r="Z616" s="16"/>
      <c r="AI616" s="61"/>
      <c r="AP616" s="16"/>
      <c r="AY616" s="61"/>
      <c r="BF616" s="16"/>
      <c r="BO616" s="61"/>
      <c r="BP616" s="16"/>
      <c r="BR616" s="16"/>
      <c r="BS616" s="61"/>
      <c r="BT616" s="16"/>
      <c r="BV616" s="16"/>
      <c r="BW616" s="61"/>
      <c r="BX616" s="16"/>
      <c r="BZ616" s="16"/>
    </row>
    <row r="617" spans="2:78" ht="12.75" x14ac:dyDescent="0.2">
      <c r="B617" s="61"/>
      <c r="C617" s="61"/>
      <c r="E617" s="141"/>
      <c r="F617" s="141"/>
      <c r="J617" s="16"/>
      <c r="S617" s="61"/>
      <c r="Z617" s="16"/>
      <c r="AI617" s="61"/>
      <c r="AP617" s="16"/>
      <c r="AY617" s="61"/>
      <c r="BF617" s="16"/>
      <c r="BO617" s="61"/>
      <c r="BP617" s="16"/>
      <c r="BR617" s="16"/>
      <c r="BS617" s="61"/>
      <c r="BT617" s="16"/>
      <c r="BV617" s="16"/>
      <c r="BW617" s="61"/>
      <c r="BX617" s="16"/>
      <c r="BZ617" s="16"/>
    </row>
    <row r="618" spans="2:78" ht="12.75" x14ac:dyDescent="0.2">
      <c r="B618" s="61"/>
      <c r="C618" s="61"/>
      <c r="E618" s="141"/>
      <c r="F618" s="141"/>
      <c r="J618" s="16"/>
      <c r="S618" s="61"/>
      <c r="Z618" s="16"/>
      <c r="AI618" s="61"/>
      <c r="AP618" s="16"/>
      <c r="AY618" s="61"/>
      <c r="BF618" s="16"/>
      <c r="BO618" s="61"/>
      <c r="BP618" s="16"/>
      <c r="BR618" s="16"/>
      <c r="BS618" s="61"/>
      <c r="BT618" s="16"/>
      <c r="BV618" s="16"/>
      <c r="BW618" s="61"/>
      <c r="BX618" s="16"/>
      <c r="BZ618" s="16"/>
    </row>
    <row r="619" spans="2:78" ht="12.75" x14ac:dyDescent="0.2">
      <c r="B619" s="61"/>
      <c r="C619" s="61"/>
      <c r="E619" s="141"/>
      <c r="F619" s="141"/>
      <c r="J619" s="16"/>
      <c r="S619" s="61"/>
      <c r="Z619" s="16"/>
      <c r="AI619" s="61"/>
      <c r="AP619" s="16"/>
      <c r="AY619" s="61"/>
      <c r="BF619" s="16"/>
      <c r="BO619" s="61"/>
      <c r="BP619" s="16"/>
      <c r="BR619" s="16"/>
      <c r="BS619" s="61"/>
      <c r="BT619" s="16"/>
      <c r="BV619" s="16"/>
      <c r="BW619" s="61"/>
      <c r="BX619" s="16"/>
      <c r="BZ619" s="16"/>
    </row>
    <row r="620" spans="2:78" ht="12.75" x14ac:dyDescent="0.2">
      <c r="B620" s="61"/>
      <c r="C620" s="61"/>
      <c r="E620" s="141"/>
      <c r="F620" s="141"/>
      <c r="J620" s="16"/>
      <c r="S620" s="61"/>
      <c r="Z620" s="16"/>
      <c r="AI620" s="61"/>
      <c r="AP620" s="16"/>
      <c r="AY620" s="61"/>
      <c r="BF620" s="16"/>
      <c r="BO620" s="61"/>
      <c r="BP620" s="16"/>
      <c r="BR620" s="16"/>
      <c r="BS620" s="61"/>
      <c r="BT620" s="16"/>
      <c r="BV620" s="16"/>
      <c r="BW620" s="61"/>
      <c r="BX620" s="16"/>
      <c r="BZ620" s="16"/>
    </row>
    <row r="621" spans="2:78" ht="12.75" x14ac:dyDescent="0.2">
      <c r="B621" s="61"/>
      <c r="C621" s="61"/>
      <c r="E621" s="141"/>
      <c r="F621" s="141"/>
      <c r="J621" s="16"/>
      <c r="S621" s="61"/>
      <c r="Z621" s="16"/>
      <c r="AI621" s="61"/>
      <c r="AP621" s="16"/>
      <c r="AY621" s="61"/>
      <c r="BF621" s="16"/>
      <c r="BO621" s="61"/>
      <c r="BP621" s="16"/>
      <c r="BR621" s="16"/>
      <c r="BS621" s="61"/>
      <c r="BT621" s="16"/>
      <c r="BV621" s="16"/>
      <c r="BW621" s="61"/>
      <c r="BX621" s="16"/>
      <c r="BZ621" s="16"/>
    </row>
    <row r="622" spans="2:78" ht="12.75" x14ac:dyDescent="0.2">
      <c r="B622" s="61"/>
      <c r="C622" s="61"/>
      <c r="E622" s="141"/>
      <c r="F622" s="141"/>
      <c r="J622" s="16"/>
      <c r="S622" s="61"/>
      <c r="Z622" s="16"/>
      <c r="AI622" s="61"/>
      <c r="AP622" s="16"/>
      <c r="AY622" s="61"/>
      <c r="BF622" s="16"/>
      <c r="BO622" s="61"/>
      <c r="BP622" s="16"/>
      <c r="BR622" s="16"/>
      <c r="BS622" s="61"/>
      <c r="BT622" s="16"/>
      <c r="BV622" s="16"/>
      <c r="BW622" s="61"/>
      <c r="BX622" s="16"/>
      <c r="BZ622" s="16"/>
    </row>
    <row r="623" spans="2:78" ht="12.75" x14ac:dyDescent="0.2">
      <c r="B623" s="61"/>
      <c r="C623" s="61"/>
      <c r="E623" s="141"/>
      <c r="F623" s="141"/>
      <c r="J623" s="16"/>
      <c r="S623" s="61"/>
      <c r="Z623" s="16"/>
      <c r="AI623" s="61"/>
      <c r="AP623" s="16"/>
      <c r="AY623" s="61"/>
      <c r="BF623" s="16"/>
      <c r="BO623" s="61"/>
      <c r="BP623" s="16"/>
      <c r="BR623" s="16"/>
      <c r="BS623" s="61"/>
      <c r="BT623" s="16"/>
      <c r="BV623" s="16"/>
      <c r="BW623" s="61"/>
      <c r="BX623" s="16"/>
      <c r="BZ623" s="16"/>
    </row>
    <row r="624" spans="2:78" ht="12.75" x14ac:dyDescent="0.2">
      <c r="B624" s="61"/>
      <c r="C624" s="61"/>
      <c r="E624" s="141"/>
      <c r="F624" s="141"/>
      <c r="J624" s="16"/>
      <c r="S624" s="61"/>
      <c r="Z624" s="16"/>
      <c r="AI624" s="61"/>
      <c r="AP624" s="16"/>
      <c r="AY624" s="61"/>
      <c r="BF624" s="16"/>
      <c r="BO624" s="61"/>
      <c r="BP624" s="16"/>
      <c r="BR624" s="16"/>
      <c r="BS624" s="61"/>
      <c r="BT624" s="16"/>
      <c r="BV624" s="16"/>
      <c r="BW624" s="61"/>
      <c r="BX624" s="16"/>
      <c r="BZ624" s="16"/>
    </row>
    <row r="625" spans="2:78" ht="12.75" x14ac:dyDescent="0.2">
      <c r="B625" s="61"/>
      <c r="C625" s="61"/>
      <c r="E625" s="141"/>
      <c r="F625" s="141"/>
      <c r="J625" s="16"/>
      <c r="S625" s="61"/>
      <c r="Z625" s="16"/>
      <c r="AI625" s="61"/>
      <c r="AP625" s="16"/>
      <c r="AY625" s="61"/>
      <c r="BF625" s="16"/>
      <c r="BO625" s="61"/>
      <c r="BP625" s="16"/>
      <c r="BR625" s="16"/>
      <c r="BS625" s="61"/>
      <c r="BT625" s="16"/>
      <c r="BV625" s="16"/>
      <c r="BW625" s="61"/>
      <c r="BX625" s="16"/>
      <c r="BZ625" s="16"/>
    </row>
    <row r="626" spans="2:78" ht="12.75" x14ac:dyDescent="0.2">
      <c r="B626" s="61"/>
      <c r="C626" s="61"/>
      <c r="E626" s="141"/>
      <c r="F626" s="141"/>
      <c r="J626" s="16"/>
      <c r="S626" s="61"/>
      <c r="Z626" s="16"/>
      <c r="AI626" s="61"/>
      <c r="AP626" s="16"/>
      <c r="AY626" s="61"/>
      <c r="BF626" s="16"/>
      <c r="BO626" s="61"/>
      <c r="BP626" s="16"/>
      <c r="BR626" s="16"/>
      <c r="BS626" s="61"/>
      <c r="BT626" s="16"/>
      <c r="BV626" s="16"/>
      <c r="BW626" s="61"/>
      <c r="BX626" s="16"/>
      <c r="BZ626" s="16"/>
    </row>
    <row r="627" spans="2:78" ht="12.75" x14ac:dyDescent="0.2">
      <c r="B627" s="61"/>
      <c r="C627" s="61"/>
      <c r="E627" s="141"/>
      <c r="F627" s="141"/>
      <c r="J627" s="16"/>
      <c r="S627" s="61"/>
      <c r="Z627" s="16"/>
      <c r="AI627" s="61"/>
      <c r="AP627" s="16"/>
      <c r="AY627" s="61"/>
      <c r="BF627" s="16"/>
      <c r="BO627" s="61"/>
      <c r="BP627" s="16"/>
      <c r="BR627" s="16"/>
      <c r="BS627" s="61"/>
      <c r="BT627" s="16"/>
      <c r="BV627" s="16"/>
      <c r="BW627" s="61"/>
      <c r="BX627" s="16"/>
      <c r="BZ627" s="16"/>
    </row>
    <row r="628" spans="2:78" ht="12.75" x14ac:dyDescent="0.2">
      <c r="B628" s="61"/>
      <c r="C628" s="61"/>
      <c r="E628" s="141"/>
      <c r="F628" s="141"/>
      <c r="J628" s="16"/>
      <c r="S628" s="61"/>
      <c r="Z628" s="16"/>
      <c r="AI628" s="61"/>
      <c r="AP628" s="16"/>
      <c r="AY628" s="61"/>
      <c r="BF628" s="16"/>
      <c r="BO628" s="61"/>
      <c r="BP628" s="16"/>
      <c r="BR628" s="16"/>
      <c r="BS628" s="61"/>
      <c r="BT628" s="16"/>
      <c r="BV628" s="16"/>
      <c r="BW628" s="61"/>
      <c r="BX628" s="16"/>
      <c r="BZ628" s="16"/>
    </row>
    <row r="629" spans="2:78" ht="12.75" x14ac:dyDescent="0.2">
      <c r="B629" s="61"/>
      <c r="C629" s="61"/>
      <c r="E629" s="141"/>
      <c r="F629" s="141"/>
      <c r="J629" s="16"/>
      <c r="S629" s="61"/>
      <c r="Z629" s="16"/>
      <c r="AI629" s="61"/>
      <c r="AP629" s="16"/>
      <c r="AY629" s="61"/>
      <c r="BF629" s="16"/>
      <c r="BO629" s="61"/>
      <c r="BP629" s="16"/>
      <c r="BR629" s="16"/>
      <c r="BS629" s="61"/>
      <c r="BT629" s="16"/>
      <c r="BV629" s="16"/>
      <c r="BW629" s="61"/>
      <c r="BX629" s="16"/>
      <c r="BZ629" s="16"/>
    </row>
    <row r="630" spans="2:78" ht="12.75" x14ac:dyDescent="0.2">
      <c r="B630" s="61"/>
      <c r="C630" s="61"/>
      <c r="E630" s="141"/>
      <c r="F630" s="141"/>
      <c r="J630" s="16"/>
      <c r="S630" s="61"/>
      <c r="Z630" s="16"/>
      <c r="AI630" s="61"/>
      <c r="AP630" s="16"/>
      <c r="AY630" s="61"/>
      <c r="BF630" s="16"/>
      <c r="BO630" s="61"/>
      <c r="BP630" s="16"/>
      <c r="BR630" s="16"/>
      <c r="BS630" s="61"/>
      <c r="BT630" s="16"/>
      <c r="BV630" s="16"/>
      <c r="BW630" s="61"/>
      <c r="BX630" s="16"/>
      <c r="BZ630" s="16"/>
    </row>
    <row r="631" spans="2:78" ht="12.75" x14ac:dyDescent="0.2">
      <c r="B631" s="61"/>
      <c r="C631" s="61"/>
      <c r="E631" s="141"/>
      <c r="F631" s="141"/>
      <c r="J631" s="16"/>
      <c r="S631" s="61"/>
      <c r="Z631" s="16"/>
      <c r="AI631" s="61"/>
      <c r="AP631" s="16"/>
      <c r="AY631" s="61"/>
      <c r="BF631" s="16"/>
      <c r="BO631" s="61"/>
      <c r="BP631" s="16"/>
      <c r="BR631" s="16"/>
      <c r="BS631" s="61"/>
      <c r="BT631" s="16"/>
      <c r="BV631" s="16"/>
      <c r="BW631" s="61"/>
      <c r="BX631" s="16"/>
      <c r="BZ631" s="16"/>
    </row>
    <row r="632" spans="2:78" ht="12.75" x14ac:dyDescent="0.2">
      <c r="B632" s="61"/>
      <c r="C632" s="61"/>
      <c r="E632" s="141"/>
      <c r="F632" s="141"/>
      <c r="J632" s="16"/>
      <c r="S632" s="61"/>
      <c r="Z632" s="16"/>
      <c r="AI632" s="61"/>
      <c r="AP632" s="16"/>
      <c r="AY632" s="61"/>
      <c r="BF632" s="16"/>
      <c r="BO632" s="61"/>
      <c r="BP632" s="16"/>
      <c r="BR632" s="16"/>
      <c r="BS632" s="61"/>
      <c r="BT632" s="16"/>
      <c r="BV632" s="16"/>
      <c r="BW632" s="61"/>
      <c r="BX632" s="16"/>
      <c r="BZ632" s="16"/>
    </row>
    <row r="633" spans="2:78" ht="12.75" x14ac:dyDescent="0.2">
      <c r="B633" s="61"/>
      <c r="C633" s="61"/>
      <c r="E633" s="141"/>
      <c r="F633" s="141"/>
      <c r="J633" s="16"/>
      <c r="S633" s="61"/>
      <c r="Z633" s="16"/>
      <c r="AI633" s="61"/>
      <c r="AP633" s="16"/>
      <c r="AY633" s="61"/>
      <c r="BF633" s="16"/>
      <c r="BO633" s="61"/>
      <c r="BP633" s="16"/>
      <c r="BR633" s="16"/>
      <c r="BS633" s="61"/>
      <c r="BT633" s="16"/>
      <c r="BV633" s="16"/>
      <c r="BW633" s="61"/>
      <c r="BX633" s="16"/>
      <c r="BZ633" s="16"/>
    </row>
    <row r="634" spans="2:78" ht="12.75" x14ac:dyDescent="0.2">
      <c r="B634" s="61"/>
      <c r="C634" s="61"/>
      <c r="E634" s="141"/>
      <c r="F634" s="141"/>
      <c r="J634" s="16"/>
      <c r="S634" s="61"/>
      <c r="Z634" s="16"/>
      <c r="AI634" s="61"/>
      <c r="AP634" s="16"/>
      <c r="AY634" s="61"/>
      <c r="BF634" s="16"/>
      <c r="BO634" s="61"/>
      <c r="BP634" s="16"/>
      <c r="BR634" s="16"/>
      <c r="BS634" s="61"/>
      <c r="BT634" s="16"/>
      <c r="BV634" s="16"/>
      <c r="BW634" s="61"/>
      <c r="BX634" s="16"/>
      <c r="BZ634" s="16"/>
    </row>
    <row r="635" spans="2:78" ht="12.75" x14ac:dyDescent="0.2">
      <c r="B635" s="61"/>
      <c r="C635" s="61"/>
      <c r="E635" s="141"/>
      <c r="F635" s="141"/>
      <c r="J635" s="16"/>
      <c r="S635" s="61"/>
      <c r="Z635" s="16"/>
      <c r="AI635" s="61"/>
      <c r="AP635" s="16"/>
      <c r="AY635" s="61"/>
      <c r="BF635" s="16"/>
      <c r="BO635" s="61"/>
      <c r="BP635" s="16"/>
      <c r="BR635" s="16"/>
      <c r="BS635" s="61"/>
      <c r="BT635" s="16"/>
      <c r="BV635" s="16"/>
      <c r="BW635" s="61"/>
      <c r="BX635" s="16"/>
      <c r="BZ635" s="16"/>
    </row>
    <row r="636" spans="2:78" ht="12.75" x14ac:dyDescent="0.2">
      <c r="B636" s="61"/>
      <c r="C636" s="61"/>
      <c r="E636" s="141"/>
      <c r="F636" s="141"/>
      <c r="J636" s="16"/>
      <c r="S636" s="61"/>
      <c r="Z636" s="16"/>
      <c r="AI636" s="61"/>
      <c r="AP636" s="16"/>
      <c r="AY636" s="61"/>
      <c r="BF636" s="16"/>
      <c r="BO636" s="61"/>
      <c r="BP636" s="16"/>
      <c r="BR636" s="16"/>
      <c r="BS636" s="61"/>
      <c r="BT636" s="16"/>
      <c r="BV636" s="16"/>
      <c r="BW636" s="61"/>
      <c r="BX636" s="16"/>
      <c r="BZ636" s="16"/>
    </row>
    <row r="637" spans="2:78" ht="12.75" x14ac:dyDescent="0.2">
      <c r="B637" s="61"/>
      <c r="C637" s="61"/>
      <c r="E637" s="141"/>
      <c r="F637" s="141"/>
      <c r="J637" s="16"/>
      <c r="S637" s="61"/>
      <c r="Z637" s="16"/>
      <c r="AI637" s="61"/>
      <c r="AP637" s="16"/>
      <c r="AY637" s="61"/>
      <c r="BF637" s="16"/>
      <c r="BO637" s="61"/>
      <c r="BP637" s="16"/>
      <c r="BR637" s="16"/>
      <c r="BS637" s="61"/>
      <c r="BT637" s="16"/>
      <c r="BV637" s="16"/>
      <c r="BW637" s="61"/>
      <c r="BX637" s="16"/>
      <c r="BZ637" s="16"/>
    </row>
    <row r="638" spans="2:78" ht="12.75" x14ac:dyDescent="0.2">
      <c r="B638" s="61"/>
      <c r="C638" s="61"/>
      <c r="E638" s="141"/>
      <c r="F638" s="141"/>
      <c r="J638" s="16"/>
      <c r="S638" s="61"/>
      <c r="Z638" s="16"/>
      <c r="AI638" s="61"/>
      <c r="AP638" s="16"/>
      <c r="AY638" s="61"/>
      <c r="BF638" s="16"/>
      <c r="BO638" s="61"/>
      <c r="BP638" s="16"/>
      <c r="BR638" s="16"/>
      <c r="BS638" s="61"/>
      <c r="BT638" s="16"/>
      <c r="BV638" s="16"/>
      <c r="BW638" s="61"/>
      <c r="BX638" s="16"/>
      <c r="BZ638" s="16"/>
    </row>
    <row r="639" spans="2:78" ht="12.75" x14ac:dyDescent="0.2">
      <c r="B639" s="61"/>
      <c r="C639" s="61"/>
      <c r="E639" s="141"/>
      <c r="F639" s="141"/>
      <c r="J639" s="16"/>
      <c r="S639" s="61"/>
      <c r="Z639" s="16"/>
      <c r="AI639" s="61"/>
      <c r="AP639" s="16"/>
      <c r="AY639" s="61"/>
      <c r="BF639" s="16"/>
      <c r="BO639" s="61"/>
      <c r="BP639" s="16"/>
      <c r="BR639" s="16"/>
      <c r="BS639" s="61"/>
      <c r="BT639" s="16"/>
      <c r="BV639" s="16"/>
      <c r="BW639" s="61"/>
      <c r="BX639" s="16"/>
      <c r="BZ639" s="16"/>
    </row>
    <row r="640" spans="2:78" ht="12.75" x14ac:dyDescent="0.2">
      <c r="B640" s="61"/>
      <c r="C640" s="61"/>
      <c r="E640" s="141"/>
      <c r="F640" s="141"/>
      <c r="J640" s="16"/>
      <c r="S640" s="61"/>
      <c r="Z640" s="16"/>
      <c r="AI640" s="61"/>
      <c r="AP640" s="16"/>
      <c r="AY640" s="61"/>
      <c r="BF640" s="16"/>
      <c r="BO640" s="61"/>
      <c r="BP640" s="16"/>
      <c r="BR640" s="16"/>
      <c r="BS640" s="61"/>
      <c r="BT640" s="16"/>
      <c r="BV640" s="16"/>
      <c r="BW640" s="61"/>
      <c r="BX640" s="16"/>
      <c r="BZ640" s="16"/>
    </row>
    <row r="641" spans="2:78" ht="12.75" x14ac:dyDescent="0.2">
      <c r="B641" s="61"/>
      <c r="C641" s="61"/>
      <c r="E641" s="141"/>
      <c r="F641" s="141"/>
      <c r="J641" s="16"/>
      <c r="S641" s="61"/>
      <c r="Z641" s="16"/>
      <c r="AI641" s="61"/>
      <c r="AP641" s="16"/>
      <c r="AY641" s="61"/>
      <c r="BF641" s="16"/>
      <c r="BO641" s="61"/>
      <c r="BP641" s="16"/>
      <c r="BR641" s="16"/>
      <c r="BS641" s="61"/>
      <c r="BT641" s="16"/>
      <c r="BV641" s="16"/>
      <c r="BW641" s="61"/>
      <c r="BX641" s="16"/>
      <c r="BZ641" s="16"/>
    </row>
    <row r="642" spans="2:78" ht="12.75" x14ac:dyDescent="0.2">
      <c r="B642" s="61"/>
      <c r="C642" s="61"/>
      <c r="E642" s="141"/>
      <c r="F642" s="141"/>
      <c r="J642" s="16"/>
      <c r="S642" s="61"/>
      <c r="Z642" s="16"/>
      <c r="AI642" s="61"/>
      <c r="AP642" s="16"/>
      <c r="AY642" s="61"/>
      <c r="BF642" s="16"/>
      <c r="BO642" s="61"/>
      <c r="BP642" s="16"/>
      <c r="BR642" s="16"/>
      <c r="BS642" s="61"/>
      <c r="BT642" s="16"/>
      <c r="BV642" s="16"/>
      <c r="BW642" s="61"/>
      <c r="BX642" s="16"/>
      <c r="BZ642" s="16"/>
    </row>
    <row r="643" spans="2:78" ht="12.75" x14ac:dyDescent="0.2">
      <c r="B643" s="61"/>
      <c r="C643" s="61"/>
      <c r="E643" s="141"/>
      <c r="F643" s="141"/>
      <c r="J643" s="16"/>
      <c r="S643" s="61"/>
      <c r="Z643" s="16"/>
      <c r="AI643" s="61"/>
      <c r="AP643" s="16"/>
      <c r="AY643" s="61"/>
      <c r="BF643" s="16"/>
      <c r="BO643" s="61"/>
      <c r="BP643" s="16"/>
      <c r="BR643" s="16"/>
      <c r="BS643" s="61"/>
      <c r="BT643" s="16"/>
      <c r="BV643" s="16"/>
      <c r="BW643" s="61"/>
      <c r="BX643" s="16"/>
      <c r="BZ643" s="16"/>
    </row>
    <row r="644" spans="2:78" ht="12.75" x14ac:dyDescent="0.2">
      <c r="B644" s="61"/>
      <c r="C644" s="61"/>
      <c r="E644" s="141"/>
      <c r="F644" s="141"/>
      <c r="J644" s="16"/>
      <c r="S644" s="61"/>
      <c r="Z644" s="16"/>
      <c r="AI644" s="61"/>
      <c r="AP644" s="16"/>
      <c r="AY644" s="61"/>
      <c r="BF644" s="16"/>
      <c r="BO644" s="61"/>
      <c r="BP644" s="16"/>
      <c r="BR644" s="16"/>
      <c r="BS644" s="61"/>
      <c r="BT644" s="16"/>
      <c r="BV644" s="16"/>
      <c r="BW644" s="61"/>
      <c r="BX644" s="16"/>
      <c r="BZ644" s="16"/>
    </row>
    <row r="645" spans="2:78" ht="12.75" x14ac:dyDescent="0.2">
      <c r="B645" s="61"/>
      <c r="C645" s="61"/>
      <c r="E645" s="141"/>
      <c r="F645" s="141"/>
      <c r="J645" s="16"/>
      <c r="S645" s="61"/>
      <c r="Z645" s="16"/>
      <c r="AI645" s="61"/>
      <c r="AP645" s="16"/>
      <c r="AY645" s="61"/>
      <c r="BF645" s="16"/>
      <c r="BO645" s="61"/>
      <c r="BP645" s="16"/>
      <c r="BR645" s="16"/>
      <c r="BS645" s="61"/>
      <c r="BT645" s="16"/>
      <c r="BV645" s="16"/>
      <c r="BW645" s="61"/>
      <c r="BX645" s="16"/>
      <c r="BZ645" s="16"/>
    </row>
    <row r="646" spans="2:78" ht="12.75" x14ac:dyDescent="0.2">
      <c r="B646" s="61"/>
      <c r="C646" s="61"/>
      <c r="E646" s="141"/>
      <c r="F646" s="141"/>
      <c r="J646" s="16"/>
      <c r="S646" s="61"/>
      <c r="Z646" s="16"/>
      <c r="AI646" s="61"/>
      <c r="AP646" s="16"/>
      <c r="AY646" s="61"/>
      <c r="BF646" s="16"/>
      <c r="BO646" s="61"/>
      <c r="BP646" s="16"/>
      <c r="BR646" s="16"/>
      <c r="BS646" s="61"/>
      <c r="BT646" s="16"/>
      <c r="BV646" s="16"/>
      <c r="BW646" s="61"/>
      <c r="BX646" s="16"/>
      <c r="BZ646" s="16"/>
    </row>
    <row r="647" spans="2:78" ht="12.75" x14ac:dyDescent="0.2">
      <c r="B647" s="61"/>
      <c r="C647" s="61"/>
      <c r="E647" s="141"/>
      <c r="F647" s="141"/>
      <c r="J647" s="16"/>
      <c r="S647" s="61"/>
      <c r="Z647" s="16"/>
      <c r="AI647" s="61"/>
      <c r="AP647" s="16"/>
      <c r="AY647" s="61"/>
      <c r="BF647" s="16"/>
      <c r="BO647" s="61"/>
      <c r="BP647" s="16"/>
      <c r="BR647" s="16"/>
      <c r="BS647" s="61"/>
      <c r="BT647" s="16"/>
      <c r="BV647" s="16"/>
      <c r="BW647" s="61"/>
      <c r="BX647" s="16"/>
      <c r="BZ647" s="16"/>
    </row>
    <row r="648" spans="2:78" ht="12.75" x14ac:dyDescent="0.2">
      <c r="B648" s="61"/>
      <c r="C648" s="61"/>
      <c r="E648" s="141"/>
      <c r="F648" s="141"/>
      <c r="J648" s="16"/>
      <c r="S648" s="61"/>
      <c r="Z648" s="16"/>
      <c r="AI648" s="61"/>
      <c r="AP648" s="16"/>
      <c r="AY648" s="61"/>
      <c r="BF648" s="16"/>
      <c r="BO648" s="61"/>
      <c r="BP648" s="16"/>
      <c r="BR648" s="16"/>
      <c r="BS648" s="61"/>
      <c r="BT648" s="16"/>
      <c r="BV648" s="16"/>
      <c r="BW648" s="61"/>
      <c r="BX648" s="16"/>
      <c r="BZ648" s="16"/>
    </row>
    <row r="649" spans="2:78" ht="12.75" x14ac:dyDescent="0.2">
      <c r="B649" s="61"/>
      <c r="C649" s="61"/>
      <c r="E649" s="141"/>
      <c r="F649" s="141"/>
      <c r="J649" s="16"/>
      <c r="S649" s="61"/>
      <c r="Z649" s="16"/>
      <c r="AI649" s="61"/>
      <c r="AP649" s="16"/>
      <c r="AY649" s="61"/>
      <c r="BF649" s="16"/>
      <c r="BO649" s="61"/>
      <c r="BP649" s="16"/>
      <c r="BR649" s="16"/>
      <c r="BS649" s="61"/>
      <c r="BT649" s="16"/>
      <c r="BV649" s="16"/>
      <c r="BW649" s="61"/>
      <c r="BX649" s="16"/>
      <c r="BZ649" s="16"/>
    </row>
    <row r="650" spans="2:78" ht="12.75" x14ac:dyDescent="0.2">
      <c r="B650" s="61"/>
      <c r="C650" s="61"/>
      <c r="E650" s="141"/>
      <c r="F650" s="141"/>
      <c r="J650" s="16"/>
      <c r="S650" s="61"/>
      <c r="Z650" s="16"/>
      <c r="AI650" s="61"/>
      <c r="AP650" s="16"/>
      <c r="AY650" s="61"/>
      <c r="BF650" s="16"/>
      <c r="BO650" s="61"/>
      <c r="BP650" s="16"/>
      <c r="BR650" s="16"/>
      <c r="BS650" s="61"/>
      <c r="BT650" s="16"/>
      <c r="BV650" s="16"/>
      <c r="BW650" s="61"/>
      <c r="BX650" s="16"/>
      <c r="BZ650" s="16"/>
    </row>
    <row r="651" spans="2:78" ht="12.75" x14ac:dyDescent="0.2">
      <c r="B651" s="61"/>
      <c r="C651" s="61"/>
      <c r="E651" s="141"/>
      <c r="F651" s="141"/>
      <c r="J651" s="16"/>
      <c r="S651" s="61"/>
      <c r="Z651" s="16"/>
      <c r="AI651" s="61"/>
      <c r="AP651" s="16"/>
      <c r="AY651" s="61"/>
      <c r="BF651" s="16"/>
      <c r="BO651" s="61"/>
      <c r="BP651" s="16"/>
      <c r="BR651" s="16"/>
      <c r="BS651" s="61"/>
      <c r="BT651" s="16"/>
      <c r="BV651" s="16"/>
      <c r="BW651" s="61"/>
      <c r="BX651" s="16"/>
      <c r="BZ651" s="16"/>
    </row>
    <row r="652" spans="2:78" ht="12.75" x14ac:dyDescent="0.2">
      <c r="B652" s="61"/>
      <c r="C652" s="61"/>
      <c r="E652" s="141"/>
      <c r="F652" s="141"/>
      <c r="J652" s="16"/>
      <c r="S652" s="61"/>
      <c r="Z652" s="16"/>
      <c r="AI652" s="61"/>
      <c r="AP652" s="16"/>
      <c r="AY652" s="61"/>
      <c r="BF652" s="16"/>
      <c r="BO652" s="61"/>
      <c r="BP652" s="16"/>
      <c r="BR652" s="16"/>
      <c r="BS652" s="61"/>
      <c r="BT652" s="16"/>
      <c r="BV652" s="16"/>
      <c r="BW652" s="61"/>
      <c r="BX652" s="16"/>
      <c r="BZ652" s="16"/>
    </row>
    <row r="653" spans="2:78" ht="12.75" x14ac:dyDescent="0.2">
      <c r="B653" s="61"/>
      <c r="C653" s="61"/>
      <c r="E653" s="141"/>
      <c r="F653" s="141"/>
      <c r="J653" s="16"/>
      <c r="S653" s="61"/>
      <c r="Z653" s="16"/>
      <c r="AI653" s="61"/>
      <c r="AP653" s="16"/>
      <c r="AY653" s="61"/>
      <c r="BF653" s="16"/>
      <c r="BO653" s="61"/>
      <c r="BP653" s="16"/>
      <c r="BR653" s="16"/>
      <c r="BS653" s="61"/>
      <c r="BT653" s="16"/>
      <c r="BV653" s="16"/>
      <c r="BW653" s="61"/>
      <c r="BX653" s="16"/>
      <c r="BZ653" s="16"/>
    </row>
    <row r="654" spans="2:78" ht="12.75" x14ac:dyDescent="0.2">
      <c r="B654" s="61"/>
      <c r="C654" s="61"/>
      <c r="E654" s="141"/>
      <c r="F654" s="141"/>
      <c r="J654" s="16"/>
      <c r="S654" s="61"/>
      <c r="Z654" s="16"/>
      <c r="AI654" s="61"/>
      <c r="AP654" s="16"/>
      <c r="AY654" s="61"/>
      <c r="BF654" s="16"/>
      <c r="BO654" s="61"/>
      <c r="BP654" s="16"/>
      <c r="BR654" s="16"/>
      <c r="BS654" s="61"/>
      <c r="BT654" s="16"/>
      <c r="BV654" s="16"/>
      <c r="BW654" s="61"/>
      <c r="BX654" s="16"/>
      <c r="BZ654" s="16"/>
    </row>
    <row r="655" spans="2:78" ht="12.75" x14ac:dyDescent="0.2">
      <c r="B655" s="61"/>
      <c r="C655" s="61"/>
      <c r="E655" s="141"/>
      <c r="F655" s="141"/>
      <c r="J655" s="16"/>
      <c r="S655" s="61"/>
      <c r="Z655" s="16"/>
      <c r="AI655" s="61"/>
      <c r="AP655" s="16"/>
      <c r="AY655" s="61"/>
      <c r="BF655" s="16"/>
      <c r="BO655" s="61"/>
      <c r="BP655" s="16"/>
      <c r="BR655" s="16"/>
      <c r="BS655" s="61"/>
      <c r="BT655" s="16"/>
      <c r="BV655" s="16"/>
      <c r="BW655" s="61"/>
      <c r="BX655" s="16"/>
      <c r="BZ655" s="16"/>
    </row>
    <row r="656" spans="2:78" ht="12.75" x14ac:dyDescent="0.2">
      <c r="B656" s="61"/>
      <c r="C656" s="61"/>
      <c r="E656" s="141"/>
      <c r="F656" s="141"/>
      <c r="J656" s="16"/>
      <c r="S656" s="61"/>
      <c r="Z656" s="16"/>
      <c r="AI656" s="61"/>
      <c r="AP656" s="16"/>
      <c r="AY656" s="61"/>
      <c r="BF656" s="16"/>
      <c r="BO656" s="61"/>
      <c r="BP656" s="16"/>
      <c r="BR656" s="16"/>
      <c r="BS656" s="61"/>
      <c r="BT656" s="16"/>
      <c r="BV656" s="16"/>
      <c r="BW656" s="61"/>
      <c r="BX656" s="16"/>
      <c r="BZ656" s="16"/>
    </row>
    <row r="657" spans="2:78" ht="12.75" x14ac:dyDescent="0.2">
      <c r="B657" s="61"/>
      <c r="C657" s="61"/>
      <c r="E657" s="141"/>
      <c r="F657" s="141"/>
      <c r="J657" s="16"/>
      <c r="S657" s="61"/>
      <c r="Z657" s="16"/>
      <c r="AI657" s="61"/>
      <c r="AP657" s="16"/>
      <c r="AY657" s="61"/>
      <c r="BF657" s="16"/>
      <c r="BO657" s="61"/>
      <c r="BP657" s="16"/>
      <c r="BR657" s="16"/>
      <c r="BS657" s="61"/>
      <c r="BT657" s="16"/>
      <c r="BV657" s="16"/>
      <c r="BW657" s="61"/>
      <c r="BX657" s="16"/>
      <c r="BZ657" s="16"/>
    </row>
    <row r="658" spans="2:78" ht="12.75" x14ac:dyDescent="0.2">
      <c r="B658" s="61"/>
      <c r="C658" s="61"/>
      <c r="E658" s="141"/>
      <c r="F658" s="141"/>
      <c r="J658" s="16"/>
      <c r="S658" s="61"/>
      <c r="Z658" s="16"/>
      <c r="AI658" s="61"/>
      <c r="AP658" s="16"/>
      <c r="AY658" s="61"/>
      <c r="BF658" s="16"/>
      <c r="BO658" s="61"/>
      <c r="BP658" s="16"/>
      <c r="BR658" s="16"/>
      <c r="BS658" s="61"/>
      <c r="BT658" s="16"/>
      <c r="BV658" s="16"/>
      <c r="BW658" s="61"/>
      <c r="BX658" s="16"/>
      <c r="BZ658" s="16"/>
    </row>
    <row r="659" spans="2:78" ht="12.75" x14ac:dyDescent="0.2">
      <c r="B659" s="61"/>
      <c r="C659" s="61"/>
      <c r="E659" s="141"/>
      <c r="F659" s="141"/>
      <c r="J659" s="16"/>
      <c r="S659" s="61"/>
      <c r="Z659" s="16"/>
      <c r="AI659" s="61"/>
      <c r="AP659" s="16"/>
      <c r="AY659" s="61"/>
      <c r="BF659" s="16"/>
      <c r="BO659" s="61"/>
      <c r="BP659" s="16"/>
      <c r="BR659" s="16"/>
      <c r="BS659" s="61"/>
      <c r="BT659" s="16"/>
      <c r="BV659" s="16"/>
      <c r="BW659" s="61"/>
      <c r="BX659" s="16"/>
      <c r="BZ659" s="16"/>
    </row>
    <row r="660" spans="2:78" ht="12.75" x14ac:dyDescent="0.2">
      <c r="B660" s="61"/>
      <c r="C660" s="61"/>
      <c r="E660" s="141"/>
      <c r="F660" s="141"/>
      <c r="J660" s="16"/>
      <c r="S660" s="61"/>
      <c r="Z660" s="16"/>
      <c r="AI660" s="61"/>
      <c r="AP660" s="16"/>
      <c r="AY660" s="61"/>
      <c r="BF660" s="16"/>
      <c r="BO660" s="61"/>
      <c r="BP660" s="16"/>
      <c r="BR660" s="16"/>
      <c r="BS660" s="61"/>
      <c r="BT660" s="16"/>
      <c r="BV660" s="16"/>
      <c r="BW660" s="61"/>
      <c r="BX660" s="16"/>
      <c r="BZ660" s="16"/>
    </row>
    <row r="661" spans="2:78" ht="12.75" x14ac:dyDescent="0.2">
      <c r="B661" s="61"/>
      <c r="C661" s="61"/>
      <c r="E661" s="141"/>
      <c r="F661" s="141"/>
      <c r="J661" s="16"/>
      <c r="S661" s="61"/>
      <c r="Z661" s="16"/>
      <c r="AI661" s="61"/>
      <c r="AP661" s="16"/>
      <c r="AY661" s="61"/>
      <c r="BF661" s="16"/>
      <c r="BO661" s="61"/>
      <c r="BP661" s="16"/>
      <c r="BR661" s="16"/>
      <c r="BS661" s="61"/>
      <c r="BT661" s="16"/>
      <c r="BV661" s="16"/>
      <c r="BW661" s="61"/>
      <c r="BX661" s="16"/>
      <c r="BZ661" s="16"/>
    </row>
    <row r="662" spans="2:78" ht="12.75" x14ac:dyDescent="0.2">
      <c r="B662" s="61"/>
      <c r="C662" s="61"/>
      <c r="E662" s="141"/>
      <c r="F662" s="141"/>
      <c r="J662" s="16"/>
      <c r="S662" s="61"/>
      <c r="Z662" s="16"/>
      <c r="AI662" s="61"/>
      <c r="AP662" s="16"/>
      <c r="AY662" s="61"/>
      <c r="BF662" s="16"/>
      <c r="BO662" s="61"/>
      <c r="BP662" s="16"/>
      <c r="BR662" s="16"/>
      <c r="BS662" s="61"/>
      <c r="BT662" s="16"/>
      <c r="BV662" s="16"/>
      <c r="BW662" s="61"/>
      <c r="BX662" s="16"/>
      <c r="BZ662" s="16"/>
    </row>
    <row r="663" spans="2:78" ht="12.75" x14ac:dyDescent="0.2">
      <c r="B663" s="61"/>
      <c r="C663" s="61"/>
      <c r="E663" s="141"/>
      <c r="F663" s="141"/>
      <c r="J663" s="16"/>
      <c r="S663" s="61"/>
      <c r="Z663" s="16"/>
      <c r="AI663" s="61"/>
      <c r="AP663" s="16"/>
      <c r="AY663" s="61"/>
      <c r="BF663" s="16"/>
      <c r="BO663" s="61"/>
      <c r="BP663" s="16"/>
      <c r="BR663" s="16"/>
      <c r="BS663" s="61"/>
      <c r="BT663" s="16"/>
      <c r="BV663" s="16"/>
      <c r="BW663" s="61"/>
      <c r="BX663" s="16"/>
      <c r="BZ663" s="16"/>
    </row>
    <row r="664" spans="2:78" ht="12.75" x14ac:dyDescent="0.2">
      <c r="B664" s="61"/>
      <c r="C664" s="61"/>
      <c r="E664" s="141"/>
      <c r="F664" s="141"/>
      <c r="J664" s="16"/>
      <c r="S664" s="61"/>
      <c r="Z664" s="16"/>
      <c r="AI664" s="61"/>
      <c r="AP664" s="16"/>
      <c r="AY664" s="61"/>
      <c r="BF664" s="16"/>
      <c r="BO664" s="61"/>
      <c r="BP664" s="16"/>
      <c r="BR664" s="16"/>
      <c r="BS664" s="61"/>
      <c r="BT664" s="16"/>
      <c r="BV664" s="16"/>
      <c r="BW664" s="61"/>
      <c r="BX664" s="16"/>
      <c r="BZ664" s="16"/>
    </row>
    <row r="665" spans="2:78" ht="12.75" x14ac:dyDescent="0.2">
      <c r="B665" s="61"/>
      <c r="C665" s="61"/>
      <c r="E665" s="141"/>
      <c r="F665" s="141"/>
      <c r="J665" s="16"/>
      <c r="S665" s="61"/>
      <c r="Z665" s="16"/>
      <c r="AI665" s="61"/>
      <c r="AP665" s="16"/>
      <c r="AY665" s="61"/>
      <c r="BF665" s="16"/>
      <c r="BO665" s="61"/>
      <c r="BP665" s="16"/>
      <c r="BR665" s="16"/>
      <c r="BS665" s="61"/>
      <c r="BT665" s="16"/>
      <c r="BV665" s="16"/>
      <c r="BW665" s="61"/>
      <c r="BX665" s="16"/>
      <c r="BZ665" s="16"/>
    </row>
    <row r="666" spans="2:78" ht="12.75" x14ac:dyDescent="0.2">
      <c r="B666" s="61"/>
      <c r="C666" s="61"/>
      <c r="E666" s="141"/>
      <c r="F666" s="141"/>
      <c r="J666" s="16"/>
      <c r="S666" s="61"/>
      <c r="Z666" s="16"/>
      <c r="AI666" s="61"/>
      <c r="AP666" s="16"/>
      <c r="AY666" s="61"/>
      <c r="BF666" s="16"/>
      <c r="BO666" s="61"/>
      <c r="BP666" s="16"/>
      <c r="BR666" s="16"/>
      <c r="BS666" s="61"/>
      <c r="BT666" s="16"/>
      <c r="BV666" s="16"/>
      <c r="BW666" s="61"/>
      <c r="BX666" s="16"/>
      <c r="BZ666" s="16"/>
    </row>
    <row r="667" spans="2:78" ht="12.75" x14ac:dyDescent="0.2">
      <c r="B667" s="61"/>
      <c r="C667" s="61"/>
      <c r="E667" s="141"/>
      <c r="F667" s="141"/>
      <c r="J667" s="16"/>
      <c r="S667" s="61"/>
      <c r="Z667" s="16"/>
      <c r="AI667" s="61"/>
      <c r="AP667" s="16"/>
      <c r="AY667" s="61"/>
      <c r="BF667" s="16"/>
      <c r="BO667" s="61"/>
      <c r="BP667" s="16"/>
      <c r="BR667" s="16"/>
      <c r="BS667" s="61"/>
      <c r="BT667" s="16"/>
      <c r="BV667" s="16"/>
      <c r="BW667" s="61"/>
      <c r="BX667" s="16"/>
      <c r="BZ667" s="16"/>
    </row>
    <row r="668" spans="2:78" ht="12.75" x14ac:dyDescent="0.2">
      <c r="B668" s="61"/>
      <c r="C668" s="61"/>
      <c r="E668" s="141"/>
      <c r="F668" s="141"/>
      <c r="J668" s="16"/>
      <c r="S668" s="61"/>
      <c r="Z668" s="16"/>
      <c r="AI668" s="61"/>
      <c r="AP668" s="16"/>
      <c r="AY668" s="61"/>
      <c r="BF668" s="16"/>
      <c r="BO668" s="61"/>
      <c r="BP668" s="16"/>
      <c r="BR668" s="16"/>
      <c r="BS668" s="61"/>
      <c r="BT668" s="16"/>
      <c r="BV668" s="16"/>
      <c r="BW668" s="61"/>
      <c r="BX668" s="16"/>
      <c r="BZ668" s="16"/>
    </row>
    <row r="669" spans="2:78" ht="12.75" x14ac:dyDescent="0.2">
      <c r="B669" s="61"/>
      <c r="C669" s="61"/>
      <c r="E669" s="141"/>
      <c r="F669" s="141"/>
      <c r="J669" s="16"/>
      <c r="S669" s="61"/>
      <c r="Z669" s="16"/>
      <c r="AI669" s="61"/>
      <c r="AP669" s="16"/>
      <c r="AY669" s="61"/>
      <c r="BF669" s="16"/>
      <c r="BO669" s="61"/>
      <c r="BP669" s="16"/>
      <c r="BR669" s="16"/>
      <c r="BS669" s="61"/>
      <c r="BT669" s="16"/>
      <c r="BV669" s="16"/>
      <c r="BW669" s="61"/>
      <c r="BX669" s="16"/>
      <c r="BZ669" s="16"/>
    </row>
    <row r="670" spans="2:78" ht="12.75" x14ac:dyDescent="0.2">
      <c r="B670" s="61"/>
      <c r="C670" s="61"/>
      <c r="E670" s="141"/>
      <c r="F670" s="141"/>
      <c r="J670" s="16"/>
      <c r="S670" s="61"/>
      <c r="Z670" s="16"/>
      <c r="AI670" s="61"/>
      <c r="AP670" s="16"/>
      <c r="AY670" s="61"/>
      <c r="BF670" s="16"/>
      <c r="BO670" s="61"/>
      <c r="BP670" s="16"/>
      <c r="BR670" s="16"/>
      <c r="BS670" s="61"/>
      <c r="BT670" s="16"/>
      <c r="BV670" s="16"/>
      <c r="BW670" s="61"/>
      <c r="BX670" s="16"/>
      <c r="BZ670" s="16"/>
    </row>
    <row r="671" spans="2:78" ht="12.75" x14ac:dyDescent="0.2">
      <c r="B671" s="61"/>
      <c r="C671" s="61"/>
      <c r="E671" s="141"/>
      <c r="F671" s="141"/>
      <c r="J671" s="16"/>
      <c r="S671" s="61"/>
      <c r="Z671" s="16"/>
      <c r="AI671" s="61"/>
      <c r="AP671" s="16"/>
      <c r="AY671" s="61"/>
      <c r="BF671" s="16"/>
      <c r="BO671" s="61"/>
      <c r="BP671" s="16"/>
      <c r="BR671" s="16"/>
      <c r="BS671" s="61"/>
      <c r="BT671" s="16"/>
      <c r="BV671" s="16"/>
      <c r="BW671" s="61"/>
      <c r="BX671" s="16"/>
      <c r="BZ671" s="16"/>
    </row>
    <row r="672" spans="2:78" ht="12.75" x14ac:dyDescent="0.2">
      <c r="B672" s="61"/>
      <c r="C672" s="61"/>
      <c r="E672" s="141"/>
      <c r="F672" s="141"/>
      <c r="J672" s="16"/>
      <c r="S672" s="61"/>
      <c r="Z672" s="16"/>
      <c r="AI672" s="61"/>
      <c r="AP672" s="16"/>
      <c r="AY672" s="61"/>
      <c r="BF672" s="16"/>
      <c r="BO672" s="61"/>
      <c r="BP672" s="16"/>
      <c r="BR672" s="16"/>
      <c r="BS672" s="61"/>
      <c r="BT672" s="16"/>
      <c r="BV672" s="16"/>
      <c r="BW672" s="61"/>
      <c r="BX672" s="16"/>
      <c r="BZ672" s="16"/>
    </row>
    <row r="673" spans="2:78" ht="12.75" x14ac:dyDescent="0.2">
      <c r="B673" s="61"/>
      <c r="C673" s="61"/>
      <c r="E673" s="141"/>
      <c r="F673" s="141"/>
      <c r="J673" s="16"/>
      <c r="S673" s="61"/>
      <c r="Z673" s="16"/>
      <c r="AI673" s="61"/>
      <c r="AP673" s="16"/>
      <c r="AY673" s="61"/>
      <c r="BF673" s="16"/>
      <c r="BO673" s="61"/>
      <c r="BP673" s="16"/>
      <c r="BR673" s="16"/>
      <c r="BS673" s="61"/>
      <c r="BT673" s="16"/>
      <c r="BV673" s="16"/>
      <c r="BW673" s="61"/>
      <c r="BX673" s="16"/>
      <c r="BZ673" s="16"/>
    </row>
    <row r="674" spans="2:78" ht="12.75" x14ac:dyDescent="0.2">
      <c r="B674" s="61"/>
      <c r="C674" s="61"/>
      <c r="E674" s="141"/>
      <c r="F674" s="141"/>
      <c r="J674" s="16"/>
      <c r="S674" s="61"/>
      <c r="Z674" s="16"/>
      <c r="AI674" s="61"/>
      <c r="AP674" s="16"/>
      <c r="AY674" s="61"/>
      <c r="BF674" s="16"/>
      <c r="BO674" s="61"/>
      <c r="BP674" s="16"/>
      <c r="BR674" s="16"/>
      <c r="BS674" s="61"/>
      <c r="BT674" s="16"/>
      <c r="BV674" s="16"/>
      <c r="BW674" s="61"/>
      <c r="BX674" s="16"/>
      <c r="BZ674" s="16"/>
    </row>
    <row r="675" spans="2:78" ht="12.75" x14ac:dyDescent="0.2">
      <c r="B675" s="61"/>
      <c r="C675" s="61"/>
      <c r="E675" s="141"/>
      <c r="F675" s="141"/>
      <c r="J675" s="16"/>
      <c r="S675" s="61"/>
      <c r="Z675" s="16"/>
      <c r="AI675" s="61"/>
      <c r="AP675" s="16"/>
      <c r="AY675" s="61"/>
      <c r="BF675" s="16"/>
      <c r="BO675" s="61"/>
      <c r="BP675" s="16"/>
      <c r="BR675" s="16"/>
      <c r="BS675" s="61"/>
      <c r="BT675" s="16"/>
      <c r="BV675" s="16"/>
      <c r="BW675" s="61"/>
      <c r="BX675" s="16"/>
      <c r="BZ675" s="16"/>
    </row>
    <row r="676" spans="2:78" ht="12.75" x14ac:dyDescent="0.2">
      <c r="B676" s="61"/>
      <c r="C676" s="61"/>
      <c r="E676" s="141"/>
      <c r="F676" s="141"/>
      <c r="J676" s="16"/>
      <c r="S676" s="61"/>
      <c r="Z676" s="16"/>
      <c r="AI676" s="61"/>
      <c r="AP676" s="16"/>
      <c r="AY676" s="61"/>
      <c r="BF676" s="16"/>
      <c r="BO676" s="61"/>
      <c r="BP676" s="16"/>
      <c r="BR676" s="16"/>
      <c r="BS676" s="61"/>
      <c r="BT676" s="16"/>
      <c r="BV676" s="16"/>
      <c r="BW676" s="61"/>
      <c r="BX676" s="16"/>
      <c r="BZ676" s="16"/>
    </row>
    <row r="677" spans="2:78" ht="12.75" x14ac:dyDescent="0.2">
      <c r="B677" s="61"/>
      <c r="C677" s="61"/>
      <c r="E677" s="141"/>
      <c r="F677" s="141"/>
      <c r="J677" s="16"/>
      <c r="S677" s="61"/>
      <c r="Z677" s="16"/>
      <c r="AI677" s="61"/>
      <c r="AP677" s="16"/>
      <c r="AY677" s="61"/>
      <c r="BF677" s="16"/>
      <c r="BO677" s="61"/>
      <c r="BP677" s="16"/>
      <c r="BR677" s="16"/>
      <c r="BS677" s="61"/>
      <c r="BT677" s="16"/>
      <c r="BV677" s="16"/>
      <c r="BW677" s="61"/>
      <c r="BX677" s="16"/>
      <c r="BZ677" s="16"/>
    </row>
    <row r="678" spans="2:78" ht="12.75" x14ac:dyDescent="0.2">
      <c r="B678" s="61"/>
      <c r="C678" s="61"/>
      <c r="E678" s="141"/>
      <c r="F678" s="141"/>
      <c r="J678" s="16"/>
      <c r="S678" s="61"/>
      <c r="Z678" s="16"/>
      <c r="AI678" s="61"/>
      <c r="AP678" s="16"/>
      <c r="AY678" s="61"/>
      <c r="BF678" s="16"/>
      <c r="BO678" s="61"/>
      <c r="BP678" s="16"/>
      <c r="BR678" s="16"/>
      <c r="BS678" s="61"/>
      <c r="BT678" s="16"/>
      <c r="BV678" s="16"/>
      <c r="BW678" s="61"/>
      <c r="BX678" s="16"/>
      <c r="BZ678" s="16"/>
    </row>
    <row r="679" spans="2:78" ht="12.75" x14ac:dyDescent="0.2">
      <c r="B679" s="61"/>
      <c r="C679" s="61"/>
      <c r="E679" s="141"/>
      <c r="F679" s="141"/>
      <c r="J679" s="16"/>
      <c r="S679" s="61"/>
      <c r="Z679" s="16"/>
      <c r="AI679" s="61"/>
      <c r="AP679" s="16"/>
      <c r="AY679" s="61"/>
      <c r="BF679" s="16"/>
      <c r="BO679" s="61"/>
      <c r="BP679" s="16"/>
      <c r="BR679" s="16"/>
      <c r="BS679" s="61"/>
      <c r="BT679" s="16"/>
      <c r="BV679" s="16"/>
      <c r="BW679" s="61"/>
      <c r="BX679" s="16"/>
      <c r="BZ679" s="16"/>
    </row>
    <row r="680" spans="2:78" ht="12.75" x14ac:dyDescent="0.2">
      <c r="B680" s="61"/>
      <c r="C680" s="61"/>
      <c r="E680" s="141"/>
      <c r="F680" s="141"/>
      <c r="J680" s="16"/>
      <c r="S680" s="61"/>
      <c r="Z680" s="16"/>
      <c r="AI680" s="61"/>
      <c r="AP680" s="16"/>
      <c r="AY680" s="61"/>
      <c r="BF680" s="16"/>
      <c r="BO680" s="61"/>
      <c r="BP680" s="16"/>
      <c r="BR680" s="16"/>
      <c r="BS680" s="61"/>
      <c r="BT680" s="16"/>
      <c r="BV680" s="16"/>
      <c r="BW680" s="61"/>
      <c r="BX680" s="16"/>
      <c r="BZ680" s="16"/>
    </row>
    <row r="681" spans="2:78" ht="12.75" x14ac:dyDescent="0.2">
      <c r="B681" s="61"/>
      <c r="C681" s="61"/>
      <c r="E681" s="141"/>
      <c r="F681" s="141"/>
      <c r="J681" s="16"/>
      <c r="S681" s="61"/>
      <c r="Z681" s="16"/>
      <c r="AI681" s="61"/>
      <c r="AP681" s="16"/>
      <c r="AY681" s="61"/>
      <c r="BF681" s="16"/>
      <c r="BO681" s="61"/>
      <c r="BP681" s="16"/>
      <c r="BR681" s="16"/>
      <c r="BS681" s="61"/>
      <c r="BT681" s="16"/>
      <c r="BV681" s="16"/>
      <c r="BW681" s="61"/>
      <c r="BX681" s="16"/>
      <c r="BZ681" s="16"/>
    </row>
    <row r="682" spans="2:78" ht="12.75" x14ac:dyDescent="0.2">
      <c r="B682" s="61"/>
      <c r="C682" s="61"/>
      <c r="E682" s="141"/>
      <c r="F682" s="141"/>
      <c r="J682" s="16"/>
      <c r="S682" s="61"/>
      <c r="Z682" s="16"/>
      <c r="AI682" s="61"/>
      <c r="AP682" s="16"/>
      <c r="AY682" s="61"/>
      <c r="BF682" s="16"/>
      <c r="BO682" s="61"/>
      <c r="BP682" s="16"/>
      <c r="BR682" s="16"/>
      <c r="BS682" s="61"/>
      <c r="BT682" s="16"/>
      <c r="BV682" s="16"/>
      <c r="BW682" s="61"/>
      <c r="BX682" s="16"/>
      <c r="BZ682" s="16"/>
    </row>
    <row r="683" spans="2:78" ht="12.75" x14ac:dyDescent="0.2">
      <c r="B683" s="61"/>
      <c r="C683" s="61"/>
      <c r="E683" s="141"/>
      <c r="F683" s="141"/>
      <c r="J683" s="16"/>
      <c r="S683" s="61"/>
      <c r="Z683" s="16"/>
      <c r="AI683" s="61"/>
      <c r="AP683" s="16"/>
      <c r="AY683" s="61"/>
      <c r="BF683" s="16"/>
      <c r="BO683" s="61"/>
      <c r="BP683" s="16"/>
      <c r="BR683" s="16"/>
      <c r="BS683" s="61"/>
      <c r="BT683" s="16"/>
      <c r="BV683" s="16"/>
      <c r="BW683" s="61"/>
      <c r="BX683" s="16"/>
      <c r="BZ683" s="16"/>
    </row>
    <row r="684" spans="2:78" ht="12.75" x14ac:dyDescent="0.2">
      <c r="B684" s="61"/>
      <c r="C684" s="61"/>
      <c r="E684" s="141"/>
      <c r="F684" s="141"/>
      <c r="J684" s="16"/>
      <c r="S684" s="61"/>
      <c r="Z684" s="16"/>
      <c r="AI684" s="61"/>
      <c r="AP684" s="16"/>
      <c r="AY684" s="61"/>
      <c r="BF684" s="16"/>
      <c r="BO684" s="61"/>
      <c r="BP684" s="16"/>
      <c r="BR684" s="16"/>
      <c r="BS684" s="61"/>
      <c r="BT684" s="16"/>
      <c r="BV684" s="16"/>
      <c r="BW684" s="61"/>
      <c r="BX684" s="16"/>
      <c r="BZ684" s="16"/>
    </row>
    <row r="685" spans="2:78" ht="12.75" x14ac:dyDescent="0.2">
      <c r="B685" s="61"/>
      <c r="C685" s="61"/>
      <c r="E685" s="141"/>
      <c r="F685" s="141"/>
      <c r="J685" s="16"/>
      <c r="S685" s="61"/>
      <c r="Z685" s="16"/>
      <c r="AI685" s="61"/>
      <c r="AP685" s="16"/>
      <c r="AY685" s="61"/>
      <c r="BF685" s="16"/>
      <c r="BO685" s="61"/>
      <c r="BP685" s="16"/>
      <c r="BR685" s="16"/>
      <c r="BS685" s="61"/>
      <c r="BT685" s="16"/>
      <c r="BV685" s="16"/>
      <c r="BW685" s="61"/>
      <c r="BX685" s="16"/>
      <c r="BZ685" s="16"/>
    </row>
    <row r="686" spans="2:78" ht="12.75" x14ac:dyDescent="0.2">
      <c r="B686" s="61"/>
      <c r="C686" s="61"/>
      <c r="E686" s="141"/>
      <c r="F686" s="141"/>
      <c r="J686" s="16"/>
      <c r="S686" s="61"/>
      <c r="Z686" s="16"/>
      <c r="AI686" s="61"/>
      <c r="AP686" s="16"/>
      <c r="AY686" s="61"/>
      <c r="BF686" s="16"/>
      <c r="BO686" s="61"/>
      <c r="BP686" s="16"/>
      <c r="BR686" s="16"/>
      <c r="BS686" s="61"/>
      <c r="BT686" s="16"/>
      <c r="BV686" s="16"/>
      <c r="BW686" s="61"/>
      <c r="BX686" s="16"/>
      <c r="BZ686" s="16"/>
    </row>
    <row r="687" spans="2:78" ht="12.75" x14ac:dyDescent="0.2">
      <c r="B687" s="61"/>
      <c r="C687" s="61"/>
      <c r="E687" s="141"/>
      <c r="F687" s="141"/>
      <c r="J687" s="16"/>
      <c r="S687" s="61"/>
      <c r="Z687" s="16"/>
      <c r="AI687" s="61"/>
      <c r="AP687" s="16"/>
      <c r="AY687" s="61"/>
      <c r="BF687" s="16"/>
      <c r="BO687" s="61"/>
      <c r="BP687" s="16"/>
      <c r="BR687" s="16"/>
      <c r="BS687" s="61"/>
      <c r="BT687" s="16"/>
      <c r="BV687" s="16"/>
      <c r="BW687" s="61"/>
      <c r="BX687" s="16"/>
      <c r="BZ687" s="16"/>
    </row>
    <row r="688" spans="2:78" ht="12.75" x14ac:dyDescent="0.2">
      <c r="B688" s="61"/>
      <c r="C688" s="61"/>
      <c r="E688" s="141"/>
      <c r="F688" s="141"/>
      <c r="J688" s="16"/>
      <c r="S688" s="61"/>
      <c r="Z688" s="16"/>
      <c r="AI688" s="61"/>
      <c r="AP688" s="16"/>
      <c r="AY688" s="61"/>
      <c r="BF688" s="16"/>
      <c r="BO688" s="61"/>
      <c r="BP688" s="16"/>
      <c r="BR688" s="16"/>
      <c r="BS688" s="61"/>
      <c r="BT688" s="16"/>
      <c r="BV688" s="16"/>
      <c r="BW688" s="61"/>
      <c r="BX688" s="16"/>
      <c r="BZ688" s="16"/>
    </row>
    <row r="689" spans="2:78" ht="12.75" x14ac:dyDescent="0.2">
      <c r="B689" s="61"/>
      <c r="C689" s="61"/>
      <c r="E689" s="141"/>
      <c r="F689" s="141"/>
      <c r="J689" s="16"/>
      <c r="S689" s="61"/>
      <c r="Z689" s="16"/>
      <c r="AI689" s="61"/>
      <c r="AP689" s="16"/>
      <c r="AY689" s="61"/>
      <c r="BF689" s="16"/>
      <c r="BO689" s="61"/>
      <c r="BP689" s="16"/>
      <c r="BR689" s="16"/>
      <c r="BS689" s="61"/>
      <c r="BT689" s="16"/>
      <c r="BV689" s="16"/>
      <c r="BW689" s="61"/>
      <c r="BX689" s="16"/>
      <c r="BZ689" s="16"/>
    </row>
    <row r="690" spans="2:78" ht="12.75" x14ac:dyDescent="0.2">
      <c r="B690" s="61"/>
      <c r="C690" s="61"/>
      <c r="E690" s="141"/>
      <c r="F690" s="141"/>
      <c r="J690" s="16"/>
      <c r="S690" s="61"/>
      <c r="Z690" s="16"/>
      <c r="AI690" s="61"/>
      <c r="AP690" s="16"/>
      <c r="AY690" s="61"/>
      <c r="BF690" s="16"/>
      <c r="BO690" s="61"/>
      <c r="BP690" s="16"/>
      <c r="BR690" s="16"/>
      <c r="BS690" s="61"/>
      <c r="BT690" s="16"/>
      <c r="BV690" s="16"/>
      <c r="BW690" s="61"/>
      <c r="BX690" s="16"/>
      <c r="BZ690" s="16"/>
    </row>
    <row r="691" spans="2:78" ht="12.75" x14ac:dyDescent="0.2">
      <c r="B691" s="61"/>
      <c r="C691" s="61"/>
      <c r="E691" s="141"/>
      <c r="F691" s="141"/>
      <c r="J691" s="16"/>
      <c r="S691" s="61"/>
      <c r="Z691" s="16"/>
      <c r="AI691" s="61"/>
      <c r="AP691" s="16"/>
      <c r="AY691" s="61"/>
      <c r="BF691" s="16"/>
      <c r="BO691" s="61"/>
      <c r="BP691" s="16"/>
      <c r="BR691" s="16"/>
      <c r="BS691" s="61"/>
      <c r="BT691" s="16"/>
      <c r="BV691" s="16"/>
      <c r="BW691" s="61"/>
      <c r="BX691" s="16"/>
      <c r="BZ691" s="16"/>
    </row>
    <row r="692" spans="2:78" ht="12.75" x14ac:dyDescent="0.2">
      <c r="B692" s="61"/>
      <c r="C692" s="61"/>
      <c r="E692" s="141"/>
      <c r="F692" s="141"/>
      <c r="J692" s="16"/>
      <c r="S692" s="61"/>
      <c r="Z692" s="16"/>
      <c r="AI692" s="61"/>
      <c r="AP692" s="16"/>
      <c r="AY692" s="61"/>
      <c r="BF692" s="16"/>
      <c r="BO692" s="61"/>
      <c r="BP692" s="16"/>
      <c r="BR692" s="16"/>
      <c r="BS692" s="61"/>
      <c r="BT692" s="16"/>
      <c r="BV692" s="16"/>
      <c r="BW692" s="61"/>
      <c r="BX692" s="16"/>
      <c r="BZ692" s="16"/>
    </row>
    <row r="693" spans="2:78" ht="12.75" x14ac:dyDescent="0.2">
      <c r="B693" s="61"/>
      <c r="C693" s="61"/>
      <c r="E693" s="141"/>
      <c r="F693" s="141"/>
      <c r="J693" s="16"/>
      <c r="S693" s="61"/>
      <c r="Z693" s="16"/>
      <c r="AI693" s="61"/>
      <c r="AP693" s="16"/>
      <c r="AY693" s="61"/>
      <c r="BF693" s="16"/>
      <c r="BO693" s="61"/>
      <c r="BP693" s="16"/>
      <c r="BR693" s="16"/>
      <c r="BS693" s="61"/>
      <c r="BT693" s="16"/>
      <c r="BV693" s="16"/>
      <c r="BW693" s="61"/>
      <c r="BX693" s="16"/>
      <c r="BZ693" s="16"/>
    </row>
    <row r="694" spans="2:78" ht="12.75" x14ac:dyDescent="0.2">
      <c r="B694" s="61"/>
      <c r="C694" s="61"/>
      <c r="E694" s="141"/>
      <c r="F694" s="141"/>
      <c r="J694" s="16"/>
      <c r="S694" s="61"/>
      <c r="Z694" s="16"/>
      <c r="AI694" s="61"/>
      <c r="AP694" s="16"/>
      <c r="AY694" s="61"/>
      <c r="BF694" s="16"/>
      <c r="BO694" s="61"/>
      <c r="BP694" s="16"/>
      <c r="BR694" s="16"/>
      <c r="BS694" s="61"/>
      <c r="BT694" s="16"/>
      <c r="BV694" s="16"/>
      <c r="BW694" s="61"/>
      <c r="BX694" s="16"/>
      <c r="BZ694" s="16"/>
    </row>
    <row r="695" spans="2:78" ht="12.75" x14ac:dyDescent="0.2">
      <c r="B695" s="61"/>
      <c r="C695" s="61"/>
      <c r="E695" s="141"/>
      <c r="F695" s="141"/>
      <c r="J695" s="16"/>
      <c r="S695" s="61"/>
      <c r="Z695" s="16"/>
      <c r="AI695" s="61"/>
      <c r="AP695" s="16"/>
      <c r="AY695" s="61"/>
      <c r="BF695" s="16"/>
      <c r="BO695" s="61"/>
      <c r="BP695" s="16"/>
      <c r="BR695" s="16"/>
      <c r="BS695" s="61"/>
      <c r="BT695" s="16"/>
      <c r="BV695" s="16"/>
      <c r="BW695" s="61"/>
      <c r="BX695" s="16"/>
      <c r="BZ695" s="16"/>
    </row>
    <row r="696" spans="2:78" ht="12.75" x14ac:dyDescent="0.2">
      <c r="B696" s="61"/>
      <c r="C696" s="61"/>
      <c r="E696" s="141"/>
      <c r="F696" s="141"/>
      <c r="J696" s="16"/>
      <c r="S696" s="61"/>
      <c r="Z696" s="16"/>
      <c r="AI696" s="61"/>
      <c r="AP696" s="16"/>
      <c r="AY696" s="61"/>
      <c r="BF696" s="16"/>
      <c r="BO696" s="61"/>
      <c r="BP696" s="16"/>
      <c r="BR696" s="16"/>
      <c r="BS696" s="61"/>
      <c r="BT696" s="16"/>
      <c r="BV696" s="16"/>
      <c r="BW696" s="61"/>
      <c r="BX696" s="16"/>
      <c r="BZ696" s="16"/>
    </row>
    <row r="697" spans="2:78" ht="12.75" x14ac:dyDescent="0.2">
      <c r="B697" s="61"/>
      <c r="C697" s="61"/>
      <c r="E697" s="141"/>
      <c r="F697" s="141"/>
      <c r="J697" s="16"/>
      <c r="S697" s="61"/>
      <c r="Z697" s="16"/>
      <c r="AI697" s="61"/>
      <c r="AP697" s="16"/>
      <c r="AY697" s="61"/>
      <c r="BF697" s="16"/>
      <c r="BO697" s="61"/>
      <c r="BP697" s="16"/>
      <c r="BR697" s="16"/>
      <c r="BS697" s="61"/>
      <c r="BT697" s="16"/>
      <c r="BV697" s="16"/>
      <c r="BW697" s="61"/>
      <c r="BX697" s="16"/>
      <c r="BZ697" s="16"/>
    </row>
    <row r="698" spans="2:78" ht="12.75" x14ac:dyDescent="0.2">
      <c r="B698" s="61"/>
      <c r="C698" s="61"/>
      <c r="E698" s="141"/>
      <c r="F698" s="141"/>
      <c r="J698" s="16"/>
      <c r="S698" s="61"/>
      <c r="Z698" s="16"/>
      <c r="AI698" s="61"/>
      <c r="AP698" s="16"/>
      <c r="AY698" s="61"/>
      <c r="BF698" s="16"/>
      <c r="BO698" s="61"/>
      <c r="BP698" s="16"/>
      <c r="BR698" s="16"/>
      <c r="BS698" s="61"/>
      <c r="BT698" s="16"/>
      <c r="BV698" s="16"/>
      <c r="BW698" s="61"/>
      <c r="BX698" s="16"/>
      <c r="BZ698" s="16"/>
    </row>
    <row r="699" spans="2:78" ht="12.75" x14ac:dyDescent="0.2">
      <c r="B699" s="61"/>
      <c r="C699" s="61"/>
      <c r="E699" s="141"/>
      <c r="F699" s="141"/>
      <c r="J699" s="16"/>
      <c r="S699" s="61"/>
      <c r="Z699" s="16"/>
      <c r="AI699" s="61"/>
      <c r="AP699" s="16"/>
      <c r="AY699" s="61"/>
      <c r="BF699" s="16"/>
      <c r="BO699" s="61"/>
      <c r="BP699" s="16"/>
      <c r="BR699" s="16"/>
      <c r="BS699" s="61"/>
      <c r="BT699" s="16"/>
      <c r="BV699" s="16"/>
      <c r="BW699" s="61"/>
      <c r="BX699" s="16"/>
      <c r="BZ699" s="16"/>
    </row>
    <row r="700" spans="2:78" ht="12.75" x14ac:dyDescent="0.2">
      <c r="B700" s="61"/>
      <c r="C700" s="61"/>
      <c r="E700" s="141"/>
      <c r="F700" s="141"/>
      <c r="J700" s="16"/>
      <c r="S700" s="61"/>
      <c r="Z700" s="16"/>
      <c r="AI700" s="61"/>
      <c r="AP700" s="16"/>
      <c r="AY700" s="61"/>
      <c r="BF700" s="16"/>
      <c r="BO700" s="61"/>
      <c r="BP700" s="16"/>
      <c r="BR700" s="16"/>
      <c r="BS700" s="61"/>
      <c r="BT700" s="16"/>
      <c r="BV700" s="16"/>
      <c r="BW700" s="61"/>
      <c r="BX700" s="16"/>
      <c r="BZ700" s="16"/>
    </row>
    <row r="701" spans="2:78" ht="12.75" x14ac:dyDescent="0.2">
      <c r="B701" s="61"/>
      <c r="C701" s="61"/>
      <c r="E701" s="141"/>
      <c r="F701" s="141"/>
      <c r="J701" s="16"/>
      <c r="S701" s="61"/>
      <c r="Z701" s="16"/>
      <c r="AI701" s="61"/>
      <c r="AP701" s="16"/>
      <c r="AY701" s="61"/>
      <c r="BF701" s="16"/>
      <c r="BO701" s="61"/>
      <c r="BP701" s="16"/>
      <c r="BR701" s="16"/>
      <c r="BS701" s="61"/>
      <c r="BT701" s="16"/>
      <c r="BV701" s="16"/>
      <c r="BW701" s="61"/>
      <c r="BX701" s="16"/>
      <c r="BZ701" s="16"/>
    </row>
    <row r="702" spans="2:78" ht="12.75" x14ac:dyDescent="0.2">
      <c r="B702" s="61"/>
      <c r="C702" s="61"/>
      <c r="E702" s="141"/>
      <c r="F702" s="141"/>
      <c r="J702" s="16"/>
      <c r="S702" s="61"/>
      <c r="Z702" s="16"/>
      <c r="AI702" s="61"/>
      <c r="AP702" s="16"/>
      <c r="AY702" s="61"/>
      <c r="BF702" s="16"/>
      <c r="BO702" s="61"/>
      <c r="BP702" s="16"/>
      <c r="BR702" s="16"/>
      <c r="BS702" s="61"/>
      <c r="BT702" s="16"/>
      <c r="BV702" s="16"/>
      <c r="BW702" s="61"/>
      <c r="BX702" s="16"/>
      <c r="BZ702" s="16"/>
    </row>
    <row r="703" spans="2:78" ht="12.75" x14ac:dyDescent="0.2">
      <c r="B703" s="61"/>
      <c r="C703" s="61"/>
      <c r="E703" s="141"/>
      <c r="F703" s="141"/>
      <c r="J703" s="16"/>
      <c r="S703" s="61"/>
      <c r="Z703" s="16"/>
      <c r="AI703" s="61"/>
      <c r="AP703" s="16"/>
      <c r="AY703" s="61"/>
      <c r="BF703" s="16"/>
      <c r="BO703" s="61"/>
      <c r="BP703" s="16"/>
      <c r="BR703" s="16"/>
      <c r="BS703" s="61"/>
      <c r="BT703" s="16"/>
      <c r="BV703" s="16"/>
      <c r="BW703" s="61"/>
      <c r="BX703" s="16"/>
      <c r="BZ703" s="16"/>
    </row>
    <row r="704" spans="2:78" ht="12.75" x14ac:dyDescent="0.2">
      <c r="B704" s="61"/>
      <c r="C704" s="61"/>
      <c r="E704" s="141"/>
      <c r="F704" s="141"/>
      <c r="J704" s="16"/>
      <c r="S704" s="61"/>
      <c r="Z704" s="16"/>
      <c r="AI704" s="61"/>
      <c r="AP704" s="16"/>
      <c r="AY704" s="61"/>
      <c r="BF704" s="16"/>
      <c r="BO704" s="61"/>
      <c r="BP704" s="16"/>
      <c r="BR704" s="16"/>
      <c r="BS704" s="61"/>
      <c r="BT704" s="16"/>
      <c r="BV704" s="16"/>
      <c r="BW704" s="61"/>
      <c r="BX704" s="16"/>
      <c r="BZ704" s="16"/>
    </row>
    <row r="705" spans="2:78" ht="12.75" x14ac:dyDescent="0.2">
      <c r="B705" s="61"/>
      <c r="C705" s="61"/>
      <c r="E705" s="141"/>
      <c r="F705" s="141"/>
      <c r="J705" s="16"/>
      <c r="S705" s="61"/>
      <c r="Z705" s="16"/>
      <c r="AI705" s="61"/>
      <c r="AP705" s="16"/>
      <c r="AY705" s="61"/>
      <c r="BF705" s="16"/>
      <c r="BO705" s="61"/>
      <c r="BP705" s="16"/>
      <c r="BR705" s="16"/>
      <c r="BS705" s="61"/>
      <c r="BT705" s="16"/>
      <c r="BV705" s="16"/>
      <c r="BW705" s="61"/>
      <c r="BX705" s="16"/>
      <c r="BZ705" s="16"/>
    </row>
    <row r="706" spans="2:78" ht="12.75" x14ac:dyDescent="0.2">
      <c r="B706" s="61"/>
      <c r="C706" s="61"/>
      <c r="E706" s="141"/>
      <c r="F706" s="141"/>
      <c r="J706" s="16"/>
      <c r="S706" s="61"/>
      <c r="Z706" s="16"/>
      <c r="AI706" s="61"/>
      <c r="AP706" s="16"/>
      <c r="AY706" s="61"/>
      <c r="BF706" s="16"/>
      <c r="BO706" s="61"/>
      <c r="BP706" s="16"/>
      <c r="BR706" s="16"/>
      <c r="BS706" s="61"/>
      <c r="BT706" s="16"/>
      <c r="BV706" s="16"/>
      <c r="BW706" s="61"/>
      <c r="BX706" s="16"/>
      <c r="BZ706" s="16"/>
    </row>
    <row r="707" spans="2:78" ht="12.75" x14ac:dyDescent="0.2">
      <c r="B707" s="61"/>
      <c r="C707" s="61"/>
      <c r="E707" s="141"/>
      <c r="F707" s="141"/>
      <c r="J707" s="16"/>
      <c r="S707" s="61"/>
      <c r="Z707" s="16"/>
      <c r="AI707" s="61"/>
      <c r="AP707" s="16"/>
      <c r="AY707" s="61"/>
      <c r="BF707" s="16"/>
      <c r="BO707" s="61"/>
      <c r="BP707" s="16"/>
      <c r="BR707" s="16"/>
      <c r="BS707" s="61"/>
      <c r="BT707" s="16"/>
      <c r="BV707" s="16"/>
      <c r="BW707" s="61"/>
      <c r="BX707" s="16"/>
      <c r="BZ707" s="16"/>
    </row>
    <row r="708" spans="2:78" ht="12.75" x14ac:dyDescent="0.2">
      <c r="B708" s="61"/>
      <c r="C708" s="61"/>
      <c r="E708" s="141"/>
      <c r="F708" s="141"/>
      <c r="J708" s="16"/>
      <c r="S708" s="61"/>
      <c r="Z708" s="16"/>
      <c r="AI708" s="61"/>
      <c r="AP708" s="16"/>
      <c r="AY708" s="61"/>
      <c r="BF708" s="16"/>
      <c r="BO708" s="61"/>
      <c r="BP708" s="16"/>
      <c r="BR708" s="16"/>
      <c r="BS708" s="61"/>
      <c r="BT708" s="16"/>
      <c r="BV708" s="16"/>
      <c r="BW708" s="61"/>
      <c r="BX708" s="16"/>
      <c r="BZ708" s="16"/>
    </row>
    <row r="709" spans="2:78" ht="12.75" x14ac:dyDescent="0.2">
      <c r="B709" s="61"/>
      <c r="C709" s="61"/>
      <c r="E709" s="141"/>
      <c r="F709" s="141"/>
      <c r="J709" s="16"/>
      <c r="S709" s="61"/>
      <c r="Z709" s="16"/>
      <c r="AI709" s="61"/>
      <c r="AP709" s="16"/>
      <c r="AY709" s="61"/>
      <c r="BF709" s="16"/>
      <c r="BO709" s="61"/>
      <c r="BP709" s="16"/>
      <c r="BR709" s="16"/>
      <c r="BS709" s="61"/>
      <c r="BT709" s="16"/>
      <c r="BV709" s="16"/>
      <c r="BW709" s="61"/>
      <c r="BX709" s="16"/>
      <c r="BZ709" s="16"/>
    </row>
    <row r="710" spans="2:78" ht="12.75" x14ac:dyDescent="0.2">
      <c r="B710" s="61"/>
      <c r="C710" s="61"/>
      <c r="E710" s="141"/>
      <c r="F710" s="141"/>
      <c r="J710" s="16"/>
      <c r="S710" s="61"/>
      <c r="Z710" s="16"/>
      <c r="AI710" s="61"/>
      <c r="AP710" s="16"/>
      <c r="AY710" s="61"/>
      <c r="BF710" s="16"/>
      <c r="BO710" s="61"/>
      <c r="BP710" s="16"/>
      <c r="BR710" s="16"/>
      <c r="BS710" s="61"/>
      <c r="BT710" s="16"/>
      <c r="BV710" s="16"/>
      <c r="BW710" s="61"/>
      <c r="BX710" s="16"/>
      <c r="BZ710" s="16"/>
    </row>
    <row r="711" spans="2:78" ht="12.75" x14ac:dyDescent="0.2">
      <c r="B711" s="61"/>
      <c r="C711" s="61"/>
      <c r="E711" s="141"/>
      <c r="F711" s="141"/>
      <c r="J711" s="16"/>
      <c r="S711" s="61"/>
      <c r="Z711" s="16"/>
      <c r="AI711" s="61"/>
      <c r="AP711" s="16"/>
      <c r="AY711" s="61"/>
      <c r="BF711" s="16"/>
      <c r="BO711" s="61"/>
      <c r="BP711" s="16"/>
      <c r="BR711" s="16"/>
      <c r="BS711" s="61"/>
      <c r="BT711" s="16"/>
      <c r="BV711" s="16"/>
      <c r="BW711" s="61"/>
      <c r="BX711" s="16"/>
      <c r="BZ711" s="16"/>
    </row>
    <row r="712" spans="2:78" ht="12.75" x14ac:dyDescent="0.2">
      <c r="B712" s="61"/>
      <c r="C712" s="61"/>
      <c r="E712" s="141"/>
      <c r="F712" s="141"/>
      <c r="J712" s="16"/>
      <c r="S712" s="61"/>
      <c r="Z712" s="16"/>
      <c r="AI712" s="61"/>
      <c r="AP712" s="16"/>
      <c r="AY712" s="61"/>
      <c r="BF712" s="16"/>
      <c r="BO712" s="61"/>
      <c r="BP712" s="16"/>
      <c r="BR712" s="16"/>
      <c r="BS712" s="61"/>
      <c r="BT712" s="16"/>
      <c r="BV712" s="16"/>
      <c r="BW712" s="61"/>
      <c r="BX712" s="16"/>
      <c r="BZ712" s="16"/>
    </row>
    <row r="713" spans="2:78" ht="12.75" x14ac:dyDescent="0.2">
      <c r="B713" s="61"/>
      <c r="C713" s="61"/>
      <c r="E713" s="141"/>
      <c r="F713" s="141"/>
      <c r="J713" s="16"/>
      <c r="S713" s="61"/>
      <c r="Z713" s="16"/>
      <c r="AI713" s="61"/>
      <c r="AP713" s="16"/>
      <c r="AY713" s="61"/>
      <c r="BF713" s="16"/>
      <c r="BO713" s="61"/>
      <c r="BP713" s="16"/>
      <c r="BR713" s="16"/>
      <c r="BS713" s="61"/>
      <c r="BT713" s="16"/>
      <c r="BV713" s="16"/>
      <c r="BW713" s="61"/>
      <c r="BX713" s="16"/>
      <c r="BZ713" s="16"/>
    </row>
    <row r="714" spans="2:78" ht="12.75" x14ac:dyDescent="0.2">
      <c r="B714" s="61"/>
      <c r="C714" s="61"/>
      <c r="E714" s="141"/>
      <c r="F714" s="141"/>
      <c r="J714" s="16"/>
      <c r="S714" s="61"/>
      <c r="Z714" s="16"/>
      <c r="AI714" s="61"/>
      <c r="AP714" s="16"/>
      <c r="AY714" s="61"/>
      <c r="BF714" s="16"/>
      <c r="BO714" s="61"/>
      <c r="BP714" s="16"/>
      <c r="BR714" s="16"/>
      <c r="BS714" s="61"/>
      <c r="BT714" s="16"/>
      <c r="BV714" s="16"/>
      <c r="BW714" s="61"/>
      <c r="BX714" s="16"/>
      <c r="BZ714" s="16"/>
    </row>
    <row r="715" spans="2:78" ht="12.75" x14ac:dyDescent="0.2">
      <c r="B715" s="61"/>
      <c r="C715" s="61"/>
      <c r="E715" s="141"/>
      <c r="F715" s="141"/>
      <c r="J715" s="16"/>
      <c r="S715" s="61"/>
      <c r="Z715" s="16"/>
      <c r="AI715" s="61"/>
      <c r="AP715" s="16"/>
      <c r="AY715" s="61"/>
      <c r="BF715" s="16"/>
      <c r="BO715" s="61"/>
      <c r="BP715" s="16"/>
      <c r="BR715" s="16"/>
      <c r="BS715" s="61"/>
      <c r="BT715" s="16"/>
      <c r="BV715" s="16"/>
      <c r="BW715" s="61"/>
      <c r="BX715" s="16"/>
      <c r="BZ715" s="16"/>
    </row>
    <row r="716" spans="2:78" ht="12.75" x14ac:dyDescent="0.2">
      <c r="B716" s="61"/>
      <c r="C716" s="61"/>
      <c r="E716" s="141"/>
      <c r="F716" s="141"/>
      <c r="J716" s="16"/>
      <c r="S716" s="61"/>
      <c r="Z716" s="16"/>
      <c r="AI716" s="61"/>
      <c r="AP716" s="16"/>
      <c r="AY716" s="61"/>
      <c r="BF716" s="16"/>
      <c r="BO716" s="61"/>
      <c r="BP716" s="16"/>
      <c r="BR716" s="16"/>
      <c r="BS716" s="61"/>
      <c r="BT716" s="16"/>
      <c r="BV716" s="16"/>
      <c r="BW716" s="61"/>
      <c r="BX716" s="16"/>
      <c r="BZ716" s="16"/>
    </row>
    <row r="717" spans="2:78" ht="12.75" x14ac:dyDescent="0.2">
      <c r="B717" s="61"/>
      <c r="C717" s="61"/>
      <c r="E717" s="141"/>
      <c r="F717" s="141"/>
      <c r="J717" s="16"/>
      <c r="S717" s="61"/>
      <c r="Z717" s="16"/>
      <c r="AI717" s="61"/>
      <c r="AP717" s="16"/>
      <c r="AY717" s="61"/>
      <c r="BF717" s="16"/>
      <c r="BO717" s="61"/>
      <c r="BP717" s="16"/>
      <c r="BR717" s="16"/>
      <c r="BS717" s="61"/>
      <c r="BT717" s="16"/>
      <c r="BV717" s="16"/>
      <c r="BW717" s="61"/>
      <c r="BX717" s="16"/>
      <c r="BZ717" s="16"/>
    </row>
    <row r="718" spans="2:78" ht="12.75" x14ac:dyDescent="0.2">
      <c r="B718" s="61"/>
      <c r="C718" s="61"/>
      <c r="E718" s="141"/>
      <c r="F718" s="141"/>
      <c r="J718" s="16"/>
      <c r="S718" s="61"/>
      <c r="Z718" s="16"/>
      <c r="AI718" s="61"/>
      <c r="AP718" s="16"/>
      <c r="AY718" s="61"/>
      <c r="BF718" s="16"/>
      <c r="BO718" s="61"/>
      <c r="BP718" s="16"/>
      <c r="BR718" s="16"/>
      <c r="BS718" s="61"/>
      <c r="BT718" s="16"/>
      <c r="BV718" s="16"/>
      <c r="BW718" s="61"/>
      <c r="BX718" s="16"/>
      <c r="BZ718" s="16"/>
    </row>
    <row r="719" spans="2:78" ht="12.75" x14ac:dyDescent="0.2">
      <c r="B719" s="61"/>
      <c r="C719" s="61"/>
      <c r="E719" s="141"/>
      <c r="F719" s="141"/>
      <c r="J719" s="16"/>
      <c r="S719" s="61"/>
      <c r="Z719" s="16"/>
      <c r="AI719" s="61"/>
      <c r="AP719" s="16"/>
      <c r="AY719" s="61"/>
      <c r="BF719" s="16"/>
      <c r="BO719" s="61"/>
      <c r="BP719" s="16"/>
      <c r="BR719" s="16"/>
      <c r="BS719" s="61"/>
      <c r="BT719" s="16"/>
      <c r="BV719" s="16"/>
      <c r="BW719" s="61"/>
      <c r="BX719" s="16"/>
      <c r="BZ719" s="16"/>
    </row>
    <row r="720" spans="2:78" ht="12.75" x14ac:dyDescent="0.2">
      <c r="B720" s="61"/>
      <c r="C720" s="61"/>
      <c r="E720" s="141"/>
      <c r="F720" s="141"/>
      <c r="J720" s="16"/>
      <c r="S720" s="61"/>
      <c r="Z720" s="16"/>
      <c r="AI720" s="61"/>
      <c r="AP720" s="16"/>
      <c r="AY720" s="61"/>
      <c r="BF720" s="16"/>
      <c r="BO720" s="61"/>
      <c r="BP720" s="16"/>
      <c r="BR720" s="16"/>
      <c r="BS720" s="61"/>
      <c r="BT720" s="16"/>
      <c r="BV720" s="16"/>
      <c r="BW720" s="61"/>
      <c r="BX720" s="16"/>
      <c r="BZ720" s="16"/>
    </row>
    <row r="721" spans="2:78" ht="12.75" x14ac:dyDescent="0.2">
      <c r="B721" s="61"/>
      <c r="C721" s="61"/>
      <c r="E721" s="141"/>
      <c r="F721" s="141"/>
      <c r="J721" s="16"/>
      <c r="S721" s="61"/>
      <c r="Z721" s="16"/>
      <c r="AI721" s="61"/>
      <c r="AP721" s="16"/>
      <c r="AY721" s="61"/>
      <c r="BF721" s="16"/>
      <c r="BO721" s="61"/>
      <c r="BP721" s="16"/>
      <c r="BR721" s="16"/>
      <c r="BS721" s="61"/>
      <c r="BT721" s="16"/>
      <c r="BV721" s="16"/>
      <c r="BW721" s="61"/>
      <c r="BX721" s="16"/>
      <c r="BZ721" s="16"/>
    </row>
    <row r="722" spans="2:78" ht="12.75" x14ac:dyDescent="0.2">
      <c r="B722" s="61"/>
      <c r="C722" s="61"/>
      <c r="E722" s="141"/>
      <c r="F722" s="141"/>
      <c r="J722" s="16"/>
      <c r="S722" s="61"/>
      <c r="Z722" s="16"/>
      <c r="AI722" s="61"/>
      <c r="AP722" s="16"/>
      <c r="AY722" s="61"/>
      <c r="BF722" s="16"/>
      <c r="BO722" s="61"/>
      <c r="BP722" s="16"/>
      <c r="BR722" s="16"/>
      <c r="BS722" s="61"/>
      <c r="BT722" s="16"/>
      <c r="BV722" s="16"/>
      <c r="BW722" s="61"/>
      <c r="BX722" s="16"/>
      <c r="BZ722" s="16"/>
    </row>
    <row r="723" spans="2:78" ht="12.75" x14ac:dyDescent="0.2">
      <c r="B723" s="61"/>
      <c r="C723" s="61"/>
      <c r="E723" s="141"/>
      <c r="F723" s="141"/>
      <c r="J723" s="16"/>
      <c r="S723" s="61"/>
      <c r="Z723" s="16"/>
      <c r="AI723" s="61"/>
      <c r="AP723" s="16"/>
      <c r="AY723" s="61"/>
      <c r="BF723" s="16"/>
      <c r="BO723" s="61"/>
      <c r="BP723" s="16"/>
      <c r="BR723" s="16"/>
      <c r="BS723" s="61"/>
      <c r="BT723" s="16"/>
      <c r="BV723" s="16"/>
      <c r="BW723" s="61"/>
      <c r="BX723" s="16"/>
      <c r="BZ723" s="16"/>
    </row>
    <row r="724" spans="2:78" ht="12.75" x14ac:dyDescent="0.2">
      <c r="B724" s="61"/>
      <c r="C724" s="61"/>
      <c r="E724" s="141"/>
      <c r="F724" s="141"/>
      <c r="J724" s="16"/>
      <c r="S724" s="61"/>
      <c r="Z724" s="16"/>
      <c r="AI724" s="61"/>
      <c r="AP724" s="16"/>
      <c r="AY724" s="61"/>
      <c r="BF724" s="16"/>
      <c r="BO724" s="61"/>
      <c r="BP724" s="16"/>
      <c r="BR724" s="16"/>
      <c r="BS724" s="61"/>
      <c r="BT724" s="16"/>
      <c r="BV724" s="16"/>
      <c r="BW724" s="61"/>
      <c r="BX724" s="16"/>
      <c r="BZ724" s="16"/>
    </row>
    <row r="725" spans="2:78" ht="12.75" x14ac:dyDescent="0.2">
      <c r="B725" s="61"/>
      <c r="C725" s="61"/>
      <c r="E725" s="141"/>
      <c r="F725" s="141"/>
      <c r="J725" s="16"/>
      <c r="S725" s="61"/>
      <c r="Z725" s="16"/>
      <c r="AI725" s="61"/>
      <c r="AP725" s="16"/>
      <c r="AY725" s="61"/>
      <c r="BF725" s="16"/>
      <c r="BO725" s="61"/>
      <c r="BP725" s="16"/>
      <c r="BR725" s="16"/>
      <c r="BS725" s="61"/>
      <c r="BT725" s="16"/>
      <c r="BV725" s="16"/>
      <c r="BW725" s="61"/>
      <c r="BX725" s="16"/>
      <c r="BZ725" s="16"/>
    </row>
    <row r="726" spans="2:78" ht="12.75" x14ac:dyDescent="0.2">
      <c r="B726" s="61"/>
      <c r="C726" s="61"/>
      <c r="E726" s="141"/>
      <c r="F726" s="141"/>
      <c r="J726" s="16"/>
      <c r="S726" s="61"/>
      <c r="Z726" s="16"/>
      <c r="AI726" s="61"/>
      <c r="AP726" s="16"/>
      <c r="AY726" s="61"/>
      <c r="BF726" s="16"/>
      <c r="BO726" s="61"/>
      <c r="BP726" s="16"/>
      <c r="BR726" s="16"/>
      <c r="BS726" s="61"/>
      <c r="BT726" s="16"/>
      <c r="BV726" s="16"/>
      <c r="BW726" s="61"/>
      <c r="BX726" s="16"/>
      <c r="BZ726" s="16"/>
    </row>
    <row r="727" spans="2:78" ht="12.75" x14ac:dyDescent="0.2">
      <c r="B727" s="61"/>
      <c r="C727" s="61"/>
      <c r="E727" s="141"/>
      <c r="F727" s="141"/>
      <c r="J727" s="16"/>
      <c r="S727" s="61"/>
      <c r="Z727" s="16"/>
      <c r="AI727" s="61"/>
      <c r="AP727" s="16"/>
      <c r="AY727" s="61"/>
      <c r="BF727" s="16"/>
      <c r="BO727" s="61"/>
      <c r="BP727" s="16"/>
      <c r="BR727" s="16"/>
      <c r="BS727" s="61"/>
      <c r="BT727" s="16"/>
      <c r="BV727" s="16"/>
      <c r="BW727" s="61"/>
      <c r="BX727" s="16"/>
      <c r="BZ727" s="16"/>
    </row>
    <row r="728" spans="2:78" ht="12.75" x14ac:dyDescent="0.2">
      <c r="B728" s="61"/>
      <c r="C728" s="61"/>
      <c r="E728" s="141"/>
      <c r="F728" s="141"/>
      <c r="J728" s="16"/>
      <c r="S728" s="61"/>
      <c r="Z728" s="16"/>
      <c r="AI728" s="61"/>
      <c r="AP728" s="16"/>
      <c r="AY728" s="61"/>
      <c r="BF728" s="16"/>
      <c r="BO728" s="61"/>
      <c r="BP728" s="16"/>
      <c r="BR728" s="16"/>
      <c r="BS728" s="61"/>
      <c r="BT728" s="16"/>
      <c r="BV728" s="16"/>
      <c r="BW728" s="61"/>
      <c r="BX728" s="16"/>
      <c r="BZ728" s="16"/>
    </row>
    <row r="729" spans="2:78" ht="12.75" x14ac:dyDescent="0.2">
      <c r="B729" s="61"/>
      <c r="C729" s="61"/>
      <c r="E729" s="141"/>
      <c r="F729" s="141"/>
      <c r="J729" s="16"/>
      <c r="S729" s="61"/>
      <c r="Z729" s="16"/>
      <c r="AI729" s="61"/>
      <c r="AP729" s="16"/>
      <c r="AY729" s="61"/>
      <c r="BF729" s="16"/>
      <c r="BO729" s="61"/>
      <c r="BP729" s="16"/>
      <c r="BR729" s="16"/>
      <c r="BS729" s="61"/>
      <c r="BT729" s="16"/>
      <c r="BV729" s="16"/>
      <c r="BW729" s="61"/>
      <c r="BX729" s="16"/>
      <c r="BZ729" s="16"/>
    </row>
    <row r="730" spans="2:78" ht="12.75" x14ac:dyDescent="0.2">
      <c r="B730" s="61"/>
      <c r="C730" s="61"/>
      <c r="E730" s="141"/>
      <c r="F730" s="141"/>
      <c r="J730" s="16"/>
      <c r="S730" s="61"/>
      <c r="Z730" s="16"/>
      <c r="AI730" s="61"/>
      <c r="AP730" s="16"/>
      <c r="AY730" s="61"/>
      <c r="BF730" s="16"/>
      <c r="BO730" s="61"/>
      <c r="BP730" s="16"/>
      <c r="BR730" s="16"/>
      <c r="BS730" s="61"/>
      <c r="BT730" s="16"/>
      <c r="BV730" s="16"/>
      <c r="BW730" s="61"/>
      <c r="BX730" s="16"/>
      <c r="BZ730" s="16"/>
    </row>
    <row r="731" spans="2:78" ht="12.75" x14ac:dyDescent="0.2">
      <c r="B731" s="61"/>
      <c r="C731" s="61"/>
      <c r="E731" s="141"/>
      <c r="F731" s="141"/>
      <c r="J731" s="16"/>
      <c r="S731" s="61"/>
      <c r="Z731" s="16"/>
      <c r="AI731" s="61"/>
      <c r="AP731" s="16"/>
      <c r="AY731" s="61"/>
      <c r="BF731" s="16"/>
      <c r="BO731" s="61"/>
      <c r="BP731" s="16"/>
      <c r="BR731" s="16"/>
      <c r="BS731" s="61"/>
      <c r="BT731" s="16"/>
      <c r="BV731" s="16"/>
      <c r="BW731" s="61"/>
      <c r="BX731" s="16"/>
      <c r="BZ731" s="16"/>
    </row>
    <row r="732" spans="2:78" ht="12.75" x14ac:dyDescent="0.2">
      <c r="B732" s="61"/>
      <c r="C732" s="61"/>
      <c r="E732" s="141"/>
      <c r="F732" s="141"/>
      <c r="J732" s="16"/>
      <c r="S732" s="61"/>
      <c r="Z732" s="16"/>
      <c r="AI732" s="61"/>
      <c r="AP732" s="16"/>
      <c r="AY732" s="61"/>
      <c r="BF732" s="16"/>
      <c r="BO732" s="61"/>
      <c r="BP732" s="16"/>
      <c r="BR732" s="16"/>
      <c r="BS732" s="61"/>
      <c r="BT732" s="16"/>
      <c r="BV732" s="16"/>
      <c r="BW732" s="61"/>
      <c r="BX732" s="16"/>
      <c r="BZ732" s="16"/>
    </row>
    <row r="733" spans="2:78" ht="12.75" x14ac:dyDescent="0.2">
      <c r="B733" s="61"/>
      <c r="C733" s="61"/>
      <c r="E733" s="141"/>
      <c r="F733" s="141"/>
      <c r="J733" s="16"/>
      <c r="S733" s="61"/>
      <c r="Z733" s="16"/>
      <c r="AI733" s="61"/>
      <c r="AP733" s="16"/>
      <c r="AY733" s="61"/>
      <c r="BF733" s="16"/>
      <c r="BO733" s="61"/>
      <c r="BP733" s="16"/>
      <c r="BR733" s="16"/>
      <c r="BS733" s="61"/>
      <c r="BT733" s="16"/>
      <c r="BV733" s="16"/>
      <c r="BW733" s="61"/>
      <c r="BX733" s="16"/>
      <c r="BZ733" s="16"/>
    </row>
    <row r="734" spans="2:78" ht="12.75" x14ac:dyDescent="0.2">
      <c r="B734" s="61"/>
      <c r="C734" s="61"/>
      <c r="E734" s="141"/>
      <c r="F734" s="141"/>
      <c r="J734" s="16"/>
      <c r="S734" s="61"/>
      <c r="Z734" s="16"/>
      <c r="AI734" s="61"/>
      <c r="AP734" s="16"/>
      <c r="AY734" s="61"/>
      <c r="BF734" s="16"/>
      <c r="BO734" s="61"/>
      <c r="BP734" s="16"/>
      <c r="BR734" s="16"/>
      <c r="BS734" s="61"/>
      <c r="BT734" s="16"/>
      <c r="BV734" s="16"/>
      <c r="BW734" s="61"/>
      <c r="BX734" s="16"/>
      <c r="BZ734" s="16"/>
    </row>
    <row r="735" spans="2:78" ht="12.75" x14ac:dyDescent="0.2">
      <c r="B735" s="61"/>
      <c r="C735" s="61"/>
      <c r="E735" s="141"/>
      <c r="F735" s="141"/>
      <c r="J735" s="16"/>
      <c r="S735" s="61"/>
      <c r="Z735" s="16"/>
      <c r="AI735" s="61"/>
      <c r="AP735" s="16"/>
      <c r="AY735" s="61"/>
      <c r="BF735" s="16"/>
      <c r="BO735" s="61"/>
      <c r="BP735" s="16"/>
      <c r="BR735" s="16"/>
      <c r="BS735" s="61"/>
      <c r="BT735" s="16"/>
      <c r="BV735" s="16"/>
      <c r="BW735" s="61"/>
      <c r="BX735" s="16"/>
      <c r="BZ735" s="16"/>
    </row>
    <row r="736" spans="2:78" ht="12.75" x14ac:dyDescent="0.2">
      <c r="B736" s="61"/>
      <c r="C736" s="61"/>
      <c r="E736" s="141"/>
      <c r="F736" s="141"/>
      <c r="J736" s="16"/>
      <c r="S736" s="61"/>
      <c r="Z736" s="16"/>
      <c r="AI736" s="61"/>
      <c r="AP736" s="16"/>
      <c r="AY736" s="61"/>
      <c r="BF736" s="16"/>
      <c r="BO736" s="61"/>
      <c r="BP736" s="16"/>
      <c r="BR736" s="16"/>
      <c r="BS736" s="61"/>
      <c r="BT736" s="16"/>
      <c r="BV736" s="16"/>
      <c r="BW736" s="61"/>
      <c r="BX736" s="16"/>
      <c r="BZ736" s="16"/>
    </row>
    <row r="737" spans="2:78" ht="12.75" x14ac:dyDescent="0.2">
      <c r="B737" s="61"/>
      <c r="C737" s="61"/>
      <c r="E737" s="141"/>
      <c r="F737" s="141"/>
      <c r="J737" s="16"/>
      <c r="S737" s="61"/>
      <c r="Z737" s="16"/>
      <c r="AI737" s="61"/>
      <c r="AP737" s="16"/>
      <c r="AY737" s="61"/>
      <c r="BF737" s="16"/>
      <c r="BO737" s="61"/>
      <c r="BP737" s="16"/>
      <c r="BR737" s="16"/>
      <c r="BS737" s="61"/>
      <c r="BT737" s="16"/>
      <c r="BV737" s="16"/>
      <c r="BW737" s="61"/>
      <c r="BX737" s="16"/>
      <c r="BZ737" s="16"/>
    </row>
    <row r="738" spans="2:78" ht="12.75" x14ac:dyDescent="0.2">
      <c r="B738" s="61"/>
      <c r="C738" s="61"/>
      <c r="E738" s="141"/>
      <c r="F738" s="141"/>
      <c r="J738" s="16"/>
      <c r="S738" s="61"/>
      <c r="Z738" s="16"/>
      <c r="AI738" s="61"/>
      <c r="AP738" s="16"/>
      <c r="AY738" s="61"/>
      <c r="BF738" s="16"/>
      <c r="BO738" s="61"/>
      <c r="BP738" s="16"/>
      <c r="BR738" s="16"/>
      <c r="BS738" s="61"/>
      <c r="BT738" s="16"/>
      <c r="BV738" s="16"/>
      <c r="BW738" s="61"/>
      <c r="BX738" s="16"/>
      <c r="BZ738" s="16"/>
    </row>
    <row r="739" spans="2:78" ht="12.75" x14ac:dyDescent="0.2">
      <c r="B739" s="61"/>
      <c r="C739" s="61"/>
      <c r="E739" s="141"/>
      <c r="F739" s="141"/>
      <c r="J739" s="16"/>
      <c r="S739" s="61"/>
      <c r="Z739" s="16"/>
      <c r="AI739" s="61"/>
      <c r="AP739" s="16"/>
      <c r="AY739" s="61"/>
      <c r="BF739" s="16"/>
      <c r="BO739" s="61"/>
      <c r="BP739" s="16"/>
      <c r="BR739" s="16"/>
      <c r="BS739" s="61"/>
      <c r="BT739" s="16"/>
      <c r="BV739" s="16"/>
      <c r="BW739" s="61"/>
      <c r="BX739" s="16"/>
      <c r="BZ739" s="16"/>
    </row>
    <row r="740" spans="2:78" ht="12.75" x14ac:dyDescent="0.2">
      <c r="B740" s="61"/>
      <c r="C740" s="61"/>
      <c r="E740" s="141"/>
      <c r="F740" s="141"/>
      <c r="J740" s="16"/>
      <c r="S740" s="61"/>
      <c r="Z740" s="16"/>
      <c r="AI740" s="61"/>
      <c r="AP740" s="16"/>
      <c r="AY740" s="61"/>
      <c r="BF740" s="16"/>
      <c r="BO740" s="61"/>
      <c r="BP740" s="16"/>
      <c r="BR740" s="16"/>
      <c r="BS740" s="61"/>
      <c r="BT740" s="16"/>
      <c r="BV740" s="16"/>
      <c r="BW740" s="61"/>
      <c r="BX740" s="16"/>
      <c r="BZ740" s="16"/>
    </row>
    <row r="741" spans="2:78" ht="12.75" x14ac:dyDescent="0.2">
      <c r="B741" s="61"/>
      <c r="C741" s="61"/>
      <c r="E741" s="141"/>
      <c r="F741" s="141"/>
      <c r="J741" s="16"/>
      <c r="S741" s="61"/>
      <c r="Z741" s="16"/>
      <c r="AI741" s="61"/>
      <c r="AP741" s="16"/>
      <c r="AY741" s="61"/>
      <c r="BF741" s="16"/>
      <c r="BO741" s="61"/>
      <c r="BP741" s="16"/>
      <c r="BR741" s="16"/>
      <c r="BS741" s="61"/>
      <c r="BT741" s="16"/>
      <c r="BV741" s="16"/>
      <c r="BW741" s="61"/>
      <c r="BX741" s="16"/>
      <c r="BZ741" s="16"/>
    </row>
    <row r="742" spans="2:78" ht="12.75" x14ac:dyDescent="0.2">
      <c r="B742" s="61"/>
      <c r="C742" s="61"/>
      <c r="E742" s="141"/>
      <c r="F742" s="141"/>
      <c r="J742" s="16"/>
      <c r="S742" s="61"/>
      <c r="Z742" s="16"/>
      <c r="AI742" s="61"/>
      <c r="AP742" s="16"/>
      <c r="AY742" s="61"/>
      <c r="BF742" s="16"/>
      <c r="BO742" s="61"/>
      <c r="BP742" s="16"/>
      <c r="BR742" s="16"/>
      <c r="BS742" s="61"/>
      <c r="BT742" s="16"/>
      <c r="BV742" s="16"/>
      <c r="BW742" s="61"/>
      <c r="BX742" s="16"/>
      <c r="BZ742" s="16"/>
    </row>
    <row r="743" spans="2:78" ht="12.75" x14ac:dyDescent="0.2">
      <c r="B743" s="61"/>
      <c r="C743" s="61"/>
      <c r="E743" s="141"/>
      <c r="F743" s="141"/>
      <c r="J743" s="16"/>
      <c r="S743" s="61"/>
      <c r="Z743" s="16"/>
      <c r="AI743" s="61"/>
      <c r="AP743" s="16"/>
      <c r="AY743" s="61"/>
      <c r="BF743" s="16"/>
      <c r="BO743" s="61"/>
      <c r="BP743" s="16"/>
      <c r="BR743" s="16"/>
      <c r="BS743" s="61"/>
      <c r="BT743" s="16"/>
      <c r="BV743" s="16"/>
      <c r="BW743" s="61"/>
      <c r="BX743" s="16"/>
      <c r="BZ743" s="16"/>
    </row>
    <row r="744" spans="2:78" ht="12.75" x14ac:dyDescent="0.2">
      <c r="B744" s="61"/>
      <c r="C744" s="61"/>
      <c r="E744" s="141"/>
      <c r="F744" s="141"/>
      <c r="J744" s="16"/>
      <c r="S744" s="61"/>
      <c r="Z744" s="16"/>
      <c r="AI744" s="61"/>
      <c r="AP744" s="16"/>
      <c r="AY744" s="61"/>
      <c r="BF744" s="16"/>
      <c r="BO744" s="61"/>
      <c r="BP744" s="16"/>
      <c r="BR744" s="16"/>
      <c r="BS744" s="61"/>
      <c r="BT744" s="16"/>
      <c r="BV744" s="16"/>
      <c r="BW744" s="61"/>
      <c r="BX744" s="16"/>
      <c r="BZ744" s="16"/>
    </row>
    <row r="745" spans="2:78" ht="12.75" x14ac:dyDescent="0.2">
      <c r="B745" s="61"/>
      <c r="C745" s="61"/>
      <c r="E745" s="141"/>
      <c r="F745" s="141"/>
      <c r="J745" s="16"/>
      <c r="S745" s="61"/>
      <c r="Z745" s="16"/>
      <c r="AI745" s="61"/>
      <c r="AP745" s="16"/>
      <c r="AY745" s="61"/>
      <c r="BF745" s="16"/>
      <c r="BO745" s="61"/>
      <c r="BP745" s="16"/>
      <c r="BR745" s="16"/>
      <c r="BS745" s="61"/>
      <c r="BT745" s="16"/>
      <c r="BV745" s="16"/>
      <c r="BW745" s="61"/>
      <c r="BX745" s="16"/>
      <c r="BZ745" s="16"/>
    </row>
    <row r="746" spans="2:78" ht="12.75" x14ac:dyDescent="0.2">
      <c r="B746" s="61"/>
      <c r="C746" s="61"/>
      <c r="E746" s="141"/>
      <c r="F746" s="141"/>
      <c r="J746" s="16"/>
      <c r="S746" s="61"/>
      <c r="Z746" s="16"/>
      <c r="AI746" s="61"/>
      <c r="AP746" s="16"/>
      <c r="AY746" s="61"/>
      <c r="BF746" s="16"/>
      <c r="BO746" s="61"/>
      <c r="BP746" s="16"/>
      <c r="BR746" s="16"/>
      <c r="BS746" s="61"/>
      <c r="BT746" s="16"/>
      <c r="BV746" s="16"/>
      <c r="BW746" s="61"/>
      <c r="BX746" s="16"/>
      <c r="BZ746" s="16"/>
    </row>
    <row r="747" spans="2:78" ht="12.75" x14ac:dyDescent="0.2">
      <c r="B747" s="61"/>
      <c r="C747" s="61"/>
      <c r="E747" s="141"/>
      <c r="F747" s="141"/>
      <c r="J747" s="16"/>
      <c r="S747" s="61"/>
      <c r="Z747" s="16"/>
      <c r="AI747" s="61"/>
      <c r="AP747" s="16"/>
      <c r="AY747" s="61"/>
      <c r="BF747" s="16"/>
      <c r="BO747" s="61"/>
      <c r="BP747" s="16"/>
      <c r="BR747" s="16"/>
      <c r="BS747" s="61"/>
      <c r="BT747" s="16"/>
      <c r="BV747" s="16"/>
      <c r="BW747" s="61"/>
      <c r="BX747" s="16"/>
      <c r="BZ747" s="16"/>
    </row>
    <row r="748" spans="2:78" ht="12.75" x14ac:dyDescent="0.2">
      <c r="B748" s="61"/>
      <c r="C748" s="61"/>
      <c r="E748" s="141"/>
      <c r="F748" s="141"/>
      <c r="J748" s="16"/>
      <c r="S748" s="61"/>
      <c r="Z748" s="16"/>
      <c r="AI748" s="61"/>
      <c r="AP748" s="16"/>
      <c r="AY748" s="61"/>
      <c r="BF748" s="16"/>
      <c r="BO748" s="61"/>
      <c r="BP748" s="16"/>
      <c r="BR748" s="16"/>
      <c r="BS748" s="61"/>
      <c r="BT748" s="16"/>
      <c r="BV748" s="16"/>
      <c r="BW748" s="61"/>
      <c r="BX748" s="16"/>
      <c r="BZ748" s="16"/>
    </row>
    <row r="749" spans="2:78" ht="12.75" x14ac:dyDescent="0.2">
      <c r="B749" s="61"/>
      <c r="C749" s="61"/>
      <c r="E749" s="141"/>
      <c r="F749" s="141"/>
      <c r="J749" s="16"/>
      <c r="S749" s="61"/>
      <c r="Z749" s="16"/>
      <c r="AI749" s="61"/>
      <c r="AP749" s="16"/>
      <c r="AY749" s="61"/>
      <c r="BF749" s="16"/>
      <c r="BO749" s="61"/>
      <c r="BP749" s="16"/>
      <c r="BR749" s="16"/>
      <c r="BS749" s="61"/>
      <c r="BT749" s="16"/>
      <c r="BV749" s="16"/>
      <c r="BW749" s="61"/>
      <c r="BX749" s="16"/>
      <c r="BZ749" s="16"/>
    </row>
    <row r="750" spans="2:78" ht="12.75" x14ac:dyDescent="0.2">
      <c r="B750" s="61"/>
      <c r="C750" s="61"/>
      <c r="E750" s="141"/>
      <c r="F750" s="141"/>
      <c r="J750" s="16"/>
      <c r="S750" s="61"/>
      <c r="Z750" s="16"/>
      <c r="AI750" s="61"/>
      <c r="AP750" s="16"/>
      <c r="AY750" s="61"/>
      <c r="BF750" s="16"/>
      <c r="BO750" s="61"/>
      <c r="BP750" s="16"/>
      <c r="BR750" s="16"/>
      <c r="BS750" s="61"/>
      <c r="BT750" s="16"/>
      <c r="BV750" s="16"/>
      <c r="BW750" s="61"/>
      <c r="BX750" s="16"/>
      <c r="BZ750" s="16"/>
    </row>
    <row r="751" spans="2:78" ht="12.75" x14ac:dyDescent="0.2">
      <c r="B751" s="61"/>
      <c r="C751" s="61"/>
      <c r="E751" s="141"/>
      <c r="F751" s="141"/>
      <c r="J751" s="16"/>
      <c r="S751" s="61"/>
      <c r="Z751" s="16"/>
      <c r="AI751" s="61"/>
      <c r="AP751" s="16"/>
      <c r="AY751" s="61"/>
      <c r="BF751" s="16"/>
      <c r="BO751" s="61"/>
      <c r="BP751" s="16"/>
      <c r="BR751" s="16"/>
      <c r="BS751" s="61"/>
      <c r="BT751" s="16"/>
      <c r="BV751" s="16"/>
      <c r="BW751" s="61"/>
      <c r="BX751" s="16"/>
      <c r="BZ751" s="16"/>
    </row>
    <row r="752" spans="2:78" ht="12.75" x14ac:dyDescent="0.2">
      <c r="B752" s="61"/>
      <c r="C752" s="61"/>
      <c r="E752" s="141"/>
      <c r="F752" s="141"/>
      <c r="J752" s="16"/>
      <c r="S752" s="61"/>
      <c r="Z752" s="16"/>
      <c r="AI752" s="61"/>
      <c r="AP752" s="16"/>
      <c r="AY752" s="61"/>
      <c r="BF752" s="16"/>
      <c r="BO752" s="61"/>
      <c r="BP752" s="16"/>
      <c r="BR752" s="16"/>
      <c r="BS752" s="61"/>
      <c r="BT752" s="16"/>
      <c r="BV752" s="16"/>
      <c r="BW752" s="61"/>
      <c r="BX752" s="16"/>
      <c r="BZ752" s="16"/>
    </row>
    <row r="753" spans="2:78" ht="12.75" x14ac:dyDescent="0.2">
      <c r="B753" s="61"/>
      <c r="C753" s="61"/>
      <c r="E753" s="141"/>
      <c r="F753" s="141"/>
      <c r="J753" s="16"/>
      <c r="S753" s="61"/>
      <c r="Z753" s="16"/>
      <c r="AI753" s="61"/>
      <c r="AP753" s="16"/>
      <c r="AY753" s="61"/>
      <c r="BF753" s="16"/>
      <c r="BO753" s="61"/>
      <c r="BP753" s="16"/>
      <c r="BR753" s="16"/>
      <c r="BS753" s="61"/>
      <c r="BT753" s="16"/>
      <c r="BV753" s="16"/>
      <c r="BW753" s="61"/>
      <c r="BX753" s="16"/>
      <c r="BZ753" s="16"/>
    </row>
    <row r="754" spans="2:78" ht="12.75" x14ac:dyDescent="0.2">
      <c r="B754" s="61"/>
      <c r="C754" s="61"/>
      <c r="E754" s="141"/>
      <c r="F754" s="141"/>
      <c r="J754" s="16"/>
      <c r="S754" s="61"/>
      <c r="Z754" s="16"/>
      <c r="AI754" s="61"/>
      <c r="AP754" s="16"/>
      <c r="AY754" s="61"/>
      <c r="BF754" s="16"/>
      <c r="BO754" s="61"/>
      <c r="BP754" s="16"/>
      <c r="BR754" s="16"/>
      <c r="BS754" s="61"/>
      <c r="BT754" s="16"/>
      <c r="BV754" s="16"/>
      <c r="BW754" s="61"/>
      <c r="BX754" s="16"/>
      <c r="BZ754" s="16"/>
    </row>
    <row r="755" spans="2:78" ht="12.75" x14ac:dyDescent="0.2">
      <c r="B755" s="61"/>
      <c r="C755" s="61"/>
      <c r="E755" s="141"/>
      <c r="F755" s="141"/>
      <c r="J755" s="16"/>
      <c r="S755" s="61"/>
      <c r="Z755" s="16"/>
      <c r="AI755" s="61"/>
      <c r="AP755" s="16"/>
      <c r="AY755" s="61"/>
      <c r="BF755" s="16"/>
      <c r="BO755" s="61"/>
      <c r="BP755" s="16"/>
      <c r="BR755" s="16"/>
      <c r="BS755" s="61"/>
      <c r="BT755" s="16"/>
      <c r="BV755" s="16"/>
      <c r="BW755" s="61"/>
      <c r="BX755" s="16"/>
      <c r="BZ755" s="16"/>
    </row>
    <row r="756" spans="2:78" ht="12.75" x14ac:dyDescent="0.2">
      <c r="B756" s="61"/>
      <c r="C756" s="61"/>
      <c r="E756" s="141"/>
      <c r="F756" s="141"/>
      <c r="J756" s="16"/>
      <c r="S756" s="61"/>
      <c r="Z756" s="16"/>
      <c r="AI756" s="61"/>
      <c r="AP756" s="16"/>
      <c r="AY756" s="61"/>
      <c r="BF756" s="16"/>
      <c r="BO756" s="61"/>
      <c r="BP756" s="16"/>
      <c r="BR756" s="16"/>
      <c r="BS756" s="61"/>
      <c r="BT756" s="16"/>
      <c r="BV756" s="16"/>
      <c r="BW756" s="61"/>
      <c r="BX756" s="16"/>
      <c r="BZ756" s="16"/>
    </row>
    <row r="757" spans="2:78" ht="12.75" x14ac:dyDescent="0.2">
      <c r="B757" s="61"/>
      <c r="C757" s="61"/>
      <c r="E757" s="141"/>
      <c r="F757" s="141"/>
      <c r="J757" s="16"/>
      <c r="S757" s="61"/>
      <c r="Z757" s="16"/>
      <c r="AI757" s="61"/>
      <c r="AP757" s="16"/>
      <c r="AY757" s="61"/>
      <c r="BF757" s="16"/>
      <c r="BO757" s="61"/>
      <c r="BP757" s="16"/>
      <c r="BR757" s="16"/>
      <c r="BS757" s="61"/>
      <c r="BT757" s="16"/>
      <c r="BV757" s="16"/>
      <c r="BW757" s="61"/>
      <c r="BX757" s="16"/>
      <c r="BZ757" s="16"/>
    </row>
    <row r="758" spans="2:78" ht="12.75" x14ac:dyDescent="0.2">
      <c r="B758" s="61"/>
      <c r="C758" s="61"/>
      <c r="E758" s="141"/>
      <c r="F758" s="141"/>
      <c r="J758" s="16"/>
      <c r="S758" s="61"/>
      <c r="Z758" s="16"/>
      <c r="AI758" s="61"/>
      <c r="AP758" s="16"/>
      <c r="AY758" s="61"/>
      <c r="BF758" s="16"/>
      <c r="BO758" s="61"/>
      <c r="BP758" s="16"/>
      <c r="BR758" s="16"/>
      <c r="BS758" s="61"/>
      <c r="BT758" s="16"/>
      <c r="BV758" s="16"/>
      <c r="BW758" s="61"/>
      <c r="BX758" s="16"/>
      <c r="BZ758" s="16"/>
    </row>
    <row r="759" spans="2:78" ht="12.75" x14ac:dyDescent="0.2">
      <c r="B759" s="61"/>
      <c r="C759" s="61"/>
      <c r="E759" s="141"/>
      <c r="F759" s="141"/>
      <c r="J759" s="16"/>
      <c r="S759" s="61"/>
      <c r="Z759" s="16"/>
      <c r="AI759" s="61"/>
      <c r="AP759" s="16"/>
      <c r="AY759" s="61"/>
      <c r="BF759" s="16"/>
      <c r="BO759" s="61"/>
      <c r="BP759" s="16"/>
      <c r="BR759" s="16"/>
      <c r="BS759" s="61"/>
      <c r="BT759" s="16"/>
      <c r="BV759" s="16"/>
      <c r="BW759" s="61"/>
      <c r="BX759" s="16"/>
      <c r="BZ759" s="16"/>
    </row>
    <row r="760" spans="2:78" ht="12.75" x14ac:dyDescent="0.2">
      <c r="B760" s="61"/>
      <c r="C760" s="61"/>
      <c r="E760" s="141"/>
      <c r="F760" s="141"/>
      <c r="J760" s="16"/>
      <c r="S760" s="61"/>
      <c r="Z760" s="16"/>
      <c r="AI760" s="61"/>
      <c r="AP760" s="16"/>
      <c r="AY760" s="61"/>
      <c r="BF760" s="16"/>
      <c r="BO760" s="61"/>
      <c r="BP760" s="16"/>
      <c r="BR760" s="16"/>
      <c r="BS760" s="61"/>
      <c r="BT760" s="16"/>
      <c r="BV760" s="16"/>
      <c r="BW760" s="61"/>
      <c r="BX760" s="16"/>
      <c r="BZ760" s="16"/>
    </row>
    <row r="761" spans="2:78" ht="12.75" x14ac:dyDescent="0.2">
      <c r="B761" s="61"/>
      <c r="C761" s="61"/>
      <c r="E761" s="141"/>
      <c r="F761" s="141"/>
      <c r="J761" s="16"/>
      <c r="S761" s="61"/>
      <c r="Z761" s="16"/>
      <c r="AI761" s="61"/>
      <c r="AP761" s="16"/>
      <c r="AY761" s="61"/>
      <c r="BF761" s="16"/>
      <c r="BO761" s="61"/>
      <c r="BP761" s="16"/>
      <c r="BR761" s="16"/>
      <c r="BS761" s="61"/>
      <c r="BT761" s="16"/>
      <c r="BV761" s="16"/>
      <c r="BW761" s="61"/>
      <c r="BX761" s="16"/>
      <c r="BZ761" s="16"/>
    </row>
    <row r="762" spans="2:78" ht="12.75" x14ac:dyDescent="0.2">
      <c r="B762" s="61"/>
      <c r="C762" s="61"/>
      <c r="E762" s="141"/>
      <c r="F762" s="141"/>
      <c r="J762" s="16"/>
      <c r="S762" s="61"/>
      <c r="Z762" s="16"/>
      <c r="AI762" s="61"/>
      <c r="AP762" s="16"/>
      <c r="AY762" s="61"/>
      <c r="BF762" s="16"/>
      <c r="BO762" s="61"/>
      <c r="BP762" s="16"/>
      <c r="BR762" s="16"/>
      <c r="BS762" s="61"/>
      <c r="BT762" s="16"/>
      <c r="BV762" s="16"/>
      <c r="BW762" s="61"/>
      <c r="BX762" s="16"/>
      <c r="BZ762" s="16"/>
    </row>
    <row r="763" spans="2:78" ht="12.75" x14ac:dyDescent="0.2">
      <c r="B763" s="61"/>
      <c r="C763" s="61"/>
      <c r="E763" s="141"/>
      <c r="F763" s="141"/>
      <c r="J763" s="16"/>
      <c r="S763" s="61"/>
      <c r="Z763" s="16"/>
      <c r="AI763" s="61"/>
      <c r="AP763" s="16"/>
      <c r="AY763" s="61"/>
      <c r="BF763" s="16"/>
      <c r="BO763" s="61"/>
      <c r="BP763" s="16"/>
      <c r="BR763" s="16"/>
      <c r="BS763" s="61"/>
      <c r="BT763" s="16"/>
      <c r="BV763" s="16"/>
      <c r="BW763" s="61"/>
      <c r="BX763" s="16"/>
      <c r="BZ763" s="16"/>
    </row>
    <row r="764" spans="2:78" ht="12.75" x14ac:dyDescent="0.2">
      <c r="B764" s="61"/>
      <c r="C764" s="61"/>
      <c r="E764" s="141"/>
      <c r="F764" s="141"/>
      <c r="J764" s="16"/>
      <c r="S764" s="61"/>
      <c r="Z764" s="16"/>
      <c r="AI764" s="61"/>
      <c r="AP764" s="16"/>
      <c r="AY764" s="61"/>
      <c r="BF764" s="16"/>
      <c r="BO764" s="61"/>
      <c r="BP764" s="16"/>
      <c r="BR764" s="16"/>
      <c r="BS764" s="61"/>
      <c r="BT764" s="16"/>
      <c r="BV764" s="16"/>
      <c r="BW764" s="61"/>
      <c r="BX764" s="16"/>
      <c r="BZ764" s="16"/>
    </row>
    <row r="765" spans="2:78" ht="12.75" x14ac:dyDescent="0.2">
      <c r="B765" s="61"/>
      <c r="C765" s="61"/>
      <c r="E765" s="141"/>
      <c r="F765" s="141"/>
      <c r="J765" s="16"/>
      <c r="S765" s="61"/>
      <c r="Z765" s="16"/>
      <c r="AI765" s="61"/>
      <c r="AP765" s="16"/>
      <c r="AY765" s="61"/>
      <c r="BF765" s="16"/>
      <c r="BO765" s="61"/>
      <c r="BP765" s="16"/>
      <c r="BR765" s="16"/>
      <c r="BS765" s="61"/>
      <c r="BT765" s="16"/>
      <c r="BV765" s="16"/>
      <c r="BW765" s="61"/>
      <c r="BX765" s="16"/>
      <c r="BZ765" s="16"/>
    </row>
    <row r="766" spans="2:78" ht="12.75" x14ac:dyDescent="0.2">
      <c r="B766" s="61"/>
      <c r="C766" s="61"/>
      <c r="E766" s="141"/>
      <c r="F766" s="141"/>
      <c r="J766" s="16"/>
      <c r="S766" s="61"/>
      <c r="Z766" s="16"/>
      <c r="AI766" s="61"/>
      <c r="AP766" s="16"/>
      <c r="AY766" s="61"/>
      <c r="BF766" s="16"/>
      <c r="BO766" s="61"/>
      <c r="BP766" s="16"/>
      <c r="BR766" s="16"/>
      <c r="BS766" s="61"/>
      <c r="BT766" s="16"/>
      <c r="BV766" s="16"/>
      <c r="BW766" s="61"/>
      <c r="BX766" s="16"/>
      <c r="BZ766" s="16"/>
    </row>
    <row r="767" spans="2:78" ht="12.75" x14ac:dyDescent="0.2">
      <c r="B767" s="61"/>
      <c r="C767" s="61"/>
      <c r="E767" s="141"/>
      <c r="F767" s="141"/>
      <c r="J767" s="16"/>
      <c r="S767" s="61"/>
      <c r="Z767" s="16"/>
      <c r="AI767" s="61"/>
      <c r="AP767" s="16"/>
      <c r="AY767" s="61"/>
      <c r="BF767" s="16"/>
      <c r="BO767" s="61"/>
      <c r="BP767" s="16"/>
      <c r="BR767" s="16"/>
      <c r="BS767" s="61"/>
      <c r="BT767" s="16"/>
      <c r="BV767" s="16"/>
      <c r="BW767" s="61"/>
      <c r="BX767" s="16"/>
      <c r="BZ767" s="16"/>
    </row>
    <row r="768" spans="2:78" ht="12.75" x14ac:dyDescent="0.2">
      <c r="B768" s="61"/>
      <c r="C768" s="61"/>
      <c r="E768" s="141"/>
      <c r="F768" s="141"/>
      <c r="J768" s="16"/>
      <c r="S768" s="61"/>
      <c r="Z768" s="16"/>
      <c r="AI768" s="61"/>
      <c r="AP768" s="16"/>
      <c r="AY768" s="61"/>
      <c r="BF768" s="16"/>
      <c r="BO768" s="61"/>
      <c r="BP768" s="16"/>
      <c r="BR768" s="16"/>
      <c r="BS768" s="61"/>
      <c r="BT768" s="16"/>
      <c r="BV768" s="16"/>
      <c r="BW768" s="61"/>
      <c r="BX768" s="16"/>
      <c r="BZ768" s="16"/>
    </row>
    <row r="769" spans="2:78" ht="12.75" x14ac:dyDescent="0.2">
      <c r="B769" s="61"/>
      <c r="C769" s="61"/>
      <c r="E769" s="141"/>
      <c r="F769" s="141"/>
      <c r="J769" s="16"/>
      <c r="S769" s="61"/>
      <c r="Z769" s="16"/>
      <c r="AI769" s="61"/>
      <c r="AP769" s="16"/>
      <c r="AY769" s="61"/>
      <c r="BF769" s="16"/>
      <c r="BO769" s="61"/>
      <c r="BP769" s="16"/>
      <c r="BR769" s="16"/>
      <c r="BS769" s="61"/>
      <c r="BT769" s="16"/>
      <c r="BV769" s="16"/>
      <c r="BW769" s="61"/>
      <c r="BX769" s="16"/>
      <c r="BZ769" s="16"/>
    </row>
    <row r="770" spans="2:78" ht="12.75" x14ac:dyDescent="0.2">
      <c r="B770" s="61"/>
      <c r="C770" s="61"/>
      <c r="E770" s="141"/>
      <c r="F770" s="141"/>
      <c r="J770" s="16"/>
      <c r="S770" s="61"/>
      <c r="Z770" s="16"/>
      <c r="AI770" s="61"/>
      <c r="AP770" s="16"/>
      <c r="AY770" s="61"/>
      <c r="BF770" s="16"/>
      <c r="BO770" s="61"/>
      <c r="BP770" s="16"/>
      <c r="BR770" s="16"/>
      <c r="BS770" s="61"/>
      <c r="BT770" s="16"/>
      <c r="BV770" s="16"/>
      <c r="BW770" s="61"/>
      <c r="BX770" s="16"/>
      <c r="BZ770" s="16"/>
    </row>
    <row r="771" spans="2:78" ht="12.75" x14ac:dyDescent="0.2">
      <c r="B771" s="61"/>
      <c r="C771" s="61"/>
      <c r="E771" s="141"/>
      <c r="F771" s="141"/>
      <c r="J771" s="16"/>
      <c r="S771" s="61"/>
      <c r="Z771" s="16"/>
      <c r="AI771" s="61"/>
      <c r="AP771" s="16"/>
      <c r="AY771" s="61"/>
      <c r="BF771" s="16"/>
      <c r="BO771" s="61"/>
      <c r="BP771" s="16"/>
      <c r="BR771" s="16"/>
      <c r="BS771" s="61"/>
      <c r="BT771" s="16"/>
      <c r="BV771" s="16"/>
      <c r="BW771" s="61"/>
      <c r="BX771" s="16"/>
      <c r="BZ771" s="16"/>
    </row>
    <row r="772" spans="2:78" ht="12.75" x14ac:dyDescent="0.2">
      <c r="B772" s="61"/>
      <c r="C772" s="61"/>
      <c r="E772" s="141"/>
      <c r="F772" s="141"/>
      <c r="J772" s="16"/>
      <c r="S772" s="61"/>
      <c r="Z772" s="16"/>
      <c r="AI772" s="61"/>
      <c r="AP772" s="16"/>
      <c r="AY772" s="61"/>
      <c r="BF772" s="16"/>
      <c r="BO772" s="61"/>
      <c r="BP772" s="16"/>
      <c r="BR772" s="16"/>
      <c r="BS772" s="61"/>
      <c r="BT772" s="16"/>
      <c r="BV772" s="16"/>
      <c r="BW772" s="61"/>
      <c r="BX772" s="16"/>
      <c r="BZ772" s="16"/>
    </row>
    <row r="773" spans="2:78" ht="12.75" x14ac:dyDescent="0.2">
      <c r="B773" s="61"/>
      <c r="C773" s="61"/>
      <c r="E773" s="141"/>
      <c r="F773" s="141"/>
      <c r="J773" s="16"/>
      <c r="S773" s="61"/>
      <c r="Z773" s="16"/>
      <c r="AI773" s="61"/>
      <c r="AP773" s="16"/>
      <c r="AY773" s="61"/>
      <c r="BF773" s="16"/>
      <c r="BO773" s="61"/>
      <c r="BP773" s="16"/>
      <c r="BR773" s="16"/>
      <c r="BS773" s="61"/>
      <c r="BT773" s="16"/>
      <c r="BV773" s="16"/>
      <c r="BW773" s="61"/>
      <c r="BX773" s="16"/>
      <c r="BZ773" s="16"/>
    </row>
    <row r="774" spans="2:78" ht="12.75" x14ac:dyDescent="0.2">
      <c r="B774" s="61"/>
      <c r="C774" s="61"/>
      <c r="E774" s="141"/>
      <c r="F774" s="141"/>
      <c r="J774" s="16"/>
      <c r="S774" s="61"/>
      <c r="Z774" s="16"/>
      <c r="AI774" s="61"/>
      <c r="AP774" s="16"/>
      <c r="AY774" s="61"/>
      <c r="BF774" s="16"/>
      <c r="BO774" s="61"/>
      <c r="BP774" s="16"/>
      <c r="BR774" s="16"/>
      <c r="BS774" s="61"/>
      <c r="BT774" s="16"/>
      <c r="BV774" s="16"/>
      <c r="BW774" s="61"/>
      <c r="BX774" s="16"/>
      <c r="BZ774" s="16"/>
    </row>
    <row r="775" spans="2:78" ht="12.75" x14ac:dyDescent="0.2">
      <c r="B775" s="61"/>
      <c r="C775" s="61"/>
      <c r="E775" s="141"/>
      <c r="F775" s="141"/>
      <c r="J775" s="16"/>
      <c r="S775" s="61"/>
      <c r="Z775" s="16"/>
      <c r="AI775" s="61"/>
      <c r="AP775" s="16"/>
      <c r="AY775" s="61"/>
      <c r="BF775" s="16"/>
      <c r="BO775" s="61"/>
      <c r="BP775" s="16"/>
      <c r="BR775" s="16"/>
      <c r="BS775" s="61"/>
      <c r="BT775" s="16"/>
      <c r="BV775" s="16"/>
      <c r="BW775" s="61"/>
      <c r="BX775" s="16"/>
      <c r="BZ775" s="16"/>
    </row>
    <row r="776" spans="2:78" ht="12.75" x14ac:dyDescent="0.2">
      <c r="B776" s="61"/>
      <c r="C776" s="61"/>
      <c r="E776" s="141"/>
      <c r="F776" s="141"/>
      <c r="J776" s="16"/>
      <c r="S776" s="61"/>
      <c r="Z776" s="16"/>
      <c r="AI776" s="61"/>
      <c r="AP776" s="16"/>
      <c r="AY776" s="61"/>
      <c r="BF776" s="16"/>
      <c r="BO776" s="61"/>
      <c r="BP776" s="16"/>
      <c r="BR776" s="16"/>
      <c r="BS776" s="61"/>
      <c r="BT776" s="16"/>
      <c r="BV776" s="16"/>
      <c r="BW776" s="61"/>
      <c r="BX776" s="16"/>
      <c r="BZ776" s="16"/>
    </row>
    <row r="777" spans="2:78" ht="12.75" x14ac:dyDescent="0.2">
      <c r="B777" s="61"/>
      <c r="C777" s="61"/>
      <c r="E777" s="141"/>
      <c r="F777" s="141"/>
      <c r="J777" s="16"/>
      <c r="S777" s="61"/>
      <c r="Z777" s="16"/>
      <c r="AI777" s="61"/>
      <c r="AP777" s="16"/>
      <c r="AY777" s="61"/>
      <c r="BF777" s="16"/>
      <c r="BO777" s="61"/>
      <c r="BP777" s="16"/>
      <c r="BR777" s="16"/>
      <c r="BS777" s="61"/>
      <c r="BT777" s="16"/>
      <c r="BV777" s="16"/>
      <c r="BW777" s="61"/>
      <c r="BX777" s="16"/>
      <c r="BZ777" s="16"/>
    </row>
    <row r="778" spans="2:78" ht="12.75" x14ac:dyDescent="0.2">
      <c r="B778" s="61"/>
      <c r="C778" s="61"/>
      <c r="E778" s="141"/>
      <c r="F778" s="141"/>
      <c r="J778" s="16"/>
      <c r="S778" s="61"/>
      <c r="Z778" s="16"/>
      <c r="AI778" s="61"/>
      <c r="AP778" s="16"/>
      <c r="AY778" s="61"/>
      <c r="BF778" s="16"/>
      <c r="BO778" s="61"/>
      <c r="BP778" s="16"/>
      <c r="BR778" s="16"/>
      <c r="BS778" s="61"/>
      <c r="BT778" s="16"/>
      <c r="BV778" s="16"/>
      <c r="BW778" s="61"/>
      <c r="BX778" s="16"/>
      <c r="BZ778" s="16"/>
    </row>
    <row r="779" spans="2:78" ht="12.75" x14ac:dyDescent="0.2">
      <c r="B779" s="61"/>
      <c r="C779" s="61"/>
      <c r="E779" s="141"/>
      <c r="F779" s="141"/>
      <c r="J779" s="16"/>
      <c r="S779" s="61"/>
      <c r="Z779" s="16"/>
      <c r="AI779" s="61"/>
      <c r="AP779" s="16"/>
      <c r="AY779" s="61"/>
      <c r="BF779" s="16"/>
      <c r="BO779" s="61"/>
      <c r="BP779" s="16"/>
      <c r="BR779" s="16"/>
      <c r="BS779" s="61"/>
      <c r="BT779" s="16"/>
      <c r="BV779" s="16"/>
      <c r="BW779" s="61"/>
      <c r="BX779" s="16"/>
      <c r="BZ779" s="16"/>
    </row>
    <row r="780" spans="2:78" ht="12.75" x14ac:dyDescent="0.2">
      <c r="B780" s="61"/>
      <c r="C780" s="61"/>
      <c r="E780" s="141"/>
      <c r="F780" s="141"/>
      <c r="J780" s="16"/>
      <c r="S780" s="61"/>
      <c r="Z780" s="16"/>
      <c r="AI780" s="61"/>
      <c r="AP780" s="16"/>
      <c r="AY780" s="61"/>
      <c r="BF780" s="16"/>
      <c r="BO780" s="61"/>
      <c r="BP780" s="16"/>
      <c r="BR780" s="16"/>
      <c r="BS780" s="61"/>
      <c r="BT780" s="16"/>
      <c r="BV780" s="16"/>
      <c r="BW780" s="61"/>
      <c r="BX780" s="16"/>
      <c r="BZ780" s="16"/>
    </row>
    <row r="781" spans="2:78" ht="12.75" x14ac:dyDescent="0.2">
      <c r="B781" s="61"/>
      <c r="C781" s="61"/>
      <c r="E781" s="141"/>
      <c r="F781" s="141"/>
      <c r="J781" s="16"/>
      <c r="S781" s="61"/>
      <c r="Z781" s="16"/>
      <c r="AI781" s="61"/>
      <c r="AP781" s="16"/>
      <c r="AY781" s="61"/>
      <c r="BF781" s="16"/>
      <c r="BO781" s="61"/>
      <c r="BP781" s="16"/>
      <c r="BR781" s="16"/>
      <c r="BS781" s="61"/>
      <c r="BT781" s="16"/>
      <c r="BV781" s="16"/>
      <c r="BW781" s="61"/>
      <c r="BX781" s="16"/>
      <c r="BZ781" s="16"/>
    </row>
    <row r="782" spans="2:78" ht="12.75" x14ac:dyDescent="0.2">
      <c r="B782" s="61"/>
      <c r="C782" s="61"/>
      <c r="E782" s="141"/>
      <c r="F782" s="141"/>
      <c r="J782" s="16"/>
      <c r="S782" s="61"/>
      <c r="Z782" s="16"/>
      <c r="AI782" s="61"/>
      <c r="AP782" s="16"/>
      <c r="AY782" s="61"/>
      <c r="BF782" s="16"/>
      <c r="BO782" s="61"/>
      <c r="BP782" s="16"/>
      <c r="BR782" s="16"/>
      <c r="BS782" s="61"/>
      <c r="BT782" s="16"/>
      <c r="BV782" s="16"/>
      <c r="BW782" s="61"/>
      <c r="BX782" s="16"/>
      <c r="BZ782" s="16"/>
    </row>
    <row r="783" spans="2:78" ht="12.75" x14ac:dyDescent="0.2">
      <c r="B783" s="61"/>
      <c r="C783" s="61"/>
      <c r="E783" s="141"/>
      <c r="F783" s="141"/>
      <c r="J783" s="16"/>
      <c r="S783" s="61"/>
      <c r="Z783" s="16"/>
      <c r="AI783" s="61"/>
      <c r="AP783" s="16"/>
      <c r="AY783" s="61"/>
      <c r="BF783" s="16"/>
      <c r="BO783" s="61"/>
      <c r="BP783" s="16"/>
      <c r="BR783" s="16"/>
      <c r="BS783" s="61"/>
      <c r="BT783" s="16"/>
      <c r="BV783" s="16"/>
      <c r="BW783" s="61"/>
      <c r="BX783" s="16"/>
      <c r="BZ783" s="16"/>
    </row>
    <row r="784" spans="2:78" ht="12.75" x14ac:dyDescent="0.2">
      <c r="B784" s="61"/>
      <c r="C784" s="61"/>
      <c r="E784" s="141"/>
      <c r="F784" s="141"/>
      <c r="J784" s="16"/>
      <c r="S784" s="61"/>
      <c r="Z784" s="16"/>
      <c r="AI784" s="61"/>
      <c r="AP784" s="16"/>
      <c r="AY784" s="61"/>
      <c r="BF784" s="16"/>
      <c r="BO784" s="61"/>
      <c r="BP784" s="16"/>
      <c r="BR784" s="16"/>
      <c r="BS784" s="61"/>
      <c r="BT784" s="16"/>
      <c r="BV784" s="16"/>
      <c r="BW784" s="61"/>
      <c r="BX784" s="16"/>
      <c r="BZ784" s="16"/>
    </row>
    <row r="785" spans="2:78" ht="12.75" x14ac:dyDescent="0.2">
      <c r="B785" s="61"/>
      <c r="C785" s="61"/>
      <c r="E785" s="141"/>
      <c r="F785" s="141"/>
      <c r="J785" s="16"/>
      <c r="S785" s="61"/>
      <c r="Z785" s="16"/>
      <c r="AI785" s="61"/>
      <c r="AP785" s="16"/>
      <c r="AY785" s="61"/>
      <c r="BF785" s="16"/>
      <c r="BO785" s="61"/>
      <c r="BP785" s="16"/>
      <c r="BR785" s="16"/>
      <c r="BS785" s="61"/>
      <c r="BT785" s="16"/>
      <c r="BV785" s="16"/>
      <c r="BW785" s="61"/>
      <c r="BX785" s="16"/>
      <c r="BZ785" s="16"/>
    </row>
    <row r="786" spans="2:78" ht="12.75" x14ac:dyDescent="0.2">
      <c r="B786" s="61"/>
      <c r="C786" s="61"/>
      <c r="E786" s="141"/>
      <c r="F786" s="141"/>
      <c r="J786" s="16"/>
      <c r="S786" s="61"/>
      <c r="Z786" s="16"/>
      <c r="AI786" s="61"/>
      <c r="AP786" s="16"/>
      <c r="AY786" s="61"/>
      <c r="BF786" s="16"/>
      <c r="BO786" s="61"/>
      <c r="BP786" s="16"/>
      <c r="BR786" s="16"/>
      <c r="BS786" s="61"/>
      <c r="BT786" s="16"/>
      <c r="BV786" s="16"/>
      <c r="BW786" s="61"/>
      <c r="BX786" s="16"/>
      <c r="BZ786" s="16"/>
    </row>
    <row r="787" spans="2:78" ht="12.75" x14ac:dyDescent="0.2">
      <c r="B787" s="61"/>
      <c r="C787" s="61"/>
      <c r="E787" s="141"/>
      <c r="F787" s="141"/>
      <c r="J787" s="16"/>
      <c r="S787" s="61"/>
      <c r="Z787" s="16"/>
      <c r="AI787" s="61"/>
      <c r="AP787" s="16"/>
      <c r="AY787" s="61"/>
      <c r="BF787" s="16"/>
      <c r="BO787" s="61"/>
      <c r="BP787" s="16"/>
      <c r="BR787" s="16"/>
      <c r="BS787" s="61"/>
      <c r="BT787" s="16"/>
      <c r="BV787" s="16"/>
      <c r="BW787" s="61"/>
      <c r="BX787" s="16"/>
      <c r="BZ787" s="16"/>
    </row>
    <row r="788" spans="2:78" ht="12.75" x14ac:dyDescent="0.2">
      <c r="B788" s="61"/>
      <c r="C788" s="61"/>
      <c r="E788" s="141"/>
      <c r="F788" s="141"/>
      <c r="J788" s="16"/>
      <c r="S788" s="61"/>
      <c r="Z788" s="16"/>
      <c r="AI788" s="61"/>
      <c r="AP788" s="16"/>
      <c r="AY788" s="61"/>
      <c r="BF788" s="16"/>
      <c r="BO788" s="61"/>
      <c r="BP788" s="16"/>
      <c r="BR788" s="16"/>
      <c r="BS788" s="61"/>
      <c r="BT788" s="16"/>
      <c r="BV788" s="16"/>
      <c r="BW788" s="61"/>
      <c r="BX788" s="16"/>
      <c r="BZ788" s="16"/>
    </row>
    <row r="789" spans="2:78" ht="12.75" x14ac:dyDescent="0.2">
      <c r="B789" s="61"/>
      <c r="C789" s="61"/>
      <c r="E789" s="141"/>
      <c r="F789" s="141"/>
      <c r="J789" s="16"/>
      <c r="S789" s="61"/>
      <c r="Z789" s="16"/>
      <c r="AI789" s="61"/>
      <c r="AP789" s="16"/>
      <c r="AY789" s="61"/>
      <c r="BF789" s="16"/>
      <c r="BO789" s="61"/>
      <c r="BP789" s="16"/>
      <c r="BR789" s="16"/>
      <c r="BS789" s="61"/>
      <c r="BT789" s="16"/>
      <c r="BV789" s="16"/>
      <c r="BW789" s="61"/>
      <c r="BX789" s="16"/>
      <c r="BZ789" s="16"/>
    </row>
    <row r="790" spans="2:78" ht="12.75" x14ac:dyDescent="0.2">
      <c r="B790" s="61"/>
      <c r="C790" s="61"/>
      <c r="E790" s="141"/>
      <c r="F790" s="141"/>
      <c r="J790" s="16"/>
      <c r="S790" s="61"/>
      <c r="Z790" s="16"/>
      <c r="AI790" s="61"/>
      <c r="AP790" s="16"/>
      <c r="AY790" s="61"/>
      <c r="BF790" s="16"/>
      <c r="BO790" s="61"/>
      <c r="BP790" s="16"/>
      <c r="BR790" s="16"/>
      <c r="BS790" s="61"/>
      <c r="BT790" s="16"/>
      <c r="BV790" s="16"/>
      <c r="BW790" s="61"/>
      <c r="BX790" s="16"/>
      <c r="BZ790" s="16"/>
    </row>
    <row r="791" spans="2:78" ht="12.75" x14ac:dyDescent="0.2">
      <c r="B791" s="61"/>
      <c r="C791" s="61"/>
      <c r="E791" s="141"/>
      <c r="F791" s="141"/>
      <c r="J791" s="16"/>
      <c r="S791" s="61"/>
      <c r="Z791" s="16"/>
      <c r="AI791" s="61"/>
      <c r="AP791" s="16"/>
      <c r="AY791" s="61"/>
      <c r="BF791" s="16"/>
      <c r="BO791" s="61"/>
      <c r="BP791" s="16"/>
      <c r="BR791" s="16"/>
      <c r="BS791" s="61"/>
      <c r="BT791" s="16"/>
      <c r="BV791" s="16"/>
      <c r="BW791" s="61"/>
      <c r="BX791" s="16"/>
      <c r="BZ791" s="16"/>
    </row>
    <row r="792" spans="2:78" ht="12.75" x14ac:dyDescent="0.2">
      <c r="B792" s="61"/>
      <c r="C792" s="61"/>
      <c r="E792" s="141"/>
      <c r="F792" s="141"/>
      <c r="J792" s="16"/>
      <c r="S792" s="61"/>
      <c r="Z792" s="16"/>
      <c r="AI792" s="61"/>
      <c r="AP792" s="16"/>
      <c r="AY792" s="61"/>
      <c r="BF792" s="16"/>
      <c r="BO792" s="61"/>
      <c r="BP792" s="16"/>
      <c r="BR792" s="16"/>
      <c r="BS792" s="61"/>
      <c r="BT792" s="16"/>
      <c r="BV792" s="16"/>
      <c r="BW792" s="61"/>
      <c r="BX792" s="16"/>
      <c r="BZ792" s="16"/>
    </row>
    <row r="793" spans="2:78" ht="12.75" x14ac:dyDescent="0.2">
      <c r="B793" s="61"/>
      <c r="C793" s="61"/>
      <c r="E793" s="141"/>
      <c r="F793" s="141"/>
      <c r="J793" s="16"/>
      <c r="S793" s="61"/>
      <c r="Z793" s="16"/>
      <c r="AI793" s="61"/>
      <c r="AP793" s="16"/>
      <c r="AY793" s="61"/>
      <c r="BF793" s="16"/>
      <c r="BO793" s="61"/>
      <c r="BP793" s="16"/>
      <c r="BR793" s="16"/>
      <c r="BS793" s="61"/>
      <c r="BT793" s="16"/>
      <c r="BV793" s="16"/>
      <c r="BW793" s="61"/>
      <c r="BX793" s="16"/>
      <c r="BZ793" s="16"/>
    </row>
    <row r="794" spans="2:78" ht="12.75" x14ac:dyDescent="0.2">
      <c r="B794" s="61"/>
      <c r="C794" s="61"/>
      <c r="E794" s="141"/>
      <c r="F794" s="141"/>
      <c r="J794" s="16"/>
      <c r="S794" s="61"/>
      <c r="Z794" s="16"/>
      <c r="AI794" s="61"/>
      <c r="AP794" s="16"/>
      <c r="AY794" s="61"/>
      <c r="BF794" s="16"/>
      <c r="BO794" s="61"/>
      <c r="BP794" s="16"/>
      <c r="BR794" s="16"/>
      <c r="BS794" s="61"/>
      <c r="BT794" s="16"/>
      <c r="BV794" s="16"/>
      <c r="BW794" s="61"/>
      <c r="BX794" s="16"/>
      <c r="BZ794" s="16"/>
    </row>
    <row r="795" spans="2:78" ht="12.75" x14ac:dyDescent="0.2">
      <c r="B795" s="61"/>
      <c r="C795" s="61"/>
      <c r="E795" s="141"/>
      <c r="F795" s="141"/>
      <c r="J795" s="16"/>
      <c r="S795" s="61"/>
      <c r="Z795" s="16"/>
      <c r="AI795" s="61"/>
      <c r="AP795" s="16"/>
      <c r="AY795" s="61"/>
      <c r="BF795" s="16"/>
      <c r="BO795" s="61"/>
      <c r="BP795" s="16"/>
      <c r="BR795" s="16"/>
      <c r="BS795" s="61"/>
      <c r="BT795" s="16"/>
      <c r="BV795" s="16"/>
      <c r="BW795" s="61"/>
      <c r="BX795" s="16"/>
      <c r="BZ795" s="16"/>
    </row>
    <row r="796" spans="2:78" ht="12.75" x14ac:dyDescent="0.2">
      <c r="B796" s="61"/>
      <c r="C796" s="61"/>
      <c r="E796" s="141"/>
      <c r="F796" s="141"/>
      <c r="J796" s="16"/>
      <c r="S796" s="61"/>
      <c r="Z796" s="16"/>
      <c r="AI796" s="61"/>
      <c r="AP796" s="16"/>
      <c r="AY796" s="61"/>
      <c r="BF796" s="16"/>
      <c r="BO796" s="61"/>
      <c r="BP796" s="16"/>
      <c r="BR796" s="16"/>
      <c r="BS796" s="61"/>
      <c r="BT796" s="16"/>
      <c r="BV796" s="16"/>
      <c r="BW796" s="61"/>
      <c r="BX796" s="16"/>
      <c r="BZ796" s="16"/>
    </row>
    <row r="797" spans="2:78" ht="12.75" x14ac:dyDescent="0.2">
      <c r="B797" s="61"/>
      <c r="C797" s="61"/>
      <c r="E797" s="141"/>
      <c r="F797" s="141"/>
      <c r="J797" s="16"/>
      <c r="S797" s="61"/>
      <c r="Z797" s="16"/>
      <c r="AI797" s="61"/>
      <c r="AP797" s="16"/>
      <c r="AY797" s="61"/>
      <c r="BF797" s="16"/>
      <c r="BO797" s="61"/>
      <c r="BP797" s="16"/>
      <c r="BR797" s="16"/>
      <c r="BS797" s="61"/>
      <c r="BT797" s="16"/>
      <c r="BV797" s="16"/>
      <c r="BW797" s="61"/>
      <c r="BX797" s="16"/>
      <c r="BZ797" s="16"/>
    </row>
    <row r="798" spans="2:78" ht="12.75" x14ac:dyDescent="0.2">
      <c r="B798" s="61"/>
      <c r="C798" s="61"/>
      <c r="E798" s="141"/>
      <c r="F798" s="141"/>
      <c r="J798" s="16"/>
      <c r="S798" s="61"/>
      <c r="Z798" s="16"/>
      <c r="AI798" s="61"/>
      <c r="AP798" s="16"/>
      <c r="AY798" s="61"/>
      <c r="BF798" s="16"/>
      <c r="BO798" s="61"/>
      <c r="BP798" s="16"/>
      <c r="BR798" s="16"/>
      <c r="BS798" s="61"/>
      <c r="BT798" s="16"/>
      <c r="BV798" s="16"/>
      <c r="BW798" s="61"/>
      <c r="BX798" s="16"/>
      <c r="BZ798" s="16"/>
    </row>
    <row r="799" spans="2:78" ht="12.75" x14ac:dyDescent="0.2">
      <c r="B799" s="61"/>
      <c r="C799" s="61"/>
      <c r="E799" s="141"/>
      <c r="F799" s="141"/>
      <c r="J799" s="16"/>
      <c r="S799" s="61"/>
      <c r="Z799" s="16"/>
      <c r="AI799" s="61"/>
      <c r="AP799" s="16"/>
      <c r="AY799" s="61"/>
      <c r="BF799" s="16"/>
      <c r="BO799" s="61"/>
      <c r="BP799" s="16"/>
      <c r="BR799" s="16"/>
      <c r="BS799" s="61"/>
      <c r="BT799" s="16"/>
      <c r="BV799" s="16"/>
      <c r="BW799" s="61"/>
      <c r="BX799" s="16"/>
      <c r="BZ799" s="16"/>
    </row>
    <row r="800" spans="2:78" ht="12.75" x14ac:dyDescent="0.2">
      <c r="B800" s="61"/>
      <c r="C800" s="61"/>
      <c r="E800" s="141"/>
      <c r="F800" s="141"/>
      <c r="J800" s="16"/>
      <c r="S800" s="61"/>
      <c r="Z800" s="16"/>
      <c r="AI800" s="61"/>
      <c r="AP800" s="16"/>
      <c r="AY800" s="61"/>
      <c r="BF800" s="16"/>
      <c r="BO800" s="61"/>
      <c r="BP800" s="16"/>
      <c r="BR800" s="16"/>
      <c r="BS800" s="61"/>
      <c r="BT800" s="16"/>
      <c r="BV800" s="16"/>
      <c r="BW800" s="61"/>
      <c r="BX800" s="16"/>
      <c r="BZ800" s="16"/>
    </row>
    <row r="801" spans="2:78" ht="12.75" x14ac:dyDescent="0.2">
      <c r="B801" s="61"/>
      <c r="C801" s="61"/>
      <c r="E801" s="141"/>
      <c r="F801" s="141"/>
      <c r="J801" s="16"/>
      <c r="S801" s="61"/>
      <c r="Z801" s="16"/>
      <c r="AI801" s="61"/>
      <c r="AP801" s="16"/>
      <c r="AY801" s="61"/>
      <c r="BF801" s="16"/>
      <c r="BO801" s="61"/>
      <c r="BP801" s="16"/>
      <c r="BR801" s="16"/>
      <c r="BS801" s="61"/>
      <c r="BT801" s="16"/>
      <c r="BV801" s="16"/>
      <c r="BW801" s="61"/>
      <c r="BX801" s="16"/>
      <c r="BZ801" s="16"/>
    </row>
    <row r="802" spans="2:78" ht="12.75" x14ac:dyDescent="0.2">
      <c r="B802" s="61"/>
      <c r="C802" s="61"/>
      <c r="E802" s="141"/>
      <c r="F802" s="141"/>
      <c r="J802" s="16"/>
      <c r="S802" s="61"/>
      <c r="Z802" s="16"/>
      <c r="AI802" s="61"/>
      <c r="AP802" s="16"/>
      <c r="AY802" s="61"/>
      <c r="BF802" s="16"/>
      <c r="BO802" s="61"/>
      <c r="BP802" s="16"/>
      <c r="BR802" s="16"/>
      <c r="BS802" s="61"/>
      <c r="BT802" s="16"/>
      <c r="BV802" s="16"/>
      <c r="BW802" s="61"/>
      <c r="BX802" s="16"/>
      <c r="BZ802" s="16"/>
    </row>
    <row r="803" spans="2:78" ht="12.75" x14ac:dyDescent="0.2">
      <c r="B803" s="61"/>
      <c r="C803" s="61"/>
      <c r="E803" s="141"/>
      <c r="F803" s="141"/>
      <c r="J803" s="16"/>
      <c r="S803" s="61"/>
      <c r="Z803" s="16"/>
      <c r="AI803" s="61"/>
      <c r="AP803" s="16"/>
      <c r="AY803" s="61"/>
      <c r="BF803" s="16"/>
      <c r="BO803" s="61"/>
      <c r="BP803" s="16"/>
      <c r="BR803" s="16"/>
      <c r="BS803" s="61"/>
      <c r="BT803" s="16"/>
      <c r="BV803" s="16"/>
      <c r="BW803" s="61"/>
      <c r="BX803" s="16"/>
      <c r="BZ803" s="16"/>
    </row>
    <row r="804" spans="2:78" ht="12.75" x14ac:dyDescent="0.2">
      <c r="B804" s="61"/>
      <c r="C804" s="61"/>
      <c r="E804" s="141"/>
      <c r="F804" s="141"/>
      <c r="J804" s="16"/>
      <c r="S804" s="61"/>
      <c r="Z804" s="16"/>
      <c r="AI804" s="61"/>
      <c r="AP804" s="16"/>
      <c r="AY804" s="61"/>
      <c r="BF804" s="16"/>
      <c r="BO804" s="61"/>
      <c r="BP804" s="16"/>
      <c r="BR804" s="16"/>
      <c r="BS804" s="61"/>
      <c r="BT804" s="16"/>
      <c r="BV804" s="16"/>
      <c r="BW804" s="61"/>
      <c r="BX804" s="16"/>
      <c r="BZ804" s="16"/>
    </row>
    <row r="805" spans="2:78" ht="12.75" x14ac:dyDescent="0.2">
      <c r="B805" s="61"/>
      <c r="C805" s="61"/>
      <c r="E805" s="141"/>
      <c r="F805" s="141"/>
      <c r="J805" s="16"/>
      <c r="S805" s="61"/>
      <c r="Z805" s="16"/>
      <c r="AI805" s="61"/>
      <c r="AP805" s="16"/>
      <c r="AY805" s="61"/>
      <c r="BF805" s="16"/>
      <c r="BO805" s="61"/>
      <c r="BP805" s="16"/>
      <c r="BR805" s="16"/>
      <c r="BS805" s="61"/>
      <c r="BT805" s="16"/>
      <c r="BV805" s="16"/>
      <c r="BW805" s="61"/>
      <c r="BX805" s="16"/>
      <c r="BZ805" s="16"/>
    </row>
    <row r="806" spans="2:78" ht="12.75" x14ac:dyDescent="0.2">
      <c r="B806" s="61"/>
      <c r="C806" s="61"/>
      <c r="E806" s="141"/>
      <c r="F806" s="141"/>
      <c r="J806" s="16"/>
      <c r="S806" s="61"/>
      <c r="Z806" s="16"/>
      <c r="AI806" s="61"/>
      <c r="AP806" s="16"/>
      <c r="AY806" s="61"/>
      <c r="BF806" s="16"/>
      <c r="BO806" s="61"/>
      <c r="BP806" s="16"/>
      <c r="BR806" s="16"/>
      <c r="BS806" s="61"/>
      <c r="BT806" s="16"/>
      <c r="BV806" s="16"/>
      <c r="BW806" s="61"/>
      <c r="BX806" s="16"/>
      <c r="BZ806" s="16"/>
    </row>
    <row r="807" spans="2:78" ht="12.75" x14ac:dyDescent="0.2">
      <c r="B807" s="61"/>
      <c r="C807" s="61"/>
      <c r="E807" s="141"/>
      <c r="F807" s="141"/>
      <c r="J807" s="16"/>
      <c r="S807" s="61"/>
      <c r="Z807" s="16"/>
      <c r="AI807" s="61"/>
      <c r="AP807" s="16"/>
      <c r="AY807" s="61"/>
      <c r="BF807" s="16"/>
      <c r="BO807" s="61"/>
      <c r="BP807" s="16"/>
      <c r="BR807" s="16"/>
      <c r="BS807" s="61"/>
      <c r="BT807" s="16"/>
      <c r="BV807" s="16"/>
      <c r="BW807" s="61"/>
      <c r="BX807" s="16"/>
      <c r="BZ807" s="16"/>
    </row>
    <row r="808" spans="2:78" ht="12.75" x14ac:dyDescent="0.2">
      <c r="B808" s="61"/>
      <c r="C808" s="61"/>
      <c r="E808" s="141"/>
      <c r="F808" s="141"/>
      <c r="J808" s="16"/>
      <c r="S808" s="61"/>
      <c r="Z808" s="16"/>
      <c r="AI808" s="61"/>
      <c r="AP808" s="16"/>
      <c r="AY808" s="61"/>
      <c r="BF808" s="16"/>
      <c r="BO808" s="61"/>
      <c r="BP808" s="16"/>
      <c r="BR808" s="16"/>
      <c r="BS808" s="61"/>
      <c r="BT808" s="16"/>
      <c r="BV808" s="16"/>
      <c r="BW808" s="61"/>
      <c r="BX808" s="16"/>
      <c r="BZ808" s="16"/>
    </row>
    <row r="809" spans="2:78" ht="12.75" x14ac:dyDescent="0.2">
      <c r="B809" s="61"/>
      <c r="C809" s="61"/>
      <c r="E809" s="141"/>
      <c r="F809" s="141"/>
      <c r="J809" s="16"/>
      <c r="S809" s="61"/>
      <c r="Z809" s="16"/>
      <c r="AI809" s="61"/>
      <c r="AP809" s="16"/>
      <c r="AY809" s="61"/>
      <c r="BF809" s="16"/>
      <c r="BO809" s="61"/>
      <c r="BP809" s="16"/>
      <c r="BR809" s="16"/>
      <c r="BS809" s="61"/>
      <c r="BT809" s="16"/>
      <c r="BV809" s="16"/>
      <c r="BW809" s="61"/>
      <c r="BX809" s="16"/>
      <c r="BZ809" s="16"/>
    </row>
    <row r="810" spans="2:78" ht="12.75" x14ac:dyDescent="0.2">
      <c r="B810" s="61"/>
      <c r="C810" s="61"/>
      <c r="E810" s="141"/>
      <c r="F810" s="141"/>
      <c r="J810" s="16"/>
      <c r="S810" s="61"/>
      <c r="Z810" s="16"/>
      <c r="AI810" s="61"/>
      <c r="AP810" s="16"/>
      <c r="AY810" s="61"/>
      <c r="BF810" s="16"/>
      <c r="BO810" s="61"/>
      <c r="BP810" s="16"/>
      <c r="BR810" s="16"/>
      <c r="BS810" s="61"/>
      <c r="BT810" s="16"/>
      <c r="BV810" s="16"/>
      <c r="BW810" s="61"/>
      <c r="BX810" s="16"/>
      <c r="BZ810" s="16"/>
    </row>
    <row r="811" spans="2:78" ht="12.75" x14ac:dyDescent="0.2">
      <c r="B811" s="61"/>
      <c r="C811" s="61"/>
      <c r="E811" s="141"/>
      <c r="F811" s="141"/>
      <c r="J811" s="16"/>
      <c r="S811" s="61"/>
      <c r="Z811" s="16"/>
      <c r="AI811" s="61"/>
      <c r="AP811" s="16"/>
      <c r="AY811" s="61"/>
      <c r="BF811" s="16"/>
      <c r="BO811" s="61"/>
      <c r="BP811" s="16"/>
      <c r="BR811" s="16"/>
      <c r="BS811" s="61"/>
      <c r="BT811" s="16"/>
      <c r="BV811" s="16"/>
      <c r="BW811" s="61"/>
      <c r="BX811" s="16"/>
      <c r="BZ811" s="16"/>
    </row>
    <row r="812" spans="2:78" ht="12.75" x14ac:dyDescent="0.2">
      <c r="B812" s="61"/>
      <c r="C812" s="61"/>
      <c r="E812" s="141"/>
      <c r="F812" s="141"/>
      <c r="J812" s="16"/>
      <c r="S812" s="61"/>
      <c r="Z812" s="16"/>
      <c r="AI812" s="61"/>
      <c r="AP812" s="16"/>
      <c r="AY812" s="61"/>
      <c r="BF812" s="16"/>
      <c r="BO812" s="61"/>
      <c r="BP812" s="16"/>
      <c r="BR812" s="16"/>
      <c r="BS812" s="61"/>
      <c r="BT812" s="16"/>
      <c r="BV812" s="16"/>
      <c r="BW812" s="61"/>
      <c r="BX812" s="16"/>
      <c r="BZ812" s="16"/>
    </row>
    <row r="813" spans="2:78" ht="12.75" x14ac:dyDescent="0.2">
      <c r="B813" s="61"/>
      <c r="C813" s="61"/>
      <c r="E813" s="141"/>
      <c r="F813" s="141"/>
      <c r="J813" s="16"/>
      <c r="S813" s="61"/>
      <c r="Z813" s="16"/>
      <c r="AI813" s="61"/>
      <c r="AP813" s="16"/>
      <c r="AY813" s="61"/>
      <c r="BF813" s="16"/>
      <c r="BO813" s="61"/>
      <c r="BP813" s="16"/>
      <c r="BR813" s="16"/>
      <c r="BS813" s="61"/>
      <c r="BT813" s="16"/>
      <c r="BV813" s="16"/>
      <c r="BW813" s="61"/>
      <c r="BX813" s="16"/>
      <c r="BZ813" s="16"/>
    </row>
    <row r="814" spans="2:78" ht="12.75" x14ac:dyDescent="0.2">
      <c r="B814" s="61"/>
      <c r="C814" s="61"/>
      <c r="E814" s="141"/>
      <c r="F814" s="141"/>
      <c r="J814" s="16"/>
      <c r="S814" s="61"/>
      <c r="Z814" s="16"/>
      <c r="AI814" s="61"/>
      <c r="AP814" s="16"/>
      <c r="AY814" s="61"/>
      <c r="BF814" s="16"/>
      <c r="BO814" s="61"/>
      <c r="BP814" s="16"/>
      <c r="BR814" s="16"/>
      <c r="BS814" s="61"/>
      <c r="BT814" s="16"/>
      <c r="BV814" s="16"/>
      <c r="BW814" s="61"/>
      <c r="BX814" s="16"/>
      <c r="BZ814" s="16"/>
    </row>
    <row r="815" spans="2:78" ht="12.75" x14ac:dyDescent="0.2">
      <c r="B815" s="61"/>
      <c r="C815" s="61"/>
      <c r="E815" s="141"/>
      <c r="F815" s="141"/>
      <c r="J815" s="16"/>
      <c r="S815" s="61"/>
      <c r="Z815" s="16"/>
      <c r="AI815" s="61"/>
      <c r="AP815" s="16"/>
      <c r="AY815" s="61"/>
      <c r="BF815" s="16"/>
      <c r="BO815" s="61"/>
      <c r="BP815" s="16"/>
      <c r="BR815" s="16"/>
      <c r="BS815" s="61"/>
      <c r="BT815" s="16"/>
      <c r="BV815" s="16"/>
      <c r="BW815" s="61"/>
      <c r="BX815" s="16"/>
      <c r="BZ815" s="16"/>
    </row>
    <row r="816" spans="2:78" ht="12.75" x14ac:dyDescent="0.2">
      <c r="B816" s="61"/>
      <c r="C816" s="61"/>
      <c r="E816" s="141"/>
      <c r="F816" s="141"/>
      <c r="J816" s="16"/>
      <c r="S816" s="61"/>
      <c r="Z816" s="16"/>
      <c r="AI816" s="61"/>
      <c r="AP816" s="16"/>
      <c r="AY816" s="61"/>
      <c r="BF816" s="16"/>
      <c r="BO816" s="61"/>
      <c r="BP816" s="16"/>
      <c r="BR816" s="16"/>
      <c r="BS816" s="61"/>
      <c r="BT816" s="16"/>
      <c r="BV816" s="16"/>
      <c r="BW816" s="61"/>
      <c r="BX816" s="16"/>
      <c r="BZ816" s="16"/>
    </row>
    <row r="817" spans="2:78" ht="12.75" x14ac:dyDescent="0.2">
      <c r="B817" s="61"/>
      <c r="C817" s="61"/>
      <c r="E817" s="141"/>
      <c r="F817" s="141"/>
      <c r="J817" s="16"/>
      <c r="S817" s="61"/>
      <c r="Z817" s="16"/>
      <c r="AI817" s="61"/>
      <c r="AP817" s="16"/>
      <c r="AY817" s="61"/>
      <c r="BF817" s="16"/>
      <c r="BO817" s="61"/>
      <c r="BP817" s="16"/>
      <c r="BR817" s="16"/>
      <c r="BS817" s="61"/>
      <c r="BT817" s="16"/>
      <c r="BV817" s="16"/>
      <c r="BW817" s="61"/>
      <c r="BX817" s="16"/>
      <c r="BZ817" s="16"/>
    </row>
    <row r="818" spans="2:78" ht="12.75" x14ac:dyDescent="0.2">
      <c r="B818" s="61"/>
      <c r="C818" s="61"/>
      <c r="E818" s="141"/>
      <c r="F818" s="141"/>
      <c r="J818" s="16"/>
      <c r="S818" s="61"/>
      <c r="Z818" s="16"/>
      <c r="AI818" s="61"/>
      <c r="AP818" s="16"/>
      <c r="AY818" s="61"/>
      <c r="BF818" s="16"/>
      <c r="BO818" s="61"/>
      <c r="BP818" s="16"/>
      <c r="BR818" s="16"/>
      <c r="BS818" s="61"/>
      <c r="BT818" s="16"/>
      <c r="BV818" s="16"/>
      <c r="BW818" s="61"/>
      <c r="BX818" s="16"/>
      <c r="BZ818" s="16"/>
    </row>
    <row r="819" spans="2:78" ht="12.75" x14ac:dyDescent="0.2">
      <c r="B819" s="61"/>
      <c r="C819" s="61"/>
      <c r="E819" s="141"/>
      <c r="F819" s="141"/>
      <c r="J819" s="16"/>
      <c r="S819" s="61"/>
      <c r="Z819" s="16"/>
      <c r="AI819" s="61"/>
      <c r="AP819" s="16"/>
      <c r="AY819" s="61"/>
      <c r="BF819" s="16"/>
      <c r="BO819" s="61"/>
      <c r="BP819" s="16"/>
      <c r="BR819" s="16"/>
      <c r="BS819" s="61"/>
      <c r="BT819" s="16"/>
      <c r="BV819" s="16"/>
      <c r="BW819" s="61"/>
      <c r="BX819" s="16"/>
      <c r="BZ819" s="16"/>
    </row>
    <row r="820" spans="2:78" ht="12.75" x14ac:dyDescent="0.2">
      <c r="B820" s="61"/>
      <c r="C820" s="61"/>
      <c r="E820" s="141"/>
      <c r="F820" s="141"/>
      <c r="J820" s="16"/>
      <c r="S820" s="61"/>
      <c r="Z820" s="16"/>
      <c r="AI820" s="61"/>
      <c r="AP820" s="16"/>
      <c r="AY820" s="61"/>
      <c r="BF820" s="16"/>
      <c r="BO820" s="61"/>
      <c r="BP820" s="16"/>
      <c r="BR820" s="16"/>
      <c r="BS820" s="61"/>
      <c r="BT820" s="16"/>
      <c r="BV820" s="16"/>
      <c r="BW820" s="61"/>
      <c r="BX820" s="16"/>
      <c r="BZ820" s="16"/>
    </row>
    <row r="821" spans="2:78" ht="12.75" x14ac:dyDescent="0.2">
      <c r="B821" s="61"/>
      <c r="C821" s="61"/>
      <c r="E821" s="141"/>
      <c r="F821" s="141"/>
      <c r="J821" s="16"/>
      <c r="S821" s="61"/>
      <c r="Z821" s="16"/>
      <c r="AI821" s="61"/>
      <c r="AP821" s="16"/>
      <c r="AY821" s="61"/>
      <c r="BF821" s="16"/>
      <c r="BO821" s="61"/>
      <c r="BP821" s="16"/>
      <c r="BR821" s="16"/>
      <c r="BS821" s="61"/>
      <c r="BT821" s="16"/>
      <c r="BV821" s="16"/>
      <c r="BW821" s="61"/>
      <c r="BX821" s="16"/>
      <c r="BZ821" s="16"/>
    </row>
    <row r="822" spans="2:78" ht="12.75" x14ac:dyDescent="0.2">
      <c r="B822" s="61"/>
      <c r="C822" s="61"/>
      <c r="E822" s="141"/>
      <c r="F822" s="141"/>
      <c r="J822" s="16"/>
      <c r="S822" s="61"/>
      <c r="Z822" s="16"/>
      <c r="AI822" s="61"/>
      <c r="AP822" s="16"/>
      <c r="AY822" s="61"/>
      <c r="BF822" s="16"/>
      <c r="BO822" s="61"/>
      <c r="BP822" s="16"/>
      <c r="BR822" s="16"/>
      <c r="BS822" s="61"/>
      <c r="BT822" s="16"/>
      <c r="BV822" s="16"/>
      <c r="BW822" s="61"/>
      <c r="BX822" s="16"/>
      <c r="BZ822" s="16"/>
    </row>
    <row r="823" spans="2:78" ht="12.75" x14ac:dyDescent="0.2">
      <c r="B823" s="61"/>
      <c r="C823" s="61"/>
      <c r="E823" s="141"/>
      <c r="F823" s="141"/>
      <c r="J823" s="16"/>
      <c r="S823" s="61"/>
      <c r="Z823" s="16"/>
      <c r="AI823" s="61"/>
      <c r="AP823" s="16"/>
      <c r="AY823" s="61"/>
      <c r="BF823" s="16"/>
      <c r="BO823" s="61"/>
      <c r="BP823" s="16"/>
      <c r="BR823" s="16"/>
      <c r="BS823" s="61"/>
      <c r="BT823" s="16"/>
      <c r="BV823" s="16"/>
      <c r="BW823" s="61"/>
      <c r="BX823" s="16"/>
      <c r="BZ823" s="16"/>
    </row>
    <row r="824" spans="2:78" ht="12.75" x14ac:dyDescent="0.2">
      <c r="B824" s="61"/>
      <c r="C824" s="61"/>
      <c r="E824" s="141"/>
      <c r="F824" s="141"/>
      <c r="J824" s="16"/>
      <c r="S824" s="61"/>
      <c r="Z824" s="16"/>
      <c r="AI824" s="61"/>
      <c r="AP824" s="16"/>
      <c r="AY824" s="61"/>
      <c r="BF824" s="16"/>
      <c r="BO824" s="61"/>
      <c r="BP824" s="16"/>
      <c r="BR824" s="16"/>
      <c r="BS824" s="61"/>
      <c r="BT824" s="16"/>
      <c r="BV824" s="16"/>
      <c r="BW824" s="61"/>
      <c r="BX824" s="16"/>
      <c r="BZ824" s="16"/>
    </row>
    <row r="825" spans="2:78" ht="12.75" x14ac:dyDescent="0.2">
      <c r="B825" s="61"/>
      <c r="C825" s="61"/>
      <c r="E825" s="141"/>
      <c r="F825" s="141"/>
      <c r="J825" s="16"/>
      <c r="S825" s="61"/>
      <c r="Z825" s="16"/>
      <c r="AI825" s="61"/>
      <c r="AP825" s="16"/>
      <c r="AY825" s="61"/>
      <c r="BF825" s="16"/>
      <c r="BO825" s="61"/>
      <c r="BP825" s="16"/>
      <c r="BR825" s="16"/>
      <c r="BS825" s="61"/>
      <c r="BT825" s="16"/>
      <c r="BV825" s="16"/>
      <c r="BW825" s="61"/>
      <c r="BX825" s="16"/>
      <c r="BZ825" s="16"/>
    </row>
    <row r="826" spans="2:78" ht="12.75" x14ac:dyDescent="0.2">
      <c r="B826" s="61"/>
      <c r="C826" s="61"/>
      <c r="E826" s="141"/>
      <c r="F826" s="141"/>
      <c r="J826" s="16"/>
      <c r="S826" s="61"/>
      <c r="Z826" s="16"/>
      <c r="AI826" s="61"/>
      <c r="AP826" s="16"/>
      <c r="AY826" s="61"/>
      <c r="BF826" s="16"/>
      <c r="BO826" s="61"/>
      <c r="BP826" s="16"/>
      <c r="BR826" s="16"/>
      <c r="BS826" s="61"/>
      <c r="BT826" s="16"/>
      <c r="BV826" s="16"/>
      <c r="BW826" s="61"/>
      <c r="BX826" s="16"/>
      <c r="BZ826" s="16"/>
    </row>
    <row r="827" spans="2:78" ht="12.75" x14ac:dyDescent="0.2">
      <c r="B827" s="61"/>
      <c r="C827" s="61"/>
      <c r="E827" s="141"/>
      <c r="F827" s="141"/>
      <c r="J827" s="16"/>
      <c r="S827" s="61"/>
      <c r="Z827" s="16"/>
      <c r="AI827" s="61"/>
      <c r="AP827" s="16"/>
      <c r="AY827" s="61"/>
      <c r="BF827" s="16"/>
      <c r="BO827" s="61"/>
      <c r="BP827" s="16"/>
      <c r="BR827" s="16"/>
      <c r="BS827" s="61"/>
      <c r="BT827" s="16"/>
      <c r="BV827" s="16"/>
      <c r="BW827" s="61"/>
      <c r="BX827" s="16"/>
      <c r="BZ827" s="16"/>
    </row>
    <row r="828" spans="2:78" ht="12.75" x14ac:dyDescent="0.2">
      <c r="B828" s="61"/>
      <c r="C828" s="61"/>
      <c r="E828" s="141"/>
      <c r="F828" s="141"/>
      <c r="J828" s="16"/>
      <c r="S828" s="61"/>
      <c r="Z828" s="16"/>
      <c r="AI828" s="61"/>
      <c r="AP828" s="16"/>
      <c r="AY828" s="61"/>
      <c r="BF828" s="16"/>
      <c r="BO828" s="61"/>
      <c r="BP828" s="16"/>
      <c r="BR828" s="16"/>
      <c r="BS828" s="61"/>
      <c r="BT828" s="16"/>
      <c r="BV828" s="16"/>
      <c r="BW828" s="61"/>
      <c r="BX828" s="16"/>
      <c r="BZ828" s="16"/>
    </row>
    <row r="829" spans="2:78" ht="12.75" x14ac:dyDescent="0.2">
      <c r="B829" s="61"/>
      <c r="C829" s="61"/>
      <c r="E829" s="141"/>
      <c r="F829" s="141"/>
      <c r="J829" s="16"/>
      <c r="S829" s="61"/>
      <c r="Z829" s="16"/>
      <c r="AI829" s="61"/>
      <c r="AP829" s="16"/>
      <c r="AY829" s="61"/>
      <c r="BF829" s="16"/>
      <c r="BO829" s="61"/>
      <c r="BP829" s="16"/>
      <c r="BR829" s="16"/>
      <c r="BS829" s="61"/>
      <c r="BT829" s="16"/>
      <c r="BV829" s="16"/>
      <c r="BW829" s="61"/>
      <c r="BX829" s="16"/>
      <c r="BZ829" s="16"/>
    </row>
    <row r="830" spans="2:78" ht="12.75" x14ac:dyDescent="0.2">
      <c r="B830" s="61"/>
      <c r="C830" s="61"/>
      <c r="E830" s="141"/>
      <c r="F830" s="141"/>
      <c r="J830" s="16"/>
      <c r="S830" s="61"/>
      <c r="Z830" s="16"/>
      <c r="AI830" s="61"/>
      <c r="AP830" s="16"/>
      <c r="AY830" s="61"/>
      <c r="BF830" s="16"/>
      <c r="BO830" s="61"/>
      <c r="BP830" s="16"/>
      <c r="BR830" s="16"/>
      <c r="BS830" s="61"/>
      <c r="BT830" s="16"/>
      <c r="BV830" s="16"/>
      <c r="BW830" s="61"/>
      <c r="BX830" s="16"/>
      <c r="BZ830" s="16"/>
    </row>
    <row r="831" spans="2:78" ht="12.75" x14ac:dyDescent="0.2">
      <c r="B831" s="61"/>
      <c r="C831" s="61"/>
      <c r="E831" s="141"/>
      <c r="F831" s="141"/>
      <c r="J831" s="16"/>
      <c r="S831" s="61"/>
      <c r="Z831" s="16"/>
      <c r="AI831" s="61"/>
      <c r="AP831" s="16"/>
      <c r="AY831" s="61"/>
      <c r="BF831" s="16"/>
      <c r="BO831" s="61"/>
      <c r="BP831" s="16"/>
      <c r="BR831" s="16"/>
      <c r="BS831" s="61"/>
      <c r="BT831" s="16"/>
      <c r="BV831" s="16"/>
      <c r="BW831" s="61"/>
      <c r="BX831" s="16"/>
      <c r="BZ831" s="16"/>
    </row>
    <row r="832" spans="2:78" ht="12.75" x14ac:dyDescent="0.2">
      <c r="B832" s="61"/>
      <c r="C832" s="61"/>
      <c r="E832" s="141"/>
      <c r="F832" s="141"/>
      <c r="J832" s="16"/>
      <c r="S832" s="61"/>
      <c r="Z832" s="16"/>
      <c r="AI832" s="61"/>
      <c r="AP832" s="16"/>
      <c r="AY832" s="61"/>
      <c r="BF832" s="16"/>
      <c r="BO832" s="61"/>
      <c r="BP832" s="16"/>
      <c r="BR832" s="16"/>
      <c r="BS832" s="61"/>
      <c r="BT832" s="16"/>
      <c r="BV832" s="16"/>
      <c r="BW832" s="61"/>
      <c r="BX832" s="16"/>
      <c r="BZ832" s="16"/>
    </row>
    <row r="833" spans="2:78" ht="12.75" x14ac:dyDescent="0.2">
      <c r="B833" s="61"/>
      <c r="C833" s="61"/>
      <c r="E833" s="141"/>
      <c r="F833" s="141"/>
      <c r="J833" s="16"/>
      <c r="S833" s="61"/>
      <c r="Z833" s="16"/>
      <c r="AI833" s="61"/>
      <c r="AP833" s="16"/>
      <c r="AY833" s="61"/>
      <c r="BF833" s="16"/>
      <c r="BO833" s="61"/>
      <c r="BP833" s="16"/>
      <c r="BR833" s="16"/>
      <c r="BS833" s="61"/>
      <c r="BT833" s="16"/>
      <c r="BV833" s="16"/>
      <c r="BW833" s="61"/>
      <c r="BX833" s="16"/>
      <c r="BZ833" s="16"/>
    </row>
    <row r="834" spans="2:78" ht="12.75" x14ac:dyDescent="0.2">
      <c r="B834" s="61"/>
      <c r="C834" s="61"/>
      <c r="E834" s="141"/>
      <c r="F834" s="141"/>
      <c r="J834" s="16"/>
      <c r="S834" s="61"/>
      <c r="Z834" s="16"/>
      <c r="AI834" s="61"/>
      <c r="AP834" s="16"/>
      <c r="AY834" s="61"/>
      <c r="BF834" s="16"/>
      <c r="BO834" s="61"/>
      <c r="BP834" s="16"/>
      <c r="BR834" s="16"/>
      <c r="BS834" s="61"/>
      <c r="BT834" s="16"/>
      <c r="BV834" s="16"/>
      <c r="BW834" s="61"/>
      <c r="BX834" s="16"/>
      <c r="BZ834" s="16"/>
    </row>
    <row r="835" spans="2:78" ht="12.75" x14ac:dyDescent="0.2">
      <c r="B835" s="61"/>
      <c r="C835" s="61"/>
      <c r="E835" s="141"/>
      <c r="F835" s="141"/>
      <c r="J835" s="16"/>
      <c r="S835" s="61"/>
      <c r="Z835" s="16"/>
      <c r="AI835" s="61"/>
      <c r="AP835" s="16"/>
      <c r="AY835" s="61"/>
      <c r="BF835" s="16"/>
      <c r="BO835" s="61"/>
      <c r="BP835" s="16"/>
      <c r="BR835" s="16"/>
      <c r="BS835" s="61"/>
      <c r="BT835" s="16"/>
      <c r="BV835" s="16"/>
      <c r="BW835" s="61"/>
      <c r="BX835" s="16"/>
      <c r="BZ835" s="16"/>
    </row>
    <row r="836" spans="2:78" ht="12.75" x14ac:dyDescent="0.2">
      <c r="B836" s="61"/>
      <c r="C836" s="61"/>
      <c r="E836" s="141"/>
      <c r="F836" s="141"/>
      <c r="J836" s="16"/>
      <c r="S836" s="61"/>
      <c r="Z836" s="16"/>
      <c r="AI836" s="61"/>
      <c r="AP836" s="16"/>
      <c r="AY836" s="61"/>
      <c r="BF836" s="16"/>
      <c r="BO836" s="61"/>
      <c r="BP836" s="16"/>
      <c r="BR836" s="16"/>
      <c r="BS836" s="61"/>
      <c r="BT836" s="16"/>
      <c r="BV836" s="16"/>
      <c r="BW836" s="61"/>
      <c r="BX836" s="16"/>
      <c r="BZ836" s="16"/>
    </row>
    <row r="837" spans="2:78" ht="12.75" x14ac:dyDescent="0.2">
      <c r="B837" s="61"/>
      <c r="C837" s="61"/>
      <c r="E837" s="141"/>
      <c r="F837" s="141"/>
      <c r="J837" s="16"/>
      <c r="S837" s="61"/>
      <c r="Z837" s="16"/>
      <c r="AI837" s="61"/>
      <c r="AP837" s="16"/>
      <c r="AY837" s="61"/>
      <c r="BF837" s="16"/>
      <c r="BO837" s="61"/>
      <c r="BP837" s="16"/>
      <c r="BR837" s="16"/>
      <c r="BS837" s="61"/>
      <c r="BT837" s="16"/>
      <c r="BV837" s="16"/>
      <c r="BW837" s="61"/>
      <c r="BX837" s="16"/>
      <c r="BZ837" s="16"/>
    </row>
    <row r="838" spans="2:78" ht="12.75" x14ac:dyDescent="0.2">
      <c r="B838" s="61"/>
      <c r="C838" s="61"/>
      <c r="E838" s="141"/>
      <c r="F838" s="141"/>
      <c r="J838" s="16"/>
      <c r="S838" s="61"/>
      <c r="Z838" s="16"/>
      <c r="AI838" s="61"/>
      <c r="AP838" s="16"/>
      <c r="AY838" s="61"/>
      <c r="BF838" s="16"/>
      <c r="BO838" s="61"/>
      <c r="BP838" s="16"/>
      <c r="BR838" s="16"/>
      <c r="BS838" s="61"/>
      <c r="BT838" s="16"/>
      <c r="BV838" s="16"/>
      <c r="BW838" s="61"/>
      <c r="BX838" s="16"/>
      <c r="BZ838" s="16"/>
    </row>
    <row r="839" spans="2:78" ht="12.75" x14ac:dyDescent="0.2">
      <c r="B839" s="61"/>
      <c r="C839" s="61"/>
      <c r="E839" s="141"/>
      <c r="F839" s="141"/>
      <c r="J839" s="16"/>
      <c r="S839" s="61"/>
      <c r="Z839" s="16"/>
      <c r="AI839" s="61"/>
      <c r="AP839" s="16"/>
      <c r="AY839" s="61"/>
      <c r="BF839" s="16"/>
      <c r="BO839" s="61"/>
      <c r="BP839" s="16"/>
      <c r="BR839" s="16"/>
      <c r="BS839" s="61"/>
      <c r="BT839" s="16"/>
      <c r="BV839" s="16"/>
      <c r="BW839" s="61"/>
      <c r="BX839" s="16"/>
      <c r="BZ839" s="16"/>
    </row>
    <row r="840" spans="2:78" ht="12.75" x14ac:dyDescent="0.2">
      <c r="B840" s="61"/>
      <c r="C840" s="61"/>
      <c r="E840" s="141"/>
      <c r="F840" s="141"/>
      <c r="J840" s="16"/>
      <c r="S840" s="61"/>
      <c r="Z840" s="16"/>
      <c r="AI840" s="61"/>
      <c r="AP840" s="16"/>
      <c r="AY840" s="61"/>
      <c r="BF840" s="16"/>
      <c r="BO840" s="61"/>
      <c r="BP840" s="16"/>
      <c r="BR840" s="16"/>
      <c r="BS840" s="61"/>
      <c r="BT840" s="16"/>
      <c r="BV840" s="16"/>
      <c r="BW840" s="61"/>
      <c r="BX840" s="16"/>
      <c r="BZ840" s="16"/>
    </row>
    <row r="841" spans="2:78" ht="12.75" x14ac:dyDescent="0.2">
      <c r="B841" s="61"/>
      <c r="C841" s="61"/>
      <c r="E841" s="141"/>
      <c r="F841" s="141"/>
      <c r="J841" s="16"/>
      <c r="S841" s="61"/>
      <c r="Z841" s="16"/>
      <c r="AI841" s="61"/>
      <c r="AP841" s="16"/>
      <c r="AY841" s="61"/>
      <c r="BF841" s="16"/>
      <c r="BO841" s="61"/>
      <c r="BP841" s="16"/>
      <c r="BR841" s="16"/>
      <c r="BS841" s="61"/>
      <c r="BT841" s="16"/>
      <c r="BV841" s="16"/>
      <c r="BW841" s="61"/>
      <c r="BX841" s="16"/>
      <c r="BZ841" s="16"/>
    </row>
    <row r="842" spans="2:78" ht="12.75" x14ac:dyDescent="0.2">
      <c r="B842" s="61"/>
      <c r="C842" s="61"/>
      <c r="E842" s="141"/>
      <c r="F842" s="141"/>
      <c r="J842" s="16"/>
      <c r="S842" s="61"/>
      <c r="Z842" s="16"/>
      <c r="AI842" s="61"/>
      <c r="AP842" s="16"/>
      <c r="AY842" s="61"/>
      <c r="BF842" s="16"/>
      <c r="BO842" s="61"/>
      <c r="BP842" s="16"/>
      <c r="BR842" s="16"/>
      <c r="BS842" s="61"/>
      <c r="BT842" s="16"/>
      <c r="BV842" s="16"/>
      <c r="BW842" s="61"/>
      <c r="BX842" s="16"/>
      <c r="BZ842" s="16"/>
    </row>
    <row r="843" spans="2:78" ht="12.75" x14ac:dyDescent="0.2">
      <c r="B843" s="61"/>
      <c r="C843" s="61"/>
      <c r="E843" s="141"/>
      <c r="F843" s="141"/>
      <c r="J843" s="16"/>
      <c r="S843" s="61"/>
      <c r="Z843" s="16"/>
      <c r="AI843" s="61"/>
      <c r="AP843" s="16"/>
      <c r="AY843" s="61"/>
      <c r="BF843" s="16"/>
      <c r="BO843" s="61"/>
      <c r="BP843" s="16"/>
      <c r="BR843" s="16"/>
      <c r="BS843" s="61"/>
      <c r="BT843" s="16"/>
      <c r="BV843" s="16"/>
      <c r="BW843" s="61"/>
      <c r="BX843" s="16"/>
      <c r="BZ843" s="16"/>
    </row>
    <row r="844" spans="2:78" ht="12.75" x14ac:dyDescent="0.2">
      <c r="B844" s="61"/>
      <c r="C844" s="61"/>
      <c r="E844" s="141"/>
      <c r="F844" s="141"/>
      <c r="J844" s="16"/>
      <c r="S844" s="61"/>
      <c r="Z844" s="16"/>
      <c r="AI844" s="61"/>
      <c r="AP844" s="16"/>
      <c r="AY844" s="61"/>
      <c r="BF844" s="16"/>
      <c r="BO844" s="61"/>
      <c r="BP844" s="16"/>
      <c r="BR844" s="16"/>
      <c r="BS844" s="61"/>
      <c r="BT844" s="16"/>
      <c r="BV844" s="16"/>
      <c r="BW844" s="61"/>
      <c r="BX844" s="16"/>
      <c r="BZ844" s="16"/>
    </row>
    <row r="845" spans="2:78" ht="12.75" x14ac:dyDescent="0.2">
      <c r="B845" s="61"/>
      <c r="C845" s="61"/>
      <c r="E845" s="141"/>
      <c r="F845" s="141"/>
      <c r="J845" s="16"/>
      <c r="S845" s="61"/>
      <c r="Z845" s="16"/>
      <c r="AI845" s="61"/>
      <c r="AP845" s="16"/>
      <c r="AY845" s="61"/>
      <c r="BF845" s="16"/>
      <c r="BO845" s="61"/>
      <c r="BP845" s="16"/>
      <c r="BR845" s="16"/>
      <c r="BS845" s="61"/>
      <c r="BT845" s="16"/>
      <c r="BV845" s="16"/>
      <c r="BW845" s="61"/>
      <c r="BX845" s="16"/>
      <c r="BZ845" s="16"/>
    </row>
    <row r="846" spans="2:78" ht="12.75" x14ac:dyDescent="0.2">
      <c r="B846" s="61"/>
      <c r="C846" s="61"/>
      <c r="E846" s="141"/>
      <c r="F846" s="141"/>
      <c r="J846" s="16"/>
      <c r="S846" s="61"/>
      <c r="Z846" s="16"/>
      <c r="AI846" s="61"/>
      <c r="AP846" s="16"/>
      <c r="AY846" s="61"/>
      <c r="BF846" s="16"/>
      <c r="BO846" s="61"/>
      <c r="BP846" s="16"/>
      <c r="BR846" s="16"/>
      <c r="BS846" s="61"/>
      <c r="BT846" s="16"/>
      <c r="BV846" s="16"/>
      <c r="BW846" s="61"/>
      <c r="BX846" s="16"/>
      <c r="BZ846" s="16"/>
    </row>
    <row r="847" spans="2:78" ht="12.75" x14ac:dyDescent="0.2">
      <c r="B847" s="61"/>
      <c r="C847" s="61"/>
      <c r="E847" s="141"/>
      <c r="F847" s="141"/>
      <c r="J847" s="16"/>
      <c r="S847" s="61"/>
      <c r="Z847" s="16"/>
      <c r="AI847" s="61"/>
      <c r="AP847" s="16"/>
      <c r="AY847" s="61"/>
      <c r="BF847" s="16"/>
      <c r="BO847" s="61"/>
      <c r="BP847" s="16"/>
      <c r="BR847" s="16"/>
      <c r="BS847" s="61"/>
      <c r="BT847" s="16"/>
      <c r="BV847" s="16"/>
      <c r="BW847" s="61"/>
      <c r="BX847" s="16"/>
      <c r="BZ847" s="16"/>
    </row>
    <row r="848" spans="2:78" ht="12.75" x14ac:dyDescent="0.2">
      <c r="B848" s="61"/>
      <c r="C848" s="61"/>
      <c r="E848" s="141"/>
      <c r="F848" s="141"/>
      <c r="J848" s="16"/>
      <c r="S848" s="61"/>
      <c r="Z848" s="16"/>
      <c r="AI848" s="61"/>
      <c r="AP848" s="16"/>
      <c r="AY848" s="61"/>
      <c r="BF848" s="16"/>
      <c r="BO848" s="61"/>
      <c r="BP848" s="16"/>
      <c r="BR848" s="16"/>
      <c r="BS848" s="61"/>
      <c r="BT848" s="16"/>
      <c r="BV848" s="16"/>
      <c r="BW848" s="61"/>
      <c r="BX848" s="16"/>
      <c r="BZ848" s="16"/>
    </row>
    <row r="849" spans="2:78" ht="12.75" x14ac:dyDescent="0.2">
      <c r="B849" s="61"/>
      <c r="C849" s="61"/>
      <c r="E849" s="141"/>
      <c r="F849" s="141"/>
      <c r="J849" s="16"/>
      <c r="S849" s="61"/>
      <c r="Z849" s="16"/>
      <c r="AI849" s="61"/>
      <c r="AP849" s="16"/>
      <c r="AY849" s="61"/>
      <c r="BF849" s="16"/>
      <c r="BO849" s="61"/>
      <c r="BP849" s="16"/>
      <c r="BR849" s="16"/>
      <c r="BS849" s="61"/>
      <c r="BT849" s="16"/>
      <c r="BV849" s="16"/>
      <c r="BW849" s="61"/>
      <c r="BX849" s="16"/>
      <c r="BZ849" s="16"/>
    </row>
    <row r="850" spans="2:78" ht="12.75" x14ac:dyDescent="0.2">
      <c r="B850" s="61"/>
      <c r="C850" s="61"/>
      <c r="E850" s="141"/>
      <c r="F850" s="141"/>
      <c r="J850" s="16"/>
      <c r="S850" s="61"/>
      <c r="Z850" s="16"/>
      <c r="AI850" s="61"/>
      <c r="AP850" s="16"/>
      <c r="AY850" s="61"/>
      <c r="BF850" s="16"/>
      <c r="BO850" s="61"/>
      <c r="BP850" s="16"/>
      <c r="BR850" s="16"/>
      <c r="BS850" s="61"/>
      <c r="BT850" s="16"/>
      <c r="BV850" s="16"/>
      <c r="BW850" s="61"/>
      <c r="BX850" s="16"/>
      <c r="BZ850" s="16"/>
    </row>
    <row r="851" spans="2:78" ht="12.75" x14ac:dyDescent="0.2">
      <c r="B851" s="61"/>
      <c r="C851" s="61"/>
      <c r="E851" s="141"/>
      <c r="F851" s="141"/>
      <c r="J851" s="16"/>
      <c r="S851" s="61"/>
      <c r="Z851" s="16"/>
      <c r="AI851" s="61"/>
      <c r="AP851" s="16"/>
      <c r="AY851" s="61"/>
      <c r="BF851" s="16"/>
      <c r="BO851" s="61"/>
      <c r="BP851" s="16"/>
      <c r="BR851" s="16"/>
      <c r="BS851" s="61"/>
      <c r="BT851" s="16"/>
      <c r="BV851" s="16"/>
      <c r="BW851" s="61"/>
      <c r="BX851" s="16"/>
      <c r="BZ851" s="16"/>
    </row>
    <row r="852" spans="2:78" ht="12.75" x14ac:dyDescent="0.2">
      <c r="B852" s="61"/>
      <c r="C852" s="61"/>
      <c r="E852" s="141"/>
      <c r="F852" s="141"/>
      <c r="J852" s="16"/>
      <c r="S852" s="61"/>
      <c r="Z852" s="16"/>
      <c r="AI852" s="61"/>
      <c r="AP852" s="16"/>
      <c r="AY852" s="61"/>
      <c r="BF852" s="16"/>
      <c r="BO852" s="61"/>
      <c r="BP852" s="16"/>
      <c r="BR852" s="16"/>
      <c r="BS852" s="61"/>
      <c r="BT852" s="16"/>
      <c r="BV852" s="16"/>
      <c r="BW852" s="61"/>
      <c r="BX852" s="16"/>
      <c r="BZ852" s="16"/>
    </row>
    <row r="853" spans="2:78" ht="12.75" x14ac:dyDescent="0.2">
      <c r="B853" s="61"/>
      <c r="C853" s="61"/>
      <c r="E853" s="141"/>
      <c r="F853" s="141"/>
      <c r="J853" s="16"/>
      <c r="S853" s="61"/>
      <c r="Z853" s="16"/>
      <c r="AI853" s="61"/>
      <c r="AP853" s="16"/>
      <c r="AY853" s="61"/>
      <c r="BF853" s="16"/>
      <c r="BO853" s="61"/>
      <c r="BP853" s="16"/>
      <c r="BR853" s="16"/>
      <c r="BS853" s="61"/>
      <c r="BT853" s="16"/>
      <c r="BV853" s="16"/>
      <c r="BW853" s="61"/>
      <c r="BX853" s="16"/>
      <c r="BZ853" s="16"/>
    </row>
    <row r="854" spans="2:78" ht="12.75" x14ac:dyDescent="0.2">
      <c r="B854" s="61"/>
      <c r="C854" s="61"/>
      <c r="E854" s="141"/>
      <c r="F854" s="141"/>
      <c r="J854" s="16"/>
      <c r="S854" s="61"/>
      <c r="Z854" s="16"/>
      <c r="AI854" s="61"/>
      <c r="AP854" s="16"/>
      <c r="AY854" s="61"/>
      <c r="BF854" s="16"/>
      <c r="BO854" s="61"/>
      <c r="BP854" s="16"/>
      <c r="BR854" s="16"/>
      <c r="BS854" s="61"/>
      <c r="BT854" s="16"/>
      <c r="BV854" s="16"/>
      <c r="BW854" s="61"/>
      <c r="BX854" s="16"/>
      <c r="BZ854" s="16"/>
    </row>
    <row r="855" spans="2:78" ht="12.75" x14ac:dyDescent="0.2">
      <c r="B855" s="61"/>
      <c r="C855" s="61"/>
      <c r="E855" s="141"/>
      <c r="F855" s="141"/>
      <c r="J855" s="16"/>
      <c r="S855" s="61"/>
      <c r="Z855" s="16"/>
      <c r="AI855" s="61"/>
      <c r="AP855" s="16"/>
      <c r="AY855" s="61"/>
      <c r="BF855" s="16"/>
      <c r="BO855" s="61"/>
      <c r="BP855" s="16"/>
      <c r="BR855" s="16"/>
      <c r="BS855" s="61"/>
      <c r="BT855" s="16"/>
      <c r="BV855" s="16"/>
      <c r="BW855" s="61"/>
      <c r="BX855" s="16"/>
      <c r="BZ855" s="16"/>
    </row>
    <row r="856" spans="2:78" ht="12.75" x14ac:dyDescent="0.2">
      <c r="B856" s="61"/>
      <c r="C856" s="61"/>
      <c r="E856" s="141"/>
      <c r="F856" s="141"/>
      <c r="J856" s="16"/>
      <c r="S856" s="61"/>
      <c r="Z856" s="16"/>
      <c r="AI856" s="61"/>
      <c r="AP856" s="16"/>
      <c r="AY856" s="61"/>
      <c r="BF856" s="16"/>
      <c r="BO856" s="61"/>
      <c r="BP856" s="16"/>
      <c r="BR856" s="16"/>
      <c r="BS856" s="61"/>
      <c r="BT856" s="16"/>
      <c r="BV856" s="16"/>
      <c r="BW856" s="61"/>
      <c r="BX856" s="16"/>
      <c r="BZ856" s="16"/>
    </row>
    <row r="857" spans="2:78" ht="12.75" x14ac:dyDescent="0.2">
      <c r="B857" s="61"/>
      <c r="C857" s="61"/>
      <c r="E857" s="141"/>
      <c r="F857" s="141"/>
      <c r="J857" s="16"/>
      <c r="S857" s="61"/>
      <c r="Z857" s="16"/>
      <c r="AI857" s="61"/>
      <c r="AP857" s="16"/>
      <c r="AY857" s="61"/>
      <c r="BF857" s="16"/>
      <c r="BO857" s="61"/>
      <c r="BP857" s="16"/>
      <c r="BR857" s="16"/>
      <c r="BS857" s="61"/>
      <c r="BT857" s="16"/>
      <c r="BV857" s="16"/>
      <c r="BW857" s="61"/>
      <c r="BX857" s="16"/>
      <c r="BZ857" s="16"/>
    </row>
    <row r="858" spans="2:78" ht="12.75" x14ac:dyDescent="0.2">
      <c r="B858" s="61"/>
      <c r="C858" s="61"/>
      <c r="E858" s="141"/>
      <c r="F858" s="141"/>
      <c r="J858" s="16"/>
      <c r="S858" s="61"/>
      <c r="Z858" s="16"/>
      <c r="AI858" s="61"/>
      <c r="AP858" s="16"/>
      <c r="AY858" s="61"/>
      <c r="BF858" s="16"/>
      <c r="BO858" s="61"/>
      <c r="BP858" s="16"/>
      <c r="BR858" s="16"/>
      <c r="BS858" s="61"/>
      <c r="BT858" s="16"/>
      <c r="BV858" s="16"/>
      <c r="BW858" s="61"/>
      <c r="BX858" s="16"/>
      <c r="BZ858" s="16"/>
    </row>
    <row r="859" spans="2:78" ht="12.75" x14ac:dyDescent="0.2">
      <c r="B859" s="61"/>
      <c r="C859" s="61"/>
      <c r="E859" s="141"/>
      <c r="F859" s="141"/>
      <c r="J859" s="16"/>
      <c r="S859" s="61"/>
      <c r="Z859" s="16"/>
      <c r="AI859" s="61"/>
      <c r="AP859" s="16"/>
      <c r="AY859" s="61"/>
      <c r="BF859" s="16"/>
      <c r="BO859" s="61"/>
      <c r="BP859" s="16"/>
      <c r="BR859" s="16"/>
      <c r="BS859" s="61"/>
      <c r="BT859" s="16"/>
      <c r="BV859" s="16"/>
      <c r="BW859" s="61"/>
      <c r="BX859" s="16"/>
      <c r="BZ859" s="16"/>
    </row>
    <row r="860" spans="2:78" ht="12.75" x14ac:dyDescent="0.2">
      <c r="B860" s="61"/>
      <c r="C860" s="61"/>
      <c r="E860" s="141"/>
      <c r="F860" s="141"/>
      <c r="J860" s="16"/>
      <c r="S860" s="61"/>
      <c r="Z860" s="16"/>
      <c r="AI860" s="61"/>
      <c r="AP860" s="16"/>
      <c r="AY860" s="61"/>
      <c r="BF860" s="16"/>
      <c r="BO860" s="61"/>
      <c r="BP860" s="16"/>
      <c r="BR860" s="16"/>
      <c r="BS860" s="61"/>
      <c r="BT860" s="16"/>
      <c r="BV860" s="16"/>
      <c r="BW860" s="61"/>
      <c r="BX860" s="16"/>
      <c r="BZ860" s="16"/>
    </row>
    <row r="861" spans="2:78" ht="12.75" x14ac:dyDescent="0.2">
      <c r="B861" s="61"/>
      <c r="C861" s="61"/>
      <c r="E861" s="141"/>
      <c r="F861" s="141"/>
      <c r="J861" s="16"/>
      <c r="S861" s="61"/>
      <c r="Z861" s="16"/>
      <c r="AI861" s="61"/>
      <c r="AP861" s="16"/>
      <c r="AY861" s="61"/>
      <c r="BF861" s="16"/>
      <c r="BO861" s="61"/>
      <c r="BP861" s="16"/>
      <c r="BR861" s="16"/>
      <c r="BS861" s="61"/>
      <c r="BT861" s="16"/>
      <c r="BV861" s="16"/>
      <c r="BW861" s="61"/>
      <c r="BX861" s="16"/>
      <c r="BZ861" s="16"/>
    </row>
    <row r="862" spans="2:78" ht="12.75" x14ac:dyDescent="0.2">
      <c r="B862" s="61"/>
      <c r="C862" s="61"/>
      <c r="E862" s="141"/>
      <c r="F862" s="141"/>
      <c r="J862" s="16"/>
      <c r="S862" s="61"/>
      <c r="Z862" s="16"/>
      <c r="AI862" s="61"/>
      <c r="AP862" s="16"/>
      <c r="AY862" s="61"/>
      <c r="BF862" s="16"/>
      <c r="BO862" s="61"/>
      <c r="BP862" s="16"/>
      <c r="BR862" s="16"/>
      <c r="BS862" s="61"/>
      <c r="BT862" s="16"/>
      <c r="BV862" s="16"/>
      <c r="BW862" s="61"/>
      <c r="BX862" s="16"/>
      <c r="BZ862" s="16"/>
    </row>
    <row r="863" spans="2:78" ht="12.75" x14ac:dyDescent="0.2">
      <c r="B863" s="61"/>
      <c r="C863" s="61"/>
      <c r="E863" s="141"/>
      <c r="F863" s="141"/>
      <c r="J863" s="16"/>
      <c r="S863" s="61"/>
      <c r="Z863" s="16"/>
      <c r="AI863" s="61"/>
      <c r="AP863" s="16"/>
      <c r="AY863" s="61"/>
      <c r="BF863" s="16"/>
      <c r="BO863" s="61"/>
      <c r="BP863" s="16"/>
      <c r="BR863" s="16"/>
      <c r="BS863" s="61"/>
      <c r="BT863" s="16"/>
      <c r="BV863" s="16"/>
      <c r="BW863" s="61"/>
      <c r="BX863" s="16"/>
      <c r="BZ863" s="16"/>
    </row>
    <row r="864" spans="2:78" ht="12.75" x14ac:dyDescent="0.2">
      <c r="B864" s="61"/>
      <c r="C864" s="61"/>
      <c r="E864" s="141"/>
      <c r="F864" s="141"/>
      <c r="J864" s="16"/>
      <c r="S864" s="61"/>
      <c r="Z864" s="16"/>
      <c r="AI864" s="61"/>
      <c r="AP864" s="16"/>
      <c r="AY864" s="61"/>
      <c r="BF864" s="16"/>
      <c r="BO864" s="61"/>
      <c r="BP864" s="16"/>
      <c r="BR864" s="16"/>
      <c r="BS864" s="61"/>
      <c r="BT864" s="16"/>
      <c r="BV864" s="16"/>
      <c r="BW864" s="61"/>
      <c r="BX864" s="16"/>
      <c r="BZ864" s="16"/>
    </row>
    <row r="865" spans="2:78" ht="12.75" x14ac:dyDescent="0.2">
      <c r="B865" s="61"/>
      <c r="C865" s="61"/>
      <c r="E865" s="141"/>
      <c r="F865" s="141"/>
      <c r="J865" s="16"/>
      <c r="S865" s="61"/>
      <c r="Z865" s="16"/>
      <c r="AI865" s="61"/>
      <c r="AP865" s="16"/>
      <c r="AY865" s="61"/>
      <c r="BF865" s="16"/>
      <c r="BO865" s="61"/>
      <c r="BP865" s="16"/>
      <c r="BR865" s="16"/>
      <c r="BS865" s="61"/>
      <c r="BT865" s="16"/>
      <c r="BV865" s="16"/>
      <c r="BW865" s="61"/>
      <c r="BX865" s="16"/>
      <c r="BZ865" s="16"/>
    </row>
    <row r="866" spans="2:78" ht="12.75" x14ac:dyDescent="0.2">
      <c r="B866" s="61"/>
      <c r="C866" s="61"/>
      <c r="E866" s="141"/>
      <c r="F866" s="141"/>
      <c r="J866" s="16"/>
      <c r="S866" s="61"/>
      <c r="Z866" s="16"/>
      <c r="AI866" s="61"/>
      <c r="AP866" s="16"/>
      <c r="AY866" s="61"/>
      <c r="BF866" s="16"/>
      <c r="BO866" s="61"/>
      <c r="BP866" s="16"/>
      <c r="BR866" s="16"/>
      <c r="BS866" s="61"/>
      <c r="BT866" s="16"/>
      <c r="BV866" s="16"/>
      <c r="BW866" s="61"/>
      <c r="BX866" s="16"/>
      <c r="BZ866" s="16"/>
    </row>
    <row r="867" spans="2:78" ht="12.75" x14ac:dyDescent="0.2">
      <c r="B867" s="61"/>
      <c r="C867" s="61"/>
      <c r="E867" s="141"/>
      <c r="F867" s="141"/>
      <c r="J867" s="16"/>
      <c r="S867" s="61"/>
      <c r="Z867" s="16"/>
      <c r="AI867" s="61"/>
      <c r="AP867" s="16"/>
      <c r="AY867" s="61"/>
      <c r="BF867" s="16"/>
      <c r="BO867" s="61"/>
      <c r="BP867" s="16"/>
      <c r="BR867" s="16"/>
      <c r="BS867" s="61"/>
      <c r="BT867" s="16"/>
      <c r="BV867" s="16"/>
      <c r="BW867" s="61"/>
      <c r="BX867" s="16"/>
      <c r="BZ867" s="16"/>
    </row>
    <row r="868" spans="2:78" ht="12.75" x14ac:dyDescent="0.2">
      <c r="B868" s="61"/>
      <c r="C868" s="61"/>
      <c r="E868" s="141"/>
      <c r="F868" s="141"/>
      <c r="J868" s="16"/>
      <c r="S868" s="61"/>
      <c r="Z868" s="16"/>
      <c r="AI868" s="61"/>
      <c r="AP868" s="16"/>
      <c r="AY868" s="61"/>
      <c r="BF868" s="16"/>
      <c r="BO868" s="61"/>
      <c r="BP868" s="16"/>
      <c r="BR868" s="16"/>
      <c r="BS868" s="61"/>
      <c r="BT868" s="16"/>
      <c r="BV868" s="16"/>
      <c r="BW868" s="61"/>
      <c r="BX868" s="16"/>
      <c r="BZ868" s="16"/>
    </row>
    <row r="869" spans="2:78" ht="12.75" x14ac:dyDescent="0.2">
      <c r="B869" s="61"/>
      <c r="C869" s="61"/>
      <c r="E869" s="141"/>
      <c r="F869" s="141"/>
      <c r="J869" s="16"/>
      <c r="S869" s="61"/>
      <c r="Z869" s="16"/>
      <c r="AI869" s="61"/>
      <c r="AP869" s="16"/>
      <c r="AY869" s="61"/>
      <c r="BF869" s="16"/>
      <c r="BO869" s="61"/>
      <c r="BP869" s="16"/>
      <c r="BR869" s="16"/>
      <c r="BS869" s="61"/>
      <c r="BT869" s="16"/>
      <c r="BV869" s="16"/>
      <c r="BW869" s="61"/>
      <c r="BX869" s="16"/>
      <c r="BZ869" s="16"/>
    </row>
    <row r="870" spans="2:78" ht="12.75" x14ac:dyDescent="0.2">
      <c r="B870" s="61"/>
      <c r="C870" s="61"/>
      <c r="E870" s="141"/>
      <c r="F870" s="141"/>
      <c r="J870" s="16"/>
      <c r="S870" s="61"/>
      <c r="Z870" s="16"/>
      <c r="AI870" s="61"/>
      <c r="AP870" s="16"/>
      <c r="AY870" s="61"/>
      <c r="BF870" s="16"/>
      <c r="BO870" s="61"/>
      <c r="BP870" s="16"/>
      <c r="BR870" s="16"/>
      <c r="BS870" s="61"/>
      <c r="BT870" s="16"/>
      <c r="BV870" s="16"/>
      <c r="BW870" s="61"/>
      <c r="BX870" s="16"/>
      <c r="BZ870" s="16"/>
    </row>
    <row r="871" spans="2:78" ht="12.75" x14ac:dyDescent="0.2">
      <c r="B871" s="61"/>
      <c r="C871" s="61"/>
      <c r="E871" s="141"/>
      <c r="F871" s="141"/>
      <c r="J871" s="16"/>
      <c r="S871" s="61"/>
      <c r="Z871" s="16"/>
      <c r="AI871" s="61"/>
      <c r="AP871" s="16"/>
      <c r="AY871" s="61"/>
      <c r="BF871" s="16"/>
      <c r="BO871" s="61"/>
      <c r="BP871" s="16"/>
      <c r="BR871" s="16"/>
      <c r="BS871" s="61"/>
      <c r="BT871" s="16"/>
      <c r="BV871" s="16"/>
      <c r="BW871" s="61"/>
      <c r="BX871" s="16"/>
      <c r="BZ871" s="16"/>
    </row>
    <row r="872" spans="2:78" ht="12.75" x14ac:dyDescent="0.2">
      <c r="B872" s="61"/>
      <c r="C872" s="61"/>
      <c r="E872" s="141"/>
      <c r="F872" s="141"/>
      <c r="J872" s="16"/>
      <c r="S872" s="61"/>
      <c r="Z872" s="16"/>
      <c r="AI872" s="61"/>
      <c r="AP872" s="16"/>
      <c r="AY872" s="61"/>
      <c r="BF872" s="16"/>
      <c r="BO872" s="61"/>
      <c r="BP872" s="16"/>
      <c r="BR872" s="16"/>
      <c r="BS872" s="61"/>
      <c r="BT872" s="16"/>
      <c r="BV872" s="16"/>
      <c r="BW872" s="61"/>
      <c r="BX872" s="16"/>
      <c r="BZ872" s="16"/>
    </row>
    <row r="873" spans="2:78" ht="12.75" x14ac:dyDescent="0.2">
      <c r="B873" s="61"/>
      <c r="C873" s="61"/>
      <c r="E873" s="141"/>
      <c r="F873" s="141"/>
      <c r="J873" s="16"/>
      <c r="S873" s="61"/>
      <c r="Z873" s="16"/>
      <c r="AI873" s="61"/>
      <c r="AP873" s="16"/>
      <c r="AY873" s="61"/>
      <c r="BF873" s="16"/>
      <c r="BO873" s="61"/>
      <c r="BP873" s="16"/>
      <c r="BR873" s="16"/>
      <c r="BS873" s="61"/>
      <c r="BT873" s="16"/>
      <c r="BV873" s="16"/>
      <c r="BW873" s="61"/>
      <c r="BX873" s="16"/>
      <c r="BZ873" s="16"/>
    </row>
    <row r="874" spans="2:78" ht="12.75" x14ac:dyDescent="0.2">
      <c r="B874" s="61"/>
      <c r="C874" s="61"/>
      <c r="E874" s="141"/>
      <c r="F874" s="141"/>
      <c r="J874" s="16"/>
      <c r="S874" s="61"/>
      <c r="Z874" s="16"/>
      <c r="AI874" s="61"/>
      <c r="AP874" s="16"/>
      <c r="AY874" s="61"/>
      <c r="BF874" s="16"/>
      <c r="BO874" s="61"/>
      <c r="BP874" s="16"/>
      <c r="BR874" s="16"/>
      <c r="BS874" s="61"/>
      <c r="BT874" s="16"/>
      <c r="BV874" s="16"/>
      <c r="BW874" s="61"/>
      <c r="BX874" s="16"/>
      <c r="BZ874" s="16"/>
    </row>
    <row r="875" spans="2:78" ht="12.75" x14ac:dyDescent="0.2">
      <c r="B875" s="61"/>
      <c r="C875" s="61"/>
      <c r="E875" s="141"/>
      <c r="F875" s="141"/>
      <c r="J875" s="16"/>
      <c r="S875" s="61"/>
      <c r="Z875" s="16"/>
      <c r="AI875" s="61"/>
      <c r="AP875" s="16"/>
      <c r="AY875" s="61"/>
      <c r="BF875" s="16"/>
      <c r="BO875" s="61"/>
      <c r="BP875" s="16"/>
      <c r="BR875" s="16"/>
      <c r="BS875" s="61"/>
      <c r="BT875" s="16"/>
      <c r="BV875" s="16"/>
      <c r="BW875" s="61"/>
      <c r="BX875" s="16"/>
      <c r="BZ875" s="16"/>
    </row>
    <row r="876" spans="2:78" ht="12.75" x14ac:dyDescent="0.2">
      <c r="B876" s="61"/>
      <c r="C876" s="61"/>
      <c r="E876" s="141"/>
      <c r="F876" s="141"/>
      <c r="J876" s="16"/>
      <c r="S876" s="61"/>
      <c r="Z876" s="16"/>
      <c r="AI876" s="61"/>
      <c r="AP876" s="16"/>
      <c r="AY876" s="61"/>
      <c r="BF876" s="16"/>
      <c r="BO876" s="61"/>
      <c r="BP876" s="16"/>
      <c r="BR876" s="16"/>
      <c r="BS876" s="61"/>
      <c r="BT876" s="16"/>
      <c r="BV876" s="16"/>
      <c r="BW876" s="61"/>
      <c r="BX876" s="16"/>
      <c r="BZ876" s="16"/>
    </row>
    <row r="877" spans="2:78" ht="12.75" x14ac:dyDescent="0.2">
      <c r="B877" s="61"/>
      <c r="C877" s="61"/>
      <c r="E877" s="141"/>
      <c r="F877" s="141"/>
      <c r="J877" s="16"/>
      <c r="S877" s="61"/>
      <c r="Z877" s="16"/>
      <c r="AI877" s="61"/>
      <c r="AP877" s="16"/>
      <c r="AY877" s="61"/>
      <c r="BF877" s="16"/>
      <c r="BO877" s="61"/>
      <c r="BP877" s="16"/>
      <c r="BR877" s="16"/>
      <c r="BS877" s="61"/>
      <c r="BT877" s="16"/>
      <c r="BV877" s="16"/>
      <c r="BW877" s="61"/>
      <c r="BX877" s="16"/>
      <c r="BZ877" s="16"/>
    </row>
    <row r="878" spans="2:78" ht="12.75" x14ac:dyDescent="0.2">
      <c r="B878" s="61"/>
      <c r="C878" s="61"/>
      <c r="E878" s="141"/>
      <c r="F878" s="141"/>
      <c r="J878" s="16"/>
      <c r="S878" s="61"/>
      <c r="Z878" s="16"/>
      <c r="AI878" s="61"/>
      <c r="AP878" s="16"/>
      <c r="AY878" s="61"/>
      <c r="BF878" s="16"/>
      <c r="BO878" s="61"/>
      <c r="BP878" s="16"/>
      <c r="BR878" s="16"/>
      <c r="BS878" s="61"/>
      <c r="BT878" s="16"/>
      <c r="BV878" s="16"/>
      <c r="BW878" s="61"/>
      <c r="BX878" s="16"/>
      <c r="BZ878" s="16"/>
    </row>
    <row r="879" spans="2:78" ht="12.75" x14ac:dyDescent="0.2">
      <c r="B879" s="61"/>
      <c r="C879" s="61"/>
      <c r="E879" s="141"/>
      <c r="F879" s="141"/>
      <c r="J879" s="16"/>
      <c r="S879" s="61"/>
      <c r="Z879" s="16"/>
      <c r="AI879" s="61"/>
      <c r="AP879" s="16"/>
      <c r="AY879" s="61"/>
      <c r="BF879" s="16"/>
      <c r="BO879" s="61"/>
      <c r="BP879" s="16"/>
      <c r="BR879" s="16"/>
      <c r="BS879" s="61"/>
      <c r="BT879" s="16"/>
      <c r="BV879" s="16"/>
      <c r="BW879" s="61"/>
      <c r="BX879" s="16"/>
      <c r="BZ879" s="16"/>
    </row>
    <row r="880" spans="2:78" ht="12.75" x14ac:dyDescent="0.2">
      <c r="B880" s="61"/>
      <c r="C880" s="61"/>
      <c r="E880" s="141"/>
      <c r="F880" s="141"/>
      <c r="J880" s="16"/>
      <c r="S880" s="61"/>
      <c r="Z880" s="16"/>
      <c r="AI880" s="61"/>
      <c r="AP880" s="16"/>
      <c r="AY880" s="61"/>
      <c r="BF880" s="16"/>
      <c r="BO880" s="61"/>
      <c r="BP880" s="16"/>
      <c r="BR880" s="16"/>
      <c r="BS880" s="61"/>
      <c r="BT880" s="16"/>
      <c r="BV880" s="16"/>
      <c r="BW880" s="61"/>
      <c r="BX880" s="16"/>
      <c r="BZ880" s="16"/>
    </row>
    <row r="881" spans="2:78" ht="12.75" x14ac:dyDescent="0.2">
      <c r="B881" s="61"/>
      <c r="C881" s="61"/>
      <c r="E881" s="141"/>
      <c r="F881" s="141"/>
      <c r="J881" s="16"/>
      <c r="S881" s="61"/>
      <c r="Z881" s="16"/>
      <c r="AI881" s="61"/>
      <c r="AP881" s="16"/>
      <c r="AY881" s="61"/>
      <c r="BF881" s="16"/>
      <c r="BO881" s="61"/>
      <c r="BP881" s="16"/>
      <c r="BR881" s="16"/>
      <c r="BS881" s="61"/>
      <c r="BT881" s="16"/>
      <c r="BV881" s="16"/>
      <c r="BW881" s="61"/>
      <c r="BX881" s="16"/>
      <c r="BZ881" s="16"/>
    </row>
    <row r="882" spans="2:78" ht="12.75" x14ac:dyDescent="0.2">
      <c r="B882" s="61"/>
      <c r="C882" s="61"/>
      <c r="E882" s="141"/>
      <c r="F882" s="141"/>
      <c r="J882" s="16"/>
      <c r="S882" s="61"/>
      <c r="Z882" s="16"/>
      <c r="AI882" s="61"/>
      <c r="AP882" s="16"/>
      <c r="AY882" s="61"/>
      <c r="BF882" s="16"/>
      <c r="BO882" s="61"/>
      <c r="BP882" s="16"/>
      <c r="BR882" s="16"/>
      <c r="BS882" s="61"/>
      <c r="BT882" s="16"/>
      <c r="BV882" s="16"/>
      <c r="BW882" s="61"/>
      <c r="BX882" s="16"/>
      <c r="BZ882" s="16"/>
    </row>
    <row r="883" spans="2:78" ht="12.75" x14ac:dyDescent="0.2">
      <c r="B883" s="61"/>
      <c r="C883" s="61"/>
      <c r="E883" s="141"/>
      <c r="F883" s="141"/>
      <c r="J883" s="16"/>
      <c r="S883" s="61"/>
      <c r="Z883" s="16"/>
      <c r="AI883" s="61"/>
      <c r="AP883" s="16"/>
      <c r="AY883" s="61"/>
      <c r="BF883" s="16"/>
      <c r="BO883" s="61"/>
      <c r="BP883" s="16"/>
      <c r="BR883" s="16"/>
      <c r="BS883" s="61"/>
      <c r="BT883" s="16"/>
      <c r="BV883" s="16"/>
      <c r="BW883" s="61"/>
      <c r="BX883" s="16"/>
      <c r="BZ883" s="16"/>
    </row>
    <row r="884" spans="2:78" ht="12.75" x14ac:dyDescent="0.2">
      <c r="B884" s="61"/>
      <c r="C884" s="61"/>
      <c r="E884" s="141"/>
      <c r="F884" s="141"/>
      <c r="J884" s="16"/>
      <c r="S884" s="61"/>
      <c r="Z884" s="16"/>
      <c r="AI884" s="61"/>
      <c r="AP884" s="16"/>
      <c r="AY884" s="61"/>
      <c r="BF884" s="16"/>
      <c r="BO884" s="61"/>
      <c r="BP884" s="16"/>
      <c r="BR884" s="16"/>
      <c r="BS884" s="61"/>
      <c r="BT884" s="16"/>
      <c r="BV884" s="16"/>
      <c r="BW884" s="61"/>
      <c r="BX884" s="16"/>
      <c r="BZ884" s="16"/>
    </row>
    <row r="885" spans="2:78" ht="12.75" x14ac:dyDescent="0.2">
      <c r="B885" s="61"/>
      <c r="C885" s="61"/>
      <c r="E885" s="141"/>
      <c r="F885" s="141"/>
      <c r="J885" s="16"/>
      <c r="S885" s="61"/>
      <c r="Z885" s="16"/>
      <c r="AI885" s="61"/>
      <c r="AP885" s="16"/>
      <c r="AY885" s="61"/>
      <c r="BF885" s="16"/>
      <c r="BO885" s="61"/>
      <c r="BP885" s="16"/>
      <c r="BR885" s="16"/>
      <c r="BS885" s="61"/>
      <c r="BT885" s="16"/>
      <c r="BV885" s="16"/>
      <c r="BW885" s="61"/>
      <c r="BX885" s="16"/>
      <c r="BZ885" s="16"/>
    </row>
    <row r="886" spans="2:78" ht="12.75" x14ac:dyDescent="0.2">
      <c r="B886" s="61"/>
      <c r="C886" s="61"/>
      <c r="E886" s="141"/>
      <c r="F886" s="141"/>
      <c r="J886" s="16"/>
      <c r="S886" s="61"/>
      <c r="Z886" s="16"/>
      <c r="AI886" s="61"/>
      <c r="AP886" s="16"/>
      <c r="AY886" s="61"/>
      <c r="BF886" s="16"/>
      <c r="BO886" s="61"/>
      <c r="BP886" s="16"/>
      <c r="BR886" s="16"/>
      <c r="BS886" s="61"/>
      <c r="BT886" s="16"/>
      <c r="BV886" s="16"/>
      <c r="BW886" s="61"/>
      <c r="BX886" s="16"/>
      <c r="BZ886" s="16"/>
    </row>
    <row r="887" spans="2:78" ht="12.75" x14ac:dyDescent="0.2">
      <c r="B887" s="61"/>
      <c r="C887" s="61"/>
      <c r="E887" s="141"/>
      <c r="F887" s="141"/>
      <c r="J887" s="16"/>
      <c r="S887" s="61"/>
      <c r="Z887" s="16"/>
      <c r="AI887" s="61"/>
      <c r="AP887" s="16"/>
      <c r="AY887" s="61"/>
      <c r="BF887" s="16"/>
      <c r="BO887" s="61"/>
      <c r="BP887" s="16"/>
      <c r="BR887" s="16"/>
      <c r="BS887" s="61"/>
      <c r="BT887" s="16"/>
      <c r="BV887" s="16"/>
      <c r="BW887" s="61"/>
      <c r="BX887" s="16"/>
      <c r="BZ887" s="16"/>
    </row>
    <row r="888" spans="2:78" ht="12.75" x14ac:dyDescent="0.2">
      <c r="B888" s="61"/>
      <c r="C888" s="61"/>
      <c r="E888" s="141"/>
      <c r="F888" s="141"/>
      <c r="J888" s="16"/>
      <c r="S888" s="61"/>
      <c r="Z888" s="16"/>
      <c r="AI888" s="61"/>
      <c r="AP888" s="16"/>
      <c r="AY888" s="61"/>
      <c r="BF888" s="16"/>
      <c r="BO888" s="61"/>
      <c r="BP888" s="16"/>
      <c r="BR888" s="16"/>
      <c r="BS888" s="61"/>
      <c r="BT888" s="16"/>
      <c r="BV888" s="16"/>
      <c r="BW888" s="61"/>
      <c r="BX888" s="16"/>
      <c r="BZ888" s="16"/>
    </row>
    <row r="889" spans="2:78" ht="12.75" x14ac:dyDescent="0.2">
      <c r="B889" s="61"/>
      <c r="C889" s="61"/>
      <c r="E889" s="141"/>
      <c r="F889" s="141"/>
      <c r="J889" s="16"/>
      <c r="S889" s="61"/>
      <c r="Z889" s="16"/>
      <c r="AI889" s="61"/>
      <c r="AP889" s="16"/>
      <c r="AY889" s="61"/>
      <c r="BF889" s="16"/>
      <c r="BO889" s="61"/>
      <c r="BP889" s="16"/>
      <c r="BR889" s="16"/>
      <c r="BS889" s="61"/>
      <c r="BT889" s="16"/>
      <c r="BV889" s="16"/>
      <c r="BW889" s="61"/>
      <c r="BX889" s="16"/>
      <c r="BZ889" s="16"/>
    </row>
    <row r="890" spans="2:78" ht="12.75" x14ac:dyDescent="0.2">
      <c r="B890" s="61"/>
      <c r="C890" s="61"/>
      <c r="E890" s="141"/>
      <c r="F890" s="141"/>
      <c r="J890" s="16"/>
      <c r="S890" s="61"/>
      <c r="Z890" s="16"/>
      <c r="AI890" s="61"/>
      <c r="AP890" s="16"/>
      <c r="AY890" s="61"/>
      <c r="BF890" s="16"/>
      <c r="BO890" s="61"/>
      <c r="BP890" s="16"/>
      <c r="BR890" s="16"/>
      <c r="BS890" s="61"/>
      <c r="BT890" s="16"/>
      <c r="BV890" s="16"/>
      <c r="BW890" s="61"/>
      <c r="BX890" s="16"/>
      <c r="BZ890" s="16"/>
    </row>
    <row r="891" spans="2:78" ht="12.75" x14ac:dyDescent="0.2">
      <c r="B891" s="61"/>
      <c r="C891" s="61"/>
      <c r="E891" s="141"/>
      <c r="F891" s="141"/>
      <c r="J891" s="16"/>
      <c r="S891" s="61"/>
      <c r="Z891" s="16"/>
      <c r="AI891" s="61"/>
      <c r="AP891" s="16"/>
      <c r="AY891" s="61"/>
      <c r="BF891" s="16"/>
      <c r="BO891" s="61"/>
      <c r="BP891" s="16"/>
      <c r="BR891" s="16"/>
      <c r="BS891" s="61"/>
      <c r="BT891" s="16"/>
      <c r="BV891" s="16"/>
      <c r="BW891" s="61"/>
      <c r="BX891" s="16"/>
      <c r="BZ891" s="16"/>
    </row>
    <row r="892" spans="2:78" ht="12.75" x14ac:dyDescent="0.2">
      <c r="B892" s="61"/>
      <c r="C892" s="61"/>
      <c r="E892" s="141"/>
      <c r="F892" s="141"/>
      <c r="J892" s="16"/>
      <c r="S892" s="61"/>
      <c r="Z892" s="16"/>
      <c r="AI892" s="61"/>
      <c r="AP892" s="16"/>
      <c r="AY892" s="61"/>
      <c r="BF892" s="16"/>
      <c r="BO892" s="61"/>
      <c r="BP892" s="16"/>
      <c r="BR892" s="16"/>
      <c r="BS892" s="61"/>
      <c r="BT892" s="16"/>
      <c r="BV892" s="16"/>
      <c r="BW892" s="61"/>
      <c r="BX892" s="16"/>
      <c r="BZ892" s="16"/>
    </row>
    <row r="893" spans="2:78" ht="12.75" x14ac:dyDescent="0.2">
      <c r="B893" s="61"/>
      <c r="C893" s="61"/>
      <c r="E893" s="141"/>
      <c r="F893" s="141"/>
      <c r="J893" s="16"/>
      <c r="S893" s="61"/>
      <c r="Z893" s="16"/>
      <c r="AI893" s="61"/>
      <c r="AP893" s="16"/>
      <c r="AY893" s="61"/>
      <c r="BF893" s="16"/>
      <c r="BO893" s="61"/>
      <c r="BP893" s="16"/>
      <c r="BR893" s="16"/>
      <c r="BS893" s="61"/>
      <c r="BT893" s="16"/>
      <c r="BV893" s="16"/>
      <c r="BW893" s="61"/>
      <c r="BX893" s="16"/>
      <c r="BZ893" s="16"/>
    </row>
    <row r="894" spans="2:78" ht="12.75" x14ac:dyDescent="0.2">
      <c r="B894" s="61"/>
      <c r="C894" s="61"/>
      <c r="E894" s="141"/>
      <c r="F894" s="141"/>
      <c r="J894" s="16"/>
      <c r="S894" s="61"/>
      <c r="Z894" s="16"/>
      <c r="AI894" s="61"/>
      <c r="AP894" s="16"/>
      <c r="AY894" s="61"/>
      <c r="BF894" s="16"/>
      <c r="BO894" s="61"/>
      <c r="BP894" s="16"/>
      <c r="BR894" s="16"/>
      <c r="BS894" s="61"/>
      <c r="BT894" s="16"/>
      <c r="BV894" s="16"/>
      <c r="BW894" s="61"/>
      <c r="BX894" s="16"/>
      <c r="BZ894" s="16"/>
    </row>
    <row r="895" spans="2:78" ht="12.75" x14ac:dyDescent="0.2">
      <c r="B895" s="61"/>
      <c r="C895" s="61"/>
      <c r="E895" s="141"/>
      <c r="F895" s="141"/>
      <c r="J895" s="16"/>
      <c r="S895" s="61"/>
      <c r="Z895" s="16"/>
      <c r="AI895" s="61"/>
      <c r="AP895" s="16"/>
      <c r="AY895" s="61"/>
      <c r="BF895" s="16"/>
      <c r="BO895" s="61"/>
      <c r="BP895" s="16"/>
      <c r="BR895" s="16"/>
      <c r="BS895" s="61"/>
      <c r="BT895" s="16"/>
      <c r="BV895" s="16"/>
      <c r="BW895" s="61"/>
      <c r="BX895" s="16"/>
      <c r="BZ895" s="16"/>
    </row>
    <row r="896" spans="2:78" ht="12.75" x14ac:dyDescent="0.2">
      <c r="B896" s="61"/>
      <c r="C896" s="61"/>
      <c r="E896" s="141"/>
      <c r="F896" s="141"/>
      <c r="J896" s="16"/>
      <c r="S896" s="61"/>
      <c r="Z896" s="16"/>
      <c r="AI896" s="61"/>
      <c r="AP896" s="16"/>
      <c r="AY896" s="61"/>
      <c r="BF896" s="16"/>
      <c r="BO896" s="61"/>
      <c r="BP896" s="16"/>
      <c r="BR896" s="16"/>
      <c r="BS896" s="61"/>
      <c r="BT896" s="16"/>
      <c r="BV896" s="16"/>
      <c r="BW896" s="61"/>
      <c r="BX896" s="16"/>
      <c r="BZ896" s="16"/>
    </row>
    <row r="897" spans="2:78" ht="12.75" x14ac:dyDescent="0.2">
      <c r="B897" s="61"/>
      <c r="C897" s="61"/>
      <c r="E897" s="141"/>
      <c r="F897" s="141"/>
      <c r="J897" s="16"/>
      <c r="S897" s="61"/>
      <c r="Z897" s="16"/>
      <c r="AI897" s="61"/>
      <c r="AP897" s="16"/>
      <c r="AY897" s="61"/>
      <c r="BF897" s="16"/>
      <c r="BO897" s="61"/>
      <c r="BP897" s="16"/>
      <c r="BR897" s="16"/>
      <c r="BS897" s="61"/>
      <c r="BT897" s="16"/>
      <c r="BV897" s="16"/>
      <c r="BW897" s="61"/>
      <c r="BX897" s="16"/>
      <c r="BZ897" s="16"/>
    </row>
    <row r="898" spans="2:78" ht="12.75" x14ac:dyDescent="0.2">
      <c r="B898" s="61"/>
      <c r="C898" s="61"/>
      <c r="E898" s="141"/>
      <c r="F898" s="141"/>
      <c r="J898" s="16"/>
      <c r="S898" s="61"/>
      <c r="Z898" s="16"/>
      <c r="AI898" s="61"/>
      <c r="AP898" s="16"/>
      <c r="AY898" s="61"/>
      <c r="BF898" s="16"/>
      <c r="BO898" s="61"/>
      <c r="BP898" s="16"/>
      <c r="BR898" s="16"/>
      <c r="BS898" s="61"/>
      <c r="BT898" s="16"/>
      <c r="BV898" s="16"/>
      <c r="BW898" s="61"/>
      <c r="BX898" s="16"/>
      <c r="BZ898" s="16"/>
    </row>
    <row r="899" spans="2:78" ht="12.75" x14ac:dyDescent="0.2">
      <c r="B899" s="61"/>
      <c r="C899" s="61"/>
      <c r="E899" s="141"/>
      <c r="F899" s="141"/>
      <c r="J899" s="16"/>
      <c r="S899" s="61"/>
      <c r="Z899" s="16"/>
      <c r="AI899" s="61"/>
      <c r="AP899" s="16"/>
      <c r="AY899" s="61"/>
      <c r="BF899" s="16"/>
      <c r="BO899" s="61"/>
      <c r="BP899" s="16"/>
      <c r="BR899" s="16"/>
      <c r="BS899" s="61"/>
      <c r="BT899" s="16"/>
      <c r="BV899" s="16"/>
      <c r="BW899" s="61"/>
      <c r="BX899" s="16"/>
      <c r="BZ899" s="16"/>
    </row>
    <row r="900" spans="2:78" ht="12.75" x14ac:dyDescent="0.2">
      <c r="B900" s="61"/>
      <c r="C900" s="61"/>
      <c r="E900" s="141"/>
      <c r="F900" s="141"/>
      <c r="J900" s="16"/>
      <c r="S900" s="61"/>
      <c r="Z900" s="16"/>
      <c r="AI900" s="61"/>
      <c r="AP900" s="16"/>
      <c r="AY900" s="61"/>
      <c r="BF900" s="16"/>
      <c r="BO900" s="61"/>
      <c r="BP900" s="16"/>
      <c r="BR900" s="16"/>
      <c r="BS900" s="61"/>
      <c r="BT900" s="16"/>
      <c r="BV900" s="16"/>
      <c r="BW900" s="61"/>
      <c r="BX900" s="16"/>
      <c r="BZ900" s="16"/>
    </row>
    <row r="901" spans="2:78" ht="12.75" x14ac:dyDescent="0.2">
      <c r="B901" s="61"/>
      <c r="C901" s="61"/>
      <c r="E901" s="141"/>
      <c r="F901" s="141"/>
      <c r="J901" s="16"/>
      <c r="S901" s="61"/>
      <c r="Z901" s="16"/>
      <c r="AI901" s="61"/>
      <c r="AP901" s="16"/>
      <c r="AY901" s="61"/>
      <c r="BF901" s="16"/>
      <c r="BO901" s="61"/>
      <c r="BP901" s="16"/>
      <c r="BR901" s="16"/>
      <c r="BS901" s="61"/>
      <c r="BT901" s="16"/>
      <c r="BV901" s="16"/>
      <c r="BW901" s="61"/>
      <c r="BX901" s="16"/>
      <c r="BZ901" s="16"/>
    </row>
    <row r="902" spans="2:78" ht="12.75" x14ac:dyDescent="0.2">
      <c r="B902" s="61"/>
      <c r="C902" s="61"/>
      <c r="E902" s="141"/>
      <c r="F902" s="141"/>
      <c r="J902" s="16"/>
      <c r="S902" s="61"/>
      <c r="Z902" s="16"/>
      <c r="AI902" s="61"/>
      <c r="AP902" s="16"/>
      <c r="AY902" s="61"/>
      <c r="BF902" s="16"/>
      <c r="BO902" s="61"/>
      <c r="BP902" s="16"/>
      <c r="BR902" s="16"/>
      <c r="BS902" s="61"/>
      <c r="BT902" s="16"/>
      <c r="BV902" s="16"/>
      <c r="BW902" s="61"/>
      <c r="BX902" s="16"/>
      <c r="BZ902" s="16"/>
    </row>
    <row r="903" spans="2:78" ht="12.75" x14ac:dyDescent="0.2">
      <c r="B903" s="61"/>
      <c r="C903" s="61"/>
      <c r="E903" s="141"/>
      <c r="F903" s="141"/>
      <c r="J903" s="16"/>
      <c r="S903" s="61"/>
      <c r="Z903" s="16"/>
      <c r="AI903" s="61"/>
      <c r="AP903" s="16"/>
      <c r="AY903" s="61"/>
      <c r="BF903" s="16"/>
      <c r="BO903" s="61"/>
      <c r="BP903" s="16"/>
      <c r="BR903" s="16"/>
      <c r="BS903" s="61"/>
      <c r="BT903" s="16"/>
      <c r="BV903" s="16"/>
      <c r="BW903" s="61"/>
      <c r="BX903" s="16"/>
      <c r="BZ903" s="16"/>
    </row>
    <row r="904" spans="2:78" ht="12.75" x14ac:dyDescent="0.2">
      <c r="B904" s="61"/>
      <c r="C904" s="61"/>
      <c r="E904" s="141"/>
      <c r="F904" s="141"/>
      <c r="J904" s="16"/>
      <c r="S904" s="61"/>
      <c r="Z904" s="16"/>
      <c r="AI904" s="61"/>
      <c r="AP904" s="16"/>
      <c r="AY904" s="61"/>
      <c r="BF904" s="16"/>
      <c r="BO904" s="61"/>
      <c r="BP904" s="16"/>
      <c r="BR904" s="16"/>
      <c r="BS904" s="61"/>
      <c r="BT904" s="16"/>
      <c r="BV904" s="16"/>
      <c r="BW904" s="61"/>
      <c r="BX904" s="16"/>
      <c r="BZ904" s="16"/>
    </row>
    <row r="905" spans="2:78" ht="12.75" x14ac:dyDescent="0.2">
      <c r="B905" s="61"/>
      <c r="C905" s="61"/>
      <c r="E905" s="141"/>
      <c r="F905" s="141"/>
      <c r="J905" s="16"/>
      <c r="S905" s="61"/>
      <c r="Z905" s="16"/>
      <c r="AI905" s="61"/>
      <c r="AP905" s="16"/>
      <c r="AY905" s="61"/>
      <c r="BF905" s="16"/>
      <c r="BO905" s="61"/>
      <c r="BP905" s="16"/>
      <c r="BR905" s="16"/>
      <c r="BS905" s="61"/>
      <c r="BT905" s="16"/>
      <c r="BV905" s="16"/>
      <c r="BW905" s="61"/>
      <c r="BX905" s="16"/>
      <c r="BZ905" s="16"/>
    </row>
    <row r="906" spans="2:78" ht="12.75" x14ac:dyDescent="0.2">
      <c r="B906" s="61"/>
      <c r="C906" s="61"/>
      <c r="E906" s="141"/>
      <c r="F906" s="141"/>
      <c r="J906" s="16"/>
      <c r="S906" s="61"/>
      <c r="Z906" s="16"/>
      <c r="AI906" s="61"/>
      <c r="AP906" s="16"/>
      <c r="AY906" s="61"/>
      <c r="BF906" s="16"/>
      <c r="BO906" s="61"/>
      <c r="BP906" s="16"/>
      <c r="BR906" s="16"/>
      <c r="BS906" s="61"/>
      <c r="BT906" s="16"/>
      <c r="BV906" s="16"/>
      <c r="BW906" s="61"/>
      <c r="BX906" s="16"/>
      <c r="BZ906" s="16"/>
    </row>
    <row r="907" spans="2:78" ht="12.75" x14ac:dyDescent="0.2">
      <c r="B907" s="61"/>
      <c r="C907" s="61"/>
      <c r="E907" s="141"/>
      <c r="F907" s="141"/>
      <c r="J907" s="16"/>
      <c r="S907" s="61"/>
      <c r="Z907" s="16"/>
      <c r="AI907" s="61"/>
      <c r="AP907" s="16"/>
      <c r="AY907" s="61"/>
      <c r="BF907" s="16"/>
      <c r="BO907" s="61"/>
      <c r="BP907" s="16"/>
      <c r="BR907" s="16"/>
      <c r="BS907" s="61"/>
      <c r="BT907" s="16"/>
      <c r="BV907" s="16"/>
      <c r="BW907" s="61"/>
      <c r="BX907" s="16"/>
      <c r="BZ907" s="16"/>
    </row>
    <row r="908" spans="2:78" ht="12.75" x14ac:dyDescent="0.2">
      <c r="B908" s="61"/>
      <c r="C908" s="61"/>
      <c r="E908" s="141"/>
      <c r="F908" s="141"/>
      <c r="J908" s="16"/>
      <c r="S908" s="61"/>
      <c r="Z908" s="16"/>
      <c r="AI908" s="61"/>
      <c r="AP908" s="16"/>
      <c r="AY908" s="61"/>
      <c r="BF908" s="16"/>
      <c r="BO908" s="61"/>
      <c r="BP908" s="16"/>
      <c r="BR908" s="16"/>
      <c r="BS908" s="61"/>
      <c r="BT908" s="16"/>
      <c r="BV908" s="16"/>
      <c r="BW908" s="61"/>
      <c r="BX908" s="16"/>
      <c r="BZ908" s="16"/>
    </row>
    <row r="909" spans="2:78" ht="12.75" x14ac:dyDescent="0.2">
      <c r="B909" s="61"/>
      <c r="C909" s="61"/>
      <c r="E909" s="141"/>
      <c r="F909" s="141"/>
      <c r="J909" s="16"/>
      <c r="S909" s="61"/>
      <c r="Z909" s="16"/>
      <c r="AI909" s="61"/>
      <c r="AP909" s="16"/>
      <c r="AY909" s="61"/>
      <c r="BF909" s="16"/>
      <c r="BO909" s="61"/>
      <c r="BP909" s="16"/>
      <c r="BR909" s="16"/>
      <c r="BS909" s="61"/>
      <c r="BT909" s="16"/>
      <c r="BV909" s="16"/>
      <c r="BW909" s="61"/>
      <c r="BX909" s="16"/>
      <c r="BZ909" s="16"/>
    </row>
    <row r="910" spans="2:78" ht="12.75" x14ac:dyDescent="0.2">
      <c r="B910" s="61"/>
      <c r="C910" s="61"/>
      <c r="E910" s="141"/>
      <c r="F910" s="141"/>
      <c r="J910" s="16"/>
      <c r="S910" s="61"/>
      <c r="Z910" s="16"/>
      <c r="AI910" s="61"/>
      <c r="AP910" s="16"/>
      <c r="AY910" s="61"/>
      <c r="BF910" s="16"/>
      <c r="BO910" s="61"/>
      <c r="BP910" s="16"/>
      <c r="BR910" s="16"/>
      <c r="BS910" s="61"/>
      <c r="BT910" s="16"/>
      <c r="BV910" s="16"/>
      <c r="BW910" s="61"/>
      <c r="BX910" s="16"/>
      <c r="BZ910" s="16"/>
    </row>
    <row r="911" spans="2:78" ht="12.75" x14ac:dyDescent="0.2">
      <c r="B911" s="61"/>
      <c r="C911" s="61"/>
      <c r="E911" s="141"/>
      <c r="F911" s="141"/>
      <c r="J911" s="16"/>
      <c r="S911" s="61"/>
      <c r="Z911" s="16"/>
      <c r="AI911" s="61"/>
      <c r="AP911" s="16"/>
      <c r="AY911" s="61"/>
      <c r="BF911" s="16"/>
      <c r="BO911" s="61"/>
      <c r="BP911" s="16"/>
      <c r="BR911" s="16"/>
      <c r="BS911" s="61"/>
      <c r="BT911" s="16"/>
      <c r="BV911" s="16"/>
      <c r="BW911" s="61"/>
      <c r="BX911" s="16"/>
      <c r="BZ911" s="16"/>
    </row>
    <row r="912" spans="2:78" ht="12.75" x14ac:dyDescent="0.2">
      <c r="B912" s="61"/>
      <c r="C912" s="61"/>
      <c r="E912" s="141"/>
      <c r="F912" s="141"/>
      <c r="J912" s="16"/>
      <c r="S912" s="61"/>
      <c r="Z912" s="16"/>
      <c r="AI912" s="61"/>
      <c r="AP912" s="16"/>
      <c r="AY912" s="61"/>
      <c r="BF912" s="16"/>
      <c r="BO912" s="61"/>
      <c r="BP912" s="16"/>
      <c r="BR912" s="16"/>
      <c r="BS912" s="61"/>
      <c r="BT912" s="16"/>
      <c r="BV912" s="16"/>
      <c r="BW912" s="61"/>
      <c r="BX912" s="16"/>
      <c r="BZ912" s="16"/>
    </row>
    <row r="913" spans="2:78" ht="12.75" x14ac:dyDescent="0.2">
      <c r="B913" s="61"/>
      <c r="C913" s="61"/>
      <c r="E913" s="141"/>
      <c r="F913" s="141"/>
      <c r="J913" s="16"/>
      <c r="S913" s="61"/>
      <c r="Z913" s="16"/>
      <c r="AI913" s="61"/>
      <c r="AP913" s="16"/>
      <c r="AY913" s="61"/>
      <c r="BF913" s="16"/>
      <c r="BO913" s="61"/>
      <c r="BP913" s="16"/>
      <c r="BR913" s="16"/>
      <c r="BS913" s="61"/>
      <c r="BT913" s="16"/>
      <c r="BV913" s="16"/>
      <c r="BW913" s="61"/>
      <c r="BX913" s="16"/>
      <c r="BZ913" s="16"/>
    </row>
    <row r="914" spans="2:78" ht="12.75" x14ac:dyDescent="0.2">
      <c r="B914" s="61"/>
      <c r="C914" s="61"/>
      <c r="E914" s="141"/>
      <c r="F914" s="141"/>
      <c r="J914" s="16"/>
      <c r="S914" s="61"/>
      <c r="Z914" s="16"/>
      <c r="AI914" s="61"/>
      <c r="AP914" s="16"/>
      <c r="AY914" s="61"/>
      <c r="BF914" s="16"/>
      <c r="BO914" s="61"/>
      <c r="BP914" s="16"/>
      <c r="BR914" s="16"/>
      <c r="BS914" s="61"/>
      <c r="BT914" s="16"/>
      <c r="BV914" s="16"/>
      <c r="BW914" s="61"/>
      <c r="BX914" s="16"/>
      <c r="BZ914" s="16"/>
    </row>
    <row r="915" spans="2:78" ht="12.75" x14ac:dyDescent="0.2">
      <c r="B915" s="61"/>
      <c r="C915" s="61"/>
      <c r="E915" s="141"/>
      <c r="F915" s="141"/>
      <c r="J915" s="16"/>
      <c r="S915" s="61"/>
      <c r="Z915" s="16"/>
      <c r="AI915" s="61"/>
      <c r="AP915" s="16"/>
      <c r="AY915" s="61"/>
      <c r="BF915" s="16"/>
      <c r="BO915" s="61"/>
      <c r="BP915" s="16"/>
      <c r="BR915" s="16"/>
      <c r="BS915" s="61"/>
      <c r="BT915" s="16"/>
      <c r="BV915" s="16"/>
      <c r="BW915" s="61"/>
      <c r="BX915" s="16"/>
      <c r="BZ915" s="16"/>
    </row>
    <row r="916" spans="2:78" ht="12.75" x14ac:dyDescent="0.2">
      <c r="B916" s="61"/>
      <c r="C916" s="61"/>
      <c r="E916" s="141"/>
      <c r="F916" s="141"/>
      <c r="J916" s="16"/>
      <c r="S916" s="61"/>
      <c r="Z916" s="16"/>
      <c r="AI916" s="61"/>
      <c r="AP916" s="16"/>
      <c r="AY916" s="61"/>
      <c r="BF916" s="16"/>
      <c r="BO916" s="61"/>
      <c r="BP916" s="16"/>
      <c r="BR916" s="16"/>
      <c r="BS916" s="61"/>
      <c r="BT916" s="16"/>
      <c r="BV916" s="16"/>
      <c r="BW916" s="61"/>
      <c r="BX916" s="16"/>
      <c r="BZ916" s="16"/>
    </row>
    <row r="917" spans="2:78" ht="12.75" x14ac:dyDescent="0.2">
      <c r="B917" s="61"/>
      <c r="C917" s="61"/>
      <c r="E917" s="141"/>
      <c r="F917" s="141"/>
      <c r="J917" s="16"/>
      <c r="S917" s="61"/>
      <c r="Z917" s="16"/>
      <c r="AI917" s="61"/>
      <c r="AP917" s="16"/>
      <c r="AY917" s="61"/>
      <c r="BF917" s="16"/>
      <c r="BO917" s="61"/>
      <c r="BP917" s="16"/>
      <c r="BR917" s="16"/>
      <c r="BS917" s="61"/>
      <c r="BT917" s="16"/>
      <c r="BV917" s="16"/>
      <c r="BW917" s="61"/>
      <c r="BX917" s="16"/>
      <c r="BZ917" s="16"/>
    </row>
    <row r="918" spans="2:78" ht="12.75" x14ac:dyDescent="0.2">
      <c r="B918" s="61"/>
      <c r="C918" s="61"/>
      <c r="E918" s="141"/>
      <c r="F918" s="141"/>
      <c r="J918" s="16"/>
      <c r="S918" s="61"/>
      <c r="Z918" s="16"/>
      <c r="AI918" s="61"/>
      <c r="AP918" s="16"/>
      <c r="AY918" s="61"/>
      <c r="BF918" s="16"/>
      <c r="BO918" s="61"/>
      <c r="BP918" s="16"/>
      <c r="BR918" s="16"/>
      <c r="BS918" s="61"/>
      <c r="BT918" s="16"/>
      <c r="BV918" s="16"/>
      <c r="BW918" s="61"/>
      <c r="BX918" s="16"/>
      <c r="BZ918" s="16"/>
    </row>
    <row r="919" spans="2:78" ht="12.75" x14ac:dyDescent="0.2">
      <c r="B919" s="61"/>
      <c r="C919" s="61"/>
      <c r="E919" s="141"/>
      <c r="F919" s="141"/>
      <c r="J919" s="16"/>
      <c r="S919" s="61"/>
      <c r="Z919" s="16"/>
      <c r="AI919" s="61"/>
      <c r="AP919" s="16"/>
      <c r="AY919" s="61"/>
      <c r="BF919" s="16"/>
      <c r="BO919" s="61"/>
      <c r="BP919" s="16"/>
      <c r="BR919" s="16"/>
      <c r="BS919" s="61"/>
      <c r="BT919" s="16"/>
      <c r="BV919" s="16"/>
      <c r="BW919" s="61"/>
      <c r="BX919" s="16"/>
      <c r="BZ919" s="16"/>
    </row>
    <row r="920" spans="2:78" ht="12.75" x14ac:dyDescent="0.2">
      <c r="B920" s="61"/>
      <c r="C920" s="61"/>
      <c r="E920" s="141"/>
      <c r="F920" s="141"/>
      <c r="J920" s="16"/>
      <c r="S920" s="61"/>
      <c r="Z920" s="16"/>
      <c r="AI920" s="61"/>
      <c r="AP920" s="16"/>
      <c r="AY920" s="61"/>
      <c r="BF920" s="16"/>
      <c r="BO920" s="61"/>
      <c r="BP920" s="16"/>
      <c r="BR920" s="16"/>
      <c r="BS920" s="61"/>
      <c r="BT920" s="16"/>
      <c r="BV920" s="16"/>
      <c r="BW920" s="61"/>
      <c r="BX920" s="16"/>
      <c r="BZ920" s="16"/>
    </row>
    <row r="921" spans="2:78" ht="12.75" x14ac:dyDescent="0.2">
      <c r="B921" s="61"/>
      <c r="C921" s="61"/>
      <c r="E921" s="141"/>
      <c r="F921" s="141"/>
      <c r="J921" s="16"/>
      <c r="S921" s="61"/>
      <c r="Z921" s="16"/>
      <c r="AI921" s="61"/>
      <c r="AP921" s="16"/>
      <c r="AY921" s="61"/>
      <c r="BF921" s="16"/>
      <c r="BO921" s="61"/>
      <c r="BP921" s="16"/>
      <c r="BR921" s="16"/>
      <c r="BS921" s="61"/>
      <c r="BT921" s="16"/>
      <c r="BV921" s="16"/>
      <c r="BW921" s="61"/>
      <c r="BX921" s="16"/>
      <c r="BZ921" s="16"/>
    </row>
    <row r="922" spans="2:78" ht="12.75" x14ac:dyDescent="0.2">
      <c r="B922" s="61"/>
      <c r="C922" s="61"/>
      <c r="E922" s="141"/>
      <c r="F922" s="141"/>
      <c r="J922" s="16"/>
      <c r="S922" s="61"/>
      <c r="Z922" s="16"/>
      <c r="AI922" s="61"/>
      <c r="AP922" s="16"/>
      <c r="AY922" s="61"/>
      <c r="BF922" s="16"/>
      <c r="BO922" s="61"/>
      <c r="BP922" s="16"/>
      <c r="BR922" s="16"/>
      <c r="BS922" s="61"/>
      <c r="BT922" s="16"/>
      <c r="BV922" s="16"/>
      <c r="BW922" s="61"/>
      <c r="BX922" s="16"/>
      <c r="BZ922" s="16"/>
    </row>
    <row r="923" spans="2:78" ht="12.75" x14ac:dyDescent="0.2">
      <c r="B923" s="61"/>
      <c r="C923" s="61"/>
      <c r="E923" s="141"/>
      <c r="F923" s="141"/>
      <c r="J923" s="16"/>
      <c r="S923" s="61"/>
      <c r="Z923" s="16"/>
      <c r="AI923" s="61"/>
      <c r="AP923" s="16"/>
      <c r="AY923" s="61"/>
      <c r="BF923" s="16"/>
      <c r="BO923" s="61"/>
      <c r="BP923" s="16"/>
      <c r="BR923" s="16"/>
      <c r="BS923" s="61"/>
      <c r="BT923" s="16"/>
      <c r="BV923" s="16"/>
      <c r="BW923" s="61"/>
      <c r="BX923" s="16"/>
      <c r="BZ923" s="16"/>
    </row>
    <row r="924" spans="2:78" ht="12.75" x14ac:dyDescent="0.2">
      <c r="B924" s="61"/>
      <c r="C924" s="61"/>
      <c r="E924" s="141"/>
      <c r="F924" s="141"/>
      <c r="J924" s="16"/>
      <c r="S924" s="61"/>
      <c r="Z924" s="16"/>
      <c r="AI924" s="61"/>
      <c r="AP924" s="16"/>
      <c r="AY924" s="61"/>
      <c r="BF924" s="16"/>
      <c r="BO924" s="61"/>
      <c r="BP924" s="16"/>
      <c r="BR924" s="16"/>
      <c r="BS924" s="61"/>
      <c r="BT924" s="16"/>
      <c r="BV924" s="16"/>
      <c r="BW924" s="61"/>
      <c r="BX924" s="16"/>
      <c r="BZ924" s="16"/>
    </row>
    <row r="925" spans="2:78" ht="12.75" x14ac:dyDescent="0.2">
      <c r="B925" s="61"/>
      <c r="C925" s="61"/>
      <c r="E925" s="141"/>
      <c r="F925" s="141"/>
      <c r="J925" s="16"/>
      <c r="S925" s="61"/>
      <c r="Z925" s="16"/>
      <c r="AI925" s="61"/>
      <c r="AP925" s="16"/>
      <c r="AY925" s="61"/>
      <c r="BF925" s="16"/>
      <c r="BO925" s="61"/>
      <c r="BP925" s="16"/>
      <c r="BR925" s="16"/>
      <c r="BS925" s="61"/>
      <c r="BT925" s="16"/>
      <c r="BV925" s="16"/>
      <c r="BW925" s="61"/>
      <c r="BX925" s="16"/>
      <c r="BZ925" s="16"/>
    </row>
    <row r="926" spans="2:78" ht="12.75" x14ac:dyDescent="0.2">
      <c r="B926" s="61"/>
      <c r="C926" s="61"/>
      <c r="E926" s="141"/>
      <c r="F926" s="141"/>
      <c r="J926" s="16"/>
      <c r="S926" s="61"/>
      <c r="Z926" s="16"/>
      <c r="AI926" s="61"/>
      <c r="AP926" s="16"/>
      <c r="AY926" s="61"/>
      <c r="BF926" s="16"/>
      <c r="BO926" s="61"/>
      <c r="BP926" s="16"/>
      <c r="BR926" s="16"/>
      <c r="BS926" s="61"/>
      <c r="BT926" s="16"/>
      <c r="BV926" s="16"/>
      <c r="BW926" s="61"/>
      <c r="BX926" s="16"/>
      <c r="BZ926" s="16"/>
    </row>
    <row r="927" spans="2:78" ht="12.75" x14ac:dyDescent="0.2">
      <c r="B927" s="61"/>
      <c r="C927" s="61"/>
      <c r="E927" s="141"/>
      <c r="F927" s="141"/>
      <c r="J927" s="16"/>
      <c r="S927" s="61"/>
      <c r="Z927" s="16"/>
      <c r="AI927" s="61"/>
      <c r="AP927" s="16"/>
      <c r="AY927" s="61"/>
      <c r="BF927" s="16"/>
      <c r="BO927" s="61"/>
      <c r="BP927" s="16"/>
      <c r="BR927" s="16"/>
      <c r="BS927" s="61"/>
      <c r="BT927" s="16"/>
      <c r="BV927" s="16"/>
      <c r="BW927" s="61"/>
      <c r="BX927" s="16"/>
      <c r="BZ927" s="16"/>
    </row>
    <row r="928" spans="2:78" ht="12.75" x14ac:dyDescent="0.2">
      <c r="B928" s="61"/>
      <c r="C928" s="61"/>
      <c r="E928" s="141"/>
      <c r="F928" s="141"/>
      <c r="J928" s="16"/>
      <c r="S928" s="61"/>
      <c r="Z928" s="16"/>
      <c r="AI928" s="61"/>
      <c r="AP928" s="16"/>
      <c r="AY928" s="61"/>
      <c r="BF928" s="16"/>
      <c r="BO928" s="61"/>
      <c r="BP928" s="16"/>
      <c r="BR928" s="16"/>
      <c r="BS928" s="61"/>
      <c r="BT928" s="16"/>
      <c r="BV928" s="16"/>
      <c r="BW928" s="61"/>
      <c r="BX928" s="16"/>
      <c r="BZ928" s="16"/>
    </row>
    <row r="929" spans="2:78" ht="12.75" x14ac:dyDescent="0.2">
      <c r="B929" s="61"/>
      <c r="C929" s="61"/>
      <c r="E929" s="141"/>
      <c r="F929" s="141"/>
      <c r="J929" s="16"/>
      <c r="S929" s="61"/>
      <c r="Z929" s="16"/>
      <c r="AI929" s="61"/>
      <c r="AP929" s="16"/>
      <c r="AY929" s="61"/>
      <c r="BF929" s="16"/>
      <c r="BO929" s="61"/>
      <c r="BP929" s="16"/>
      <c r="BR929" s="16"/>
      <c r="BS929" s="61"/>
      <c r="BT929" s="16"/>
      <c r="BV929" s="16"/>
      <c r="BW929" s="61"/>
      <c r="BX929" s="16"/>
      <c r="BZ929" s="16"/>
    </row>
    <row r="930" spans="2:78" ht="12.75" x14ac:dyDescent="0.2">
      <c r="B930" s="61"/>
      <c r="C930" s="61"/>
      <c r="E930" s="141"/>
      <c r="F930" s="141"/>
      <c r="J930" s="16"/>
      <c r="S930" s="61"/>
      <c r="Z930" s="16"/>
      <c r="AI930" s="61"/>
      <c r="AP930" s="16"/>
      <c r="AY930" s="61"/>
      <c r="BF930" s="16"/>
      <c r="BO930" s="61"/>
      <c r="BP930" s="16"/>
      <c r="BR930" s="16"/>
      <c r="BS930" s="61"/>
      <c r="BT930" s="16"/>
      <c r="BV930" s="16"/>
      <c r="BW930" s="61"/>
      <c r="BX930" s="16"/>
      <c r="BZ930" s="16"/>
    </row>
    <row r="931" spans="2:78" ht="12.75" x14ac:dyDescent="0.2">
      <c r="B931" s="61"/>
      <c r="C931" s="61"/>
      <c r="E931" s="141"/>
      <c r="F931" s="141"/>
      <c r="J931" s="16"/>
      <c r="S931" s="61"/>
      <c r="Z931" s="16"/>
      <c r="AI931" s="61"/>
      <c r="AP931" s="16"/>
      <c r="AY931" s="61"/>
      <c r="BF931" s="16"/>
      <c r="BO931" s="61"/>
      <c r="BP931" s="16"/>
      <c r="BR931" s="16"/>
      <c r="BS931" s="61"/>
      <c r="BT931" s="16"/>
      <c r="BV931" s="16"/>
      <c r="BW931" s="61"/>
      <c r="BX931" s="16"/>
      <c r="BZ931" s="16"/>
    </row>
    <row r="932" spans="2:78" ht="12.75" x14ac:dyDescent="0.2">
      <c r="B932" s="61"/>
      <c r="C932" s="61"/>
      <c r="E932" s="141"/>
      <c r="F932" s="141"/>
      <c r="J932" s="16"/>
      <c r="S932" s="61"/>
      <c r="Z932" s="16"/>
      <c r="AI932" s="61"/>
      <c r="AP932" s="16"/>
      <c r="AY932" s="61"/>
      <c r="BF932" s="16"/>
      <c r="BO932" s="61"/>
      <c r="BP932" s="16"/>
      <c r="BR932" s="16"/>
      <c r="BS932" s="61"/>
      <c r="BT932" s="16"/>
      <c r="BV932" s="16"/>
      <c r="BW932" s="61"/>
      <c r="BX932" s="16"/>
      <c r="BZ932" s="16"/>
    </row>
    <row r="933" spans="2:78" ht="12.75" x14ac:dyDescent="0.2">
      <c r="B933" s="61"/>
      <c r="C933" s="61"/>
      <c r="E933" s="141"/>
      <c r="F933" s="141"/>
      <c r="J933" s="16"/>
      <c r="S933" s="61"/>
      <c r="Z933" s="16"/>
      <c r="AI933" s="61"/>
      <c r="AP933" s="16"/>
      <c r="AY933" s="61"/>
      <c r="BF933" s="16"/>
      <c r="BO933" s="61"/>
      <c r="BP933" s="16"/>
      <c r="BR933" s="16"/>
      <c r="BS933" s="61"/>
      <c r="BT933" s="16"/>
      <c r="BV933" s="16"/>
      <c r="BW933" s="61"/>
      <c r="BX933" s="16"/>
      <c r="BZ933" s="16"/>
    </row>
    <row r="934" spans="2:78" ht="12.75" x14ac:dyDescent="0.2">
      <c r="B934" s="61"/>
      <c r="C934" s="61"/>
      <c r="E934" s="141"/>
      <c r="F934" s="141"/>
      <c r="J934" s="16"/>
      <c r="S934" s="61"/>
      <c r="Z934" s="16"/>
      <c r="AI934" s="61"/>
      <c r="AP934" s="16"/>
      <c r="AY934" s="61"/>
      <c r="BF934" s="16"/>
      <c r="BO934" s="61"/>
      <c r="BP934" s="16"/>
      <c r="BR934" s="16"/>
      <c r="BS934" s="61"/>
      <c r="BT934" s="16"/>
      <c r="BV934" s="16"/>
      <c r="BW934" s="61"/>
      <c r="BX934" s="16"/>
      <c r="BZ934" s="16"/>
    </row>
    <row r="935" spans="2:78" ht="12.75" x14ac:dyDescent="0.2">
      <c r="B935" s="61"/>
      <c r="C935" s="61"/>
      <c r="E935" s="141"/>
      <c r="F935" s="141"/>
      <c r="J935" s="16"/>
      <c r="S935" s="61"/>
      <c r="Z935" s="16"/>
      <c r="AI935" s="61"/>
      <c r="AP935" s="16"/>
      <c r="AY935" s="61"/>
      <c r="BF935" s="16"/>
      <c r="BO935" s="61"/>
      <c r="BP935" s="16"/>
      <c r="BR935" s="16"/>
      <c r="BS935" s="61"/>
      <c r="BT935" s="16"/>
      <c r="BV935" s="16"/>
      <c r="BW935" s="61"/>
      <c r="BX935" s="16"/>
      <c r="BZ935" s="16"/>
    </row>
    <row r="936" spans="2:78" ht="12.75" x14ac:dyDescent="0.2">
      <c r="B936" s="61"/>
      <c r="C936" s="61"/>
      <c r="E936" s="141"/>
      <c r="F936" s="141"/>
      <c r="J936" s="16"/>
      <c r="S936" s="61"/>
      <c r="Z936" s="16"/>
      <c r="AI936" s="61"/>
      <c r="AP936" s="16"/>
      <c r="AY936" s="61"/>
      <c r="BF936" s="16"/>
      <c r="BO936" s="61"/>
      <c r="BP936" s="16"/>
      <c r="BR936" s="16"/>
      <c r="BS936" s="61"/>
      <c r="BT936" s="16"/>
      <c r="BV936" s="16"/>
      <c r="BW936" s="61"/>
      <c r="BX936" s="16"/>
      <c r="BZ936" s="16"/>
    </row>
    <row r="937" spans="2:78" ht="12.75" x14ac:dyDescent="0.2">
      <c r="B937" s="61"/>
      <c r="C937" s="61"/>
      <c r="E937" s="141"/>
      <c r="F937" s="141"/>
      <c r="J937" s="16"/>
      <c r="S937" s="61"/>
      <c r="Z937" s="16"/>
      <c r="AI937" s="61"/>
      <c r="AP937" s="16"/>
      <c r="AY937" s="61"/>
      <c r="BF937" s="16"/>
      <c r="BO937" s="61"/>
      <c r="BP937" s="16"/>
      <c r="BR937" s="16"/>
      <c r="BS937" s="61"/>
      <c r="BT937" s="16"/>
      <c r="BV937" s="16"/>
      <c r="BW937" s="61"/>
      <c r="BX937" s="16"/>
      <c r="BZ937" s="16"/>
    </row>
    <row r="938" spans="2:78" ht="12.75" x14ac:dyDescent="0.2">
      <c r="B938" s="61"/>
      <c r="C938" s="61"/>
      <c r="E938" s="141"/>
      <c r="F938" s="141"/>
      <c r="J938" s="16"/>
      <c r="S938" s="61"/>
      <c r="Z938" s="16"/>
      <c r="AI938" s="61"/>
      <c r="AP938" s="16"/>
      <c r="AY938" s="61"/>
      <c r="BF938" s="16"/>
      <c r="BO938" s="61"/>
      <c r="BP938" s="16"/>
      <c r="BR938" s="16"/>
      <c r="BS938" s="61"/>
      <c r="BT938" s="16"/>
      <c r="BV938" s="16"/>
      <c r="BW938" s="61"/>
      <c r="BX938" s="16"/>
      <c r="BZ938" s="16"/>
    </row>
    <row r="939" spans="2:78" ht="12.75" x14ac:dyDescent="0.2">
      <c r="B939" s="61"/>
      <c r="C939" s="61"/>
      <c r="E939" s="141"/>
      <c r="F939" s="141"/>
      <c r="J939" s="16"/>
      <c r="S939" s="61"/>
      <c r="Z939" s="16"/>
      <c r="AI939" s="61"/>
      <c r="AP939" s="16"/>
      <c r="AY939" s="61"/>
      <c r="BF939" s="16"/>
      <c r="BO939" s="61"/>
      <c r="BP939" s="16"/>
      <c r="BR939" s="16"/>
      <c r="BS939" s="61"/>
      <c r="BT939" s="16"/>
      <c r="BV939" s="16"/>
      <c r="BW939" s="61"/>
      <c r="BX939" s="16"/>
      <c r="BZ939" s="16"/>
    </row>
    <row r="940" spans="2:78" ht="12.75" x14ac:dyDescent="0.2">
      <c r="B940" s="61"/>
      <c r="C940" s="61"/>
      <c r="E940" s="141"/>
      <c r="F940" s="141"/>
      <c r="J940" s="16"/>
      <c r="S940" s="61"/>
      <c r="Z940" s="16"/>
      <c r="AI940" s="61"/>
      <c r="AP940" s="16"/>
      <c r="AY940" s="61"/>
      <c r="BF940" s="16"/>
      <c r="BO940" s="61"/>
      <c r="BP940" s="16"/>
      <c r="BR940" s="16"/>
      <c r="BS940" s="61"/>
      <c r="BT940" s="16"/>
      <c r="BV940" s="16"/>
      <c r="BW940" s="61"/>
      <c r="BX940" s="16"/>
      <c r="BZ940" s="16"/>
    </row>
    <row r="941" spans="2:78" ht="12.75" x14ac:dyDescent="0.2">
      <c r="B941" s="61"/>
      <c r="C941" s="61"/>
      <c r="E941" s="141"/>
      <c r="F941" s="141"/>
      <c r="J941" s="16"/>
      <c r="S941" s="61"/>
      <c r="Z941" s="16"/>
      <c r="AI941" s="61"/>
      <c r="AP941" s="16"/>
      <c r="AY941" s="61"/>
      <c r="BF941" s="16"/>
      <c r="BO941" s="61"/>
      <c r="BP941" s="16"/>
      <c r="BR941" s="16"/>
      <c r="BS941" s="61"/>
      <c r="BT941" s="16"/>
      <c r="BV941" s="16"/>
      <c r="BW941" s="61"/>
      <c r="BX941" s="16"/>
      <c r="BZ941" s="16"/>
    </row>
    <row r="942" spans="2:78" ht="12.75" x14ac:dyDescent="0.2">
      <c r="B942" s="61"/>
      <c r="C942" s="61"/>
      <c r="E942" s="141"/>
      <c r="F942" s="141"/>
      <c r="J942" s="16"/>
      <c r="S942" s="61"/>
      <c r="Z942" s="16"/>
      <c r="AI942" s="61"/>
      <c r="AP942" s="16"/>
      <c r="AY942" s="61"/>
      <c r="BF942" s="16"/>
      <c r="BO942" s="61"/>
      <c r="BP942" s="16"/>
      <c r="BR942" s="16"/>
      <c r="BS942" s="61"/>
      <c r="BT942" s="16"/>
      <c r="BV942" s="16"/>
      <c r="BW942" s="61"/>
      <c r="BX942" s="16"/>
      <c r="BZ942" s="16"/>
    </row>
    <row r="943" spans="2:78" ht="12.75" x14ac:dyDescent="0.2">
      <c r="B943" s="61"/>
      <c r="C943" s="61"/>
      <c r="E943" s="141"/>
      <c r="F943" s="141"/>
      <c r="J943" s="16"/>
      <c r="S943" s="61"/>
      <c r="Z943" s="16"/>
      <c r="AI943" s="61"/>
      <c r="AP943" s="16"/>
      <c r="AY943" s="61"/>
      <c r="BF943" s="16"/>
      <c r="BO943" s="61"/>
      <c r="BP943" s="16"/>
      <c r="BR943" s="16"/>
      <c r="BS943" s="61"/>
      <c r="BT943" s="16"/>
      <c r="BV943" s="16"/>
      <c r="BW943" s="61"/>
      <c r="BX943" s="16"/>
      <c r="BZ943" s="16"/>
    </row>
    <row r="944" spans="2:78" ht="12.75" x14ac:dyDescent="0.2">
      <c r="B944" s="61"/>
      <c r="C944" s="61"/>
      <c r="E944" s="141"/>
      <c r="F944" s="141"/>
      <c r="J944" s="16"/>
      <c r="S944" s="61"/>
      <c r="Z944" s="16"/>
      <c r="AI944" s="61"/>
      <c r="AP944" s="16"/>
      <c r="AY944" s="61"/>
      <c r="BF944" s="16"/>
      <c r="BO944" s="61"/>
      <c r="BP944" s="16"/>
      <c r="BR944" s="16"/>
      <c r="BS944" s="61"/>
      <c r="BT944" s="16"/>
      <c r="BV944" s="16"/>
      <c r="BW944" s="61"/>
      <c r="BX944" s="16"/>
      <c r="BZ944" s="16"/>
    </row>
    <row r="945" spans="2:78" ht="12.75" x14ac:dyDescent="0.2">
      <c r="B945" s="61"/>
      <c r="C945" s="61"/>
      <c r="E945" s="141"/>
      <c r="F945" s="141"/>
      <c r="J945" s="16"/>
      <c r="S945" s="61"/>
      <c r="Z945" s="16"/>
      <c r="AI945" s="61"/>
      <c r="AP945" s="16"/>
      <c r="AY945" s="61"/>
      <c r="BF945" s="16"/>
      <c r="BO945" s="61"/>
      <c r="BP945" s="16"/>
      <c r="BR945" s="16"/>
      <c r="BS945" s="61"/>
      <c r="BT945" s="16"/>
      <c r="BV945" s="16"/>
      <c r="BW945" s="61"/>
      <c r="BX945" s="16"/>
      <c r="BZ945" s="16"/>
    </row>
    <row r="946" spans="2:78" ht="12.75" x14ac:dyDescent="0.2">
      <c r="B946" s="61"/>
      <c r="C946" s="61"/>
      <c r="E946" s="141"/>
      <c r="F946" s="141"/>
      <c r="J946" s="16"/>
      <c r="S946" s="61"/>
      <c r="Z946" s="16"/>
      <c r="AI946" s="61"/>
      <c r="AP946" s="16"/>
      <c r="AY946" s="61"/>
      <c r="BF946" s="16"/>
      <c r="BO946" s="61"/>
      <c r="BP946" s="16"/>
      <c r="BR946" s="16"/>
      <c r="BS946" s="61"/>
      <c r="BT946" s="16"/>
      <c r="BV946" s="16"/>
      <c r="BW946" s="61"/>
      <c r="BX946" s="16"/>
      <c r="BZ946" s="16"/>
    </row>
    <row r="947" spans="2:78" ht="12.75" x14ac:dyDescent="0.2">
      <c r="B947" s="61"/>
      <c r="C947" s="61"/>
      <c r="E947" s="141"/>
      <c r="F947" s="141"/>
      <c r="J947" s="16"/>
      <c r="S947" s="61"/>
      <c r="Z947" s="16"/>
      <c r="AI947" s="61"/>
      <c r="AP947" s="16"/>
      <c r="AY947" s="61"/>
      <c r="BF947" s="16"/>
      <c r="BO947" s="61"/>
      <c r="BP947" s="16"/>
      <c r="BR947" s="16"/>
      <c r="BS947" s="61"/>
      <c r="BT947" s="16"/>
      <c r="BV947" s="16"/>
      <c r="BW947" s="61"/>
      <c r="BX947" s="16"/>
      <c r="BZ947" s="16"/>
    </row>
    <row r="948" spans="2:78" ht="12.75" x14ac:dyDescent="0.2">
      <c r="B948" s="61"/>
      <c r="C948" s="61"/>
      <c r="E948" s="141"/>
      <c r="F948" s="141"/>
      <c r="J948" s="16"/>
      <c r="S948" s="61"/>
      <c r="Z948" s="16"/>
      <c r="AI948" s="61"/>
      <c r="AP948" s="16"/>
      <c r="AY948" s="61"/>
      <c r="BF948" s="16"/>
      <c r="BO948" s="61"/>
      <c r="BP948" s="16"/>
      <c r="BR948" s="16"/>
      <c r="BS948" s="61"/>
      <c r="BT948" s="16"/>
      <c r="BV948" s="16"/>
      <c r="BW948" s="61"/>
      <c r="BX948" s="16"/>
      <c r="BZ948" s="16"/>
    </row>
    <row r="949" spans="2:78" ht="12.75" x14ac:dyDescent="0.2">
      <c r="B949" s="61"/>
      <c r="C949" s="61"/>
      <c r="E949" s="141"/>
      <c r="F949" s="141"/>
      <c r="J949" s="16"/>
      <c r="S949" s="61"/>
      <c r="Z949" s="16"/>
      <c r="AI949" s="61"/>
      <c r="AP949" s="16"/>
      <c r="AY949" s="61"/>
      <c r="BF949" s="16"/>
      <c r="BO949" s="61"/>
      <c r="BP949" s="16"/>
      <c r="BR949" s="16"/>
      <c r="BS949" s="61"/>
      <c r="BT949" s="16"/>
      <c r="BV949" s="16"/>
      <c r="BW949" s="61"/>
      <c r="BX949" s="16"/>
      <c r="BZ949" s="16"/>
    </row>
    <row r="950" spans="2:78" ht="12.75" x14ac:dyDescent="0.2">
      <c r="B950" s="61"/>
      <c r="C950" s="61"/>
      <c r="E950" s="141"/>
      <c r="F950" s="141"/>
      <c r="J950" s="16"/>
      <c r="S950" s="61"/>
      <c r="Z950" s="16"/>
      <c r="AI950" s="61"/>
      <c r="AP950" s="16"/>
      <c r="AY950" s="61"/>
      <c r="BF950" s="16"/>
      <c r="BO950" s="61"/>
      <c r="BP950" s="16"/>
      <c r="BR950" s="16"/>
      <c r="BS950" s="61"/>
      <c r="BT950" s="16"/>
      <c r="BV950" s="16"/>
      <c r="BW950" s="61"/>
      <c r="BX950" s="16"/>
      <c r="BZ950" s="16"/>
    </row>
    <row r="951" spans="2:78" ht="12.75" x14ac:dyDescent="0.2">
      <c r="B951" s="61"/>
      <c r="C951" s="61"/>
      <c r="E951" s="141"/>
      <c r="F951" s="141"/>
      <c r="J951" s="16"/>
      <c r="S951" s="61"/>
      <c r="Z951" s="16"/>
      <c r="AI951" s="61"/>
      <c r="AP951" s="16"/>
      <c r="AY951" s="61"/>
      <c r="BF951" s="16"/>
      <c r="BO951" s="61"/>
      <c r="BP951" s="16"/>
      <c r="BR951" s="16"/>
      <c r="BS951" s="61"/>
      <c r="BT951" s="16"/>
      <c r="BV951" s="16"/>
      <c r="BW951" s="61"/>
      <c r="BX951" s="16"/>
      <c r="BZ951" s="16"/>
    </row>
    <row r="952" spans="2:78" ht="12.75" x14ac:dyDescent="0.2">
      <c r="B952" s="61"/>
      <c r="C952" s="61"/>
      <c r="E952" s="141"/>
      <c r="F952" s="141"/>
      <c r="J952" s="16"/>
      <c r="S952" s="61"/>
      <c r="Z952" s="16"/>
      <c r="AI952" s="61"/>
      <c r="AP952" s="16"/>
      <c r="AY952" s="61"/>
      <c r="BF952" s="16"/>
      <c r="BO952" s="61"/>
      <c r="BP952" s="16"/>
      <c r="BR952" s="16"/>
      <c r="BS952" s="61"/>
      <c r="BT952" s="16"/>
      <c r="BV952" s="16"/>
      <c r="BW952" s="61"/>
      <c r="BX952" s="16"/>
      <c r="BZ952" s="16"/>
    </row>
    <row r="953" spans="2:78" ht="12.75" x14ac:dyDescent="0.2">
      <c r="B953" s="61"/>
      <c r="C953" s="61"/>
      <c r="E953" s="141"/>
      <c r="F953" s="141"/>
      <c r="J953" s="16"/>
      <c r="S953" s="61"/>
      <c r="Z953" s="16"/>
      <c r="AI953" s="61"/>
      <c r="AP953" s="16"/>
      <c r="AY953" s="61"/>
      <c r="BF953" s="16"/>
      <c r="BO953" s="61"/>
      <c r="BP953" s="16"/>
      <c r="BR953" s="16"/>
      <c r="BS953" s="61"/>
      <c r="BT953" s="16"/>
      <c r="BV953" s="16"/>
      <c r="BW953" s="61"/>
      <c r="BX953" s="16"/>
      <c r="BZ953" s="16"/>
    </row>
    <row r="954" spans="2:78" ht="12.75" x14ac:dyDescent="0.2">
      <c r="B954" s="61"/>
      <c r="C954" s="61"/>
      <c r="E954" s="141"/>
      <c r="F954" s="141"/>
      <c r="J954" s="16"/>
      <c r="S954" s="61"/>
      <c r="Z954" s="16"/>
      <c r="AI954" s="61"/>
      <c r="AP954" s="16"/>
      <c r="AY954" s="61"/>
      <c r="BF954" s="16"/>
      <c r="BO954" s="61"/>
      <c r="BP954" s="16"/>
      <c r="BR954" s="16"/>
      <c r="BS954" s="61"/>
      <c r="BT954" s="16"/>
      <c r="BV954" s="16"/>
      <c r="BW954" s="61"/>
      <c r="BX954" s="16"/>
      <c r="BZ954" s="16"/>
    </row>
    <row r="955" spans="2:78" ht="12.75" x14ac:dyDescent="0.2">
      <c r="B955" s="61"/>
      <c r="C955" s="61"/>
      <c r="E955" s="141"/>
      <c r="F955" s="141"/>
      <c r="J955" s="16"/>
      <c r="S955" s="61"/>
      <c r="Z955" s="16"/>
      <c r="AI955" s="61"/>
      <c r="AP955" s="16"/>
      <c r="AY955" s="61"/>
      <c r="BF955" s="16"/>
      <c r="BO955" s="61"/>
      <c r="BP955" s="16"/>
      <c r="BR955" s="16"/>
      <c r="BS955" s="61"/>
      <c r="BT955" s="16"/>
      <c r="BV955" s="16"/>
      <c r="BW955" s="61"/>
      <c r="BX955" s="16"/>
      <c r="BZ955" s="16"/>
    </row>
    <row r="956" spans="2:78" ht="12.75" x14ac:dyDescent="0.2">
      <c r="B956" s="61"/>
      <c r="C956" s="61"/>
      <c r="E956" s="141"/>
      <c r="F956" s="141"/>
      <c r="J956" s="16"/>
      <c r="S956" s="61"/>
      <c r="Z956" s="16"/>
      <c r="AI956" s="61"/>
      <c r="AP956" s="16"/>
      <c r="AY956" s="61"/>
      <c r="BF956" s="16"/>
      <c r="BO956" s="61"/>
      <c r="BP956" s="16"/>
      <c r="BR956" s="16"/>
      <c r="BS956" s="61"/>
      <c r="BT956" s="16"/>
      <c r="BV956" s="16"/>
      <c r="BW956" s="61"/>
      <c r="BX956" s="16"/>
      <c r="BZ956" s="16"/>
    </row>
    <row r="957" spans="2:78" ht="12.75" x14ac:dyDescent="0.2">
      <c r="B957" s="61"/>
      <c r="C957" s="61"/>
      <c r="E957" s="141"/>
      <c r="F957" s="141"/>
      <c r="J957" s="16"/>
      <c r="S957" s="61"/>
      <c r="Z957" s="16"/>
      <c r="AI957" s="61"/>
      <c r="AP957" s="16"/>
      <c r="AY957" s="61"/>
      <c r="BF957" s="16"/>
      <c r="BO957" s="61"/>
      <c r="BP957" s="16"/>
      <c r="BR957" s="16"/>
      <c r="BS957" s="61"/>
      <c r="BT957" s="16"/>
      <c r="BV957" s="16"/>
      <c r="BW957" s="61"/>
      <c r="BX957" s="16"/>
      <c r="BZ957" s="16"/>
    </row>
    <row r="958" spans="2:78" ht="12.75" x14ac:dyDescent="0.2">
      <c r="B958" s="61"/>
      <c r="C958" s="61"/>
      <c r="E958" s="141"/>
      <c r="F958" s="141"/>
      <c r="J958" s="16"/>
      <c r="S958" s="61"/>
      <c r="Z958" s="16"/>
      <c r="AI958" s="61"/>
      <c r="AP958" s="16"/>
      <c r="AY958" s="61"/>
      <c r="BF958" s="16"/>
      <c r="BO958" s="61"/>
      <c r="BP958" s="16"/>
      <c r="BR958" s="16"/>
      <c r="BS958" s="61"/>
      <c r="BT958" s="16"/>
      <c r="BV958" s="16"/>
      <c r="BW958" s="61"/>
      <c r="BX958" s="16"/>
      <c r="BZ958" s="16"/>
    </row>
    <row r="959" spans="2:78" ht="12.75" x14ac:dyDescent="0.2">
      <c r="B959" s="61"/>
      <c r="C959" s="61"/>
      <c r="E959" s="141"/>
      <c r="F959" s="141"/>
      <c r="J959" s="16"/>
      <c r="S959" s="61"/>
      <c r="Z959" s="16"/>
      <c r="AI959" s="61"/>
      <c r="AP959" s="16"/>
      <c r="AY959" s="61"/>
      <c r="BF959" s="16"/>
      <c r="BO959" s="61"/>
      <c r="BP959" s="16"/>
      <c r="BR959" s="16"/>
      <c r="BS959" s="61"/>
      <c r="BT959" s="16"/>
      <c r="BV959" s="16"/>
      <c r="BW959" s="61"/>
      <c r="BX959" s="16"/>
      <c r="BZ959" s="16"/>
    </row>
    <row r="960" spans="2:78" ht="12.75" x14ac:dyDescent="0.2">
      <c r="B960" s="61"/>
      <c r="C960" s="61"/>
      <c r="E960" s="141"/>
      <c r="F960" s="141"/>
      <c r="J960" s="16"/>
      <c r="S960" s="61"/>
      <c r="Z960" s="16"/>
      <c r="AI960" s="61"/>
      <c r="AP960" s="16"/>
      <c r="AY960" s="61"/>
      <c r="BF960" s="16"/>
      <c r="BO960" s="61"/>
      <c r="BP960" s="16"/>
      <c r="BR960" s="16"/>
      <c r="BS960" s="61"/>
      <c r="BT960" s="16"/>
      <c r="BV960" s="16"/>
      <c r="BW960" s="61"/>
      <c r="BX960" s="16"/>
      <c r="BZ960" s="16"/>
    </row>
    <row r="961" spans="2:78" ht="12.75" x14ac:dyDescent="0.2">
      <c r="B961" s="61"/>
      <c r="C961" s="61"/>
      <c r="E961" s="141"/>
      <c r="F961" s="141"/>
      <c r="J961" s="16"/>
      <c r="S961" s="61"/>
      <c r="Z961" s="16"/>
      <c r="AI961" s="61"/>
      <c r="AP961" s="16"/>
      <c r="AY961" s="61"/>
      <c r="BF961" s="16"/>
      <c r="BO961" s="61"/>
      <c r="BP961" s="16"/>
      <c r="BR961" s="16"/>
      <c r="BS961" s="61"/>
      <c r="BT961" s="16"/>
      <c r="BV961" s="16"/>
      <c r="BW961" s="61"/>
      <c r="BX961" s="16"/>
      <c r="BZ961" s="16"/>
    </row>
    <row r="962" spans="2:78" ht="12.75" x14ac:dyDescent="0.2">
      <c r="B962" s="61"/>
      <c r="C962" s="61"/>
      <c r="E962" s="141"/>
      <c r="F962" s="141"/>
      <c r="J962" s="16"/>
      <c r="S962" s="61"/>
      <c r="Z962" s="16"/>
      <c r="AI962" s="61"/>
      <c r="AP962" s="16"/>
      <c r="AY962" s="61"/>
      <c r="BF962" s="16"/>
      <c r="BO962" s="61"/>
      <c r="BP962" s="16"/>
      <c r="BR962" s="16"/>
      <c r="BS962" s="61"/>
      <c r="BT962" s="16"/>
      <c r="BV962" s="16"/>
      <c r="BW962" s="61"/>
      <c r="BX962" s="16"/>
      <c r="BZ962" s="16"/>
    </row>
    <row r="963" spans="2:78" ht="12.75" x14ac:dyDescent="0.2">
      <c r="B963" s="61"/>
      <c r="C963" s="61"/>
      <c r="E963" s="141"/>
      <c r="F963" s="141"/>
      <c r="J963" s="16"/>
      <c r="S963" s="61"/>
      <c r="Z963" s="16"/>
      <c r="AI963" s="61"/>
      <c r="AP963" s="16"/>
      <c r="AY963" s="61"/>
      <c r="BF963" s="16"/>
      <c r="BO963" s="61"/>
      <c r="BP963" s="16"/>
      <c r="BR963" s="16"/>
      <c r="BS963" s="61"/>
      <c r="BT963" s="16"/>
      <c r="BV963" s="16"/>
      <c r="BW963" s="61"/>
      <c r="BX963" s="16"/>
      <c r="BZ963" s="16"/>
    </row>
    <row r="964" spans="2:78" ht="12.75" x14ac:dyDescent="0.2">
      <c r="B964" s="61"/>
      <c r="C964" s="61"/>
      <c r="E964" s="141"/>
      <c r="F964" s="141"/>
      <c r="J964" s="16"/>
      <c r="S964" s="61"/>
      <c r="Z964" s="16"/>
      <c r="AI964" s="61"/>
      <c r="AP964" s="16"/>
      <c r="AY964" s="61"/>
      <c r="BF964" s="16"/>
      <c r="BO964" s="61"/>
      <c r="BP964" s="16"/>
      <c r="BR964" s="16"/>
      <c r="BS964" s="61"/>
      <c r="BT964" s="16"/>
      <c r="BV964" s="16"/>
      <c r="BW964" s="61"/>
      <c r="BX964" s="16"/>
      <c r="BZ964" s="16"/>
    </row>
    <row r="965" spans="2:78" ht="12.75" x14ac:dyDescent="0.2">
      <c r="B965" s="61"/>
      <c r="C965" s="61"/>
      <c r="E965" s="141"/>
      <c r="F965" s="141"/>
      <c r="J965" s="16"/>
      <c r="S965" s="61"/>
      <c r="Z965" s="16"/>
      <c r="AI965" s="61"/>
      <c r="AP965" s="16"/>
      <c r="AY965" s="61"/>
      <c r="BF965" s="16"/>
      <c r="BO965" s="61"/>
      <c r="BP965" s="16"/>
      <c r="BR965" s="16"/>
      <c r="BS965" s="61"/>
      <c r="BT965" s="16"/>
      <c r="BV965" s="16"/>
      <c r="BW965" s="61"/>
      <c r="BX965" s="16"/>
      <c r="BZ965" s="16"/>
    </row>
    <row r="966" spans="2:78" ht="12.75" x14ac:dyDescent="0.2">
      <c r="B966" s="61"/>
      <c r="C966" s="61"/>
      <c r="E966" s="141"/>
      <c r="F966" s="141"/>
      <c r="J966" s="16"/>
      <c r="S966" s="61"/>
      <c r="Z966" s="16"/>
      <c r="AI966" s="61"/>
      <c r="AP966" s="16"/>
      <c r="AY966" s="61"/>
      <c r="BF966" s="16"/>
      <c r="BO966" s="61"/>
      <c r="BP966" s="16"/>
      <c r="BR966" s="16"/>
      <c r="BS966" s="61"/>
      <c r="BT966" s="16"/>
      <c r="BV966" s="16"/>
      <c r="BW966" s="61"/>
      <c r="BX966" s="16"/>
      <c r="BZ966" s="16"/>
    </row>
    <row r="967" spans="2:78" ht="12.75" x14ac:dyDescent="0.2">
      <c r="B967" s="61"/>
      <c r="C967" s="61"/>
      <c r="E967" s="141"/>
      <c r="F967" s="141"/>
      <c r="J967" s="16"/>
      <c r="S967" s="61"/>
      <c r="Z967" s="16"/>
      <c r="AI967" s="61"/>
      <c r="AP967" s="16"/>
      <c r="AY967" s="61"/>
      <c r="BF967" s="16"/>
      <c r="BO967" s="61"/>
      <c r="BP967" s="16"/>
      <c r="BR967" s="16"/>
      <c r="BS967" s="61"/>
      <c r="BT967" s="16"/>
      <c r="BV967" s="16"/>
      <c r="BW967" s="61"/>
      <c r="BX967" s="16"/>
      <c r="BZ967" s="16"/>
    </row>
    <row r="968" spans="2:78" ht="12.75" x14ac:dyDescent="0.2">
      <c r="B968" s="61"/>
      <c r="C968" s="61"/>
      <c r="E968" s="141"/>
      <c r="F968" s="141"/>
      <c r="J968" s="16"/>
      <c r="S968" s="61"/>
      <c r="Z968" s="16"/>
      <c r="AI968" s="61"/>
      <c r="AP968" s="16"/>
      <c r="AY968" s="61"/>
      <c r="BF968" s="16"/>
      <c r="BO968" s="61"/>
      <c r="BP968" s="16"/>
      <c r="BR968" s="16"/>
      <c r="BS968" s="61"/>
      <c r="BT968" s="16"/>
      <c r="BV968" s="16"/>
      <c r="BW968" s="61"/>
      <c r="BX968" s="16"/>
      <c r="BZ968" s="16"/>
    </row>
    <row r="969" spans="2:78" ht="12.75" x14ac:dyDescent="0.2">
      <c r="B969" s="61"/>
      <c r="C969" s="61"/>
      <c r="E969" s="141"/>
      <c r="F969" s="141"/>
      <c r="J969" s="16"/>
      <c r="S969" s="61"/>
      <c r="Z969" s="16"/>
      <c r="AI969" s="61"/>
      <c r="AP969" s="16"/>
      <c r="AY969" s="61"/>
      <c r="BF969" s="16"/>
      <c r="BO969" s="61"/>
      <c r="BP969" s="16"/>
      <c r="BR969" s="16"/>
      <c r="BS969" s="61"/>
      <c r="BT969" s="16"/>
      <c r="BV969" s="16"/>
      <c r="BW969" s="61"/>
      <c r="BX969" s="16"/>
      <c r="BZ969" s="16"/>
    </row>
    <row r="970" spans="2:78" ht="12.75" x14ac:dyDescent="0.2">
      <c r="B970" s="61"/>
      <c r="C970" s="61"/>
      <c r="E970" s="141"/>
      <c r="F970" s="141"/>
      <c r="J970" s="16"/>
      <c r="S970" s="61"/>
      <c r="Z970" s="16"/>
      <c r="AI970" s="61"/>
      <c r="AP970" s="16"/>
      <c r="AY970" s="61"/>
      <c r="BF970" s="16"/>
      <c r="BO970" s="61"/>
      <c r="BP970" s="16"/>
      <c r="BR970" s="16"/>
      <c r="BS970" s="61"/>
      <c r="BT970" s="16"/>
      <c r="BV970" s="16"/>
      <c r="BW970" s="61"/>
      <c r="BX970" s="16"/>
      <c r="BZ970" s="16"/>
    </row>
    <row r="971" spans="2:78" ht="12.75" x14ac:dyDescent="0.2">
      <c r="B971" s="61"/>
      <c r="C971" s="61"/>
      <c r="E971" s="141"/>
      <c r="F971" s="141"/>
      <c r="J971" s="16"/>
      <c r="S971" s="61"/>
      <c r="Z971" s="16"/>
      <c r="AI971" s="61"/>
      <c r="AP971" s="16"/>
      <c r="AY971" s="61"/>
      <c r="BF971" s="16"/>
      <c r="BO971" s="61"/>
      <c r="BP971" s="16"/>
      <c r="BR971" s="16"/>
      <c r="BS971" s="61"/>
      <c r="BT971" s="16"/>
      <c r="BV971" s="16"/>
      <c r="BW971" s="61"/>
      <c r="BX971" s="16"/>
      <c r="BZ971" s="16"/>
    </row>
    <row r="972" spans="2:78" ht="12.75" x14ac:dyDescent="0.2">
      <c r="B972" s="61"/>
      <c r="C972" s="61"/>
      <c r="E972" s="141"/>
      <c r="F972" s="141"/>
      <c r="J972" s="16"/>
      <c r="S972" s="61"/>
      <c r="Z972" s="16"/>
      <c r="AI972" s="61"/>
      <c r="AP972" s="16"/>
      <c r="AY972" s="61"/>
      <c r="BF972" s="16"/>
      <c r="BO972" s="61"/>
      <c r="BP972" s="16"/>
      <c r="BR972" s="16"/>
      <c r="BS972" s="61"/>
      <c r="BT972" s="16"/>
      <c r="BV972" s="16"/>
      <c r="BW972" s="61"/>
      <c r="BX972" s="16"/>
      <c r="BZ972" s="16"/>
    </row>
    <row r="973" spans="2:78" ht="12.75" x14ac:dyDescent="0.2">
      <c r="B973" s="61"/>
      <c r="C973" s="61"/>
      <c r="E973" s="141"/>
      <c r="F973" s="141"/>
      <c r="J973" s="16"/>
      <c r="S973" s="61"/>
      <c r="Z973" s="16"/>
      <c r="AI973" s="61"/>
      <c r="AP973" s="16"/>
      <c r="AY973" s="61"/>
      <c r="BF973" s="16"/>
      <c r="BO973" s="61"/>
      <c r="BP973" s="16"/>
      <c r="BR973" s="16"/>
      <c r="BS973" s="61"/>
      <c r="BT973" s="16"/>
      <c r="BV973" s="16"/>
      <c r="BW973" s="61"/>
      <c r="BX973" s="16"/>
      <c r="BZ973" s="16"/>
    </row>
    <row r="974" spans="2:78" ht="12.75" x14ac:dyDescent="0.2">
      <c r="B974" s="61"/>
      <c r="C974" s="61"/>
      <c r="E974" s="141"/>
      <c r="F974" s="141"/>
      <c r="J974" s="16"/>
      <c r="S974" s="61"/>
      <c r="Z974" s="16"/>
      <c r="AI974" s="61"/>
      <c r="AP974" s="16"/>
      <c r="AY974" s="61"/>
      <c r="BF974" s="16"/>
      <c r="BO974" s="61"/>
      <c r="BP974" s="16"/>
      <c r="BR974" s="16"/>
      <c r="BS974" s="61"/>
      <c r="BT974" s="16"/>
      <c r="BV974" s="16"/>
      <c r="BW974" s="61"/>
      <c r="BX974" s="16"/>
      <c r="BZ974" s="16"/>
    </row>
    <row r="975" spans="2:78" ht="12.75" x14ac:dyDescent="0.2">
      <c r="B975" s="61"/>
      <c r="C975" s="61"/>
      <c r="E975" s="141"/>
      <c r="F975" s="141"/>
      <c r="J975" s="16"/>
      <c r="S975" s="61"/>
      <c r="Z975" s="16"/>
      <c r="AI975" s="61"/>
      <c r="AP975" s="16"/>
      <c r="AY975" s="61"/>
      <c r="BF975" s="16"/>
      <c r="BO975" s="61"/>
      <c r="BP975" s="16"/>
      <c r="BR975" s="16"/>
      <c r="BS975" s="61"/>
      <c r="BT975" s="16"/>
      <c r="BV975" s="16"/>
      <c r="BW975" s="61"/>
      <c r="BX975" s="16"/>
      <c r="BZ975" s="16"/>
    </row>
    <row r="976" spans="2:78" ht="12.75" x14ac:dyDescent="0.2">
      <c r="B976" s="61"/>
      <c r="C976" s="61"/>
      <c r="E976" s="141"/>
      <c r="F976" s="141"/>
      <c r="J976" s="16"/>
      <c r="S976" s="61"/>
      <c r="Z976" s="16"/>
      <c r="AI976" s="61"/>
      <c r="AP976" s="16"/>
      <c r="AY976" s="61"/>
      <c r="BF976" s="16"/>
      <c r="BO976" s="61"/>
      <c r="BP976" s="16"/>
      <c r="BR976" s="16"/>
      <c r="BS976" s="61"/>
      <c r="BT976" s="16"/>
      <c r="BV976" s="16"/>
      <c r="BW976" s="61"/>
      <c r="BX976" s="16"/>
      <c r="BZ976" s="16"/>
    </row>
    <row r="977" spans="2:78" ht="12.75" x14ac:dyDescent="0.2">
      <c r="B977" s="61"/>
      <c r="C977" s="61"/>
      <c r="E977" s="141"/>
      <c r="F977" s="141"/>
      <c r="J977" s="16"/>
      <c r="S977" s="61"/>
      <c r="Z977" s="16"/>
      <c r="AI977" s="61"/>
      <c r="AP977" s="16"/>
      <c r="AY977" s="61"/>
      <c r="BF977" s="16"/>
      <c r="BO977" s="61"/>
      <c r="BP977" s="16"/>
      <c r="BR977" s="16"/>
      <c r="BS977" s="61"/>
      <c r="BT977" s="16"/>
      <c r="BV977" s="16"/>
      <c r="BW977" s="61"/>
      <c r="BX977" s="16"/>
      <c r="BZ977" s="16"/>
    </row>
    <row r="978" spans="2:78" ht="12.75" x14ac:dyDescent="0.2">
      <c r="B978" s="61"/>
      <c r="C978" s="61"/>
      <c r="E978" s="141"/>
      <c r="F978" s="141"/>
      <c r="J978" s="16"/>
      <c r="S978" s="61"/>
      <c r="Z978" s="16"/>
      <c r="AI978" s="61"/>
      <c r="AP978" s="16"/>
      <c r="AY978" s="61"/>
      <c r="BF978" s="16"/>
      <c r="BO978" s="61"/>
      <c r="BP978" s="16"/>
      <c r="BR978" s="16"/>
      <c r="BS978" s="61"/>
      <c r="BT978" s="16"/>
      <c r="BV978" s="16"/>
      <c r="BW978" s="61"/>
      <c r="BX978" s="16"/>
      <c r="BZ978" s="16"/>
    </row>
    <row r="979" spans="2:78" ht="12.75" x14ac:dyDescent="0.2">
      <c r="B979" s="61"/>
      <c r="C979" s="61"/>
      <c r="E979" s="141"/>
      <c r="F979" s="141"/>
      <c r="J979" s="16"/>
      <c r="S979" s="61"/>
      <c r="Z979" s="16"/>
      <c r="AI979" s="61"/>
      <c r="AP979" s="16"/>
      <c r="AY979" s="61"/>
      <c r="BF979" s="16"/>
      <c r="BO979" s="61"/>
      <c r="BP979" s="16"/>
      <c r="BR979" s="16"/>
      <c r="BS979" s="61"/>
      <c r="BT979" s="16"/>
      <c r="BV979" s="16"/>
      <c r="BW979" s="61"/>
      <c r="BX979" s="16"/>
      <c r="BZ979" s="16"/>
    </row>
    <row r="980" spans="2:78" ht="12.75" x14ac:dyDescent="0.2">
      <c r="B980" s="61"/>
      <c r="C980" s="61"/>
      <c r="E980" s="141"/>
      <c r="F980" s="141"/>
      <c r="J980" s="16"/>
      <c r="S980" s="61"/>
      <c r="Z980" s="16"/>
      <c r="AI980" s="61"/>
      <c r="AP980" s="16"/>
      <c r="AY980" s="61"/>
      <c r="BF980" s="16"/>
      <c r="BO980" s="61"/>
      <c r="BP980" s="16"/>
      <c r="BR980" s="16"/>
      <c r="BS980" s="61"/>
      <c r="BT980" s="16"/>
      <c r="BV980" s="16"/>
      <c r="BW980" s="61"/>
      <c r="BX980" s="16"/>
      <c r="BZ980" s="16"/>
    </row>
    <row r="981" spans="2:78" ht="12.75" x14ac:dyDescent="0.2">
      <c r="B981" s="61"/>
      <c r="C981" s="61"/>
      <c r="E981" s="141"/>
      <c r="F981" s="141"/>
      <c r="J981" s="16"/>
      <c r="S981" s="61"/>
      <c r="Z981" s="16"/>
      <c r="AI981" s="61"/>
      <c r="AP981" s="16"/>
      <c r="AY981" s="61"/>
      <c r="BF981" s="16"/>
      <c r="BO981" s="61"/>
      <c r="BP981" s="16"/>
      <c r="BR981" s="16"/>
      <c r="BS981" s="61"/>
      <c r="BT981" s="16"/>
      <c r="BV981" s="16"/>
      <c r="BW981" s="61"/>
      <c r="BX981" s="16"/>
      <c r="BZ981" s="16"/>
    </row>
    <row r="982" spans="2:78" ht="12.75" x14ac:dyDescent="0.2">
      <c r="B982" s="61"/>
      <c r="C982" s="61"/>
      <c r="E982" s="141"/>
      <c r="F982" s="141"/>
      <c r="J982" s="16"/>
      <c r="S982" s="61"/>
      <c r="Z982" s="16"/>
      <c r="AI982" s="61"/>
      <c r="AP982" s="16"/>
      <c r="AY982" s="61"/>
      <c r="BF982" s="16"/>
      <c r="BO982" s="61"/>
      <c r="BP982" s="16"/>
      <c r="BR982" s="16"/>
      <c r="BS982" s="61"/>
      <c r="BT982" s="16"/>
      <c r="BV982" s="16"/>
      <c r="BW982" s="61"/>
      <c r="BX982" s="16"/>
      <c r="BZ982" s="16"/>
    </row>
    <row r="983" spans="2:78" ht="12.75" x14ac:dyDescent="0.2">
      <c r="B983" s="61"/>
      <c r="C983" s="61"/>
      <c r="E983" s="141"/>
      <c r="F983" s="141"/>
      <c r="J983" s="16"/>
      <c r="S983" s="61"/>
      <c r="Z983" s="16"/>
      <c r="AI983" s="61"/>
      <c r="AP983" s="16"/>
      <c r="AY983" s="61"/>
      <c r="BF983" s="16"/>
      <c r="BO983" s="61"/>
      <c r="BP983" s="16"/>
      <c r="BR983" s="16"/>
      <c r="BS983" s="61"/>
      <c r="BT983" s="16"/>
      <c r="BV983" s="16"/>
      <c r="BW983" s="61"/>
      <c r="BX983" s="16"/>
      <c r="BZ983" s="16"/>
    </row>
    <row r="984" spans="2:78" ht="12.75" x14ac:dyDescent="0.2">
      <c r="B984" s="61"/>
      <c r="C984" s="61"/>
      <c r="E984" s="141"/>
      <c r="F984" s="141"/>
      <c r="J984" s="16"/>
      <c r="S984" s="61"/>
      <c r="Z984" s="16"/>
      <c r="AI984" s="61"/>
      <c r="AP984" s="16"/>
      <c r="AY984" s="61"/>
      <c r="BF984" s="16"/>
      <c r="BO984" s="61"/>
      <c r="BP984" s="16"/>
      <c r="BR984" s="16"/>
      <c r="BS984" s="61"/>
      <c r="BT984" s="16"/>
      <c r="BV984" s="16"/>
      <c r="BW984" s="61"/>
      <c r="BX984" s="16"/>
      <c r="BZ984" s="16"/>
    </row>
    <row r="985" spans="2:78" ht="12.75" x14ac:dyDescent="0.2">
      <c r="B985" s="61"/>
      <c r="C985" s="61"/>
      <c r="E985" s="141"/>
      <c r="F985" s="141"/>
      <c r="J985" s="16"/>
      <c r="S985" s="61"/>
      <c r="Z985" s="16"/>
      <c r="AI985" s="61"/>
      <c r="AP985" s="16"/>
      <c r="AY985" s="61"/>
      <c r="BF985" s="16"/>
      <c r="BO985" s="61"/>
      <c r="BP985" s="16"/>
      <c r="BR985" s="16"/>
      <c r="BS985" s="61"/>
      <c r="BT985" s="16"/>
      <c r="BV985" s="16"/>
      <c r="BW985" s="61"/>
      <c r="BX985" s="16"/>
      <c r="BZ985" s="16"/>
    </row>
    <row r="986" spans="2:78" ht="12.75" x14ac:dyDescent="0.2">
      <c r="B986" s="61"/>
      <c r="C986" s="61"/>
      <c r="E986" s="141"/>
      <c r="F986" s="141"/>
      <c r="J986" s="16"/>
      <c r="S986" s="61"/>
      <c r="Z986" s="16"/>
      <c r="AI986" s="61"/>
      <c r="AP986" s="16"/>
      <c r="AY986" s="61"/>
      <c r="BF986" s="16"/>
      <c r="BO986" s="61"/>
      <c r="BP986" s="16"/>
      <c r="BR986" s="16"/>
      <c r="BS986" s="61"/>
      <c r="BT986" s="16"/>
      <c r="BV986" s="16"/>
      <c r="BW986" s="61"/>
      <c r="BX986" s="16"/>
      <c r="BZ986" s="16"/>
    </row>
    <row r="987" spans="2:78" ht="12.75" x14ac:dyDescent="0.2">
      <c r="B987" s="61"/>
      <c r="C987" s="61"/>
      <c r="E987" s="141"/>
      <c r="F987" s="141"/>
      <c r="J987" s="16"/>
      <c r="S987" s="61"/>
      <c r="Z987" s="16"/>
      <c r="AI987" s="61"/>
      <c r="AP987" s="16"/>
      <c r="AY987" s="61"/>
      <c r="BF987" s="16"/>
      <c r="BO987" s="61"/>
      <c r="BP987" s="16"/>
      <c r="BR987" s="16"/>
      <c r="BS987" s="61"/>
      <c r="BT987" s="16"/>
      <c r="BV987" s="16"/>
      <c r="BW987" s="61"/>
      <c r="BX987" s="16"/>
      <c r="BZ987" s="16"/>
    </row>
    <row r="988" spans="2:78" ht="12.75" x14ac:dyDescent="0.2">
      <c r="B988" s="61"/>
      <c r="C988" s="61"/>
      <c r="E988" s="141"/>
      <c r="F988" s="141"/>
      <c r="J988" s="16"/>
      <c r="S988" s="61"/>
      <c r="Z988" s="16"/>
      <c r="AI988" s="61"/>
      <c r="AP988" s="16"/>
      <c r="AY988" s="61"/>
      <c r="BF988" s="16"/>
      <c r="BO988" s="61"/>
      <c r="BP988" s="16"/>
      <c r="BR988" s="16"/>
      <c r="BS988" s="61"/>
      <c r="BT988" s="16"/>
      <c r="BV988" s="16"/>
      <c r="BW988" s="61"/>
      <c r="BX988" s="16"/>
      <c r="BZ988" s="16"/>
    </row>
    <row r="989" spans="2:78" ht="12.75" x14ac:dyDescent="0.2">
      <c r="B989" s="61"/>
      <c r="C989" s="61"/>
      <c r="E989" s="141"/>
      <c r="F989" s="141"/>
      <c r="J989" s="16"/>
      <c r="S989" s="61"/>
      <c r="Z989" s="16"/>
      <c r="AI989" s="61"/>
      <c r="AP989" s="16"/>
      <c r="AY989" s="61"/>
      <c r="BF989" s="16"/>
      <c r="BO989" s="61"/>
      <c r="BP989" s="16"/>
      <c r="BR989" s="16"/>
      <c r="BS989" s="61"/>
      <c r="BT989" s="16"/>
      <c r="BV989" s="16"/>
      <c r="BW989" s="61"/>
      <c r="BX989" s="16"/>
      <c r="BZ989" s="16"/>
    </row>
    <row r="990" spans="2:78" ht="12.75" x14ac:dyDescent="0.2">
      <c r="B990" s="61"/>
      <c r="C990" s="61"/>
      <c r="E990" s="141"/>
      <c r="F990" s="141"/>
      <c r="J990" s="16"/>
      <c r="S990" s="61"/>
      <c r="Z990" s="16"/>
      <c r="AI990" s="61"/>
      <c r="AP990" s="16"/>
      <c r="AY990" s="61"/>
      <c r="BF990" s="16"/>
      <c r="BO990" s="61"/>
      <c r="BP990" s="16"/>
      <c r="BR990" s="16"/>
      <c r="BS990" s="61"/>
      <c r="BT990" s="16"/>
      <c r="BV990" s="16"/>
      <c r="BW990" s="61"/>
      <c r="BX990" s="16"/>
      <c r="BZ990" s="16"/>
    </row>
    <row r="991" spans="2:78" ht="12.75" x14ac:dyDescent="0.2">
      <c r="B991" s="61"/>
      <c r="C991" s="61"/>
      <c r="E991" s="141"/>
      <c r="F991" s="141"/>
      <c r="J991" s="16"/>
      <c r="S991" s="61"/>
      <c r="Z991" s="16"/>
      <c r="AI991" s="61"/>
      <c r="AP991" s="16"/>
      <c r="AY991" s="61"/>
      <c r="BF991" s="16"/>
      <c r="BO991" s="61"/>
      <c r="BP991" s="16"/>
      <c r="BR991" s="16"/>
      <c r="BS991" s="61"/>
      <c r="BT991" s="16"/>
      <c r="BV991" s="16"/>
      <c r="BW991" s="61"/>
      <c r="BX991" s="16"/>
      <c r="BZ991" s="16"/>
    </row>
    <row r="992" spans="2:78" ht="12.75" x14ac:dyDescent="0.2">
      <c r="B992" s="61"/>
      <c r="C992" s="61"/>
      <c r="E992" s="141"/>
      <c r="F992" s="141"/>
      <c r="J992" s="16"/>
      <c r="S992" s="61"/>
      <c r="Z992" s="16"/>
      <c r="AI992" s="61"/>
      <c r="AP992" s="16"/>
      <c r="AY992" s="61"/>
      <c r="BF992" s="16"/>
      <c r="BO992" s="61"/>
      <c r="BP992" s="16"/>
      <c r="BR992" s="16"/>
      <c r="BS992" s="61"/>
      <c r="BT992" s="16"/>
      <c r="BV992" s="16"/>
      <c r="BW992" s="61"/>
      <c r="BX992" s="16"/>
      <c r="BZ992" s="16"/>
    </row>
    <row r="993" spans="2:78" ht="12.75" x14ac:dyDescent="0.2">
      <c r="B993" s="61"/>
      <c r="C993" s="61"/>
      <c r="E993" s="141"/>
      <c r="F993" s="141"/>
      <c r="J993" s="16"/>
      <c r="S993" s="61"/>
      <c r="Z993" s="16"/>
      <c r="AI993" s="61"/>
      <c r="AP993" s="16"/>
      <c r="AY993" s="61"/>
      <c r="BF993" s="16"/>
      <c r="BO993" s="61"/>
      <c r="BP993" s="16"/>
      <c r="BR993" s="16"/>
      <c r="BS993" s="61"/>
      <c r="BT993" s="16"/>
      <c r="BV993" s="16"/>
      <c r="BW993" s="61"/>
      <c r="BX993" s="16"/>
      <c r="BZ993" s="16"/>
    </row>
    <row r="994" spans="2:78" ht="12.75" x14ac:dyDescent="0.2">
      <c r="B994" s="61"/>
      <c r="C994" s="61"/>
      <c r="E994" s="141"/>
      <c r="F994" s="141"/>
      <c r="J994" s="16"/>
      <c r="S994" s="61"/>
      <c r="Z994" s="16"/>
      <c r="AI994" s="61"/>
      <c r="AP994" s="16"/>
      <c r="AY994" s="61"/>
      <c r="BF994" s="16"/>
      <c r="BO994" s="61"/>
      <c r="BP994" s="16"/>
      <c r="BR994" s="16"/>
      <c r="BS994" s="61"/>
      <c r="BT994" s="16"/>
      <c r="BV994" s="16"/>
      <c r="BW994" s="61"/>
      <c r="BX994" s="16"/>
      <c r="BZ994" s="16"/>
    </row>
    <row r="995" spans="2:78" ht="12.75" x14ac:dyDescent="0.2">
      <c r="B995" s="61"/>
      <c r="C995" s="61"/>
      <c r="E995" s="141"/>
      <c r="F995" s="141"/>
      <c r="J995" s="16"/>
      <c r="S995" s="61"/>
      <c r="Z995" s="16"/>
      <c r="AI995" s="61"/>
      <c r="AP995" s="16"/>
      <c r="AY995" s="61"/>
      <c r="BF995" s="16"/>
      <c r="BO995" s="61"/>
      <c r="BP995" s="16"/>
      <c r="BR995" s="16"/>
      <c r="BS995" s="61"/>
      <c r="BT995" s="16"/>
      <c r="BV995" s="16"/>
      <c r="BW995" s="61"/>
      <c r="BX995" s="16"/>
      <c r="BZ995" s="16"/>
    </row>
    <row r="996" spans="2:78" ht="12.75" x14ac:dyDescent="0.2">
      <c r="B996" s="61"/>
      <c r="C996" s="61"/>
      <c r="E996" s="141"/>
      <c r="F996" s="141"/>
      <c r="J996" s="16"/>
      <c r="S996" s="61"/>
      <c r="Z996" s="16"/>
      <c r="AI996" s="61"/>
      <c r="AP996" s="16"/>
      <c r="AY996" s="61"/>
      <c r="BF996" s="16"/>
      <c r="BO996" s="61"/>
      <c r="BP996" s="16"/>
      <c r="BR996" s="16"/>
      <c r="BS996" s="61"/>
      <c r="BT996" s="16"/>
      <c r="BV996" s="16"/>
      <c r="BW996" s="61"/>
      <c r="BX996" s="16"/>
      <c r="BZ996" s="16"/>
    </row>
    <row r="997" spans="2:78" ht="12.75" x14ac:dyDescent="0.2">
      <c r="B997" s="61"/>
      <c r="C997" s="61"/>
      <c r="E997" s="141"/>
      <c r="F997" s="141"/>
      <c r="J997" s="16"/>
      <c r="S997" s="61"/>
      <c r="Z997" s="16"/>
      <c r="AI997" s="61"/>
      <c r="AP997" s="16"/>
      <c r="AY997" s="61"/>
      <c r="BF997" s="16"/>
      <c r="BO997" s="61"/>
      <c r="BP997" s="16"/>
      <c r="BR997" s="16"/>
      <c r="BS997" s="61"/>
      <c r="BT997" s="16"/>
      <c r="BV997" s="16"/>
      <c r="BW997" s="61"/>
      <c r="BX997" s="16"/>
      <c r="BZ997" s="16"/>
    </row>
    <row r="998" spans="2:78" ht="12.75" x14ac:dyDescent="0.2">
      <c r="B998" s="61"/>
      <c r="C998" s="61"/>
      <c r="E998" s="141"/>
      <c r="F998" s="141"/>
      <c r="J998" s="16"/>
      <c r="S998" s="61"/>
      <c r="Z998" s="16"/>
      <c r="AI998" s="61"/>
      <c r="AP998" s="16"/>
      <c r="AY998" s="61"/>
      <c r="BF998" s="16"/>
      <c r="BO998" s="61"/>
      <c r="BP998" s="16"/>
      <c r="BR998" s="16"/>
      <c r="BS998" s="61"/>
      <c r="BT998" s="16"/>
      <c r="BV998" s="16"/>
      <c r="BW998" s="61"/>
      <c r="BX998" s="16"/>
      <c r="BZ998" s="16"/>
    </row>
    <row r="999" spans="2:78" ht="12.75" x14ac:dyDescent="0.2">
      <c r="B999" s="61"/>
      <c r="C999" s="61"/>
      <c r="E999" s="141"/>
      <c r="F999" s="141"/>
      <c r="J999" s="16"/>
      <c r="S999" s="61"/>
      <c r="Z999" s="16"/>
      <c r="AI999" s="61"/>
      <c r="AP999" s="16"/>
      <c r="AY999" s="61"/>
      <c r="BF999" s="16"/>
      <c r="BO999" s="61"/>
      <c r="BP999" s="16"/>
      <c r="BR999" s="16"/>
      <c r="BS999" s="61"/>
      <c r="BT999" s="16"/>
      <c r="BV999" s="16"/>
      <c r="BW999" s="61"/>
      <c r="BX999" s="16"/>
      <c r="BZ999" s="16"/>
    </row>
    <row r="1000" spans="2:78" ht="12.75" x14ac:dyDescent="0.2">
      <c r="B1000" s="61"/>
      <c r="C1000" s="61"/>
      <c r="E1000" s="141"/>
      <c r="F1000" s="141"/>
      <c r="J1000" s="16"/>
      <c r="S1000" s="61"/>
      <c r="Z1000" s="16"/>
      <c r="AI1000" s="61"/>
      <c r="AP1000" s="16"/>
      <c r="AY1000" s="61"/>
      <c r="BF1000" s="16"/>
      <c r="BO1000" s="61"/>
      <c r="BP1000" s="16"/>
      <c r="BR1000" s="16"/>
      <c r="BS1000" s="61"/>
      <c r="BT1000" s="16"/>
      <c r="BV1000" s="16"/>
      <c r="BW1000" s="61"/>
      <c r="BX1000" s="16"/>
      <c r="BZ1000" s="16"/>
    </row>
    <row r="1001" spans="2:78" ht="12.75" x14ac:dyDescent="0.2">
      <c r="B1001" s="61"/>
      <c r="C1001" s="61"/>
      <c r="E1001" s="141"/>
      <c r="F1001" s="141"/>
      <c r="J1001" s="16"/>
      <c r="S1001" s="61"/>
      <c r="Z1001" s="16"/>
      <c r="AI1001" s="61"/>
      <c r="AP1001" s="16"/>
      <c r="AY1001" s="61"/>
      <c r="BF1001" s="16"/>
      <c r="BO1001" s="61"/>
      <c r="BP1001" s="16"/>
      <c r="BR1001" s="16"/>
      <c r="BS1001" s="61"/>
      <c r="BT1001" s="16"/>
      <c r="BV1001" s="16"/>
      <c r="BW1001" s="61"/>
      <c r="BX1001" s="16"/>
      <c r="BZ1001" s="16"/>
    </row>
    <row r="1002" spans="2:78" ht="12.75" x14ac:dyDescent="0.2">
      <c r="B1002" s="61"/>
      <c r="C1002" s="274"/>
      <c r="D1002" s="24"/>
      <c r="E1002" s="152"/>
      <c r="F1002" s="152"/>
      <c r="G1002" s="24"/>
      <c r="H1002" s="24"/>
      <c r="I1002" s="24"/>
      <c r="J1002" s="26"/>
      <c r="S1002" s="274"/>
      <c r="T1002" s="24"/>
      <c r="U1002" s="24"/>
      <c r="V1002" s="24"/>
      <c r="W1002" s="24"/>
      <c r="X1002" s="24"/>
      <c r="Y1002" s="24"/>
      <c r="Z1002" s="26"/>
      <c r="AI1002" s="274"/>
      <c r="AJ1002" s="24"/>
      <c r="AK1002" s="24"/>
      <c r="AL1002" s="24"/>
      <c r="AM1002" s="24"/>
      <c r="AN1002" s="24"/>
      <c r="AO1002" s="24"/>
      <c r="AP1002" s="26"/>
      <c r="AY1002" s="274"/>
      <c r="AZ1002" s="24"/>
      <c r="BA1002" s="24"/>
      <c r="BB1002" s="24"/>
      <c r="BC1002" s="24"/>
      <c r="BD1002" s="24"/>
      <c r="BE1002" s="24"/>
      <c r="BF1002" s="26"/>
      <c r="BO1002" s="274"/>
      <c r="BP1002" s="26"/>
      <c r="BR1002" s="16"/>
      <c r="BS1002" s="274"/>
      <c r="BT1002" s="26"/>
      <c r="BV1002" s="16"/>
      <c r="BW1002" s="274"/>
      <c r="BX1002" s="26"/>
      <c r="BZ1002" s="16"/>
    </row>
  </sheetData>
  <mergeCells count="20">
    <mergeCell ref="BP49:BQ49"/>
    <mergeCell ref="AY2:BF2"/>
    <mergeCell ref="BG2:BN2"/>
    <mergeCell ref="AQ2:AX2"/>
    <mergeCell ref="A55:B55"/>
    <mergeCell ref="AI2:AP2"/>
    <mergeCell ref="S2:Z2"/>
    <mergeCell ref="A40:B40"/>
    <mergeCell ref="AA2:AH2"/>
    <mergeCell ref="A50:A51"/>
    <mergeCell ref="A49:B49"/>
    <mergeCell ref="K2:R2"/>
    <mergeCell ref="BW2:BX2"/>
    <mergeCell ref="BY2:BZ2"/>
    <mergeCell ref="BS2:BT2"/>
    <mergeCell ref="BU2:BV2"/>
    <mergeCell ref="A1:B1"/>
    <mergeCell ref="C2:J2"/>
    <mergeCell ref="BQ2:BR2"/>
    <mergeCell ref="BO2:B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Q1000"/>
  <sheetViews>
    <sheetView workbookViewId="0">
      <pane xSplit="2" ySplit="3" topLeftCell="AJ4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defaultColWidth="14.42578125" defaultRowHeight="15.75" customHeight="1" x14ac:dyDescent="0.2"/>
  <cols>
    <col min="3" max="5" width="6.85546875" customWidth="1"/>
    <col min="6" max="6" width="7.28515625" customWidth="1"/>
    <col min="7" max="9" width="6.85546875" customWidth="1"/>
    <col min="10" max="10" width="7.28515625" customWidth="1"/>
    <col min="11" max="11" width="7.7109375" customWidth="1"/>
    <col min="12" max="13" width="7.85546875" customWidth="1"/>
    <col min="14" max="14" width="7.28515625" customWidth="1"/>
    <col min="15" max="15" width="7.7109375" customWidth="1"/>
    <col min="16" max="16" width="7.85546875" customWidth="1"/>
    <col min="17" max="17" width="7.7109375" customWidth="1"/>
    <col min="18" max="18" width="7.28515625" customWidth="1"/>
    <col min="19" max="21" width="7.85546875" customWidth="1"/>
    <col min="22" max="22" width="7.28515625" customWidth="1"/>
    <col min="23" max="25" width="7.85546875" customWidth="1"/>
    <col min="26" max="26" width="7.28515625" customWidth="1"/>
    <col min="27" max="29" width="7.85546875" customWidth="1"/>
    <col min="30" max="30" width="7.28515625" customWidth="1"/>
    <col min="31" max="33" width="7.85546875" customWidth="1"/>
    <col min="34" max="34" width="7.28515625" customWidth="1"/>
    <col min="35" max="37" width="8.85546875" customWidth="1"/>
    <col min="38" max="38" width="7.28515625" customWidth="1"/>
    <col min="39" max="41" width="8.85546875" customWidth="1"/>
    <col min="42" max="42" width="7.85546875" customWidth="1"/>
    <col min="43" max="45" width="8.85546875" customWidth="1"/>
    <col min="46" max="46" width="7.28515625" customWidth="1"/>
    <col min="47" max="49" width="8.85546875" customWidth="1"/>
    <col min="50" max="50" width="7.28515625" customWidth="1"/>
    <col min="51" max="53" width="7.85546875" customWidth="1"/>
    <col min="54" max="54" width="7.28515625" customWidth="1"/>
    <col min="55" max="57" width="7.85546875" customWidth="1"/>
    <col min="58" max="58" width="7.28515625" customWidth="1"/>
    <col min="59" max="61" width="7.85546875" customWidth="1"/>
    <col min="62" max="62" width="7.28515625" customWidth="1"/>
    <col min="63" max="65" width="7.85546875" customWidth="1"/>
    <col min="66" max="66" width="7.28515625" customWidth="1"/>
    <col min="67" max="67" width="10.85546875" customWidth="1"/>
    <col min="68" max="68" width="10.5703125" customWidth="1"/>
  </cols>
  <sheetData>
    <row r="1" spans="1:68" ht="15.75" customHeight="1" x14ac:dyDescent="0.2">
      <c r="A1" s="859"/>
      <c r="B1" s="856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93"/>
      <c r="S1" s="6"/>
      <c r="T1" s="7"/>
      <c r="U1" s="7"/>
      <c r="V1" s="7"/>
      <c r="W1" s="7"/>
      <c r="X1" s="7"/>
      <c r="Y1" s="7"/>
      <c r="Z1" s="245"/>
      <c r="AA1" s="4"/>
      <c r="AB1" s="2"/>
      <c r="AC1" s="2"/>
      <c r="AD1" s="2"/>
      <c r="AE1" s="2"/>
      <c r="AF1" s="2"/>
      <c r="AG1" s="2"/>
      <c r="AH1" s="293"/>
      <c r="AI1" s="6"/>
      <c r="AJ1" s="7"/>
      <c r="AK1" s="7"/>
      <c r="AL1" s="7"/>
      <c r="AM1" s="7"/>
      <c r="AN1" s="7"/>
      <c r="AO1" s="7"/>
      <c r="AP1" s="245"/>
      <c r="AQ1" s="4"/>
      <c r="AR1" s="2"/>
      <c r="AS1" s="2"/>
      <c r="AT1" s="2"/>
      <c r="AU1" s="2"/>
      <c r="AV1" s="2"/>
      <c r="AW1" s="2"/>
      <c r="AX1" s="293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</row>
    <row r="2" spans="1:68" ht="15.75" customHeight="1" x14ac:dyDescent="0.2">
      <c r="A2" s="13"/>
      <c r="B2" s="365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7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7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</row>
    <row r="3" spans="1:68" ht="15.75" customHeight="1" x14ac:dyDescent="0.2">
      <c r="A3" s="20" t="s">
        <v>4</v>
      </c>
      <c r="B3" s="366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5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3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5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3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5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</row>
    <row r="4" spans="1:68" ht="15.75" customHeight="1" x14ac:dyDescent="0.2">
      <c r="A4" s="318" t="s">
        <v>151</v>
      </c>
      <c r="B4" s="367" t="s">
        <v>152</v>
      </c>
      <c r="C4" s="317">
        <v>99</v>
      </c>
      <c r="D4" s="318">
        <v>86</v>
      </c>
      <c r="E4" s="328"/>
      <c r="F4" s="328"/>
      <c r="G4" s="318">
        <v>91</v>
      </c>
      <c r="H4" s="318">
        <v>89</v>
      </c>
      <c r="I4" s="328"/>
      <c r="J4" s="330"/>
      <c r="K4" s="318">
        <v>80</v>
      </c>
      <c r="L4" s="318">
        <v>98</v>
      </c>
      <c r="M4" s="328"/>
      <c r="N4" s="328"/>
      <c r="O4" s="318">
        <v>81</v>
      </c>
      <c r="P4" s="318">
        <v>88</v>
      </c>
      <c r="Q4" s="328"/>
      <c r="R4" s="330"/>
      <c r="S4" s="317">
        <v>83</v>
      </c>
      <c r="T4" s="318">
        <v>91</v>
      </c>
      <c r="U4" s="328"/>
      <c r="V4" s="328"/>
      <c r="W4" s="318">
        <v>83</v>
      </c>
      <c r="X4" s="318">
        <v>85</v>
      </c>
      <c r="Y4" s="328"/>
      <c r="Z4" s="330"/>
      <c r="AA4" s="317">
        <v>80</v>
      </c>
      <c r="AB4" s="318">
        <v>91</v>
      </c>
      <c r="AC4" s="328"/>
      <c r="AD4" s="328"/>
      <c r="AE4" s="318">
        <v>81</v>
      </c>
      <c r="AF4" s="318">
        <v>81</v>
      </c>
      <c r="AG4" s="328"/>
      <c r="AH4" s="330"/>
      <c r="AI4" s="317">
        <v>86</v>
      </c>
      <c r="AJ4" s="318">
        <v>82</v>
      </c>
      <c r="AK4" s="328"/>
      <c r="AL4" s="328"/>
      <c r="AM4" s="318">
        <v>75</v>
      </c>
      <c r="AN4" s="318">
        <v>87</v>
      </c>
      <c r="AO4" s="328"/>
      <c r="AP4" s="330"/>
      <c r="AQ4" s="317">
        <v>82</v>
      </c>
      <c r="AR4" s="318">
        <v>79</v>
      </c>
      <c r="AS4" s="328"/>
      <c r="AT4" s="328"/>
      <c r="AU4" s="318">
        <v>88</v>
      </c>
      <c r="AV4" s="318">
        <v>85</v>
      </c>
      <c r="AW4" s="328"/>
      <c r="AX4" s="330"/>
      <c r="AY4" s="317">
        <v>89</v>
      </c>
      <c r="AZ4" s="318">
        <v>83</v>
      </c>
      <c r="BA4" s="328"/>
      <c r="BB4" s="328"/>
      <c r="BC4" s="318">
        <v>84</v>
      </c>
      <c r="BD4" s="318">
        <v>79</v>
      </c>
      <c r="BE4" s="328"/>
      <c r="BF4" s="330"/>
      <c r="BG4" s="318">
        <v>85</v>
      </c>
      <c r="BH4" s="318">
        <v>81</v>
      </c>
      <c r="BI4" s="328"/>
      <c r="BJ4" s="328"/>
      <c r="BK4" s="318">
        <v>87</v>
      </c>
      <c r="BL4" s="318">
        <v>91</v>
      </c>
      <c r="BM4" s="328"/>
      <c r="BN4" s="328"/>
      <c r="BO4" s="317">
        <v>80</v>
      </c>
      <c r="BP4" s="321">
        <v>82</v>
      </c>
    </row>
    <row r="5" spans="1:68" ht="15.75" customHeight="1" x14ac:dyDescent="0.2">
      <c r="A5" s="318" t="s">
        <v>153</v>
      </c>
      <c r="B5" s="367" t="s">
        <v>152</v>
      </c>
      <c r="C5" s="317">
        <v>99</v>
      </c>
      <c r="D5" s="318">
        <v>97</v>
      </c>
      <c r="E5" s="328"/>
      <c r="F5" s="328"/>
      <c r="G5" s="318">
        <v>97</v>
      </c>
      <c r="H5" s="318">
        <v>100</v>
      </c>
      <c r="I5" s="328"/>
      <c r="J5" s="330"/>
      <c r="K5" s="318">
        <v>100</v>
      </c>
      <c r="L5" s="318">
        <v>96</v>
      </c>
      <c r="M5" s="328"/>
      <c r="N5" s="328"/>
      <c r="O5" s="318">
        <v>97</v>
      </c>
      <c r="P5" s="318">
        <v>101</v>
      </c>
      <c r="Q5" s="328"/>
      <c r="R5" s="330"/>
      <c r="S5" s="317">
        <v>98</v>
      </c>
      <c r="T5" s="318">
        <v>97</v>
      </c>
      <c r="U5" s="328"/>
      <c r="V5" s="328"/>
      <c r="W5" s="318">
        <v>100</v>
      </c>
      <c r="X5" s="318">
        <v>98</v>
      </c>
      <c r="Y5" s="328"/>
      <c r="Z5" s="330"/>
      <c r="AA5" s="317">
        <v>96</v>
      </c>
      <c r="AB5" s="318">
        <v>96</v>
      </c>
      <c r="AC5" s="328"/>
      <c r="AD5" s="328"/>
      <c r="AE5" s="318">
        <v>96</v>
      </c>
      <c r="AF5" s="318">
        <v>95</v>
      </c>
      <c r="AG5" s="328"/>
      <c r="AH5" s="330"/>
      <c r="AI5" s="317">
        <v>90</v>
      </c>
      <c r="AJ5" s="318">
        <v>93</v>
      </c>
      <c r="AK5" s="328"/>
      <c r="AL5" s="328"/>
      <c r="AM5" s="318">
        <v>93</v>
      </c>
      <c r="AN5" s="318">
        <v>92</v>
      </c>
      <c r="AO5" s="328"/>
      <c r="AP5" s="330"/>
      <c r="AQ5" s="317">
        <v>96</v>
      </c>
      <c r="AR5" s="318">
        <v>94</v>
      </c>
      <c r="AS5" s="328"/>
      <c r="AT5" s="328"/>
      <c r="AU5" s="318">
        <v>96</v>
      </c>
      <c r="AV5" s="318">
        <v>96</v>
      </c>
      <c r="AW5" s="328"/>
      <c r="AX5" s="330"/>
      <c r="AY5" s="317">
        <v>95</v>
      </c>
      <c r="AZ5" s="318">
        <v>95</v>
      </c>
      <c r="BA5" s="328"/>
      <c r="BB5" s="328"/>
      <c r="BC5" s="318">
        <v>95</v>
      </c>
      <c r="BD5" s="318">
        <v>95</v>
      </c>
      <c r="BE5" s="328"/>
      <c r="BF5" s="330"/>
      <c r="BG5" s="318">
        <v>93</v>
      </c>
      <c r="BH5" s="318">
        <v>94</v>
      </c>
      <c r="BI5" s="328"/>
      <c r="BJ5" s="328"/>
      <c r="BK5" s="318">
        <v>94</v>
      </c>
      <c r="BL5" s="318">
        <v>94</v>
      </c>
      <c r="BM5" s="328"/>
      <c r="BN5" s="328"/>
      <c r="BO5" s="317">
        <v>96</v>
      </c>
      <c r="BP5" s="321">
        <v>94</v>
      </c>
    </row>
    <row r="6" spans="1:68" ht="15.75" customHeight="1" x14ac:dyDescent="0.2">
      <c r="A6" s="318" t="s">
        <v>154</v>
      </c>
      <c r="B6" s="367" t="s">
        <v>152</v>
      </c>
      <c r="C6" s="317">
        <v>97</v>
      </c>
      <c r="D6" s="318">
        <v>96</v>
      </c>
      <c r="E6" s="328"/>
      <c r="F6" s="328"/>
      <c r="G6" s="318">
        <v>97</v>
      </c>
      <c r="H6" s="318">
        <v>98</v>
      </c>
      <c r="I6" s="328"/>
      <c r="J6" s="330"/>
      <c r="K6" s="318">
        <v>97</v>
      </c>
      <c r="L6" s="318">
        <v>94</v>
      </c>
      <c r="M6" s="328"/>
      <c r="N6" s="328"/>
      <c r="O6" s="318">
        <v>97</v>
      </c>
      <c r="P6" s="318">
        <v>96</v>
      </c>
      <c r="Q6" s="328"/>
      <c r="R6" s="330"/>
      <c r="S6" s="317">
        <v>96</v>
      </c>
      <c r="T6" s="318">
        <v>95</v>
      </c>
      <c r="U6" s="328"/>
      <c r="V6" s="328"/>
      <c r="W6" s="318">
        <v>97</v>
      </c>
      <c r="X6" s="318">
        <v>93</v>
      </c>
      <c r="Y6" s="328"/>
      <c r="Z6" s="330"/>
      <c r="AA6" s="317">
        <v>95</v>
      </c>
      <c r="AB6" s="318">
        <v>95</v>
      </c>
      <c r="AC6" s="328"/>
      <c r="AD6" s="328"/>
      <c r="AE6" s="318">
        <v>96</v>
      </c>
      <c r="AF6" s="318">
        <v>94</v>
      </c>
      <c r="AG6" s="328"/>
      <c r="AH6" s="330"/>
      <c r="AI6" s="317">
        <v>86</v>
      </c>
      <c r="AJ6" s="318">
        <v>85</v>
      </c>
      <c r="AK6" s="328"/>
      <c r="AL6" s="328"/>
      <c r="AM6" s="318">
        <v>85</v>
      </c>
      <c r="AN6" s="318">
        <v>88</v>
      </c>
      <c r="AO6" s="328"/>
      <c r="AP6" s="330"/>
      <c r="AQ6" s="317">
        <v>90</v>
      </c>
      <c r="AR6" s="318">
        <v>90</v>
      </c>
      <c r="AS6" s="328"/>
      <c r="AT6" s="328"/>
      <c r="AU6" s="318">
        <v>91</v>
      </c>
      <c r="AV6" s="318">
        <v>91</v>
      </c>
      <c r="AW6" s="328"/>
      <c r="AX6" s="330"/>
      <c r="AY6" s="317">
        <v>91</v>
      </c>
      <c r="AZ6" s="318">
        <v>90</v>
      </c>
      <c r="BA6" s="328"/>
      <c r="BB6" s="328"/>
      <c r="BC6" s="318">
        <v>92</v>
      </c>
      <c r="BD6" s="318">
        <v>92</v>
      </c>
      <c r="BE6" s="328"/>
      <c r="BF6" s="330"/>
      <c r="BG6" s="318">
        <v>92</v>
      </c>
      <c r="BH6" s="318">
        <v>93</v>
      </c>
      <c r="BI6" s="328"/>
      <c r="BJ6" s="328"/>
      <c r="BK6" s="318">
        <v>92</v>
      </c>
      <c r="BL6" s="318">
        <v>95</v>
      </c>
      <c r="BM6" s="328"/>
      <c r="BN6" s="328"/>
      <c r="BO6" s="317">
        <v>95</v>
      </c>
      <c r="BP6" s="321">
        <v>96</v>
      </c>
    </row>
    <row r="7" spans="1:68" ht="15.75" customHeight="1" x14ac:dyDescent="0.2">
      <c r="A7" s="36" t="s">
        <v>110</v>
      </c>
      <c r="B7" s="368">
        <v>1.1000000000000001E-3</v>
      </c>
      <c r="C7" s="39">
        <v>2.0999999999999999E-3</v>
      </c>
      <c r="D7" s="36" t="s">
        <v>12</v>
      </c>
      <c r="E7" s="49">
        <v>2.0999999999999999E-3</v>
      </c>
      <c r="F7" s="49" t="s">
        <v>181</v>
      </c>
      <c r="G7" s="36">
        <v>1.6E-2</v>
      </c>
      <c r="H7" s="36">
        <v>1.04E-2</v>
      </c>
      <c r="I7" s="49">
        <v>1.32E-2</v>
      </c>
      <c r="J7" s="57">
        <v>3.9597979750000002E-3</v>
      </c>
      <c r="K7" s="36">
        <v>1.89E-2</v>
      </c>
      <c r="L7" s="36">
        <v>1.89E-2</v>
      </c>
      <c r="M7" s="49">
        <v>1.89E-2</v>
      </c>
      <c r="N7" s="49">
        <v>0</v>
      </c>
      <c r="O7" s="36">
        <v>3.3000000000000002E-2</v>
      </c>
      <c r="P7" s="36">
        <v>3.3500000000000002E-2</v>
      </c>
      <c r="Q7" s="49">
        <v>3.3250000000000002E-2</v>
      </c>
      <c r="R7" s="57">
        <v>3.5355339059999998E-4</v>
      </c>
      <c r="S7" s="39">
        <v>1.3100000000000001E-2</v>
      </c>
      <c r="T7" s="36">
        <v>1.34E-2</v>
      </c>
      <c r="U7" s="49">
        <v>1.325E-2</v>
      </c>
      <c r="V7" s="49">
        <v>2.1213203439999999E-4</v>
      </c>
      <c r="W7" s="36">
        <v>7.2499999999999995E-2</v>
      </c>
      <c r="X7" s="36">
        <v>7.4099999999999999E-2</v>
      </c>
      <c r="Y7" s="49">
        <v>7.3300000000000004E-2</v>
      </c>
      <c r="Z7" s="57">
        <v>1.1313708500000001E-3</v>
      </c>
      <c r="AA7" s="39">
        <v>2.5100000000000001E-2</v>
      </c>
      <c r="AB7" s="36">
        <v>3.3E-3</v>
      </c>
      <c r="AC7" s="49">
        <v>1.4200000000000001E-2</v>
      </c>
      <c r="AD7" s="49">
        <v>1.5414927829999999E-2</v>
      </c>
      <c r="AE7" s="36">
        <v>5.4699999999999999E-2</v>
      </c>
      <c r="AF7" s="36">
        <v>5.5899999999999998E-2</v>
      </c>
      <c r="AG7" s="49">
        <v>5.5300000000000002E-2</v>
      </c>
      <c r="AH7" s="57">
        <v>8.4852813739999999E-4</v>
      </c>
      <c r="AI7" s="39" t="s">
        <v>12</v>
      </c>
      <c r="AJ7" s="36" t="s">
        <v>12</v>
      </c>
      <c r="AK7" s="49" t="s">
        <v>181</v>
      </c>
      <c r="AL7" s="49" t="s">
        <v>181</v>
      </c>
      <c r="AM7" s="36">
        <v>8.0999999999999996E-3</v>
      </c>
      <c r="AN7" s="36">
        <v>5.8999999999999999E-3</v>
      </c>
      <c r="AO7" s="49">
        <v>7.0000000000000001E-3</v>
      </c>
      <c r="AP7" s="57">
        <v>1.555634919E-3</v>
      </c>
      <c r="AQ7" s="39">
        <v>1.7899999999999999E-2</v>
      </c>
      <c r="AR7" s="36">
        <v>1.77E-2</v>
      </c>
      <c r="AS7" s="49">
        <v>1.78E-2</v>
      </c>
      <c r="AT7" s="49">
        <v>1.414213562E-4</v>
      </c>
      <c r="AU7" s="36">
        <v>4.6899999999999997E-2</v>
      </c>
      <c r="AV7" s="36">
        <v>4.2599999999999999E-2</v>
      </c>
      <c r="AW7" s="49">
        <v>4.4749999999999998E-2</v>
      </c>
      <c r="AX7" s="57">
        <v>3.0405591590000002E-3</v>
      </c>
      <c r="AY7" s="39">
        <v>7.6E-3</v>
      </c>
      <c r="AZ7" s="36">
        <v>6.7000000000000002E-3</v>
      </c>
      <c r="BA7" s="49">
        <v>7.1500000000000001E-3</v>
      </c>
      <c r="BB7" s="49">
        <v>6.3639610310000001E-4</v>
      </c>
      <c r="BC7" s="36">
        <v>3.9699999999999999E-2</v>
      </c>
      <c r="BD7" s="36">
        <v>4.2099999999999999E-2</v>
      </c>
      <c r="BE7" s="49">
        <v>4.0899999999999999E-2</v>
      </c>
      <c r="BF7" s="57">
        <v>1.6970562749999999E-3</v>
      </c>
      <c r="BG7" s="36">
        <v>6.7000000000000002E-3</v>
      </c>
      <c r="BH7" s="36">
        <v>6.1999999999999998E-3</v>
      </c>
      <c r="BI7" s="49">
        <v>6.45E-3</v>
      </c>
      <c r="BJ7" s="49">
        <v>3.5355339059999998E-4</v>
      </c>
      <c r="BK7" s="36">
        <v>0.2306</v>
      </c>
      <c r="BL7" s="36">
        <v>0.23430000000000001</v>
      </c>
      <c r="BM7" s="49">
        <v>0.23244999999999999</v>
      </c>
      <c r="BN7" s="49">
        <v>2.6162950899999999E-3</v>
      </c>
      <c r="BO7" s="39" t="s">
        <v>12</v>
      </c>
      <c r="BP7" s="41" t="s">
        <v>12</v>
      </c>
    </row>
    <row r="8" spans="1:68" ht="15.75" customHeight="1" x14ac:dyDescent="0.2">
      <c r="A8" s="36" t="s">
        <v>111</v>
      </c>
      <c r="B8" s="368">
        <v>8.0000000000000002E-3</v>
      </c>
      <c r="C8" s="39" t="s">
        <v>12</v>
      </c>
      <c r="D8" s="36" t="s">
        <v>12</v>
      </c>
      <c r="E8" s="49" t="s">
        <v>181</v>
      </c>
      <c r="F8" s="49" t="s">
        <v>181</v>
      </c>
      <c r="G8" s="36" t="s">
        <v>12</v>
      </c>
      <c r="H8" s="36" t="s">
        <v>12</v>
      </c>
      <c r="I8" s="49" t="s">
        <v>181</v>
      </c>
      <c r="J8" s="57" t="s">
        <v>181</v>
      </c>
      <c r="K8" s="36" t="s">
        <v>12</v>
      </c>
      <c r="L8" s="36" t="s">
        <v>12</v>
      </c>
      <c r="M8" s="49" t="s">
        <v>181</v>
      </c>
      <c r="N8" s="49" t="s">
        <v>181</v>
      </c>
      <c r="O8" s="36" t="s">
        <v>12</v>
      </c>
      <c r="P8" s="36" t="s">
        <v>12</v>
      </c>
      <c r="Q8" s="49" t="s">
        <v>181</v>
      </c>
      <c r="R8" s="57" t="s">
        <v>181</v>
      </c>
      <c r="S8" s="39" t="s">
        <v>12</v>
      </c>
      <c r="T8" s="36" t="s">
        <v>12</v>
      </c>
      <c r="U8" s="49" t="s">
        <v>181</v>
      </c>
      <c r="V8" s="49" t="s">
        <v>181</v>
      </c>
      <c r="W8" s="36" t="s">
        <v>12</v>
      </c>
      <c r="X8" s="36" t="s">
        <v>12</v>
      </c>
      <c r="Y8" s="49" t="s">
        <v>181</v>
      </c>
      <c r="Z8" s="57" t="s">
        <v>181</v>
      </c>
      <c r="AA8" s="39" t="s">
        <v>12</v>
      </c>
      <c r="AB8" s="36" t="s">
        <v>12</v>
      </c>
      <c r="AC8" s="49" t="s">
        <v>181</v>
      </c>
      <c r="AD8" s="49" t="s">
        <v>181</v>
      </c>
      <c r="AE8" s="36" t="s">
        <v>12</v>
      </c>
      <c r="AF8" s="36" t="s">
        <v>12</v>
      </c>
      <c r="AG8" s="49" t="s">
        <v>181</v>
      </c>
      <c r="AH8" s="57" t="s">
        <v>181</v>
      </c>
      <c r="AI8" s="39">
        <v>2.7E-2</v>
      </c>
      <c r="AJ8" s="36">
        <v>2.8199999999999999E-2</v>
      </c>
      <c r="AK8" s="49">
        <v>2.76E-2</v>
      </c>
      <c r="AL8" s="49">
        <v>8.4852813739999999E-4</v>
      </c>
      <c r="AM8" s="36">
        <v>2.46E-2</v>
      </c>
      <c r="AN8" s="36">
        <v>2.8199999999999999E-2</v>
      </c>
      <c r="AO8" s="49">
        <v>2.64E-2</v>
      </c>
      <c r="AP8" s="57">
        <v>2.5455844120000001E-3</v>
      </c>
      <c r="AQ8" s="39">
        <v>1.0500000000000001E-2</v>
      </c>
      <c r="AR8" s="36">
        <v>1.34E-2</v>
      </c>
      <c r="AS8" s="49">
        <v>1.1950000000000001E-2</v>
      </c>
      <c r="AT8" s="49">
        <v>2.0506096650000001E-3</v>
      </c>
      <c r="AU8" s="36" t="s">
        <v>12</v>
      </c>
      <c r="AV8" s="36">
        <v>8.9999999999999993E-3</v>
      </c>
      <c r="AW8" s="49">
        <v>8.9999999999999993E-3</v>
      </c>
      <c r="AX8" s="57" t="s">
        <v>181</v>
      </c>
      <c r="AY8" s="39" t="s">
        <v>12</v>
      </c>
      <c r="AZ8" s="36">
        <v>1.2699999999999999E-2</v>
      </c>
      <c r="BA8" s="49">
        <v>1.2699999999999999E-2</v>
      </c>
      <c r="BB8" s="49" t="s">
        <v>181</v>
      </c>
      <c r="BC8" s="36" t="s">
        <v>12</v>
      </c>
      <c r="BD8" s="36" t="s">
        <v>12</v>
      </c>
      <c r="BE8" s="49" t="s">
        <v>181</v>
      </c>
      <c r="BF8" s="57" t="s">
        <v>181</v>
      </c>
      <c r="BG8" s="36" t="s">
        <v>12</v>
      </c>
      <c r="BH8" s="36">
        <v>1.1299999999999999E-2</v>
      </c>
      <c r="BI8" s="49">
        <v>1.1299999999999999E-2</v>
      </c>
      <c r="BJ8" s="49" t="s">
        <v>181</v>
      </c>
      <c r="BK8" s="36">
        <v>1.09E-2</v>
      </c>
      <c r="BL8" s="36">
        <v>9.7000000000000003E-3</v>
      </c>
      <c r="BM8" s="49">
        <v>1.03E-2</v>
      </c>
      <c r="BN8" s="49">
        <v>8.4852813739999999E-4</v>
      </c>
      <c r="BO8" s="39" t="s">
        <v>12</v>
      </c>
      <c r="BP8" s="41" t="s">
        <v>12</v>
      </c>
    </row>
    <row r="9" spans="1:68" ht="15.75" customHeight="1" x14ac:dyDescent="0.2">
      <c r="A9" s="36" t="s">
        <v>112</v>
      </c>
      <c r="B9" s="368">
        <v>1.61E-2</v>
      </c>
      <c r="C9" s="39">
        <v>6.9500000000000006E-2</v>
      </c>
      <c r="D9" s="36">
        <v>5.8200000000000002E-2</v>
      </c>
      <c r="E9" s="49">
        <v>6.3850000000000004E-2</v>
      </c>
      <c r="F9" s="49">
        <v>7.9903066269999996E-3</v>
      </c>
      <c r="G9" s="36">
        <v>0.05</v>
      </c>
      <c r="H9" s="36">
        <v>3.85E-2</v>
      </c>
      <c r="I9" s="49">
        <v>4.4249999999999998E-2</v>
      </c>
      <c r="J9" s="57">
        <v>8.1317279839999996E-3</v>
      </c>
      <c r="K9" s="36">
        <v>3.3700000000000001E-2</v>
      </c>
      <c r="L9" s="36">
        <v>2.8899999999999999E-2</v>
      </c>
      <c r="M9" s="49">
        <v>3.1300000000000001E-2</v>
      </c>
      <c r="N9" s="49">
        <v>3.3941125499999999E-3</v>
      </c>
      <c r="O9" s="36">
        <v>2.23E-2</v>
      </c>
      <c r="P9" s="36" t="s">
        <v>12</v>
      </c>
      <c r="Q9" s="49">
        <v>2.23E-2</v>
      </c>
      <c r="R9" s="57" t="s">
        <v>181</v>
      </c>
      <c r="S9" s="39" t="s">
        <v>12</v>
      </c>
      <c r="T9" s="36" t="s">
        <v>12</v>
      </c>
      <c r="U9" s="49" t="s">
        <v>181</v>
      </c>
      <c r="V9" s="49" t="s">
        <v>181</v>
      </c>
      <c r="W9" s="36">
        <v>6.4399999999999999E-2</v>
      </c>
      <c r="X9" s="36">
        <v>4.7899999999999998E-2</v>
      </c>
      <c r="Y9" s="49">
        <v>5.6149999999999999E-2</v>
      </c>
      <c r="Z9" s="57">
        <v>1.1667261890000001E-2</v>
      </c>
      <c r="AA9" s="39">
        <v>4.1399999999999999E-2</v>
      </c>
      <c r="AB9" s="36">
        <v>3.0800000000000001E-2</v>
      </c>
      <c r="AC9" s="49">
        <v>3.61E-2</v>
      </c>
      <c r="AD9" s="49">
        <v>7.4953318810000004E-3</v>
      </c>
      <c r="AE9" s="36">
        <v>2.4899999999999999E-2</v>
      </c>
      <c r="AF9" s="36">
        <v>1.89E-2</v>
      </c>
      <c r="AG9" s="49">
        <v>2.1899999999999999E-2</v>
      </c>
      <c r="AH9" s="57">
        <v>4.2426406870000001E-3</v>
      </c>
      <c r="AI9" s="39">
        <v>3.6200000000000003E-2</v>
      </c>
      <c r="AJ9" s="36">
        <v>2.9600000000000001E-2</v>
      </c>
      <c r="AK9" s="49">
        <v>3.2899999999999999E-2</v>
      </c>
      <c r="AL9" s="49">
        <v>4.6669047559999999E-3</v>
      </c>
      <c r="AM9" s="36">
        <v>2.53E-2</v>
      </c>
      <c r="AN9" s="36">
        <v>2.3300000000000001E-2</v>
      </c>
      <c r="AO9" s="49">
        <v>2.4299999999999999E-2</v>
      </c>
      <c r="AP9" s="57">
        <v>1.414213562E-3</v>
      </c>
      <c r="AQ9" s="39">
        <v>7.1800000000000003E-2</v>
      </c>
      <c r="AR9" s="36">
        <v>5.2900000000000003E-2</v>
      </c>
      <c r="AS9" s="49">
        <v>6.2350000000000003E-2</v>
      </c>
      <c r="AT9" s="49">
        <v>1.3364318159999999E-2</v>
      </c>
      <c r="AU9" s="36">
        <v>3.7699999999999997E-2</v>
      </c>
      <c r="AV9" s="36">
        <v>3.0300000000000001E-2</v>
      </c>
      <c r="AW9" s="49">
        <v>3.4000000000000002E-2</v>
      </c>
      <c r="AX9" s="57">
        <v>5.2325901810000002E-3</v>
      </c>
      <c r="AY9" s="39">
        <v>2.3400000000000001E-2</v>
      </c>
      <c r="AZ9" s="36">
        <v>1.8700000000000001E-2</v>
      </c>
      <c r="BA9" s="49">
        <v>2.1049999999999999E-2</v>
      </c>
      <c r="BB9" s="49">
        <v>3.3234018720000001E-3</v>
      </c>
      <c r="BC9" s="36" t="s">
        <v>12</v>
      </c>
      <c r="BD9" s="36" t="s">
        <v>12</v>
      </c>
      <c r="BE9" s="49" t="s">
        <v>181</v>
      </c>
      <c r="BF9" s="57" t="s">
        <v>181</v>
      </c>
      <c r="BG9" s="36">
        <v>2.1000000000000001E-2</v>
      </c>
      <c r="BH9" s="36">
        <v>1.8100000000000002E-2</v>
      </c>
      <c r="BI9" s="49">
        <v>1.9550000000000001E-2</v>
      </c>
      <c r="BJ9" s="49">
        <v>2.0506096650000001E-3</v>
      </c>
      <c r="BK9" s="36">
        <v>6.1800000000000001E-2</v>
      </c>
      <c r="BL9" s="36">
        <v>0.05</v>
      </c>
      <c r="BM9" s="49">
        <v>5.5899999999999998E-2</v>
      </c>
      <c r="BN9" s="49">
        <v>8.3438600180000006E-3</v>
      </c>
      <c r="BO9" s="39" t="s">
        <v>12</v>
      </c>
      <c r="BP9" s="41" t="s">
        <v>12</v>
      </c>
    </row>
    <row r="10" spans="1:68" ht="15.75" customHeight="1" x14ac:dyDescent="0.2">
      <c r="A10" s="36" t="s">
        <v>113</v>
      </c>
      <c r="B10" s="368">
        <v>2.9999999999999997E-4</v>
      </c>
      <c r="C10" s="39">
        <v>2.8400000000000002E-2</v>
      </c>
      <c r="D10" s="36">
        <v>2.8400000000000002E-2</v>
      </c>
      <c r="E10" s="49">
        <v>2.8400000000000002E-2</v>
      </c>
      <c r="F10" s="49">
        <v>0</v>
      </c>
      <c r="G10" s="36">
        <v>2.8400000000000002E-2</v>
      </c>
      <c r="H10" s="36">
        <v>2.8000000000000001E-2</v>
      </c>
      <c r="I10" s="49">
        <v>2.8199999999999999E-2</v>
      </c>
      <c r="J10" s="57">
        <v>2.8284271250000003E-4</v>
      </c>
      <c r="K10" s="36">
        <v>2.8400000000000002E-2</v>
      </c>
      <c r="L10" s="36">
        <v>2.8799999999999999E-2</v>
      </c>
      <c r="M10" s="49">
        <v>2.86E-2</v>
      </c>
      <c r="N10" s="49">
        <v>2.8284271250000003E-4</v>
      </c>
      <c r="O10" s="36">
        <v>2.8500000000000001E-2</v>
      </c>
      <c r="P10" s="36">
        <v>2.8299999999999999E-2</v>
      </c>
      <c r="Q10" s="49">
        <v>2.8400000000000002E-2</v>
      </c>
      <c r="R10" s="57">
        <v>1.414213562E-4</v>
      </c>
      <c r="S10" s="39">
        <v>2.7099999999999999E-2</v>
      </c>
      <c r="T10" s="36">
        <v>2.7199999999999998E-2</v>
      </c>
      <c r="U10" s="49">
        <v>2.7150000000000001E-2</v>
      </c>
      <c r="V10" s="49">
        <v>7.0710678120000005E-5</v>
      </c>
      <c r="W10" s="36">
        <v>2.8199999999999999E-2</v>
      </c>
      <c r="X10" s="36">
        <v>2.8799999999999999E-2</v>
      </c>
      <c r="Y10" s="49">
        <v>2.8500000000000001E-2</v>
      </c>
      <c r="Z10" s="57">
        <v>4.242640687E-4</v>
      </c>
      <c r="AA10" s="39">
        <v>2.6599999999999999E-2</v>
      </c>
      <c r="AB10" s="36">
        <v>2.7099999999999999E-2</v>
      </c>
      <c r="AC10" s="49">
        <v>2.6849999999999999E-2</v>
      </c>
      <c r="AD10" s="49">
        <v>3.5355339059999998E-4</v>
      </c>
      <c r="AE10" s="36">
        <v>2.64E-2</v>
      </c>
      <c r="AF10" s="36">
        <v>2.7E-2</v>
      </c>
      <c r="AG10" s="49">
        <v>2.6700000000000002E-2</v>
      </c>
      <c r="AH10" s="57">
        <v>4.242640687E-4</v>
      </c>
      <c r="AI10" s="39">
        <v>3.3999999999999998E-3</v>
      </c>
      <c r="AJ10" s="36">
        <v>3.5000000000000001E-3</v>
      </c>
      <c r="AK10" s="49">
        <v>3.4499999999999999E-3</v>
      </c>
      <c r="AL10" s="49">
        <v>7.0710678120000005E-5</v>
      </c>
      <c r="AM10" s="36">
        <v>4.0000000000000001E-3</v>
      </c>
      <c r="AN10" s="36">
        <v>3.7000000000000002E-3</v>
      </c>
      <c r="AO10" s="49">
        <v>3.8500000000000001E-3</v>
      </c>
      <c r="AP10" s="57">
        <v>2.1213203439999999E-4</v>
      </c>
      <c r="AQ10" s="39">
        <v>2.2800000000000001E-2</v>
      </c>
      <c r="AR10" s="36">
        <v>2.2499999999999999E-2</v>
      </c>
      <c r="AS10" s="49">
        <v>2.265E-2</v>
      </c>
      <c r="AT10" s="49">
        <v>2.1213203439999999E-4</v>
      </c>
      <c r="AU10" s="36">
        <v>2.2800000000000001E-2</v>
      </c>
      <c r="AV10" s="36">
        <v>2.3E-2</v>
      </c>
      <c r="AW10" s="49">
        <v>2.29E-2</v>
      </c>
      <c r="AX10" s="57">
        <v>1.414213562E-4</v>
      </c>
      <c r="AY10" s="39">
        <v>2.4199999999999999E-2</v>
      </c>
      <c r="AZ10" s="36">
        <v>2.4500000000000001E-2</v>
      </c>
      <c r="BA10" s="49">
        <v>2.435E-2</v>
      </c>
      <c r="BB10" s="49">
        <v>2.1213203439999999E-4</v>
      </c>
      <c r="BC10" s="36">
        <v>2.4199999999999999E-2</v>
      </c>
      <c r="BD10" s="36">
        <v>2.4299999999999999E-2</v>
      </c>
      <c r="BE10" s="49">
        <v>2.4250000000000001E-2</v>
      </c>
      <c r="BF10" s="57">
        <v>7.0710678120000005E-5</v>
      </c>
      <c r="BG10" s="36">
        <v>2.5499999999999998E-2</v>
      </c>
      <c r="BH10" s="36">
        <v>2.5100000000000001E-2</v>
      </c>
      <c r="BI10" s="49">
        <v>2.53E-2</v>
      </c>
      <c r="BJ10" s="49">
        <v>2.8284271250000003E-4</v>
      </c>
      <c r="BK10" s="36">
        <v>2.8500000000000001E-2</v>
      </c>
      <c r="BL10" s="36">
        <v>2.8899999999999999E-2</v>
      </c>
      <c r="BM10" s="49">
        <v>2.87E-2</v>
      </c>
      <c r="BN10" s="49">
        <v>2.8284271250000003E-4</v>
      </c>
      <c r="BO10" s="39">
        <v>3.4299999999999997E-2</v>
      </c>
      <c r="BP10" s="41">
        <v>3.3799999999999997E-2</v>
      </c>
    </row>
    <row r="11" spans="1:68" ht="15.75" customHeight="1" x14ac:dyDescent="0.2">
      <c r="A11" s="36" t="s">
        <v>114</v>
      </c>
      <c r="B11" s="368">
        <v>2.0000000000000001E-4</v>
      </c>
      <c r="C11" s="39">
        <v>2.0000000000000001E-4</v>
      </c>
      <c r="D11" s="36" t="s">
        <v>12</v>
      </c>
      <c r="E11" s="49">
        <v>2.0000000000000001E-4</v>
      </c>
      <c r="F11" s="49" t="s">
        <v>181</v>
      </c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57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>
        <v>2.0000000000000001E-4</v>
      </c>
      <c r="X11" s="36">
        <v>2.0000000000000001E-4</v>
      </c>
      <c r="Y11" s="49">
        <v>2.0000000000000001E-4</v>
      </c>
      <c r="Z11" s="57">
        <v>0</v>
      </c>
      <c r="AA11" s="39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57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9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57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6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</row>
    <row r="12" spans="1:68" ht="15.75" customHeight="1" x14ac:dyDescent="0.2">
      <c r="A12" s="36" t="s">
        <v>115</v>
      </c>
      <c r="B12" s="368">
        <v>2.5399999999999999E-2</v>
      </c>
      <c r="C12" s="39">
        <v>9.6746999999999996</v>
      </c>
      <c r="D12" s="36">
        <v>9.2288999999999994</v>
      </c>
      <c r="E12" s="49">
        <v>9.4518000000000004</v>
      </c>
      <c r="F12" s="49">
        <v>0.31522820309999999</v>
      </c>
      <c r="G12" s="36">
        <v>9.3249999999999993</v>
      </c>
      <c r="H12" s="36">
        <v>9.2924000000000007</v>
      </c>
      <c r="I12" s="49">
        <v>9.3087</v>
      </c>
      <c r="J12" s="57">
        <v>2.305168107E-2</v>
      </c>
      <c r="K12" s="36">
        <v>11.693300000000001</v>
      </c>
      <c r="L12" s="36">
        <v>12.7468</v>
      </c>
      <c r="M12" s="49">
        <v>12.220050000000001</v>
      </c>
      <c r="N12" s="49">
        <v>0.74493699400000002</v>
      </c>
      <c r="O12" s="36">
        <v>11.7896</v>
      </c>
      <c r="P12" s="36">
        <v>12.200200000000001</v>
      </c>
      <c r="Q12" s="49">
        <v>11.994899999999999</v>
      </c>
      <c r="R12" s="57">
        <v>0.29033804439999999</v>
      </c>
      <c r="S12" s="39">
        <v>13.438599999999999</v>
      </c>
      <c r="T12" s="36">
        <v>13.853</v>
      </c>
      <c r="U12" s="49">
        <v>13.645799999999999</v>
      </c>
      <c r="V12" s="49">
        <v>0.29302505010000002</v>
      </c>
      <c r="W12" s="36">
        <v>13.582100000000001</v>
      </c>
      <c r="X12" s="36">
        <v>13.488899999999999</v>
      </c>
      <c r="Y12" s="49">
        <v>13.535500000000001</v>
      </c>
      <c r="Z12" s="57">
        <v>6.5902352009999998E-2</v>
      </c>
      <c r="AA12" s="39">
        <v>23.3537</v>
      </c>
      <c r="AB12" s="36">
        <v>24.9221</v>
      </c>
      <c r="AC12" s="49">
        <v>24.137899999999998</v>
      </c>
      <c r="AD12" s="49">
        <v>1.109026276</v>
      </c>
      <c r="AE12" s="36">
        <v>23.494900000000001</v>
      </c>
      <c r="AF12" s="36">
        <v>23.687899999999999</v>
      </c>
      <c r="AG12" s="49">
        <v>23.5914</v>
      </c>
      <c r="AH12" s="57">
        <v>0.1364716088</v>
      </c>
      <c r="AI12" s="39">
        <v>354.57900000000001</v>
      </c>
      <c r="AJ12" s="36">
        <v>348.50920000000002</v>
      </c>
      <c r="AK12" s="49">
        <v>351.54410000000001</v>
      </c>
      <c r="AL12" s="49">
        <v>4.2919967400000001</v>
      </c>
      <c r="AM12" s="36">
        <v>353.09739999999999</v>
      </c>
      <c r="AN12" s="36">
        <v>338.31220000000002</v>
      </c>
      <c r="AO12" s="49">
        <v>345.70479999999998</v>
      </c>
      <c r="AP12" s="57">
        <v>10.454715180000001</v>
      </c>
      <c r="AQ12" s="39">
        <v>98.048000000000002</v>
      </c>
      <c r="AR12" s="36">
        <v>96.627499999999998</v>
      </c>
      <c r="AS12" s="49">
        <v>97.33775</v>
      </c>
      <c r="AT12" s="49">
        <v>1.0044451830000001</v>
      </c>
      <c r="AU12" s="36">
        <v>101.0103</v>
      </c>
      <c r="AV12" s="36">
        <v>99.603499999999997</v>
      </c>
      <c r="AW12" s="49">
        <v>100.3069</v>
      </c>
      <c r="AX12" s="57">
        <v>0.9947578198</v>
      </c>
      <c r="AY12" s="39">
        <v>90.228800000000007</v>
      </c>
      <c r="AZ12" s="36">
        <v>87.551699999999997</v>
      </c>
      <c r="BA12" s="49">
        <v>88.890249999999995</v>
      </c>
      <c r="BB12" s="49">
        <v>1.892995564</v>
      </c>
      <c r="BC12" s="36">
        <v>88.950400000000002</v>
      </c>
      <c r="BD12" s="36">
        <v>86.421099999999996</v>
      </c>
      <c r="BE12" s="49">
        <v>87.685749999999999</v>
      </c>
      <c r="BF12" s="57">
        <v>1.7884851820000001</v>
      </c>
      <c r="BG12" s="36">
        <v>67.531700000000001</v>
      </c>
      <c r="BH12" s="36">
        <v>66.095500000000001</v>
      </c>
      <c r="BI12" s="49">
        <v>66.813599999999994</v>
      </c>
      <c r="BJ12" s="49">
        <v>1.015546759</v>
      </c>
      <c r="BK12" s="36">
        <v>68.348699999999994</v>
      </c>
      <c r="BL12" s="36">
        <v>69.003100000000003</v>
      </c>
      <c r="BM12" s="49">
        <v>68.675899999999999</v>
      </c>
      <c r="BN12" s="49">
        <v>0.46273067759999997</v>
      </c>
      <c r="BO12" s="39">
        <v>31.965800000000002</v>
      </c>
      <c r="BP12" s="41">
        <v>32.169699999999999</v>
      </c>
    </row>
    <row r="13" spans="1:68" ht="15.75" customHeight="1" x14ac:dyDescent="0.2">
      <c r="A13" s="36" t="s">
        <v>116</v>
      </c>
      <c r="B13" s="368">
        <v>5.9999999999999995E-4</v>
      </c>
      <c r="C13" s="39" t="s">
        <v>12</v>
      </c>
      <c r="D13" s="36" t="s">
        <v>12</v>
      </c>
      <c r="E13" s="49" t="s">
        <v>181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 t="s">
        <v>12</v>
      </c>
      <c r="L13" s="36" t="s">
        <v>12</v>
      </c>
      <c r="M13" s="49" t="s">
        <v>181</v>
      </c>
      <c r="N13" s="49" t="s">
        <v>181</v>
      </c>
      <c r="O13" s="36" t="s">
        <v>12</v>
      </c>
      <c r="P13" s="36" t="s">
        <v>12</v>
      </c>
      <c r="Q13" s="49" t="s">
        <v>181</v>
      </c>
      <c r="R13" s="57" t="s">
        <v>181</v>
      </c>
      <c r="S13" s="39" t="s">
        <v>12</v>
      </c>
      <c r="T13" s="36" t="s">
        <v>12</v>
      </c>
      <c r="U13" s="49" t="s">
        <v>181</v>
      </c>
      <c r="V13" s="49" t="s">
        <v>181</v>
      </c>
      <c r="W13" s="36" t="s">
        <v>12</v>
      </c>
      <c r="X13" s="36" t="s">
        <v>12</v>
      </c>
      <c r="Y13" s="49" t="s">
        <v>181</v>
      </c>
      <c r="Z13" s="57" t="s">
        <v>181</v>
      </c>
      <c r="AA13" s="39">
        <v>1.1999999999999999E-3</v>
      </c>
      <c r="AB13" s="36">
        <v>1.1999999999999999E-3</v>
      </c>
      <c r="AC13" s="49">
        <v>1.1999999999999999E-3</v>
      </c>
      <c r="AD13" s="49">
        <v>0</v>
      </c>
      <c r="AE13" s="36">
        <v>1.6000000000000001E-3</v>
      </c>
      <c r="AF13" s="36">
        <v>1.1999999999999999E-3</v>
      </c>
      <c r="AG13" s="49">
        <v>1.4E-3</v>
      </c>
      <c r="AH13" s="57">
        <v>2.8284271250000003E-4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9" t="s">
        <v>12</v>
      </c>
      <c r="AR13" s="36" t="s">
        <v>12</v>
      </c>
      <c r="AS13" s="49" t="s">
        <v>181</v>
      </c>
      <c r="AT13" s="49" t="s">
        <v>181</v>
      </c>
      <c r="AU13" s="36" t="s">
        <v>12</v>
      </c>
      <c r="AV13" s="36" t="s">
        <v>12</v>
      </c>
      <c r="AW13" s="49" t="s">
        <v>181</v>
      </c>
      <c r="AX13" s="57" t="s">
        <v>181</v>
      </c>
      <c r="AY13" s="39" t="s">
        <v>12</v>
      </c>
      <c r="AZ13" s="36" t="s">
        <v>12</v>
      </c>
      <c r="BA13" s="49" t="s">
        <v>181</v>
      </c>
      <c r="BB13" s="49" t="s">
        <v>181</v>
      </c>
      <c r="BC13" s="36" t="s">
        <v>12</v>
      </c>
      <c r="BD13" s="36" t="s">
        <v>12</v>
      </c>
      <c r="BE13" s="49" t="s">
        <v>181</v>
      </c>
      <c r="BF13" s="57" t="s">
        <v>181</v>
      </c>
      <c r="BG13" s="36" t="s">
        <v>12</v>
      </c>
      <c r="BH13" s="36" t="s">
        <v>12</v>
      </c>
      <c r="BI13" s="49" t="s">
        <v>181</v>
      </c>
      <c r="BJ13" s="49" t="s">
        <v>181</v>
      </c>
      <c r="BK13" s="36" t="s">
        <v>12</v>
      </c>
      <c r="BL13" s="36" t="s">
        <v>12</v>
      </c>
      <c r="BM13" s="49" t="s">
        <v>181</v>
      </c>
      <c r="BN13" s="49" t="s">
        <v>181</v>
      </c>
      <c r="BO13" s="39" t="s">
        <v>12</v>
      </c>
      <c r="BP13" s="41" t="s">
        <v>12</v>
      </c>
    </row>
    <row r="14" spans="1:68" ht="15.75" customHeight="1" x14ac:dyDescent="0.2">
      <c r="A14" s="36" t="s">
        <v>119</v>
      </c>
      <c r="B14" s="368">
        <v>5.7000000000000002E-3</v>
      </c>
      <c r="C14" s="39" t="s">
        <v>12</v>
      </c>
      <c r="D14" s="36" t="s">
        <v>12</v>
      </c>
      <c r="E14" s="49" t="s">
        <v>181</v>
      </c>
      <c r="F14" s="49" t="s">
        <v>181</v>
      </c>
      <c r="G14" s="36" t="s">
        <v>12</v>
      </c>
      <c r="H14" s="36" t="s">
        <v>12</v>
      </c>
      <c r="I14" s="49" t="s">
        <v>181</v>
      </c>
      <c r="J14" s="57" t="s">
        <v>181</v>
      </c>
      <c r="K14" s="36" t="s">
        <v>12</v>
      </c>
      <c r="L14" s="36" t="s">
        <v>12</v>
      </c>
      <c r="M14" s="49" t="s">
        <v>181</v>
      </c>
      <c r="N14" s="49" t="s">
        <v>181</v>
      </c>
      <c r="O14" s="36" t="s">
        <v>12</v>
      </c>
      <c r="P14" s="36" t="s">
        <v>12</v>
      </c>
      <c r="Q14" s="49" t="s">
        <v>181</v>
      </c>
      <c r="R14" s="57" t="s">
        <v>181</v>
      </c>
      <c r="S14" s="39" t="s">
        <v>12</v>
      </c>
      <c r="T14" s="36" t="s">
        <v>12</v>
      </c>
      <c r="U14" s="49" t="s">
        <v>181</v>
      </c>
      <c r="V14" s="49" t="s">
        <v>181</v>
      </c>
      <c r="W14" s="36">
        <v>6.6E-3</v>
      </c>
      <c r="X14" s="36">
        <v>7.1000000000000004E-3</v>
      </c>
      <c r="Y14" s="49">
        <v>6.8500000000000002E-3</v>
      </c>
      <c r="Z14" s="57">
        <v>3.5355339059999998E-4</v>
      </c>
      <c r="AA14" s="39">
        <v>2.3800000000000002E-2</v>
      </c>
      <c r="AB14" s="36">
        <v>9.5999999999999992E-3</v>
      </c>
      <c r="AC14" s="49">
        <v>1.67E-2</v>
      </c>
      <c r="AD14" s="49">
        <v>1.004091629E-2</v>
      </c>
      <c r="AE14" s="36">
        <v>3.15E-2</v>
      </c>
      <c r="AF14" s="36">
        <v>3.2500000000000001E-2</v>
      </c>
      <c r="AG14" s="49">
        <v>3.2000000000000001E-2</v>
      </c>
      <c r="AH14" s="57">
        <v>7.0710678119999997E-4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 t="s">
        <v>12</v>
      </c>
      <c r="AO14" s="49" t="s">
        <v>181</v>
      </c>
      <c r="AP14" s="57" t="s">
        <v>181</v>
      </c>
      <c r="AQ14" s="39">
        <v>1.9900000000000001E-2</v>
      </c>
      <c r="AR14" s="36">
        <v>1.9099999999999999E-2</v>
      </c>
      <c r="AS14" s="49">
        <v>1.95E-2</v>
      </c>
      <c r="AT14" s="49">
        <v>5.6568542489999997E-4</v>
      </c>
      <c r="AU14" s="36">
        <v>2.8799999999999999E-2</v>
      </c>
      <c r="AV14" s="36">
        <v>2.9000000000000001E-2</v>
      </c>
      <c r="AW14" s="49">
        <v>2.8899999999999999E-2</v>
      </c>
      <c r="AX14" s="57">
        <v>1.414213562E-4</v>
      </c>
      <c r="AY14" s="39">
        <v>1.01E-2</v>
      </c>
      <c r="AZ14" s="36">
        <v>1.0200000000000001E-2</v>
      </c>
      <c r="BA14" s="49">
        <v>1.0149999999999999E-2</v>
      </c>
      <c r="BB14" s="49">
        <v>7.0710678120000005E-5</v>
      </c>
      <c r="BC14" s="36">
        <v>1.7500000000000002E-2</v>
      </c>
      <c r="BD14" s="36">
        <v>1.7899999999999999E-2</v>
      </c>
      <c r="BE14" s="49">
        <v>1.77E-2</v>
      </c>
      <c r="BF14" s="57">
        <v>2.8284271250000003E-4</v>
      </c>
      <c r="BG14" s="36">
        <v>7.3000000000000001E-3</v>
      </c>
      <c r="BH14" s="36">
        <v>8.8999999999999999E-3</v>
      </c>
      <c r="BI14" s="49">
        <v>8.0999999999999996E-3</v>
      </c>
      <c r="BJ14" s="49">
        <v>1.1313708500000001E-3</v>
      </c>
      <c r="BK14" s="36">
        <v>1.9199999999999998E-2</v>
      </c>
      <c r="BL14" s="36">
        <v>1.8499999999999999E-2</v>
      </c>
      <c r="BM14" s="49">
        <v>1.8849999999999999E-2</v>
      </c>
      <c r="BN14" s="49">
        <v>4.9497474680000001E-4</v>
      </c>
      <c r="BO14" s="39">
        <v>0.10150000000000001</v>
      </c>
      <c r="BP14" s="41">
        <v>0.1047</v>
      </c>
    </row>
    <row r="15" spans="1:68" ht="15.75" customHeight="1" x14ac:dyDescent="0.2">
      <c r="A15" s="36" t="s">
        <v>118</v>
      </c>
      <c r="B15" s="368">
        <v>6.9999999999999999E-4</v>
      </c>
      <c r="C15" s="39" t="s">
        <v>12</v>
      </c>
      <c r="D15" s="36" t="s">
        <v>12</v>
      </c>
      <c r="E15" s="49" t="s">
        <v>181</v>
      </c>
      <c r="F15" s="49" t="s">
        <v>181</v>
      </c>
      <c r="G15" s="36">
        <v>6.9999999999999999E-4</v>
      </c>
      <c r="H15" s="36" t="s">
        <v>12</v>
      </c>
      <c r="I15" s="49">
        <v>6.9999999999999999E-4</v>
      </c>
      <c r="J15" s="57" t="s">
        <v>181</v>
      </c>
      <c r="K15" s="36" t="s">
        <v>12</v>
      </c>
      <c r="L15" s="36">
        <v>8.9999999999999998E-4</v>
      </c>
      <c r="M15" s="49">
        <v>8.9999999999999998E-4</v>
      </c>
      <c r="N15" s="49" t="s">
        <v>181</v>
      </c>
      <c r="O15" s="36" t="s">
        <v>12</v>
      </c>
      <c r="P15" s="36" t="s">
        <v>12</v>
      </c>
      <c r="Q15" s="49" t="s">
        <v>181</v>
      </c>
      <c r="R15" s="57" t="s">
        <v>181</v>
      </c>
      <c r="S15" s="39">
        <v>6.9999999999999999E-4</v>
      </c>
      <c r="T15" s="36">
        <v>8.0000000000000004E-4</v>
      </c>
      <c r="U15" s="49">
        <v>7.5000000000000002E-4</v>
      </c>
      <c r="V15" s="49">
        <v>7.0710678120000005E-5</v>
      </c>
      <c r="W15" s="36" t="s">
        <v>12</v>
      </c>
      <c r="X15" s="36">
        <v>1E-3</v>
      </c>
      <c r="Y15" s="49">
        <v>1E-3</v>
      </c>
      <c r="Z15" s="57" t="s">
        <v>181</v>
      </c>
      <c r="AA15" s="39">
        <v>8.9999999999999998E-4</v>
      </c>
      <c r="AB15" s="36" t="s">
        <v>12</v>
      </c>
      <c r="AC15" s="49">
        <v>8.9999999999999998E-4</v>
      </c>
      <c r="AD15" s="49" t="s">
        <v>181</v>
      </c>
      <c r="AE15" s="36">
        <v>8.0000000000000004E-4</v>
      </c>
      <c r="AF15" s="36">
        <v>8.9999999999999998E-4</v>
      </c>
      <c r="AG15" s="49">
        <v>8.4999999999999995E-4</v>
      </c>
      <c r="AH15" s="57">
        <v>7.0710678120000005E-5</v>
      </c>
      <c r="AI15" s="39" t="s">
        <v>12</v>
      </c>
      <c r="AJ15" s="36">
        <v>1.1000000000000001E-3</v>
      </c>
      <c r="AK15" s="49">
        <v>1.1000000000000001E-3</v>
      </c>
      <c r="AL15" s="49" t="s">
        <v>181</v>
      </c>
      <c r="AM15" s="36">
        <v>1.2999999999999999E-3</v>
      </c>
      <c r="AN15" s="36">
        <v>1.8E-3</v>
      </c>
      <c r="AO15" s="49">
        <v>1.5499999999999999E-3</v>
      </c>
      <c r="AP15" s="57">
        <v>3.5355339059999998E-4</v>
      </c>
      <c r="AQ15" s="39">
        <v>1.1999999999999999E-3</v>
      </c>
      <c r="AR15" s="36">
        <v>1.1000000000000001E-3</v>
      </c>
      <c r="AS15" s="49">
        <v>1.15E-3</v>
      </c>
      <c r="AT15" s="49">
        <v>7.0710678120000005E-5</v>
      </c>
      <c r="AU15" s="36">
        <v>1E-3</v>
      </c>
      <c r="AV15" s="36">
        <v>8.9999999999999998E-4</v>
      </c>
      <c r="AW15" s="49">
        <v>9.5E-4</v>
      </c>
      <c r="AX15" s="57">
        <v>7.0710678120000005E-5</v>
      </c>
      <c r="AY15" s="39">
        <v>1E-3</v>
      </c>
      <c r="AZ15" s="36">
        <v>8.9999999999999998E-4</v>
      </c>
      <c r="BA15" s="49">
        <v>9.5E-4</v>
      </c>
      <c r="BB15" s="49">
        <v>7.0710678120000005E-5</v>
      </c>
      <c r="BC15" s="36" t="s">
        <v>12</v>
      </c>
      <c r="BD15" s="36">
        <v>8.0000000000000004E-4</v>
      </c>
      <c r="BE15" s="49">
        <v>8.0000000000000004E-4</v>
      </c>
      <c r="BF15" s="57" t="s">
        <v>181</v>
      </c>
      <c r="BG15" s="36">
        <v>6.9999999999999999E-4</v>
      </c>
      <c r="BH15" s="36">
        <v>1.1000000000000001E-3</v>
      </c>
      <c r="BI15" s="49">
        <v>8.9999999999999998E-4</v>
      </c>
      <c r="BJ15" s="49">
        <v>2.8284271250000003E-4</v>
      </c>
      <c r="BK15" s="36">
        <v>1.4E-3</v>
      </c>
      <c r="BL15" s="36">
        <v>1.2999999999999999E-3</v>
      </c>
      <c r="BM15" s="49">
        <v>1.3500000000000001E-3</v>
      </c>
      <c r="BN15" s="49">
        <v>7.0710678120000005E-5</v>
      </c>
      <c r="BO15" s="39">
        <v>8.0000000000000004E-4</v>
      </c>
      <c r="BP15" s="41" t="s">
        <v>12</v>
      </c>
    </row>
    <row r="16" spans="1:68" ht="15.75" customHeight="1" x14ac:dyDescent="0.2">
      <c r="A16" s="36" t="s">
        <v>120</v>
      </c>
      <c r="B16" s="368">
        <v>1.6000000000000001E-3</v>
      </c>
      <c r="C16" s="39">
        <v>5.1000000000000004E-3</v>
      </c>
      <c r="D16" s="36">
        <v>4.1999999999999997E-3</v>
      </c>
      <c r="E16" s="49">
        <v>4.6499999999999996E-3</v>
      </c>
      <c r="F16" s="49">
        <v>6.3639610310000001E-4</v>
      </c>
      <c r="G16" s="36">
        <v>3.1600000000000003E-2</v>
      </c>
      <c r="H16" s="36">
        <v>2.3099999999999999E-2</v>
      </c>
      <c r="I16" s="49">
        <v>2.7349999999999999E-2</v>
      </c>
      <c r="J16" s="57">
        <v>6.0104076399999998E-3</v>
      </c>
      <c r="K16" s="36">
        <v>2.3800000000000002E-2</v>
      </c>
      <c r="L16" s="36">
        <v>2.3099999999999999E-2</v>
      </c>
      <c r="M16" s="49">
        <v>2.3449999999999999E-2</v>
      </c>
      <c r="N16" s="49">
        <v>4.9497474680000001E-4</v>
      </c>
      <c r="O16" s="36">
        <v>7.6499999999999999E-2</v>
      </c>
      <c r="P16" s="36">
        <v>7.8399999999999997E-2</v>
      </c>
      <c r="Q16" s="49">
        <v>7.7450000000000005E-2</v>
      </c>
      <c r="R16" s="57">
        <v>1.343502884E-3</v>
      </c>
      <c r="S16" s="39">
        <v>7.7499999999999999E-2</v>
      </c>
      <c r="T16" s="36">
        <v>7.0199999999999999E-2</v>
      </c>
      <c r="U16" s="49">
        <v>7.3849999999999999E-2</v>
      </c>
      <c r="V16" s="49">
        <v>5.1618795029999996E-3</v>
      </c>
      <c r="W16" s="36">
        <v>0.34499999999999997</v>
      </c>
      <c r="X16" s="36">
        <v>0.33379999999999999</v>
      </c>
      <c r="Y16" s="49">
        <v>0.33939999999999998</v>
      </c>
      <c r="Z16" s="57">
        <v>7.9195959489999999E-3</v>
      </c>
      <c r="AA16" s="39">
        <v>1.26E-2</v>
      </c>
      <c r="AB16" s="36">
        <v>7.6E-3</v>
      </c>
      <c r="AC16" s="49">
        <v>1.01E-2</v>
      </c>
      <c r="AD16" s="49">
        <v>3.5355339059999998E-3</v>
      </c>
      <c r="AE16" s="36">
        <v>0.13539999999999999</v>
      </c>
      <c r="AF16" s="36">
        <v>0.14000000000000001</v>
      </c>
      <c r="AG16" s="49">
        <v>0.13769999999999999</v>
      </c>
      <c r="AH16" s="57">
        <v>3.2526911929999999E-3</v>
      </c>
      <c r="AI16" s="39" t="s">
        <v>12</v>
      </c>
      <c r="AJ16" s="36">
        <v>2E-3</v>
      </c>
      <c r="AK16" s="49">
        <v>2E-3</v>
      </c>
      <c r="AL16" s="49" t="s">
        <v>181</v>
      </c>
      <c r="AM16" s="36">
        <v>0.54749999999999999</v>
      </c>
      <c r="AN16" s="36">
        <v>0.52980000000000005</v>
      </c>
      <c r="AO16" s="49">
        <v>0.53864999999999996</v>
      </c>
      <c r="AP16" s="57">
        <v>1.251579003E-2</v>
      </c>
      <c r="AQ16" s="39">
        <v>1.3100000000000001E-2</v>
      </c>
      <c r="AR16" s="36">
        <v>5.0000000000000001E-3</v>
      </c>
      <c r="AS16" s="49">
        <v>9.0500000000000008E-3</v>
      </c>
      <c r="AT16" s="49">
        <v>5.7275649279999999E-3</v>
      </c>
      <c r="AU16" s="36">
        <v>0.1938</v>
      </c>
      <c r="AV16" s="36">
        <v>0.19170000000000001</v>
      </c>
      <c r="AW16" s="49">
        <v>0.19275</v>
      </c>
      <c r="AX16" s="57">
        <v>1.48492424E-3</v>
      </c>
      <c r="AY16" s="39">
        <v>1.24E-2</v>
      </c>
      <c r="AZ16" s="36">
        <v>1.3100000000000001E-2</v>
      </c>
      <c r="BA16" s="49">
        <v>1.2749999999999999E-2</v>
      </c>
      <c r="BB16" s="49">
        <v>4.9497474680000001E-4</v>
      </c>
      <c r="BC16" s="36">
        <v>0.1462</v>
      </c>
      <c r="BD16" s="36">
        <v>0.14979999999999999</v>
      </c>
      <c r="BE16" s="49">
        <v>0.14799999999999999</v>
      </c>
      <c r="BF16" s="57">
        <v>2.5455844120000001E-3</v>
      </c>
      <c r="BG16" s="36">
        <v>6.4000000000000003E-3</v>
      </c>
      <c r="BH16" s="36">
        <v>6.4999999999999997E-3</v>
      </c>
      <c r="BI16" s="49">
        <v>6.45E-3</v>
      </c>
      <c r="BJ16" s="49">
        <v>7.0710678120000005E-5</v>
      </c>
      <c r="BK16" s="36">
        <v>0.58089999999999997</v>
      </c>
      <c r="BL16" s="36">
        <v>0.61009999999999998</v>
      </c>
      <c r="BM16" s="49">
        <v>0.59550000000000003</v>
      </c>
      <c r="BN16" s="49">
        <v>2.0647518010000001E-2</v>
      </c>
      <c r="BO16" s="39" t="s">
        <v>12</v>
      </c>
      <c r="BP16" s="41">
        <v>4.3E-3</v>
      </c>
    </row>
    <row r="17" spans="1:68" ht="15.75" customHeight="1" x14ac:dyDescent="0.2">
      <c r="A17" s="36" t="s">
        <v>121</v>
      </c>
      <c r="B17" s="368">
        <v>0.1081</v>
      </c>
      <c r="C17" s="39">
        <v>1.1277999999999999</v>
      </c>
      <c r="D17" s="36">
        <v>1.1349</v>
      </c>
      <c r="E17" s="49">
        <v>1.1313500000000001</v>
      </c>
      <c r="F17" s="49">
        <v>5.0204581459999996E-3</v>
      </c>
      <c r="G17" s="36">
        <v>1.1500999999999999</v>
      </c>
      <c r="H17" s="36">
        <v>1.0284</v>
      </c>
      <c r="I17" s="49">
        <v>1.0892500000000001</v>
      </c>
      <c r="J17" s="57">
        <v>8.6054895270000001E-2</v>
      </c>
      <c r="K17" s="36">
        <v>1.2653000000000001</v>
      </c>
      <c r="L17" s="36">
        <v>1.2542</v>
      </c>
      <c r="M17" s="49">
        <v>1.2597499999999999</v>
      </c>
      <c r="N17" s="49">
        <v>7.8488852710000001E-3</v>
      </c>
      <c r="O17" s="36">
        <v>1.1644000000000001</v>
      </c>
      <c r="P17" s="36">
        <v>1.2116</v>
      </c>
      <c r="Q17" s="49">
        <v>1.1879999999999999</v>
      </c>
      <c r="R17" s="57">
        <v>3.3375440069999998E-2</v>
      </c>
      <c r="S17" s="39">
        <v>1.5579000000000001</v>
      </c>
      <c r="T17" s="36">
        <v>1.6045</v>
      </c>
      <c r="U17" s="49">
        <v>1.5811999999999999</v>
      </c>
      <c r="V17" s="49">
        <v>3.2951175999999999E-2</v>
      </c>
      <c r="W17" s="36">
        <v>1.6400999999999999</v>
      </c>
      <c r="X17" s="36">
        <v>1.6662999999999999</v>
      </c>
      <c r="Y17" s="49">
        <v>1.6532</v>
      </c>
      <c r="Z17" s="57">
        <v>1.8526197670000001E-2</v>
      </c>
      <c r="AA17" s="39">
        <v>2.2677</v>
      </c>
      <c r="AB17" s="36">
        <v>2.1303000000000001</v>
      </c>
      <c r="AC17" s="49">
        <v>2.1989999999999998</v>
      </c>
      <c r="AD17" s="49">
        <v>9.715647174E-2</v>
      </c>
      <c r="AE17" s="36">
        <v>2.1093000000000002</v>
      </c>
      <c r="AF17" s="36">
        <v>2.2793999999999999</v>
      </c>
      <c r="AG17" s="49">
        <v>2.19435</v>
      </c>
      <c r="AH17" s="57">
        <v>0.1202788635</v>
      </c>
      <c r="AI17" s="39">
        <v>8.4184000000000001</v>
      </c>
      <c r="AJ17" s="36">
        <v>8.0564999999999998</v>
      </c>
      <c r="AK17" s="49">
        <v>8.2374500000000008</v>
      </c>
      <c r="AL17" s="49">
        <v>0.2559019441</v>
      </c>
      <c r="AM17" s="36">
        <v>8.5258000000000003</v>
      </c>
      <c r="AN17" s="36">
        <v>8.5129999999999999</v>
      </c>
      <c r="AO17" s="49">
        <v>8.5193999999999992</v>
      </c>
      <c r="AP17" s="57">
        <v>9.0509667990000004E-3</v>
      </c>
      <c r="AQ17" s="39">
        <v>3.6709999999999998</v>
      </c>
      <c r="AR17" s="36">
        <v>3.758</v>
      </c>
      <c r="AS17" s="49">
        <v>3.7145000000000001</v>
      </c>
      <c r="AT17" s="49">
        <v>6.151828996E-2</v>
      </c>
      <c r="AU17" s="36">
        <v>3.5979000000000001</v>
      </c>
      <c r="AV17" s="36">
        <v>3.6413000000000002</v>
      </c>
      <c r="AW17" s="49">
        <v>3.6196000000000002</v>
      </c>
      <c r="AX17" s="57">
        <v>3.0688434300000001E-2</v>
      </c>
      <c r="AY17" s="39">
        <v>3.4563000000000001</v>
      </c>
      <c r="AZ17" s="36">
        <v>3.4041000000000001</v>
      </c>
      <c r="BA17" s="49">
        <v>3.4302000000000001</v>
      </c>
      <c r="BB17" s="49">
        <v>3.6910973979999998E-2</v>
      </c>
      <c r="BC17" s="36">
        <v>3.4531999999999998</v>
      </c>
      <c r="BD17" s="36">
        <v>3.5089999999999999</v>
      </c>
      <c r="BE17" s="49">
        <v>3.4811000000000001</v>
      </c>
      <c r="BF17" s="57">
        <v>3.945655839E-2</v>
      </c>
      <c r="BG17" s="36">
        <v>5.6748000000000003</v>
      </c>
      <c r="BH17" s="36">
        <v>5.4306000000000001</v>
      </c>
      <c r="BI17" s="49">
        <v>5.5526999999999997</v>
      </c>
      <c r="BJ17" s="49">
        <v>0.17267547599999999</v>
      </c>
      <c r="BK17" s="36">
        <v>5.6830999999999996</v>
      </c>
      <c r="BL17" s="36">
        <v>5.6542000000000003</v>
      </c>
      <c r="BM17" s="49">
        <v>5.6686500000000004</v>
      </c>
      <c r="BN17" s="49">
        <v>2.0435385980000002E-2</v>
      </c>
      <c r="BO17" s="39">
        <v>2.6823999999999999</v>
      </c>
      <c r="BP17" s="41">
        <v>2.4702999999999999</v>
      </c>
    </row>
    <row r="18" spans="1:68" ht="15.75" customHeight="1" x14ac:dyDescent="0.2">
      <c r="A18" s="36" t="s">
        <v>122</v>
      </c>
      <c r="B18" s="368">
        <v>4.8999999999999998E-3</v>
      </c>
      <c r="C18" s="39" t="s">
        <v>12</v>
      </c>
      <c r="D18" s="36" t="s">
        <v>12</v>
      </c>
      <c r="E18" s="49" t="s">
        <v>181</v>
      </c>
      <c r="F18" s="49" t="s">
        <v>181</v>
      </c>
      <c r="G18" s="36" t="s">
        <v>12</v>
      </c>
      <c r="H18" s="36" t="s">
        <v>12</v>
      </c>
      <c r="I18" s="49" t="s">
        <v>181</v>
      </c>
      <c r="J18" s="57" t="s">
        <v>181</v>
      </c>
      <c r="K18" s="36" t="s">
        <v>12</v>
      </c>
      <c r="L18" s="36" t="s">
        <v>12</v>
      </c>
      <c r="M18" s="49" t="s">
        <v>181</v>
      </c>
      <c r="N18" s="49" t="s">
        <v>181</v>
      </c>
      <c r="O18" s="36" t="s">
        <v>12</v>
      </c>
      <c r="P18" s="36" t="s">
        <v>12</v>
      </c>
      <c r="Q18" s="49" t="s">
        <v>181</v>
      </c>
      <c r="R18" s="57" t="s">
        <v>181</v>
      </c>
      <c r="S18" s="39" t="s">
        <v>12</v>
      </c>
      <c r="T18" s="36" t="s">
        <v>12</v>
      </c>
      <c r="U18" s="49" t="s">
        <v>181</v>
      </c>
      <c r="V18" s="49" t="s">
        <v>181</v>
      </c>
      <c r="W18" s="36" t="s">
        <v>12</v>
      </c>
      <c r="X18" s="36" t="s">
        <v>12</v>
      </c>
      <c r="Y18" s="49" t="s">
        <v>181</v>
      </c>
      <c r="Z18" s="57" t="s">
        <v>181</v>
      </c>
      <c r="AA18" s="39" t="s">
        <v>12</v>
      </c>
      <c r="AB18" s="36" t="s">
        <v>12</v>
      </c>
      <c r="AC18" s="49" t="s">
        <v>181</v>
      </c>
      <c r="AD18" s="49" t="s">
        <v>181</v>
      </c>
      <c r="AE18" s="36" t="s">
        <v>12</v>
      </c>
      <c r="AF18" s="36">
        <v>5.1000000000000004E-3</v>
      </c>
      <c r="AG18" s="49">
        <v>5.1000000000000004E-3</v>
      </c>
      <c r="AH18" s="57" t="s">
        <v>181</v>
      </c>
      <c r="AI18" s="39">
        <v>3.39E-2</v>
      </c>
      <c r="AJ18" s="36">
        <v>3.2899999999999999E-2</v>
      </c>
      <c r="AK18" s="49">
        <v>3.3399999999999999E-2</v>
      </c>
      <c r="AL18" s="49">
        <v>7.0710678119999997E-4</v>
      </c>
      <c r="AM18" s="36">
        <v>3.2300000000000002E-2</v>
      </c>
      <c r="AN18" s="36">
        <v>3.3099999999999997E-2</v>
      </c>
      <c r="AO18" s="49">
        <v>3.27E-2</v>
      </c>
      <c r="AP18" s="57">
        <v>5.6568542489999997E-4</v>
      </c>
      <c r="AQ18" s="39">
        <v>1.09E-2</v>
      </c>
      <c r="AR18" s="36">
        <v>1.12E-2</v>
      </c>
      <c r="AS18" s="49">
        <v>1.1050000000000001E-2</v>
      </c>
      <c r="AT18" s="49">
        <v>2.1213203439999999E-4</v>
      </c>
      <c r="AU18" s="36">
        <v>1.0500000000000001E-2</v>
      </c>
      <c r="AV18" s="36">
        <v>0.01</v>
      </c>
      <c r="AW18" s="49">
        <v>1.025E-2</v>
      </c>
      <c r="AX18" s="57">
        <v>3.5355339059999998E-4</v>
      </c>
      <c r="AY18" s="39">
        <v>8.2000000000000007E-3</v>
      </c>
      <c r="AZ18" s="36">
        <v>9.5999999999999992E-3</v>
      </c>
      <c r="BA18" s="49">
        <v>8.8999999999999999E-3</v>
      </c>
      <c r="BB18" s="49">
        <v>9.899494937000001E-4</v>
      </c>
      <c r="BC18" s="36">
        <v>7.3000000000000001E-3</v>
      </c>
      <c r="BD18" s="36">
        <v>8.3999999999999995E-3</v>
      </c>
      <c r="BE18" s="49">
        <v>7.8499999999999993E-3</v>
      </c>
      <c r="BF18" s="57">
        <v>7.7781745930000003E-4</v>
      </c>
      <c r="BG18" s="36">
        <v>7.7000000000000002E-3</v>
      </c>
      <c r="BH18" s="36">
        <v>7.9000000000000008E-3</v>
      </c>
      <c r="BI18" s="49">
        <v>7.7999999999999996E-3</v>
      </c>
      <c r="BJ18" s="49">
        <v>1.414213562E-4</v>
      </c>
      <c r="BK18" s="36">
        <v>8.3999999999999995E-3</v>
      </c>
      <c r="BL18" s="36">
        <v>8.0999999999999996E-3</v>
      </c>
      <c r="BM18" s="49">
        <v>8.2500000000000004E-3</v>
      </c>
      <c r="BN18" s="49">
        <v>2.1213203439999999E-4</v>
      </c>
      <c r="BO18" s="39">
        <v>1.34E-2</v>
      </c>
      <c r="BP18" s="41">
        <v>1.2699999999999999E-2</v>
      </c>
    </row>
    <row r="19" spans="1:68" ht="15.75" customHeight="1" x14ac:dyDescent="0.2">
      <c r="A19" s="36" t="s">
        <v>123</v>
      </c>
      <c r="B19" s="368">
        <v>4.4000000000000003E-3</v>
      </c>
      <c r="C19" s="39">
        <v>3.0735000000000001</v>
      </c>
      <c r="D19" s="36">
        <v>3.0764999999999998</v>
      </c>
      <c r="E19" s="49">
        <v>3.0750000000000002</v>
      </c>
      <c r="F19" s="49">
        <v>2.1213203439999998E-3</v>
      </c>
      <c r="G19" s="36">
        <v>3.0781999999999998</v>
      </c>
      <c r="H19" s="36">
        <v>2.9754999999999998</v>
      </c>
      <c r="I19" s="49">
        <v>3.02685</v>
      </c>
      <c r="J19" s="57">
        <v>7.2619866429999999E-2</v>
      </c>
      <c r="K19" s="36">
        <v>3.9651000000000001</v>
      </c>
      <c r="L19" s="36">
        <v>4.0434999999999999</v>
      </c>
      <c r="M19" s="49">
        <v>4.0042999999999997</v>
      </c>
      <c r="N19" s="49">
        <v>5.5437171649999999E-2</v>
      </c>
      <c r="O19" s="36">
        <v>3.9253</v>
      </c>
      <c r="P19" s="36">
        <v>3.9762</v>
      </c>
      <c r="Q19" s="49">
        <v>3.9507500000000002</v>
      </c>
      <c r="R19" s="57">
        <v>3.5991735160000003E-2</v>
      </c>
      <c r="S19" s="39">
        <v>4.5305</v>
      </c>
      <c r="T19" s="36">
        <v>4.5105000000000004</v>
      </c>
      <c r="U19" s="49">
        <v>4.5205000000000002</v>
      </c>
      <c r="V19" s="49">
        <v>1.4142135619999999E-2</v>
      </c>
      <c r="W19" s="36">
        <v>4.4996</v>
      </c>
      <c r="X19" s="36">
        <v>4.5242000000000004</v>
      </c>
      <c r="Y19" s="49">
        <v>4.5118999999999998</v>
      </c>
      <c r="Z19" s="57">
        <v>1.7394826820000001E-2</v>
      </c>
      <c r="AA19" s="39">
        <v>7.8223000000000003</v>
      </c>
      <c r="AB19" s="36">
        <v>7.9573</v>
      </c>
      <c r="AC19" s="49">
        <v>7.8898000000000001</v>
      </c>
      <c r="AD19" s="49">
        <v>9.5459415460000002E-2</v>
      </c>
      <c r="AE19" s="36">
        <v>7.8106</v>
      </c>
      <c r="AF19" s="36">
        <v>7.9071999999999996</v>
      </c>
      <c r="AG19" s="49">
        <v>7.8589000000000002</v>
      </c>
      <c r="AH19" s="57">
        <v>6.8306515060000003E-2</v>
      </c>
      <c r="AI19" s="39">
        <v>69.411799999999999</v>
      </c>
      <c r="AJ19" s="36">
        <v>68.1233</v>
      </c>
      <c r="AK19" s="49">
        <v>68.76755</v>
      </c>
      <c r="AL19" s="49">
        <v>0.91110708760000003</v>
      </c>
      <c r="AM19" s="36">
        <v>69.321200000000005</v>
      </c>
      <c r="AN19" s="36">
        <v>69.975099999999998</v>
      </c>
      <c r="AO19" s="49">
        <v>69.648150000000001</v>
      </c>
      <c r="AP19" s="57">
        <v>0.46237712419999999</v>
      </c>
      <c r="AQ19" s="39">
        <v>21.206199999999999</v>
      </c>
      <c r="AR19" s="36">
        <v>21.127300000000002</v>
      </c>
      <c r="AS19" s="49">
        <v>21.16675</v>
      </c>
      <c r="AT19" s="49">
        <v>5.5790725040000003E-2</v>
      </c>
      <c r="AU19" s="36">
        <v>21.283799999999999</v>
      </c>
      <c r="AV19" s="36">
        <v>21.337</v>
      </c>
      <c r="AW19" s="49">
        <v>21.310400000000001</v>
      </c>
      <c r="AX19" s="57">
        <v>3.7618080759999999E-2</v>
      </c>
      <c r="AY19" s="39">
        <v>20.139700000000001</v>
      </c>
      <c r="AZ19" s="36">
        <v>20.298100000000002</v>
      </c>
      <c r="BA19" s="49">
        <v>20.218900000000001</v>
      </c>
      <c r="BB19" s="49">
        <v>0.1120057141</v>
      </c>
      <c r="BC19" s="36">
        <v>20.213200000000001</v>
      </c>
      <c r="BD19" s="36">
        <v>20.370200000000001</v>
      </c>
      <c r="BE19" s="49">
        <v>20.291699999999999</v>
      </c>
      <c r="BF19" s="57">
        <v>0.1110157646</v>
      </c>
      <c r="BG19" s="36">
        <v>22.294599999999999</v>
      </c>
      <c r="BH19" s="36">
        <v>22.598500000000001</v>
      </c>
      <c r="BI19" s="49">
        <v>22.446549999999998</v>
      </c>
      <c r="BJ19" s="49">
        <v>0.2148897508</v>
      </c>
      <c r="BK19" s="36">
        <v>22.611599999999999</v>
      </c>
      <c r="BL19" s="36">
        <v>22.6083</v>
      </c>
      <c r="BM19" s="49">
        <v>22.609950000000001</v>
      </c>
      <c r="BN19" s="49">
        <v>2.333452378E-3</v>
      </c>
      <c r="BO19" s="39">
        <v>7.5517000000000003</v>
      </c>
      <c r="BP19" s="41">
        <v>7.4852999999999996</v>
      </c>
    </row>
    <row r="20" spans="1:68" ht="15.75" customHeight="1" x14ac:dyDescent="0.2">
      <c r="A20" s="36" t="s">
        <v>124</v>
      </c>
      <c r="B20" s="368">
        <v>2.0299999999999999E-2</v>
      </c>
      <c r="C20" s="39">
        <v>3.0101</v>
      </c>
      <c r="D20" s="36">
        <v>3.0564</v>
      </c>
      <c r="E20" s="49">
        <v>3.0332499999999998</v>
      </c>
      <c r="F20" s="49">
        <v>3.2739043969999999E-2</v>
      </c>
      <c r="G20" s="36">
        <v>3.0377000000000001</v>
      </c>
      <c r="H20" s="36">
        <v>2.9885000000000002</v>
      </c>
      <c r="I20" s="49">
        <v>3.0131000000000001</v>
      </c>
      <c r="J20" s="57">
        <v>3.478965363E-2</v>
      </c>
      <c r="K20" s="36">
        <v>3.9367000000000001</v>
      </c>
      <c r="L20" s="36">
        <v>4.0879000000000003</v>
      </c>
      <c r="M20" s="49">
        <v>4.0122999999999998</v>
      </c>
      <c r="N20" s="49">
        <v>0.1069145453</v>
      </c>
      <c r="O20" s="36">
        <v>4.0503</v>
      </c>
      <c r="P20" s="36">
        <v>3.8639000000000001</v>
      </c>
      <c r="Q20" s="49">
        <v>3.9571000000000001</v>
      </c>
      <c r="R20" s="57">
        <v>0.13180470399999999</v>
      </c>
      <c r="S20" s="39">
        <v>4.5179</v>
      </c>
      <c r="T20" s="36">
        <v>4.5476999999999999</v>
      </c>
      <c r="U20" s="49">
        <v>4.5327999999999999</v>
      </c>
      <c r="V20" s="49">
        <v>2.107178208E-2</v>
      </c>
      <c r="W20" s="36">
        <v>4.3779000000000003</v>
      </c>
      <c r="X20" s="36">
        <v>4.4710999999999999</v>
      </c>
      <c r="Y20" s="49">
        <v>4.4245000000000001</v>
      </c>
      <c r="Z20" s="57">
        <v>6.5902352009999998E-2</v>
      </c>
      <c r="AA20" s="39">
        <v>7.7660999999999998</v>
      </c>
      <c r="AB20" s="36">
        <v>8.0977999999999994</v>
      </c>
      <c r="AC20" s="49">
        <v>7.9319499999999996</v>
      </c>
      <c r="AD20" s="49">
        <v>0.2345473193</v>
      </c>
      <c r="AE20" s="36">
        <v>7.9294000000000002</v>
      </c>
      <c r="AF20" s="36">
        <v>8.048</v>
      </c>
      <c r="AG20" s="49">
        <v>7.9886999999999997</v>
      </c>
      <c r="AH20" s="57">
        <v>8.3862864250000002E-2</v>
      </c>
      <c r="AI20" s="39">
        <v>64.162400000000005</v>
      </c>
      <c r="AJ20" s="36">
        <v>63.954599999999999</v>
      </c>
      <c r="AK20" s="49">
        <v>64.058499999999995</v>
      </c>
      <c r="AL20" s="49">
        <v>0.14693678909999999</v>
      </c>
      <c r="AM20" s="36">
        <v>64.457300000000004</v>
      </c>
      <c r="AN20" s="36">
        <v>64.855500000000006</v>
      </c>
      <c r="AO20" s="49">
        <v>64.656400000000005</v>
      </c>
      <c r="AP20" s="57">
        <v>0.2815699203</v>
      </c>
      <c r="AQ20" s="39">
        <v>20.689900000000002</v>
      </c>
      <c r="AR20" s="36">
        <v>21.0017</v>
      </c>
      <c r="AS20" s="49">
        <v>20.845800000000001</v>
      </c>
      <c r="AT20" s="49">
        <v>0.22047589440000001</v>
      </c>
      <c r="AU20" s="36">
        <v>20.5487</v>
      </c>
      <c r="AV20" s="36">
        <v>21.354700000000001</v>
      </c>
      <c r="AW20" s="49">
        <v>20.951699999999999</v>
      </c>
      <c r="AX20" s="57">
        <v>0.56992806559999998</v>
      </c>
      <c r="AY20" s="39">
        <v>20.54</v>
      </c>
      <c r="AZ20" s="36">
        <v>20.6038</v>
      </c>
      <c r="BA20" s="49">
        <v>20.571899999999999</v>
      </c>
      <c r="BB20" s="49">
        <v>4.5113412640000003E-2</v>
      </c>
      <c r="BC20" s="36">
        <v>20.545500000000001</v>
      </c>
      <c r="BD20" s="36">
        <v>20.492999999999999</v>
      </c>
      <c r="BE20" s="49">
        <v>20.51925</v>
      </c>
      <c r="BF20" s="57">
        <v>3.7123106009999997E-2</v>
      </c>
      <c r="BG20" s="36">
        <v>22.119299999999999</v>
      </c>
      <c r="BH20" s="36">
        <v>21.9072</v>
      </c>
      <c r="BI20" s="49">
        <v>22.013249999999999</v>
      </c>
      <c r="BJ20" s="49">
        <v>0.14997734830000001</v>
      </c>
      <c r="BK20" s="36">
        <v>22.694099999999999</v>
      </c>
      <c r="BL20" s="36">
        <v>22.634</v>
      </c>
      <c r="BM20" s="49">
        <v>22.66405</v>
      </c>
      <c r="BN20" s="49">
        <v>4.2497117549999998E-2</v>
      </c>
      <c r="BO20" s="39">
        <v>7.6151999999999997</v>
      </c>
      <c r="BP20" s="41">
        <v>7.7793999999999999</v>
      </c>
    </row>
    <row r="21" spans="1:68" ht="15.75" customHeight="1" x14ac:dyDescent="0.2">
      <c r="A21" s="36" t="s">
        <v>125</v>
      </c>
      <c r="B21" s="368">
        <v>2.0000000000000001E-4</v>
      </c>
      <c r="C21" s="39">
        <v>1E-3</v>
      </c>
      <c r="D21" s="36">
        <v>1E-3</v>
      </c>
      <c r="E21" s="49">
        <v>1E-3</v>
      </c>
      <c r="F21" s="49">
        <v>0</v>
      </c>
      <c r="G21" s="36">
        <v>2E-3</v>
      </c>
      <c r="H21" s="36">
        <v>1.8E-3</v>
      </c>
      <c r="I21" s="49">
        <v>1.9E-3</v>
      </c>
      <c r="J21" s="57">
        <v>1.414213562E-4</v>
      </c>
      <c r="K21" s="36">
        <v>0.1244</v>
      </c>
      <c r="L21" s="36">
        <v>0.126</v>
      </c>
      <c r="M21" s="49">
        <v>0.12520000000000001</v>
      </c>
      <c r="N21" s="49">
        <v>1.1313708500000001E-3</v>
      </c>
      <c r="O21" s="36">
        <v>0.12379999999999999</v>
      </c>
      <c r="P21" s="36">
        <v>0.1249</v>
      </c>
      <c r="Q21" s="49">
        <v>0.12435</v>
      </c>
      <c r="R21" s="57">
        <v>7.7781745930000003E-4</v>
      </c>
      <c r="S21" s="39">
        <v>0.15759999999999999</v>
      </c>
      <c r="T21" s="36">
        <v>0.15970000000000001</v>
      </c>
      <c r="U21" s="49">
        <v>0.15865000000000001</v>
      </c>
      <c r="V21" s="49">
        <v>1.48492424E-3</v>
      </c>
      <c r="W21" s="36">
        <v>0.16250000000000001</v>
      </c>
      <c r="X21" s="36">
        <v>0.16719999999999999</v>
      </c>
      <c r="Y21" s="49">
        <v>0.16485</v>
      </c>
      <c r="Z21" s="57">
        <v>3.3234018720000001E-3</v>
      </c>
      <c r="AA21" s="39">
        <v>0.7742</v>
      </c>
      <c r="AB21" s="36">
        <v>0.80779999999999996</v>
      </c>
      <c r="AC21" s="49">
        <v>0.79100000000000004</v>
      </c>
      <c r="AD21" s="49">
        <v>2.3758787850000001E-2</v>
      </c>
      <c r="AE21" s="36">
        <v>0.78369999999999995</v>
      </c>
      <c r="AF21" s="36">
        <v>0.78469999999999995</v>
      </c>
      <c r="AG21" s="49">
        <v>0.78420000000000001</v>
      </c>
      <c r="AH21" s="57">
        <v>7.0710678119999997E-4</v>
      </c>
      <c r="AI21" s="39">
        <v>6.3299999999999995E-2</v>
      </c>
      <c r="AJ21" s="36">
        <v>6.4600000000000005E-2</v>
      </c>
      <c r="AK21" s="49">
        <v>6.3950000000000007E-2</v>
      </c>
      <c r="AL21" s="49">
        <v>9.1923881549999995E-4</v>
      </c>
      <c r="AM21" s="36">
        <v>0.1772</v>
      </c>
      <c r="AN21" s="36">
        <v>0.1724</v>
      </c>
      <c r="AO21" s="49">
        <v>0.17480000000000001</v>
      </c>
      <c r="AP21" s="57">
        <v>3.3941125499999999E-3</v>
      </c>
      <c r="AQ21" s="39">
        <v>0.56210000000000004</v>
      </c>
      <c r="AR21" s="36">
        <v>0.55530000000000002</v>
      </c>
      <c r="AS21" s="49">
        <v>0.55869999999999997</v>
      </c>
      <c r="AT21" s="49">
        <v>4.8083261120000003E-3</v>
      </c>
      <c r="AU21" s="36">
        <v>0.5796</v>
      </c>
      <c r="AV21" s="36">
        <v>0.57250000000000001</v>
      </c>
      <c r="AW21" s="49">
        <v>0.57604999999999995</v>
      </c>
      <c r="AX21" s="57">
        <v>5.0204581459999996E-3</v>
      </c>
      <c r="AY21" s="39">
        <v>0.36770000000000003</v>
      </c>
      <c r="AZ21" s="36">
        <v>0.37430000000000002</v>
      </c>
      <c r="BA21" s="49">
        <v>0.371</v>
      </c>
      <c r="BB21" s="49">
        <v>4.6669047559999999E-3</v>
      </c>
      <c r="BC21" s="36">
        <v>0.371</v>
      </c>
      <c r="BD21" s="36">
        <v>0.3725</v>
      </c>
      <c r="BE21" s="49">
        <v>0.37175000000000002</v>
      </c>
      <c r="BF21" s="57">
        <v>1.0606601719999999E-3</v>
      </c>
      <c r="BG21" s="36">
        <v>0.12709999999999999</v>
      </c>
      <c r="BH21" s="36">
        <v>0.1258</v>
      </c>
      <c r="BI21" s="49">
        <v>0.12645000000000001</v>
      </c>
      <c r="BJ21" s="49">
        <v>9.1923881549999995E-4</v>
      </c>
      <c r="BK21" s="36">
        <v>0.18890000000000001</v>
      </c>
      <c r="BL21" s="36">
        <v>0.19020000000000001</v>
      </c>
      <c r="BM21" s="49">
        <v>0.18955</v>
      </c>
      <c r="BN21" s="49">
        <v>9.1923881549999995E-4</v>
      </c>
      <c r="BO21" s="39">
        <v>4.4999999999999997E-3</v>
      </c>
      <c r="BP21" s="41">
        <v>6.6E-3</v>
      </c>
    </row>
    <row r="22" spans="1:68" ht="15.75" customHeight="1" x14ac:dyDescent="0.2">
      <c r="A22" s="36" t="s">
        <v>126</v>
      </c>
      <c r="B22" s="368">
        <v>1.1999999999999999E-3</v>
      </c>
      <c r="C22" s="39">
        <v>1.1999999999999999E-3</v>
      </c>
      <c r="D22" s="36">
        <v>1.4E-3</v>
      </c>
      <c r="E22" s="49">
        <v>1.2999999999999999E-3</v>
      </c>
      <c r="F22" s="49">
        <v>1.414213562E-4</v>
      </c>
      <c r="G22" s="36" t="s">
        <v>12</v>
      </c>
      <c r="H22" s="36">
        <v>1.6000000000000001E-3</v>
      </c>
      <c r="I22" s="49">
        <v>1.6000000000000001E-3</v>
      </c>
      <c r="J22" s="57" t="s">
        <v>181</v>
      </c>
      <c r="K22" s="36">
        <v>1.5E-3</v>
      </c>
      <c r="L22" s="36">
        <v>1.5E-3</v>
      </c>
      <c r="M22" s="49">
        <v>1.5E-3</v>
      </c>
      <c r="N22" s="49">
        <v>0</v>
      </c>
      <c r="O22" s="36">
        <v>1.6999999999999999E-3</v>
      </c>
      <c r="P22" s="36">
        <v>1.4E-3</v>
      </c>
      <c r="Q22" s="49">
        <v>1.5499999999999999E-3</v>
      </c>
      <c r="R22" s="57">
        <v>2.1213203439999999E-4</v>
      </c>
      <c r="S22" s="39">
        <v>1.6000000000000001E-3</v>
      </c>
      <c r="T22" s="36">
        <v>1.4E-3</v>
      </c>
      <c r="U22" s="49">
        <v>1.5E-3</v>
      </c>
      <c r="V22" s="49">
        <v>1.414213562E-4</v>
      </c>
      <c r="W22" s="36">
        <v>2.3E-3</v>
      </c>
      <c r="X22" s="36">
        <v>2.5000000000000001E-3</v>
      </c>
      <c r="Y22" s="49">
        <v>2.3999999999999998E-3</v>
      </c>
      <c r="Z22" s="57">
        <v>1.414213562E-4</v>
      </c>
      <c r="AA22" s="39">
        <v>1.6000000000000001E-3</v>
      </c>
      <c r="AB22" s="36">
        <v>1.6000000000000001E-3</v>
      </c>
      <c r="AC22" s="49">
        <v>1.6000000000000001E-3</v>
      </c>
      <c r="AD22" s="49">
        <v>0</v>
      </c>
      <c r="AE22" s="36" t="s">
        <v>12</v>
      </c>
      <c r="AF22" s="36">
        <v>1.6000000000000001E-3</v>
      </c>
      <c r="AG22" s="49">
        <v>1.6000000000000001E-3</v>
      </c>
      <c r="AH22" s="57" t="s">
        <v>181</v>
      </c>
      <c r="AI22" s="39">
        <v>3.2000000000000002E-3</v>
      </c>
      <c r="AJ22" s="36">
        <v>4.4999999999999997E-3</v>
      </c>
      <c r="AK22" s="49">
        <v>3.8500000000000001E-3</v>
      </c>
      <c r="AL22" s="49">
        <v>9.1923881549999995E-4</v>
      </c>
      <c r="AM22" s="36">
        <v>3.2000000000000002E-3</v>
      </c>
      <c r="AN22" s="36">
        <v>3.0999999999999999E-3</v>
      </c>
      <c r="AO22" s="49">
        <v>3.15E-3</v>
      </c>
      <c r="AP22" s="57">
        <v>7.0710678120000005E-5</v>
      </c>
      <c r="AQ22" s="39">
        <v>2.7000000000000001E-3</v>
      </c>
      <c r="AR22" s="36">
        <v>2.0999999999999999E-3</v>
      </c>
      <c r="AS22" s="49">
        <v>2.3999999999999998E-3</v>
      </c>
      <c r="AT22" s="49">
        <v>4.242640687E-4</v>
      </c>
      <c r="AU22" s="36">
        <v>1.8E-3</v>
      </c>
      <c r="AV22" s="36">
        <v>2E-3</v>
      </c>
      <c r="AW22" s="49">
        <v>1.9E-3</v>
      </c>
      <c r="AX22" s="57">
        <v>1.414213562E-4</v>
      </c>
      <c r="AY22" s="39">
        <v>2E-3</v>
      </c>
      <c r="AZ22" s="36">
        <v>1.9E-3</v>
      </c>
      <c r="BA22" s="49">
        <v>1.9499999999999999E-3</v>
      </c>
      <c r="BB22" s="49">
        <v>7.0710678120000005E-5</v>
      </c>
      <c r="BC22" s="36">
        <v>1.6000000000000001E-3</v>
      </c>
      <c r="BD22" s="36">
        <v>1.8E-3</v>
      </c>
      <c r="BE22" s="49">
        <v>1.6999999999999999E-3</v>
      </c>
      <c r="BF22" s="57">
        <v>1.414213562E-4</v>
      </c>
      <c r="BG22" s="36">
        <v>1.9E-3</v>
      </c>
      <c r="BH22" s="36">
        <v>1.8E-3</v>
      </c>
      <c r="BI22" s="49">
        <v>1.8500000000000001E-3</v>
      </c>
      <c r="BJ22" s="49">
        <v>7.0710678120000005E-5</v>
      </c>
      <c r="BK22" s="36">
        <v>2.5000000000000001E-3</v>
      </c>
      <c r="BL22" s="36">
        <v>1.5E-3</v>
      </c>
      <c r="BM22" s="49">
        <v>2E-3</v>
      </c>
      <c r="BN22" s="49">
        <v>7.0710678119999997E-4</v>
      </c>
      <c r="BO22" s="39">
        <v>1.5E-3</v>
      </c>
      <c r="BP22" s="41">
        <v>1.6999999999999999E-3</v>
      </c>
    </row>
    <row r="23" spans="1:68" ht="15.75" customHeight="1" x14ac:dyDescent="0.2">
      <c r="A23" s="36" t="s">
        <v>127</v>
      </c>
      <c r="B23" s="368">
        <v>1.9300000000000001E-2</v>
      </c>
      <c r="C23" s="39">
        <v>5.8569000000000004</v>
      </c>
      <c r="D23" s="36">
        <v>5.5365000000000002</v>
      </c>
      <c r="E23" s="49">
        <v>5.6966999999999999</v>
      </c>
      <c r="F23" s="49">
        <v>0.2265570127</v>
      </c>
      <c r="G23" s="36">
        <v>5.5986000000000002</v>
      </c>
      <c r="H23" s="36">
        <v>5.4272999999999998</v>
      </c>
      <c r="I23" s="49">
        <v>5.51295</v>
      </c>
      <c r="J23" s="57">
        <v>0.1211273916</v>
      </c>
      <c r="K23" s="36">
        <v>7.1866000000000003</v>
      </c>
      <c r="L23" s="36">
        <v>7.5170000000000003</v>
      </c>
      <c r="M23" s="49">
        <v>7.3517999999999999</v>
      </c>
      <c r="N23" s="49">
        <v>0.2336280805</v>
      </c>
      <c r="O23" s="36">
        <v>7.1215000000000002</v>
      </c>
      <c r="P23" s="36">
        <v>7.1016000000000004</v>
      </c>
      <c r="Q23" s="49">
        <v>7.1115500000000003</v>
      </c>
      <c r="R23" s="57">
        <v>1.407142495E-2</v>
      </c>
      <c r="S23" s="39">
        <v>13.8873</v>
      </c>
      <c r="T23" s="36">
        <v>13.877800000000001</v>
      </c>
      <c r="U23" s="49">
        <v>13.88255</v>
      </c>
      <c r="V23" s="49">
        <v>6.7175144209999996E-3</v>
      </c>
      <c r="W23" s="36">
        <v>13.2143</v>
      </c>
      <c r="X23" s="36">
        <v>13.406599999999999</v>
      </c>
      <c r="Y23" s="49">
        <v>13.310449999999999</v>
      </c>
      <c r="Z23" s="57">
        <v>0.13597663400000001</v>
      </c>
      <c r="AA23" s="39">
        <v>25.171600000000002</v>
      </c>
      <c r="AB23" s="36">
        <v>25.523099999999999</v>
      </c>
      <c r="AC23" s="49">
        <v>25.347349999999999</v>
      </c>
      <c r="AD23" s="49">
        <v>0.2485480336</v>
      </c>
      <c r="AE23" s="36">
        <v>24.560099999999998</v>
      </c>
      <c r="AF23" s="36">
        <v>25.838999999999999</v>
      </c>
      <c r="AG23" s="49">
        <v>25.199549999999999</v>
      </c>
      <c r="AH23" s="57">
        <v>0.90431886250000004</v>
      </c>
      <c r="AI23" s="39">
        <v>37.955300000000001</v>
      </c>
      <c r="AJ23" s="36">
        <v>35.858699999999999</v>
      </c>
      <c r="AK23" s="49">
        <v>36.906999999999996</v>
      </c>
      <c r="AL23" s="49">
        <v>1.482520077</v>
      </c>
      <c r="AM23" s="36">
        <v>38.144100000000002</v>
      </c>
      <c r="AN23" s="36">
        <v>37.913699999999999</v>
      </c>
      <c r="AO23" s="49">
        <v>38.0289</v>
      </c>
      <c r="AP23" s="57">
        <v>0.16291740239999999</v>
      </c>
      <c r="AQ23" s="39">
        <v>33.972900000000003</v>
      </c>
      <c r="AR23" s="36">
        <v>34.223799999999997</v>
      </c>
      <c r="AS23" s="49">
        <v>34.098350000000003</v>
      </c>
      <c r="AT23" s="49">
        <v>0.1774130914</v>
      </c>
      <c r="AU23" s="36">
        <v>35.851500000000001</v>
      </c>
      <c r="AV23" s="36">
        <v>34.999499999999998</v>
      </c>
      <c r="AW23" s="49">
        <v>35.4255</v>
      </c>
      <c r="AX23" s="57">
        <v>0.6024549776</v>
      </c>
      <c r="AY23" s="39">
        <v>29.071400000000001</v>
      </c>
      <c r="AZ23" s="36">
        <v>30.606999999999999</v>
      </c>
      <c r="BA23" s="49">
        <v>29.839200000000002</v>
      </c>
      <c r="BB23" s="49">
        <v>1.0858331729999999</v>
      </c>
      <c r="BC23" s="36">
        <v>29.910399999999999</v>
      </c>
      <c r="BD23" s="36">
        <v>30.436</v>
      </c>
      <c r="BE23" s="49">
        <v>30.173200000000001</v>
      </c>
      <c r="BF23" s="57">
        <v>0.37165532420000003</v>
      </c>
      <c r="BG23" s="36">
        <v>38.759099999999997</v>
      </c>
      <c r="BH23" s="36">
        <v>39.255800000000001</v>
      </c>
      <c r="BI23" s="49">
        <v>39.007449999999999</v>
      </c>
      <c r="BJ23" s="49">
        <v>0.35121993820000003</v>
      </c>
      <c r="BK23" s="36">
        <v>40.255299999999998</v>
      </c>
      <c r="BL23" s="36">
        <v>38.652099999999997</v>
      </c>
      <c r="BM23" s="49">
        <v>39.453699999999998</v>
      </c>
      <c r="BN23" s="49">
        <v>1.133633592</v>
      </c>
      <c r="BO23" s="39">
        <v>21.678000000000001</v>
      </c>
      <c r="BP23" s="41">
        <v>21.2958</v>
      </c>
    </row>
    <row r="24" spans="1:68" ht="15.75" customHeight="1" x14ac:dyDescent="0.2">
      <c r="A24" s="36" t="s">
        <v>128</v>
      </c>
      <c r="B24" s="368">
        <v>1.5E-3</v>
      </c>
      <c r="C24" s="39" t="s">
        <v>12</v>
      </c>
      <c r="D24" s="36">
        <v>1.6000000000000001E-3</v>
      </c>
      <c r="E24" s="49">
        <v>1.6000000000000001E-3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>
        <v>1.5E-3</v>
      </c>
      <c r="L24" s="36" t="s">
        <v>12</v>
      </c>
      <c r="M24" s="49">
        <v>1.5E-3</v>
      </c>
      <c r="N24" s="49" t="s">
        <v>181</v>
      </c>
      <c r="O24" s="36">
        <v>1.8E-3</v>
      </c>
      <c r="P24" s="36" t="s">
        <v>12</v>
      </c>
      <c r="Q24" s="49">
        <v>1.8E-3</v>
      </c>
      <c r="R24" s="57" t="s">
        <v>181</v>
      </c>
      <c r="S24" s="39">
        <v>1.6999999999999999E-3</v>
      </c>
      <c r="T24" s="36">
        <v>1.9E-3</v>
      </c>
      <c r="U24" s="49">
        <v>1.8E-3</v>
      </c>
      <c r="V24" s="49">
        <v>1.414213562E-4</v>
      </c>
      <c r="W24" s="36">
        <v>1.5E-3</v>
      </c>
      <c r="X24" s="36">
        <v>1.8E-3</v>
      </c>
      <c r="Y24" s="49">
        <v>1.65E-3</v>
      </c>
      <c r="Z24" s="57">
        <v>2.1213203439999999E-4</v>
      </c>
      <c r="AA24" s="39">
        <v>7.7999999999999996E-3</v>
      </c>
      <c r="AB24" s="36">
        <v>8.5000000000000006E-3</v>
      </c>
      <c r="AC24" s="49">
        <v>8.1499999999999993E-3</v>
      </c>
      <c r="AD24" s="49">
        <v>4.9497474680000001E-4</v>
      </c>
      <c r="AE24" s="36">
        <v>8.0999999999999996E-3</v>
      </c>
      <c r="AF24" s="36">
        <v>8.2000000000000007E-3</v>
      </c>
      <c r="AG24" s="49">
        <v>8.1499999999999993E-3</v>
      </c>
      <c r="AH24" s="57">
        <v>7.0710678120000005E-5</v>
      </c>
      <c r="AI24" s="39" t="s">
        <v>12</v>
      </c>
      <c r="AJ24" s="36" t="s">
        <v>12</v>
      </c>
      <c r="AK24" s="49" t="s">
        <v>181</v>
      </c>
      <c r="AL24" s="49" t="s">
        <v>181</v>
      </c>
      <c r="AM24" s="36" t="s">
        <v>12</v>
      </c>
      <c r="AN24" s="36">
        <v>1.6999999999999999E-3</v>
      </c>
      <c r="AO24" s="49">
        <v>1.6999999999999999E-3</v>
      </c>
      <c r="AP24" s="57" t="s">
        <v>181</v>
      </c>
      <c r="AQ24" s="39">
        <v>6.6E-3</v>
      </c>
      <c r="AR24" s="36">
        <v>6.4000000000000003E-3</v>
      </c>
      <c r="AS24" s="49">
        <v>6.4999999999999997E-3</v>
      </c>
      <c r="AT24" s="49">
        <v>1.414213562E-4</v>
      </c>
      <c r="AU24" s="36">
        <v>6.1000000000000004E-3</v>
      </c>
      <c r="AV24" s="36">
        <v>5.8999999999999999E-3</v>
      </c>
      <c r="AW24" s="49">
        <v>6.0000000000000001E-3</v>
      </c>
      <c r="AX24" s="57">
        <v>1.414213562E-4</v>
      </c>
      <c r="AY24" s="39">
        <v>6.3E-3</v>
      </c>
      <c r="AZ24" s="36">
        <v>5.7000000000000002E-3</v>
      </c>
      <c r="BA24" s="49">
        <v>6.0000000000000001E-3</v>
      </c>
      <c r="BB24" s="49">
        <v>4.242640687E-4</v>
      </c>
      <c r="BC24" s="36">
        <v>6.8999999999999999E-3</v>
      </c>
      <c r="BD24" s="36">
        <v>5.7000000000000002E-3</v>
      </c>
      <c r="BE24" s="49">
        <v>6.3E-3</v>
      </c>
      <c r="BF24" s="57">
        <v>8.4852813739999999E-4</v>
      </c>
      <c r="BG24" s="36">
        <v>3.0999999999999999E-3</v>
      </c>
      <c r="BH24" s="36">
        <v>3.3E-3</v>
      </c>
      <c r="BI24" s="49">
        <v>3.2000000000000002E-3</v>
      </c>
      <c r="BJ24" s="49">
        <v>1.414213562E-4</v>
      </c>
      <c r="BK24" s="36">
        <v>4.1000000000000003E-3</v>
      </c>
      <c r="BL24" s="36">
        <v>5.1999999999999998E-3</v>
      </c>
      <c r="BM24" s="49">
        <v>4.6499999999999996E-3</v>
      </c>
      <c r="BN24" s="49">
        <v>7.7781745930000003E-4</v>
      </c>
      <c r="BO24" s="39">
        <v>2.5999999999999999E-3</v>
      </c>
      <c r="BP24" s="41">
        <v>1.6999999999999999E-3</v>
      </c>
    </row>
    <row r="25" spans="1:68" ht="15.75" customHeight="1" x14ac:dyDescent="0.2">
      <c r="A25" s="36" t="s">
        <v>129</v>
      </c>
      <c r="B25" s="368">
        <v>1.2800000000000001E-2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57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9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57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 t="s">
        <v>12</v>
      </c>
      <c r="AN25" s="36" t="s">
        <v>12</v>
      </c>
      <c r="AO25" s="49" t="s">
        <v>181</v>
      </c>
      <c r="AP25" s="57" t="s">
        <v>181</v>
      </c>
      <c r="AQ25" s="39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57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36" t="s">
        <v>12</v>
      </c>
      <c r="BI25" s="49" t="s">
        <v>181</v>
      </c>
      <c r="BJ25" s="49" t="s">
        <v>181</v>
      </c>
      <c r="BK25" s="36" t="s">
        <v>12</v>
      </c>
      <c r="BL25" s="36" t="s">
        <v>12</v>
      </c>
      <c r="BM25" s="49" t="s">
        <v>181</v>
      </c>
      <c r="BN25" s="49" t="s">
        <v>181</v>
      </c>
      <c r="BO25" s="39">
        <v>1.34E-2</v>
      </c>
      <c r="BP25" s="41">
        <v>1.72E-2</v>
      </c>
    </row>
    <row r="26" spans="1:68" ht="15.75" customHeight="1" x14ac:dyDescent="0.2">
      <c r="A26" s="36" t="s">
        <v>130</v>
      </c>
      <c r="B26" s="368">
        <v>2.3099999999999999E-2</v>
      </c>
      <c r="C26" s="39" t="s">
        <v>12</v>
      </c>
      <c r="D26" s="36" t="s">
        <v>12</v>
      </c>
      <c r="E26" s="49" t="s">
        <v>181</v>
      </c>
      <c r="F26" s="49" t="s">
        <v>181</v>
      </c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57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9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57" t="s">
        <v>181</v>
      </c>
      <c r="AI26" s="39" t="s">
        <v>12</v>
      </c>
      <c r="AJ26" s="36">
        <v>2.52E-2</v>
      </c>
      <c r="AK26" s="49">
        <v>2.52E-2</v>
      </c>
      <c r="AL26" s="49" t="s">
        <v>181</v>
      </c>
      <c r="AM26" s="36" t="s">
        <v>12</v>
      </c>
      <c r="AN26" s="36" t="s">
        <v>12</v>
      </c>
      <c r="AO26" s="49" t="s">
        <v>181</v>
      </c>
      <c r="AP26" s="57" t="s">
        <v>181</v>
      </c>
      <c r="AQ26" s="39" t="s">
        <v>12</v>
      </c>
      <c r="AR26" s="36" t="s">
        <v>12</v>
      </c>
      <c r="AS26" s="49" t="s">
        <v>181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57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 t="s">
        <v>12</v>
      </c>
      <c r="BD26" s="36" t="s">
        <v>12</v>
      </c>
      <c r="BE26" s="49" t="s">
        <v>181</v>
      </c>
      <c r="BF26" s="57" t="s">
        <v>181</v>
      </c>
      <c r="BG26" s="36" t="s">
        <v>12</v>
      </c>
      <c r="BH26" s="36" t="s">
        <v>12</v>
      </c>
      <c r="BI26" s="49" t="s">
        <v>181</v>
      </c>
      <c r="BJ26" s="49" t="s">
        <v>181</v>
      </c>
      <c r="BK26" s="36" t="s">
        <v>12</v>
      </c>
      <c r="BL26" s="36" t="s">
        <v>12</v>
      </c>
      <c r="BM26" s="49" t="s">
        <v>181</v>
      </c>
      <c r="BN26" s="49" t="s">
        <v>181</v>
      </c>
      <c r="BO26" s="39" t="s">
        <v>12</v>
      </c>
      <c r="BP26" s="41" t="s">
        <v>12</v>
      </c>
    </row>
    <row r="27" spans="1:68" ht="15.75" customHeight="1" x14ac:dyDescent="0.2">
      <c r="A27" s="36" t="s">
        <v>131</v>
      </c>
      <c r="B27" s="368">
        <v>5.0000000000000001E-3</v>
      </c>
      <c r="C27" s="39" t="s">
        <v>12</v>
      </c>
      <c r="D27" s="36" t="s">
        <v>12</v>
      </c>
      <c r="E27" s="49" t="s">
        <v>181</v>
      </c>
      <c r="F27" s="49" t="s">
        <v>181</v>
      </c>
      <c r="G27" s="36" t="s">
        <v>12</v>
      </c>
      <c r="H27" s="36" t="s">
        <v>12</v>
      </c>
      <c r="I27" s="49" t="s">
        <v>181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57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 t="s">
        <v>12</v>
      </c>
      <c r="X27" s="36" t="s">
        <v>12</v>
      </c>
      <c r="Y27" s="49" t="s">
        <v>181</v>
      </c>
      <c r="Z27" s="57" t="s">
        <v>181</v>
      </c>
      <c r="AA27" s="39" t="s">
        <v>12</v>
      </c>
      <c r="AB27" s="36" t="s">
        <v>12</v>
      </c>
      <c r="AC27" s="49" t="s">
        <v>181</v>
      </c>
      <c r="AD27" s="49" t="s">
        <v>181</v>
      </c>
      <c r="AE27" s="36">
        <v>6.0000000000000001E-3</v>
      </c>
      <c r="AF27" s="36" t="s">
        <v>12</v>
      </c>
      <c r="AG27" s="49">
        <v>6.0000000000000001E-3</v>
      </c>
      <c r="AH27" s="57" t="s">
        <v>181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9" t="s">
        <v>12</v>
      </c>
      <c r="AR27" s="36" t="s">
        <v>12</v>
      </c>
      <c r="AS27" s="49" t="s">
        <v>181</v>
      </c>
      <c r="AT27" s="49" t="s">
        <v>181</v>
      </c>
      <c r="AU27" s="36">
        <v>6.1999999999999998E-3</v>
      </c>
      <c r="AV27" s="36" t="s">
        <v>12</v>
      </c>
      <c r="AW27" s="49">
        <v>6.1999999999999998E-3</v>
      </c>
      <c r="AX27" s="57" t="s">
        <v>181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>
        <v>5.1000000000000004E-3</v>
      </c>
      <c r="BE27" s="49">
        <v>5.1000000000000004E-3</v>
      </c>
      <c r="BF27" s="57" t="s">
        <v>181</v>
      </c>
      <c r="BG27" s="36" t="s">
        <v>12</v>
      </c>
      <c r="BH27" s="36" t="s">
        <v>12</v>
      </c>
      <c r="BI27" s="49" t="s">
        <v>181</v>
      </c>
      <c r="BJ27" s="49" t="s">
        <v>181</v>
      </c>
      <c r="BK27" s="36" t="s">
        <v>12</v>
      </c>
      <c r="BL27" s="36">
        <v>5.5999999999999999E-3</v>
      </c>
      <c r="BM27" s="49">
        <v>5.5999999999999999E-3</v>
      </c>
      <c r="BN27" s="49" t="s">
        <v>181</v>
      </c>
      <c r="BO27" s="39" t="s">
        <v>12</v>
      </c>
      <c r="BP27" s="41" t="s">
        <v>12</v>
      </c>
    </row>
    <row r="28" spans="1:68" ht="15.75" customHeight="1" x14ac:dyDescent="0.2">
      <c r="A28" s="36" t="s">
        <v>132</v>
      </c>
      <c r="B28" s="368">
        <v>1.4800000000000001E-2</v>
      </c>
      <c r="C28" s="39">
        <v>3.5015000000000001</v>
      </c>
      <c r="D28" s="36">
        <v>3.5063</v>
      </c>
      <c r="E28" s="49">
        <v>3.5038999999999998</v>
      </c>
      <c r="F28" s="49">
        <v>3.3941125499999999E-3</v>
      </c>
      <c r="G28" s="36">
        <v>3.4405999999999999</v>
      </c>
      <c r="H28" s="36">
        <v>3.4180999999999999</v>
      </c>
      <c r="I28" s="49">
        <v>3.4293499999999999</v>
      </c>
      <c r="J28" s="57">
        <v>1.5909902579999999E-2</v>
      </c>
      <c r="K28" s="36">
        <v>7.1311</v>
      </c>
      <c r="L28" s="36">
        <v>7.2885</v>
      </c>
      <c r="M28" s="49">
        <v>7.2098000000000004</v>
      </c>
      <c r="N28" s="49">
        <v>0.1112986074</v>
      </c>
      <c r="O28" s="36">
        <v>7.0956999999999999</v>
      </c>
      <c r="P28" s="36">
        <v>7.0278999999999998</v>
      </c>
      <c r="Q28" s="49">
        <v>7.0617999999999999</v>
      </c>
      <c r="R28" s="57">
        <v>4.794183976E-2</v>
      </c>
      <c r="S28" s="39">
        <v>7.9922000000000004</v>
      </c>
      <c r="T28" s="36">
        <v>7.9832000000000001</v>
      </c>
      <c r="U28" s="49">
        <v>7.9877000000000002</v>
      </c>
      <c r="V28" s="49">
        <v>6.3639610309999999E-3</v>
      </c>
      <c r="W28" s="36">
        <v>7.8186999999999998</v>
      </c>
      <c r="X28" s="36">
        <v>8.0098000000000003</v>
      </c>
      <c r="Y28" s="49">
        <v>7.91425</v>
      </c>
      <c r="Z28" s="57">
        <v>0.13512810589999999</v>
      </c>
      <c r="AA28" s="39">
        <v>18.5289</v>
      </c>
      <c r="AB28" s="36">
        <v>18.8538</v>
      </c>
      <c r="AC28" s="49">
        <v>18.69135</v>
      </c>
      <c r="AD28" s="49">
        <v>0.22973899319999999</v>
      </c>
      <c r="AE28" s="36">
        <v>18.053699999999999</v>
      </c>
      <c r="AF28" s="36">
        <v>18.5943</v>
      </c>
      <c r="AG28" s="49">
        <v>18.324000000000002</v>
      </c>
      <c r="AH28" s="57">
        <v>0.38226192590000002</v>
      </c>
      <c r="AI28" s="39">
        <v>409.625</v>
      </c>
      <c r="AJ28" s="36">
        <v>417.0942</v>
      </c>
      <c r="AK28" s="49">
        <v>413.3596</v>
      </c>
      <c r="AL28" s="49">
        <v>5.28152197</v>
      </c>
      <c r="AM28" s="36">
        <v>409.08940000000001</v>
      </c>
      <c r="AN28" s="36">
        <v>410.97910000000002</v>
      </c>
      <c r="AO28" s="49">
        <v>410.03424999999999</v>
      </c>
      <c r="AP28" s="57">
        <v>1.336219684</v>
      </c>
      <c r="AQ28" s="39">
        <v>99.150400000000005</v>
      </c>
      <c r="AR28" s="36">
        <v>98.047799999999995</v>
      </c>
      <c r="AS28" s="49">
        <v>98.599100000000007</v>
      </c>
      <c r="AT28" s="49">
        <v>0.77965593690000001</v>
      </c>
      <c r="AU28" s="36">
        <v>98.903199999999998</v>
      </c>
      <c r="AV28" s="36">
        <v>98.360900000000001</v>
      </c>
      <c r="AW28" s="49">
        <v>98.632050000000007</v>
      </c>
      <c r="AX28" s="57">
        <v>0.38346400739999997</v>
      </c>
      <c r="AY28" s="39">
        <v>87.879300000000001</v>
      </c>
      <c r="AZ28" s="36">
        <v>89.5017</v>
      </c>
      <c r="BA28" s="49">
        <v>88.6905</v>
      </c>
      <c r="BB28" s="49">
        <v>1.147210042</v>
      </c>
      <c r="BC28" s="36">
        <v>87.882000000000005</v>
      </c>
      <c r="BD28" s="36">
        <v>87.816699999999997</v>
      </c>
      <c r="BE28" s="49">
        <v>87.849350000000001</v>
      </c>
      <c r="BF28" s="57">
        <v>4.6174072810000001E-2</v>
      </c>
      <c r="BG28" s="36">
        <v>66.596100000000007</v>
      </c>
      <c r="BH28" s="36">
        <v>65.821399999999997</v>
      </c>
      <c r="BI28" s="49">
        <v>66.208749999999995</v>
      </c>
      <c r="BJ28" s="49">
        <v>0.54779562339999999</v>
      </c>
      <c r="BK28" s="36">
        <v>66.771799999999999</v>
      </c>
      <c r="BL28" s="36">
        <v>65.162700000000001</v>
      </c>
      <c r="BM28" s="49">
        <v>65.967250000000007</v>
      </c>
      <c r="BN28" s="49">
        <v>1.1378055220000001</v>
      </c>
      <c r="BO28" s="39">
        <v>27.6205</v>
      </c>
      <c r="BP28" s="41">
        <v>27.194700000000001</v>
      </c>
    </row>
    <row r="29" spans="1:68" ht="15.75" customHeight="1" x14ac:dyDescent="0.2">
      <c r="A29" s="36" t="s">
        <v>133</v>
      </c>
      <c r="B29" s="368">
        <v>7.1999999999999998E-3</v>
      </c>
      <c r="C29" s="39">
        <v>3.7823000000000002</v>
      </c>
      <c r="D29" s="36">
        <v>3.7957000000000001</v>
      </c>
      <c r="E29" s="49">
        <v>3.7890000000000001</v>
      </c>
      <c r="F29" s="49">
        <v>9.4752308679999994E-3</v>
      </c>
      <c r="G29" s="36">
        <v>3.7296999999999998</v>
      </c>
      <c r="H29" s="36">
        <v>3.6816</v>
      </c>
      <c r="I29" s="49">
        <v>3.7056499999999999</v>
      </c>
      <c r="J29" s="57">
        <v>3.4011836179999998E-2</v>
      </c>
      <c r="K29" s="36">
        <v>7.5664999999999996</v>
      </c>
      <c r="L29" s="36">
        <v>7.7271000000000001</v>
      </c>
      <c r="M29" s="49">
        <v>7.6467999999999998</v>
      </c>
      <c r="N29" s="49">
        <v>0.1135613491</v>
      </c>
      <c r="O29" s="36">
        <v>7.5416999999999996</v>
      </c>
      <c r="P29" s="36">
        <v>7.4894999999999996</v>
      </c>
      <c r="Q29" s="49">
        <v>7.5156000000000001</v>
      </c>
      <c r="R29" s="57">
        <v>3.6910973979999998E-2</v>
      </c>
      <c r="S29" s="39">
        <v>8.4771000000000001</v>
      </c>
      <c r="T29" s="36">
        <v>8.4857999999999993</v>
      </c>
      <c r="U29" s="49">
        <v>8.4814500000000006</v>
      </c>
      <c r="V29" s="49">
        <v>6.1518289960000002E-3</v>
      </c>
      <c r="W29" s="36">
        <v>8.3094000000000001</v>
      </c>
      <c r="X29" s="36">
        <v>8.5533999999999999</v>
      </c>
      <c r="Y29" s="49">
        <v>8.4314</v>
      </c>
      <c r="Z29" s="57">
        <v>0.17253405459999999</v>
      </c>
      <c r="AA29" s="39">
        <v>18.535900000000002</v>
      </c>
      <c r="AB29" s="36">
        <v>19.708500000000001</v>
      </c>
      <c r="AC29" s="49">
        <v>19.122199999999999</v>
      </c>
      <c r="AD29" s="49">
        <v>0.8291534116</v>
      </c>
      <c r="AE29" s="36">
        <v>18.083400000000001</v>
      </c>
      <c r="AF29" s="36">
        <v>18.6051</v>
      </c>
      <c r="AG29" s="49">
        <v>18.344249999999999</v>
      </c>
      <c r="AH29" s="57">
        <v>0.36889760770000002</v>
      </c>
      <c r="AI29" s="39">
        <v>382.21550000000002</v>
      </c>
      <c r="AJ29" s="36">
        <v>380.21039999999999</v>
      </c>
      <c r="AK29" s="49">
        <v>381.21294999999998</v>
      </c>
      <c r="AL29" s="49">
        <v>1.4178198070000001</v>
      </c>
      <c r="AM29" s="36">
        <v>397.78640000000001</v>
      </c>
      <c r="AN29" s="36">
        <v>381.85070000000002</v>
      </c>
      <c r="AO29" s="49">
        <v>389.81855000000002</v>
      </c>
      <c r="AP29" s="57">
        <v>11.268241529999999</v>
      </c>
      <c r="AQ29" s="39">
        <v>102.1908</v>
      </c>
      <c r="AR29" s="36">
        <v>101.33280000000001</v>
      </c>
      <c r="AS29" s="49">
        <v>101.76179999999999</v>
      </c>
      <c r="AT29" s="49">
        <v>0.60669761830000002</v>
      </c>
      <c r="AU29" s="36">
        <v>100.8963</v>
      </c>
      <c r="AV29" s="36">
        <v>101.0997</v>
      </c>
      <c r="AW29" s="49">
        <v>100.998</v>
      </c>
      <c r="AX29" s="57">
        <v>0.14382551930000001</v>
      </c>
      <c r="AY29" s="39">
        <v>91.051199999999994</v>
      </c>
      <c r="AZ29" s="36">
        <v>92.658500000000004</v>
      </c>
      <c r="BA29" s="49">
        <v>91.854849999999999</v>
      </c>
      <c r="BB29" s="49">
        <v>1.136532729</v>
      </c>
      <c r="BC29" s="36">
        <v>90.315200000000004</v>
      </c>
      <c r="BD29" s="36">
        <v>90.7226</v>
      </c>
      <c r="BE29" s="49">
        <v>90.518900000000002</v>
      </c>
      <c r="BF29" s="57">
        <v>0.28807530269999998</v>
      </c>
      <c r="BG29" s="36">
        <v>69.101600000000005</v>
      </c>
      <c r="BH29" s="36">
        <v>68.105400000000003</v>
      </c>
      <c r="BI29" s="49">
        <v>68.603499999999997</v>
      </c>
      <c r="BJ29" s="49">
        <v>0.7044197754</v>
      </c>
      <c r="BK29" s="36">
        <v>69.352900000000005</v>
      </c>
      <c r="BL29" s="36">
        <v>67.707999999999998</v>
      </c>
      <c r="BM29" s="49">
        <v>68.530450000000002</v>
      </c>
      <c r="BN29" s="49">
        <v>1.163119944</v>
      </c>
      <c r="BO29" s="39">
        <v>28.919699999999999</v>
      </c>
      <c r="BP29" s="41">
        <v>28.517099999999999</v>
      </c>
    </row>
    <row r="30" spans="1:68" ht="15.75" customHeight="1" x14ac:dyDescent="0.2">
      <c r="A30" s="36" t="s">
        <v>134</v>
      </c>
      <c r="B30" s="368">
        <v>3.7000000000000002E-3</v>
      </c>
      <c r="C30" s="39" t="s">
        <v>12</v>
      </c>
      <c r="D30" s="36" t="s">
        <v>12</v>
      </c>
      <c r="E30" s="49" t="s">
        <v>181</v>
      </c>
      <c r="F30" s="49" t="s">
        <v>181</v>
      </c>
      <c r="G30" s="36" t="s">
        <v>12</v>
      </c>
      <c r="H30" s="36" t="s">
        <v>12</v>
      </c>
      <c r="I30" s="49" t="s">
        <v>181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57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9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57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9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57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6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</row>
    <row r="31" spans="1:68" ht="15.75" customHeight="1" x14ac:dyDescent="0.2">
      <c r="A31" s="36" t="s">
        <v>135</v>
      </c>
      <c r="B31" s="368">
        <v>8.2000000000000007E-3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57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9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57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57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</row>
    <row r="32" spans="1:68" ht="12.75" x14ac:dyDescent="0.2">
      <c r="A32" s="36" t="s">
        <v>136</v>
      </c>
      <c r="B32" s="368">
        <v>0.1031</v>
      </c>
      <c r="C32" s="39">
        <v>5.2500999999999998</v>
      </c>
      <c r="D32" s="36">
        <v>5.2427999999999999</v>
      </c>
      <c r="E32" s="49">
        <v>5.2464500000000003</v>
      </c>
      <c r="F32" s="49">
        <v>5.1618795029999996E-3</v>
      </c>
      <c r="G32" s="36">
        <v>5.1688000000000001</v>
      </c>
      <c r="H32" s="36">
        <v>5.1136999999999997</v>
      </c>
      <c r="I32" s="49">
        <v>5.1412500000000003</v>
      </c>
      <c r="J32" s="57">
        <v>3.8961583639999998E-2</v>
      </c>
      <c r="K32" s="36">
        <v>5.1836000000000002</v>
      </c>
      <c r="L32" s="36">
        <v>5.2664</v>
      </c>
      <c r="M32" s="49">
        <v>5.2249999999999996</v>
      </c>
      <c r="N32" s="49">
        <v>5.8548441479999998E-2</v>
      </c>
      <c r="O32" s="36">
        <v>5.1172000000000004</v>
      </c>
      <c r="P32" s="36">
        <v>5.1481000000000003</v>
      </c>
      <c r="Q32" s="49">
        <v>5.1326499999999999</v>
      </c>
      <c r="R32" s="57">
        <v>2.184959954E-2</v>
      </c>
      <c r="S32" s="39">
        <v>4.8826000000000001</v>
      </c>
      <c r="T32" s="36">
        <v>4.9664999999999999</v>
      </c>
      <c r="U32" s="49">
        <v>4.92455</v>
      </c>
      <c r="V32" s="49">
        <v>5.9326258940000001E-2</v>
      </c>
      <c r="W32" s="36">
        <v>5.2248999999999999</v>
      </c>
      <c r="X32" s="36">
        <v>5.2293000000000003</v>
      </c>
      <c r="Y32" s="49">
        <v>5.2271000000000001</v>
      </c>
      <c r="Z32" s="57">
        <v>3.111269837E-3</v>
      </c>
      <c r="AA32" s="39">
        <v>5.6162999999999998</v>
      </c>
      <c r="AB32" s="36">
        <v>7.3468999999999998</v>
      </c>
      <c r="AC32" s="49">
        <v>6.4816000000000003</v>
      </c>
      <c r="AD32" s="49">
        <v>1.2237189959999999</v>
      </c>
      <c r="AE32" s="36">
        <v>5.6063999999999998</v>
      </c>
      <c r="AF32" s="36">
        <v>5.6016000000000004</v>
      </c>
      <c r="AG32" s="49">
        <v>5.6040000000000001</v>
      </c>
      <c r="AH32" s="57">
        <v>3.3941125499999999E-3</v>
      </c>
      <c r="AI32" s="39">
        <v>0.87729999999999997</v>
      </c>
      <c r="AJ32" s="36">
        <v>0.89480000000000004</v>
      </c>
      <c r="AK32" s="49">
        <v>0.88605</v>
      </c>
      <c r="AL32" s="49">
        <v>1.237436867E-2</v>
      </c>
      <c r="AM32" s="36">
        <v>0.96050000000000002</v>
      </c>
      <c r="AN32" s="36">
        <v>0.94789999999999996</v>
      </c>
      <c r="AO32" s="49">
        <v>0.95420000000000005</v>
      </c>
      <c r="AP32" s="57">
        <v>8.9095454429999991E-3</v>
      </c>
      <c r="AQ32" s="39">
        <v>5.2140000000000004</v>
      </c>
      <c r="AR32" s="36">
        <v>5.0530999999999997</v>
      </c>
      <c r="AS32" s="49">
        <v>5.1335499999999996</v>
      </c>
      <c r="AT32" s="49">
        <v>0.1137734811</v>
      </c>
      <c r="AU32" s="36">
        <v>5.0286</v>
      </c>
      <c r="AV32" s="36">
        <v>4.9610000000000003</v>
      </c>
      <c r="AW32" s="49">
        <v>4.9947999999999997</v>
      </c>
      <c r="AX32" s="57">
        <v>4.7800418410000003E-2</v>
      </c>
      <c r="AY32" s="39">
        <v>5.2908999999999997</v>
      </c>
      <c r="AZ32" s="36">
        <v>5.3811</v>
      </c>
      <c r="BA32" s="49">
        <v>5.3360000000000003</v>
      </c>
      <c r="BB32" s="49">
        <v>6.3781031660000001E-2</v>
      </c>
      <c r="BC32" s="36">
        <v>5.2868000000000004</v>
      </c>
      <c r="BD32" s="36">
        <v>5.3106999999999998</v>
      </c>
      <c r="BE32" s="49">
        <v>5.2987500000000001</v>
      </c>
      <c r="BF32" s="57">
        <v>1.6899852069999999E-2</v>
      </c>
      <c r="BG32" s="36">
        <v>5.5727000000000002</v>
      </c>
      <c r="BH32" s="36">
        <v>5.2645999999999997</v>
      </c>
      <c r="BI32" s="49">
        <v>5.4186500000000004</v>
      </c>
      <c r="BJ32" s="49">
        <v>0.21785959930000001</v>
      </c>
      <c r="BK32" s="36">
        <v>5.6344000000000003</v>
      </c>
      <c r="BL32" s="36">
        <v>5.5362999999999998</v>
      </c>
      <c r="BM32" s="49">
        <v>5.58535</v>
      </c>
      <c r="BN32" s="49">
        <v>6.9367175229999994E-2</v>
      </c>
      <c r="BO32" s="39">
        <v>3.2296</v>
      </c>
      <c r="BP32" s="41">
        <v>3.2604000000000002</v>
      </c>
    </row>
    <row r="33" spans="1:68" ht="12.75" x14ac:dyDescent="0.2">
      <c r="A33" s="36" t="s">
        <v>137</v>
      </c>
      <c r="B33" s="368">
        <v>5.4000000000000003E-3</v>
      </c>
      <c r="C33" s="39" t="s">
        <v>12</v>
      </c>
      <c r="D33" s="36" t="s">
        <v>12</v>
      </c>
      <c r="E33" s="49" t="s">
        <v>181</v>
      </c>
      <c r="F33" s="49" t="s">
        <v>181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57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9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57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9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57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</row>
    <row r="34" spans="1:68" ht="12.75" x14ac:dyDescent="0.2">
      <c r="A34" s="36" t="s">
        <v>138</v>
      </c>
      <c r="B34" s="368">
        <v>2.9999999999999997E-4</v>
      </c>
      <c r="C34" s="39">
        <v>8.2600000000000007E-2</v>
      </c>
      <c r="D34" s="36">
        <v>9.0499999999999997E-2</v>
      </c>
      <c r="E34" s="49">
        <v>8.6550000000000002E-2</v>
      </c>
      <c r="F34" s="49">
        <v>5.5861435709999999E-3</v>
      </c>
      <c r="G34" s="36">
        <v>8.6400000000000005E-2</v>
      </c>
      <c r="H34" s="36">
        <v>8.6499999999999994E-2</v>
      </c>
      <c r="I34" s="49">
        <v>8.6449999999999999E-2</v>
      </c>
      <c r="J34" s="57">
        <v>7.0710678120000005E-5</v>
      </c>
      <c r="K34" s="36">
        <v>0.10249999999999999</v>
      </c>
      <c r="L34" s="36">
        <v>9.5100000000000004E-2</v>
      </c>
      <c r="M34" s="49">
        <v>9.8799999999999999E-2</v>
      </c>
      <c r="N34" s="49">
        <v>5.2325901810000002E-3</v>
      </c>
      <c r="O34" s="36">
        <v>0.1074</v>
      </c>
      <c r="P34" s="36">
        <v>0.1069</v>
      </c>
      <c r="Q34" s="49">
        <v>0.10715</v>
      </c>
      <c r="R34" s="57">
        <v>3.5355339059999998E-4</v>
      </c>
      <c r="S34" s="39">
        <v>0.1275</v>
      </c>
      <c r="T34" s="36">
        <v>0.1195</v>
      </c>
      <c r="U34" s="49">
        <v>0.1235</v>
      </c>
      <c r="V34" s="49">
        <v>5.6568542489999997E-3</v>
      </c>
      <c r="W34" s="36">
        <v>0.1258</v>
      </c>
      <c r="X34" s="36">
        <v>0.1202</v>
      </c>
      <c r="Y34" s="49">
        <v>0.123</v>
      </c>
      <c r="Z34" s="57">
        <v>3.9597979750000002E-3</v>
      </c>
      <c r="AA34" s="39">
        <v>0.2427</v>
      </c>
      <c r="AB34" s="36">
        <v>0.24490000000000001</v>
      </c>
      <c r="AC34" s="49">
        <v>0.24379999999999999</v>
      </c>
      <c r="AD34" s="49">
        <v>1.555634919E-3</v>
      </c>
      <c r="AE34" s="36">
        <v>0.25130000000000002</v>
      </c>
      <c r="AF34" s="36">
        <v>0.2419</v>
      </c>
      <c r="AG34" s="49">
        <v>0.24660000000000001</v>
      </c>
      <c r="AH34" s="57">
        <v>6.6468037429999998E-3</v>
      </c>
      <c r="AI34" s="39">
        <v>3.1389999999999998</v>
      </c>
      <c r="AJ34" s="36">
        <v>3.1248999999999998</v>
      </c>
      <c r="AK34" s="49">
        <v>3.1319499999999998</v>
      </c>
      <c r="AL34" s="49">
        <v>9.9702056149999999E-3</v>
      </c>
      <c r="AM34" s="36">
        <v>3.3319999999999999</v>
      </c>
      <c r="AN34" s="36">
        <v>3.0394000000000001</v>
      </c>
      <c r="AO34" s="49">
        <v>3.1857000000000002</v>
      </c>
      <c r="AP34" s="57">
        <v>0.2068994442</v>
      </c>
      <c r="AQ34" s="39">
        <v>0.82389999999999997</v>
      </c>
      <c r="AR34" s="36">
        <v>0.86</v>
      </c>
      <c r="AS34" s="49">
        <v>0.84194999999999998</v>
      </c>
      <c r="AT34" s="49">
        <v>2.55265548E-2</v>
      </c>
      <c r="AU34" s="36">
        <v>0.81220000000000003</v>
      </c>
      <c r="AV34" s="36">
        <v>0.82379999999999998</v>
      </c>
      <c r="AW34" s="49">
        <v>0.81799999999999995</v>
      </c>
      <c r="AX34" s="57">
        <v>8.2024386619999994E-3</v>
      </c>
      <c r="AY34" s="39">
        <v>0.79520000000000002</v>
      </c>
      <c r="AZ34" s="36">
        <v>0.7339</v>
      </c>
      <c r="BA34" s="49">
        <v>0.76454999999999995</v>
      </c>
      <c r="BB34" s="49">
        <v>4.3345645689999997E-2</v>
      </c>
      <c r="BC34" s="36">
        <v>0.78749999999999998</v>
      </c>
      <c r="BD34" s="36">
        <v>0.77</v>
      </c>
      <c r="BE34" s="49">
        <v>0.77875000000000005</v>
      </c>
      <c r="BF34" s="57">
        <v>1.237436867E-2</v>
      </c>
      <c r="BG34" s="36">
        <v>0.59299999999999997</v>
      </c>
      <c r="BH34" s="36">
        <v>0.61119999999999997</v>
      </c>
      <c r="BI34" s="49">
        <v>0.60209999999999997</v>
      </c>
      <c r="BJ34" s="49">
        <v>1.286934342E-2</v>
      </c>
      <c r="BK34" s="36">
        <v>0.5897</v>
      </c>
      <c r="BL34" s="36">
        <v>0.56100000000000005</v>
      </c>
      <c r="BM34" s="49">
        <v>0.57535000000000003</v>
      </c>
      <c r="BN34" s="49">
        <v>2.029396462E-2</v>
      </c>
      <c r="BO34" s="39">
        <v>0.25369999999999998</v>
      </c>
      <c r="BP34" s="41">
        <v>0.2487</v>
      </c>
    </row>
    <row r="35" spans="1:68" ht="12.75" x14ac:dyDescent="0.2">
      <c r="A35" s="36" t="s">
        <v>139</v>
      </c>
      <c r="B35" s="368">
        <v>1E-4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>
        <v>6.9999999999999999E-4</v>
      </c>
      <c r="H35" s="36" t="s">
        <v>12</v>
      </c>
      <c r="I35" s="49">
        <v>6.9999999999999999E-4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57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>
        <v>2.3999999999999998E-3</v>
      </c>
      <c r="X35" s="36">
        <v>2.5999999999999999E-3</v>
      </c>
      <c r="Y35" s="49">
        <v>2.5000000000000001E-3</v>
      </c>
      <c r="Z35" s="57">
        <v>1.414213562E-4</v>
      </c>
      <c r="AA35" s="39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57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9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57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36" t="s">
        <v>12</v>
      </c>
      <c r="BI35" s="49" t="s">
        <v>181</v>
      </c>
      <c r="BJ35" s="49" t="s">
        <v>181</v>
      </c>
      <c r="BK35" s="36">
        <v>4.5999999999999999E-3</v>
      </c>
      <c r="BL35" s="36">
        <v>5.4999999999999997E-3</v>
      </c>
      <c r="BM35" s="49">
        <v>5.0499999999999998E-3</v>
      </c>
      <c r="BN35" s="49">
        <v>6.3639610310000001E-4</v>
      </c>
      <c r="BO35" s="39" t="s">
        <v>12</v>
      </c>
      <c r="BP35" s="41" t="s">
        <v>12</v>
      </c>
    </row>
    <row r="36" spans="1:68" ht="12.75" x14ac:dyDescent="0.2">
      <c r="A36" s="36" t="s">
        <v>140</v>
      </c>
      <c r="B36" s="368">
        <v>1.0500000000000001E-2</v>
      </c>
      <c r="C36" s="39" t="s">
        <v>12</v>
      </c>
      <c r="D36" s="36" t="s">
        <v>12</v>
      </c>
      <c r="E36" s="49" t="s">
        <v>181</v>
      </c>
      <c r="F36" s="49" t="s">
        <v>181</v>
      </c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57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9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57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9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57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6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</row>
    <row r="37" spans="1:68" ht="12.75" x14ac:dyDescent="0.2">
      <c r="A37" s="36" t="s">
        <v>141</v>
      </c>
      <c r="B37" s="368">
        <v>4.0000000000000002E-4</v>
      </c>
      <c r="C37" s="39" t="s">
        <v>12</v>
      </c>
      <c r="D37" s="36" t="s">
        <v>12</v>
      </c>
      <c r="E37" s="49" t="s">
        <v>181</v>
      </c>
      <c r="F37" s="49" t="s">
        <v>181</v>
      </c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57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9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57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9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57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6" t="s">
        <v>12</v>
      </c>
      <c r="BH37" s="36" t="s">
        <v>12</v>
      </c>
      <c r="BI37" s="49" t="s">
        <v>181</v>
      </c>
      <c r="BJ37" s="49" t="s">
        <v>181</v>
      </c>
      <c r="BK37" s="36">
        <v>5.0000000000000001E-4</v>
      </c>
      <c r="BL37" s="36">
        <v>4.0000000000000002E-4</v>
      </c>
      <c r="BM37" s="49">
        <v>4.4999999999999999E-4</v>
      </c>
      <c r="BN37" s="49">
        <v>7.0710678120000005E-5</v>
      </c>
      <c r="BO37" s="39" t="s">
        <v>12</v>
      </c>
      <c r="BP37" s="41" t="s">
        <v>12</v>
      </c>
    </row>
    <row r="38" spans="1:68" ht="12.75" x14ac:dyDescent="0.2">
      <c r="A38" s="36" t="s">
        <v>142</v>
      </c>
      <c r="B38" s="368">
        <v>2.3E-3</v>
      </c>
      <c r="C38" s="39" t="s">
        <v>12</v>
      </c>
      <c r="D38" s="36" t="s">
        <v>12</v>
      </c>
      <c r="E38" s="49" t="s">
        <v>181</v>
      </c>
      <c r="F38" s="49" t="s">
        <v>181</v>
      </c>
      <c r="G38" s="36" t="s">
        <v>12</v>
      </c>
      <c r="H38" s="36" t="s">
        <v>12</v>
      </c>
      <c r="I38" s="49" t="s">
        <v>181</v>
      </c>
      <c r="J38" s="57" t="s">
        <v>181</v>
      </c>
      <c r="K38" s="36">
        <v>0.30509999999999998</v>
      </c>
      <c r="L38" s="36">
        <v>0.30640000000000001</v>
      </c>
      <c r="M38" s="49">
        <v>0.30575000000000002</v>
      </c>
      <c r="N38" s="49">
        <v>9.1923881549999995E-4</v>
      </c>
      <c r="O38" s="36">
        <v>0.30399999999999999</v>
      </c>
      <c r="P38" s="36">
        <v>0.30530000000000002</v>
      </c>
      <c r="Q38" s="49">
        <v>0.30464999999999998</v>
      </c>
      <c r="R38" s="57">
        <v>9.1923881549999995E-4</v>
      </c>
      <c r="S38" s="39">
        <v>0.32240000000000002</v>
      </c>
      <c r="T38" s="36">
        <v>0.32319999999999999</v>
      </c>
      <c r="U38" s="49">
        <v>0.32279999999999998</v>
      </c>
      <c r="V38" s="49">
        <v>5.6568542489999997E-4</v>
      </c>
      <c r="W38" s="36">
        <v>0.33650000000000002</v>
      </c>
      <c r="X38" s="36">
        <v>0.34460000000000002</v>
      </c>
      <c r="Y38" s="49">
        <v>0.34055000000000002</v>
      </c>
      <c r="Z38" s="57">
        <v>5.7275649279999999E-3</v>
      </c>
      <c r="AA38" s="39">
        <v>0.57410000000000005</v>
      </c>
      <c r="AB38" s="36">
        <v>0.46450000000000002</v>
      </c>
      <c r="AC38" s="49">
        <v>0.51929999999999998</v>
      </c>
      <c r="AD38" s="49">
        <v>7.7498903219999998E-2</v>
      </c>
      <c r="AE38" s="36">
        <v>0.56259999999999999</v>
      </c>
      <c r="AF38" s="36">
        <v>0.58440000000000003</v>
      </c>
      <c r="AG38" s="49">
        <v>0.57350000000000001</v>
      </c>
      <c r="AH38" s="57">
        <v>1.5414927829999999E-2</v>
      </c>
      <c r="AI38" s="39">
        <v>7.4000000000000003E-3</v>
      </c>
      <c r="AJ38" s="36">
        <v>7.7999999999999996E-3</v>
      </c>
      <c r="AK38" s="49">
        <v>7.6E-3</v>
      </c>
      <c r="AL38" s="49">
        <v>2.8284271250000003E-4</v>
      </c>
      <c r="AM38" s="36">
        <v>2.8400000000000002E-2</v>
      </c>
      <c r="AN38" s="36">
        <v>2.7099999999999999E-2</v>
      </c>
      <c r="AO38" s="49">
        <v>2.775E-2</v>
      </c>
      <c r="AP38" s="57">
        <v>9.1923881549999995E-4</v>
      </c>
      <c r="AQ38" s="39">
        <v>0.51229999999999998</v>
      </c>
      <c r="AR38" s="36">
        <v>0.50180000000000002</v>
      </c>
      <c r="AS38" s="49">
        <v>0.50705</v>
      </c>
      <c r="AT38" s="49">
        <v>7.4246212020000002E-3</v>
      </c>
      <c r="AU38" s="36">
        <v>0.51639999999999997</v>
      </c>
      <c r="AV38" s="36">
        <v>0.51859999999999995</v>
      </c>
      <c r="AW38" s="49">
        <v>0.51749999999999996</v>
      </c>
      <c r="AX38" s="57">
        <v>1.555634919E-3</v>
      </c>
      <c r="AY38" s="39">
        <v>0.55049999999999999</v>
      </c>
      <c r="AZ38" s="36">
        <v>0.56269999999999998</v>
      </c>
      <c r="BA38" s="49">
        <v>0.55659999999999998</v>
      </c>
      <c r="BB38" s="49">
        <v>8.6267027299999997E-3</v>
      </c>
      <c r="BC38" s="36">
        <v>0.55249999999999999</v>
      </c>
      <c r="BD38" s="36">
        <v>0.55310000000000004</v>
      </c>
      <c r="BE38" s="49">
        <v>0.55279999999999996</v>
      </c>
      <c r="BF38" s="57">
        <v>4.242640687E-4</v>
      </c>
      <c r="BG38" s="36">
        <v>0.32269999999999999</v>
      </c>
      <c r="BH38" s="36">
        <v>0.31969999999999998</v>
      </c>
      <c r="BI38" s="49">
        <v>0.32119999999999999</v>
      </c>
      <c r="BJ38" s="49">
        <v>2.1213203439999998E-3</v>
      </c>
      <c r="BK38" s="36">
        <v>0.39779999999999999</v>
      </c>
      <c r="BL38" s="36">
        <v>0.39639999999999997</v>
      </c>
      <c r="BM38" s="49">
        <v>0.39710000000000001</v>
      </c>
      <c r="BN38" s="49">
        <v>9.899494937000001E-4</v>
      </c>
      <c r="BO38" s="39">
        <v>0.14360000000000001</v>
      </c>
      <c r="BP38" s="41">
        <v>0.14419999999999999</v>
      </c>
    </row>
    <row r="39" spans="1:68" ht="12.75" x14ac:dyDescent="0.2">
      <c r="A39" s="36" t="s">
        <v>163</v>
      </c>
      <c r="B39" s="368">
        <v>2.3E-3</v>
      </c>
      <c r="C39" s="39" t="s">
        <v>12</v>
      </c>
      <c r="D39" s="36" t="s">
        <v>12</v>
      </c>
      <c r="E39" s="49" t="s">
        <v>181</v>
      </c>
      <c r="F39" s="49" t="s">
        <v>181</v>
      </c>
      <c r="G39" s="36" t="s">
        <v>12</v>
      </c>
      <c r="H39" s="36" t="s">
        <v>12</v>
      </c>
      <c r="I39" s="49" t="s">
        <v>181</v>
      </c>
      <c r="J39" s="57" t="s">
        <v>181</v>
      </c>
      <c r="K39" s="36">
        <v>0.31340000000000001</v>
      </c>
      <c r="L39" s="36">
        <v>0.31819999999999998</v>
      </c>
      <c r="M39" s="49">
        <v>0.31580000000000003</v>
      </c>
      <c r="N39" s="49">
        <v>3.3941125499999999E-3</v>
      </c>
      <c r="O39" s="36">
        <v>0.31580000000000003</v>
      </c>
      <c r="P39" s="36">
        <v>0.31330000000000002</v>
      </c>
      <c r="Q39" s="49">
        <v>0.31455</v>
      </c>
      <c r="R39" s="57">
        <v>1.7677669529999999E-3</v>
      </c>
      <c r="S39" s="39">
        <v>0.33260000000000001</v>
      </c>
      <c r="T39" s="36">
        <v>0.3327</v>
      </c>
      <c r="U39" s="49">
        <v>0.33265</v>
      </c>
      <c r="V39" s="49">
        <v>7.0710678120000005E-5</v>
      </c>
      <c r="W39" s="36">
        <v>0.34549999999999997</v>
      </c>
      <c r="X39" s="36">
        <v>0.35489999999999999</v>
      </c>
      <c r="Y39" s="49">
        <v>0.35020000000000001</v>
      </c>
      <c r="Z39" s="57">
        <v>6.6468037429999998E-3</v>
      </c>
      <c r="AA39" s="39">
        <v>0.59079999999999999</v>
      </c>
      <c r="AB39" s="36">
        <v>0.47420000000000001</v>
      </c>
      <c r="AC39" s="49">
        <v>0.53249999999999997</v>
      </c>
      <c r="AD39" s="49">
        <v>8.244865069E-2</v>
      </c>
      <c r="AE39" s="36">
        <v>0.55079999999999996</v>
      </c>
      <c r="AF39" s="36">
        <v>0.57640000000000002</v>
      </c>
      <c r="AG39" s="49">
        <v>0.56359999999999999</v>
      </c>
      <c r="AH39" s="57">
        <v>1.8101933600000002E-2</v>
      </c>
      <c r="AI39" s="39">
        <v>8.6999999999999994E-3</v>
      </c>
      <c r="AJ39" s="36">
        <v>9.1000000000000004E-3</v>
      </c>
      <c r="AK39" s="49">
        <v>8.8999999999999999E-3</v>
      </c>
      <c r="AL39" s="49">
        <v>2.8284271250000003E-4</v>
      </c>
      <c r="AM39" s="36">
        <v>2.7799999999999998E-2</v>
      </c>
      <c r="AN39" s="36">
        <v>2.5999999999999999E-2</v>
      </c>
      <c r="AO39" s="49">
        <v>2.69E-2</v>
      </c>
      <c r="AP39" s="57">
        <v>1.2727922060000001E-3</v>
      </c>
      <c r="AQ39" s="39">
        <v>0.5151</v>
      </c>
      <c r="AR39" s="36">
        <v>0.50249999999999995</v>
      </c>
      <c r="AS39" s="49">
        <v>0.50880000000000003</v>
      </c>
      <c r="AT39" s="49">
        <v>8.9095454429999991E-3</v>
      </c>
      <c r="AU39" s="36">
        <v>0.51800000000000002</v>
      </c>
      <c r="AV39" s="36">
        <v>0.5222</v>
      </c>
      <c r="AW39" s="49">
        <v>0.52010000000000001</v>
      </c>
      <c r="AX39" s="57">
        <v>2.969848481E-3</v>
      </c>
      <c r="AY39" s="39">
        <v>0.55900000000000005</v>
      </c>
      <c r="AZ39" s="36">
        <v>0.56430000000000002</v>
      </c>
      <c r="BA39" s="49">
        <v>0.56164999999999998</v>
      </c>
      <c r="BB39" s="49">
        <v>3.74766594E-3</v>
      </c>
      <c r="BC39" s="36">
        <v>0.56420000000000003</v>
      </c>
      <c r="BD39" s="36">
        <v>0.56059999999999999</v>
      </c>
      <c r="BE39" s="49">
        <v>0.56240000000000001</v>
      </c>
      <c r="BF39" s="57">
        <v>2.5455844120000001E-3</v>
      </c>
      <c r="BG39" s="36">
        <v>0.32290000000000002</v>
      </c>
      <c r="BH39" s="36">
        <v>0.31530000000000002</v>
      </c>
      <c r="BI39" s="49">
        <v>0.31909999999999999</v>
      </c>
      <c r="BJ39" s="49">
        <v>5.3740115369999997E-3</v>
      </c>
      <c r="BK39" s="36">
        <v>0.3987</v>
      </c>
      <c r="BL39" s="36">
        <v>0.39660000000000001</v>
      </c>
      <c r="BM39" s="49">
        <v>0.39765</v>
      </c>
      <c r="BN39" s="49">
        <v>1.48492424E-3</v>
      </c>
      <c r="BO39" s="39">
        <v>0.1326</v>
      </c>
      <c r="BP39" s="41">
        <v>0.13320000000000001</v>
      </c>
    </row>
    <row r="40" spans="1:68" ht="12.75" x14ac:dyDescent="0.2">
      <c r="A40" s="894" t="s">
        <v>81</v>
      </c>
      <c r="B40" s="862"/>
      <c r="C40" s="95"/>
      <c r="D40" s="95"/>
      <c r="E40" s="95"/>
      <c r="F40" s="95"/>
      <c r="G40" s="95"/>
      <c r="H40" s="95"/>
      <c r="I40" s="255"/>
      <c r="J40" s="256"/>
      <c r="K40" s="95"/>
      <c r="L40" s="95"/>
      <c r="M40" s="255"/>
      <c r="N40" s="255"/>
      <c r="O40" s="95"/>
      <c r="P40" s="95"/>
      <c r="Q40" s="255"/>
      <c r="R40" s="256"/>
      <c r="S40" s="95"/>
      <c r="T40" s="95"/>
      <c r="U40" s="255"/>
      <c r="V40" s="255"/>
      <c r="W40" s="95"/>
      <c r="X40" s="95"/>
      <c r="Y40" s="255"/>
      <c r="Z40" s="255"/>
      <c r="AA40" s="125"/>
      <c r="AB40" s="95"/>
      <c r="AC40" s="255"/>
      <c r="AD40" s="255"/>
      <c r="AE40" s="95"/>
      <c r="AF40" s="95"/>
      <c r="AG40" s="255"/>
      <c r="AH40" s="256"/>
      <c r="AI40" s="95"/>
      <c r="AJ40" s="95"/>
      <c r="AK40" s="255"/>
      <c r="AL40" s="255"/>
      <c r="AM40" s="95"/>
      <c r="AN40" s="95"/>
      <c r="AO40" s="255"/>
      <c r="AP40" s="255"/>
      <c r="AQ40" s="125"/>
      <c r="AR40" s="95"/>
      <c r="AS40" s="255"/>
      <c r="AT40" s="255"/>
      <c r="AU40" s="95"/>
      <c r="AV40" s="95"/>
      <c r="AW40" s="255"/>
      <c r="AX40" s="256"/>
      <c r="AY40" s="95"/>
      <c r="AZ40" s="95"/>
      <c r="BA40" s="255"/>
      <c r="BB40" s="255"/>
      <c r="BC40" s="95"/>
      <c r="BD40" s="95"/>
      <c r="BE40" s="255"/>
      <c r="BF40" s="255"/>
      <c r="BG40" s="95"/>
      <c r="BH40" s="95"/>
      <c r="BI40" s="95"/>
      <c r="BJ40" s="95"/>
      <c r="BK40" s="95"/>
      <c r="BL40" s="95"/>
      <c r="BM40" s="95"/>
      <c r="BN40" s="95"/>
      <c r="BO40" s="125"/>
      <c r="BP40" s="96"/>
    </row>
    <row r="41" spans="1:68" ht="12.75" x14ac:dyDescent="0.2">
      <c r="A41" s="224" t="s">
        <v>82</v>
      </c>
      <c r="B41" s="275"/>
      <c r="C41" s="376" t="s">
        <v>83</v>
      </c>
      <c r="D41" s="377" t="s">
        <v>84</v>
      </c>
      <c r="E41" s="261" t="s">
        <v>70</v>
      </c>
      <c r="F41" s="261" t="s">
        <v>85</v>
      </c>
      <c r="G41" s="24"/>
      <c r="H41" s="24"/>
      <c r="I41" s="24"/>
      <c r="J41" s="26"/>
      <c r="K41" s="376" t="s">
        <v>83</v>
      </c>
      <c r="L41" s="377" t="s">
        <v>84</v>
      </c>
      <c r="M41" s="261" t="s">
        <v>70</v>
      </c>
      <c r="N41" s="350" t="s">
        <v>85</v>
      </c>
      <c r="O41" s="24"/>
      <c r="P41" s="24"/>
      <c r="Q41" s="24"/>
      <c r="R41" s="26"/>
      <c r="S41" s="260" t="s">
        <v>83</v>
      </c>
      <c r="T41" s="261" t="s">
        <v>84</v>
      </c>
      <c r="U41" s="261" t="s">
        <v>70</v>
      </c>
      <c r="V41" s="351" t="s">
        <v>85</v>
      </c>
      <c r="W41" s="24"/>
      <c r="X41" s="24"/>
      <c r="Y41" s="24"/>
      <c r="Z41" s="24"/>
      <c r="AA41" s="376" t="s">
        <v>83</v>
      </c>
      <c r="AB41" s="377" t="s">
        <v>84</v>
      </c>
      <c r="AC41" s="261" t="s">
        <v>70</v>
      </c>
      <c r="AD41" s="350" t="s">
        <v>85</v>
      </c>
      <c r="AE41" s="24"/>
      <c r="AF41" s="24"/>
      <c r="AG41" s="24"/>
      <c r="AH41" s="26"/>
      <c r="AI41" s="376" t="s">
        <v>83</v>
      </c>
      <c r="AJ41" s="377" t="s">
        <v>84</v>
      </c>
      <c r="AK41" s="261" t="s">
        <v>70</v>
      </c>
      <c r="AL41" s="350" t="s">
        <v>85</v>
      </c>
      <c r="AM41" s="24"/>
      <c r="AN41" s="24"/>
      <c r="AO41" s="24"/>
      <c r="AP41" s="24"/>
      <c r="AQ41" s="376" t="s">
        <v>83</v>
      </c>
      <c r="AR41" s="377" t="s">
        <v>84</v>
      </c>
      <c r="AS41" s="261" t="s">
        <v>70</v>
      </c>
      <c r="AT41" s="261" t="s">
        <v>85</v>
      </c>
      <c r="AU41" s="24"/>
      <c r="AV41" s="24"/>
      <c r="AW41" s="24"/>
      <c r="AX41" s="26"/>
      <c r="AY41" s="376" t="s">
        <v>83</v>
      </c>
      <c r="AZ41" s="377" t="s">
        <v>84</v>
      </c>
      <c r="BA41" s="261" t="s">
        <v>70</v>
      </c>
      <c r="BB41" s="350" t="s">
        <v>85</v>
      </c>
      <c r="BC41" s="24"/>
      <c r="BD41" s="24"/>
      <c r="BE41" s="24"/>
      <c r="BF41" s="24"/>
      <c r="BG41" s="376" t="s">
        <v>83</v>
      </c>
      <c r="BH41" s="377" t="s">
        <v>84</v>
      </c>
      <c r="BI41" s="261" t="s">
        <v>70</v>
      </c>
      <c r="BJ41" s="350" t="s">
        <v>85</v>
      </c>
      <c r="BK41" s="24"/>
      <c r="BL41" s="24"/>
      <c r="BM41" s="24"/>
      <c r="BN41" s="24"/>
      <c r="BO41" s="61"/>
      <c r="BP41" s="26"/>
    </row>
    <row r="42" spans="1:68" ht="14.25" x14ac:dyDescent="0.2">
      <c r="A42" s="112" t="s">
        <v>86</v>
      </c>
      <c r="B42" s="61"/>
      <c r="C42" s="378" t="s">
        <v>12</v>
      </c>
      <c r="D42" s="379" t="s">
        <v>12</v>
      </c>
      <c r="E42" s="102" t="s">
        <v>181</v>
      </c>
      <c r="F42" s="103" t="s">
        <v>181</v>
      </c>
      <c r="K42" s="378" t="s">
        <v>12</v>
      </c>
      <c r="L42" s="379" t="s">
        <v>12</v>
      </c>
      <c r="M42" s="102" t="s">
        <v>181</v>
      </c>
      <c r="N42" s="103" t="s">
        <v>181</v>
      </c>
      <c r="R42" s="16"/>
      <c r="S42" s="380" t="s">
        <v>164</v>
      </c>
      <c r="T42" s="101"/>
      <c r="U42" s="102" t="s">
        <v>181</v>
      </c>
      <c r="V42" s="103" t="s">
        <v>181</v>
      </c>
      <c r="Z42" s="16"/>
      <c r="AA42" s="379" t="s">
        <v>12</v>
      </c>
      <c r="AB42" s="379" t="s">
        <v>12</v>
      </c>
      <c r="AC42" s="102" t="s">
        <v>181</v>
      </c>
      <c r="AD42" s="103" t="s">
        <v>181</v>
      </c>
      <c r="AI42" s="381">
        <v>0.93633428497781135</v>
      </c>
      <c r="AJ42" s="379">
        <v>0.93</v>
      </c>
      <c r="AK42" s="102">
        <v>0.93316714249999999</v>
      </c>
      <c r="AL42" s="103">
        <v>4.4790158620000003E-3</v>
      </c>
      <c r="AQ42" s="378" t="s">
        <v>12</v>
      </c>
      <c r="AR42" s="379" t="s">
        <v>12</v>
      </c>
      <c r="AS42" s="102" t="s">
        <v>181</v>
      </c>
      <c r="AT42" s="103" t="s">
        <v>181</v>
      </c>
      <c r="AY42" s="378" t="s">
        <v>12</v>
      </c>
      <c r="AZ42" s="379" t="s">
        <v>12</v>
      </c>
      <c r="BA42" s="102" t="s">
        <v>181</v>
      </c>
      <c r="BB42" s="103" t="s">
        <v>181</v>
      </c>
      <c r="BG42" s="378" t="s">
        <v>12</v>
      </c>
      <c r="BH42" s="379" t="s">
        <v>12</v>
      </c>
      <c r="BI42" s="102" t="s">
        <v>181</v>
      </c>
      <c r="BJ42" s="103" t="s">
        <v>181</v>
      </c>
      <c r="BO42" s="381">
        <v>0.60341634508264241</v>
      </c>
      <c r="BP42" s="16"/>
    </row>
    <row r="43" spans="1:68" ht="14.25" x14ac:dyDescent="0.2">
      <c r="A43" s="112" t="s">
        <v>87</v>
      </c>
      <c r="B43" s="61"/>
      <c r="C43" s="382">
        <v>12.413919338134756</v>
      </c>
      <c r="D43" s="383">
        <v>12.385734623839113</v>
      </c>
      <c r="E43" s="102">
        <v>12.39982698</v>
      </c>
      <c r="F43" s="103">
        <v>1.9929602599999999E-2</v>
      </c>
      <c r="K43" s="382">
        <v>15.338880075923836</v>
      </c>
      <c r="L43" s="383">
        <v>14.624961057718492</v>
      </c>
      <c r="M43" s="102">
        <v>14.98192057</v>
      </c>
      <c r="N43" s="103">
        <v>0.504816979</v>
      </c>
      <c r="R43" s="16"/>
      <c r="S43" s="104"/>
      <c r="T43" s="101"/>
      <c r="U43" s="102" t="s">
        <v>181</v>
      </c>
      <c r="V43" s="103" t="s">
        <v>181</v>
      </c>
      <c r="Z43" s="16"/>
      <c r="AA43" s="383">
        <v>56.512420222512816</v>
      </c>
      <c r="AB43" s="383">
        <v>55.216468202148675</v>
      </c>
      <c r="AC43" s="102">
        <v>55.864444210000002</v>
      </c>
      <c r="AD43" s="103">
        <v>0.91637646169999998</v>
      </c>
      <c r="AI43" s="382">
        <v>68.349255540585091</v>
      </c>
      <c r="AJ43" s="383">
        <v>68.346574979055873</v>
      </c>
      <c r="AK43" s="102">
        <v>68.347915259999994</v>
      </c>
      <c r="AL43" s="103">
        <v>1.8954432350000001E-3</v>
      </c>
      <c r="AQ43" s="382">
        <v>71.375816195907461</v>
      </c>
      <c r="AR43" s="383">
        <v>70.781257472056495</v>
      </c>
      <c r="AS43" s="102">
        <v>71.078536830000004</v>
      </c>
      <c r="AT43" s="103">
        <v>0.42041650539999997</v>
      </c>
      <c r="AY43" s="382">
        <v>62.201401688876345</v>
      </c>
      <c r="AZ43" s="383">
        <v>61.796595171165926</v>
      </c>
      <c r="BA43" s="102">
        <v>61.99899843</v>
      </c>
      <c r="BB43" s="103">
        <v>0.28624143369999999</v>
      </c>
      <c r="BG43" s="382">
        <v>65.321631919120179</v>
      </c>
      <c r="BH43" s="383">
        <v>69.897132919615146</v>
      </c>
      <c r="BI43" s="102">
        <v>67.609382420000003</v>
      </c>
      <c r="BJ43" s="103">
        <v>3.2353677850000002</v>
      </c>
      <c r="BO43" s="382">
        <v>40.672440467182831</v>
      </c>
      <c r="BP43" s="16"/>
    </row>
    <row r="44" spans="1:68" ht="12.75" x14ac:dyDescent="0.2">
      <c r="A44" s="112" t="s">
        <v>88</v>
      </c>
      <c r="B44" s="61"/>
      <c r="C44" s="60" t="s">
        <v>12</v>
      </c>
      <c r="D44" s="384" t="s">
        <v>12</v>
      </c>
      <c r="E44" s="102" t="s">
        <v>181</v>
      </c>
      <c r="F44" s="103" t="s">
        <v>181</v>
      </c>
      <c r="K44" s="60" t="s">
        <v>12</v>
      </c>
      <c r="L44" s="384" t="s">
        <v>12</v>
      </c>
      <c r="M44" s="102" t="s">
        <v>181</v>
      </c>
      <c r="N44" s="103" t="s">
        <v>181</v>
      </c>
      <c r="R44" s="16"/>
      <c r="S44" s="104"/>
      <c r="T44" s="101"/>
      <c r="U44" s="102" t="s">
        <v>181</v>
      </c>
      <c r="V44" s="103" t="s">
        <v>181</v>
      </c>
      <c r="Z44" s="16"/>
      <c r="AA44" s="384" t="s">
        <v>12</v>
      </c>
      <c r="AB44" s="384" t="s">
        <v>12</v>
      </c>
      <c r="AC44" s="102" t="s">
        <v>181</v>
      </c>
      <c r="AD44" s="103" t="s">
        <v>181</v>
      </c>
      <c r="AI44" s="60" t="s">
        <v>12</v>
      </c>
      <c r="AJ44" s="384" t="s">
        <v>12</v>
      </c>
      <c r="AK44" s="102" t="s">
        <v>181</v>
      </c>
      <c r="AL44" s="103" t="s">
        <v>181</v>
      </c>
      <c r="AQ44" s="60" t="s">
        <v>12</v>
      </c>
      <c r="AR44" s="384" t="s">
        <v>12</v>
      </c>
      <c r="AS44" s="102" t="s">
        <v>181</v>
      </c>
      <c r="AT44" s="103" t="s">
        <v>181</v>
      </c>
      <c r="AY44" s="60" t="s">
        <v>12</v>
      </c>
      <c r="AZ44" s="384" t="s">
        <v>12</v>
      </c>
      <c r="BA44" s="102" t="s">
        <v>181</v>
      </c>
      <c r="BB44" s="103" t="s">
        <v>181</v>
      </c>
      <c r="BG44" s="60" t="s">
        <v>12</v>
      </c>
      <c r="BH44" s="384" t="s">
        <v>12</v>
      </c>
      <c r="BI44" s="102" t="s">
        <v>181</v>
      </c>
      <c r="BJ44" s="103" t="s">
        <v>181</v>
      </c>
      <c r="BO44" s="39" t="s">
        <v>12</v>
      </c>
      <c r="BP44" s="16"/>
    </row>
    <row r="45" spans="1:68" ht="14.25" x14ac:dyDescent="0.2">
      <c r="A45" s="112" t="s">
        <v>89</v>
      </c>
      <c r="B45" s="61"/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R45" s="16"/>
      <c r="S45" s="104"/>
      <c r="T45" s="101"/>
      <c r="U45" s="102" t="s">
        <v>181</v>
      </c>
      <c r="V45" s="103" t="s">
        <v>181</v>
      </c>
      <c r="Z45" s="16"/>
      <c r="AA45" s="384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3">
        <v>0.23190839147979231</v>
      </c>
      <c r="AK45" s="102">
        <v>0.23190839150000001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3">
        <v>9.7336995720771882E-2</v>
      </c>
      <c r="BA45" s="102">
        <v>9.733699572E-2</v>
      </c>
      <c r="BB45" s="103" t="s">
        <v>181</v>
      </c>
      <c r="BG45" s="60" t="s">
        <v>12</v>
      </c>
      <c r="BH45" s="383">
        <v>0.110561629072611</v>
      </c>
      <c r="BI45" s="102">
        <v>0.1105616291</v>
      </c>
      <c r="BJ45" s="103" t="s">
        <v>181</v>
      </c>
      <c r="BO45" s="39" t="s">
        <v>12</v>
      </c>
      <c r="BP45" s="16"/>
    </row>
    <row r="46" spans="1:68" ht="14.25" x14ac:dyDescent="0.2">
      <c r="A46" s="112" t="s">
        <v>90</v>
      </c>
      <c r="B46" s="61"/>
      <c r="C46" s="382">
        <v>0.76445492807007254</v>
      </c>
      <c r="D46" s="383">
        <v>0.53588757385172181</v>
      </c>
      <c r="E46" s="102">
        <v>0.65017125099999995</v>
      </c>
      <c r="F46" s="103">
        <v>0.1616215261</v>
      </c>
      <c r="K46" s="382">
        <v>0.66551686912713603</v>
      </c>
      <c r="L46" s="383">
        <v>0.45960586461030217</v>
      </c>
      <c r="M46" s="102">
        <v>0.56256136690000003</v>
      </c>
      <c r="N46" s="103">
        <v>0.14560106759999999</v>
      </c>
      <c r="R46" s="16"/>
      <c r="S46" s="104"/>
      <c r="T46" s="101"/>
      <c r="U46" s="102" t="s">
        <v>181</v>
      </c>
      <c r="V46" s="103" t="s">
        <v>181</v>
      </c>
      <c r="Z46" s="16"/>
      <c r="AA46" s="383">
        <v>0.6230738421415406</v>
      </c>
      <c r="AB46" s="383">
        <v>0.71693146689857867</v>
      </c>
      <c r="AC46" s="102">
        <v>0.67000265449999996</v>
      </c>
      <c r="AD46" s="103">
        <v>6.6367362930000007E-2</v>
      </c>
      <c r="AI46" s="382">
        <v>0.39829401784489399</v>
      </c>
      <c r="AJ46" s="383">
        <v>0.10005456751558181</v>
      </c>
      <c r="AK46" s="102">
        <v>0.24917429269999999</v>
      </c>
      <c r="AL46" s="103">
        <v>0.2108871377</v>
      </c>
      <c r="AQ46" s="382">
        <v>0.50683485680469897</v>
      </c>
      <c r="AR46" s="383">
        <v>0.50204423464471282</v>
      </c>
      <c r="AS46" s="102">
        <v>0.50443954570000005</v>
      </c>
      <c r="AT46" s="103">
        <v>3.387481415E-3</v>
      </c>
      <c r="AY46" s="382">
        <v>0.59582855492525222</v>
      </c>
      <c r="AZ46" s="383">
        <v>0.59107252327530535</v>
      </c>
      <c r="BA46" s="102">
        <v>0.59345053910000001</v>
      </c>
      <c r="BB46" s="103">
        <v>3.3630222310000002E-3</v>
      </c>
      <c r="BG46" s="382">
        <v>2.7617985222740473</v>
      </c>
      <c r="BH46" s="383">
        <v>2.9887576709938184</v>
      </c>
      <c r="BI46" s="102">
        <v>2.8752780969999998</v>
      </c>
      <c r="BJ46" s="103">
        <v>0.1604843531</v>
      </c>
      <c r="BO46" s="382">
        <v>1.8168676146872054</v>
      </c>
      <c r="BP46" s="16"/>
    </row>
    <row r="47" spans="1:68" ht="12.75" x14ac:dyDescent="0.2">
      <c r="A47" s="112" t="s">
        <v>91</v>
      </c>
      <c r="B47" s="61"/>
      <c r="C47" s="60" t="s">
        <v>12</v>
      </c>
      <c r="D47" s="384" t="s">
        <v>12</v>
      </c>
      <c r="E47" s="102" t="s">
        <v>181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R47" s="16"/>
      <c r="S47" s="104"/>
      <c r="T47" s="101"/>
      <c r="U47" s="102" t="s">
        <v>181</v>
      </c>
      <c r="V47" s="103" t="s">
        <v>181</v>
      </c>
      <c r="Z47" s="16"/>
      <c r="AA47" s="384" t="s">
        <v>12</v>
      </c>
      <c r="AB47" s="384" t="s">
        <v>12</v>
      </c>
      <c r="AC47" s="102" t="s">
        <v>181</v>
      </c>
      <c r="AD47" s="103" t="s">
        <v>181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60" t="s">
        <v>12</v>
      </c>
      <c r="AR47" s="384" t="s">
        <v>12</v>
      </c>
      <c r="AS47" s="102" t="s">
        <v>181</v>
      </c>
      <c r="AT47" s="103" t="s">
        <v>181</v>
      </c>
      <c r="AY47" s="60" t="s">
        <v>12</v>
      </c>
      <c r="AZ47" s="384" t="s">
        <v>12</v>
      </c>
      <c r="BA47" s="102" t="s">
        <v>181</v>
      </c>
      <c r="BB47" s="103" t="s">
        <v>181</v>
      </c>
      <c r="BG47" s="60" t="s">
        <v>12</v>
      </c>
      <c r="BH47" s="384" t="s">
        <v>12</v>
      </c>
      <c r="BI47" s="102" t="s">
        <v>181</v>
      </c>
      <c r="BJ47" s="103" t="s">
        <v>181</v>
      </c>
      <c r="BO47" s="39" t="s">
        <v>12</v>
      </c>
      <c r="BP47" s="16"/>
    </row>
    <row r="48" spans="1:68" ht="15" x14ac:dyDescent="0.2">
      <c r="A48" s="112" t="s">
        <v>92</v>
      </c>
      <c r="B48" s="61"/>
      <c r="C48" s="382">
        <v>12.601609276837969</v>
      </c>
      <c r="D48" s="383">
        <v>12.631143222752737</v>
      </c>
      <c r="E48" s="102">
        <v>12.61637625</v>
      </c>
      <c r="F48" s="103">
        <v>2.0883653429999999E-2</v>
      </c>
      <c r="K48" s="382">
        <v>23.624185641828426</v>
      </c>
      <c r="L48" s="383">
        <v>23.702685284958015</v>
      </c>
      <c r="M48" s="102">
        <v>23.663435459999999</v>
      </c>
      <c r="N48" s="103">
        <v>5.5507629980000001E-2</v>
      </c>
      <c r="R48" s="16"/>
      <c r="S48" s="104"/>
      <c r="T48" s="101"/>
      <c r="U48" s="102" t="s">
        <v>181</v>
      </c>
      <c r="V48" s="103" t="s">
        <v>181</v>
      </c>
      <c r="Z48" s="16"/>
      <c r="AA48" s="383">
        <v>60.268930671004917</v>
      </c>
      <c r="AB48" s="383">
        <v>59.102241741013508</v>
      </c>
      <c r="AC48" s="102">
        <v>59.685586209999997</v>
      </c>
      <c r="AD48" s="103">
        <v>0.82497365389999999</v>
      </c>
      <c r="AI48" s="385" t="s">
        <v>165</v>
      </c>
      <c r="AJ48" s="386" t="s">
        <v>165</v>
      </c>
      <c r="AK48" s="102" t="s">
        <v>181</v>
      </c>
      <c r="AL48" s="103" t="s">
        <v>181</v>
      </c>
      <c r="AQ48" s="387">
        <v>357.55874209180553</v>
      </c>
      <c r="AR48" s="388">
        <v>355.24109283513127</v>
      </c>
      <c r="AS48" s="102">
        <v>356.39991750000002</v>
      </c>
      <c r="AT48" s="103">
        <v>1.6388255060000001</v>
      </c>
      <c r="AY48" s="387">
        <v>319.38467936526462</v>
      </c>
      <c r="AZ48" s="388">
        <v>317.19840561533965</v>
      </c>
      <c r="BA48" s="102">
        <v>318.29154249999999</v>
      </c>
      <c r="BB48" s="103">
        <v>1.5459289940000001</v>
      </c>
      <c r="BG48" s="387">
        <v>217.15998348891637</v>
      </c>
      <c r="BH48" s="388">
        <v>235.94682366792827</v>
      </c>
      <c r="BI48" s="102">
        <v>226.5534036</v>
      </c>
      <c r="BJ48" s="103">
        <v>13.284302090000001</v>
      </c>
      <c r="BO48" s="389">
        <v>115.56617305994739</v>
      </c>
      <c r="BP48" s="16"/>
    </row>
    <row r="49" spans="1:69" ht="12.75" x14ac:dyDescent="0.2">
      <c r="A49" s="861" t="s">
        <v>55</v>
      </c>
      <c r="B49" s="862"/>
      <c r="C49" s="107"/>
      <c r="D49" s="107"/>
      <c r="E49" s="52"/>
      <c r="F49" s="52"/>
      <c r="G49" s="52"/>
      <c r="H49" s="52"/>
      <c r="I49" s="52"/>
      <c r="J49" s="53"/>
      <c r="K49" s="107"/>
      <c r="L49" s="107"/>
      <c r="M49" s="52"/>
      <c r="N49" s="52"/>
      <c r="O49" s="52"/>
      <c r="P49" s="52"/>
      <c r="Q49" s="52"/>
      <c r="R49" s="53"/>
      <c r="S49" s="52"/>
      <c r="T49" s="52"/>
      <c r="U49" s="52"/>
      <c r="V49" s="52"/>
      <c r="W49" s="52"/>
      <c r="X49" s="52"/>
      <c r="Y49" s="52"/>
      <c r="Z49" s="52"/>
      <c r="AA49" s="390"/>
      <c r="AB49" s="107"/>
      <c r="AC49" s="52"/>
      <c r="AD49" s="52"/>
      <c r="AE49" s="52"/>
      <c r="AF49" s="52"/>
      <c r="AG49" s="52"/>
      <c r="AH49" s="53"/>
      <c r="AI49" s="107"/>
      <c r="AJ49" s="107"/>
      <c r="AK49" s="52"/>
      <c r="AL49" s="52"/>
      <c r="AM49" s="52"/>
      <c r="AN49" s="52"/>
      <c r="AO49" s="52"/>
      <c r="AP49" s="52"/>
      <c r="AQ49" s="390"/>
      <c r="AR49" s="107"/>
      <c r="AS49" s="52"/>
      <c r="AT49" s="52"/>
      <c r="AU49" s="52"/>
      <c r="AV49" s="52"/>
      <c r="AW49" s="52"/>
      <c r="AX49" s="53"/>
      <c r="AY49" s="897"/>
      <c r="AZ49" s="868"/>
      <c r="BA49" s="52"/>
      <c r="BB49" s="52"/>
      <c r="BC49" s="52"/>
      <c r="BD49" s="52"/>
      <c r="BE49" s="52"/>
      <c r="BF49" s="52"/>
      <c r="BG49" s="107"/>
      <c r="BH49" s="107"/>
      <c r="BI49" s="52"/>
      <c r="BJ49" s="52"/>
      <c r="BK49" s="52"/>
      <c r="BL49" s="52"/>
      <c r="BM49" s="52"/>
      <c r="BN49" s="52"/>
      <c r="BO49" s="390"/>
      <c r="BP49" s="53"/>
      <c r="BQ49" s="54"/>
    </row>
    <row r="50" spans="1:69" ht="12.75" x14ac:dyDescent="0.2">
      <c r="A50" s="860" t="s">
        <v>56</v>
      </c>
      <c r="B50" s="149" t="s">
        <v>93</v>
      </c>
      <c r="C50" s="104">
        <v>7.25</v>
      </c>
      <c r="J50" s="16"/>
      <c r="K50" s="104">
        <v>6.77</v>
      </c>
      <c r="R50" s="16"/>
      <c r="S50" s="104">
        <v>7.21</v>
      </c>
      <c r="AA50" s="104">
        <v>7.14</v>
      </c>
      <c r="AH50" s="16"/>
      <c r="AI50" s="104">
        <v>7.3</v>
      </c>
      <c r="AQ50" s="104">
        <v>7.24</v>
      </c>
      <c r="AX50" s="16"/>
      <c r="AY50" s="104">
        <v>6.93</v>
      </c>
      <c r="BG50" s="109">
        <v>7.45</v>
      </c>
      <c r="BO50" s="61"/>
      <c r="BP50" s="16"/>
    </row>
    <row r="51" spans="1:69" ht="12.75" x14ac:dyDescent="0.2">
      <c r="A51" s="856"/>
      <c r="B51" s="149" t="s">
        <v>94</v>
      </c>
      <c r="C51" s="104">
        <v>7.57</v>
      </c>
      <c r="D51">
        <f>AVERAGE(C50,C51)</f>
        <v>7.41</v>
      </c>
      <c r="J51" s="16"/>
      <c r="K51" s="104">
        <v>7.4</v>
      </c>
      <c r="L51">
        <f>AVERAGE(K50,K51)</f>
        <v>7.085</v>
      </c>
      <c r="R51" s="16"/>
      <c r="S51" s="104">
        <v>7.61</v>
      </c>
      <c r="AA51" s="104">
        <v>7.54</v>
      </c>
      <c r="AB51">
        <f>AVERAGE(AA50,AA51)</f>
        <v>7.34</v>
      </c>
      <c r="AH51" s="16"/>
      <c r="AI51" s="104">
        <v>7.36</v>
      </c>
      <c r="AQ51" s="104">
        <v>7.58</v>
      </c>
      <c r="AR51">
        <f>AVERAGE(AQ50,AQ51)</f>
        <v>7.41</v>
      </c>
      <c r="AX51" s="16"/>
      <c r="AY51" s="104">
        <v>7.32</v>
      </c>
      <c r="AZ51">
        <f>AVERAGE(AY50,AY51)</f>
        <v>7.125</v>
      </c>
      <c r="BG51" s="104">
        <v>7.72</v>
      </c>
      <c r="BH51">
        <f>AVERAGE(BG50,BG51)</f>
        <v>7.585</v>
      </c>
      <c r="BO51" s="61"/>
      <c r="BP51" s="16"/>
    </row>
    <row r="52" spans="1:69" ht="12.75" x14ac:dyDescent="0.2">
      <c r="A52" s="62" t="s">
        <v>96</v>
      </c>
      <c r="B52" s="150" t="s">
        <v>97</v>
      </c>
      <c r="C52" s="104">
        <v>61.2</v>
      </c>
      <c r="J52" s="16"/>
      <c r="K52" s="104">
        <v>82.5</v>
      </c>
      <c r="R52" s="16"/>
      <c r="S52" s="104">
        <v>112.2</v>
      </c>
      <c r="AA52" s="104">
        <v>194.4</v>
      </c>
      <c r="AH52" s="16"/>
      <c r="AI52" s="104">
        <v>1589</v>
      </c>
      <c r="AQ52" s="104">
        <v>530</v>
      </c>
      <c r="AX52" s="16"/>
      <c r="AY52" s="104">
        <v>428</v>
      </c>
      <c r="BG52" s="104">
        <v>441</v>
      </c>
      <c r="BO52" s="61"/>
      <c r="BP52" s="16"/>
    </row>
    <row r="53" spans="1:69" ht="12.75" x14ac:dyDescent="0.2">
      <c r="A53" s="62" t="s">
        <v>57</v>
      </c>
      <c r="B53" s="150" t="s">
        <v>58</v>
      </c>
      <c r="C53" s="104">
        <v>0</v>
      </c>
      <c r="J53" s="16"/>
      <c r="K53" s="104">
        <v>0</v>
      </c>
      <c r="R53" s="16"/>
      <c r="S53" s="104">
        <v>0</v>
      </c>
      <c r="AA53" s="104">
        <v>0</v>
      </c>
      <c r="AH53" s="16"/>
      <c r="AI53" s="104">
        <v>0</v>
      </c>
      <c r="AQ53" s="104">
        <v>0</v>
      </c>
      <c r="AX53" s="16"/>
      <c r="AY53" s="104">
        <v>0</v>
      </c>
      <c r="BG53" s="104">
        <v>0</v>
      </c>
      <c r="BO53" s="61"/>
      <c r="BP53" s="16"/>
    </row>
    <row r="54" spans="1:69" ht="12.75" x14ac:dyDescent="0.2">
      <c r="A54" s="64" t="s">
        <v>59</v>
      </c>
      <c r="B54" s="151" t="s">
        <v>60</v>
      </c>
      <c r="C54" s="104">
        <v>20.6</v>
      </c>
      <c r="J54" s="16"/>
      <c r="K54" s="104">
        <v>25.4</v>
      </c>
      <c r="R54" s="16"/>
      <c r="S54" s="240" t="s">
        <v>95</v>
      </c>
      <c r="AA54" s="104">
        <v>20.2</v>
      </c>
      <c r="AH54" s="16"/>
      <c r="AI54" s="104">
        <v>11.6</v>
      </c>
      <c r="AQ54" s="104">
        <v>16.399999999999999</v>
      </c>
      <c r="AX54" s="16"/>
      <c r="AY54" s="104">
        <v>8.4</v>
      </c>
      <c r="BG54" s="119">
        <v>44</v>
      </c>
      <c r="BO54" s="61"/>
      <c r="BP54" s="16"/>
    </row>
    <row r="55" spans="1:69" ht="12.75" x14ac:dyDescent="0.2">
      <c r="A55" s="884" t="s">
        <v>98</v>
      </c>
      <c r="B55" s="862"/>
      <c r="C55" s="155"/>
      <c r="D55" s="155"/>
      <c r="E55" s="155"/>
      <c r="F55" s="155"/>
      <c r="G55" s="155"/>
      <c r="H55" s="155"/>
      <c r="I55" s="155"/>
      <c r="J55" s="304"/>
      <c r="K55" s="155"/>
      <c r="L55" s="155"/>
      <c r="M55" s="155"/>
      <c r="N55" s="155"/>
      <c r="O55" s="155"/>
      <c r="P55" s="155"/>
      <c r="Q55" s="155"/>
      <c r="R55" s="304"/>
      <c r="S55" s="155"/>
      <c r="T55" s="155"/>
      <c r="U55" s="155"/>
      <c r="V55" s="155"/>
      <c r="W55" s="155"/>
      <c r="X55" s="155"/>
      <c r="Y55" s="155"/>
      <c r="Z55" s="155"/>
      <c r="AA55" s="154"/>
      <c r="AB55" s="155"/>
      <c r="AC55" s="155"/>
      <c r="AD55" s="155"/>
      <c r="AE55" s="155"/>
      <c r="AF55" s="155"/>
      <c r="AG55" s="155"/>
      <c r="AH55" s="304"/>
      <c r="AI55" s="155"/>
      <c r="AJ55" s="155"/>
      <c r="AK55" s="155"/>
      <c r="AL55" s="155"/>
      <c r="AM55" s="155"/>
      <c r="AN55" s="155"/>
      <c r="AO55" s="155"/>
      <c r="AP55" s="155"/>
      <c r="AQ55" s="154"/>
      <c r="AR55" s="155"/>
      <c r="AS55" s="155"/>
      <c r="AT55" s="155"/>
      <c r="AU55" s="155"/>
      <c r="AV55" s="155"/>
      <c r="AW55" s="155"/>
      <c r="AX55" s="304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4"/>
      <c r="BP55" s="304"/>
      <c r="BQ55" s="3"/>
    </row>
    <row r="56" spans="1:69" ht="12.75" x14ac:dyDescent="0.2">
      <c r="A56" s="24"/>
      <c r="B56" s="275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23" t="s">
        <v>149</v>
      </c>
      <c r="BP56" s="25" t="s">
        <v>150</v>
      </c>
      <c r="BQ56" s="391"/>
    </row>
    <row r="57" spans="1:69" ht="12.75" x14ac:dyDescent="0.2">
      <c r="A57" s="31" t="s">
        <v>103</v>
      </c>
      <c r="B57" s="354"/>
      <c r="C57" s="355">
        <v>1.87</v>
      </c>
      <c r="D57" s="356">
        <v>2.14</v>
      </c>
      <c r="E57" s="357">
        <f>AVERAGE(C57:D57)</f>
        <v>2.0049999999999999</v>
      </c>
      <c r="F57" s="357">
        <f>STDEV(C57:D57)</f>
        <v>0.19091883092036785</v>
      </c>
      <c r="G57" s="356">
        <v>2.19</v>
      </c>
      <c r="H57" s="356">
        <v>2.31</v>
      </c>
      <c r="I57" s="357">
        <f>AVERAGE(G57:H57)</f>
        <v>2.25</v>
      </c>
      <c r="J57" s="358">
        <f>STDEV(G57:H57)</f>
        <v>8.4852813742385777E-2</v>
      </c>
      <c r="K57" s="356">
        <v>2.29</v>
      </c>
      <c r="L57" s="356">
        <v>2.0099999999999998</v>
      </c>
      <c r="M57" s="357">
        <f>AVERAGE(K57:L57)</f>
        <v>2.15</v>
      </c>
      <c r="N57" s="357">
        <f>STDEV(K57:L57)</f>
        <v>0.19798989873223347</v>
      </c>
      <c r="O57" s="356">
        <v>2.52</v>
      </c>
      <c r="P57" s="356">
        <v>2.0699999999999998</v>
      </c>
      <c r="Q57" s="357">
        <f>AVERAGE(O57:P57)</f>
        <v>2.2949999999999999</v>
      </c>
      <c r="R57" s="358">
        <f>STDEV(O57:P57)</f>
        <v>0.31819805153394648</v>
      </c>
      <c r="S57" s="355" t="s">
        <v>95</v>
      </c>
      <c r="T57" s="356" t="s">
        <v>95</v>
      </c>
      <c r="U57" s="357" t="e">
        <f>AVERAGE(S57:T57)</f>
        <v>#DIV/0!</v>
      </c>
      <c r="V57" s="357" t="e">
        <f>STDEV(S57:T57)</f>
        <v>#DIV/0!</v>
      </c>
      <c r="W57" s="356" t="s">
        <v>95</v>
      </c>
      <c r="X57" s="356" t="s">
        <v>95</v>
      </c>
      <c r="Y57" s="227" t="e">
        <f>AVERAGE(W57:X57)</f>
        <v>#DIV/0!</v>
      </c>
      <c r="Z57" s="358" t="e">
        <f>STDEV(W57:X57)</f>
        <v>#DIV/0!</v>
      </c>
      <c r="AA57" s="355">
        <v>1.95</v>
      </c>
      <c r="AB57" s="356">
        <v>2.4700000000000002</v>
      </c>
      <c r="AC57" s="227">
        <f>AVERAGE(AA57:AB57)</f>
        <v>2.21</v>
      </c>
      <c r="AD57" s="357">
        <f>STDEV(AA57:AB57)</f>
        <v>0.36769552621700619</v>
      </c>
      <c r="AE57" s="356">
        <v>2.29</v>
      </c>
      <c r="AF57" s="356">
        <v>1.9</v>
      </c>
      <c r="AG57" s="357">
        <f>AVERAGE(AE57:AF57)</f>
        <v>2.0949999999999998</v>
      </c>
      <c r="AH57" s="358">
        <f>STDEV(AE57:AF57)</f>
        <v>0.27577164466275367</v>
      </c>
      <c r="AI57" s="355">
        <v>1.67</v>
      </c>
      <c r="AJ57" s="356">
        <v>1.62</v>
      </c>
      <c r="AK57" s="227">
        <f>AVERAGE(AI57:AJ57)</f>
        <v>1.645</v>
      </c>
      <c r="AL57" s="357">
        <f>STDEV(AI57:AJ57)</f>
        <v>3.5355339059327251E-2</v>
      </c>
      <c r="AM57" s="356">
        <v>1.55</v>
      </c>
      <c r="AN57" s="356">
        <v>2.02</v>
      </c>
      <c r="AO57" s="357">
        <f>AVERAGE(AM57:AN57)</f>
        <v>1.7850000000000001</v>
      </c>
      <c r="AP57" s="358">
        <f>STDEV(AM57:AN57)</f>
        <v>0.3323401871576776</v>
      </c>
      <c r="AQ57" s="355">
        <v>2.12</v>
      </c>
      <c r="AR57" s="356">
        <v>2.61</v>
      </c>
      <c r="AS57" s="357">
        <f>AVERAGE(AQ57:AR57)</f>
        <v>2.3650000000000002</v>
      </c>
      <c r="AT57" s="357">
        <f>STDEV(AQ57:AR57)</f>
        <v>0.34648232278140445</v>
      </c>
      <c r="AU57" s="356">
        <v>2.82</v>
      </c>
      <c r="AV57" s="356">
        <v>2.5299999999999998</v>
      </c>
      <c r="AW57" s="357">
        <f>AVERAGE(AU57:AV57)</f>
        <v>2.6749999999999998</v>
      </c>
      <c r="AX57" s="358">
        <f>STDEV(AU57:AV57)</f>
        <v>0.2050609665440988</v>
      </c>
      <c r="AY57" s="355">
        <v>2.31</v>
      </c>
      <c r="AZ57" s="356">
        <v>2.67</v>
      </c>
      <c r="BA57" s="357">
        <f>AVERAGE(AY57:AZ57)</f>
        <v>2.4900000000000002</v>
      </c>
      <c r="BB57" s="357">
        <f>STDEV(AY57:AZ57)</f>
        <v>0.25455844122715704</v>
      </c>
      <c r="BC57" s="356">
        <v>2.73</v>
      </c>
      <c r="BD57" s="356">
        <v>2.1</v>
      </c>
      <c r="BE57" s="227">
        <f>AVERAGE(BC57:BD57)</f>
        <v>2.415</v>
      </c>
      <c r="BF57" s="358">
        <f>STDEV(BC57:BD57)</f>
        <v>0.44547727214752419</v>
      </c>
      <c r="BG57" s="115">
        <v>5.32</v>
      </c>
      <c r="BH57" s="117">
        <v>5.09</v>
      </c>
      <c r="BI57" s="164">
        <f>AVERAGE(BG57:BH57)</f>
        <v>5.2050000000000001</v>
      </c>
      <c r="BJ57" s="164">
        <f>STDEV(BG57:BH57)</f>
        <v>0.16263455967290624</v>
      </c>
      <c r="BK57" s="117">
        <v>5.22</v>
      </c>
      <c r="BL57" s="117">
        <v>3.34</v>
      </c>
      <c r="BM57" s="164">
        <f>AVERAGE(BK57:BL57)</f>
        <v>4.2799999999999994</v>
      </c>
      <c r="BN57" s="336">
        <f>STDEV(BK57:BL57)</f>
        <v>1.3293607486307131</v>
      </c>
      <c r="BO57" s="115">
        <v>3.63</v>
      </c>
      <c r="BP57" s="284">
        <v>3.2</v>
      </c>
      <c r="BQ57" s="3"/>
    </row>
    <row r="58" spans="1:69" ht="12.75" x14ac:dyDescent="0.2">
      <c r="B58" s="241"/>
      <c r="J58" s="16"/>
      <c r="R58" s="16"/>
      <c r="AA58" s="61"/>
      <c r="AH58" s="16"/>
      <c r="AQ58" s="61"/>
      <c r="AX58" s="16"/>
      <c r="BO58" s="61"/>
      <c r="BP58" s="16"/>
    </row>
    <row r="59" spans="1:69" ht="12.75" x14ac:dyDescent="0.2">
      <c r="B59" s="241"/>
      <c r="J59" s="16"/>
      <c r="R59" s="16"/>
      <c r="AA59" s="61"/>
      <c r="AH59" s="16"/>
      <c r="AQ59" s="61"/>
      <c r="AX59" s="16"/>
      <c r="BO59" s="61"/>
      <c r="BP59" s="16"/>
    </row>
    <row r="60" spans="1:69" ht="12.75" x14ac:dyDescent="0.2">
      <c r="B60" s="241"/>
      <c r="J60" s="16"/>
      <c r="R60" s="16"/>
      <c r="AA60" s="61"/>
      <c r="AH60" s="16"/>
      <c r="AQ60" s="61"/>
      <c r="AX60" s="16"/>
      <c r="BO60" s="61"/>
      <c r="BP60" s="16"/>
    </row>
    <row r="61" spans="1:69" ht="12.75" x14ac:dyDescent="0.2">
      <c r="B61" s="241"/>
      <c r="J61" s="16"/>
      <c r="R61" s="16"/>
      <c r="AA61" s="61"/>
      <c r="AH61" s="16"/>
      <c r="AQ61" s="61"/>
      <c r="AX61" s="16"/>
      <c r="BO61" s="61"/>
      <c r="BP61" s="16"/>
    </row>
    <row r="62" spans="1:69" ht="12.75" x14ac:dyDescent="0.2">
      <c r="B62" s="241"/>
      <c r="J62" s="16"/>
      <c r="R62" s="16"/>
      <c r="AA62" s="61"/>
      <c r="AH62" s="16"/>
      <c r="AQ62" s="61"/>
      <c r="AX62" s="16"/>
      <c r="BO62" s="61"/>
      <c r="BP62" s="16"/>
    </row>
    <row r="63" spans="1:69" ht="12.75" x14ac:dyDescent="0.2">
      <c r="B63" s="241"/>
      <c r="J63" s="16"/>
      <c r="R63" s="16"/>
      <c r="AA63" s="61"/>
      <c r="AH63" s="16"/>
      <c r="AQ63" s="61"/>
      <c r="AX63" s="16"/>
      <c r="BO63" s="61"/>
      <c r="BP63" s="16"/>
    </row>
    <row r="64" spans="1:69" ht="12.75" x14ac:dyDescent="0.2">
      <c r="B64" s="241"/>
      <c r="J64" s="16"/>
      <c r="R64" s="16"/>
      <c r="AA64" s="61"/>
      <c r="AH64" s="16"/>
      <c r="AQ64" s="61"/>
      <c r="AX64" s="16"/>
      <c r="BO64" s="61"/>
      <c r="BP64" s="16"/>
    </row>
    <row r="65" spans="2:68" ht="12.75" x14ac:dyDescent="0.2">
      <c r="B65" s="241"/>
      <c r="J65" s="16"/>
      <c r="R65" s="16"/>
      <c r="AA65" s="61"/>
      <c r="AH65" s="16"/>
      <c r="AQ65" s="61"/>
      <c r="AX65" s="16"/>
      <c r="BO65" s="61"/>
      <c r="BP65" s="16"/>
    </row>
    <row r="66" spans="2:68" ht="12.75" x14ac:dyDescent="0.2">
      <c r="B66" s="241"/>
      <c r="J66" s="16"/>
      <c r="R66" s="16"/>
      <c r="AA66" s="61"/>
      <c r="AH66" s="16"/>
      <c r="AQ66" s="61"/>
      <c r="AX66" s="16"/>
      <c r="BO66" s="61"/>
      <c r="BP66" s="16"/>
    </row>
    <row r="67" spans="2:68" ht="12.75" x14ac:dyDescent="0.2">
      <c r="B67" s="241"/>
      <c r="J67" s="16"/>
      <c r="R67" s="16"/>
      <c r="AA67" s="61"/>
      <c r="AH67" s="16"/>
      <c r="AQ67" s="61"/>
      <c r="AX67" s="16"/>
      <c r="BO67" s="61"/>
      <c r="BP67" s="16"/>
    </row>
    <row r="68" spans="2:68" ht="12.75" x14ac:dyDescent="0.2">
      <c r="B68" s="241"/>
      <c r="J68" s="16"/>
      <c r="R68" s="16"/>
      <c r="AA68" s="61"/>
      <c r="AH68" s="16"/>
      <c r="AQ68" s="61"/>
      <c r="AX68" s="16"/>
      <c r="BO68" s="61"/>
      <c r="BP68" s="16"/>
    </row>
    <row r="69" spans="2:68" ht="12.75" x14ac:dyDescent="0.2">
      <c r="B69" s="241"/>
      <c r="J69" s="16"/>
      <c r="R69" s="16"/>
      <c r="AA69" s="61"/>
      <c r="AH69" s="16"/>
      <c r="AQ69" s="61"/>
      <c r="AX69" s="16"/>
      <c r="BO69" s="61"/>
      <c r="BP69" s="16"/>
    </row>
    <row r="70" spans="2:68" ht="12.75" x14ac:dyDescent="0.2">
      <c r="B70" s="241"/>
      <c r="J70" s="16"/>
      <c r="R70" s="16"/>
      <c r="AA70" s="61"/>
      <c r="AH70" s="16"/>
      <c r="AQ70" s="61"/>
      <c r="AX70" s="16"/>
      <c r="BO70" s="61"/>
      <c r="BP70" s="16"/>
    </row>
    <row r="71" spans="2:68" ht="12.75" x14ac:dyDescent="0.2">
      <c r="B71" s="241"/>
      <c r="J71" s="16"/>
      <c r="R71" s="16"/>
      <c r="AA71" s="61"/>
      <c r="AH71" s="16"/>
      <c r="AQ71" s="61"/>
      <c r="AX71" s="16"/>
      <c r="BO71" s="61"/>
      <c r="BP71" s="16"/>
    </row>
    <row r="72" spans="2:68" ht="12.75" x14ac:dyDescent="0.2">
      <c r="B72" s="241"/>
      <c r="J72" s="16"/>
      <c r="R72" s="16"/>
      <c r="AA72" s="61"/>
      <c r="AH72" s="16"/>
      <c r="AQ72" s="61"/>
      <c r="AX72" s="16"/>
      <c r="BO72" s="61"/>
      <c r="BP72" s="16"/>
    </row>
    <row r="73" spans="2:68" ht="12.75" x14ac:dyDescent="0.2">
      <c r="B73" s="241"/>
      <c r="J73" s="16"/>
      <c r="R73" s="16"/>
      <c r="AA73" s="61"/>
      <c r="AH73" s="16"/>
      <c r="AQ73" s="61"/>
      <c r="AX73" s="16"/>
      <c r="BO73" s="61"/>
      <c r="BP73" s="16"/>
    </row>
    <row r="74" spans="2:68" ht="12.75" x14ac:dyDescent="0.2">
      <c r="B74" s="241"/>
      <c r="J74" s="16"/>
      <c r="R74" s="16"/>
      <c r="AA74" s="61"/>
      <c r="AH74" s="16"/>
      <c r="AQ74" s="61"/>
      <c r="AX74" s="16"/>
      <c r="BO74" s="61"/>
      <c r="BP74" s="16"/>
    </row>
    <row r="75" spans="2:68" ht="12.75" x14ac:dyDescent="0.2">
      <c r="B75" s="241"/>
      <c r="J75" s="16"/>
      <c r="R75" s="16"/>
      <c r="AA75" s="61"/>
      <c r="AH75" s="16"/>
      <c r="AQ75" s="61"/>
      <c r="AX75" s="16"/>
      <c r="BO75" s="61"/>
      <c r="BP75" s="16"/>
    </row>
    <row r="76" spans="2:68" ht="12.75" x14ac:dyDescent="0.2">
      <c r="B76" s="241"/>
      <c r="J76" s="16"/>
      <c r="R76" s="16"/>
      <c r="AA76" s="61"/>
      <c r="AH76" s="16"/>
      <c r="AQ76" s="61"/>
      <c r="AX76" s="16"/>
      <c r="BO76" s="61"/>
      <c r="BP76" s="16"/>
    </row>
    <row r="77" spans="2:68" ht="12.75" x14ac:dyDescent="0.2">
      <c r="B77" s="241"/>
      <c r="J77" s="16"/>
      <c r="R77" s="16"/>
      <c r="AA77" s="61"/>
      <c r="AH77" s="16"/>
      <c r="AQ77" s="61"/>
      <c r="AX77" s="16"/>
      <c r="BO77" s="61"/>
      <c r="BP77" s="16"/>
    </row>
    <row r="78" spans="2:68" ht="12.75" x14ac:dyDescent="0.2">
      <c r="B78" s="241"/>
      <c r="J78" s="16"/>
      <c r="R78" s="16"/>
      <c r="AA78" s="61"/>
      <c r="AH78" s="16"/>
      <c r="AQ78" s="61"/>
      <c r="AX78" s="16"/>
      <c r="BO78" s="61"/>
      <c r="BP78" s="16"/>
    </row>
    <row r="79" spans="2:68" ht="12.75" x14ac:dyDescent="0.2">
      <c r="B79" s="241"/>
      <c r="J79" s="16"/>
      <c r="R79" s="16"/>
      <c r="AA79" s="61"/>
      <c r="AH79" s="16"/>
      <c r="AQ79" s="61"/>
      <c r="AX79" s="16"/>
      <c r="BO79" s="61"/>
      <c r="BP79" s="16"/>
    </row>
    <row r="80" spans="2:68" ht="12.75" x14ac:dyDescent="0.2">
      <c r="B80" s="241"/>
      <c r="J80" s="16"/>
      <c r="R80" s="16"/>
      <c r="AA80" s="61"/>
      <c r="AH80" s="16"/>
      <c r="AQ80" s="61"/>
      <c r="AX80" s="16"/>
      <c r="BO80" s="61"/>
      <c r="BP80" s="16"/>
    </row>
    <row r="81" spans="2:68" ht="12.75" x14ac:dyDescent="0.2">
      <c r="B81" s="241"/>
      <c r="J81" s="16"/>
      <c r="R81" s="16"/>
      <c r="AA81" s="61"/>
      <c r="AH81" s="16"/>
      <c r="AQ81" s="61"/>
      <c r="AX81" s="16"/>
      <c r="BO81" s="61"/>
      <c r="BP81" s="16"/>
    </row>
    <row r="82" spans="2:68" ht="12.75" x14ac:dyDescent="0.2">
      <c r="B82" s="241"/>
      <c r="J82" s="16"/>
      <c r="R82" s="16"/>
      <c r="AA82" s="61"/>
      <c r="AH82" s="16"/>
      <c r="AQ82" s="61"/>
      <c r="AX82" s="16"/>
      <c r="BO82" s="61"/>
      <c r="BP82" s="16"/>
    </row>
    <row r="83" spans="2:68" ht="12.75" x14ac:dyDescent="0.2">
      <c r="B83" s="241"/>
      <c r="J83" s="16"/>
      <c r="R83" s="16"/>
      <c r="AA83" s="61"/>
      <c r="AH83" s="16"/>
      <c r="AQ83" s="61"/>
      <c r="AX83" s="16"/>
      <c r="BO83" s="61"/>
      <c r="BP83" s="16"/>
    </row>
    <row r="84" spans="2:68" ht="12.75" x14ac:dyDescent="0.2">
      <c r="B84" s="241"/>
      <c r="J84" s="16"/>
      <c r="R84" s="16"/>
      <c r="AA84" s="61"/>
      <c r="AH84" s="16"/>
      <c r="AQ84" s="61"/>
      <c r="AX84" s="16"/>
      <c r="BO84" s="61"/>
      <c r="BP84" s="16"/>
    </row>
    <row r="85" spans="2:68" ht="12.75" x14ac:dyDescent="0.2">
      <c r="B85" s="241"/>
      <c r="J85" s="16"/>
      <c r="R85" s="16"/>
      <c r="AA85" s="61"/>
      <c r="AH85" s="16"/>
      <c r="AQ85" s="61"/>
      <c r="AX85" s="16"/>
      <c r="BO85" s="61"/>
      <c r="BP85" s="16"/>
    </row>
    <row r="86" spans="2:68" ht="12.75" x14ac:dyDescent="0.2">
      <c r="B86" s="241"/>
      <c r="J86" s="16"/>
      <c r="R86" s="16"/>
      <c r="AA86" s="61"/>
      <c r="AH86" s="16"/>
      <c r="AQ86" s="61"/>
      <c r="AX86" s="16"/>
      <c r="BO86" s="61"/>
      <c r="BP86" s="16"/>
    </row>
    <row r="87" spans="2:68" ht="12.75" x14ac:dyDescent="0.2">
      <c r="B87" s="241"/>
      <c r="J87" s="16"/>
      <c r="R87" s="16"/>
      <c r="AA87" s="61"/>
      <c r="AH87" s="16"/>
      <c r="AQ87" s="61"/>
      <c r="AX87" s="16"/>
      <c r="BO87" s="61"/>
      <c r="BP87" s="16"/>
    </row>
    <row r="88" spans="2:68" ht="12.75" x14ac:dyDescent="0.2">
      <c r="B88" s="241"/>
      <c r="J88" s="16"/>
      <c r="R88" s="16"/>
      <c r="AA88" s="61"/>
      <c r="AH88" s="16"/>
      <c r="AQ88" s="61"/>
      <c r="AX88" s="16"/>
      <c r="BO88" s="61"/>
      <c r="BP88" s="16"/>
    </row>
    <row r="89" spans="2:68" ht="12.75" x14ac:dyDescent="0.2">
      <c r="B89" s="241"/>
      <c r="J89" s="16"/>
      <c r="R89" s="16"/>
      <c r="AA89" s="61"/>
      <c r="AH89" s="16"/>
      <c r="AQ89" s="61"/>
      <c r="AX89" s="16"/>
      <c r="BO89" s="61"/>
      <c r="BP89" s="16"/>
    </row>
    <row r="90" spans="2:68" ht="12.75" x14ac:dyDescent="0.2">
      <c r="B90" s="241"/>
      <c r="J90" s="16"/>
      <c r="R90" s="16"/>
      <c r="AA90" s="61"/>
      <c r="AH90" s="16"/>
      <c r="AQ90" s="61"/>
      <c r="AX90" s="16"/>
      <c r="BO90" s="61"/>
      <c r="BP90" s="16"/>
    </row>
    <row r="91" spans="2:68" ht="12.75" x14ac:dyDescent="0.2">
      <c r="B91" s="241"/>
      <c r="J91" s="16"/>
      <c r="R91" s="16"/>
      <c r="AA91" s="61"/>
      <c r="AH91" s="16"/>
      <c r="AQ91" s="61"/>
      <c r="AX91" s="16"/>
      <c r="BO91" s="61"/>
      <c r="BP91" s="16"/>
    </row>
    <row r="92" spans="2:68" ht="12.75" x14ac:dyDescent="0.2">
      <c r="B92" s="241"/>
      <c r="J92" s="16"/>
      <c r="R92" s="16"/>
      <c r="AA92" s="61"/>
      <c r="AH92" s="16"/>
      <c r="AQ92" s="61"/>
      <c r="AX92" s="16"/>
      <c r="BO92" s="61"/>
      <c r="BP92" s="16"/>
    </row>
    <row r="93" spans="2:68" ht="12.75" x14ac:dyDescent="0.2">
      <c r="B93" s="241"/>
      <c r="J93" s="16"/>
      <c r="R93" s="16"/>
      <c r="AA93" s="61"/>
      <c r="AH93" s="16"/>
      <c r="AQ93" s="61"/>
      <c r="AX93" s="16"/>
      <c r="BO93" s="61"/>
      <c r="BP93" s="16"/>
    </row>
    <row r="94" spans="2:68" ht="12.75" x14ac:dyDescent="0.2">
      <c r="B94" s="241"/>
      <c r="J94" s="16"/>
      <c r="R94" s="16"/>
      <c r="AA94" s="61"/>
      <c r="AH94" s="16"/>
      <c r="AQ94" s="61"/>
      <c r="AX94" s="16"/>
      <c r="BO94" s="61"/>
      <c r="BP94" s="16"/>
    </row>
    <row r="95" spans="2:68" ht="12.75" x14ac:dyDescent="0.2">
      <c r="B95" s="241"/>
      <c r="J95" s="16"/>
      <c r="R95" s="16"/>
      <c r="AA95" s="61"/>
      <c r="AH95" s="16"/>
      <c r="AQ95" s="61"/>
      <c r="AX95" s="16"/>
      <c r="BO95" s="61"/>
      <c r="BP95" s="16"/>
    </row>
    <row r="96" spans="2:68" ht="12.75" x14ac:dyDescent="0.2">
      <c r="B96" s="241"/>
      <c r="J96" s="16"/>
      <c r="R96" s="16"/>
      <c r="AA96" s="61"/>
      <c r="AH96" s="16"/>
      <c r="AQ96" s="61"/>
      <c r="AX96" s="16"/>
      <c r="BO96" s="61"/>
      <c r="BP96" s="16"/>
    </row>
    <row r="97" spans="2:68" ht="12.75" x14ac:dyDescent="0.2">
      <c r="B97" s="241"/>
      <c r="J97" s="16"/>
      <c r="R97" s="16"/>
      <c r="AA97" s="61"/>
      <c r="AH97" s="16"/>
      <c r="AQ97" s="61"/>
      <c r="AX97" s="16"/>
      <c r="BO97" s="61"/>
      <c r="BP97" s="16"/>
    </row>
    <row r="98" spans="2:68" ht="12.75" x14ac:dyDescent="0.2">
      <c r="B98" s="241"/>
      <c r="J98" s="16"/>
      <c r="R98" s="16"/>
      <c r="AA98" s="61"/>
      <c r="AH98" s="16"/>
      <c r="AQ98" s="61"/>
      <c r="AX98" s="16"/>
      <c r="BO98" s="61"/>
      <c r="BP98" s="16"/>
    </row>
    <row r="99" spans="2:68" ht="12.75" x14ac:dyDescent="0.2">
      <c r="B99" s="241"/>
      <c r="J99" s="16"/>
      <c r="R99" s="16"/>
      <c r="AA99" s="61"/>
      <c r="AH99" s="16"/>
      <c r="AQ99" s="61"/>
      <c r="AX99" s="16"/>
      <c r="BO99" s="61"/>
      <c r="BP99" s="16"/>
    </row>
    <row r="100" spans="2:68" ht="12.75" x14ac:dyDescent="0.2">
      <c r="B100" s="241"/>
      <c r="J100" s="16"/>
      <c r="R100" s="16"/>
      <c r="AA100" s="61"/>
      <c r="AH100" s="16"/>
      <c r="AQ100" s="61"/>
      <c r="AX100" s="16"/>
      <c r="BO100" s="61"/>
      <c r="BP100" s="16"/>
    </row>
    <row r="101" spans="2:68" ht="12.75" x14ac:dyDescent="0.2">
      <c r="B101" s="241"/>
      <c r="J101" s="16"/>
      <c r="R101" s="16"/>
      <c r="AA101" s="61"/>
      <c r="AH101" s="16"/>
      <c r="AQ101" s="61"/>
      <c r="AX101" s="16"/>
      <c r="BO101" s="61"/>
      <c r="BP101" s="16"/>
    </row>
    <row r="102" spans="2:68" ht="12.75" x14ac:dyDescent="0.2">
      <c r="B102" s="241"/>
      <c r="J102" s="16"/>
      <c r="R102" s="16"/>
      <c r="AA102" s="61"/>
      <c r="AH102" s="16"/>
      <c r="AQ102" s="61"/>
      <c r="AX102" s="16"/>
      <c r="BO102" s="61"/>
      <c r="BP102" s="16"/>
    </row>
    <row r="103" spans="2:68" ht="12.75" x14ac:dyDescent="0.2">
      <c r="B103" s="241"/>
      <c r="J103" s="16"/>
      <c r="R103" s="16"/>
      <c r="AA103" s="61"/>
      <c r="AH103" s="16"/>
      <c r="AQ103" s="61"/>
      <c r="AX103" s="16"/>
      <c r="BO103" s="61"/>
      <c r="BP103" s="16"/>
    </row>
    <row r="104" spans="2:68" ht="12.75" x14ac:dyDescent="0.2">
      <c r="B104" s="241"/>
      <c r="J104" s="16"/>
      <c r="R104" s="16"/>
      <c r="AA104" s="61"/>
      <c r="AH104" s="16"/>
      <c r="AQ104" s="61"/>
      <c r="AX104" s="16"/>
      <c r="BO104" s="61"/>
      <c r="BP104" s="16"/>
    </row>
    <row r="105" spans="2:68" ht="12.75" x14ac:dyDescent="0.2">
      <c r="B105" s="241"/>
      <c r="J105" s="16"/>
      <c r="R105" s="16"/>
      <c r="AA105" s="61"/>
      <c r="AH105" s="16"/>
      <c r="AQ105" s="61"/>
      <c r="AX105" s="16"/>
      <c r="BO105" s="61"/>
      <c r="BP105" s="16"/>
    </row>
    <row r="106" spans="2:68" ht="12.75" x14ac:dyDescent="0.2">
      <c r="B106" s="241"/>
      <c r="J106" s="16"/>
      <c r="R106" s="16"/>
      <c r="AA106" s="61"/>
      <c r="AH106" s="16"/>
      <c r="AQ106" s="61"/>
      <c r="AX106" s="16"/>
      <c r="BO106" s="61"/>
      <c r="BP106" s="16"/>
    </row>
    <row r="107" spans="2:68" ht="12.75" x14ac:dyDescent="0.2">
      <c r="B107" s="241"/>
      <c r="J107" s="16"/>
      <c r="R107" s="16"/>
      <c r="AA107" s="61"/>
      <c r="AH107" s="16"/>
      <c r="AQ107" s="61"/>
      <c r="AX107" s="16"/>
      <c r="BO107" s="61"/>
      <c r="BP107" s="16"/>
    </row>
    <row r="108" spans="2:68" ht="12.75" x14ac:dyDescent="0.2">
      <c r="B108" s="241"/>
      <c r="J108" s="16"/>
      <c r="R108" s="16"/>
      <c r="AA108" s="61"/>
      <c r="AH108" s="16"/>
      <c r="AQ108" s="61"/>
      <c r="AX108" s="16"/>
      <c r="BO108" s="61"/>
      <c r="BP108" s="16"/>
    </row>
    <row r="109" spans="2:68" ht="12.75" x14ac:dyDescent="0.2">
      <c r="B109" s="241"/>
      <c r="J109" s="16"/>
      <c r="R109" s="16"/>
      <c r="AA109" s="61"/>
      <c r="AH109" s="16"/>
      <c r="AQ109" s="61"/>
      <c r="AX109" s="16"/>
      <c r="BO109" s="61"/>
      <c r="BP109" s="16"/>
    </row>
    <row r="110" spans="2:68" ht="12.75" x14ac:dyDescent="0.2">
      <c r="B110" s="241"/>
      <c r="J110" s="16"/>
      <c r="R110" s="16"/>
      <c r="AA110" s="61"/>
      <c r="AH110" s="16"/>
      <c r="AQ110" s="61"/>
      <c r="AX110" s="16"/>
      <c r="BO110" s="61"/>
      <c r="BP110" s="16"/>
    </row>
    <row r="111" spans="2:68" ht="12.75" x14ac:dyDescent="0.2">
      <c r="B111" s="241"/>
      <c r="J111" s="16"/>
      <c r="R111" s="16"/>
      <c r="AA111" s="61"/>
      <c r="AH111" s="16"/>
      <c r="AQ111" s="61"/>
      <c r="AX111" s="16"/>
      <c r="BO111" s="61"/>
      <c r="BP111" s="16"/>
    </row>
    <row r="112" spans="2:68" ht="12.75" x14ac:dyDescent="0.2">
      <c r="B112" s="241"/>
      <c r="J112" s="16"/>
      <c r="R112" s="16"/>
      <c r="AA112" s="61"/>
      <c r="AH112" s="16"/>
      <c r="AQ112" s="61"/>
      <c r="AX112" s="16"/>
      <c r="BO112" s="61"/>
      <c r="BP112" s="16"/>
    </row>
    <row r="113" spans="2:68" ht="12.75" x14ac:dyDescent="0.2">
      <c r="B113" s="241"/>
      <c r="J113" s="16"/>
      <c r="R113" s="16"/>
      <c r="AA113" s="61"/>
      <c r="AH113" s="16"/>
      <c r="AQ113" s="61"/>
      <c r="AX113" s="16"/>
      <c r="BO113" s="61"/>
      <c r="BP113" s="16"/>
    </row>
    <row r="114" spans="2:68" ht="12.75" x14ac:dyDescent="0.2">
      <c r="B114" s="241"/>
      <c r="J114" s="16"/>
      <c r="R114" s="16"/>
      <c r="AA114" s="61"/>
      <c r="AH114" s="16"/>
      <c r="AQ114" s="61"/>
      <c r="AX114" s="16"/>
      <c r="BO114" s="61"/>
      <c r="BP114" s="16"/>
    </row>
    <row r="115" spans="2:68" ht="12.75" x14ac:dyDescent="0.2">
      <c r="B115" s="241"/>
      <c r="J115" s="16"/>
      <c r="R115" s="16"/>
      <c r="AA115" s="61"/>
      <c r="AH115" s="16"/>
      <c r="AQ115" s="61"/>
      <c r="AX115" s="16"/>
      <c r="BO115" s="61"/>
      <c r="BP115" s="16"/>
    </row>
    <row r="116" spans="2:68" ht="12.75" x14ac:dyDescent="0.2">
      <c r="B116" s="241"/>
      <c r="J116" s="16"/>
      <c r="R116" s="16"/>
      <c r="AA116" s="61"/>
      <c r="AH116" s="16"/>
      <c r="AQ116" s="61"/>
      <c r="AX116" s="16"/>
      <c r="BO116" s="61"/>
      <c r="BP116" s="16"/>
    </row>
    <row r="117" spans="2:68" ht="12.75" x14ac:dyDescent="0.2">
      <c r="B117" s="241"/>
      <c r="J117" s="16"/>
      <c r="R117" s="16"/>
      <c r="AA117" s="61"/>
      <c r="AH117" s="16"/>
      <c r="AQ117" s="61"/>
      <c r="AX117" s="16"/>
      <c r="BO117" s="61"/>
      <c r="BP117" s="16"/>
    </row>
    <row r="118" spans="2:68" ht="12.75" x14ac:dyDescent="0.2">
      <c r="B118" s="241"/>
      <c r="J118" s="16"/>
      <c r="R118" s="16"/>
      <c r="AA118" s="61"/>
      <c r="AH118" s="16"/>
      <c r="AQ118" s="61"/>
      <c r="AX118" s="16"/>
      <c r="BO118" s="61"/>
      <c r="BP118" s="16"/>
    </row>
    <row r="119" spans="2:68" ht="12.75" x14ac:dyDescent="0.2">
      <c r="B119" s="241"/>
      <c r="J119" s="16"/>
      <c r="R119" s="16"/>
      <c r="AA119" s="61"/>
      <c r="AH119" s="16"/>
      <c r="AQ119" s="61"/>
      <c r="AX119" s="16"/>
      <c r="BO119" s="61"/>
      <c r="BP119" s="16"/>
    </row>
    <row r="120" spans="2:68" ht="12.75" x14ac:dyDescent="0.2">
      <c r="B120" s="241"/>
      <c r="J120" s="16"/>
      <c r="R120" s="16"/>
      <c r="AA120" s="61"/>
      <c r="AH120" s="16"/>
      <c r="AQ120" s="61"/>
      <c r="AX120" s="16"/>
      <c r="BO120" s="61"/>
      <c r="BP120" s="16"/>
    </row>
    <row r="121" spans="2:68" ht="12.75" x14ac:dyDescent="0.2">
      <c r="B121" s="241"/>
      <c r="J121" s="16"/>
      <c r="R121" s="16"/>
      <c r="AA121" s="61"/>
      <c r="AH121" s="16"/>
      <c r="AQ121" s="61"/>
      <c r="AX121" s="16"/>
      <c r="BO121" s="61"/>
      <c r="BP121" s="16"/>
    </row>
    <row r="122" spans="2:68" ht="12.75" x14ac:dyDescent="0.2">
      <c r="B122" s="241"/>
      <c r="J122" s="16"/>
      <c r="R122" s="16"/>
      <c r="AA122" s="61"/>
      <c r="AH122" s="16"/>
      <c r="AQ122" s="61"/>
      <c r="AX122" s="16"/>
      <c r="BO122" s="61"/>
      <c r="BP122" s="16"/>
    </row>
    <row r="123" spans="2:68" ht="12.75" x14ac:dyDescent="0.2">
      <c r="B123" s="241"/>
      <c r="J123" s="16"/>
      <c r="R123" s="16"/>
      <c r="AA123" s="61"/>
      <c r="AH123" s="16"/>
      <c r="AQ123" s="61"/>
      <c r="AX123" s="16"/>
      <c r="BO123" s="61"/>
      <c r="BP123" s="16"/>
    </row>
    <row r="124" spans="2:68" ht="12.75" x14ac:dyDescent="0.2">
      <c r="B124" s="241"/>
      <c r="J124" s="16"/>
      <c r="R124" s="16"/>
      <c r="AA124" s="61"/>
      <c r="AH124" s="16"/>
      <c r="AQ124" s="61"/>
      <c r="AX124" s="16"/>
      <c r="BO124" s="61"/>
      <c r="BP124" s="16"/>
    </row>
    <row r="125" spans="2:68" ht="12.75" x14ac:dyDescent="0.2">
      <c r="B125" s="241"/>
      <c r="J125" s="16"/>
      <c r="R125" s="16"/>
      <c r="AA125" s="61"/>
      <c r="AH125" s="16"/>
      <c r="AQ125" s="61"/>
      <c r="AX125" s="16"/>
      <c r="BO125" s="61"/>
      <c r="BP125" s="16"/>
    </row>
    <row r="126" spans="2:68" ht="12.75" x14ac:dyDescent="0.2">
      <c r="B126" s="241"/>
      <c r="J126" s="16"/>
      <c r="R126" s="16"/>
      <c r="AA126" s="61"/>
      <c r="AH126" s="16"/>
      <c r="AQ126" s="61"/>
      <c r="AX126" s="16"/>
      <c r="BO126" s="61"/>
      <c r="BP126" s="16"/>
    </row>
    <row r="127" spans="2:68" ht="12.75" x14ac:dyDescent="0.2">
      <c r="B127" s="241"/>
      <c r="J127" s="16"/>
      <c r="R127" s="16"/>
      <c r="AA127" s="61"/>
      <c r="AH127" s="16"/>
      <c r="AQ127" s="61"/>
      <c r="AX127" s="16"/>
      <c r="BO127" s="61"/>
      <c r="BP127" s="16"/>
    </row>
    <row r="128" spans="2:68" ht="12.75" x14ac:dyDescent="0.2">
      <c r="B128" s="241"/>
      <c r="J128" s="16"/>
      <c r="R128" s="16"/>
      <c r="AA128" s="61"/>
      <c r="AH128" s="16"/>
      <c r="AQ128" s="61"/>
      <c r="AX128" s="16"/>
      <c r="BO128" s="61"/>
      <c r="BP128" s="16"/>
    </row>
    <row r="129" spans="2:68" ht="12.75" x14ac:dyDescent="0.2">
      <c r="B129" s="241"/>
      <c r="J129" s="16"/>
      <c r="R129" s="16"/>
      <c r="AA129" s="61"/>
      <c r="AH129" s="16"/>
      <c r="AQ129" s="61"/>
      <c r="AX129" s="16"/>
      <c r="BO129" s="61"/>
      <c r="BP129" s="16"/>
    </row>
    <row r="130" spans="2:68" ht="12.75" x14ac:dyDescent="0.2">
      <c r="B130" s="241"/>
      <c r="J130" s="16"/>
      <c r="R130" s="16"/>
      <c r="AA130" s="61"/>
      <c r="AH130" s="16"/>
      <c r="AQ130" s="61"/>
      <c r="AX130" s="16"/>
      <c r="BO130" s="61"/>
      <c r="BP130" s="16"/>
    </row>
    <row r="131" spans="2:68" ht="12.75" x14ac:dyDescent="0.2">
      <c r="B131" s="241"/>
      <c r="J131" s="16"/>
      <c r="R131" s="16"/>
      <c r="AA131" s="61"/>
      <c r="AH131" s="16"/>
      <c r="AQ131" s="61"/>
      <c r="AX131" s="16"/>
      <c r="BO131" s="61"/>
      <c r="BP131" s="16"/>
    </row>
    <row r="132" spans="2:68" ht="12.75" x14ac:dyDescent="0.2">
      <c r="B132" s="241"/>
      <c r="J132" s="16"/>
      <c r="R132" s="16"/>
      <c r="AA132" s="61"/>
      <c r="AH132" s="16"/>
      <c r="AQ132" s="61"/>
      <c r="AX132" s="16"/>
      <c r="BO132" s="61"/>
      <c r="BP132" s="16"/>
    </row>
    <row r="133" spans="2:68" ht="12.75" x14ac:dyDescent="0.2">
      <c r="B133" s="241"/>
      <c r="J133" s="16"/>
      <c r="R133" s="16"/>
      <c r="AA133" s="61"/>
      <c r="AH133" s="16"/>
      <c r="AQ133" s="61"/>
      <c r="AX133" s="16"/>
      <c r="BO133" s="61"/>
      <c r="BP133" s="16"/>
    </row>
    <row r="134" spans="2:68" ht="12.75" x14ac:dyDescent="0.2">
      <c r="B134" s="241"/>
      <c r="J134" s="16"/>
      <c r="R134" s="16"/>
      <c r="AA134" s="61"/>
      <c r="AH134" s="16"/>
      <c r="AQ134" s="61"/>
      <c r="AX134" s="16"/>
      <c r="BO134" s="61"/>
      <c r="BP134" s="16"/>
    </row>
    <row r="135" spans="2:68" ht="12.75" x14ac:dyDescent="0.2">
      <c r="B135" s="241"/>
      <c r="J135" s="16"/>
      <c r="R135" s="16"/>
      <c r="AA135" s="61"/>
      <c r="AH135" s="16"/>
      <c r="AQ135" s="61"/>
      <c r="AX135" s="16"/>
      <c r="BO135" s="61"/>
      <c r="BP135" s="16"/>
    </row>
    <row r="136" spans="2:68" ht="12.75" x14ac:dyDescent="0.2">
      <c r="B136" s="241"/>
      <c r="J136" s="16"/>
      <c r="R136" s="16"/>
      <c r="AA136" s="61"/>
      <c r="AH136" s="16"/>
      <c r="AQ136" s="61"/>
      <c r="AX136" s="16"/>
      <c r="BO136" s="61"/>
      <c r="BP136" s="16"/>
    </row>
    <row r="137" spans="2:68" ht="12.75" x14ac:dyDescent="0.2">
      <c r="B137" s="241"/>
      <c r="J137" s="16"/>
      <c r="R137" s="16"/>
      <c r="AA137" s="61"/>
      <c r="AH137" s="16"/>
      <c r="AQ137" s="61"/>
      <c r="AX137" s="16"/>
      <c r="BO137" s="61"/>
      <c r="BP137" s="16"/>
    </row>
    <row r="138" spans="2:68" ht="12.75" x14ac:dyDescent="0.2">
      <c r="B138" s="241"/>
      <c r="J138" s="16"/>
      <c r="R138" s="16"/>
      <c r="AA138" s="61"/>
      <c r="AH138" s="16"/>
      <c r="AQ138" s="61"/>
      <c r="AX138" s="16"/>
      <c r="BO138" s="61"/>
      <c r="BP138" s="16"/>
    </row>
    <row r="139" spans="2:68" ht="12.75" x14ac:dyDescent="0.2">
      <c r="B139" s="241"/>
      <c r="J139" s="16"/>
      <c r="R139" s="16"/>
      <c r="AA139" s="61"/>
      <c r="AH139" s="16"/>
      <c r="AQ139" s="61"/>
      <c r="AX139" s="16"/>
      <c r="BO139" s="61"/>
      <c r="BP139" s="16"/>
    </row>
    <row r="140" spans="2:68" ht="12.75" x14ac:dyDescent="0.2">
      <c r="B140" s="241"/>
      <c r="J140" s="16"/>
      <c r="R140" s="16"/>
      <c r="AA140" s="61"/>
      <c r="AH140" s="16"/>
      <c r="AQ140" s="61"/>
      <c r="AX140" s="16"/>
      <c r="BO140" s="61"/>
      <c r="BP140" s="16"/>
    </row>
    <row r="141" spans="2:68" ht="12.75" x14ac:dyDescent="0.2">
      <c r="B141" s="241"/>
      <c r="J141" s="16"/>
      <c r="R141" s="16"/>
      <c r="AA141" s="61"/>
      <c r="AH141" s="16"/>
      <c r="AQ141" s="61"/>
      <c r="AX141" s="16"/>
      <c r="BO141" s="61"/>
      <c r="BP141" s="16"/>
    </row>
    <row r="142" spans="2:68" ht="12.75" x14ac:dyDescent="0.2">
      <c r="B142" s="241"/>
      <c r="J142" s="16"/>
      <c r="R142" s="16"/>
      <c r="AA142" s="61"/>
      <c r="AH142" s="16"/>
      <c r="AQ142" s="61"/>
      <c r="AX142" s="16"/>
      <c r="BO142" s="61"/>
      <c r="BP142" s="16"/>
    </row>
    <row r="143" spans="2:68" ht="12.75" x14ac:dyDescent="0.2">
      <c r="B143" s="241"/>
      <c r="J143" s="16"/>
      <c r="R143" s="16"/>
      <c r="AA143" s="61"/>
      <c r="AH143" s="16"/>
      <c r="AQ143" s="61"/>
      <c r="AX143" s="16"/>
      <c r="BO143" s="61"/>
      <c r="BP143" s="16"/>
    </row>
    <row r="144" spans="2:68" ht="12.75" x14ac:dyDescent="0.2">
      <c r="B144" s="241"/>
      <c r="J144" s="16"/>
      <c r="R144" s="16"/>
      <c r="AA144" s="61"/>
      <c r="AH144" s="16"/>
      <c r="AQ144" s="61"/>
      <c r="AX144" s="16"/>
      <c r="BO144" s="61"/>
      <c r="BP144" s="16"/>
    </row>
    <row r="145" spans="2:68" ht="12.75" x14ac:dyDescent="0.2">
      <c r="B145" s="241"/>
      <c r="J145" s="16"/>
      <c r="R145" s="16"/>
      <c r="AA145" s="61"/>
      <c r="AH145" s="16"/>
      <c r="AQ145" s="61"/>
      <c r="AX145" s="16"/>
      <c r="BO145" s="61"/>
      <c r="BP145" s="16"/>
    </row>
    <row r="146" spans="2:68" ht="12.75" x14ac:dyDescent="0.2">
      <c r="B146" s="241"/>
      <c r="J146" s="16"/>
      <c r="R146" s="16"/>
      <c r="AA146" s="61"/>
      <c r="AH146" s="16"/>
      <c r="AQ146" s="61"/>
      <c r="AX146" s="16"/>
      <c r="BO146" s="61"/>
      <c r="BP146" s="16"/>
    </row>
    <row r="147" spans="2:68" ht="12.75" x14ac:dyDescent="0.2">
      <c r="B147" s="241"/>
      <c r="J147" s="16"/>
      <c r="R147" s="16"/>
      <c r="AA147" s="61"/>
      <c r="AH147" s="16"/>
      <c r="AQ147" s="61"/>
      <c r="AX147" s="16"/>
      <c r="BO147" s="61"/>
      <c r="BP147" s="16"/>
    </row>
    <row r="148" spans="2:68" ht="12.75" x14ac:dyDescent="0.2">
      <c r="B148" s="241"/>
      <c r="J148" s="16"/>
      <c r="R148" s="16"/>
      <c r="AA148" s="61"/>
      <c r="AH148" s="16"/>
      <c r="AQ148" s="61"/>
      <c r="AX148" s="16"/>
      <c r="BO148" s="61"/>
      <c r="BP148" s="16"/>
    </row>
    <row r="149" spans="2:68" ht="12.75" x14ac:dyDescent="0.2">
      <c r="B149" s="241"/>
      <c r="J149" s="16"/>
      <c r="R149" s="16"/>
      <c r="AA149" s="61"/>
      <c r="AH149" s="16"/>
      <c r="AQ149" s="61"/>
      <c r="AX149" s="16"/>
      <c r="BO149" s="61"/>
      <c r="BP149" s="16"/>
    </row>
    <row r="150" spans="2:68" ht="12.75" x14ac:dyDescent="0.2">
      <c r="B150" s="241"/>
      <c r="J150" s="16"/>
      <c r="R150" s="16"/>
      <c r="AA150" s="61"/>
      <c r="AH150" s="16"/>
      <c r="AQ150" s="61"/>
      <c r="AX150" s="16"/>
      <c r="BO150" s="61"/>
      <c r="BP150" s="16"/>
    </row>
    <row r="151" spans="2:68" ht="12.75" x14ac:dyDescent="0.2">
      <c r="B151" s="241"/>
      <c r="J151" s="16"/>
      <c r="R151" s="16"/>
      <c r="AA151" s="61"/>
      <c r="AH151" s="16"/>
      <c r="AQ151" s="61"/>
      <c r="AX151" s="16"/>
      <c r="BO151" s="61"/>
      <c r="BP151" s="16"/>
    </row>
    <row r="152" spans="2:68" ht="12.75" x14ac:dyDescent="0.2">
      <c r="B152" s="241"/>
      <c r="J152" s="16"/>
      <c r="R152" s="16"/>
      <c r="AA152" s="61"/>
      <c r="AH152" s="16"/>
      <c r="AQ152" s="61"/>
      <c r="AX152" s="16"/>
      <c r="BO152" s="61"/>
      <c r="BP152" s="16"/>
    </row>
    <row r="153" spans="2:68" ht="12.75" x14ac:dyDescent="0.2">
      <c r="B153" s="241"/>
      <c r="J153" s="16"/>
      <c r="R153" s="16"/>
      <c r="AA153" s="61"/>
      <c r="AH153" s="16"/>
      <c r="AQ153" s="61"/>
      <c r="AX153" s="16"/>
      <c r="BO153" s="61"/>
      <c r="BP153" s="16"/>
    </row>
    <row r="154" spans="2:68" ht="12.75" x14ac:dyDescent="0.2">
      <c r="B154" s="241"/>
      <c r="J154" s="16"/>
      <c r="R154" s="16"/>
      <c r="AA154" s="61"/>
      <c r="AH154" s="16"/>
      <c r="AQ154" s="61"/>
      <c r="AX154" s="16"/>
      <c r="BO154" s="61"/>
      <c r="BP154" s="16"/>
    </row>
    <row r="155" spans="2:68" ht="12.75" x14ac:dyDescent="0.2">
      <c r="B155" s="241"/>
      <c r="J155" s="16"/>
      <c r="R155" s="16"/>
      <c r="AA155" s="61"/>
      <c r="AH155" s="16"/>
      <c r="AQ155" s="61"/>
      <c r="AX155" s="16"/>
      <c r="BO155" s="61"/>
      <c r="BP155" s="16"/>
    </row>
    <row r="156" spans="2:68" ht="12.75" x14ac:dyDescent="0.2">
      <c r="B156" s="241"/>
      <c r="J156" s="16"/>
      <c r="R156" s="16"/>
      <c r="AA156" s="61"/>
      <c r="AH156" s="16"/>
      <c r="AQ156" s="61"/>
      <c r="AX156" s="16"/>
      <c r="BO156" s="61"/>
      <c r="BP156" s="16"/>
    </row>
    <row r="157" spans="2:68" ht="12.75" x14ac:dyDescent="0.2">
      <c r="B157" s="241"/>
      <c r="J157" s="16"/>
      <c r="R157" s="16"/>
      <c r="AA157" s="61"/>
      <c r="AH157" s="16"/>
      <c r="AQ157" s="61"/>
      <c r="AX157" s="16"/>
      <c r="BO157" s="61"/>
      <c r="BP157" s="16"/>
    </row>
    <row r="158" spans="2:68" ht="12.75" x14ac:dyDescent="0.2">
      <c r="B158" s="241"/>
      <c r="J158" s="16"/>
      <c r="R158" s="16"/>
      <c r="AA158" s="61"/>
      <c r="AH158" s="16"/>
      <c r="AQ158" s="61"/>
      <c r="AX158" s="16"/>
      <c r="BO158" s="61"/>
      <c r="BP158" s="16"/>
    </row>
    <row r="159" spans="2:68" ht="12.75" x14ac:dyDescent="0.2">
      <c r="B159" s="241"/>
      <c r="J159" s="16"/>
      <c r="R159" s="16"/>
      <c r="AA159" s="61"/>
      <c r="AH159" s="16"/>
      <c r="AQ159" s="61"/>
      <c r="AX159" s="16"/>
      <c r="BO159" s="61"/>
      <c r="BP159" s="16"/>
    </row>
    <row r="160" spans="2:68" ht="12.75" x14ac:dyDescent="0.2">
      <c r="B160" s="241"/>
      <c r="J160" s="16"/>
      <c r="R160" s="16"/>
      <c r="AA160" s="61"/>
      <c r="AH160" s="16"/>
      <c r="AQ160" s="61"/>
      <c r="AX160" s="16"/>
      <c r="BO160" s="61"/>
      <c r="BP160" s="16"/>
    </row>
    <row r="161" spans="2:68" ht="12.75" x14ac:dyDescent="0.2">
      <c r="B161" s="241"/>
      <c r="J161" s="16"/>
      <c r="R161" s="16"/>
      <c r="AA161" s="61"/>
      <c r="AH161" s="16"/>
      <c r="AQ161" s="61"/>
      <c r="AX161" s="16"/>
      <c r="BO161" s="61"/>
      <c r="BP161" s="16"/>
    </row>
    <row r="162" spans="2:68" ht="12.75" x14ac:dyDescent="0.2">
      <c r="B162" s="241"/>
      <c r="J162" s="16"/>
      <c r="R162" s="16"/>
      <c r="AA162" s="61"/>
      <c r="AH162" s="16"/>
      <c r="AQ162" s="61"/>
      <c r="AX162" s="16"/>
      <c r="BO162" s="61"/>
      <c r="BP162" s="16"/>
    </row>
    <row r="163" spans="2:68" ht="12.75" x14ac:dyDescent="0.2">
      <c r="B163" s="241"/>
      <c r="J163" s="16"/>
      <c r="R163" s="16"/>
      <c r="AA163" s="61"/>
      <c r="AH163" s="16"/>
      <c r="AQ163" s="61"/>
      <c r="AX163" s="16"/>
      <c r="BO163" s="61"/>
      <c r="BP163" s="16"/>
    </row>
    <row r="164" spans="2:68" ht="12.75" x14ac:dyDescent="0.2">
      <c r="B164" s="241"/>
      <c r="J164" s="16"/>
      <c r="R164" s="16"/>
      <c r="AA164" s="61"/>
      <c r="AH164" s="16"/>
      <c r="AQ164" s="61"/>
      <c r="AX164" s="16"/>
      <c r="BO164" s="61"/>
      <c r="BP164" s="16"/>
    </row>
    <row r="165" spans="2:68" ht="12.75" x14ac:dyDescent="0.2">
      <c r="B165" s="241"/>
      <c r="J165" s="16"/>
      <c r="R165" s="16"/>
      <c r="AA165" s="61"/>
      <c r="AH165" s="16"/>
      <c r="AQ165" s="61"/>
      <c r="AX165" s="16"/>
      <c r="BO165" s="61"/>
      <c r="BP165" s="16"/>
    </row>
    <row r="166" spans="2:68" ht="12.75" x14ac:dyDescent="0.2">
      <c r="B166" s="241"/>
      <c r="J166" s="16"/>
      <c r="R166" s="16"/>
      <c r="AA166" s="61"/>
      <c r="AH166" s="16"/>
      <c r="AQ166" s="61"/>
      <c r="AX166" s="16"/>
      <c r="BO166" s="61"/>
      <c r="BP166" s="16"/>
    </row>
    <row r="167" spans="2:68" ht="12.75" x14ac:dyDescent="0.2">
      <c r="B167" s="241"/>
      <c r="J167" s="16"/>
      <c r="R167" s="16"/>
      <c r="AA167" s="61"/>
      <c r="AH167" s="16"/>
      <c r="AQ167" s="61"/>
      <c r="AX167" s="16"/>
      <c r="BO167" s="61"/>
      <c r="BP167" s="16"/>
    </row>
    <row r="168" spans="2:68" ht="12.75" x14ac:dyDescent="0.2">
      <c r="B168" s="241"/>
      <c r="J168" s="16"/>
      <c r="R168" s="16"/>
      <c r="AA168" s="61"/>
      <c r="AH168" s="16"/>
      <c r="AQ168" s="61"/>
      <c r="AX168" s="16"/>
      <c r="BO168" s="61"/>
      <c r="BP168" s="16"/>
    </row>
    <row r="169" spans="2:68" ht="12.75" x14ac:dyDescent="0.2">
      <c r="B169" s="241"/>
      <c r="J169" s="16"/>
      <c r="R169" s="16"/>
      <c r="AA169" s="61"/>
      <c r="AH169" s="16"/>
      <c r="AQ169" s="61"/>
      <c r="AX169" s="16"/>
      <c r="BO169" s="61"/>
      <c r="BP169" s="16"/>
    </row>
    <row r="170" spans="2:68" ht="12.75" x14ac:dyDescent="0.2">
      <c r="B170" s="241"/>
      <c r="J170" s="16"/>
      <c r="R170" s="16"/>
      <c r="AA170" s="61"/>
      <c r="AH170" s="16"/>
      <c r="AQ170" s="61"/>
      <c r="AX170" s="16"/>
      <c r="BO170" s="61"/>
      <c r="BP170" s="16"/>
    </row>
    <row r="171" spans="2:68" ht="12.75" x14ac:dyDescent="0.2">
      <c r="B171" s="241"/>
      <c r="J171" s="16"/>
      <c r="R171" s="16"/>
      <c r="AA171" s="61"/>
      <c r="AH171" s="16"/>
      <c r="AQ171" s="61"/>
      <c r="AX171" s="16"/>
      <c r="BO171" s="61"/>
      <c r="BP171" s="16"/>
    </row>
    <row r="172" spans="2:68" ht="12.75" x14ac:dyDescent="0.2">
      <c r="B172" s="241"/>
      <c r="J172" s="16"/>
      <c r="R172" s="16"/>
      <c r="AA172" s="61"/>
      <c r="AH172" s="16"/>
      <c r="AQ172" s="61"/>
      <c r="AX172" s="16"/>
      <c r="BO172" s="61"/>
      <c r="BP172" s="16"/>
    </row>
    <row r="173" spans="2:68" ht="12.75" x14ac:dyDescent="0.2">
      <c r="B173" s="241"/>
      <c r="J173" s="16"/>
      <c r="R173" s="16"/>
      <c r="AA173" s="61"/>
      <c r="AH173" s="16"/>
      <c r="AQ173" s="61"/>
      <c r="AX173" s="16"/>
      <c r="BO173" s="61"/>
      <c r="BP173" s="16"/>
    </row>
    <row r="174" spans="2:68" ht="12.75" x14ac:dyDescent="0.2">
      <c r="B174" s="241"/>
      <c r="J174" s="16"/>
      <c r="R174" s="16"/>
      <c r="AA174" s="61"/>
      <c r="AH174" s="16"/>
      <c r="AQ174" s="61"/>
      <c r="AX174" s="16"/>
      <c r="BO174" s="61"/>
      <c r="BP174" s="16"/>
    </row>
    <row r="175" spans="2:68" ht="12.75" x14ac:dyDescent="0.2">
      <c r="B175" s="241"/>
      <c r="J175" s="16"/>
      <c r="R175" s="16"/>
      <c r="AA175" s="61"/>
      <c r="AH175" s="16"/>
      <c r="AQ175" s="61"/>
      <c r="AX175" s="16"/>
      <c r="BO175" s="61"/>
      <c r="BP175" s="16"/>
    </row>
    <row r="176" spans="2:68" ht="12.75" x14ac:dyDescent="0.2">
      <c r="B176" s="241"/>
      <c r="J176" s="16"/>
      <c r="R176" s="16"/>
      <c r="AA176" s="61"/>
      <c r="AH176" s="16"/>
      <c r="AQ176" s="61"/>
      <c r="AX176" s="16"/>
      <c r="BO176" s="61"/>
      <c r="BP176" s="16"/>
    </row>
    <row r="177" spans="2:68" ht="12.75" x14ac:dyDescent="0.2">
      <c r="B177" s="241"/>
      <c r="J177" s="16"/>
      <c r="R177" s="16"/>
      <c r="AA177" s="61"/>
      <c r="AH177" s="16"/>
      <c r="AQ177" s="61"/>
      <c r="AX177" s="16"/>
      <c r="BO177" s="61"/>
      <c r="BP177" s="16"/>
    </row>
    <row r="178" spans="2:68" ht="12.75" x14ac:dyDescent="0.2">
      <c r="B178" s="241"/>
      <c r="J178" s="16"/>
      <c r="R178" s="16"/>
      <c r="AA178" s="61"/>
      <c r="AH178" s="16"/>
      <c r="AQ178" s="61"/>
      <c r="AX178" s="16"/>
      <c r="BO178" s="61"/>
      <c r="BP178" s="16"/>
    </row>
    <row r="179" spans="2:68" ht="12.75" x14ac:dyDescent="0.2">
      <c r="B179" s="241"/>
      <c r="J179" s="16"/>
      <c r="R179" s="16"/>
      <c r="AA179" s="61"/>
      <c r="AH179" s="16"/>
      <c r="AQ179" s="61"/>
      <c r="AX179" s="16"/>
      <c r="BO179" s="61"/>
      <c r="BP179" s="16"/>
    </row>
    <row r="180" spans="2:68" ht="12.75" x14ac:dyDescent="0.2">
      <c r="B180" s="241"/>
      <c r="J180" s="16"/>
      <c r="R180" s="16"/>
      <c r="AA180" s="61"/>
      <c r="AH180" s="16"/>
      <c r="AQ180" s="61"/>
      <c r="AX180" s="16"/>
      <c r="BO180" s="61"/>
      <c r="BP180" s="16"/>
    </row>
    <row r="181" spans="2:68" ht="12.75" x14ac:dyDescent="0.2">
      <c r="B181" s="241"/>
      <c r="J181" s="16"/>
      <c r="R181" s="16"/>
      <c r="AA181" s="61"/>
      <c r="AH181" s="16"/>
      <c r="AQ181" s="61"/>
      <c r="AX181" s="16"/>
      <c r="BO181" s="61"/>
      <c r="BP181" s="16"/>
    </row>
    <row r="182" spans="2:68" ht="12.75" x14ac:dyDescent="0.2">
      <c r="B182" s="241"/>
      <c r="J182" s="16"/>
      <c r="R182" s="16"/>
      <c r="AA182" s="61"/>
      <c r="AH182" s="16"/>
      <c r="AQ182" s="61"/>
      <c r="AX182" s="16"/>
      <c r="BO182" s="61"/>
      <c r="BP182" s="16"/>
    </row>
    <row r="183" spans="2:68" ht="12.75" x14ac:dyDescent="0.2">
      <c r="B183" s="241"/>
      <c r="J183" s="16"/>
      <c r="R183" s="16"/>
      <c r="AA183" s="61"/>
      <c r="AH183" s="16"/>
      <c r="AQ183" s="61"/>
      <c r="AX183" s="16"/>
      <c r="BO183" s="61"/>
      <c r="BP183" s="16"/>
    </row>
    <row r="184" spans="2:68" ht="12.75" x14ac:dyDescent="0.2">
      <c r="B184" s="241"/>
      <c r="J184" s="16"/>
      <c r="R184" s="16"/>
      <c r="AA184" s="61"/>
      <c r="AH184" s="16"/>
      <c r="AQ184" s="61"/>
      <c r="AX184" s="16"/>
      <c r="BO184" s="61"/>
      <c r="BP184" s="16"/>
    </row>
    <row r="185" spans="2:68" ht="12.75" x14ac:dyDescent="0.2">
      <c r="B185" s="241"/>
      <c r="J185" s="16"/>
      <c r="R185" s="16"/>
      <c r="AA185" s="61"/>
      <c r="AH185" s="16"/>
      <c r="AQ185" s="61"/>
      <c r="AX185" s="16"/>
      <c r="BO185" s="61"/>
      <c r="BP185" s="16"/>
    </row>
    <row r="186" spans="2:68" ht="12.75" x14ac:dyDescent="0.2">
      <c r="B186" s="241"/>
      <c r="J186" s="16"/>
      <c r="R186" s="16"/>
      <c r="AA186" s="61"/>
      <c r="AH186" s="16"/>
      <c r="AQ186" s="61"/>
      <c r="AX186" s="16"/>
      <c r="BO186" s="61"/>
      <c r="BP186" s="16"/>
    </row>
    <row r="187" spans="2:68" ht="12.75" x14ac:dyDescent="0.2">
      <c r="B187" s="241"/>
      <c r="J187" s="16"/>
      <c r="R187" s="16"/>
      <c r="AA187" s="61"/>
      <c r="AH187" s="16"/>
      <c r="AQ187" s="61"/>
      <c r="AX187" s="16"/>
      <c r="BO187" s="61"/>
      <c r="BP187" s="16"/>
    </row>
    <row r="188" spans="2:68" ht="12.75" x14ac:dyDescent="0.2">
      <c r="B188" s="241"/>
      <c r="J188" s="16"/>
      <c r="R188" s="16"/>
      <c r="AA188" s="61"/>
      <c r="AH188" s="16"/>
      <c r="AQ188" s="61"/>
      <c r="AX188" s="16"/>
      <c r="BO188" s="61"/>
      <c r="BP188" s="16"/>
    </row>
    <row r="189" spans="2:68" ht="12.75" x14ac:dyDescent="0.2">
      <c r="B189" s="241"/>
      <c r="J189" s="16"/>
      <c r="R189" s="16"/>
      <c r="AA189" s="61"/>
      <c r="AH189" s="16"/>
      <c r="AQ189" s="61"/>
      <c r="AX189" s="16"/>
      <c r="BO189" s="61"/>
      <c r="BP189" s="16"/>
    </row>
    <row r="190" spans="2:68" ht="12.75" x14ac:dyDescent="0.2">
      <c r="B190" s="241"/>
      <c r="J190" s="16"/>
      <c r="R190" s="16"/>
      <c r="AA190" s="61"/>
      <c r="AH190" s="16"/>
      <c r="AQ190" s="61"/>
      <c r="AX190" s="16"/>
      <c r="BO190" s="61"/>
      <c r="BP190" s="16"/>
    </row>
    <row r="191" spans="2:68" ht="12.75" x14ac:dyDescent="0.2">
      <c r="B191" s="241"/>
      <c r="J191" s="16"/>
      <c r="R191" s="16"/>
      <c r="AA191" s="61"/>
      <c r="AH191" s="16"/>
      <c r="AQ191" s="61"/>
      <c r="AX191" s="16"/>
      <c r="BO191" s="61"/>
      <c r="BP191" s="16"/>
    </row>
    <row r="192" spans="2:68" ht="12.75" x14ac:dyDescent="0.2">
      <c r="B192" s="241"/>
      <c r="J192" s="16"/>
      <c r="R192" s="16"/>
      <c r="AA192" s="61"/>
      <c r="AH192" s="16"/>
      <c r="AQ192" s="61"/>
      <c r="AX192" s="16"/>
      <c r="BO192" s="61"/>
      <c r="BP192" s="16"/>
    </row>
    <row r="193" spans="2:68" ht="12.75" x14ac:dyDescent="0.2">
      <c r="B193" s="241"/>
      <c r="J193" s="16"/>
      <c r="R193" s="16"/>
      <c r="AA193" s="61"/>
      <c r="AH193" s="16"/>
      <c r="AQ193" s="61"/>
      <c r="AX193" s="16"/>
      <c r="BO193" s="61"/>
      <c r="BP193" s="16"/>
    </row>
    <row r="194" spans="2:68" ht="12.75" x14ac:dyDescent="0.2">
      <c r="B194" s="241"/>
      <c r="J194" s="16"/>
      <c r="R194" s="16"/>
      <c r="AA194" s="61"/>
      <c r="AH194" s="16"/>
      <c r="AQ194" s="61"/>
      <c r="AX194" s="16"/>
      <c r="BO194" s="61"/>
      <c r="BP194" s="16"/>
    </row>
    <row r="195" spans="2:68" ht="12.75" x14ac:dyDescent="0.2">
      <c r="B195" s="241"/>
      <c r="J195" s="16"/>
      <c r="R195" s="16"/>
      <c r="AA195" s="61"/>
      <c r="AH195" s="16"/>
      <c r="AQ195" s="61"/>
      <c r="AX195" s="16"/>
      <c r="BO195" s="61"/>
      <c r="BP195" s="16"/>
    </row>
    <row r="196" spans="2:68" ht="12.75" x14ac:dyDescent="0.2">
      <c r="B196" s="241"/>
      <c r="J196" s="16"/>
      <c r="R196" s="16"/>
      <c r="AA196" s="61"/>
      <c r="AH196" s="16"/>
      <c r="AQ196" s="61"/>
      <c r="AX196" s="16"/>
      <c r="BO196" s="61"/>
      <c r="BP196" s="16"/>
    </row>
    <row r="197" spans="2:68" ht="12.75" x14ac:dyDescent="0.2">
      <c r="B197" s="241"/>
      <c r="J197" s="16"/>
      <c r="R197" s="16"/>
      <c r="AA197" s="61"/>
      <c r="AH197" s="16"/>
      <c r="AQ197" s="61"/>
      <c r="AX197" s="16"/>
      <c r="BO197" s="61"/>
      <c r="BP197" s="16"/>
    </row>
    <row r="198" spans="2:68" ht="12.75" x14ac:dyDescent="0.2">
      <c r="B198" s="241"/>
      <c r="J198" s="16"/>
      <c r="R198" s="16"/>
      <c r="AA198" s="61"/>
      <c r="AH198" s="16"/>
      <c r="AQ198" s="61"/>
      <c r="AX198" s="16"/>
      <c r="BO198" s="61"/>
      <c r="BP198" s="16"/>
    </row>
    <row r="199" spans="2:68" ht="12.75" x14ac:dyDescent="0.2">
      <c r="B199" s="241"/>
      <c r="J199" s="16"/>
      <c r="R199" s="16"/>
      <c r="AA199" s="61"/>
      <c r="AH199" s="16"/>
      <c r="AQ199" s="61"/>
      <c r="AX199" s="16"/>
      <c r="BO199" s="61"/>
      <c r="BP199" s="16"/>
    </row>
    <row r="200" spans="2:68" ht="12.75" x14ac:dyDescent="0.2">
      <c r="B200" s="241"/>
      <c r="J200" s="16"/>
      <c r="R200" s="16"/>
      <c r="AA200" s="61"/>
      <c r="AH200" s="16"/>
      <c r="AQ200" s="61"/>
      <c r="AX200" s="16"/>
      <c r="BO200" s="61"/>
      <c r="BP200" s="16"/>
    </row>
    <row r="201" spans="2:68" ht="12.75" x14ac:dyDescent="0.2">
      <c r="B201" s="241"/>
      <c r="J201" s="16"/>
      <c r="R201" s="16"/>
      <c r="AA201" s="61"/>
      <c r="AH201" s="16"/>
      <c r="AQ201" s="61"/>
      <c r="AX201" s="16"/>
      <c r="BO201" s="61"/>
      <c r="BP201" s="16"/>
    </row>
    <row r="202" spans="2:68" ht="12.75" x14ac:dyDescent="0.2">
      <c r="B202" s="241"/>
      <c r="J202" s="16"/>
      <c r="R202" s="16"/>
      <c r="AA202" s="61"/>
      <c r="AH202" s="16"/>
      <c r="AQ202" s="61"/>
      <c r="AX202" s="16"/>
      <c r="BO202" s="61"/>
      <c r="BP202" s="16"/>
    </row>
    <row r="203" spans="2:68" ht="12.75" x14ac:dyDescent="0.2">
      <c r="B203" s="241"/>
      <c r="J203" s="16"/>
      <c r="R203" s="16"/>
      <c r="AA203" s="61"/>
      <c r="AH203" s="16"/>
      <c r="AQ203" s="61"/>
      <c r="AX203" s="16"/>
      <c r="BO203" s="61"/>
      <c r="BP203" s="16"/>
    </row>
    <row r="204" spans="2:68" ht="12.75" x14ac:dyDescent="0.2">
      <c r="B204" s="241"/>
      <c r="J204" s="16"/>
      <c r="R204" s="16"/>
      <c r="AA204" s="61"/>
      <c r="AH204" s="16"/>
      <c r="AQ204" s="61"/>
      <c r="AX204" s="16"/>
      <c r="BO204" s="61"/>
      <c r="BP204" s="16"/>
    </row>
    <row r="205" spans="2:68" ht="12.75" x14ac:dyDescent="0.2">
      <c r="B205" s="241"/>
      <c r="J205" s="16"/>
      <c r="R205" s="16"/>
      <c r="AA205" s="61"/>
      <c r="AH205" s="16"/>
      <c r="AQ205" s="61"/>
      <c r="AX205" s="16"/>
      <c r="BO205" s="61"/>
      <c r="BP205" s="16"/>
    </row>
    <row r="206" spans="2:68" ht="12.75" x14ac:dyDescent="0.2">
      <c r="B206" s="241"/>
      <c r="J206" s="16"/>
      <c r="R206" s="16"/>
      <c r="AA206" s="61"/>
      <c r="AH206" s="16"/>
      <c r="AQ206" s="61"/>
      <c r="AX206" s="16"/>
      <c r="BO206" s="61"/>
      <c r="BP206" s="16"/>
    </row>
    <row r="207" spans="2:68" ht="12.75" x14ac:dyDescent="0.2">
      <c r="B207" s="241"/>
      <c r="J207" s="16"/>
      <c r="R207" s="16"/>
      <c r="AA207" s="61"/>
      <c r="AH207" s="16"/>
      <c r="AQ207" s="61"/>
      <c r="AX207" s="16"/>
      <c r="BO207" s="61"/>
      <c r="BP207" s="16"/>
    </row>
    <row r="208" spans="2:68" ht="12.75" x14ac:dyDescent="0.2">
      <c r="B208" s="241"/>
      <c r="J208" s="16"/>
      <c r="R208" s="16"/>
      <c r="AA208" s="61"/>
      <c r="AH208" s="16"/>
      <c r="AQ208" s="61"/>
      <c r="AX208" s="16"/>
      <c r="BO208" s="61"/>
      <c r="BP208" s="16"/>
    </row>
    <row r="209" spans="2:68" ht="12.75" x14ac:dyDescent="0.2">
      <c r="B209" s="241"/>
      <c r="J209" s="16"/>
      <c r="R209" s="16"/>
      <c r="AA209" s="61"/>
      <c r="AH209" s="16"/>
      <c r="AQ209" s="61"/>
      <c r="AX209" s="16"/>
      <c r="BO209" s="61"/>
      <c r="BP209" s="16"/>
    </row>
    <row r="210" spans="2:68" ht="12.75" x14ac:dyDescent="0.2">
      <c r="B210" s="241"/>
      <c r="J210" s="16"/>
      <c r="R210" s="16"/>
      <c r="AA210" s="61"/>
      <c r="AH210" s="16"/>
      <c r="AQ210" s="61"/>
      <c r="AX210" s="16"/>
      <c r="BO210" s="61"/>
      <c r="BP210" s="16"/>
    </row>
    <row r="211" spans="2:68" ht="12.75" x14ac:dyDescent="0.2">
      <c r="B211" s="241"/>
      <c r="J211" s="16"/>
      <c r="R211" s="16"/>
      <c r="AA211" s="61"/>
      <c r="AH211" s="16"/>
      <c r="AQ211" s="61"/>
      <c r="AX211" s="16"/>
      <c r="BO211" s="61"/>
      <c r="BP211" s="16"/>
    </row>
    <row r="212" spans="2:68" ht="12.75" x14ac:dyDescent="0.2">
      <c r="B212" s="241"/>
      <c r="J212" s="16"/>
      <c r="R212" s="16"/>
      <c r="AA212" s="61"/>
      <c r="AH212" s="16"/>
      <c r="AQ212" s="61"/>
      <c r="AX212" s="16"/>
      <c r="BO212" s="61"/>
      <c r="BP212" s="16"/>
    </row>
    <row r="213" spans="2:68" ht="12.75" x14ac:dyDescent="0.2">
      <c r="B213" s="241"/>
      <c r="J213" s="16"/>
      <c r="R213" s="16"/>
      <c r="AA213" s="61"/>
      <c r="AH213" s="16"/>
      <c r="AQ213" s="61"/>
      <c r="AX213" s="16"/>
      <c r="BO213" s="61"/>
      <c r="BP213" s="16"/>
    </row>
    <row r="214" spans="2:68" ht="12.75" x14ac:dyDescent="0.2">
      <c r="B214" s="241"/>
      <c r="J214" s="16"/>
      <c r="R214" s="16"/>
      <c r="AA214" s="61"/>
      <c r="AH214" s="16"/>
      <c r="AQ214" s="61"/>
      <c r="AX214" s="16"/>
      <c r="BO214" s="61"/>
      <c r="BP214" s="16"/>
    </row>
    <row r="215" spans="2:68" ht="12.75" x14ac:dyDescent="0.2">
      <c r="B215" s="241"/>
      <c r="J215" s="16"/>
      <c r="R215" s="16"/>
      <c r="AA215" s="61"/>
      <c r="AH215" s="16"/>
      <c r="AQ215" s="61"/>
      <c r="AX215" s="16"/>
      <c r="BO215" s="61"/>
      <c r="BP215" s="16"/>
    </row>
    <row r="216" spans="2:68" ht="12.75" x14ac:dyDescent="0.2">
      <c r="B216" s="241"/>
      <c r="J216" s="16"/>
      <c r="R216" s="16"/>
      <c r="AA216" s="61"/>
      <c r="AH216" s="16"/>
      <c r="AQ216" s="61"/>
      <c r="AX216" s="16"/>
      <c r="BO216" s="61"/>
      <c r="BP216" s="16"/>
    </row>
    <row r="217" spans="2:68" ht="12.75" x14ac:dyDescent="0.2">
      <c r="B217" s="241"/>
      <c r="J217" s="16"/>
      <c r="R217" s="16"/>
      <c r="AA217" s="61"/>
      <c r="AH217" s="16"/>
      <c r="AQ217" s="61"/>
      <c r="AX217" s="16"/>
      <c r="BO217" s="61"/>
      <c r="BP217" s="16"/>
    </row>
    <row r="218" spans="2:68" ht="12.75" x14ac:dyDescent="0.2">
      <c r="B218" s="241"/>
      <c r="J218" s="16"/>
      <c r="R218" s="16"/>
      <c r="AA218" s="61"/>
      <c r="AH218" s="16"/>
      <c r="AQ218" s="61"/>
      <c r="AX218" s="16"/>
      <c r="BO218" s="61"/>
      <c r="BP218" s="16"/>
    </row>
    <row r="219" spans="2:68" ht="12.75" x14ac:dyDescent="0.2">
      <c r="B219" s="241"/>
      <c r="J219" s="16"/>
      <c r="R219" s="16"/>
      <c r="AA219" s="61"/>
      <c r="AH219" s="16"/>
      <c r="AQ219" s="61"/>
      <c r="AX219" s="16"/>
      <c r="BO219" s="61"/>
      <c r="BP219" s="16"/>
    </row>
    <row r="220" spans="2:68" ht="12.75" x14ac:dyDescent="0.2">
      <c r="B220" s="241"/>
      <c r="J220" s="16"/>
      <c r="R220" s="16"/>
      <c r="AA220" s="61"/>
      <c r="AH220" s="16"/>
      <c r="AQ220" s="61"/>
      <c r="AX220" s="16"/>
      <c r="BO220" s="61"/>
      <c r="BP220" s="16"/>
    </row>
    <row r="221" spans="2:68" ht="12.75" x14ac:dyDescent="0.2">
      <c r="B221" s="241"/>
      <c r="J221" s="16"/>
      <c r="R221" s="16"/>
      <c r="AA221" s="61"/>
      <c r="AH221" s="16"/>
      <c r="AQ221" s="61"/>
      <c r="AX221" s="16"/>
      <c r="BO221" s="61"/>
      <c r="BP221" s="16"/>
    </row>
    <row r="222" spans="2:68" ht="12.75" x14ac:dyDescent="0.2">
      <c r="B222" s="241"/>
      <c r="J222" s="16"/>
      <c r="R222" s="16"/>
      <c r="AA222" s="61"/>
      <c r="AH222" s="16"/>
      <c r="AQ222" s="61"/>
      <c r="AX222" s="16"/>
      <c r="BO222" s="61"/>
      <c r="BP222" s="16"/>
    </row>
    <row r="223" spans="2:68" ht="12.75" x14ac:dyDescent="0.2">
      <c r="B223" s="241"/>
      <c r="J223" s="16"/>
      <c r="R223" s="16"/>
      <c r="AA223" s="61"/>
      <c r="AH223" s="16"/>
      <c r="AQ223" s="61"/>
      <c r="AX223" s="16"/>
      <c r="BO223" s="61"/>
      <c r="BP223" s="16"/>
    </row>
    <row r="224" spans="2:68" ht="12.75" x14ac:dyDescent="0.2">
      <c r="B224" s="241"/>
      <c r="J224" s="16"/>
      <c r="R224" s="16"/>
      <c r="AA224" s="61"/>
      <c r="AH224" s="16"/>
      <c r="AQ224" s="61"/>
      <c r="AX224" s="16"/>
      <c r="BO224" s="61"/>
      <c r="BP224" s="16"/>
    </row>
    <row r="225" spans="2:68" ht="12.75" x14ac:dyDescent="0.2">
      <c r="B225" s="241"/>
      <c r="J225" s="16"/>
      <c r="R225" s="16"/>
      <c r="AA225" s="61"/>
      <c r="AH225" s="16"/>
      <c r="AQ225" s="61"/>
      <c r="AX225" s="16"/>
      <c r="BO225" s="61"/>
      <c r="BP225" s="16"/>
    </row>
    <row r="226" spans="2:68" ht="12.75" x14ac:dyDescent="0.2">
      <c r="B226" s="241"/>
      <c r="J226" s="16"/>
      <c r="R226" s="16"/>
      <c r="AA226" s="61"/>
      <c r="AH226" s="16"/>
      <c r="AQ226" s="61"/>
      <c r="AX226" s="16"/>
      <c r="BO226" s="61"/>
      <c r="BP226" s="16"/>
    </row>
    <row r="227" spans="2:68" ht="12.75" x14ac:dyDescent="0.2">
      <c r="B227" s="241"/>
      <c r="J227" s="16"/>
      <c r="R227" s="16"/>
      <c r="AA227" s="61"/>
      <c r="AH227" s="16"/>
      <c r="AQ227" s="61"/>
      <c r="AX227" s="16"/>
      <c r="BO227" s="61"/>
      <c r="BP227" s="16"/>
    </row>
    <row r="228" spans="2:68" ht="12.75" x14ac:dyDescent="0.2">
      <c r="B228" s="241"/>
      <c r="J228" s="16"/>
      <c r="R228" s="16"/>
      <c r="AA228" s="61"/>
      <c r="AH228" s="16"/>
      <c r="AQ228" s="61"/>
      <c r="AX228" s="16"/>
      <c r="BO228" s="61"/>
      <c r="BP228" s="16"/>
    </row>
    <row r="229" spans="2:68" ht="12.75" x14ac:dyDescent="0.2">
      <c r="B229" s="241"/>
      <c r="J229" s="16"/>
      <c r="R229" s="16"/>
      <c r="AA229" s="61"/>
      <c r="AH229" s="16"/>
      <c r="AQ229" s="61"/>
      <c r="AX229" s="16"/>
      <c r="BO229" s="61"/>
      <c r="BP229" s="16"/>
    </row>
    <row r="230" spans="2:68" ht="12.75" x14ac:dyDescent="0.2">
      <c r="B230" s="241"/>
      <c r="J230" s="16"/>
      <c r="R230" s="16"/>
      <c r="AA230" s="61"/>
      <c r="AH230" s="16"/>
      <c r="AQ230" s="61"/>
      <c r="AX230" s="16"/>
      <c r="BO230" s="61"/>
      <c r="BP230" s="16"/>
    </row>
    <row r="231" spans="2:68" ht="12.75" x14ac:dyDescent="0.2">
      <c r="B231" s="241"/>
      <c r="J231" s="16"/>
      <c r="R231" s="16"/>
      <c r="AA231" s="61"/>
      <c r="AH231" s="16"/>
      <c r="AQ231" s="61"/>
      <c r="AX231" s="16"/>
      <c r="BO231" s="61"/>
      <c r="BP231" s="16"/>
    </row>
    <row r="232" spans="2:68" ht="12.75" x14ac:dyDescent="0.2">
      <c r="B232" s="241"/>
      <c r="J232" s="16"/>
      <c r="R232" s="16"/>
      <c r="AA232" s="61"/>
      <c r="AH232" s="16"/>
      <c r="AQ232" s="61"/>
      <c r="AX232" s="16"/>
      <c r="BO232" s="61"/>
      <c r="BP232" s="16"/>
    </row>
    <row r="233" spans="2:68" ht="12.75" x14ac:dyDescent="0.2">
      <c r="B233" s="241"/>
      <c r="J233" s="16"/>
      <c r="R233" s="16"/>
      <c r="AA233" s="61"/>
      <c r="AH233" s="16"/>
      <c r="AQ233" s="61"/>
      <c r="AX233" s="16"/>
      <c r="BO233" s="61"/>
      <c r="BP233" s="16"/>
    </row>
    <row r="234" spans="2:68" ht="12.75" x14ac:dyDescent="0.2">
      <c r="B234" s="241"/>
      <c r="J234" s="16"/>
      <c r="R234" s="16"/>
      <c r="AA234" s="61"/>
      <c r="AH234" s="16"/>
      <c r="AQ234" s="61"/>
      <c r="AX234" s="16"/>
      <c r="BO234" s="61"/>
      <c r="BP234" s="16"/>
    </row>
    <row r="235" spans="2:68" ht="12.75" x14ac:dyDescent="0.2">
      <c r="B235" s="241"/>
      <c r="J235" s="16"/>
      <c r="R235" s="16"/>
      <c r="AA235" s="61"/>
      <c r="AH235" s="16"/>
      <c r="AQ235" s="61"/>
      <c r="AX235" s="16"/>
      <c r="BO235" s="61"/>
      <c r="BP235" s="16"/>
    </row>
    <row r="236" spans="2:68" ht="12.75" x14ac:dyDescent="0.2">
      <c r="B236" s="241"/>
      <c r="J236" s="16"/>
      <c r="R236" s="16"/>
      <c r="AA236" s="61"/>
      <c r="AH236" s="16"/>
      <c r="AQ236" s="61"/>
      <c r="AX236" s="16"/>
      <c r="BO236" s="61"/>
      <c r="BP236" s="16"/>
    </row>
    <row r="237" spans="2:68" ht="12.75" x14ac:dyDescent="0.2">
      <c r="B237" s="241"/>
      <c r="J237" s="16"/>
      <c r="R237" s="16"/>
      <c r="AA237" s="61"/>
      <c r="AH237" s="16"/>
      <c r="AQ237" s="61"/>
      <c r="AX237" s="16"/>
      <c r="BO237" s="61"/>
      <c r="BP237" s="16"/>
    </row>
    <row r="238" spans="2:68" ht="12.75" x14ac:dyDescent="0.2">
      <c r="B238" s="241"/>
      <c r="J238" s="16"/>
      <c r="R238" s="16"/>
      <c r="AA238" s="61"/>
      <c r="AH238" s="16"/>
      <c r="AQ238" s="61"/>
      <c r="AX238" s="16"/>
      <c r="BO238" s="61"/>
      <c r="BP238" s="16"/>
    </row>
    <row r="239" spans="2:68" ht="12.75" x14ac:dyDescent="0.2">
      <c r="B239" s="241"/>
      <c r="J239" s="16"/>
      <c r="R239" s="16"/>
      <c r="AA239" s="61"/>
      <c r="AH239" s="16"/>
      <c r="AQ239" s="61"/>
      <c r="AX239" s="16"/>
      <c r="BO239" s="61"/>
      <c r="BP239" s="16"/>
    </row>
    <row r="240" spans="2:68" ht="12.75" x14ac:dyDescent="0.2">
      <c r="B240" s="241"/>
      <c r="J240" s="16"/>
      <c r="R240" s="16"/>
      <c r="AA240" s="61"/>
      <c r="AH240" s="16"/>
      <c r="AQ240" s="61"/>
      <c r="AX240" s="16"/>
      <c r="BO240" s="61"/>
      <c r="BP240" s="16"/>
    </row>
    <row r="241" spans="2:68" ht="12.75" x14ac:dyDescent="0.2">
      <c r="B241" s="241"/>
      <c r="J241" s="16"/>
      <c r="R241" s="16"/>
      <c r="AA241" s="61"/>
      <c r="AH241" s="16"/>
      <c r="AQ241" s="61"/>
      <c r="AX241" s="16"/>
      <c r="BO241" s="61"/>
      <c r="BP241" s="16"/>
    </row>
    <row r="242" spans="2:68" ht="12.75" x14ac:dyDescent="0.2">
      <c r="B242" s="241"/>
      <c r="J242" s="16"/>
      <c r="R242" s="16"/>
      <c r="AA242" s="61"/>
      <c r="AH242" s="16"/>
      <c r="AQ242" s="61"/>
      <c r="AX242" s="16"/>
      <c r="BO242" s="61"/>
      <c r="BP242" s="16"/>
    </row>
    <row r="243" spans="2:68" ht="12.75" x14ac:dyDescent="0.2">
      <c r="B243" s="241"/>
      <c r="J243" s="16"/>
      <c r="R243" s="16"/>
      <c r="AA243" s="61"/>
      <c r="AH243" s="16"/>
      <c r="AQ243" s="61"/>
      <c r="AX243" s="16"/>
      <c r="BO243" s="61"/>
      <c r="BP243" s="16"/>
    </row>
    <row r="244" spans="2:68" ht="12.75" x14ac:dyDescent="0.2">
      <c r="B244" s="241"/>
      <c r="J244" s="16"/>
      <c r="R244" s="16"/>
      <c r="AA244" s="61"/>
      <c r="AH244" s="16"/>
      <c r="AQ244" s="61"/>
      <c r="AX244" s="16"/>
      <c r="BO244" s="61"/>
      <c r="BP244" s="16"/>
    </row>
    <row r="245" spans="2:68" ht="12.75" x14ac:dyDescent="0.2">
      <c r="B245" s="241"/>
      <c r="J245" s="16"/>
      <c r="R245" s="16"/>
      <c r="AA245" s="61"/>
      <c r="AH245" s="16"/>
      <c r="AQ245" s="61"/>
      <c r="AX245" s="16"/>
      <c r="BO245" s="61"/>
      <c r="BP245" s="16"/>
    </row>
    <row r="246" spans="2:68" ht="12.75" x14ac:dyDescent="0.2">
      <c r="B246" s="241"/>
      <c r="J246" s="16"/>
      <c r="R246" s="16"/>
      <c r="AA246" s="61"/>
      <c r="AH246" s="16"/>
      <c r="AQ246" s="61"/>
      <c r="AX246" s="16"/>
      <c r="BO246" s="61"/>
      <c r="BP246" s="16"/>
    </row>
    <row r="247" spans="2:68" ht="12.75" x14ac:dyDescent="0.2">
      <c r="B247" s="241"/>
      <c r="J247" s="16"/>
      <c r="R247" s="16"/>
      <c r="AA247" s="61"/>
      <c r="AH247" s="16"/>
      <c r="AQ247" s="61"/>
      <c r="AX247" s="16"/>
      <c r="BO247" s="61"/>
      <c r="BP247" s="16"/>
    </row>
    <row r="248" spans="2:68" ht="12.75" x14ac:dyDescent="0.2">
      <c r="B248" s="241"/>
      <c r="J248" s="16"/>
      <c r="R248" s="16"/>
      <c r="AA248" s="61"/>
      <c r="AH248" s="16"/>
      <c r="AQ248" s="61"/>
      <c r="AX248" s="16"/>
      <c r="BO248" s="61"/>
      <c r="BP248" s="16"/>
    </row>
    <row r="249" spans="2:68" ht="12.75" x14ac:dyDescent="0.2">
      <c r="B249" s="241"/>
      <c r="J249" s="16"/>
      <c r="R249" s="16"/>
      <c r="AA249" s="61"/>
      <c r="AH249" s="16"/>
      <c r="AQ249" s="61"/>
      <c r="AX249" s="16"/>
      <c r="BO249" s="61"/>
      <c r="BP249" s="16"/>
    </row>
    <row r="250" spans="2:68" ht="12.75" x14ac:dyDescent="0.2">
      <c r="B250" s="241"/>
      <c r="J250" s="16"/>
      <c r="R250" s="16"/>
      <c r="AA250" s="61"/>
      <c r="AH250" s="16"/>
      <c r="AQ250" s="61"/>
      <c r="AX250" s="16"/>
      <c r="BO250" s="61"/>
      <c r="BP250" s="16"/>
    </row>
    <row r="251" spans="2:68" ht="12.75" x14ac:dyDescent="0.2">
      <c r="B251" s="241"/>
      <c r="J251" s="16"/>
      <c r="R251" s="16"/>
      <c r="AA251" s="61"/>
      <c r="AH251" s="16"/>
      <c r="AQ251" s="61"/>
      <c r="AX251" s="16"/>
      <c r="BO251" s="61"/>
      <c r="BP251" s="16"/>
    </row>
    <row r="252" spans="2:68" ht="12.75" x14ac:dyDescent="0.2">
      <c r="B252" s="241"/>
      <c r="J252" s="16"/>
      <c r="R252" s="16"/>
      <c r="AA252" s="61"/>
      <c r="AH252" s="16"/>
      <c r="AQ252" s="61"/>
      <c r="AX252" s="16"/>
      <c r="BO252" s="61"/>
      <c r="BP252" s="16"/>
    </row>
    <row r="253" spans="2:68" ht="12.75" x14ac:dyDescent="0.2">
      <c r="B253" s="241"/>
      <c r="J253" s="16"/>
      <c r="R253" s="16"/>
      <c r="AA253" s="61"/>
      <c r="AH253" s="16"/>
      <c r="AQ253" s="61"/>
      <c r="AX253" s="16"/>
      <c r="BO253" s="61"/>
      <c r="BP253" s="16"/>
    </row>
    <row r="254" spans="2:68" ht="12.75" x14ac:dyDescent="0.2">
      <c r="B254" s="241"/>
      <c r="J254" s="16"/>
      <c r="R254" s="16"/>
      <c r="AA254" s="61"/>
      <c r="AH254" s="16"/>
      <c r="AQ254" s="61"/>
      <c r="AX254" s="16"/>
      <c r="BO254" s="61"/>
      <c r="BP254" s="16"/>
    </row>
    <row r="255" spans="2:68" ht="12.75" x14ac:dyDescent="0.2">
      <c r="B255" s="241"/>
      <c r="J255" s="16"/>
      <c r="R255" s="16"/>
      <c r="AA255" s="61"/>
      <c r="AH255" s="16"/>
      <c r="AQ255" s="61"/>
      <c r="AX255" s="16"/>
      <c r="BO255" s="61"/>
      <c r="BP255" s="16"/>
    </row>
    <row r="256" spans="2:68" ht="12.75" x14ac:dyDescent="0.2">
      <c r="B256" s="241"/>
      <c r="J256" s="16"/>
      <c r="R256" s="16"/>
      <c r="AA256" s="61"/>
      <c r="AH256" s="16"/>
      <c r="AQ256" s="61"/>
      <c r="AX256" s="16"/>
      <c r="BO256" s="61"/>
      <c r="BP256" s="16"/>
    </row>
    <row r="257" spans="2:68" ht="12.75" x14ac:dyDescent="0.2">
      <c r="B257" s="241"/>
      <c r="J257" s="16"/>
      <c r="R257" s="16"/>
      <c r="AA257" s="61"/>
      <c r="AH257" s="16"/>
      <c r="AQ257" s="61"/>
      <c r="AX257" s="16"/>
      <c r="BO257" s="61"/>
      <c r="BP257" s="16"/>
    </row>
    <row r="258" spans="2:68" ht="12.75" x14ac:dyDescent="0.2">
      <c r="B258" s="241"/>
      <c r="J258" s="16"/>
      <c r="R258" s="16"/>
      <c r="AA258" s="61"/>
      <c r="AH258" s="16"/>
      <c r="AQ258" s="61"/>
      <c r="AX258" s="16"/>
      <c r="BO258" s="61"/>
      <c r="BP258" s="16"/>
    </row>
    <row r="259" spans="2:68" ht="12.75" x14ac:dyDescent="0.2">
      <c r="B259" s="241"/>
      <c r="J259" s="16"/>
      <c r="R259" s="16"/>
      <c r="AA259" s="61"/>
      <c r="AH259" s="16"/>
      <c r="AQ259" s="61"/>
      <c r="AX259" s="16"/>
      <c r="BO259" s="61"/>
      <c r="BP259" s="16"/>
    </row>
    <row r="260" spans="2:68" ht="12.75" x14ac:dyDescent="0.2">
      <c r="B260" s="241"/>
      <c r="J260" s="16"/>
      <c r="R260" s="16"/>
      <c r="AA260" s="61"/>
      <c r="AH260" s="16"/>
      <c r="AQ260" s="61"/>
      <c r="AX260" s="16"/>
      <c r="BO260" s="61"/>
      <c r="BP260" s="16"/>
    </row>
    <row r="261" spans="2:68" ht="12.75" x14ac:dyDescent="0.2">
      <c r="B261" s="241"/>
      <c r="J261" s="16"/>
      <c r="R261" s="16"/>
      <c r="AA261" s="61"/>
      <c r="AH261" s="16"/>
      <c r="AQ261" s="61"/>
      <c r="AX261" s="16"/>
      <c r="BO261" s="61"/>
      <c r="BP261" s="16"/>
    </row>
    <row r="262" spans="2:68" ht="12.75" x14ac:dyDescent="0.2">
      <c r="B262" s="241"/>
      <c r="J262" s="16"/>
      <c r="R262" s="16"/>
      <c r="AA262" s="61"/>
      <c r="AH262" s="16"/>
      <c r="AQ262" s="61"/>
      <c r="AX262" s="16"/>
      <c r="BO262" s="61"/>
      <c r="BP262" s="16"/>
    </row>
    <row r="263" spans="2:68" ht="12.75" x14ac:dyDescent="0.2">
      <c r="B263" s="241"/>
      <c r="J263" s="16"/>
      <c r="R263" s="16"/>
      <c r="AA263" s="61"/>
      <c r="AH263" s="16"/>
      <c r="AQ263" s="61"/>
      <c r="AX263" s="16"/>
      <c r="BO263" s="61"/>
      <c r="BP263" s="16"/>
    </row>
    <row r="264" spans="2:68" ht="12.75" x14ac:dyDescent="0.2">
      <c r="B264" s="241"/>
      <c r="J264" s="16"/>
      <c r="R264" s="16"/>
      <c r="AA264" s="61"/>
      <c r="AH264" s="16"/>
      <c r="AQ264" s="61"/>
      <c r="AX264" s="16"/>
      <c r="BO264" s="61"/>
      <c r="BP264" s="16"/>
    </row>
    <row r="265" spans="2:68" ht="12.75" x14ac:dyDescent="0.2">
      <c r="B265" s="241"/>
      <c r="J265" s="16"/>
      <c r="R265" s="16"/>
      <c r="AA265" s="61"/>
      <c r="AH265" s="16"/>
      <c r="AQ265" s="61"/>
      <c r="AX265" s="16"/>
      <c r="BO265" s="61"/>
      <c r="BP265" s="16"/>
    </row>
    <row r="266" spans="2:68" ht="12.75" x14ac:dyDescent="0.2">
      <c r="B266" s="241"/>
      <c r="J266" s="16"/>
      <c r="R266" s="16"/>
      <c r="AA266" s="61"/>
      <c r="AH266" s="16"/>
      <c r="AQ266" s="61"/>
      <c r="AX266" s="16"/>
      <c r="BO266" s="61"/>
      <c r="BP266" s="16"/>
    </row>
    <row r="267" spans="2:68" ht="12.75" x14ac:dyDescent="0.2">
      <c r="B267" s="241"/>
      <c r="J267" s="16"/>
      <c r="R267" s="16"/>
      <c r="AA267" s="61"/>
      <c r="AH267" s="16"/>
      <c r="AQ267" s="61"/>
      <c r="AX267" s="16"/>
      <c r="BO267" s="61"/>
      <c r="BP267" s="16"/>
    </row>
    <row r="268" spans="2:68" ht="12.75" x14ac:dyDescent="0.2">
      <c r="B268" s="241"/>
      <c r="J268" s="16"/>
      <c r="R268" s="16"/>
      <c r="AA268" s="61"/>
      <c r="AH268" s="16"/>
      <c r="AQ268" s="61"/>
      <c r="AX268" s="16"/>
      <c r="BO268" s="61"/>
      <c r="BP268" s="16"/>
    </row>
    <row r="269" spans="2:68" ht="12.75" x14ac:dyDescent="0.2">
      <c r="B269" s="241"/>
      <c r="J269" s="16"/>
      <c r="R269" s="16"/>
      <c r="AA269" s="61"/>
      <c r="AH269" s="16"/>
      <c r="AQ269" s="61"/>
      <c r="AX269" s="16"/>
      <c r="BO269" s="61"/>
      <c r="BP269" s="16"/>
    </row>
    <row r="270" spans="2:68" ht="12.75" x14ac:dyDescent="0.2">
      <c r="B270" s="241"/>
      <c r="J270" s="16"/>
      <c r="R270" s="16"/>
      <c r="AA270" s="61"/>
      <c r="AH270" s="16"/>
      <c r="AQ270" s="61"/>
      <c r="AX270" s="16"/>
      <c r="BO270" s="61"/>
      <c r="BP270" s="16"/>
    </row>
    <row r="271" spans="2:68" ht="12.75" x14ac:dyDescent="0.2">
      <c r="B271" s="241"/>
      <c r="J271" s="16"/>
      <c r="R271" s="16"/>
      <c r="AA271" s="61"/>
      <c r="AH271" s="16"/>
      <c r="AQ271" s="61"/>
      <c r="AX271" s="16"/>
      <c r="BO271" s="61"/>
      <c r="BP271" s="16"/>
    </row>
    <row r="272" spans="2:68" ht="12.75" x14ac:dyDescent="0.2">
      <c r="B272" s="241"/>
      <c r="J272" s="16"/>
      <c r="R272" s="16"/>
      <c r="AA272" s="61"/>
      <c r="AH272" s="16"/>
      <c r="AQ272" s="61"/>
      <c r="AX272" s="16"/>
      <c r="BO272" s="61"/>
      <c r="BP272" s="16"/>
    </row>
    <row r="273" spans="2:68" ht="12.75" x14ac:dyDescent="0.2">
      <c r="B273" s="241"/>
      <c r="J273" s="16"/>
      <c r="R273" s="16"/>
      <c r="AA273" s="61"/>
      <c r="AH273" s="16"/>
      <c r="AQ273" s="61"/>
      <c r="AX273" s="16"/>
      <c r="BO273" s="61"/>
      <c r="BP273" s="16"/>
    </row>
    <row r="274" spans="2:68" ht="12.75" x14ac:dyDescent="0.2">
      <c r="B274" s="241"/>
      <c r="J274" s="16"/>
      <c r="R274" s="16"/>
      <c r="AA274" s="61"/>
      <c r="AH274" s="16"/>
      <c r="AQ274" s="61"/>
      <c r="AX274" s="16"/>
      <c r="BO274" s="61"/>
      <c r="BP274" s="16"/>
    </row>
    <row r="275" spans="2:68" ht="12.75" x14ac:dyDescent="0.2">
      <c r="B275" s="241"/>
      <c r="J275" s="16"/>
      <c r="R275" s="16"/>
      <c r="AA275" s="61"/>
      <c r="AH275" s="16"/>
      <c r="AQ275" s="61"/>
      <c r="AX275" s="16"/>
      <c r="BO275" s="61"/>
      <c r="BP275" s="16"/>
    </row>
    <row r="276" spans="2:68" ht="12.75" x14ac:dyDescent="0.2">
      <c r="B276" s="241"/>
      <c r="J276" s="16"/>
      <c r="R276" s="16"/>
      <c r="AA276" s="61"/>
      <c r="AH276" s="16"/>
      <c r="AQ276" s="61"/>
      <c r="AX276" s="16"/>
      <c r="BO276" s="61"/>
      <c r="BP276" s="16"/>
    </row>
    <row r="277" spans="2:68" ht="12.75" x14ac:dyDescent="0.2">
      <c r="B277" s="241"/>
      <c r="J277" s="16"/>
      <c r="R277" s="16"/>
      <c r="AA277" s="61"/>
      <c r="AH277" s="16"/>
      <c r="AQ277" s="61"/>
      <c r="AX277" s="16"/>
      <c r="BO277" s="61"/>
      <c r="BP277" s="16"/>
    </row>
    <row r="278" spans="2:68" ht="12.75" x14ac:dyDescent="0.2">
      <c r="B278" s="241"/>
      <c r="J278" s="16"/>
      <c r="R278" s="16"/>
      <c r="AA278" s="61"/>
      <c r="AH278" s="16"/>
      <c r="AQ278" s="61"/>
      <c r="AX278" s="16"/>
      <c r="BO278" s="61"/>
      <c r="BP278" s="16"/>
    </row>
    <row r="279" spans="2:68" ht="12.75" x14ac:dyDescent="0.2">
      <c r="B279" s="241"/>
      <c r="J279" s="16"/>
      <c r="R279" s="16"/>
      <c r="AA279" s="61"/>
      <c r="AH279" s="16"/>
      <c r="AQ279" s="61"/>
      <c r="AX279" s="16"/>
      <c r="BO279" s="61"/>
      <c r="BP279" s="16"/>
    </row>
    <row r="280" spans="2:68" ht="12.75" x14ac:dyDescent="0.2">
      <c r="B280" s="241"/>
      <c r="J280" s="16"/>
      <c r="R280" s="16"/>
      <c r="AA280" s="61"/>
      <c r="AH280" s="16"/>
      <c r="AQ280" s="61"/>
      <c r="AX280" s="16"/>
      <c r="BO280" s="61"/>
      <c r="BP280" s="16"/>
    </row>
    <row r="281" spans="2:68" ht="12.75" x14ac:dyDescent="0.2">
      <c r="B281" s="241"/>
      <c r="J281" s="16"/>
      <c r="R281" s="16"/>
      <c r="AA281" s="61"/>
      <c r="AH281" s="16"/>
      <c r="AQ281" s="61"/>
      <c r="AX281" s="16"/>
      <c r="BO281" s="61"/>
      <c r="BP281" s="16"/>
    </row>
    <row r="282" spans="2:68" ht="12.75" x14ac:dyDescent="0.2">
      <c r="B282" s="241"/>
      <c r="J282" s="16"/>
      <c r="R282" s="16"/>
      <c r="AA282" s="61"/>
      <c r="AH282" s="16"/>
      <c r="AQ282" s="61"/>
      <c r="AX282" s="16"/>
      <c r="BO282" s="61"/>
      <c r="BP282" s="16"/>
    </row>
    <row r="283" spans="2:68" ht="12.75" x14ac:dyDescent="0.2">
      <c r="B283" s="241"/>
      <c r="J283" s="16"/>
      <c r="R283" s="16"/>
      <c r="AA283" s="61"/>
      <c r="AH283" s="16"/>
      <c r="AQ283" s="61"/>
      <c r="AX283" s="16"/>
      <c r="BO283" s="61"/>
      <c r="BP283" s="16"/>
    </row>
    <row r="284" spans="2:68" ht="12.75" x14ac:dyDescent="0.2">
      <c r="B284" s="241"/>
      <c r="J284" s="16"/>
      <c r="R284" s="16"/>
      <c r="AA284" s="61"/>
      <c r="AH284" s="16"/>
      <c r="AQ284" s="61"/>
      <c r="AX284" s="16"/>
      <c r="BO284" s="61"/>
      <c r="BP284" s="16"/>
    </row>
    <row r="285" spans="2:68" ht="12.75" x14ac:dyDescent="0.2">
      <c r="B285" s="241"/>
      <c r="J285" s="16"/>
      <c r="R285" s="16"/>
      <c r="AA285" s="61"/>
      <c r="AH285" s="16"/>
      <c r="AQ285" s="61"/>
      <c r="AX285" s="16"/>
      <c r="BO285" s="61"/>
      <c r="BP285" s="16"/>
    </row>
    <row r="286" spans="2:68" ht="12.75" x14ac:dyDescent="0.2">
      <c r="B286" s="241"/>
      <c r="J286" s="16"/>
      <c r="R286" s="16"/>
      <c r="AA286" s="61"/>
      <c r="AH286" s="16"/>
      <c r="AQ286" s="61"/>
      <c r="AX286" s="16"/>
      <c r="BO286" s="61"/>
      <c r="BP286" s="16"/>
    </row>
    <row r="287" spans="2:68" ht="12.75" x14ac:dyDescent="0.2">
      <c r="B287" s="241"/>
      <c r="J287" s="16"/>
      <c r="R287" s="16"/>
      <c r="AA287" s="61"/>
      <c r="AH287" s="16"/>
      <c r="AQ287" s="61"/>
      <c r="AX287" s="16"/>
      <c r="BO287" s="61"/>
      <c r="BP287" s="16"/>
    </row>
    <row r="288" spans="2:68" ht="12.75" x14ac:dyDescent="0.2">
      <c r="B288" s="241"/>
      <c r="J288" s="16"/>
      <c r="R288" s="16"/>
      <c r="AA288" s="61"/>
      <c r="AH288" s="16"/>
      <c r="AQ288" s="61"/>
      <c r="AX288" s="16"/>
      <c r="BO288" s="61"/>
      <c r="BP288" s="16"/>
    </row>
    <row r="289" spans="2:68" ht="12.75" x14ac:dyDescent="0.2">
      <c r="B289" s="241"/>
      <c r="J289" s="16"/>
      <c r="R289" s="16"/>
      <c r="AA289" s="61"/>
      <c r="AH289" s="16"/>
      <c r="AQ289" s="61"/>
      <c r="AX289" s="16"/>
      <c r="BO289" s="61"/>
      <c r="BP289" s="16"/>
    </row>
    <row r="290" spans="2:68" ht="12.75" x14ac:dyDescent="0.2">
      <c r="B290" s="241"/>
      <c r="J290" s="16"/>
      <c r="R290" s="16"/>
      <c r="AA290" s="61"/>
      <c r="AH290" s="16"/>
      <c r="AQ290" s="61"/>
      <c r="AX290" s="16"/>
      <c r="BO290" s="61"/>
      <c r="BP290" s="16"/>
    </row>
    <row r="291" spans="2:68" ht="12.75" x14ac:dyDescent="0.2">
      <c r="B291" s="241"/>
      <c r="J291" s="16"/>
      <c r="R291" s="16"/>
      <c r="AA291" s="61"/>
      <c r="AH291" s="16"/>
      <c r="AQ291" s="61"/>
      <c r="AX291" s="16"/>
      <c r="BO291" s="61"/>
      <c r="BP291" s="16"/>
    </row>
    <row r="292" spans="2:68" ht="12.75" x14ac:dyDescent="0.2">
      <c r="B292" s="241"/>
      <c r="J292" s="16"/>
      <c r="R292" s="16"/>
      <c r="AA292" s="61"/>
      <c r="AH292" s="16"/>
      <c r="AQ292" s="61"/>
      <c r="AX292" s="16"/>
      <c r="BO292" s="61"/>
      <c r="BP292" s="16"/>
    </row>
    <row r="293" spans="2:68" ht="12.75" x14ac:dyDescent="0.2">
      <c r="B293" s="241"/>
      <c r="J293" s="16"/>
      <c r="R293" s="16"/>
      <c r="AA293" s="61"/>
      <c r="AH293" s="16"/>
      <c r="AQ293" s="61"/>
      <c r="AX293" s="16"/>
      <c r="BO293" s="61"/>
      <c r="BP293" s="16"/>
    </row>
    <row r="294" spans="2:68" ht="12.75" x14ac:dyDescent="0.2">
      <c r="B294" s="241"/>
      <c r="J294" s="16"/>
      <c r="R294" s="16"/>
      <c r="AA294" s="61"/>
      <c r="AH294" s="16"/>
      <c r="AQ294" s="61"/>
      <c r="AX294" s="16"/>
      <c r="BO294" s="61"/>
      <c r="BP294" s="16"/>
    </row>
    <row r="295" spans="2:68" ht="12.75" x14ac:dyDescent="0.2">
      <c r="B295" s="241"/>
      <c r="J295" s="16"/>
      <c r="R295" s="16"/>
      <c r="AA295" s="61"/>
      <c r="AH295" s="16"/>
      <c r="AQ295" s="61"/>
      <c r="AX295" s="16"/>
      <c r="BO295" s="61"/>
      <c r="BP295" s="16"/>
    </row>
    <row r="296" spans="2:68" ht="12.75" x14ac:dyDescent="0.2">
      <c r="B296" s="241"/>
      <c r="J296" s="16"/>
      <c r="R296" s="16"/>
      <c r="AA296" s="61"/>
      <c r="AH296" s="16"/>
      <c r="AQ296" s="61"/>
      <c r="AX296" s="16"/>
      <c r="BO296" s="61"/>
      <c r="BP296" s="16"/>
    </row>
    <row r="297" spans="2:68" ht="12.75" x14ac:dyDescent="0.2">
      <c r="B297" s="241"/>
      <c r="J297" s="16"/>
      <c r="R297" s="16"/>
      <c r="AA297" s="61"/>
      <c r="AH297" s="16"/>
      <c r="AQ297" s="61"/>
      <c r="AX297" s="16"/>
      <c r="BO297" s="61"/>
      <c r="BP297" s="16"/>
    </row>
    <row r="298" spans="2:68" ht="12.75" x14ac:dyDescent="0.2">
      <c r="B298" s="241"/>
      <c r="J298" s="16"/>
      <c r="R298" s="16"/>
      <c r="AA298" s="61"/>
      <c r="AH298" s="16"/>
      <c r="AQ298" s="61"/>
      <c r="AX298" s="16"/>
      <c r="BO298" s="61"/>
      <c r="BP298" s="16"/>
    </row>
    <row r="299" spans="2:68" ht="12.75" x14ac:dyDescent="0.2">
      <c r="B299" s="241"/>
      <c r="J299" s="16"/>
      <c r="R299" s="16"/>
      <c r="AA299" s="61"/>
      <c r="AH299" s="16"/>
      <c r="AQ299" s="61"/>
      <c r="AX299" s="16"/>
      <c r="BO299" s="61"/>
      <c r="BP299" s="16"/>
    </row>
    <row r="300" spans="2:68" ht="12.75" x14ac:dyDescent="0.2">
      <c r="B300" s="241"/>
      <c r="J300" s="16"/>
      <c r="R300" s="16"/>
      <c r="AA300" s="61"/>
      <c r="AH300" s="16"/>
      <c r="AQ300" s="61"/>
      <c r="AX300" s="16"/>
      <c r="BO300" s="61"/>
      <c r="BP300" s="16"/>
    </row>
    <row r="301" spans="2:68" ht="12.75" x14ac:dyDescent="0.2">
      <c r="B301" s="241"/>
      <c r="J301" s="16"/>
      <c r="R301" s="16"/>
      <c r="AA301" s="61"/>
      <c r="AH301" s="16"/>
      <c r="AQ301" s="61"/>
      <c r="AX301" s="16"/>
      <c r="BO301" s="61"/>
      <c r="BP301" s="16"/>
    </row>
    <row r="302" spans="2:68" ht="12.75" x14ac:dyDescent="0.2">
      <c r="B302" s="241"/>
      <c r="J302" s="16"/>
      <c r="R302" s="16"/>
      <c r="AA302" s="61"/>
      <c r="AH302" s="16"/>
      <c r="AQ302" s="61"/>
      <c r="AX302" s="16"/>
      <c r="BO302" s="61"/>
      <c r="BP302" s="16"/>
    </row>
    <row r="303" spans="2:68" ht="12.75" x14ac:dyDescent="0.2">
      <c r="B303" s="241"/>
      <c r="J303" s="16"/>
      <c r="R303" s="16"/>
      <c r="AA303" s="61"/>
      <c r="AH303" s="16"/>
      <c r="AQ303" s="61"/>
      <c r="AX303" s="16"/>
      <c r="BO303" s="61"/>
      <c r="BP303" s="16"/>
    </row>
    <row r="304" spans="2:68" ht="12.75" x14ac:dyDescent="0.2">
      <c r="B304" s="241"/>
      <c r="J304" s="16"/>
      <c r="R304" s="16"/>
      <c r="AA304" s="61"/>
      <c r="AH304" s="16"/>
      <c r="AQ304" s="61"/>
      <c r="AX304" s="16"/>
      <c r="BO304" s="61"/>
      <c r="BP304" s="16"/>
    </row>
    <row r="305" spans="2:68" ht="12.75" x14ac:dyDescent="0.2">
      <c r="B305" s="241"/>
      <c r="J305" s="16"/>
      <c r="R305" s="16"/>
      <c r="AA305" s="61"/>
      <c r="AH305" s="16"/>
      <c r="AQ305" s="61"/>
      <c r="AX305" s="16"/>
      <c r="BO305" s="61"/>
      <c r="BP305" s="16"/>
    </row>
    <row r="306" spans="2:68" ht="12.75" x14ac:dyDescent="0.2">
      <c r="B306" s="241"/>
      <c r="J306" s="16"/>
      <c r="R306" s="16"/>
      <c r="AA306" s="61"/>
      <c r="AH306" s="16"/>
      <c r="AQ306" s="61"/>
      <c r="AX306" s="16"/>
      <c r="BO306" s="61"/>
      <c r="BP306" s="16"/>
    </row>
    <row r="307" spans="2:68" ht="12.75" x14ac:dyDescent="0.2">
      <c r="B307" s="241"/>
      <c r="J307" s="16"/>
      <c r="R307" s="16"/>
      <c r="AA307" s="61"/>
      <c r="AH307" s="16"/>
      <c r="AQ307" s="61"/>
      <c r="AX307" s="16"/>
      <c r="BO307" s="61"/>
      <c r="BP307" s="16"/>
    </row>
    <row r="308" spans="2:68" ht="12.75" x14ac:dyDescent="0.2">
      <c r="B308" s="241"/>
      <c r="J308" s="16"/>
      <c r="R308" s="16"/>
      <c r="AA308" s="61"/>
      <c r="AH308" s="16"/>
      <c r="AQ308" s="61"/>
      <c r="AX308" s="16"/>
      <c r="BO308" s="61"/>
      <c r="BP308" s="16"/>
    </row>
    <row r="309" spans="2:68" ht="12.75" x14ac:dyDescent="0.2">
      <c r="B309" s="241"/>
      <c r="J309" s="16"/>
      <c r="R309" s="16"/>
      <c r="AA309" s="61"/>
      <c r="AH309" s="16"/>
      <c r="AQ309" s="61"/>
      <c r="AX309" s="16"/>
      <c r="BO309" s="61"/>
      <c r="BP309" s="16"/>
    </row>
    <row r="310" spans="2:68" ht="12.75" x14ac:dyDescent="0.2">
      <c r="B310" s="241"/>
      <c r="J310" s="16"/>
      <c r="R310" s="16"/>
      <c r="AA310" s="61"/>
      <c r="AH310" s="16"/>
      <c r="AQ310" s="61"/>
      <c r="AX310" s="16"/>
      <c r="BO310" s="61"/>
      <c r="BP310" s="16"/>
    </row>
    <row r="311" spans="2:68" ht="12.75" x14ac:dyDescent="0.2">
      <c r="B311" s="241"/>
      <c r="J311" s="16"/>
      <c r="R311" s="16"/>
      <c r="AA311" s="61"/>
      <c r="AH311" s="16"/>
      <c r="AQ311" s="61"/>
      <c r="AX311" s="16"/>
      <c r="BO311" s="61"/>
      <c r="BP311" s="16"/>
    </row>
    <row r="312" spans="2:68" ht="12.75" x14ac:dyDescent="0.2">
      <c r="B312" s="241"/>
      <c r="J312" s="16"/>
      <c r="R312" s="16"/>
      <c r="AA312" s="61"/>
      <c r="AH312" s="16"/>
      <c r="AQ312" s="61"/>
      <c r="AX312" s="16"/>
      <c r="BO312" s="61"/>
      <c r="BP312" s="16"/>
    </row>
    <row r="313" spans="2:68" ht="12.75" x14ac:dyDescent="0.2">
      <c r="B313" s="241"/>
      <c r="J313" s="16"/>
      <c r="R313" s="16"/>
      <c r="AA313" s="61"/>
      <c r="AH313" s="16"/>
      <c r="AQ313" s="61"/>
      <c r="AX313" s="16"/>
      <c r="BO313" s="61"/>
      <c r="BP313" s="16"/>
    </row>
    <row r="314" spans="2:68" ht="12.75" x14ac:dyDescent="0.2">
      <c r="B314" s="241"/>
      <c r="J314" s="16"/>
      <c r="R314" s="16"/>
      <c r="AA314" s="61"/>
      <c r="AH314" s="16"/>
      <c r="AQ314" s="61"/>
      <c r="AX314" s="16"/>
      <c r="BO314" s="61"/>
      <c r="BP314" s="16"/>
    </row>
    <row r="315" spans="2:68" ht="12.75" x14ac:dyDescent="0.2">
      <c r="B315" s="241"/>
      <c r="J315" s="16"/>
      <c r="R315" s="16"/>
      <c r="AA315" s="61"/>
      <c r="AH315" s="16"/>
      <c r="AQ315" s="61"/>
      <c r="AX315" s="16"/>
      <c r="BO315" s="61"/>
      <c r="BP315" s="16"/>
    </row>
    <row r="316" spans="2:68" ht="12.75" x14ac:dyDescent="0.2">
      <c r="B316" s="241"/>
      <c r="J316" s="16"/>
      <c r="R316" s="16"/>
      <c r="AA316" s="61"/>
      <c r="AH316" s="16"/>
      <c r="AQ316" s="61"/>
      <c r="AX316" s="16"/>
      <c r="BO316" s="61"/>
      <c r="BP316" s="16"/>
    </row>
    <row r="317" spans="2:68" ht="12.75" x14ac:dyDescent="0.2">
      <c r="B317" s="241"/>
      <c r="J317" s="16"/>
      <c r="R317" s="16"/>
      <c r="AA317" s="61"/>
      <c r="AH317" s="16"/>
      <c r="AQ317" s="61"/>
      <c r="AX317" s="16"/>
      <c r="BO317" s="61"/>
      <c r="BP317" s="16"/>
    </row>
    <row r="318" spans="2:68" ht="12.75" x14ac:dyDescent="0.2">
      <c r="B318" s="241"/>
      <c r="J318" s="16"/>
      <c r="R318" s="16"/>
      <c r="AA318" s="61"/>
      <c r="AH318" s="16"/>
      <c r="AQ318" s="61"/>
      <c r="AX318" s="16"/>
      <c r="BO318" s="61"/>
      <c r="BP318" s="16"/>
    </row>
    <row r="319" spans="2:68" ht="12.75" x14ac:dyDescent="0.2">
      <c r="B319" s="241"/>
      <c r="J319" s="16"/>
      <c r="R319" s="16"/>
      <c r="AA319" s="61"/>
      <c r="AH319" s="16"/>
      <c r="AQ319" s="61"/>
      <c r="AX319" s="16"/>
      <c r="BO319" s="61"/>
      <c r="BP319" s="16"/>
    </row>
    <row r="320" spans="2:68" ht="12.75" x14ac:dyDescent="0.2">
      <c r="B320" s="241"/>
      <c r="J320" s="16"/>
      <c r="R320" s="16"/>
      <c r="AA320" s="61"/>
      <c r="AH320" s="16"/>
      <c r="AQ320" s="61"/>
      <c r="AX320" s="16"/>
      <c r="BO320" s="61"/>
      <c r="BP320" s="16"/>
    </row>
    <row r="321" spans="2:68" ht="12.75" x14ac:dyDescent="0.2">
      <c r="B321" s="241"/>
      <c r="J321" s="16"/>
      <c r="R321" s="16"/>
      <c r="AA321" s="61"/>
      <c r="AH321" s="16"/>
      <c r="AQ321" s="61"/>
      <c r="AX321" s="16"/>
      <c r="BO321" s="61"/>
      <c r="BP321" s="16"/>
    </row>
    <row r="322" spans="2:68" ht="12.75" x14ac:dyDescent="0.2">
      <c r="B322" s="241"/>
      <c r="J322" s="16"/>
      <c r="R322" s="16"/>
      <c r="AA322" s="61"/>
      <c r="AH322" s="16"/>
      <c r="AQ322" s="61"/>
      <c r="AX322" s="16"/>
      <c r="BO322" s="61"/>
      <c r="BP322" s="16"/>
    </row>
    <row r="323" spans="2:68" ht="12.75" x14ac:dyDescent="0.2">
      <c r="B323" s="241"/>
      <c r="J323" s="16"/>
      <c r="R323" s="16"/>
      <c r="AA323" s="61"/>
      <c r="AH323" s="16"/>
      <c r="AQ323" s="61"/>
      <c r="AX323" s="16"/>
      <c r="BO323" s="61"/>
      <c r="BP323" s="16"/>
    </row>
    <row r="324" spans="2:68" ht="12.75" x14ac:dyDescent="0.2">
      <c r="B324" s="241"/>
      <c r="J324" s="16"/>
      <c r="R324" s="16"/>
      <c r="AA324" s="61"/>
      <c r="AH324" s="16"/>
      <c r="AQ324" s="61"/>
      <c r="AX324" s="16"/>
      <c r="BO324" s="61"/>
      <c r="BP324" s="16"/>
    </row>
    <row r="325" spans="2:68" ht="12.75" x14ac:dyDescent="0.2">
      <c r="B325" s="241"/>
      <c r="J325" s="16"/>
      <c r="R325" s="16"/>
      <c r="AA325" s="61"/>
      <c r="AH325" s="16"/>
      <c r="AQ325" s="61"/>
      <c r="AX325" s="16"/>
      <c r="BO325" s="61"/>
      <c r="BP325" s="16"/>
    </row>
    <row r="326" spans="2:68" ht="12.75" x14ac:dyDescent="0.2">
      <c r="B326" s="241"/>
      <c r="J326" s="16"/>
      <c r="R326" s="16"/>
      <c r="AA326" s="61"/>
      <c r="AH326" s="16"/>
      <c r="AQ326" s="61"/>
      <c r="AX326" s="16"/>
      <c r="BO326" s="61"/>
      <c r="BP326" s="16"/>
    </row>
    <row r="327" spans="2:68" ht="12.75" x14ac:dyDescent="0.2">
      <c r="B327" s="241"/>
      <c r="J327" s="16"/>
      <c r="R327" s="16"/>
      <c r="AA327" s="61"/>
      <c r="AH327" s="16"/>
      <c r="AQ327" s="61"/>
      <c r="AX327" s="16"/>
      <c r="BO327" s="61"/>
      <c r="BP327" s="16"/>
    </row>
    <row r="328" spans="2:68" ht="12.75" x14ac:dyDescent="0.2">
      <c r="B328" s="241"/>
      <c r="J328" s="16"/>
      <c r="R328" s="16"/>
      <c r="AA328" s="61"/>
      <c r="AH328" s="16"/>
      <c r="AQ328" s="61"/>
      <c r="AX328" s="16"/>
      <c r="BO328" s="61"/>
      <c r="BP328" s="16"/>
    </row>
    <row r="329" spans="2:68" ht="12.75" x14ac:dyDescent="0.2">
      <c r="B329" s="241"/>
      <c r="J329" s="16"/>
      <c r="R329" s="16"/>
      <c r="AA329" s="61"/>
      <c r="AH329" s="16"/>
      <c r="AQ329" s="61"/>
      <c r="AX329" s="16"/>
      <c r="BO329" s="61"/>
      <c r="BP329" s="16"/>
    </row>
    <row r="330" spans="2:68" ht="12.75" x14ac:dyDescent="0.2">
      <c r="B330" s="241"/>
      <c r="J330" s="16"/>
      <c r="R330" s="16"/>
      <c r="AA330" s="61"/>
      <c r="AH330" s="16"/>
      <c r="AQ330" s="61"/>
      <c r="AX330" s="16"/>
      <c r="BO330" s="61"/>
      <c r="BP330" s="16"/>
    </row>
    <row r="331" spans="2:68" ht="12.75" x14ac:dyDescent="0.2">
      <c r="B331" s="241"/>
      <c r="J331" s="16"/>
      <c r="R331" s="16"/>
      <c r="AA331" s="61"/>
      <c r="AH331" s="16"/>
      <c r="AQ331" s="61"/>
      <c r="AX331" s="16"/>
      <c r="BO331" s="61"/>
      <c r="BP331" s="16"/>
    </row>
    <row r="332" spans="2:68" ht="12.75" x14ac:dyDescent="0.2">
      <c r="B332" s="241"/>
      <c r="J332" s="16"/>
      <c r="R332" s="16"/>
      <c r="AA332" s="61"/>
      <c r="AH332" s="16"/>
      <c r="AQ332" s="61"/>
      <c r="AX332" s="16"/>
      <c r="BO332" s="61"/>
      <c r="BP332" s="16"/>
    </row>
    <row r="333" spans="2:68" ht="12.75" x14ac:dyDescent="0.2">
      <c r="B333" s="241"/>
      <c r="J333" s="16"/>
      <c r="R333" s="16"/>
      <c r="AA333" s="61"/>
      <c r="AH333" s="16"/>
      <c r="AQ333" s="61"/>
      <c r="AX333" s="16"/>
      <c r="BO333" s="61"/>
      <c r="BP333" s="16"/>
    </row>
    <row r="334" spans="2:68" ht="12.75" x14ac:dyDescent="0.2">
      <c r="B334" s="241"/>
      <c r="J334" s="16"/>
      <c r="R334" s="16"/>
      <c r="AA334" s="61"/>
      <c r="AH334" s="16"/>
      <c r="AQ334" s="61"/>
      <c r="AX334" s="16"/>
      <c r="BO334" s="61"/>
      <c r="BP334" s="16"/>
    </row>
    <row r="335" spans="2:68" ht="12.75" x14ac:dyDescent="0.2">
      <c r="B335" s="241"/>
      <c r="J335" s="16"/>
      <c r="R335" s="16"/>
      <c r="AA335" s="61"/>
      <c r="AH335" s="16"/>
      <c r="AQ335" s="61"/>
      <c r="AX335" s="16"/>
      <c r="BO335" s="61"/>
      <c r="BP335" s="16"/>
    </row>
    <row r="336" spans="2:68" ht="12.75" x14ac:dyDescent="0.2">
      <c r="B336" s="241"/>
      <c r="J336" s="16"/>
      <c r="R336" s="16"/>
      <c r="AA336" s="61"/>
      <c r="AH336" s="16"/>
      <c r="AQ336" s="61"/>
      <c r="AX336" s="16"/>
      <c r="BO336" s="61"/>
      <c r="BP336" s="16"/>
    </row>
    <row r="337" spans="2:68" ht="12.75" x14ac:dyDescent="0.2">
      <c r="B337" s="241"/>
      <c r="J337" s="16"/>
      <c r="R337" s="16"/>
      <c r="AA337" s="61"/>
      <c r="AH337" s="16"/>
      <c r="AQ337" s="61"/>
      <c r="AX337" s="16"/>
      <c r="BO337" s="61"/>
      <c r="BP337" s="16"/>
    </row>
    <row r="338" spans="2:68" ht="12.75" x14ac:dyDescent="0.2">
      <c r="B338" s="241"/>
      <c r="J338" s="16"/>
      <c r="R338" s="16"/>
      <c r="AA338" s="61"/>
      <c r="AH338" s="16"/>
      <c r="AQ338" s="61"/>
      <c r="AX338" s="16"/>
      <c r="BO338" s="61"/>
      <c r="BP338" s="16"/>
    </row>
    <row r="339" spans="2:68" ht="12.75" x14ac:dyDescent="0.2">
      <c r="B339" s="241"/>
      <c r="J339" s="16"/>
      <c r="R339" s="16"/>
      <c r="AA339" s="61"/>
      <c r="AH339" s="16"/>
      <c r="AQ339" s="61"/>
      <c r="AX339" s="16"/>
      <c r="BO339" s="61"/>
      <c r="BP339" s="16"/>
    </row>
    <row r="340" spans="2:68" ht="12.75" x14ac:dyDescent="0.2">
      <c r="B340" s="241"/>
      <c r="J340" s="16"/>
      <c r="R340" s="16"/>
      <c r="AA340" s="61"/>
      <c r="AH340" s="16"/>
      <c r="AQ340" s="61"/>
      <c r="AX340" s="16"/>
      <c r="BO340" s="61"/>
      <c r="BP340" s="16"/>
    </row>
    <row r="341" spans="2:68" ht="12.75" x14ac:dyDescent="0.2">
      <c r="B341" s="241"/>
      <c r="J341" s="16"/>
      <c r="R341" s="16"/>
      <c r="AA341" s="61"/>
      <c r="AH341" s="16"/>
      <c r="AQ341" s="61"/>
      <c r="AX341" s="16"/>
      <c r="BO341" s="61"/>
      <c r="BP341" s="16"/>
    </row>
    <row r="342" spans="2:68" ht="12.75" x14ac:dyDescent="0.2">
      <c r="B342" s="241"/>
      <c r="J342" s="16"/>
      <c r="R342" s="16"/>
      <c r="AA342" s="61"/>
      <c r="AH342" s="16"/>
      <c r="AQ342" s="61"/>
      <c r="AX342" s="16"/>
      <c r="BO342" s="61"/>
      <c r="BP342" s="16"/>
    </row>
    <row r="343" spans="2:68" ht="12.75" x14ac:dyDescent="0.2">
      <c r="B343" s="241"/>
      <c r="J343" s="16"/>
      <c r="R343" s="16"/>
      <c r="AA343" s="61"/>
      <c r="AH343" s="16"/>
      <c r="AQ343" s="61"/>
      <c r="AX343" s="16"/>
      <c r="BO343" s="61"/>
      <c r="BP343" s="16"/>
    </row>
    <row r="344" spans="2:68" ht="12.75" x14ac:dyDescent="0.2">
      <c r="B344" s="241"/>
      <c r="J344" s="16"/>
      <c r="R344" s="16"/>
      <c r="AA344" s="61"/>
      <c r="AH344" s="16"/>
      <c r="AQ344" s="61"/>
      <c r="AX344" s="16"/>
      <c r="BO344" s="61"/>
      <c r="BP344" s="16"/>
    </row>
    <row r="345" spans="2:68" ht="12.75" x14ac:dyDescent="0.2">
      <c r="B345" s="241"/>
      <c r="J345" s="16"/>
      <c r="R345" s="16"/>
      <c r="AA345" s="61"/>
      <c r="AH345" s="16"/>
      <c r="AQ345" s="61"/>
      <c r="AX345" s="16"/>
      <c r="BO345" s="61"/>
      <c r="BP345" s="16"/>
    </row>
    <row r="346" spans="2:68" ht="12.75" x14ac:dyDescent="0.2">
      <c r="B346" s="241"/>
      <c r="J346" s="16"/>
      <c r="R346" s="16"/>
      <c r="AA346" s="61"/>
      <c r="AH346" s="16"/>
      <c r="AQ346" s="61"/>
      <c r="AX346" s="16"/>
      <c r="BO346" s="61"/>
      <c r="BP346" s="16"/>
    </row>
    <row r="347" spans="2:68" ht="12.75" x14ac:dyDescent="0.2">
      <c r="B347" s="241"/>
      <c r="J347" s="16"/>
      <c r="R347" s="16"/>
      <c r="AA347" s="61"/>
      <c r="AH347" s="16"/>
      <c r="AQ347" s="61"/>
      <c r="AX347" s="16"/>
      <c r="BO347" s="61"/>
      <c r="BP347" s="16"/>
    </row>
    <row r="348" spans="2:68" ht="12.75" x14ac:dyDescent="0.2">
      <c r="B348" s="241"/>
      <c r="J348" s="16"/>
      <c r="R348" s="16"/>
      <c r="AA348" s="61"/>
      <c r="AH348" s="16"/>
      <c r="AQ348" s="61"/>
      <c r="AX348" s="16"/>
      <c r="BO348" s="61"/>
      <c r="BP348" s="16"/>
    </row>
    <row r="349" spans="2:68" ht="12.75" x14ac:dyDescent="0.2">
      <c r="B349" s="241"/>
      <c r="J349" s="16"/>
      <c r="R349" s="16"/>
      <c r="AA349" s="61"/>
      <c r="AH349" s="16"/>
      <c r="AQ349" s="61"/>
      <c r="AX349" s="16"/>
      <c r="BO349" s="61"/>
      <c r="BP349" s="16"/>
    </row>
    <row r="350" spans="2:68" ht="12.75" x14ac:dyDescent="0.2">
      <c r="B350" s="241"/>
      <c r="J350" s="16"/>
      <c r="R350" s="16"/>
      <c r="AA350" s="61"/>
      <c r="AH350" s="16"/>
      <c r="AQ350" s="61"/>
      <c r="AX350" s="16"/>
      <c r="BO350" s="61"/>
      <c r="BP350" s="16"/>
    </row>
    <row r="351" spans="2:68" ht="12.75" x14ac:dyDescent="0.2">
      <c r="B351" s="241"/>
      <c r="J351" s="16"/>
      <c r="R351" s="16"/>
      <c r="AA351" s="61"/>
      <c r="AH351" s="16"/>
      <c r="AQ351" s="61"/>
      <c r="AX351" s="16"/>
      <c r="BO351" s="61"/>
      <c r="BP351" s="16"/>
    </row>
    <row r="352" spans="2:68" ht="12.75" x14ac:dyDescent="0.2">
      <c r="B352" s="241"/>
      <c r="J352" s="16"/>
      <c r="R352" s="16"/>
      <c r="AA352" s="61"/>
      <c r="AH352" s="16"/>
      <c r="AQ352" s="61"/>
      <c r="AX352" s="16"/>
      <c r="BO352" s="61"/>
      <c r="BP352" s="16"/>
    </row>
    <row r="353" spans="2:68" ht="12.75" x14ac:dyDescent="0.2">
      <c r="B353" s="241"/>
      <c r="J353" s="16"/>
      <c r="R353" s="16"/>
      <c r="AA353" s="61"/>
      <c r="AH353" s="16"/>
      <c r="AQ353" s="61"/>
      <c r="AX353" s="16"/>
      <c r="BO353" s="61"/>
      <c r="BP353" s="16"/>
    </row>
    <row r="354" spans="2:68" ht="12.75" x14ac:dyDescent="0.2">
      <c r="B354" s="241"/>
      <c r="J354" s="16"/>
      <c r="R354" s="16"/>
      <c r="AA354" s="61"/>
      <c r="AH354" s="16"/>
      <c r="AQ354" s="61"/>
      <c r="AX354" s="16"/>
      <c r="BO354" s="61"/>
      <c r="BP354" s="16"/>
    </row>
    <row r="355" spans="2:68" ht="12.75" x14ac:dyDescent="0.2">
      <c r="B355" s="241"/>
      <c r="J355" s="16"/>
      <c r="R355" s="16"/>
      <c r="AA355" s="61"/>
      <c r="AH355" s="16"/>
      <c r="AQ355" s="61"/>
      <c r="AX355" s="16"/>
      <c r="BO355" s="61"/>
      <c r="BP355" s="16"/>
    </row>
    <row r="356" spans="2:68" ht="12.75" x14ac:dyDescent="0.2">
      <c r="B356" s="241"/>
      <c r="J356" s="16"/>
      <c r="R356" s="16"/>
      <c r="AA356" s="61"/>
      <c r="AH356" s="16"/>
      <c r="AQ356" s="61"/>
      <c r="AX356" s="16"/>
      <c r="BO356" s="61"/>
      <c r="BP356" s="16"/>
    </row>
    <row r="357" spans="2:68" ht="12.75" x14ac:dyDescent="0.2">
      <c r="B357" s="241"/>
      <c r="J357" s="16"/>
      <c r="R357" s="16"/>
      <c r="AA357" s="61"/>
      <c r="AH357" s="16"/>
      <c r="AQ357" s="61"/>
      <c r="AX357" s="16"/>
      <c r="BO357" s="61"/>
      <c r="BP357" s="16"/>
    </row>
    <row r="358" spans="2:68" ht="12.75" x14ac:dyDescent="0.2">
      <c r="B358" s="241"/>
      <c r="J358" s="16"/>
      <c r="R358" s="16"/>
      <c r="AA358" s="61"/>
      <c r="AH358" s="16"/>
      <c r="AQ358" s="61"/>
      <c r="AX358" s="16"/>
      <c r="BO358" s="61"/>
      <c r="BP358" s="16"/>
    </row>
    <row r="359" spans="2:68" ht="12.75" x14ac:dyDescent="0.2">
      <c r="B359" s="241"/>
      <c r="J359" s="16"/>
      <c r="R359" s="16"/>
      <c r="AA359" s="61"/>
      <c r="AH359" s="16"/>
      <c r="AQ359" s="61"/>
      <c r="AX359" s="16"/>
      <c r="BO359" s="61"/>
      <c r="BP359" s="16"/>
    </row>
    <row r="360" spans="2:68" ht="12.75" x14ac:dyDescent="0.2">
      <c r="B360" s="241"/>
      <c r="J360" s="16"/>
      <c r="R360" s="16"/>
      <c r="AA360" s="61"/>
      <c r="AH360" s="16"/>
      <c r="AQ360" s="61"/>
      <c r="AX360" s="16"/>
      <c r="BO360" s="61"/>
      <c r="BP360" s="16"/>
    </row>
    <row r="361" spans="2:68" ht="12.75" x14ac:dyDescent="0.2">
      <c r="B361" s="241"/>
      <c r="J361" s="16"/>
      <c r="R361" s="16"/>
      <c r="AA361" s="61"/>
      <c r="AH361" s="16"/>
      <c r="AQ361" s="61"/>
      <c r="AX361" s="16"/>
      <c r="BO361" s="61"/>
      <c r="BP361" s="16"/>
    </row>
    <row r="362" spans="2:68" ht="12.75" x14ac:dyDescent="0.2">
      <c r="B362" s="241"/>
      <c r="J362" s="16"/>
      <c r="R362" s="16"/>
      <c r="AA362" s="61"/>
      <c r="AH362" s="16"/>
      <c r="AQ362" s="61"/>
      <c r="AX362" s="16"/>
      <c r="BO362" s="61"/>
      <c r="BP362" s="16"/>
    </row>
    <row r="363" spans="2:68" ht="12.75" x14ac:dyDescent="0.2">
      <c r="B363" s="241"/>
      <c r="J363" s="16"/>
      <c r="R363" s="16"/>
      <c r="AA363" s="61"/>
      <c r="AH363" s="16"/>
      <c r="AQ363" s="61"/>
      <c r="AX363" s="16"/>
      <c r="BO363" s="61"/>
      <c r="BP363" s="16"/>
    </row>
    <row r="364" spans="2:68" ht="12.75" x14ac:dyDescent="0.2">
      <c r="B364" s="241"/>
      <c r="J364" s="16"/>
      <c r="R364" s="16"/>
      <c r="AA364" s="61"/>
      <c r="AH364" s="16"/>
      <c r="AQ364" s="61"/>
      <c r="AX364" s="16"/>
      <c r="BO364" s="61"/>
      <c r="BP364" s="16"/>
    </row>
    <row r="365" spans="2:68" ht="12.75" x14ac:dyDescent="0.2">
      <c r="B365" s="241"/>
      <c r="J365" s="16"/>
      <c r="R365" s="16"/>
      <c r="AA365" s="61"/>
      <c r="AH365" s="16"/>
      <c r="AQ365" s="61"/>
      <c r="AX365" s="16"/>
      <c r="BO365" s="61"/>
      <c r="BP365" s="16"/>
    </row>
    <row r="366" spans="2:68" ht="12.75" x14ac:dyDescent="0.2">
      <c r="B366" s="241"/>
      <c r="J366" s="16"/>
      <c r="R366" s="16"/>
      <c r="AA366" s="61"/>
      <c r="AH366" s="16"/>
      <c r="AQ366" s="61"/>
      <c r="AX366" s="16"/>
      <c r="BO366" s="61"/>
      <c r="BP366" s="16"/>
    </row>
    <row r="367" spans="2:68" ht="12.75" x14ac:dyDescent="0.2">
      <c r="B367" s="241"/>
      <c r="J367" s="16"/>
      <c r="R367" s="16"/>
      <c r="AA367" s="61"/>
      <c r="AH367" s="16"/>
      <c r="AQ367" s="61"/>
      <c r="AX367" s="16"/>
      <c r="BO367" s="61"/>
      <c r="BP367" s="16"/>
    </row>
    <row r="368" spans="2:68" ht="12.75" x14ac:dyDescent="0.2">
      <c r="B368" s="241"/>
      <c r="J368" s="16"/>
      <c r="R368" s="16"/>
      <c r="AA368" s="61"/>
      <c r="AH368" s="16"/>
      <c r="AQ368" s="61"/>
      <c r="AX368" s="16"/>
      <c r="BO368" s="61"/>
      <c r="BP368" s="16"/>
    </row>
    <row r="369" spans="2:68" ht="12.75" x14ac:dyDescent="0.2">
      <c r="B369" s="241"/>
      <c r="J369" s="16"/>
      <c r="R369" s="16"/>
      <c r="AA369" s="61"/>
      <c r="AH369" s="16"/>
      <c r="AQ369" s="61"/>
      <c r="AX369" s="16"/>
      <c r="BO369" s="61"/>
      <c r="BP369" s="16"/>
    </row>
    <row r="370" spans="2:68" ht="12.75" x14ac:dyDescent="0.2">
      <c r="B370" s="241"/>
      <c r="J370" s="16"/>
      <c r="R370" s="16"/>
      <c r="AA370" s="61"/>
      <c r="AH370" s="16"/>
      <c r="AQ370" s="61"/>
      <c r="AX370" s="16"/>
      <c r="BO370" s="61"/>
      <c r="BP370" s="16"/>
    </row>
    <row r="371" spans="2:68" ht="12.75" x14ac:dyDescent="0.2">
      <c r="B371" s="241"/>
      <c r="J371" s="16"/>
      <c r="R371" s="16"/>
      <c r="AA371" s="61"/>
      <c r="AH371" s="16"/>
      <c r="AQ371" s="61"/>
      <c r="AX371" s="16"/>
      <c r="BO371" s="61"/>
      <c r="BP371" s="16"/>
    </row>
    <row r="372" spans="2:68" ht="12.75" x14ac:dyDescent="0.2">
      <c r="B372" s="241"/>
      <c r="J372" s="16"/>
      <c r="R372" s="16"/>
      <c r="AA372" s="61"/>
      <c r="AH372" s="16"/>
      <c r="AQ372" s="61"/>
      <c r="AX372" s="16"/>
      <c r="BO372" s="61"/>
      <c r="BP372" s="16"/>
    </row>
    <row r="373" spans="2:68" ht="12.75" x14ac:dyDescent="0.2">
      <c r="B373" s="241"/>
      <c r="J373" s="16"/>
      <c r="R373" s="16"/>
      <c r="AA373" s="61"/>
      <c r="AH373" s="16"/>
      <c r="AQ373" s="61"/>
      <c r="AX373" s="16"/>
      <c r="BO373" s="61"/>
      <c r="BP373" s="16"/>
    </row>
    <row r="374" spans="2:68" ht="12.75" x14ac:dyDescent="0.2">
      <c r="B374" s="241"/>
      <c r="J374" s="16"/>
      <c r="R374" s="16"/>
      <c r="AA374" s="61"/>
      <c r="AH374" s="16"/>
      <c r="AQ374" s="61"/>
      <c r="AX374" s="16"/>
      <c r="BO374" s="61"/>
      <c r="BP374" s="16"/>
    </row>
    <row r="375" spans="2:68" ht="12.75" x14ac:dyDescent="0.2">
      <c r="B375" s="241"/>
      <c r="J375" s="16"/>
      <c r="R375" s="16"/>
      <c r="AA375" s="61"/>
      <c r="AH375" s="16"/>
      <c r="AQ375" s="61"/>
      <c r="AX375" s="16"/>
      <c r="BO375" s="61"/>
      <c r="BP375" s="16"/>
    </row>
    <row r="376" spans="2:68" ht="12.75" x14ac:dyDescent="0.2">
      <c r="B376" s="241"/>
      <c r="J376" s="16"/>
      <c r="R376" s="16"/>
      <c r="AA376" s="61"/>
      <c r="AH376" s="16"/>
      <c r="AQ376" s="61"/>
      <c r="AX376" s="16"/>
      <c r="BO376" s="61"/>
      <c r="BP376" s="16"/>
    </row>
    <row r="377" spans="2:68" ht="12.75" x14ac:dyDescent="0.2">
      <c r="B377" s="241"/>
      <c r="J377" s="16"/>
      <c r="R377" s="16"/>
      <c r="AA377" s="61"/>
      <c r="AH377" s="16"/>
      <c r="AQ377" s="61"/>
      <c r="AX377" s="16"/>
      <c r="BO377" s="61"/>
      <c r="BP377" s="16"/>
    </row>
    <row r="378" spans="2:68" ht="12.75" x14ac:dyDescent="0.2">
      <c r="B378" s="241"/>
      <c r="J378" s="16"/>
      <c r="R378" s="16"/>
      <c r="AA378" s="61"/>
      <c r="AH378" s="16"/>
      <c r="AQ378" s="61"/>
      <c r="AX378" s="16"/>
      <c r="BO378" s="61"/>
      <c r="BP378" s="16"/>
    </row>
    <row r="379" spans="2:68" ht="12.75" x14ac:dyDescent="0.2">
      <c r="B379" s="241"/>
      <c r="J379" s="16"/>
      <c r="R379" s="16"/>
      <c r="AA379" s="61"/>
      <c r="AH379" s="16"/>
      <c r="AQ379" s="61"/>
      <c r="AX379" s="16"/>
      <c r="BO379" s="61"/>
      <c r="BP379" s="16"/>
    </row>
    <row r="380" spans="2:68" ht="12.75" x14ac:dyDescent="0.2">
      <c r="B380" s="241"/>
      <c r="J380" s="16"/>
      <c r="R380" s="16"/>
      <c r="AA380" s="61"/>
      <c r="AH380" s="16"/>
      <c r="AQ380" s="61"/>
      <c r="AX380" s="16"/>
      <c r="BO380" s="61"/>
      <c r="BP380" s="16"/>
    </row>
    <row r="381" spans="2:68" ht="12.75" x14ac:dyDescent="0.2">
      <c r="B381" s="241"/>
      <c r="J381" s="16"/>
      <c r="R381" s="16"/>
      <c r="AA381" s="61"/>
      <c r="AH381" s="16"/>
      <c r="AQ381" s="61"/>
      <c r="AX381" s="16"/>
      <c r="BO381" s="61"/>
      <c r="BP381" s="16"/>
    </row>
    <row r="382" spans="2:68" ht="12.75" x14ac:dyDescent="0.2">
      <c r="B382" s="241"/>
      <c r="J382" s="16"/>
      <c r="R382" s="16"/>
      <c r="AA382" s="61"/>
      <c r="AH382" s="16"/>
      <c r="AQ382" s="61"/>
      <c r="AX382" s="16"/>
      <c r="BO382" s="61"/>
      <c r="BP382" s="16"/>
    </row>
    <row r="383" spans="2:68" ht="12.75" x14ac:dyDescent="0.2">
      <c r="B383" s="241"/>
      <c r="J383" s="16"/>
      <c r="R383" s="16"/>
      <c r="AA383" s="61"/>
      <c r="AH383" s="16"/>
      <c r="AQ383" s="61"/>
      <c r="AX383" s="16"/>
      <c r="BO383" s="61"/>
      <c r="BP383" s="16"/>
    </row>
    <row r="384" spans="2:68" ht="12.75" x14ac:dyDescent="0.2">
      <c r="B384" s="241"/>
      <c r="J384" s="16"/>
      <c r="R384" s="16"/>
      <c r="AA384" s="61"/>
      <c r="AH384" s="16"/>
      <c r="AQ384" s="61"/>
      <c r="AX384" s="16"/>
      <c r="BO384" s="61"/>
      <c r="BP384" s="16"/>
    </row>
    <row r="385" spans="2:68" ht="12.75" x14ac:dyDescent="0.2">
      <c r="B385" s="241"/>
      <c r="J385" s="16"/>
      <c r="R385" s="16"/>
      <c r="AA385" s="61"/>
      <c r="AH385" s="16"/>
      <c r="AQ385" s="61"/>
      <c r="AX385" s="16"/>
      <c r="BO385" s="61"/>
      <c r="BP385" s="16"/>
    </row>
    <row r="386" spans="2:68" ht="12.75" x14ac:dyDescent="0.2">
      <c r="B386" s="241"/>
      <c r="J386" s="16"/>
      <c r="R386" s="16"/>
      <c r="AA386" s="61"/>
      <c r="AH386" s="16"/>
      <c r="AQ386" s="61"/>
      <c r="AX386" s="16"/>
      <c r="BO386" s="61"/>
      <c r="BP386" s="16"/>
    </row>
    <row r="387" spans="2:68" ht="12.75" x14ac:dyDescent="0.2">
      <c r="B387" s="241"/>
      <c r="J387" s="16"/>
      <c r="R387" s="16"/>
      <c r="AA387" s="61"/>
      <c r="AH387" s="16"/>
      <c r="AQ387" s="61"/>
      <c r="AX387" s="16"/>
      <c r="BO387" s="61"/>
      <c r="BP387" s="16"/>
    </row>
    <row r="388" spans="2:68" ht="12.75" x14ac:dyDescent="0.2">
      <c r="B388" s="241"/>
      <c r="J388" s="16"/>
      <c r="R388" s="16"/>
      <c r="AA388" s="61"/>
      <c r="AH388" s="16"/>
      <c r="AQ388" s="61"/>
      <c r="AX388" s="16"/>
      <c r="BO388" s="61"/>
      <c r="BP388" s="16"/>
    </row>
    <row r="389" spans="2:68" ht="12.75" x14ac:dyDescent="0.2">
      <c r="B389" s="241"/>
      <c r="J389" s="16"/>
      <c r="R389" s="16"/>
      <c r="AA389" s="61"/>
      <c r="AH389" s="16"/>
      <c r="AQ389" s="61"/>
      <c r="AX389" s="16"/>
      <c r="BO389" s="61"/>
      <c r="BP389" s="16"/>
    </row>
    <row r="390" spans="2:68" ht="12.75" x14ac:dyDescent="0.2">
      <c r="B390" s="241"/>
      <c r="J390" s="16"/>
      <c r="R390" s="16"/>
      <c r="AA390" s="61"/>
      <c r="AH390" s="16"/>
      <c r="AQ390" s="61"/>
      <c r="AX390" s="16"/>
      <c r="BO390" s="61"/>
      <c r="BP390" s="16"/>
    </row>
    <row r="391" spans="2:68" ht="12.75" x14ac:dyDescent="0.2">
      <c r="B391" s="241"/>
      <c r="J391" s="16"/>
      <c r="R391" s="16"/>
      <c r="AA391" s="61"/>
      <c r="AH391" s="16"/>
      <c r="AQ391" s="61"/>
      <c r="AX391" s="16"/>
      <c r="BO391" s="61"/>
      <c r="BP391" s="16"/>
    </row>
    <row r="392" spans="2:68" ht="12.75" x14ac:dyDescent="0.2">
      <c r="B392" s="241"/>
      <c r="J392" s="16"/>
      <c r="R392" s="16"/>
      <c r="AA392" s="61"/>
      <c r="AH392" s="16"/>
      <c r="AQ392" s="61"/>
      <c r="AX392" s="16"/>
      <c r="BO392" s="61"/>
      <c r="BP392" s="16"/>
    </row>
    <row r="393" spans="2:68" ht="12.75" x14ac:dyDescent="0.2">
      <c r="B393" s="241"/>
      <c r="J393" s="16"/>
      <c r="R393" s="16"/>
      <c r="AA393" s="61"/>
      <c r="AH393" s="16"/>
      <c r="AQ393" s="61"/>
      <c r="AX393" s="16"/>
      <c r="BO393" s="61"/>
      <c r="BP393" s="16"/>
    </row>
    <row r="394" spans="2:68" ht="12.75" x14ac:dyDescent="0.2">
      <c r="B394" s="241"/>
      <c r="J394" s="16"/>
      <c r="R394" s="16"/>
      <c r="AA394" s="61"/>
      <c r="AH394" s="16"/>
      <c r="AQ394" s="61"/>
      <c r="AX394" s="16"/>
      <c r="BO394" s="61"/>
      <c r="BP394" s="16"/>
    </row>
    <row r="395" spans="2:68" ht="12.75" x14ac:dyDescent="0.2">
      <c r="B395" s="241"/>
      <c r="J395" s="16"/>
      <c r="R395" s="16"/>
      <c r="AA395" s="61"/>
      <c r="AH395" s="16"/>
      <c r="AQ395" s="61"/>
      <c r="AX395" s="16"/>
      <c r="BO395" s="61"/>
      <c r="BP395" s="16"/>
    </row>
    <row r="396" spans="2:68" ht="12.75" x14ac:dyDescent="0.2">
      <c r="B396" s="241"/>
      <c r="J396" s="16"/>
      <c r="R396" s="16"/>
      <c r="AA396" s="61"/>
      <c r="AH396" s="16"/>
      <c r="AQ396" s="61"/>
      <c r="AX396" s="16"/>
      <c r="BO396" s="61"/>
      <c r="BP396" s="16"/>
    </row>
    <row r="397" spans="2:68" ht="12.75" x14ac:dyDescent="0.2">
      <c r="B397" s="241"/>
      <c r="J397" s="16"/>
      <c r="R397" s="16"/>
      <c r="AA397" s="61"/>
      <c r="AH397" s="16"/>
      <c r="AQ397" s="61"/>
      <c r="AX397" s="16"/>
      <c r="BO397" s="61"/>
      <c r="BP397" s="16"/>
    </row>
    <row r="398" spans="2:68" ht="12.75" x14ac:dyDescent="0.2">
      <c r="B398" s="241"/>
      <c r="J398" s="16"/>
      <c r="R398" s="16"/>
      <c r="AA398" s="61"/>
      <c r="AH398" s="16"/>
      <c r="AQ398" s="61"/>
      <c r="AX398" s="16"/>
      <c r="BO398" s="61"/>
      <c r="BP398" s="16"/>
    </row>
    <row r="399" spans="2:68" ht="12.75" x14ac:dyDescent="0.2">
      <c r="B399" s="241"/>
      <c r="J399" s="16"/>
      <c r="R399" s="16"/>
      <c r="AA399" s="61"/>
      <c r="AH399" s="16"/>
      <c r="AQ399" s="61"/>
      <c r="AX399" s="16"/>
      <c r="BO399" s="61"/>
      <c r="BP399" s="16"/>
    </row>
    <row r="400" spans="2:68" ht="12.75" x14ac:dyDescent="0.2">
      <c r="B400" s="241"/>
      <c r="J400" s="16"/>
      <c r="R400" s="16"/>
      <c r="AA400" s="61"/>
      <c r="AH400" s="16"/>
      <c r="AQ400" s="61"/>
      <c r="AX400" s="16"/>
      <c r="BO400" s="61"/>
      <c r="BP400" s="16"/>
    </row>
    <row r="401" spans="2:68" ht="12.75" x14ac:dyDescent="0.2">
      <c r="B401" s="241"/>
      <c r="J401" s="16"/>
      <c r="R401" s="16"/>
      <c r="AA401" s="61"/>
      <c r="AH401" s="16"/>
      <c r="AQ401" s="61"/>
      <c r="AX401" s="16"/>
      <c r="BO401" s="61"/>
      <c r="BP401" s="16"/>
    </row>
    <row r="402" spans="2:68" ht="12.75" x14ac:dyDescent="0.2">
      <c r="B402" s="241"/>
      <c r="J402" s="16"/>
      <c r="R402" s="16"/>
      <c r="AA402" s="61"/>
      <c r="AH402" s="16"/>
      <c r="AQ402" s="61"/>
      <c r="AX402" s="16"/>
      <c r="BO402" s="61"/>
      <c r="BP402" s="16"/>
    </row>
    <row r="403" spans="2:68" ht="12.75" x14ac:dyDescent="0.2">
      <c r="B403" s="241"/>
      <c r="J403" s="16"/>
      <c r="R403" s="16"/>
      <c r="AA403" s="61"/>
      <c r="AH403" s="16"/>
      <c r="AQ403" s="61"/>
      <c r="AX403" s="16"/>
      <c r="BO403" s="61"/>
      <c r="BP403" s="16"/>
    </row>
    <row r="404" spans="2:68" ht="12.75" x14ac:dyDescent="0.2">
      <c r="B404" s="241"/>
      <c r="J404" s="16"/>
      <c r="R404" s="16"/>
      <c r="AA404" s="61"/>
      <c r="AH404" s="16"/>
      <c r="AQ404" s="61"/>
      <c r="AX404" s="16"/>
      <c r="BO404" s="61"/>
      <c r="BP404" s="16"/>
    </row>
    <row r="405" spans="2:68" ht="12.75" x14ac:dyDescent="0.2">
      <c r="B405" s="241"/>
      <c r="J405" s="16"/>
      <c r="R405" s="16"/>
      <c r="AA405" s="61"/>
      <c r="AH405" s="16"/>
      <c r="AQ405" s="61"/>
      <c r="AX405" s="16"/>
      <c r="BO405" s="61"/>
      <c r="BP405" s="16"/>
    </row>
    <row r="406" spans="2:68" ht="12.75" x14ac:dyDescent="0.2">
      <c r="B406" s="241"/>
      <c r="J406" s="16"/>
      <c r="R406" s="16"/>
      <c r="AA406" s="61"/>
      <c r="AH406" s="16"/>
      <c r="AQ406" s="61"/>
      <c r="AX406" s="16"/>
      <c r="BO406" s="61"/>
      <c r="BP406" s="16"/>
    </row>
    <row r="407" spans="2:68" ht="12.75" x14ac:dyDescent="0.2">
      <c r="B407" s="241"/>
      <c r="J407" s="16"/>
      <c r="R407" s="16"/>
      <c r="AA407" s="61"/>
      <c r="AH407" s="16"/>
      <c r="AQ407" s="61"/>
      <c r="AX407" s="16"/>
      <c r="BO407" s="61"/>
      <c r="BP407" s="16"/>
    </row>
    <row r="408" spans="2:68" ht="12.75" x14ac:dyDescent="0.2">
      <c r="B408" s="241"/>
      <c r="J408" s="16"/>
      <c r="R408" s="16"/>
      <c r="AA408" s="61"/>
      <c r="AH408" s="16"/>
      <c r="AQ408" s="61"/>
      <c r="AX408" s="16"/>
      <c r="BO408" s="61"/>
      <c r="BP408" s="16"/>
    </row>
    <row r="409" spans="2:68" ht="12.75" x14ac:dyDescent="0.2">
      <c r="B409" s="241"/>
      <c r="J409" s="16"/>
      <c r="R409" s="16"/>
      <c r="AA409" s="61"/>
      <c r="AH409" s="16"/>
      <c r="AQ409" s="61"/>
      <c r="AX409" s="16"/>
      <c r="BO409" s="61"/>
      <c r="BP409" s="16"/>
    </row>
    <row r="410" spans="2:68" ht="12.75" x14ac:dyDescent="0.2">
      <c r="B410" s="241"/>
      <c r="J410" s="16"/>
      <c r="R410" s="16"/>
      <c r="AA410" s="61"/>
      <c r="AH410" s="16"/>
      <c r="AQ410" s="61"/>
      <c r="AX410" s="16"/>
      <c r="BO410" s="61"/>
      <c r="BP410" s="16"/>
    </row>
    <row r="411" spans="2:68" ht="12.75" x14ac:dyDescent="0.2">
      <c r="B411" s="241"/>
      <c r="J411" s="16"/>
      <c r="R411" s="16"/>
      <c r="AA411" s="61"/>
      <c r="AH411" s="16"/>
      <c r="AQ411" s="61"/>
      <c r="AX411" s="16"/>
      <c r="BO411" s="61"/>
      <c r="BP411" s="16"/>
    </row>
    <row r="412" spans="2:68" ht="12.75" x14ac:dyDescent="0.2">
      <c r="B412" s="241"/>
      <c r="J412" s="16"/>
      <c r="R412" s="16"/>
      <c r="AA412" s="61"/>
      <c r="AH412" s="16"/>
      <c r="AQ412" s="61"/>
      <c r="AX412" s="16"/>
      <c r="BO412" s="61"/>
      <c r="BP412" s="16"/>
    </row>
    <row r="413" spans="2:68" ht="12.75" x14ac:dyDescent="0.2">
      <c r="B413" s="241"/>
      <c r="J413" s="16"/>
      <c r="R413" s="16"/>
      <c r="AA413" s="61"/>
      <c r="AH413" s="16"/>
      <c r="AQ413" s="61"/>
      <c r="AX413" s="16"/>
      <c r="BO413" s="61"/>
      <c r="BP413" s="16"/>
    </row>
    <row r="414" spans="2:68" ht="12.75" x14ac:dyDescent="0.2">
      <c r="B414" s="241"/>
      <c r="J414" s="16"/>
      <c r="R414" s="16"/>
      <c r="AA414" s="61"/>
      <c r="AH414" s="16"/>
      <c r="AQ414" s="61"/>
      <c r="AX414" s="16"/>
      <c r="BO414" s="61"/>
      <c r="BP414" s="16"/>
    </row>
    <row r="415" spans="2:68" ht="12.75" x14ac:dyDescent="0.2">
      <c r="B415" s="241"/>
      <c r="J415" s="16"/>
      <c r="R415" s="16"/>
      <c r="AA415" s="61"/>
      <c r="AH415" s="16"/>
      <c r="AQ415" s="61"/>
      <c r="AX415" s="16"/>
      <c r="BO415" s="61"/>
      <c r="BP415" s="16"/>
    </row>
    <row r="416" spans="2:68" ht="12.75" x14ac:dyDescent="0.2">
      <c r="B416" s="241"/>
      <c r="J416" s="16"/>
      <c r="R416" s="16"/>
      <c r="AA416" s="61"/>
      <c r="AH416" s="16"/>
      <c r="AQ416" s="61"/>
      <c r="AX416" s="16"/>
      <c r="BO416" s="61"/>
      <c r="BP416" s="16"/>
    </row>
    <row r="417" spans="2:68" ht="12.75" x14ac:dyDescent="0.2">
      <c r="B417" s="241"/>
      <c r="J417" s="16"/>
      <c r="R417" s="16"/>
      <c r="AA417" s="61"/>
      <c r="AH417" s="16"/>
      <c r="AQ417" s="61"/>
      <c r="AX417" s="16"/>
      <c r="BO417" s="61"/>
      <c r="BP417" s="16"/>
    </row>
    <row r="418" spans="2:68" ht="12.75" x14ac:dyDescent="0.2">
      <c r="B418" s="241"/>
      <c r="J418" s="16"/>
      <c r="R418" s="16"/>
      <c r="AA418" s="61"/>
      <c r="AH418" s="16"/>
      <c r="AQ418" s="61"/>
      <c r="AX418" s="16"/>
      <c r="BO418" s="61"/>
      <c r="BP418" s="16"/>
    </row>
    <row r="419" spans="2:68" ht="12.75" x14ac:dyDescent="0.2">
      <c r="B419" s="241"/>
      <c r="J419" s="16"/>
      <c r="R419" s="16"/>
      <c r="AA419" s="61"/>
      <c r="AH419" s="16"/>
      <c r="AQ419" s="61"/>
      <c r="AX419" s="16"/>
      <c r="BO419" s="61"/>
      <c r="BP419" s="16"/>
    </row>
    <row r="420" spans="2:68" ht="12.75" x14ac:dyDescent="0.2">
      <c r="B420" s="241"/>
      <c r="J420" s="16"/>
      <c r="R420" s="16"/>
      <c r="AA420" s="61"/>
      <c r="AH420" s="16"/>
      <c r="AQ420" s="61"/>
      <c r="AX420" s="16"/>
      <c r="BO420" s="61"/>
      <c r="BP420" s="16"/>
    </row>
    <row r="421" spans="2:68" ht="12.75" x14ac:dyDescent="0.2">
      <c r="B421" s="241"/>
      <c r="J421" s="16"/>
      <c r="R421" s="16"/>
      <c r="AA421" s="61"/>
      <c r="AH421" s="16"/>
      <c r="AQ421" s="61"/>
      <c r="AX421" s="16"/>
      <c r="BO421" s="61"/>
      <c r="BP421" s="16"/>
    </row>
    <row r="422" spans="2:68" ht="12.75" x14ac:dyDescent="0.2">
      <c r="B422" s="241"/>
      <c r="J422" s="16"/>
      <c r="R422" s="16"/>
      <c r="AA422" s="61"/>
      <c r="AH422" s="16"/>
      <c r="AQ422" s="61"/>
      <c r="AX422" s="16"/>
      <c r="BO422" s="61"/>
      <c r="BP422" s="16"/>
    </row>
    <row r="423" spans="2:68" ht="12.75" x14ac:dyDescent="0.2">
      <c r="B423" s="241"/>
      <c r="J423" s="16"/>
      <c r="R423" s="16"/>
      <c r="AA423" s="61"/>
      <c r="AH423" s="16"/>
      <c r="AQ423" s="61"/>
      <c r="AX423" s="16"/>
      <c r="BO423" s="61"/>
      <c r="BP423" s="16"/>
    </row>
    <row r="424" spans="2:68" ht="12.75" x14ac:dyDescent="0.2">
      <c r="B424" s="241"/>
      <c r="J424" s="16"/>
      <c r="R424" s="16"/>
      <c r="AA424" s="61"/>
      <c r="AH424" s="16"/>
      <c r="AQ424" s="61"/>
      <c r="AX424" s="16"/>
      <c r="BO424" s="61"/>
      <c r="BP424" s="16"/>
    </row>
    <row r="425" spans="2:68" ht="12.75" x14ac:dyDescent="0.2">
      <c r="B425" s="241"/>
      <c r="J425" s="16"/>
      <c r="R425" s="16"/>
      <c r="AA425" s="61"/>
      <c r="AH425" s="16"/>
      <c r="AQ425" s="61"/>
      <c r="AX425" s="16"/>
      <c r="BO425" s="61"/>
      <c r="BP425" s="16"/>
    </row>
    <row r="426" spans="2:68" ht="12.75" x14ac:dyDescent="0.2">
      <c r="B426" s="241"/>
      <c r="J426" s="16"/>
      <c r="R426" s="16"/>
      <c r="AA426" s="61"/>
      <c r="AH426" s="16"/>
      <c r="AQ426" s="61"/>
      <c r="AX426" s="16"/>
      <c r="BO426" s="61"/>
      <c r="BP426" s="16"/>
    </row>
    <row r="427" spans="2:68" ht="12.75" x14ac:dyDescent="0.2">
      <c r="B427" s="241"/>
      <c r="J427" s="16"/>
      <c r="R427" s="16"/>
      <c r="AA427" s="61"/>
      <c r="AH427" s="16"/>
      <c r="AQ427" s="61"/>
      <c r="AX427" s="16"/>
      <c r="BO427" s="61"/>
      <c r="BP427" s="16"/>
    </row>
    <row r="428" spans="2:68" ht="12.75" x14ac:dyDescent="0.2">
      <c r="B428" s="241"/>
      <c r="J428" s="16"/>
      <c r="R428" s="16"/>
      <c r="AA428" s="61"/>
      <c r="AH428" s="16"/>
      <c r="AQ428" s="61"/>
      <c r="AX428" s="16"/>
      <c r="BO428" s="61"/>
      <c r="BP428" s="16"/>
    </row>
    <row r="429" spans="2:68" ht="12.75" x14ac:dyDescent="0.2">
      <c r="B429" s="241"/>
      <c r="J429" s="16"/>
      <c r="R429" s="16"/>
      <c r="AA429" s="61"/>
      <c r="AH429" s="16"/>
      <c r="AQ429" s="61"/>
      <c r="AX429" s="16"/>
      <c r="BO429" s="61"/>
      <c r="BP429" s="16"/>
    </row>
    <row r="430" spans="2:68" ht="12.75" x14ac:dyDescent="0.2">
      <c r="B430" s="241"/>
      <c r="J430" s="16"/>
      <c r="R430" s="16"/>
      <c r="AA430" s="61"/>
      <c r="AH430" s="16"/>
      <c r="AQ430" s="61"/>
      <c r="AX430" s="16"/>
      <c r="BO430" s="61"/>
      <c r="BP430" s="16"/>
    </row>
    <row r="431" spans="2:68" ht="12.75" x14ac:dyDescent="0.2">
      <c r="B431" s="241"/>
      <c r="J431" s="16"/>
      <c r="R431" s="16"/>
      <c r="AA431" s="61"/>
      <c r="AH431" s="16"/>
      <c r="AQ431" s="61"/>
      <c r="AX431" s="16"/>
      <c r="BO431" s="61"/>
      <c r="BP431" s="16"/>
    </row>
    <row r="432" spans="2:68" ht="12.75" x14ac:dyDescent="0.2">
      <c r="B432" s="241"/>
      <c r="J432" s="16"/>
      <c r="R432" s="16"/>
      <c r="AA432" s="61"/>
      <c r="AH432" s="16"/>
      <c r="AQ432" s="61"/>
      <c r="AX432" s="16"/>
      <c r="BO432" s="61"/>
      <c r="BP432" s="16"/>
    </row>
    <row r="433" spans="2:68" ht="12.75" x14ac:dyDescent="0.2">
      <c r="B433" s="241"/>
      <c r="J433" s="16"/>
      <c r="R433" s="16"/>
      <c r="AA433" s="61"/>
      <c r="AH433" s="16"/>
      <c r="AQ433" s="61"/>
      <c r="AX433" s="16"/>
      <c r="BO433" s="61"/>
      <c r="BP433" s="16"/>
    </row>
    <row r="434" spans="2:68" ht="12.75" x14ac:dyDescent="0.2">
      <c r="B434" s="241"/>
      <c r="J434" s="16"/>
      <c r="R434" s="16"/>
      <c r="AA434" s="61"/>
      <c r="AH434" s="16"/>
      <c r="AQ434" s="61"/>
      <c r="AX434" s="16"/>
      <c r="BO434" s="61"/>
      <c r="BP434" s="16"/>
    </row>
    <row r="435" spans="2:68" ht="12.75" x14ac:dyDescent="0.2">
      <c r="B435" s="241"/>
      <c r="J435" s="16"/>
      <c r="R435" s="16"/>
      <c r="AA435" s="61"/>
      <c r="AH435" s="16"/>
      <c r="AQ435" s="61"/>
      <c r="AX435" s="16"/>
      <c r="BO435" s="61"/>
      <c r="BP435" s="16"/>
    </row>
    <row r="436" spans="2:68" ht="12.75" x14ac:dyDescent="0.2">
      <c r="B436" s="241"/>
      <c r="J436" s="16"/>
      <c r="R436" s="16"/>
      <c r="AA436" s="61"/>
      <c r="AH436" s="16"/>
      <c r="AQ436" s="61"/>
      <c r="AX436" s="16"/>
      <c r="BO436" s="61"/>
      <c r="BP436" s="16"/>
    </row>
    <row r="437" spans="2:68" ht="12.75" x14ac:dyDescent="0.2">
      <c r="B437" s="241"/>
      <c r="J437" s="16"/>
      <c r="R437" s="16"/>
      <c r="AA437" s="61"/>
      <c r="AH437" s="16"/>
      <c r="AQ437" s="61"/>
      <c r="AX437" s="16"/>
      <c r="BO437" s="61"/>
      <c r="BP437" s="16"/>
    </row>
    <row r="438" spans="2:68" ht="12.75" x14ac:dyDescent="0.2">
      <c r="B438" s="241"/>
      <c r="J438" s="16"/>
      <c r="R438" s="16"/>
      <c r="AA438" s="61"/>
      <c r="AH438" s="16"/>
      <c r="AQ438" s="61"/>
      <c r="AX438" s="16"/>
      <c r="BO438" s="61"/>
      <c r="BP438" s="16"/>
    </row>
    <row r="439" spans="2:68" ht="12.75" x14ac:dyDescent="0.2">
      <c r="B439" s="241"/>
      <c r="J439" s="16"/>
      <c r="R439" s="16"/>
      <c r="AA439" s="61"/>
      <c r="AH439" s="16"/>
      <c r="AQ439" s="61"/>
      <c r="AX439" s="16"/>
      <c r="BO439" s="61"/>
      <c r="BP439" s="16"/>
    </row>
    <row r="440" spans="2:68" ht="12.75" x14ac:dyDescent="0.2">
      <c r="B440" s="241"/>
      <c r="J440" s="16"/>
      <c r="R440" s="16"/>
      <c r="AA440" s="61"/>
      <c r="AH440" s="16"/>
      <c r="AQ440" s="61"/>
      <c r="AX440" s="16"/>
      <c r="BO440" s="61"/>
      <c r="BP440" s="16"/>
    </row>
    <row r="441" spans="2:68" ht="12.75" x14ac:dyDescent="0.2">
      <c r="B441" s="241"/>
      <c r="J441" s="16"/>
      <c r="R441" s="16"/>
      <c r="AA441" s="61"/>
      <c r="AH441" s="16"/>
      <c r="AQ441" s="61"/>
      <c r="AX441" s="16"/>
      <c r="BO441" s="61"/>
      <c r="BP441" s="16"/>
    </row>
    <row r="442" spans="2:68" ht="12.75" x14ac:dyDescent="0.2">
      <c r="B442" s="241"/>
      <c r="J442" s="16"/>
      <c r="R442" s="16"/>
      <c r="AA442" s="61"/>
      <c r="AH442" s="16"/>
      <c r="AQ442" s="61"/>
      <c r="AX442" s="16"/>
      <c r="BO442" s="61"/>
      <c r="BP442" s="16"/>
    </row>
    <row r="443" spans="2:68" ht="12.75" x14ac:dyDescent="0.2">
      <c r="B443" s="241"/>
      <c r="J443" s="16"/>
      <c r="R443" s="16"/>
      <c r="AA443" s="61"/>
      <c r="AH443" s="16"/>
      <c r="AQ443" s="61"/>
      <c r="AX443" s="16"/>
      <c r="BO443" s="61"/>
      <c r="BP443" s="16"/>
    </row>
    <row r="444" spans="2:68" ht="12.75" x14ac:dyDescent="0.2">
      <c r="B444" s="241"/>
      <c r="J444" s="16"/>
      <c r="R444" s="16"/>
      <c r="AA444" s="61"/>
      <c r="AH444" s="16"/>
      <c r="AQ444" s="61"/>
      <c r="AX444" s="16"/>
      <c r="BO444" s="61"/>
      <c r="BP444" s="16"/>
    </row>
    <row r="445" spans="2:68" ht="12.75" x14ac:dyDescent="0.2">
      <c r="B445" s="241"/>
      <c r="J445" s="16"/>
      <c r="R445" s="16"/>
      <c r="AA445" s="61"/>
      <c r="AH445" s="16"/>
      <c r="AQ445" s="61"/>
      <c r="AX445" s="16"/>
      <c r="BO445" s="61"/>
      <c r="BP445" s="16"/>
    </row>
    <row r="446" spans="2:68" ht="12.75" x14ac:dyDescent="0.2">
      <c r="B446" s="241"/>
      <c r="J446" s="16"/>
      <c r="R446" s="16"/>
      <c r="AA446" s="61"/>
      <c r="AH446" s="16"/>
      <c r="AQ446" s="61"/>
      <c r="AX446" s="16"/>
      <c r="BO446" s="61"/>
      <c r="BP446" s="16"/>
    </row>
    <row r="447" spans="2:68" ht="12.75" x14ac:dyDescent="0.2">
      <c r="B447" s="241"/>
      <c r="J447" s="16"/>
      <c r="R447" s="16"/>
      <c r="AA447" s="61"/>
      <c r="AH447" s="16"/>
      <c r="AQ447" s="61"/>
      <c r="AX447" s="16"/>
      <c r="BO447" s="61"/>
      <c r="BP447" s="16"/>
    </row>
    <row r="448" spans="2:68" ht="12.75" x14ac:dyDescent="0.2">
      <c r="B448" s="241"/>
      <c r="J448" s="16"/>
      <c r="R448" s="16"/>
      <c r="AA448" s="61"/>
      <c r="AH448" s="16"/>
      <c r="AQ448" s="61"/>
      <c r="AX448" s="16"/>
      <c r="BO448" s="61"/>
      <c r="BP448" s="16"/>
    </row>
    <row r="449" spans="2:68" ht="12.75" x14ac:dyDescent="0.2">
      <c r="B449" s="241"/>
      <c r="J449" s="16"/>
      <c r="R449" s="16"/>
      <c r="AA449" s="61"/>
      <c r="AH449" s="16"/>
      <c r="AQ449" s="61"/>
      <c r="AX449" s="16"/>
      <c r="BO449" s="61"/>
      <c r="BP449" s="16"/>
    </row>
    <row r="450" spans="2:68" ht="12.75" x14ac:dyDescent="0.2">
      <c r="B450" s="241"/>
      <c r="J450" s="16"/>
      <c r="R450" s="16"/>
      <c r="AA450" s="61"/>
      <c r="AH450" s="16"/>
      <c r="AQ450" s="61"/>
      <c r="AX450" s="16"/>
      <c r="BO450" s="61"/>
      <c r="BP450" s="16"/>
    </row>
    <row r="451" spans="2:68" ht="12.75" x14ac:dyDescent="0.2">
      <c r="B451" s="241"/>
      <c r="J451" s="16"/>
      <c r="R451" s="16"/>
      <c r="AA451" s="61"/>
      <c r="AH451" s="16"/>
      <c r="AQ451" s="61"/>
      <c r="AX451" s="16"/>
      <c r="BO451" s="61"/>
      <c r="BP451" s="16"/>
    </row>
    <row r="452" spans="2:68" ht="12.75" x14ac:dyDescent="0.2">
      <c r="B452" s="241"/>
      <c r="J452" s="16"/>
      <c r="R452" s="16"/>
      <c r="AA452" s="61"/>
      <c r="AH452" s="16"/>
      <c r="AQ452" s="61"/>
      <c r="AX452" s="16"/>
      <c r="BO452" s="61"/>
      <c r="BP452" s="16"/>
    </row>
    <row r="453" spans="2:68" ht="12.75" x14ac:dyDescent="0.2">
      <c r="B453" s="241"/>
      <c r="J453" s="16"/>
      <c r="R453" s="16"/>
      <c r="AA453" s="61"/>
      <c r="AH453" s="16"/>
      <c r="AQ453" s="61"/>
      <c r="AX453" s="16"/>
      <c r="BO453" s="61"/>
      <c r="BP453" s="16"/>
    </row>
    <row r="454" spans="2:68" ht="12.75" x14ac:dyDescent="0.2">
      <c r="B454" s="241"/>
      <c r="J454" s="16"/>
      <c r="R454" s="16"/>
      <c r="AA454" s="61"/>
      <c r="AH454" s="16"/>
      <c r="AQ454" s="61"/>
      <c r="AX454" s="16"/>
      <c r="BO454" s="61"/>
      <c r="BP454" s="16"/>
    </row>
    <row r="455" spans="2:68" ht="12.75" x14ac:dyDescent="0.2">
      <c r="B455" s="241"/>
      <c r="J455" s="16"/>
      <c r="R455" s="16"/>
      <c r="AA455" s="61"/>
      <c r="AH455" s="16"/>
      <c r="AQ455" s="61"/>
      <c r="AX455" s="16"/>
      <c r="BO455" s="61"/>
      <c r="BP455" s="16"/>
    </row>
    <row r="456" spans="2:68" ht="12.75" x14ac:dyDescent="0.2">
      <c r="B456" s="241"/>
      <c r="J456" s="16"/>
      <c r="R456" s="16"/>
      <c r="AA456" s="61"/>
      <c r="AH456" s="16"/>
      <c r="AQ456" s="61"/>
      <c r="AX456" s="16"/>
      <c r="BO456" s="61"/>
      <c r="BP456" s="16"/>
    </row>
    <row r="457" spans="2:68" ht="12.75" x14ac:dyDescent="0.2">
      <c r="B457" s="241"/>
      <c r="J457" s="16"/>
      <c r="R457" s="16"/>
      <c r="AA457" s="61"/>
      <c r="AH457" s="16"/>
      <c r="AQ457" s="61"/>
      <c r="AX457" s="16"/>
      <c r="BO457" s="61"/>
      <c r="BP457" s="16"/>
    </row>
    <row r="458" spans="2:68" ht="12.75" x14ac:dyDescent="0.2">
      <c r="B458" s="241"/>
      <c r="J458" s="16"/>
      <c r="R458" s="16"/>
      <c r="AA458" s="61"/>
      <c r="AH458" s="16"/>
      <c r="AQ458" s="61"/>
      <c r="AX458" s="16"/>
      <c r="BO458" s="61"/>
      <c r="BP458" s="16"/>
    </row>
    <row r="459" spans="2:68" ht="12.75" x14ac:dyDescent="0.2">
      <c r="B459" s="241"/>
      <c r="J459" s="16"/>
      <c r="R459" s="16"/>
      <c r="AA459" s="61"/>
      <c r="AH459" s="16"/>
      <c r="AQ459" s="61"/>
      <c r="AX459" s="16"/>
      <c r="BO459" s="61"/>
      <c r="BP459" s="16"/>
    </row>
    <row r="460" spans="2:68" ht="12.75" x14ac:dyDescent="0.2">
      <c r="B460" s="241"/>
      <c r="J460" s="16"/>
      <c r="R460" s="16"/>
      <c r="AA460" s="61"/>
      <c r="AH460" s="16"/>
      <c r="AQ460" s="61"/>
      <c r="AX460" s="16"/>
      <c r="BO460" s="61"/>
      <c r="BP460" s="16"/>
    </row>
    <row r="461" spans="2:68" ht="12.75" x14ac:dyDescent="0.2">
      <c r="B461" s="241"/>
      <c r="J461" s="16"/>
      <c r="R461" s="16"/>
      <c r="AA461" s="61"/>
      <c r="AH461" s="16"/>
      <c r="AQ461" s="61"/>
      <c r="AX461" s="16"/>
      <c r="BO461" s="61"/>
      <c r="BP461" s="16"/>
    </row>
    <row r="462" spans="2:68" ht="12.75" x14ac:dyDescent="0.2">
      <c r="B462" s="241"/>
      <c r="J462" s="16"/>
      <c r="R462" s="16"/>
      <c r="AA462" s="61"/>
      <c r="AH462" s="16"/>
      <c r="AQ462" s="61"/>
      <c r="AX462" s="16"/>
      <c r="BO462" s="61"/>
      <c r="BP462" s="16"/>
    </row>
    <row r="463" spans="2:68" ht="12.75" x14ac:dyDescent="0.2">
      <c r="B463" s="241"/>
      <c r="J463" s="16"/>
      <c r="R463" s="16"/>
      <c r="AA463" s="61"/>
      <c r="AH463" s="16"/>
      <c r="AQ463" s="61"/>
      <c r="AX463" s="16"/>
      <c r="BO463" s="61"/>
      <c r="BP463" s="16"/>
    </row>
    <row r="464" spans="2:68" ht="12.75" x14ac:dyDescent="0.2">
      <c r="B464" s="241"/>
      <c r="J464" s="16"/>
      <c r="R464" s="16"/>
      <c r="AA464" s="61"/>
      <c r="AH464" s="16"/>
      <c r="AQ464" s="61"/>
      <c r="AX464" s="16"/>
      <c r="BO464" s="61"/>
      <c r="BP464" s="16"/>
    </row>
    <row r="465" spans="2:68" ht="12.75" x14ac:dyDescent="0.2">
      <c r="B465" s="241"/>
      <c r="J465" s="16"/>
      <c r="R465" s="16"/>
      <c r="AA465" s="61"/>
      <c r="AH465" s="16"/>
      <c r="AQ465" s="61"/>
      <c r="AX465" s="16"/>
      <c r="BO465" s="61"/>
      <c r="BP465" s="16"/>
    </row>
    <row r="466" spans="2:68" ht="12.75" x14ac:dyDescent="0.2">
      <c r="B466" s="241"/>
      <c r="J466" s="16"/>
      <c r="R466" s="16"/>
      <c r="AA466" s="61"/>
      <c r="AH466" s="16"/>
      <c r="AQ466" s="61"/>
      <c r="AX466" s="16"/>
      <c r="BO466" s="61"/>
      <c r="BP466" s="16"/>
    </row>
    <row r="467" spans="2:68" ht="12.75" x14ac:dyDescent="0.2">
      <c r="B467" s="241"/>
      <c r="J467" s="16"/>
      <c r="R467" s="16"/>
      <c r="AA467" s="61"/>
      <c r="AH467" s="16"/>
      <c r="AQ467" s="61"/>
      <c r="AX467" s="16"/>
      <c r="BO467" s="61"/>
      <c r="BP467" s="16"/>
    </row>
    <row r="468" spans="2:68" ht="12.75" x14ac:dyDescent="0.2">
      <c r="B468" s="241"/>
      <c r="J468" s="16"/>
      <c r="R468" s="16"/>
      <c r="AA468" s="61"/>
      <c r="AH468" s="16"/>
      <c r="AQ468" s="61"/>
      <c r="AX468" s="16"/>
      <c r="BO468" s="61"/>
      <c r="BP468" s="16"/>
    </row>
    <row r="469" spans="2:68" ht="12.75" x14ac:dyDescent="0.2">
      <c r="B469" s="241"/>
      <c r="J469" s="16"/>
      <c r="R469" s="16"/>
      <c r="AA469" s="61"/>
      <c r="AH469" s="16"/>
      <c r="AQ469" s="61"/>
      <c r="AX469" s="16"/>
      <c r="BO469" s="61"/>
      <c r="BP469" s="16"/>
    </row>
    <row r="470" spans="2:68" ht="12.75" x14ac:dyDescent="0.2">
      <c r="B470" s="241"/>
      <c r="J470" s="16"/>
      <c r="R470" s="16"/>
      <c r="AA470" s="61"/>
      <c r="AH470" s="16"/>
      <c r="AQ470" s="61"/>
      <c r="AX470" s="16"/>
      <c r="BO470" s="61"/>
      <c r="BP470" s="16"/>
    </row>
    <row r="471" spans="2:68" ht="12.75" x14ac:dyDescent="0.2">
      <c r="B471" s="241"/>
      <c r="J471" s="16"/>
      <c r="R471" s="16"/>
      <c r="AA471" s="61"/>
      <c r="AH471" s="16"/>
      <c r="AQ471" s="61"/>
      <c r="AX471" s="16"/>
      <c r="BO471" s="61"/>
      <c r="BP471" s="16"/>
    </row>
    <row r="472" spans="2:68" ht="12.75" x14ac:dyDescent="0.2">
      <c r="B472" s="241"/>
      <c r="J472" s="16"/>
      <c r="R472" s="16"/>
      <c r="AA472" s="61"/>
      <c r="AH472" s="16"/>
      <c r="AQ472" s="61"/>
      <c r="AX472" s="16"/>
      <c r="BO472" s="61"/>
      <c r="BP472" s="16"/>
    </row>
    <row r="473" spans="2:68" ht="12.75" x14ac:dyDescent="0.2">
      <c r="B473" s="241"/>
      <c r="J473" s="16"/>
      <c r="R473" s="16"/>
      <c r="AA473" s="61"/>
      <c r="AH473" s="16"/>
      <c r="AQ473" s="61"/>
      <c r="AX473" s="16"/>
      <c r="BO473" s="61"/>
      <c r="BP473" s="16"/>
    </row>
    <row r="474" spans="2:68" ht="12.75" x14ac:dyDescent="0.2">
      <c r="B474" s="241"/>
      <c r="J474" s="16"/>
      <c r="R474" s="16"/>
      <c r="AA474" s="61"/>
      <c r="AH474" s="16"/>
      <c r="AQ474" s="61"/>
      <c r="AX474" s="16"/>
      <c r="BO474" s="61"/>
      <c r="BP474" s="16"/>
    </row>
    <row r="475" spans="2:68" ht="12.75" x14ac:dyDescent="0.2">
      <c r="B475" s="241"/>
      <c r="J475" s="16"/>
      <c r="R475" s="16"/>
      <c r="AA475" s="61"/>
      <c r="AH475" s="16"/>
      <c r="AQ475" s="61"/>
      <c r="AX475" s="16"/>
      <c r="BO475" s="61"/>
      <c r="BP475" s="16"/>
    </row>
    <row r="476" spans="2:68" ht="12.75" x14ac:dyDescent="0.2">
      <c r="B476" s="241"/>
      <c r="J476" s="16"/>
      <c r="R476" s="16"/>
      <c r="AA476" s="61"/>
      <c r="AH476" s="16"/>
      <c r="AQ476" s="61"/>
      <c r="AX476" s="16"/>
      <c r="BO476" s="61"/>
      <c r="BP476" s="16"/>
    </row>
    <row r="477" spans="2:68" ht="12.75" x14ac:dyDescent="0.2">
      <c r="B477" s="241"/>
      <c r="J477" s="16"/>
      <c r="R477" s="16"/>
      <c r="AA477" s="61"/>
      <c r="AH477" s="16"/>
      <c r="AQ477" s="61"/>
      <c r="AX477" s="16"/>
      <c r="BO477" s="61"/>
      <c r="BP477" s="16"/>
    </row>
    <row r="478" spans="2:68" ht="12.75" x14ac:dyDescent="0.2">
      <c r="B478" s="241"/>
      <c r="J478" s="16"/>
      <c r="R478" s="16"/>
      <c r="AA478" s="61"/>
      <c r="AH478" s="16"/>
      <c r="AQ478" s="61"/>
      <c r="AX478" s="16"/>
      <c r="BO478" s="61"/>
      <c r="BP478" s="16"/>
    </row>
    <row r="479" spans="2:68" ht="12.75" x14ac:dyDescent="0.2">
      <c r="B479" s="241"/>
      <c r="J479" s="16"/>
      <c r="R479" s="16"/>
      <c r="AA479" s="61"/>
      <c r="AH479" s="16"/>
      <c r="AQ479" s="61"/>
      <c r="AX479" s="16"/>
      <c r="BO479" s="61"/>
      <c r="BP479" s="16"/>
    </row>
    <row r="480" spans="2:68" ht="12.75" x14ac:dyDescent="0.2">
      <c r="B480" s="241"/>
      <c r="J480" s="16"/>
      <c r="R480" s="16"/>
      <c r="AA480" s="61"/>
      <c r="AH480" s="16"/>
      <c r="AQ480" s="61"/>
      <c r="AX480" s="16"/>
      <c r="BO480" s="61"/>
      <c r="BP480" s="16"/>
    </row>
    <row r="481" spans="2:68" ht="12.75" x14ac:dyDescent="0.2">
      <c r="B481" s="241"/>
      <c r="J481" s="16"/>
      <c r="R481" s="16"/>
      <c r="AA481" s="61"/>
      <c r="AH481" s="16"/>
      <c r="AQ481" s="61"/>
      <c r="AX481" s="16"/>
      <c r="BO481" s="61"/>
      <c r="BP481" s="16"/>
    </row>
    <row r="482" spans="2:68" ht="12.75" x14ac:dyDescent="0.2">
      <c r="B482" s="241"/>
      <c r="J482" s="16"/>
      <c r="R482" s="16"/>
      <c r="AA482" s="61"/>
      <c r="AH482" s="16"/>
      <c r="AQ482" s="61"/>
      <c r="AX482" s="16"/>
      <c r="BO482" s="61"/>
      <c r="BP482" s="16"/>
    </row>
    <row r="483" spans="2:68" ht="12.75" x14ac:dyDescent="0.2">
      <c r="B483" s="241"/>
      <c r="J483" s="16"/>
      <c r="R483" s="16"/>
      <c r="AA483" s="61"/>
      <c r="AH483" s="16"/>
      <c r="AQ483" s="61"/>
      <c r="AX483" s="16"/>
      <c r="BO483" s="61"/>
      <c r="BP483" s="16"/>
    </row>
    <row r="484" spans="2:68" ht="12.75" x14ac:dyDescent="0.2">
      <c r="B484" s="241"/>
      <c r="J484" s="16"/>
      <c r="R484" s="16"/>
      <c r="AA484" s="61"/>
      <c r="AH484" s="16"/>
      <c r="AQ484" s="61"/>
      <c r="AX484" s="16"/>
      <c r="BO484" s="61"/>
      <c r="BP484" s="16"/>
    </row>
    <row r="485" spans="2:68" ht="12.75" x14ac:dyDescent="0.2">
      <c r="B485" s="241"/>
      <c r="J485" s="16"/>
      <c r="R485" s="16"/>
      <c r="AA485" s="61"/>
      <c r="AH485" s="16"/>
      <c r="AQ485" s="61"/>
      <c r="AX485" s="16"/>
      <c r="BO485" s="61"/>
      <c r="BP485" s="16"/>
    </row>
    <row r="486" spans="2:68" ht="12.75" x14ac:dyDescent="0.2">
      <c r="B486" s="241"/>
      <c r="J486" s="16"/>
      <c r="R486" s="16"/>
      <c r="AA486" s="61"/>
      <c r="AH486" s="16"/>
      <c r="AQ486" s="61"/>
      <c r="AX486" s="16"/>
      <c r="BO486" s="61"/>
      <c r="BP486" s="16"/>
    </row>
    <row r="487" spans="2:68" ht="12.75" x14ac:dyDescent="0.2">
      <c r="B487" s="241"/>
      <c r="J487" s="16"/>
      <c r="R487" s="16"/>
      <c r="AA487" s="61"/>
      <c r="AH487" s="16"/>
      <c r="AQ487" s="61"/>
      <c r="AX487" s="16"/>
      <c r="BO487" s="61"/>
      <c r="BP487" s="16"/>
    </row>
    <row r="488" spans="2:68" ht="12.75" x14ac:dyDescent="0.2">
      <c r="B488" s="241"/>
      <c r="J488" s="16"/>
      <c r="R488" s="16"/>
      <c r="AA488" s="61"/>
      <c r="AH488" s="16"/>
      <c r="AQ488" s="61"/>
      <c r="AX488" s="16"/>
      <c r="BO488" s="61"/>
      <c r="BP488" s="16"/>
    </row>
    <row r="489" spans="2:68" ht="12.75" x14ac:dyDescent="0.2">
      <c r="B489" s="241"/>
      <c r="J489" s="16"/>
      <c r="R489" s="16"/>
      <c r="AA489" s="61"/>
      <c r="AH489" s="16"/>
      <c r="AQ489" s="61"/>
      <c r="AX489" s="16"/>
      <c r="BO489" s="61"/>
      <c r="BP489" s="16"/>
    </row>
    <row r="490" spans="2:68" ht="12.75" x14ac:dyDescent="0.2">
      <c r="B490" s="241"/>
      <c r="J490" s="16"/>
      <c r="R490" s="16"/>
      <c r="AA490" s="61"/>
      <c r="AH490" s="16"/>
      <c r="AQ490" s="61"/>
      <c r="AX490" s="16"/>
      <c r="BO490" s="61"/>
      <c r="BP490" s="16"/>
    </row>
    <row r="491" spans="2:68" ht="12.75" x14ac:dyDescent="0.2">
      <c r="B491" s="241"/>
      <c r="J491" s="16"/>
      <c r="R491" s="16"/>
      <c r="AA491" s="61"/>
      <c r="AH491" s="16"/>
      <c r="AQ491" s="61"/>
      <c r="AX491" s="16"/>
      <c r="BO491" s="61"/>
      <c r="BP491" s="16"/>
    </row>
    <row r="492" spans="2:68" ht="12.75" x14ac:dyDescent="0.2">
      <c r="B492" s="241"/>
      <c r="J492" s="16"/>
      <c r="R492" s="16"/>
      <c r="AA492" s="61"/>
      <c r="AH492" s="16"/>
      <c r="AQ492" s="61"/>
      <c r="AX492" s="16"/>
      <c r="BO492" s="61"/>
      <c r="BP492" s="16"/>
    </row>
    <row r="493" spans="2:68" ht="12.75" x14ac:dyDescent="0.2">
      <c r="B493" s="241"/>
      <c r="J493" s="16"/>
      <c r="R493" s="16"/>
      <c r="AA493" s="61"/>
      <c r="AH493" s="16"/>
      <c r="AQ493" s="61"/>
      <c r="AX493" s="16"/>
      <c r="BO493" s="61"/>
      <c r="BP493" s="16"/>
    </row>
    <row r="494" spans="2:68" ht="12.75" x14ac:dyDescent="0.2">
      <c r="B494" s="241"/>
      <c r="J494" s="16"/>
      <c r="R494" s="16"/>
      <c r="AA494" s="61"/>
      <c r="AH494" s="16"/>
      <c r="AQ494" s="61"/>
      <c r="AX494" s="16"/>
      <c r="BO494" s="61"/>
      <c r="BP494" s="16"/>
    </row>
    <row r="495" spans="2:68" ht="12.75" x14ac:dyDescent="0.2">
      <c r="B495" s="241"/>
      <c r="J495" s="16"/>
      <c r="R495" s="16"/>
      <c r="AA495" s="61"/>
      <c r="AH495" s="16"/>
      <c r="AQ495" s="61"/>
      <c r="AX495" s="16"/>
      <c r="BO495" s="61"/>
      <c r="BP495" s="16"/>
    </row>
    <row r="496" spans="2:68" ht="12.75" x14ac:dyDescent="0.2">
      <c r="B496" s="241"/>
      <c r="J496" s="16"/>
      <c r="R496" s="16"/>
      <c r="AA496" s="61"/>
      <c r="AH496" s="16"/>
      <c r="AQ496" s="61"/>
      <c r="AX496" s="16"/>
      <c r="BO496" s="61"/>
      <c r="BP496" s="16"/>
    </row>
    <row r="497" spans="2:68" ht="12.75" x14ac:dyDescent="0.2">
      <c r="B497" s="241"/>
      <c r="J497" s="16"/>
      <c r="R497" s="16"/>
      <c r="AA497" s="61"/>
      <c r="AH497" s="16"/>
      <c r="AQ497" s="61"/>
      <c r="AX497" s="16"/>
      <c r="BO497" s="61"/>
      <c r="BP497" s="16"/>
    </row>
    <row r="498" spans="2:68" ht="12.75" x14ac:dyDescent="0.2">
      <c r="B498" s="241"/>
      <c r="J498" s="16"/>
      <c r="R498" s="16"/>
      <c r="AA498" s="61"/>
      <c r="AH498" s="16"/>
      <c r="AQ498" s="61"/>
      <c r="AX498" s="16"/>
      <c r="BO498" s="61"/>
      <c r="BP498" s="16"/>
    </row>
    <row r="499" spans="2:68" ht="12.75" x14ac:dyDescent="0.2">
      <c r="B499" s="241"/>
      <c r="J499" s="16"/>
      <c r="R499" s="16"/>
      <c r="AA499" s="61"/>
      <c r="AH499" s="16"/>
      <c r="AQ499" s="61"/>
      <c r="AX499" s="16"/>
      <c r="BO499" s="61"/>
      <c r="BP499" s="16"/>
    </row>
    <row r="500" spans="2:68" ht="12.75" x14ac:dyDescent="0.2">
      <c r="B500" s="241"/>
      <c r="J500" s="16"/>
      <c r="R500" s="16"/>
      <c r="AA500" s="61"/>
      <c r="AH500" s="16"/>
      <c r="AQ500" s="61"/>
      <c r="AX500" s="16"/>
      <c r="BO500" s="61"/>
      <c r="BP500" s="16"/>
    </row>
    <row r="501" spans="2:68" ht="12.75" x14ac:dyDescent="0.2">
      <c r="B501" s="241"/>
      <c r="J501" s="16"/>
      <c r="R501" s="16"/>
      <c r="AA501" s="61"/>
      <c r="AH501" s="16"/>
      <c r="AQ501" s="61"/>
      <c r="AX501" s="16"/>
      <c r="BO501" s="61"/>
      <c r="BP501" s="16"/>
    </row>
    <row r="502" spans="2:68" ht="12.75" x14ac:dyDescent="0.2">
      <c r="B502" s="241"/>
      <c r="J502" s="16"/>
      <c r="R502" s="16"/>
      <c r="AA502" s="61"/>
      <c r="AH502" s="16"/>
      <c r="AQ502" s="61"/>
      <c r="AX502" s="16"/>
      <c r="BO502" s="61"/>
      <c r="BP502" s="16"/>
    </row>
    <row r="503" spans="2:68" ht="12.75" x14ac:dyDescent="0.2">
      <c r="B503" s="241"/>
      <c r="J503" s="16"/>
      <c r="R503" s="16"/>
      <c r="AA503" s="61"/>
      <c r="AH503" s="16"/>
      <c r="AQ503" s="61"/>
      <c r="AX503" s="16"/>
      <c r="BO503" s="61"/>
      <c r="BP503" s="16"/>
    </row>
    <row r="504" spans="2:68" ht="12.75" x14ac:dyDescent="0.2">
      <c r="B504" s="241"/>
      <c r="J504" s="16"/>
      <c r="R504" s="16"/>
      <c r="AA504" s="61"/>
      <c r="AH504" s="16"/>
      <c r="AQ504" s="61"/>
      <c r="AX504" s="16"/>
      <c r="BO504" s="61"/>
      <c r="BP504" s="16"/>
    </row>
    <row r="505" spans="2:68" ht="12.75" x14ac:dyDescent="0.2">
      <c r="B505" s="241"/>
      <c r="J505" s="16"/>
      <c r="R505" s="16"/>
      <c r="AA505" s="61"/>
      <c r="AH505" s="16"/>
      <c r="AQ505" s="61"/>
      <c r="AX505" s="16"/>
      <c r="BO505" s="61"/>
      <c r="BP505" s="16"/>
    </row>
    <row r="506" spans="2:68" ht="12.75" x14ac:dyDescent="0.2">
      <c r="B506" s="241"/>
      <c r="J506" s="16"/>
      <c r="R506" s="16"/>
      <c r="AA506" s="61"/>
      <c r="AH506" s="16"/>
      <c r="AQ506" s="61"/>
      <c r="AX506" s="16"/>
      <c r="BO506" s="61"/>
      <c r="BP506" s="16"/>
    </row>
    <row r="507" spans="2:68" ht="12.75" x14ac:dyDescent="0.2">
      <c r="B507" s="241"/>
      <c r="J507" s="16"/>
      <c r="R507" s="16"/>
      <c r="AA507" s="61"/>
      <c r="AH507" s="16"/>
      <c r="AQ507" s="61"/>
      <c r="AX507" s="16"/>
      <c r="BO507" s="61"/>
      <c r="BP507" s="16"/>
    </row>
    <row r="508" spans="2:68" ht="12.75" x14ac:dyDescent="0.2">
      <c r="B508" s="241"/>
      <c r="J508" s="16"/>
      <c r="R508" s="16"/>
      <c r="AA508" s="61"/>
      <c r="AH508" s="16"/>
      <c r="AQ508" s="61"/>
      <c r="AX508" s="16"/>
      <c r="BO508" s="61"/>
      <c r="BP508" s="16"/>
    </row>
    <row r="509" spans="2:68" ht="12.75" x14ac:dyDescent="0.2">
      <c r="B509" s="241"/>
      <c r="J509" s="16"/>
      <c r="R509" s="16"/>
      <c r="AA509" s="61"/>
      <c r="AH509" s="16"/>
      <c r="AQ509" s="61"/>
      <c r="AX509" s="16"/>
      <c r="BO509" s="61"/>
      <c r="BP509" s="16"/>
    </row>
    <row r="510" spans="2:68" ht="12.75" x14ac:dyDescent="0.2">
      <c r="B510" s="241"/>
      <c r="J510" s="16"/>
      <c r="R510" s="16"/>
      <c r="AA510" s="61"/>
      <c r="AH510" s="16"/>
      <c r="AQ510" s="61"/>
      <c r="AX510" s="16"/>
      <c r="BO510" s="61"/>
      <c r="BP510" s="16"/>
    </row>
    <row r="511" spans="2:68" ht="12.75" x14ac:dyDescent="0.2">
      <c r="B511" s="241"/>
      <c r="J511" s="16"/>
      <c r="R511" s="16"/>
      <c r="AA511" s="61"/>
      <c r="AH511" s="16"/>
      <c r="AQ511" s="61"/>
      <c r="AX511" s="16"/>
      <c r="BO511" s="61"/>
      <c r="BP511" s="16"/>
    </row>
    <row r="512" spans="2:68" ht="12.75" x14ac:dyDescent="0.2">
      <c r="B512" s="241"/>
      <c r="J512" s="16"/>
      <c r="R512" s="16"/>
      <c r="AA512" s="61"/>
      <c r="AH512" s="16"/>
      <c r="AQ512" s="61"/>
      <c r="AX512" s="16"/>
      <c r="BO512" s="61"/>
      <c r="BP512" s="16"/>
    </row>
    <row r="513" spans="2:68" ht="12.75" x14ac:dyDescent="0.2">
      <c r="B513" s="241"/>
      <c r="J513" s="16"/>
      <c r="R513" s="16"/>
      <c r="AA513" s="61"/>
      <c r="AH513" s="16"/>
      <c r="AQ513" s="61"/>
      <c r="AX513" s="16"/>
      <c r="BO513" s="61"/>
      <c r="BP513" s="16"/>
    </row>
    <row r="514" spans="2:68" ht="12.75" x14ac:dyDescent="0.2">
      <c r="B514" s="241"/>
      <c r="J514" s="16"/>
      <c r="R514" s="16"/>
      <c r="AA514" s="61"/>
      <c r="AH514" s="16"/>
      <c r="AQ514" s="61"/>
      <c r="AX514" s="16"/>
      <c r="BO514" s="61"/>
      <c r="BP514" s="16"/>
    </row>
    <row r="515" spans="2:68" ht="12.75" x14ac:dyDescent="0.2">
      <c r="B515" s="241"/>
      <c r="J515" s="16"/>
      <c r="R515" s="16"/>
      <c r="AA515" s="61"/>
      <c r="AH515" s="16"/>
      <c r="AQ515" s="61"/>
      <c r="AX515" s="16"/>
      <c r="BO515" s="61"/>
      <c r="BP515" s="16"/>
    </row>
    <row r="516" spans="2:68" ht="12.75" x14ac:dyDescent="0.2">
      <c r="B516" s="241"/>
      <c r="J516" s="16"/>
      <c r="R516" s="16"/>
      <c r="AA516" s="61"/>
      <c r="AH516" s="16"/>
      <c r="AQ516" s="61"/>
      <c r="AX516" s="16"/>
      <c r="BO516" s="61"/>
      <c r="BP516" s="16"/>
    </row>
    <row r="517" spans="2:68" ht="12.75" x14ac:dyDescent="0.2">
      <c r="B517" s="241"/>
      <c r="J517" s="16"/>
      <c r="R517" s="16"/>
      <c r="AA517" s="61"/>
      <c r="AH517" s="16"/>
      <c r="AQ517" s="61"/>
      <c r="AX517" s="16"/>
      <c r="BO517" s="61"/>
      <c r="BP517" s="16"/>
    </row>
    <row r="518" spans="2:68" ht="12.75" x14ac:dyDescent="0.2">
      <c r="B518" s="241"/>
      <c r="J518" s="16"/>
      <c r="R518" s="16"/>
      <c r="AA518" s="61"/>
      <c r="AH518" s="16"/>
      <c r="AQ518" s="61"/>
      <c r="AX518" s="16"/>
      <c r="BO518" s="61"/>
      <c r="BP518" s="16"/>
    </row>
    <row r="519" spans="2:68" ht="12.75" x14ac:dyDescent="0.2">
      <c r="B519" s="241"/>
      <c r="J519" s="16"/>
      <c r="R519" s="16"/>
      <c r="AA519" s="61"/>
      <c r="AH519" s="16"/>
      <c r="AQ519" s="61"/>
      <c r="AX519" s="16"/>
      <c r="BO519" s="61"/>
      <c r="BP519" s="16"/>
    </row>
    <row r="520" spans="2:68" ht="12.75" x14ac:dyDescent="0.2">
      <c r="B520" s="241"/>
      <c r="J520" s="16"/>
      <c r="R520" s="16"/>
      <c r="AA520" s="61"/>
      <c r="AH520" s="16"/>
      <c r="AQ520" s="61"/>
      <c r="AX520" s="16"/>
      <c r="BO520" s="61"/>
      <c r="BP520" s="16"/>
    </row>
    <row r="521" spans="2:68" ht="12.75" x14ac:dyDescent="0.2">
      <c r="B521" s="241"/>
      <c r="J521" s="16"/>
      <c r="R521" s="16"/>
      <c r="AA521" s="61"/>
      <c r="AH521" s="16"/>
      <c r="AQ521" s="61"/>
      <c r="AX521" s="16"/>
      <c r="BO521" s="61"/>
      <c r="BP521" s="16"/>
    </row>
    <row r="522" spans="2:68" ht="12.75" x14ac:dyDescent="0.2">
      <c r="B522" s="241"/>
      <c r="J522" s="16"/>
      <c r="R522" s="16"/>
      <c r="AA522" s="61"/>
      <c r="AH522" s="16"/>
      <c r="AQ522" s="61"/>
      <c r="AX522" s="16"/>
      <c r="BO522" s="61"/>
      <c r="BP522" s="16"/>
    </row>
    <row r="523" spans="2:68" ht="12.75" x14ac:dyDescent="0.2">
      <c r="B523" s="241"/>
      <c r="J523" s="16"/>
      <c r="R523" s="16"/>
      <c r="AA523" s="61"/>
      <c r="AH523" s="16"/>
      <c r="AQ523" s="61"/>
      <c r="AX523" s="16"/>
      <c r="BO523" s="61"/>
      <c r="BP523" s="16"/>
    </row>
    <row r="524" spans="2:68" ht="12.75" x14ac:dyDescent="0.2">
      <c r="B524" s="241"/>
      <c r="J524" s="16"/>
      <c r="R524" s="16"/>
      <c r="AA524" s="61"/>
      <c r="AH524" s="16"/>
      <c r="AQ524" s="61"/>
      <c r="AX524" s="16"/>
      <c r="BO524" s="61"/>
      <c r="BP524" s="16"/>
    </row>
    <row r="525" spans="2:68" ht="12.75" x14ac:dyDescent="0.2">
      <c r="B525" s="241"/>
      <c r="J525" s="16"/>
      <c r="R525" s="16"/>
      <c r="AA525" s="61"/>
      <c r="AH525" s="16"/>
      <c r="AQ525" s="61"/>
      <c r="AX525" s="16"/>
      <c r="BO525" s="61"/>
      <c r="BP525" s="16"/>
    </row>
    <row r="526" spans="2:68" ht="12.75" x14ac:dyDescent="0.2">
      <c r="B526" s="241"/>
      <c r="J526" s="16"/>
      <c r="R526" s="16"/>
      <c r="AA526" s="61"/>
      <c r="AH526" s="16"/>
      <c r="AQ526" s="61"/>
      <c r="AX526" s="16"/>
      <c r="BO526" s="61"/>
      <c r="BP526" s="16"/>
    </row>
    <row r="527" spans="2:68" ht="12.75" x14ac:dyDescent="0.2">
      <c r="B527" s="241"/>
      <c r="J527" s="16"/>
      <c r="R527" s="16"/>
      <c r="AA527" s="61"/>
      <c r="AH527" s="16"/>
      <c r="AQ527" s="61"/>
      <c r="AX527" s="16"/>
      <c r="BO527" s="61"/>
      <c r="BP527" s="16"/>
    </row>
    <row r="528" spans="2:68" ht="12.75" x14ac:dyDescent="0.2">
      <c r="B528" s="241"/>
      <c r="J528" s="16"/>
      <c r="R528" s="16"/>
      <c r="AA528" s="61"/>
      <c r="AH528" s="16"/>
      <c r="AQ528" s="61"/>
      <c r="AX528" s="16"/>
      <c r="BO528" s="61"/>
      <c r="BP528" s="16"/>
    </row>
    <row r="529" spans="2:68" ht="12.75" x14ac:dyDescent="0.2">
      <c r="B529" s="241"/>
      <c r="J529" s="16"/>
      <c r="R529" s="16"/>
      <c r="AA529" s="61"/>
      <c r="AH529" s="16"/>
      <c r="AQ529" s="61"/>
      <c r="AX529" s="16"/>
      <c r="BO529" s="61"/>
      <c r="BP529" s="16"/>
    </row>
    <row r="530" spans="2:68" ht="12.75" x14ac:dyDescent="0.2">
      <c r="B530" s="241"/>
      <c r="J530" s="16"/>
      <c r="R530" s="16"/>
      <c r="AA530" s="61"/>
      <c r="AH530" s="16"/>
      <c r="AQ530" s="61"/>
      <c r="AX530" s="16"/>
      <c r="BO530" s="61"/>
      <c r="BP530" s="16"/>
    </row>
    <row r="531" spans="2:68" ht="12.75" x14ac:dyDescent="0.2">
      <c r="B531" s="241"/>
      <c r="J531" s="16"/>
      <c r="R531" s="16"/>
      <c r="AA531" s="61"/>
      <c r="AH531" s="16"/>
      <c r="AQ531" s="61"/>
      <c r="AX531" s="16"/>
      <c r="BO531" s="61"/>
      <c r="BP531" s="16"/>
    </row>
    <row r="532" spans="2:68" ht="12.75" x14ac:dyDescent="0.2">
      <c r="B532" s="241"/>
      <c r="J532" s="16"/>
      <c r="R532" s="16"/>
      <c r="AA532" s="61"/>
      <c r="AH532" s="16"/>
      <c r="AQ532" s="61"/>
      <c r="AX532" s="16"/>
      <c r="BO532" s="61"/>
      <c r="BP532" s="16"/>
    </row>
    <row r="533" spans="2:68" ht="12.75" x14ac:dyDescent="0.2">
      <c r="B533" s="241"/>
      <c r="J533" s="16"/>
      <c r="R533" s="16"/>
      <c r="AA533" s="61"/>
      <c r="AH533" s="16"/>
      <c r="AQ533" s="61"/>
      <c r="AX533" s="16"/>
      <c r="BO533" s="61"/>
      <c r="BP533" s="16"/>
    </row>
    <row r="534" spans="2:68" ht="12.75" x14ac:dyDescent="0.2">
      <c r="B534" s="241"/>
      <c r="J534" s="16"/>
      <c r="R534" s="16"/>
      <c r="AA534" s="61"/>
      <c r="AH534" s="16"/>
      <c r="AQ534" s="61"/>
      <c r="AX534" s="16"/>
      <c r="BO534" s="61"/>
      <c r="BP534" s="16"/>
    </row>
    <row r="535" spans="2:68" ht="12.75" x14ac:dyDescent="0.2">
      <c r="B535" s="241"/>
      <c r="J535" s="16"/>
      <c r="R535" s="16"/>
      <c r="AA535" s="61"/>
      <c r="AH535" s="16"/>
      <c r="AQ535" s="61"/>
      <c r="AX535" s="16"/>
      <c r="BO535" s="61"/>
      <c r="BP535" s="16"/>
    </row>
    <row r="536" spans="2:68" ht="12.75" x14ac:dyDescent="0.2">
      <c r="B536" s="241"/>
      <c r="J536" s="16"/>
      <c r="R536" s="16"/>
      <c r="AA536" s="61"/>
      <c r="AH536" s="16"/>
      <c r="AQ536" s="61"/>
      <c r="AX536" s="16"/>
      <c r="BO536" s="61"/>
      <c r="BP536" s="16"/>
    </row>
    <row r="537" spans="2:68" ht="12.75" x14ac:dyDescent="0.2">
      <c r="B537" s="241"/>
      <c r="J537" s="16"/>
      <c r="R537" s="16"/>
      <c r="AA537" s="61"/>
      <c r="AH537" s="16"/>
      <c r="AQ537" s="61"/>
      <c r="AX537" s="16"/>
      <c r="BO537" s="61"/>
      <c r="BP537" s="16"/>
    </row>
    <row r="538" spans="2:68" ht="12.75" x14ac:dyDescent="0.2">
      <c r="B538" s="241"/>
      <c r="J538" s="16"/>
      <c r="R538" s="16"/>
      <c r="AA538" s="61"/>
      <c r="AH538" s="16"/>
      <c r="AQ538" s="61"/>
      <c r="AX538" s="16"/>
      <c r="BO538" s="61"/>
      <c r="BP538" s="16"/>
    </row>
    <row r="539" spans="2:68" ht="12.75" x14ac:dyDescent="0.2">
      <c r="B539" s="241"/>
      <c r="J539" s="16"/>
      <c r="R539" s="16"/>
      <c r="AA539" s="61"/>
      <c r="AH539" s="16"/>
      <c r="AQ539" s="61"/>
      <c r="AX539" s="16"/>
      <c r="BO539" s="61"/>
      <c r="BP539" s="16"/>
    </row>
    <row r="540" spans="2:68" ht="12.75" x14ac:dyDescent="0.2">
      <c r="B540" s="241"/>
      <c r="J540" s="16"/>
      <c r="R540" s="16"/>
      <c r="AA540" s="61"/>
      <c r="AH540" s="16"/>
      <c r="AQ540" s="61"/>
      <c r="AX540" s="16"/>
      <c r="BO540" s="61"/>
      <c r="BP540" s="16"/>
    </row>
    <row r="541" spans="2:68" ht="12.75" x14ac:dyDescent="0.2">
      <c r="B541" s="241"/>
      <c r="J541" s="16"/>
      <c r="R541" s="16"/>
      <c r="AA541" s="61"/>
      <c r="AH541" s="16"/>
      <c r="AQ541" s="61"/>
      <c r="AX541" s="16"/>
      <c r="BO541" s="61"/>
      <c r="BP541" s="16"/>
    </row>
    <row r="542" spans="2:68" ht="12.75" x14ac:dyDescent="0.2">
      <c r="B542" s="241"/>
      <c r="J542" s="16"/>
      <c r="R542" s="16"/>
      <c r="AA542" s="61"/>
      <c r="AH542" s="16"/>
      <c r="AQ542" s="61"/>
      <c r="AX542" s="16"/>
      <c r="BO542" s="61"/>
      <c r="BP542" s="16"/>
    </row>
    <row r="543" spans="2:68" ht="12.75" x14ac:dyDescent="0.2">
      <c r="B543" s="241"/>
      <c r="J543" s="16"/>
      <c r="R543" s="16"/>
      <c r="AA543" s="61"/>
      <c r="AH543" s="16"/>
      <c r="AQ543" s="61"/>
      <c r="AX543" s="16"/>
      <c r="BO543" s="61"/>
      <c r="BP543" s="16"/>
    </row>
    <row r="544" spans="2:68" ht="12.75" x14ac:dyDescent="0.2">
      <c r="B544" s="241"/>
      <c r="J544" s="16"/>
      <c r="R544" s="16"/>
      <c r="AA544" s="61"/>
      <c r="AH544" s="16"/>
      <c r="AQ544" s="61"/>
      <c r="AX544" s="16"/>
      <c r="BO544" s="61"/>
      <c r="BP544" s="16"/>
    </row>
    <row r="545" spans="2:68" ht="12.75" x14ac:dyDescent="0.2">
      <c r="B545" s="241"/>
      <c r="J545" s="16"/>
      <c r="R545" s="16"/>
      <c r="AA545" s="61"/>
      <c r="AH545" s="16"/>
      <c r="AQ545" s="61"/>
      <c r="AX545" s="16"/>
      <c r="BO545" s="61"/>
      <c r="BP545" s="16"/>
    </row>
    <row r="546" spans="2:68" ht="12.75" x14ac:dyDescent="0.2">
      <c r="B546" s="241"/>
      <c r="J546" s="16"/>
      <c r="R546" s="16"/>
      <c r="AA546" s="61"/>
      <c r="AH546" s="16"/>
      <c r="AQ546" s="61"/>
      <c r="AX546" s="16"/>
      <c r="BO546" s="61"/>
      <c r="BP546" s="16"/>
    </row>
    <row r="547" spans="2:68" ht="12.75" x14ac:dyDescent="0.2">
      <c r="B547" s="241"/>
      <c r="J547" s="16"/>
      <c r="R547" s="16"/>
      <c r="AA547" s="61"/>
      <c r="AH547" s="16"/>
      <c r="AQ547" s="61"/>
      <c r="AX547" s="16"/>
      <c r="BO547" s="61"/>
      <c r="BP547" s="16"/>
    </row>
    <row r="548" spans="2:68" ht="12.75" x14ac:dyDescent="0.2">
      <c r="B548" s="241"/>
      <c r="J548" s="16"/>
      <c r="R548" s="16"/>
      <c r="AA548" s="61"/>
      <c r="AH548" s="16"/>
      <c r="AQ548" s="61"/>
      <c r="AX548" s="16"/>
      <c r="BO548" s="61"/>
      <c r="BP548" s="16"/>
    </row>
    <row r="549" spans="2:68" ht="12.75" x14ac:dyDescent="0.2">
      <c r="B549" s="241"/>
      <c r="J549" s="16"/>
      <c r="R549" s="16"/>
      <c r="AA549" s="61"/>
      <c r="AH549" s="16"/>
      <c r="AQ549" s="61"/>
      <c r="AX549" s="16"/>
      <c r="BO549" s="61"/>
      <c r="BP549" s="16"/>
    </row>
    <row r="550" spans="2:68" ht="12.75" x14ac:dyDescent="0.2">
      <c r="B550" s="241"/>
      <c r="J550" s="16"/>
      <c r="R550" s="16"/>
      <c r="AA550" s="61"/>
      <c r="AH550" s="16"/>
      <c r="AQ550" s="61"/>
      <c r="AX550" s="16"/>
      <c r="BO550" s="61"/>
      <c r="BP550" s="16"/>
    </row>
    <row r="551" spans="2:68" ht="12.75" x14ac:dyDescent="0.2">
      <c r="B551" s="241"/>
      <c r="J551" s="16"/>
      <c r="R551" s="16"/>
      <c r="AA551" s="61"/>
      <c r="AH551" s="16"/>
      <c r="AQ551" s="61"/>
      <c r="AX551" s="16"/>
      <c r="BO551" s="61"/>
      <c r="BP551" s="16"/>
    </row>
    <row r="552" spans="2:68" ht="12.75" x14ac:dyDescent="0.2">
      <c r="B552" s="241"/>
      <c r="J552" s="16"/>
      <c r="R552" s="16"/>
      <c r="AA552" s="61"/>
      <c r="AH552" s="16"/>
      <c r="AQ552" s="61"/>
      <c r="AX552" s="16"/>
      <c r="BO552" s="61"/>
      <c r="BP552" s="16"/>
    </row>
    <row r="553" spans="2:68" ht="12.75" x14ac:dyDescent="0.2">
      <c r="B553" s="241"/>
      <c r="J553" s="16"/>
      <c r="R553" s="16"/>
      <c r="AA553" s="61"/>
      <c r="AH553" s="16"/>
      <c r="AQ553" s="61"/>
      <c r="AX553" s="16"/>
      <c r="BO553" s="61"/>
      <c r="BP553" s="16"/>
    </row>
    <row r="554" spans="2:68" ht="12.75" x14ac:dyDescent="0.2">
      <c r="B554" s="241"/>
      <c r="J554" s="16"/>
      <c r="R554" s="16"/>
      <c r="AA554" s="61"/>
      <c r="AH554" s="16"/>
      <c r="AQ554" s="61"/>
      <c r="AX554" s="16"/>
      <c r="BO554" s="61"/>
      <c r="BP554" s="16"/>
    </row>
    <row r="555" spans="2:68" ht="12.75" x14ac:dyDescent="0.2">
      <c r="B555" s="241"/>
      <c r="J555" s="16"/>
      <c r="R555" s="16"/>
      <c r="AA555" s="61"/>
      <c r="AH555" s="16"/>
      <c r="AQ555" s="61"/>
      <c r="AX555" s="16"/>
      <c r="BO555" s="61"/>
      <c r="BP555" s="16"/>
    </row>
    <row r="556" spans="2:68" ht="12.75" x14ac:dyDescent="0.2">
      <c r="B556" s="241"/>
      <c r="J556" s="16"/>
      <c r="R556" s="16"/>
      <c r="AA556" s="61"/>
      <c r="AH556" s="16"/>
      <c r="AQ556" s="61"/>
      <c r="AX556" s="16"/>
      <c r="BO556" s="61"/>
      <c r="BP556" s="16"/>
    </row>
    <row r="557" spans="2:68" ht="12.75" x14ac:dyDescent="0.2">
      <c r="B557" s="241"/>
      <c r="J557" s="16"/>
      <c r="R557" s="16"/>
      <c r="AA557" s="61"/>
      <c r="AH557" s="16"/>
      <c r="AQ557" s="61"/>
      <c r="AX557" s="16"/>
      <c r="BO557" s="61"/>
      <c r="BP557" s="16"/>
    </row>
    <row r="558" spans="2:68" ht="12.75" x14ac:dyDescent="0.2">
      <c r="B558" s="241"/>
      <c r="J558" s="16"/>
      <c r="R558" s="16"/>
      <c r="AA558" s="61"/>
      <c r="AH558" s="16"/>
      <c r="AQ558" s="61"/>
      <c r="AX558" s="16"/>
      <c r="BO558" s="61"/>
      <c r="BP558" s="16"/>
    </row>
    <row r="559" spans="2:68" ht="12.75" x14ac:dyDescent="0.2">
      <c r="B559" s="241"/>
      <c r="J559" s="16"/>
      <c r="R559" s="16"/>
      <c r="AA559" s="61"/>
      <c r="AH559" s="16"/>
      <c r="AQ559" s="61"/>
      <c r="AX559" s="16"/>
      <c r="BO559" s="61"/>
      <c r="BP559" s="16"/>
    </row>
    <row r="560" spans="2:68" ht="12.75" x14ac:dyDescent="0.2">
      <c r="B560" s="241"/>
      <c r="J560" s="16"/>
      <c r="R560" s="16"/>
      <c r="AA560" s="61"/>
      <c r="AH560" s="16"/>
      <c r="AQ560" s="61"/>
      <c r="AX560" s="16"/>
      <c r="BO560" s="61"/>
      <c r="BP560" s="16"/>
    </row>
    <row r="561" spans="2:68" ht="12.75" x14ac:dyDescent="0.2">
      <c r="B561" s="241"/>
      <c r="J561" s="16"/>
      <c r="R561" s="16"/>
      <c r="AA561" s="61"/>
      <c r="AH561" s="16"/>
      <c r="AQ561" s="61"/>
      <c r="AX561" s="16"/>
      <c r="BO561" s="61"/>
      <c r="BP561" s="16"/>
    </row>
    <row r="562" spans="2:68" ht="12.75" x14ac:dyDescent="0.2">
      <c r="B562" s="241"/>
      <c r="J562" s="16"/>
      <c r="R562" s="16"/>
      <c r="AA562" s="61"/>
      <c r="AH562" s="16"/>
      <c r="AQ562" s="61"/>
      <c r="AX562" s="16"/>
      <c r="BO562" s="61"/>
      <c r="BP562" s="16"/>
    </row>
    <row r="563" spans="2:68" ht="12.75" x14ac:dyDescent="0.2">
      <c r="B563" s="241"/>
      <c r="J563" s="16"/>
      <c r="R563" s="16"/>
      <c r="AA563" s="61"/>
      <c r="AH563" s="16"/>
      <c r="AQ563" s="61"/>
      <c r="AX563" s="16"/>
      <c r="BO563" s="61"/>
      <c r="BP563" s="16"/>
    </row>
    <row r="564" spans="2:68" ht="12.75" x14ac:dyDescent="0.2">
      <c r="B564" s="241"/>
      <c r="J564" s="16"/>
      <c r="R564" s="16"/>
      <c r="AA564" s="61"/>
      <c r="AH564" s="16"/>
      <c r="AQ564" s="61"/>
      <c r="AX564" s="16"/>
      <c r="BO564" s="61"/>
      <c r="BP564" s="16"/>
    </row>
    <row r="565" spans="2:68" ht="12.75" x14ac:dyDescent="0.2">
      <c r="B565" s="241"/>
      <c r="J565" s="16"/>
      <c r="R565" s="16"/>
      <c r="AA565" s="61"/>
      <c r="AH565" s="16"/>
      <c r="AQ565" s="61"/>
      <c r="AX565" s="16"/>
      <c r="BO565" s="61"/>
      <c r="BP565" s="16"/>
    </row>
    <row r="566" spans="2:68" ht="12.75" x14ac:dyDescent="0.2">
      <c r="B566" s="241"/>
      <c r="J566" s="16"/>
      <c r="R566" s="16"/>
      <c r="AA566" s="61"/>
      <c r="AH566" s="16"/>
      <c r="AQ566" s="61"/>
      <c r="AX566" s="16"/>
      <c r="BO566" s="61"/>
      <c r="BP566" s="16"/>
    </row>
    <row r="567" spans="2:68" ht="12.75" x14ac:dyDescent="0.2">
      <c r="B567" s="241"/>
      <c r="J567" s="16"/>
      <c r="R567" s="16"/>
      <c r="AA567" s="61"/>
      <c r="AH567" s="16"/>
      <c r="AQ567" s="61"/>
      <c r="AX567" s="16"/>
      <c r="BO567" s="61"/>
      <c r="BP567" s="16"/>
    </row>
    <row r="568" spans="2:68" ht="12.75" x14ac:dyDescent="0.2">
      <c r="B568" s="241"/>
      <c r="J568" s="16"/>
      <c r="R568" s="16"/>
      <c r="AA568" s="61"/>
      <c r="AH568" s="16"/>
      <c r="AQ568" s="61"/>
      <c r="AX568" s="16"/>
      <c r="BO568" s="61"/>
      <c r="BP568" s="16"/>
    </row>
    <row r="569" spans="2:68" ht="12.75" x14ac:dyDescent="0.2">
      <c r="B569" s="241"/>
      <c r="J569" s="16"/>
      <c r="R569" s="16"/>
      <c r="AA569" s="61"/>
      <c r="AH569" s="16"/>
      <c r="AQ569" s="61"/>
      <c r="AX569" s="16"/>
      <c r="BO569" s="61"/>
      <c r="BP569" s="16"/>
    </row>
    <row r="570" spans="2:68" ht="12.75" x14ac:dyDescent="0.2">
      <c r="B570" s="241"/>
      <c r="J570" s="16"/>
      <c r="R570" s="16"/>
      <c r="AA570" s="61"/>
      <c r="AH570" s="16"/>
      <c r="AQ570" s="61"/>
      <c r="AX570" s="16"/>
      <c r="BO570" s="61"/>
      <c r="BP570" s="16"/>
    </row>
    <row r="571" spans="2:68" ht="12.75" x14ac:dyDescent="0.2">
      <c r="B571" s="241"/>
      <c r="J571" s="16"/>
      <c r="R571" s="16"/>
      <c r="AA571" s="61"/>
      <c r="AH571" s="16"/>
      <c r="AQ571" s="61"/>
      <c r="AX571" s="16"/>
      <c r="BO571" s="61"/>
      <c r="BP571" s="16"/>
    </row>
    <row r="572" spans="2:68" ht="12.75" x14ac:dyDescent="0.2">
      <c r="B572" s="241"/>
      <c r="J572" s="16"/>
      <c r="R572" s="16"/>
      <c r="AA572" s="61"/>
      <c r="AH572" s="16"/>
      <c r="AQ572" s="61"/>
      <c r="AX572" s="16"/>
      <c r="BO572" s="61"/>
      <c r="BP572" s="16"/>
    </row>
    <row r="573" spans="2:68" ht="12.75" x14ac:dyDescent="0.2">
      <c r="B573" s="241"/>
      <c r="J573" s="16"/>
      <c r="R573" s="16"/>
      <c r="AA573" s="61"/>
      <c r="AH573" s="16"/>
      <c r="AQ573" s="61"/>
      <c r="AX573" s="16"/>
      <c r="BO573" s="61"/>
      <c r="BP573" s="16"/>
    </row>
    <row r="574" spans="2:68" ht="12.75" x14ac:dyDescent="0.2">
      <c r="B574" s="241"/>
      <c r="J574" s="16"/>
      <c r="R574" s="16"/>
      <c r="AA574" s="61"/>
      <c r="AH574" s="16"/>
      <c r="AQ574" s="61"/>
      <c r="AX574" s="16"/>
      <c r="BO574" s="61"/>
      <c r="BP574" s="16"/>
    </row>
    <row r="575" spans="2:68" ht="12.75" x14ac:dyDescent="0.2">
      <c r="B575" s="241"/>
      <c r="J575" s="16"/>
      <c r="R575" s="16"/>
      <c r="AA575" s="61"/>
      <c r="AH575" s="16"/>
      <c r="AQ575" s="61"/>
      <c r="AX575" s="16"/>
      <c r="BO575" s="61"/>
      <c r="BP575" s="16"/>
    </row>
    <row r="576" spans="2:68" ht="12.75" x14ac:dyDescent="0.2">
      <c r="B576" s="241"/>
      <c r="J576" s="16"/>
      <c r="R576" s="16"/>
      <c r="AA576" s="61"/>
      <c r="AH576" s="16"/>
      <c r="AQ576" s="61"/>
      <c r="AX576" s="16"/>
      <c r="BO576" s="61"/>
      <c r="BP576" s="16"/>
    </row>
    <row r="577" spans="2:68" ht="12.75" x14ac:dyDescent="0.2">
      <c r="B577" s="241"/>
      <c r="J577" s="16"/>
      <c r="R577" s="16"/>
      <c r="AA577" s="61"/>
      <c r="AH577" s="16"/>
      <c r="AQ577" s="61"/>
      <c r="AX577" s="16"/>
      <c r="BO577" s="61"/>
      <c r="BP577" s="16"/>
    </row>
    <row r="578" spans="2:68" ht="12.75" x14ac:dyDescent="0.2">
      <c r="B578" s="241"/>
      <c r="J578" s="16"/>
      <c r="R578" s="16"/>
      <c r="AA578" s="61"/>
      <c r="AH578" s="16"/>
      <c r="AQ578" s="61"/>
      <c r="AX578" s="16"/>
      <c r="BO578" s="61"/>
      <c r="BP578" s="16"/>
    </row>
    <row r="579" spans="2:68" ht="12.75" x14ac:dyDescent="0.2">
      <c r="B579" s="241"/>
      <c r="J579" s="16"/>
      <c r="R579" s="16"/>
      <c r="AA579" s="61"/>
      <c r="AH579" s="16"/>
      <c r="AQ579" s="61"/>
      <c r="AX579" s="16"/>
      <c r="BO579" s="61"/>
      <c r="BP579" s="16"/>
    </row>
    <row r="580" spans="2:68" ht="12.75" x14ac:dyDescent="0.2">
      <c r="B580" s="241"/>
      <c r="J580" s="16"/>
      <c r="R580" s="16"/>
      <c r="AA580" s="61"/>
      <c r="AH580" s="16"/>
      <c r="AQ580" s="61"/>
      <c r="AX580" s="16"/>
      <c r="BO580" s="61"/>
      <c r="BP580" s="16"/>
    </row>
    <row r="581" spans="2:68" ht="12.75" x14ac:dyDescent="0.2">
      <c r="B581" s="241"/>
      <c r="J581" s="16"/>
      <c r="R581" s="16"/>
      <c r="AA581" s="61"/>
      <c r="AH581" s="16"/>
      <c r="AQ581" s="61"/>
      <c r="AX581" s="16"/>
      <c r="BO581" s="61"/>
      <c r="BP581" s="16"/>
    </row>
    <row r="582" spans="2:68" ht="12.75" x14ac:dyDescent="0.2">
      <c r="B582" s="241"/>
      <c r="J582" s="16"/>
      <c r="R582" s="16"/>
      <c r="AA582" s="61"/>
      <c r="AH582" s="16"/>
      <c r="AQ582" s="61"/>
      <c r="AX582" s="16"/>
      <c r="BO582" s="61"/>
      <c r="BP582" s="16"/>
    </row>
    <row r="583" spans="2:68" ht="12.75" x14ac:dyDescent="0.2">
      <c r="B583" s="241"/>
      <c r="J583" s="16"/>
      <c r="R583" s="16"/>
      <c r="AA583" s="61"/>
      <c r="AH583" s="16"/>
      <c r="AQ583" s="61"/>
      <c r="AX583" s="16"/>
      <c r="BO583" s="61"/>
      <c r="BP583" s="16"/>
    </row>
    <row r="584" spans="2:68" ht="12.75" x14ac:dyDescent="0.2">
      <c r="B584" s="241"/>
      <c r="J584" s="16"/>
      <c r="R584" s="16"/>
      <c r="AA584" s="61"/>
      <c r="AH584" s="16"/>
      <c r="AQ584" s="61"/>
      <c r="AX584" s="16"/>
      <c r="BO584" s="61"/>
      <c r="BP584" s="16"/>
    </row>
    <row r="585" spans="2:68" ht="12.75" x14ac:dyDescent="0.2">
      <c r="B585" s="241"/>
      <c r="J585" s="16"/>
      <c r="R585" s="16"/>
      <c r="AA585" s="61"/>
      <c r="AH585" s="16"/>
      <c r="AQ585" s="61"/>
      <c r="AX585" s="16"/>
      <c r="BO585" s="61"/>
      <c r="BP585" s="16"/>
    </row>
    <row r="586" spans="2:68" ht="12.75" x14ac:dyDescent="0.2">
      <c r="B586" s="241"/>
      <c r="J586" s="16"/>
      <c r="R586" s="16"/>
      <c r="AA586" s="61"/>
      <c r="AH586" s="16"/>
      <c r="AQ586" s="61"/>
      <c r="AX586" s="16"/>
      <c r="BO586" s="61"/>
      <c r="BP586" s="16"/>
    </row>
    <row r="587" spans="2:68" ht="12.75" x14ac:dyDescent="0.2">
      <c r="B587" s="241"/>
      <c r="J587" s="16"/>
      <c r="R587" s="16"/>
      <c r="AA587" s="61"/>
      <c r="AH587" s="16"/>
      <c r="AQ587" s="61"/>
      <c r="AX587" s="16"/>
      <c r="BO587" s="61"/>
      <c r="BP587" s="16"/>
    </row>
    <row r="588" spans="2:68" ht="12.75" x14ac:dyDescent="0.2">
      <c r="B588" s="241"/>
      <c r="J588" s="16"/>
      <c r="R588" s="16"/>
      <c r="AA588" s="61"/>
      <c r="AH588" s="16"/>
      <c r="AQ588" s="61"/>
      <c r="AX588" s="16"/>
      <c r="BO588" s="61"/>
      <c r="BP588" s="16"/>
    </row>
    <row r="589" spans="2:68" ht="12.75" x14ac:dyDescent="0.2">
      <c r="B589" s="241"/>
      <c r="J589" s="16"/>
      <c r="R589" s="16"/>
      <c r="AA589" s="61"/>
      <c r="AH589" s="16"/>
      <c r="AQ589" s="61"/>
      <c r="AX589" s="16"/>
      <c r="BO589" s="61"/>
      <c r="BP589" s="16"/>
    </row>
    <row r="590" spans="2:68" ht="12.75" x14ac:dyDescent="0.2">
      <c r="B590" s="241"/>
      <c r="J590" s="16"/>
      <c r="R590" s="16"/>
      <c r="AA590" s="61"/>
      <c r="AH590" s="16"/>
      <c r="AQ590" s="61"/>
      <c r="AX590" s="16"/>
      <c r="BO590" s="61"/>
      <c r="BP590" s="16"/>
    </row>
    <row r="591" spans="2:68" ht="12.75" x14ac:dyDescent="0.2">
      <c r="B591" s="241"/>
      <c r="J591" s="16"/>
      <c r="R591" s="16"/>
      <c r="AA591" s="61"/>
      <c r="AH591" s="16"/>
      <c r="AQ591" s="61"/>
      <c r="AX591" s="16"/>
      <c r="BO591" s="61"/>
      <c r="BP591" s="16"/>
    </row>
    <row r="592" spans="2:68" ht="12.75" x14ac:dyDescent="0.2">
      <c r="B592" s="241"/>
      <c r="J592" s="16"/>
      <c r="R592" s="16"/>
      <c r="AA592" s="61"/>
      <c r="AH592" s="16"/>
      <c r="AQ592" s="61"/>
      <c r="AX592" s="16"/>
      <c r="BO592" s="61"/>
      <c r="BP592" s="16"/>
    </row>
    <row r="593" spans="2:68" ht="12.75" x14ac:dyDescent="0.2">
      <c r="B593" s="241"/>
      <c r="J593" s="16"/>
      <c r="R593" s="16"/>
      <c r="AA593" s="61"/>
      <c r="AH593" s="16"/>
      <c r="AQ593" s="61"/>
      <c r="AX593" s="16"/>
      <c r="BO593" s="61"/>
      <c r="BP593" s="16"/>
    </row>
    <row r="594" spans="2:68" ht="12.75" x14ac:dyDescent="0.2">
      <c r="B594" s="241"/>
      <c r="J594" s="16"/>
      <c r="R594" s="16"/>
      <c r="AA594" s="61"/>
      <c r="AH594" s="16"/>
      <c r="AQ594" s="61"/>
      <c r="AX594" s="16"/>
      <c r="BO594" s="61"/>
      <c r="BP594" s="16"/>
    </row>
    <row r="595" spans="2:68" ht="12.75" x14ac:dyDescent="0.2">
      <c r="B595" s="241"/>
      <c r="J595" s="16"/>
      <c r="R595" s="16"/>
      <c r="AA595" s="61"/>
      <c r="AH595" s="16"/>
      <c r="AQ595" s="61"/>
      <c r="AX595" s="16"/>
      <c r="BO595" s="61"/>
      <c r="BP595" s="16"/>
    </row>
    <row r="596" spans="2:68" ht="12.75" x14ac:dyDescent="0.2">
      <c r="B596" s="241"/>
      <c r="J596" s="16"/>
      <c r="R596" s="16"/>
      <c r="AA596" s="61"/>
      <c r="AH596" s="16"/>
      <c r="AQ596" s="61"/>
      <c r="AX596" s="16"/>
      <c r="BO596" s="61"/>
      <c r="BP596" s="16"/>
    </row>
    <row r="597" spans="2:68" ht="12.75" x14ac:dyDescent="0.2">
      <c r="B597" s="241"/>
      <c r="J597" s="16"/>
      <c r="R597" s="16"/>
      <c r="AA597" s="61"/>
      <c r="AH597" s="16"/>
      <c r="AQ597" s="61"/>
      <c r="AX597" s="16"/>
      <c r="BO597" s="61"/>
      <c r="BP597" s="16"/>
    </row>
    <row r="598" spans="2:68" ht="12.75" x14ac:dyDescent="0.2">
      <c r="B598" s="241"/>
      <c r="J598" s="16"/>
      <c r="R598" s="16"/>
      <c r="AA598" s="61"/>
      <c r="AH598" s="16"/>
      <c r="AQ598" s="61"/>
      <c r="AX598" s="16"/>
      <c r="BO598" s="61"/>
      <c r="BP598" s="16"/>
    </row>
    <row r="599" spans="2:68" ht="12.75" x14ac:dyDescent="0.2">
      <c r="B599" s="241"/>
      <c r="J599" s="16"/>
      <c r="R599" s="16"/>
      <c r="AA599" s="61"/>
      <c r="AH599" s="16"/>
      <c r="AQ599" s="61"/>
      <c r="AX599" s="16"/>
      <c r="BO599" s="61"/>
      <c r="BP599" s="16"/>
    </row>
    <row r="600" spans="2:68" ht="12.75" x14ac:dyDescent="0.2">
      <c r="B600" s="241"/>
      <c r="J600" s="16"/>
      <c r="R600" s="16"/>
      <c r="AA600" s="61"/>
      <c r="AH600" s="16"/>
      <c r="AQ600" s="61"/>
      <c r="AX600" s="16"/>
      <c r="BO600" s="61"/>
      <c r="BP600" s="16"/>
    </row>
    <row r="601" spans="2:68" ht="12.75" x14ac:dyDescent="0.2">
      <c r="B601" s="241"/>
      <c r="J601" s="16"/>
      <c r="R601" s="16"/>
      <c r="AA601" s="61"/>
      <c r="AH601" s="16"/>
      <c r="AQ601" s="61"/>
      <c r="AX601" s="16"/>
      <c r="BO601" s="61"/>
      <c r="BP601" s="16"/>
    </row>
    <row r="602" spans="2:68" ht="12.75" x14ac:dyDescent="0.2">
      <c r="B602" s="241"/>
      <c r="J602" s="16"/>
      <c r="R602" s="16"/>
      <c r="AA602" s="61"/>
      <c r="AH602" s="16"/>
      <c r="AQ602" s="61"/>
      <c r="AX602" s="16"/>
      <c r="BO602" s="61"/>
      <c r="BP602" s="16"/>
    </row>
    <row r="603" spans="2:68" ht="12.75" x14ac:dyDescent="0.2">
      <c r="B603" s="241"/>
      <c r="J603" s="16"/>
      <c r="R603" s="16"/>
      <c r="AA603" s="61"/>
      <c r="AH603" s="16"/>
      <c r="AQ603" s="61"/>
      <c r="AX603" s="16"/>
      <c r="BO603" s="61"/>
      <c r="BP603" s="16"/>
    </row>
    <row r="604" spans="2:68" ht="12.75" x14ac:dyDescent="0.2">
      <c r="B604" s="241"/>
      <c r="J604" s="16"/>
      <c r="R604" s="16"/>
      <c r="AA604" s="61"/>
      <c r="AH604" s="16"/>
      <c r="AQ604" s="61"/>
      <c r="AX604" s="16"/>
      <c r="BO604" s="61"/>
      <c r="BP604" s="16"/>
    </row>
    <row r="605" spans="2:68" ht="12.75" x14ac:dyDescent="0.2">
      <c r="B605" s="241"/>
      <c r="J605" s="16"/>
      <c r="R605" s="16"/>
      <c r="AA605" s="61"/>
      <c r="AH605" s="16"/>
      <c r="AQ605" s="61"/>
      <c r="AX605" s="16"/>
      <c r="BO605" s="61"/>
      <c r="BP605" s="16"/>
    </row>
    <row r="606" spans="2:68" ht="12.75" x14ac:dyDescent="0.2">
      <c r="B606" s="241"/>
      <c r="J606" s="16"/>
      <c r="R606" s="16"/>
      <c r="AA606" s="61"/>
      <c r="AH606" s="16"/>
      <c r="AQ606" s="61"/>
      <c r="AX606" s="16"/>
      <c r="BO606" s="61"/>
      <c r="BP606" s="16"/>
    </row>
    <row r="607" spans="2:68" ht="12.75" x14ac:dyDescent="0.2">
      <c r="B607" s="241"/>
      <c r="J607" s="16"/>
      <c r="R607" s="16"/>
      <c r="AA607" s="61"/>
      <c r="AH607" s="16"/>
      <c r="AQ607" s="61"/>
      <c r="AX607" s="16"/>
      <c r="BO607" s="61"/>
      <c r="BP607" s="16"/>
    </row>
    <row r="608" spans="2:68" ht="12.75" x14ac:dyDescent="0.2">
      <c r="B608" s="241"/>
      <c r="J608" s="16"/>
      <c r="R608" s="16"/>
      <c r="AA608" s="61"/>
      <c r="AH608" s="16"/>
      <c r="AQ608" s="61"/>
      <c r="AX608" s="16"/>
      <c r="BO608" s="61"/>
      <c r="BP608" s="16"/>
    </row>
    <row r="609" spans="2:68" ht="12.75" x14ac:dyDescent="0.2">
      <c r="B609" s="241"/>
      <c r="J609" s="16"/>
      <c r="R609" s="16"/>
      <c r="AA609" s="61"/>
      <c r="AH609" s="16"/>
      <c r="AQ609" s="61"/>
      <c r="AX609" s="16"/>
      <c r="BO609" s="61"/>
      <c r="BP609" s="16"/>
    </row>
    <row r="610" spans="2:68" ht="12.75" x14ac:dyDescent="0.2">
      <c r="B610" s="241"/>
      <c r="J610" s="16"/>
      <c r="R610" s="16"/>
      <c r="AA610" s="61"/>
      <c r="AH610" s="16"/>
      <c r="AQ610" s="61"/>
      <c r="AX610" s="16"/>
      <c r="BO610" s="61"/>
      <c r="BP610" s="16"/>
    </row>
    <row r="611" spans="2:68" ht="12.75" x14ac:dyDescent="0.2">
      <c r="B611" s="241"/>
      <c r="J611" s="16"/>
      <c r="R611" s="16"/>
      <c r="AA611" s="61"/>
      <c r="AH611" s="16"/>
      <c r="AQ611" s="61"/>
      <c r="AX611" s="16"/>
      <c r="BO611" s="61"/>
      <c r="BP611" s="16"/>
    </row>
    <row r="612" spans="2:68" ht="12.75" x14ac:dyDescent="0.2">
      <c r="B612" s="241"/>
      <c r="J612" s="16"/>
      <c r="R612" s="16"/>
      <c r="AA612" s="61"/>
      <c r="AH612" s="16"/>
      <c r="AQ612" s="61"/>
      <c r="AX612" s="16"/>
      <c r="BO612" s="61"/>
      <c r="BP612" s="16"/>
    </row>
    <row r="613" spans="2:68" ht="12.75" x14ac:dyDescent="0.2">
      <c r="B613" s="241"/>
      <c r="J613" s="16"/>
      <c r="R613" s="16"/>
      <c r="AA613" s="61"/>
      <c r="AH613" s="16"/>
      <c r="AQ613" s="61"/>
      <c r="AX613" s="16"/>
      <c r="BO613" s="61"/>
      <c r="BP613" s="16"/>
    </row>
    <row r="614" spans="2:68" ht="12.75" x14ac:dyDescent="0.2">
      <c r="B614" s="241"/>
      <c r="J614" s="16"/>
      <c r="R614" s="16"/>
      <c r="AA614" s="61"/>
      <c r="AH614" s="16"/>
      <c r="AQ614" s="61"/>
      <c r="AX614" s="16"/>
      <c r="BO614" s="61"/>
      <c r="BP614" s="16"/>
    </row>
    <row r="615" spans="2:68" ht="12.75" x14ac:dyDescent="0.2">
      <c r="B615" s="241"/>
      <c r="J615" s="16"/>
      <c r="R615" s="16"/>
      <c r="AA615" s="61"/>
      <c r="AH615" s="16"/>
      <c r="AQ615" s="61"/>
      <c r="AX615" s="16"/>
      <c r="BO615" s="61"/>
      <c r="BP615" s="16"/>
    </row>
    <row r="616" spans="2:68" ht="12.75" x14ac:dyDescent="0.2">
      <c r="B616" s="241"/>
      <c r="J616" s="16"/>
      <c r="R616" s="16"/>
      <c r="AA616" s="61"/>
      <c r="AH616" s="16"/>
      <c r="AQ616" s="61"/>
      <c r="AX616" s="16"/>
      <c r="BO616" s="61"/>
      <c r="BP616" s="16"/>
    </row>
    <row r="617" spans="2:68" ht="12.75" x14ac:dyDescent="0.2">
      <c r="B617" s="241"/>
      <c r="J617" s="16"/>
      <c r="R617" s="16"/>
      <c r="AA617" s="61"/>
      <c r="AH617" s="16"/>
      <c r="AQ617" s="61"/>
      <c r="AX617" s="16"/>
      <c r="BO617" s="61"/>
      <c r="BP617" s="16"/>
    </row>
    <row r="618" spans="2:68" ht="12.75" x14ac:dyDescent="0.2">
      <c r="B618" s="241"/>
      <c r="J618" s="16"/>
      <c r="R618" s="16"/>
      <c r="AA618" s="61"/>
      <c r="AH618" s="16"/>
      <c r="AQ618" s="61"/>
      <c r="AX618" s="16"/>
      <c r="BO618" s="61"/>
      <c r="BP618" s="16"/>
    </row>
    <row r="619" spans="2:68" ht="12.75" x14ac:dyDescent="0.2">
      <c r="B619" s="241"/>
      <c r="J619" s="16"/>
      <c r="R619" s="16"/>
      <c r="AA619" s="61"/>
      <c r="AH619" s="16"/>
      <c r="AQ619" s="61"/>
      <c r="AX619" s="16"/>
      <c r="BO619" s="61"/>
      <c r="BP619" s="16"/>
    </row>
    <row r="620" spans="2:68" ht="12.75" x14ac:dyDescent="0.2">
      <c r="B620" s="241"/>
      <c r="J620" s="16"/>
      <c r="R620" s="16"/>
      <c r="AA620" s="61"/>
      <c r="AH620" s="16"/>
      <c r="AQ620" s="61"/>
      <c r="AX620" s="16"/>
      <c r="BO620" s="61"/>
      <c r="BP620" s="16"/>
    </row>
    <row r="621" spans="2:68" ht="12.75" x14ac:dyDescent="0.2">
      <c r="B621" s="241"/>
      <c r="J621" s="16"/>
      <c r="R621" s="16"/>
      <c r="AA621" s="61"/>
      <c r="AH621" s="16"/>
      <c r="AQ621" s="61"/>
      <c r="AX621" s="16"/>
      <c r="BO621" s="61"/>
      <c r="BP621" s="16"/>
    </row>
    <row r="622" spans="2:68" ht="12.75" x14ac:dyDescent="0.2">
      <c r="B622" s="241"/>
      <c r="J622" s="16"/>
      <c r="R622" s="16"/>
      <c r="AA622" s="61"/>
      <c r="AH622" s="16"/>
      <c r="AQ622" s="61"/>
      <c r="AX622" s="16"/>
      <c r="BO622" s="61"/>
      <c r="BP622" s="16"/>
    </row>
    <row r="623" spans="2:68" ht="12.75" x14ac:dyDescent="0.2">
      <c r="B623" s="241"/>
      <c r="J623" s="16"/>
      <c r="R623" s="16"/>
      <c r="AA623" s="61"/>
      <c r="AH623" s="16"/>
      <c r="AQ623" s="61"/>
      <c r="AX623" s="16"/>
      <c r="BO623" s="61"/>
      <c r="BP623" s="16"/>
    </row>
    <row r="624" spans="2:68" ht="12.75" x14ac:dyDescent="0.2">
      <c r="B624" s="241"/>
      <c r="J624" s="16"/>
      <c r="R624" s="16"/>
      <c r="AA624" s="61"/>
      <c r="AH624" s="16"/>
      <c r="AQ624" s="61"/>
      <c r="AX624" s="16"/>
      <c r="BO624" s="61"/>
      <c r="BP624" s="16"/>
    </row>
    <row r="625" spans="2:68" ht="12.75" x14ac:dyDescent="0.2">
      <c r="B625" s="241"/>
      <c r="J625" s="16"/>
      <c r="R625" s="16"/>
      <c r="AA625" s="61"/>
      <c r="AH625" s="16"/>
      <c r="AQ625" s="61"/>
      <c r="AX625" s="16"/>
      <c r="BO625" s="61"/>
      <c r="BP625" s="16"/>
    </row>
    <row r="626" spans="2:68" ht="12.75" x14ac:dyDescent="0.2">
      <c r="B626" s="241"/>
      <c r="J626" s="16"/>
      <c r="R626" s="16"/>
      <c r="AA626" s="61"/>
      <c r="AH626" s="16"/>
      <c r="AQ626" s="61"/>
      <c r="AX626" s="16"/>
      <c r="BO626" s="61"/>
      <c r="BP626" s="16"/>
    </row>
    <row r="627" spans="2:68" ht="12.75" x14ac:dyDescent="0.2">
      <c r="B627" s="241"/>
      <c r="J627" s="16"/>
      <c r="R627" s="16"/>
      <c r="AA627" s="61"/>
      <c r="AH627" s="16"/>
      <c r="AQ627" s="61"/>
      <c r="AX627" s="16"/>
      <c r="BO627" s="61"/>
      <c r="BP627" s="16"/>
    </row>
    <row r="628" spans="2:68" ht="12.75" x14ac:dyDescent="0.2">
      <c r="B628" s="241"/>
      <c r="J628" s="16"/>
      <c r="R628" s="16"/>
      <c r="AA628" s="61"/>
      <c r="AH628" s="16"/>
      <c r="AQ628" s="61"/>
      <c r="AX628" s="16"/>
      <c r="BO628" s="61"/>
      <c r="BP628" s="16"/>
    </row>
    <row r="629" spans="2:68" ht="12.75" x14ac:dyDescent="0.2">
      <c r="B629" s="241"/>
      <c r="J629" s="16"/>
      <c r="R629" s="16"/>
      <c r="AA629" s="61"/>
      <c r="AH629" s="16"/>
      <c r="AQ629" s="61"/>
      <c r="AX629" s="16"/>
      <c r="BO629" s="61"/>
      <c r="BP629" s="16"/>
    </row>
    <row r="630" spans="2:68" ht="12.75" x14ac:dyDescent="0.2">
      <c r="B630" s="241"/>
      <c r="J630" s="16"/>
      <c r="R630" s="16"/>
      <c r="AA630" s="61"/>
      <c r="AH630" s="16"/>
      <c r="AQ630" s="61"/>
      <c r="AX630" s="16"/>
      <c r="BO630" s="61"/>
      <c r="BP630" s="16"/>
    </row>
    <row r="631" spans="2:68" ht="12.75" x14ac:dyDescent="0.2">
      <c r="B631" s="241"/>
      <c r="J631" s="16"/>
      <c r="R631" s="16"/>
      <c r="AA631" s="61"/>
      <c r="AH631" s="16"/>
      <c r="AQ631" s="61"/>
      <c r="AX631" s="16"/>
      <c r="BO631" s="61"/>
      <c r="BP631" s="16"/>
    </row>
    <row r="632" spans="2:68" ht="12.75" x14ac:dyDescent="0.2">
      <c r="B632" s="241"/>
      <c r="J632" s="16"/>
      <c r="R632" s="16"/>
      <c r="AA632" s="61"/>
      <c r="AH632" s="16"/>
      <c r="AQ632" s="61"/>
      <c r="AX632" s="16"/>
      <c r="BO632" s="61"/>
      <c r="BP632" s="16"/>
    </row>
    <row r="633" spans="2:68" ht="12.75" x14ac:dyDescent="0.2">
      <c r="B633" s="241"/>
      <c r="J633" s="16"/>
      <c r="R633" s="16"/>
      <c r="AA633" s="61"/>
      <c r="AH633" s="16"/>
      <c r="AQ633" s="61"/>
      <c r="AX633" s="16"/>
      <c r="BO633" s="61"/>
      <c r="BP633" s="16"/>
    </row>
    <row r="634" spans="2:68" ht="12.75" x14ac:dyDescent="0.2">
      <c r="B634" s="241"/>
      <c r="J634" s="16"/>
      <c r="R634" s="16"/>
      <c r="AA634" s="61"/>
      <c r="AH634" s="16"/>
      <c r="AQ634" s="61"/>
      <c r="AX634" s="16"/>
      <c r="BO634" s="61"/>
      <c r="BP634" s="16"/>
    </row>
    <row r="635" spans="2:68" ht="12.75" x14ac:dyDescent="0.2">
      <c r="B635" s="241"/>
      <c r="J635" s="16"/>
      <c r="R635" s="16"/>
      <c r="AA635" s="61"/>
      <c r="AH635" s="16"/>
      <c r="AQ635" s="61"/>
      <c r="AX635" s="16"/>
      <c r="BO635" s="61"/>
      <c r="BP635" s="16"/>
    </row>
    <row r="636" spans="2:68" ht="12.75" x14ac:dyDescent="0.2">
      <c r="B636" s="241"/>
      <c r="J636" s="16"/>
      <c r="R636" s="16"/>
      <c r="AA636" s="61"/>
      <c r="AH636" s="16"/>
      <c r="AQ636" s="61"/>
      <c r="AX636" s="16"/>
      <c r="BO636" s="61"/>
      <c r="BP636" s="16"/>
    </row>
    <row r="637" spans="2:68" ht="12.75" x14ac:dyDescent="0.2">
      <c r="B637" s="241"/>
      <c r="J637" s="16"/>
      <c r="R637" s="16"/>
      <c r="AA637" s="61"/>
      <c r="AH637" s="16"/>
      <c r="AQ637" s="61"/>
      <c r="AX637" s="16"/>
      <c r="BO637" s="61"/>
      <c r="BP637" s="16"/>
    </row>
    <row r="638" spans="2:68" ht="12.75" x14ac:dyDescent="0.2">
      <c r="B638" s="241"/>
      <c r="J638" s="16"/>
      <c r="R638" s="16"/>
      <c r="AA638" s="61"/>
      <c r="AH638" s="16"/>
      <c r="AQ638" s="61"/>
      <c r="AX638" s="16"/>
      <c r="BO638" s="61"/>
      <c r="BP638" s="16"/>
    </row>
    <row r="639" spans="2:68" ht="12.75" x14ac:dyDescent="0.2">
      <c r="B639" s="241"/>
      <c r="J639" s="16"/>
      <c r="R639" s="16"/>
      <c r="AA639" s="61"/>
      <c r="AH639" s="16"/>
      <c r="AQ639" s="61"/>
      <c r="AX639" s="16"/>
      <c r="BO639" s="61"/>
      <c r="BP639" s="16"/>
    </row>
    <row r="640" spans="2:68" ht="12.75" x14ac:dyDescent="0.2">
      <c r="B640" s="241"/>
      <c r="J640" s="16"/>
      <c r="R640" s="16"/>
      <c r="AA640" s="61"/>
      <c r="AH640" s="16"/>
      <c r="AQ640" s="61"/>
      <c r="AX640" s="16"/>
      <c r="BO640" s="61"/>
      <c r="BP640" s="16"/>
    </row>
    <row r="641" spans="2:68" ht="12.75" x14ac:dyDescent="0.2">
      <c r="B641" s="241"/>
      <c r="J641" s="16"/>
      <c r="R641" s="16"/>
      <c r="AA641" s="61"/>
      <c r="AH641" s="16"/>
      <c r="AQ641" s="61"/>
      <c r="AX641" s="16"/>
      <c r="BO641" s="61"/>
      <c r="BP641" s="16"/>
    </row>
    <row r="642" spans="2:68" ht="12.75" x14ac:dyDescent="0.2">
      <c r="B642" s="241"/>
      <c r="J642" s="16"/>
      <c r="R642" s="16"/>
      <c r="AA642" s="61"/>
      <c r="AH642" s="16"/>
      <c r="AQ642" s="61"/>
      <c r="AX642" s="16"/>
      <c r="BO642" s="61"/>
      <c r="BP642" s="16"/>
    </row>
    <row r="643" spans="2:68" ht="12.75" x14ac:dyDescent="0.2">
      <c r="B643" s="241"/>
      <c r="J643" s="16"/>
      <c r="R643" s="16"/>
      <c r="AA643" s="61"/>
      <c r="AH643" s="16"/>
      <c r="AQ643" s="61"/>
      <c r="AX643" s="16"/>
      <c r="BO643" s="61"/>
      <c r="BP643" s="16"/>
    </row>
    <row r="644" spans="2:68" ht="12.75" x14ac:dyDescent="0.2">
      <c r="B644" s="241"/>
      <c r="J644" s="16"/>
      <c r="R644" s="16"/>
      <c r="AA644" s="61"/>
      <c r="AH644" s="16"/>
      <c r="AQ644" s="61"/>
      <c r="AX644" s="16"/>
      <c r="BO644" s="61"/>
      <c r="BP644" s="16"/>
    </row>
    <row r="645" spans="2:68" ht="12.75" x14ac:dyDescent="0.2">
      <c r="B645" s="241"/>
      <c r="J645" s="16"/>
      <c r="R645" s="16"/>
      <c r="AA645" s="61"/>
      <c r="AH645" s="16"/>
      <c r="AQ645" s="61"/>
      <c r="AX645" s="16"/>
      <c r="BO645" s="61"/>
      <c r="BP645" s="16"/>
    </row>
    <row r="646" spans="2:68" ht="12.75" x14ac:dyDescent="0.2">
      <c r="B646" s="241"/>
      <c r="J646" s="16"/>
      <c r="R646" s="16"/>
      <c r="AA646" s="61"/>
      <c r="AH646" s="16"/>
      <c r="AQ646" s="61"/>
      <c r="AX646" s="16"/>
      <c r="BO646" s="61"/>
      <c r="BP646" s="16"/>
    </row>
    <row r="647" spans="2:68" ht="12.75" x14ac:dyDescent="0.2">
      <c r="B647" s="241"/>
      <c r="J647" s="16"/>
      <c r="R647" s="16"/>
      <c r="AA647" s="61"/>
      <c r="AH647" s="16"/>
      <c r="AQ647" s="61"/>
      <c r="AX647" s="16"/>
      <c r="BO647" s="61"/>
      <c r="BP647" s="16"/>
    </row>
    <row r="648" spans="2:68" ht="12.75" x14ac:dyDescent="0.2">
      <c r="B648" s="241"/>
      <c r="J648" s="16"/>
      <c r="R648" s="16"/>
      <c r="AA648" s="61"/>
      <c r="AH648" s="16"/>
      <c r="AQ648" s="61"/>
      <c r="AX648" s="16"/>
      <c r="BO648" s="61"/>
      <c r="BP648" s="16"/>
    </row>
    <row r="649" spans="2:68" ht="12.75" x14ac:dyDescent="0.2">
      <c r="B649" s="241"/>
      <c r="J649" s="16"/>
      <c r="R649" s="16"/>
      <c r="AA649" s="61"/>
      <c r="AH649" s="16"/>
      <c r="AQ649" s="61"/>
      <c r="AX649" s="16"/>
      <c r="BO649" s="61"/>
      <c r="BP649" s="16"/>
    </row>
    <row r="650" spans="2:68" ht="12.75" x14ac:dyDescent="0.2">
      <c r="B650" s="241"/>
      <c r="J650" s="16"/>
      <c r="R650" s="16"/>
      <c r="AA650" s="61"/>
      <c r="AH650" s="16"/>
      <c r="AQ650" s="61"/>
      <c r="AX650" s="16"/>
      <c r="BO650" s="61"/>
      <c r="BP650" s="16"/>
    </row>
    <row r="651" spans="2:68" ht="12.75" x14ac:dyDescent="0.2">
      <c r="B651" s="241"/>
      <c r="J651" s="16"/>
      <c r="R651" s="16"/>
      <c r="AA651" s="61"/>
      <c r="AH651" s="16"/>
      <c r="AQ651" s="61"/>
      <c r="AX651" s="16"/>
      <c r="BO651" s="61"/>
      <c r="BP651" s="16"/>
    </row>
    <row r="652" spans="2:68" ht="12.75" x14ac:dyDescent="0.2">
      <c r="B652" s="241"/>
      <c r="J652" s="16"/>
      <c r="R652" s="16"/>
      <c r="AA652" s="61"/>
      <c r="AH652" s="16"/>
      <c r="AQ652" s="61"/>
      <c r="AX652" s="16"/>
      <c r="BO652" s="61"/>
      <c r="BP652" s="16"/>
    </row>
    <row r="653" spans="2:68" ht="12.75" x14ac:dyDescent="0.2">
      <c r="B653" s="241"/>
      <c r="J653" s="16"/>
      <c r="R653" s="16"/>
      <c r="AA653" s="61"/>
      <c r="AH653" s="16"/>
      <c r="AQ653" s="61"/>
      <c r="AX653" s="16"/>
      <c r="BO653" s="61"/>
      <c r="BP653" s="16"/>
    </row>
    <row r="654" spans="2:68" ht="12.75" x14ac:dyDescent="0.2">
      <c r="B654" s="241"/>
      <c r="J654" s="16"/>
      <c r="R654" s="16"/>
      <c r="AA654" s="61"/>
      <c r="AH654" s="16"/>
      <c r="AQ654" s="61"/>
      <c r="AX654" s="16"/>
      <c r="BO654" s="61"/>
      <c r="BP654" s="16"/>
    </row>
    <row r="655" spans="2:68" ht="12.75" x14ac:dyDescent="0.2">
      <c r="B655" s="241"/>
      <c r="J655" s="16"/>
      <c r="R655" s="16"/>
      <c r="AA655" s="61"/>
      <c r="AH655" s="16"/>
      <c r="AQ655" s="61"/>
      <c r="AX655" s="16"/>
      <c r="BO655" s="61"/>
      <c r="BP655" s="16"/>
    </row>
    <row r="656" spans="2:68" ht="12.75" x14ac:dyDescent="0.2">
      <c r="B656" s="241"/>
      <c r="J656" s="16"/>
      <c r="R656" s="16"/>
      <c r="AA656" s="61"/>
      <c r="AH656" s="16"/>
      <c r="AQ656" s="61"/>
      <c r="AX656" s="16"/>
      <c r="BO656" s="61"/>
      <c r="BP656" s="16"/>
    </row>
    <row r="657" spans="2:68" ht="12.75" x14ac:dyDescent="0.2">
      <c r="B657" s="241"/>
      <c r="J657" s="16"/>
      <c r="R657" s="16"/>
      <c r="AA657" s="61"/>
      <c r="AH657" s="16"/>
      <c r="AQ657" s="61"/>
      <c r="AX657" s="16"/>
      <c r="BO657" s="61"/>
      <c r="BP657" s="16"/>
    </row>
    <row r="658" spans="2:68" ht="12.75" x14ac:dyDescent="0.2">
      <c r="B658" s="241"/>
      <c r="J658" s="16"/>
      <c r="R658" s="16"/>
      <c r="AA658" s="61"/>
      <c r="AH658" s="16"/>
      <c r="AQ658" s="61"/>
      <c r="AX658" s="16"/>
      <c r="BO658" s="61"/>
      <c r="BP658" s="16"/>
    </row>
    <row r="659" spans="2:68" ht="12.75" x14ac:dyDescent="0.2">
      <c r="B659" s="241"/>
      <c r="J659" s="16"/>
      <c r="R659" s="16"/>
      <c r="AA659" s="61"/>
      <c r="AH659" s="16"/>
      <c r="AQ659" s="61"/>
      <c r="AX659" s="16"/>
      <c r="BO659" s="61"/>
      <c r="BP659" s="16"/>
    </row>
    <row r="660" spans="2:68" ht="12.75" x14ac:dyDescent="0.2">
      <c r="B660" s="241"/>
      <c r="J660" s="16"/>
      <c r="R660" s="16"/>
      <c r="AA660" s="61"/>
      <c r="AH660" s="16"/>
      <c r="AQ660" s="61"/>
      <c r="AX660" s="16"/>
      <c r="BO660" s="61"/>
      <c r="BP660" s="16"/>
    </row>
    <row r="661" spans="2:68" ht="12.75" x14ac:dyDescent="0.2">
      <c r="B661" s="241"/>
      <c r="J661" s="16"/>
      <c r="R661" s="16"/>
      <c r="AA661" s="61"/>
      <c r="AH661" s="16"/>
      <c r="AQ661" s="61"/>
      <c r="AX661" s="16"/>
      <c r="BO661" s="61"/>
      <c r="BP661" s="16"/>
    </row>
    <row r="662" spans="2:68" ht="12.75" x14ac:dyDescent="0.2">
      <c r="B662" s="241"/>
      <c r="J662" s="16"/>
      <c r="R662" s="16"/>
      <c r="AA662" s="61"/>
      <c r="AH662" s="16"/>
      <c r="AQ662" s="61"/>
      <c r="AX662" s="16"/>
      <c r="BO662" s="61"/>
      <c r="BP662" s="16"/>
    </row>
    <row r="663" spans="2:68" ht="12.75" x14ac:dyDescent="0.2">
      <c r="B663" s="241"/>
      <c r="J663" s="16"/>
      <c r="R663" s="16"/>
      <c r="AA663" s="61"/>
      <c r="AH663" s="16"/>
      <c r="AQ663" s="61"/>
      <c r="AX663" s="16"/>
      <c r="BO663" s="61"/>
      <c r="BP663" s="16"/>
    </row>
    <row r="664" spans="2:68" ht="12.75" x14ac:dyDescent="0.2">
      <c r="B664" s="241"/>
      <c r="J664" s="16"/>
      <c r="R664" s="16"/>
      <c r="AA664" s="61"/>
      <c r="AH664" s="16"/>
      <c r="AQ664" s="61"/>
      <c r="AX664" s="16"/>
      <c r="BO664" s="61"/>
      <c r="BP664" s="16"/>
    </row>
    <row r="665" spans="2:68" ht="12.75" x14ac:dyDescent="0.2">
      <c r="B665" s="241"/>
      <c r="J665" s="16"/>
      <c r="R665" s="16"/>
      <c r="AA665" s="61"/>
      <c r="AH665" s="16"/>
      <c r="AQ665" s="61"/>
      <c r="AX665" s="16"/>
      <c r="BO665" s="61"/>
      <c r="BP665" s="16"/>
    </row>
    <row r="666" spans="2:68" ht="12.75" x14ac:dyDescent="0.2">
      <c r="B666" s="241"/>
      <c r="J666" s="16"/>
      <c r="R666" s="16"/>
      <c r="AA666" s="61"/>
      <c r="AH666" s="16"/>
      <c r="AQ666" s="61"/>
      <c r="AX666" s="16"/>
      <c r="BO666" s="61"/>
      <c r="BP666" s="16"/>
    </row>
    <row r="667" spans="2:68" ht="12.75" x14ac:dyDescent="0.2">
      <c r="B667" s="241"/>
      <c r="J667" s="16"/>
      <c r="R667" s="16"/>
      <c r="AA667" s="61"/>
      <c r="AH667" s="16"/>
      <c r="AQ667" s="61"/>
      <c r="AX667" s="16"/>
      <c r="BO667" s="61"/>
      <c r="BP667" s="16"/>
    </row>
    <row r="668" spans="2:68" ht="12.75" x14ac:dyDescent="0.2">
      <c r="B668" s="241"/>
      <c r="J668" s="16"/>
      <c r="R668" s="16"/>
      <c r="AA668" s="61"/>
      <c r="AH668" s="16"/>
      <c r="AQ668" s="61"/>
      <c r="AX668" s="16"/>
      <c r="BO668" s="61"/>
      <c r="BP668" s="16"/>
    </row>
    <row r="669" spans="2:68" ht="12.75" x14ac:dyDescent="0.2">
      <c r="B669" s="241"/>
      <c r="J669" s="16"/>
      <c r="R669" s="16"/>
      <c r="AA669" s="61"/>
      <c r="AH669" s="16"/>
      <c r="AQ669" s="61"/>
      <c r="AX669" s="16"/>
      <c r="BO669" s="61"/>
      <c r="BP669" s="16"/>
    </row>
    <row r="670" spans="2:68" ht="12.75" x14ac:dyDescent="0.2">
      <c r="B670" s="241"/>
      <c r="J670" s="16"/>
      <c r="R670" s="16"/>
      <c r="AA670" s="61"/>
      <c r="AH670" s="16"/>
      <c r="AQ670" s="61"/>
      <c r="AX670" s="16"/>
      <c r="BO670" s="61"/>
      <c r="BP670" s="16"/>
    </row>
    <row r="671" spans="2:68" ht="12.75" x14ac:dyDescent="0.2">
      <c r="B671" s="241"/>
      <c r="J671" s="16"/>
      <c r="R671" s="16"/>
      <c r="AA671" s="61"/>
      <c r="AH671" s="16"/>
      <c r="AQ671" s="61"/>
      <c r="AX671" s="16"/>
      <c r="BO671" s="61"/>
      <c r="BP671" s="16"/>
    </row>
    <row r="672" spans="2:68" ht="12.75" x14ac:dyDescent="0.2">
      <c r="B672" s="241"/>
      <c r="J672" s="16"/>
      <c r="R672" s="16"/>
      <c r="AA672" s="61"/>
      <c r="AH672" s="16"/>
      <c r="AQ672" s="61"/>
      <c r="AX672" s="16"/>
      <c r="BO672" s="61"/>
      <c r="BP672" s="16"/>
    </row>
    <row r="673" spans="2:68" ht="12.75" x14ac:dyDescent="0.2">
      <c r="B673" s="241"/>
      <c r="J673" s="16"/>
      <c r="R673" s="16"/>
      <c r="AA673" s="61"/>
      <c r="AH673" s="16"/>
      <c r="AQ673" s="61"/>
      <c r="AX673" s="16"/>
      <c r="BO673" s="61"/>
      <c r="BP673" s="16"/>
    </row>
    <row r="674" spans="2:68" ht="12.75" x14ac:dyDescent="0.2">
      <c r="B674" s="241"/>
      <c r="J674" s="16"/>
      <c r="R674" s="16"/>
      <c r="AA674" s="61"/>
      <c r="AH674" s="16"/>
      <c r="AQ674" s="61"/>
      <c r="AX674" s="16"/>
      <c r="BO674" s="61"/>
      <c r="BP674" s="16"/>
    </row>
    <row r="675" spans="2:68" ht="12.75" x14ac:dyDescent="0.2">
      <c r="B675" s="241"/>
      <c r="J675" s="16"/>
      <c r="R675" s="16"/>
      <c r="AA675" s="61"/>
      <c r="AH675" s="16"/>
      <c r="AQ675" s="61"/>
      <c r="AX675" s="16"/>
      <c r="BO675" s="61"/>
      <c r="BP675" s="16"/>
    </row>
    <row r="676" spans="2:68" ht="12.75" x14ac:dyDescent="0.2">
      <c r="B676" s="241"/>
      <c r="J676" s="16"/>
      <c r="R676" s="16"/>
      <c r="AA676" s="61"/>
      <c r="AH676" s="16"/>
      <c r="AQ676" s="61"/>
      <c r="AX676" s="16"/>
      <c r="BO676" s="61"/>
      <c r="BP676" s="16"/>
    </row>
    <row r="677" spans="2:68" ht="12.75" x14ac:dyDescent="0.2">
      <c r="B677" s="241"/>
      <c r="J677" s="16"/>
      <c r="R677" s="16"/>
      <c r="AA677" s="61"/>
      <c r="AH677" s="16"/>
      <c r="AQ677" s="61"/>
      <c r="AX677" s="16"/>
      <c r="BO677" s="61"/>
      <c r="BP677" s="16"/>
    </row>
    <row r="678" spans="2:68" ht="12.75" x14ac:dyDescent="0.2">
      <c r="B678" s="241"/>
      <c r="J678" s="16"/>
      <c r="R678" s="16"/>
      <c r="AA678" s="61"/>
      <c r="AH678" s="16"/>
      <c r="AQ678" s="61"/>
      <c r="AX678" s="16"/>
      <c r="BO678" s="61"/>
      <c r="BP678" s="16"/>
    </row>
    <row r="679" spans="2:68" ht="12.75" x14ac:dyDescent="0.2">
      <c r="B679" s="241"/>
      <c r="J679" s="16"/>
      <c r="R679" s="16"/>
      <c r="AA679" s="61"/>
      <c r="AH679" s="16"/>
      <c r="AQ679" s="61"/>
      <c r="AX679" s="16"/>
      <c r="BO679" s="61"/>
      <c r="BP679" s="16"/>
    </row>
    <row r="680" spans="2:68" ht="12.75" x14ac:dyDescent="0.2">
      <c r="B680" s="241"/>
      <c r="J680" s="16"/>
      <c r="R680" s="16"/>
      <c r="AA680" s="61"/>
      <c r="AH680" s="16"/>
      <c r="AQ680" s="61"/>
      <c r="AX680" s="16"/>
      <c r="BO680" s="61"/>
      <c r="BP680" s="16"/>
    </row>
    <row r="681" spans="2:68" ht="12.75" x14ac:dyDescent="0.2">
      <c r="B681" s="241"/>
      <c r="J681" s="16"/>
      <c r="R681" s="16"/>
      <c r="AA681" s="61"/>
      <c r="AH681" s="16"/>
      <c r="AQ681" s="61"/>
      <c r="AX681" s="16"/>
      <c r="BO681" s="61"/>
      <c r="BP681" s="16"/>
    </row>
    <row r="682" spans="2:68" ht="12.75" x14ac:dyDescent="0.2">
      <c r="B682" s="241"/>
      <c r="J682" s="16"/>
      <c r="R682" s="16"/>
      <c r="AA682" s="61"/>
      <c r="AH682" s="16"/>
      <c r="AQ682" s="61"/>
      <c r="AX682" s="16"/>
      <c r="BO682" s="61"/>
      <c r="BP682" s="16"/>
    </row>
    <row r="683" spans="2:68" ht="12.75" x14ac:dyDescent="0.2">
      <c r="B683" s="241"/>
      <c r="J683" s="16"/>
      <c r="R683" s="16"/>
      <c r="AA683" s="61"/>
      <c r="AH683" s="16"/>
      <c r="AQ683" s="61"/>
      <c r="AX683" s="16"/>
      <c r="BO683" s="61"/>
      <c r="BP683" s="16"/>
    </row>
    <row r="684" spans="2:68" ht="12.75" x14ac:dyDescent="0.2">
      <c r="B684" s="241"/>
      <c r="J684" s="16"/>
      <c r="R684" s="16"/>
      <c r="AA684" s="61"/>
      <c r="AH684" s="16"/>
      <c r="AQ684" s="61"/>
      <c r="AX684" s="16"/>
      <c r="BO684" s="61"/>
      <c r="BP684" s="16"/>
    </row>
    <row r="685" spans="2:68" ht="12.75" x14ac:dyDescent="0.2">
      <c r="B685" s="241"/>
      <c r="J685" s="16"/>
      <c r="R685" s="16"/>
      <c r="AA685" s="61"/>
      <c r="AH685" s="16"/>
      <c r="AQ685" s="61"/>
      <c r="AX685" s="16"/>
      <c r="BO685" s="61"/>
      <c r="BP685" s="16"/>
    </row>
    <row r="686" spans="2:68" ht="12.75" x14ac:dyDescent="0.2">
      <c r="B686" s="241"/>
      <c r="J686" s="16"/>
      <c r="R686" s="16"/>
      <c r="AA686" s="61"/>
      <c r="AH686" s="16"/>
      <c r="AQ686" s="61"/>
      <c r="AX686" s="16"/>
      <c r="BO686" s="61"/>
      <c r="BP686" s="16"/>
    </row>
    <row r="687" spans="2:68" ht="12.75" x14ac:dyDescent="0.2">
      <c r="B687" s="241"/>
      <c r="J687" s="16"/>
      <c r="R687" s="16"/>
      <c r="AA687" s="61"/>
      <c r="AH687" s="16"/>
      <c r="AQ687" s="61"/>
      <c r="AX687" s="16"/>
      <c r="BO687" s="61"/>
      <c r="BP687" s="16"/>
    </row>
    <row r="688" spans="2:68" ht="12.75" x14ac:dyDescent="0.2">
      <c r="B688" s="241"/>
      <c r="J688" s="16"/>
      <c r="R688" s="16"/>
      <c r="AA688" s="61"/>
      <c r="AH688" s="16"/>
      <c r="AQ688" s="61"/>
      <c r="AX688" s="16"/>
      <c r="BO688" s="61"/>
      <c r="BP688" s="16"/>
    </row>
    <row r="689" spans="2:68" ht="12.75" x14ac:dyDescent="0.2">
      <c r="B689" s="241"/>
      <c r="J689" s="16"/>
      <c r="R689" s="16"/>
      <c r="AA689" s="61"/>
      <c r="AH689" s="16"/>
      <c r="AQ689" s="61"/>
      <c r="AX689" s="16"/>
      <c r="BO689" s="61"/>
      <c r="BP689" s="16"/>
    </row>
    <row r="690" spans="2:68" ht="12.75" x14ac:dyDescent="0.2">
      <c r="B690" s="241"/>
      <c r="J690" s="16"/>
      <c r="R690" s="16"/>
      <c r="AA690" s="61"/>
      <c r="AH690" s="16"/>
      <c r="AQ690" s="61"/>
      <c r="AX690" s="16"/>
      <c r="BO690" s="61"/>
      <c r="BP690" s="16"/>
    </row>
    <row r="691" spans="2:68" ht="12.75" x14ac:dyDescent="0.2">
      <c r="B691" s="241"/>
      <c r="J691" s="16"/>
      <c r="R691" s="16"/>
      <c r="AA691" s="61"/>
      <c r="AH691" s="16"/>
      <c r="AQ691" s="61"/>
      <c r="AX691" s="16"/>
      <c r="BO691" s="61"/>
      <c r="BP691" s="16"/>
    </row>
    <row r="692" spans="2:68" ht="12.75" x14ac:dyDescent="0.2">
      <c r="B692" s="241"/>
      <c r="J692" s="16"/>
      <c r="R692" s="16"/>
      <c r="AA692" s="61"/>
      <c r="AH692" s="16"/>
      <c r="AQ692" s="61"/>
      <c r="AX692" s="16"/>
      <c r="BO692" s="61"/>
      <c r="BP692" s="16"/>
    </row>
    <row r="693" spans="2:68" ht="12.75" x14ac:dyDescent="0.2">
      <c r="B693" s="241"/>
      <c r="J693" s="16"/>
      <c r="R693" s="16"/>
      <c r="AA693" s="61"/>
      <c r="AH693" s="16"/>
      <c r="AQ693" s="61"/>
      <c r="AX693" s="16"/>
      <c r="BO693" s="61"/>
      <c r="BP693" s="16"/>
    </row>
    <row r="694" spans="2:68" ht="12.75" x14ac:dyDescent="0.2">
      <c r="B694" s="241"/>
      <c r="J694" s="16"/>
      <c r="R694" s="16"/>
      <c r="AA694" s="61"/>
      <c r="AH694" s="16"/>
      <c r="AQ694" s="61"/>
      <c r="AX694" s="16"/>
      <c r="BO694" s="61"/>
      <c r="BP694" s="16"/>
    </row>
    <row r="695" spans="2:68" ht="12.75" x14ac:dyDescent="0.2">
      <c r="B695" s="241"/>
      <c r="J695" s="16"/>
      <c r="R695" s="16"/>
      <c r="AA695" s="61"/>
      <c r="AH695" s="16"/>
      <c r="AQ695" s="61"/>
      <c r="AX695" s="16"/>
      <c r="BO695" s="61"/>
      <c r="BP695" s="16"/>
    </row>
    <row r="696" spans="2:68" ht="12.75" x14ac:dyDescent="0.2">
      <c r="B696" s="241"/>
      <c r="J696" s="16"/>
      <c r="R696" s="16"/>
      <c r="AA696" s="61"/>
      <c r="AH696" s="16"/>
      <c r="AQ696" s="61"/>
      <c r="AX696" s="16"/>
      <c r="BO696" s="61"/>
      <c r="BP696" s="16"/>
    </row>
    <row r="697" spans="2:68" ht="12.75" x14ac:dyDescent="0.2">
      <c r="B697" s="241"/>
      <c r="J697" s="16"/>
      <c r="R697" s="16"/>
      <c r="AA697" s="61"/>
      <c r="AH697" s="16"/>
      <c r="AQ697" s="61"/>
      <c r="AX697" s="16"/>
      <c r="BO697" s="61"/>
      <c r="BP697" s="16"/>
    </row>
    <row r="698" spans="2:68" ht="12.75" x14ac:dyDescent="0.2">
      <c r="B698" s="241"/>
      <c r="J698" s="16"/>
      <c r="R698" s="16"/>
      <c r="AA698" s="61"/>
      <c r="AH698" s="16"/>
      <c r="AQ698" s="61"/>
      <c r="AX698" s="16"/>
      <c r="BO698" s="61"/>
      <c r="BP698" s="16"/>
    </row>
    <row r="699" spans="2:68" ht="12.75" x14ac:dyDescent="0.2">
      <c r="B699" s="241"/>
      <c r="J699" s="16"/>
      <c r="R699" s="16"/>
      <c r="AA699" s="61"/>
      <c r="AH699" s="16"/>
      <c r="AQ699" s="61"/>
      <c r="AX699" s="16"/>
      <c r="BO699" s="61"/>
      <c r="BP699" s="16"/>
    </row>
    <row r="700" spans="2:68" ht="12.75" x14ac:dyDescent="0.2">
      <c r="B700" s="241"/>
      <c r="J700" s="16"/>
      <c r="R700" s="16"/>
      <c r="AA700" s="61"/>
      <c r="AH700" s="16"/>
      <c r="AQ700" s="61"/>
      <c r="AX700" s="16"/>
      <c r="BO700" s="61"/>
      <c r="BP700" s="16"/>
    </row>
    <row r="701" spans="2:68" ht="12.75" x14ac:dyDescent="0.2">
      <c r="B701" s="241"/>
      <c r="J701" s="16"/>
      <c r="R701" s="16"/>
      <c r="AA701" s="61"/>
      <c r="AH701" s="16"/>
      <c r="AQ701" s="61"/>
      <c r="AX701" s="16"/>
      <c r="BO701" s="61"/>
      <c r="BP701" s="16"/>
    </row>
    <row r="702" spans="2:68" ht="12.75" x14ac:dyDescent="0.2">
      <c r="B702" s="241"/>
      <c r="J702" s="16"/>
      <c r="R702" s="16"/>
      <c r="AA702" s="61"/>
      <c r="AH702" s="16"/>
      <c r="AQ702" s="61"/>
      <c r="AX702" s="16"/>
      <c r="BO702" s="61"/>
      <c r="BP702" s="16"/>
    </row>
    <row r="703" spans="2:68" ht="12.75" x14ac:dyDescent="0.2">
      <c r="B703" s="241"/>
      <c r="J703" s="16"/>
      <c r="R703" s="16"/>
      <c r="AA703" s="61"/>
      <c r="AH703" s="16"/>
      <c r="AQ703" s="61"/>
      <c r="AX703" s="16"/>
      <c r="BO703" s="61"/>
      <c r="BP703" s="16"/>
    </row>
    <row r="704" spans="2:68" ht="12.75" x14ac:dyDescent="0.2">
      <c r="B704" s="241"/>
      <c r="J704" s="16"/>
      <c r="R704" s="16"/>
      <c r="AA704" s="61"/>
      <c r="AH704" s="16"/>
      <c r="AQ704" s="61"/>
      <c r="AX704" s="16"/>
      <c r="BO704" s="61"/>
      <c r="BP704" s="16"/>
    </row>
    <row r="705" spans="2:68" ht="12.75" x14ac:dyDescent="0.2">
      <c r="B705" s="241"/>
      <c r="J705" s="16"/>
      <c r="R705" s="16"/>
      <c r="AA705" s="61"/>
      <c r="AH705" s="16"/>
      <c r="AQ705" s="61"/>
      <c r="AX705" s="16"/>
      <c r="BO705" s="61"/>
      <c r="BP705" s="16"/>
    </row>
    <row r="706" spans="2:68" ht="12.75" x14ac:dyDescent="0.2">
      <c r="B706" s="241"/>
      <c r="J706" s="16"/>
      <c r="R706" s="16"/>
      <c r="AA706" s="61"/>
      <c r="AH706" s="16"/>
      <c r="AQ706" s="61"/>
      <c r="AX706" s="16"/>
      <c r="BO706" s="61"/>
      <c r="BP706" s="16"/>
    </row>
    <row r="707" spans="2:68" ht="12.75" x14ac:dyDescent="0.2">
      <c r="B707" s="241"/>
      <c r="J707" s="16"/>
      <c r="R707" s="16"/>
      <c r="AA707" s="61"/>
      <c r="AH707" s="16"/>
      <c r="AQ707" s="61"/>
      <c r="AX707" s="16"/>
      <c r="BO707" s="61"/>
      <c r="BP707" s="16"/>
    </row>
    <row r="708" spans="2:68" ht="12.75" x14ac:dyDescent="0.2">
      <c r="B708" s="241"/>
      <c r="J708" s="16"/>
      <c r="R708" s="16"/>
      <c r="AA708" s="61"/>
      <c r="AH708" s="16"/>
      <c r="AQ708" s="61"/>
      <c r="AX708" s="16"/>
      <c r="BO708" s="61"/>
      <c r="BP708" s="16"/>
    </row>
    <row r="709" spans="2:68" ht="12.75" x14ac:dyDescent="0.2">
      <c r="B709" s="241"/>
      <c r="J709" s="16"/>
      <c r="R709" s="16"/>
      <c r="AA709" s="61"/>
      <c r="AH709" s="16"/>
      <c r="AQ709" s="61"/>
      <c r="AX709" s="16"/>
      <c r="BO709" s="61"/>
      <c r="BP709" s="16"/>
    </row>
    <row r="710" spans="2:68" ht="12.75" x14ac:dyDescent="0.2">
      <c r="B710" s="241"/>
      <c r="J710" s="16"/>
      <c r="R710" s="16"/>
      <c r="AA710" s="61"/>
      <c r="AH710" s="16"/>
      <c r="AQ710" s="61"/>
      <c r="AX710" s="16"/>
      <c r="BO710" s="61"/>
      <c r="BP710" s="16"/>
    </row>
    <row r="711" spans="2:68" ht="12.75" x14ac:dyDescent="0.2">
      <c r="B711" s="241"/>
      <c r="J711" s="16"/>
      <c r="R711" s="16"/>
      <c r="AA711" s="61"/>
      <c r="AH711" s="16"/>
      <c r="AQ711" s="61"/>
      <c r="AX711" s="16"/>
      <c r="BO711" s="61"/>
      <c r="BP711" s="16"/>
    </row>
    <row r="712" spans="2:68" ht="12.75" x14ac:dyDescent="0.2">
      <c r="B712" s="241"/>
      <c r="J712" s="16"/>
      <c r="R712" s="16"/>
      <c r="AA712" s="61"/>
      <c r="AH712" s="16"/>
      <c r="AQ712" s="61"/>
      <c r="AX712" s="16"/>
      <c r="BO712" s="61"/>
      <c r="BP712" s="16"/>
    </row>
    <row r="713" spans="2:68" ht="12.75" x14ac:dyDescent="0.2">
      <c r="B713" s="241"/>
      <c r="J713" s="16"/>
      <c r="R713" s="16"/>
      <c r="AA713" s="61"/>
      <c r="AH713" s="16"/>
      <c r="AQ713" s="61"/>
      <c r="AX713" s="16"/>
      <c r="BO713" s="61"/>
      <c r="BP713" s="16"/>
    </row>
    <row r="714" spans="2:68" ht="12.75" x14ac:dyDescent="0.2">
      <c r="B714" s="241"/>
      <c r="J714" s="16"/>
      <c r="R714" s="16"/>
      <c r="AA714" s="61"/>
      <c r="AH714" s="16"/>
      <c r="AQ714" s="61"/>
      <c r="AX714" s="16"/>
      <c r="BO714" s="61"/>
      <c r="BP714" s="16"/>
    </row>
    <row r="715" spans="2:68" ht="12.75" x14ac:dyDescent="0.2">
      <c r="B715" s="241"/>
      <c r="J715" s="16"/>
      <c r="R715" s="16"/>
      <c r="AA715" s="61"/>
      <c r="AH715" s="16"/>
      <c r="AQ715" s="61"/>
      <c r="AX715" s="16"/>
      <c r="BO715" s="61"/>
      <c r="BP715" s="16"/>
    </row>
    <row r="716" spans="2:68" ht="12.75" x14ac:dyDescent="0.2">
      <c r="B716" s="241"/>
      <c r="J716" s="16"/>
      <c r="R716" s="16"/>
      <c r="AA716" s="61"/>
      <c r="AH716" s="16"/>
      <c r="AQ716" s="61"/>
      <c r="AX716" s="16"/>
      <c r="BO716" s="61"/>
      <c r="BP716" s="16"/>
    </row>
    <row r="717" spans="2:68" ht="12.75" x14ac:dyDescent="0.2">
      <c r="B717" s="241"/>
      <c r="J717" s="16"/>
      <c r="R717" s="16"/>
      <c r="AA717" s="61"/>
      <c r="AH717" s="16"/>
      <c r="AQ717" s="61"/>
      <c r="AX717" s="16"/>
      <c r="BO717" s="61"/>
      <c r="BP717" s="16"/>
    </row>
    <row r="718" spans="2:68" ht="12.75" x14ac:dyDescent="0.2">
      <c r="B718" s="241"/>
      <c r="J718" s="16"/>
      <c r="R718" s="16"/>
      <c r="AA718" s="61"/>
      <c r="AH718" s="16"/>
      <c r="AQ718" s="61"/>
      <c r="AX718" s="16"/>
      <c r="BO718" s="61"/>
      <c r="BP718" s="16"/>
    </row>
    <row r="719" spans="2:68" ht="12.75" x14ac:dyDescent="0.2">
      <c r="B719" s="241"/>
      <c r="J719" s="16"/>
      <c r="R719" s="16"/>
      <c r="AA719" s="61"/>
      <c r="AH719" s="16"/>
      <c r="AQ719" s="61"/>
      <c r="AX719" s="16"/>
      <c r="BO719" s="61"/>
      <c r="BP719" s="16"/>
    </row>
    <row r="720" spans="2:68" ht="12.75" x14ac:dyDescent="0.2">
      <c r="B720" s="241"/>
      <c r="J720" s="16"/>
      <c r="R720" s="16"/>
      <c r="AA720" s="61"/>
      <c r="AH720" s="16"/>
      <c r="AQ720" s="61"/>
      <c r="AX720" s="16"/>
      <c r="BO720" s="61"/>
      <c r="BP720" s="16"/>
    </row>
    <row r="721" spans="2:68" ht="12.75" x14ac:dyDescent="0.2">
      <c r="B721" s="241"/>
      <c r="J721" s="16"/>
      <c r="R721" s="16"/>
      <c r="AA721" s="61"/>
      <c r="AH721" s="16"/>
      <c r="AQ721" s="61"/>
      <c r="AX721" s="16"/>
      <c r="BO721" s="61"/>
      <c r="BP721" s="16"/>
    </row>
    <row r="722" spans="2:68" ht="12.75" x14ac:dyDescent="0.2">
      <c r="B722" s="241"/>
      <c r="J722" s="16"/>
      <c r="R722" s="16"/>
      <c r="AA722" s="61"/>
      <c r="AH722" s="16"/>
      <c r="AQ722" s="61"/>
      <c r="AX722" s="16"/>
      <c r="BO722" s="61"/>
      <c r="BP722" s="16"/>
    </row>
    <row r="723" spans="2:68" ht="12.75" x14ac:dyDescent="0.2">
      <c r="B723" s="241"/>
      <c r="J723" s="16"/>
      <c r="R723" s="16"/>
      <c r="AA723" s="61"/>
      <c r="AH723" s="16"/>
      <c r="AQ723" s="61"/>
      <c r="AX723" s="16"/>
      <c r="BO723" s="61"/>
      <c r="BP723" s="16"/>
    </row>
    <row r="724" spans="2:68" ht="12.75" x14ac:dyDescent="0.2">
      <c r="B724" s="241"/>
      <c r="J724" s="16"/>
      <c r="R724" s="16"/>
      <c r="AA724" s="61"/>
      <c r="AH724" s="16"/>
      <c r="AQ724" s="61"/>
      <c r="AX724" s="16"/>
      <c r="BO724" s="61"/>
      <c r="BP724" s="16"/>
    </row>
    <row r="725" spans="2:68" ht="12.75" x14ac:dyDescent="0.2">
      <c r="B725" s="241"/>
      <c r="J725" s="16"/>
      <c r="R725" s="16"/>
      <c r="AA725" s="61"/>
      <c r="AH725" s="16"/>
      <c r="AQ725" s="61"/>
      <c r="AX725" s="16"/>
      <c r="BO725" s="61"/>
      <c r="BP725" s="16"/>
    </row>
    <row r="726" spans="2:68" ht="12.75" x14ac:dyDescent="0.2">
      <c r="B726" s="241"/>
      <c r="J726" s="16"/>
      <c r="R726" s="16"/>
      <c r="AA726" s="61"/>
      <c r="AH726" s="16"/>
      <c r="AQ726" s="61"/>
      <c r="AX726" s="16"/>
      <c r="BO726" s="61"/>
      <c r="BP726" s="16"/>
    </row>
    <row r="727" spans="2:68" ht="12.75" x14ac:dyDescent="0.2">
      <c r="B727" s="241"/>
      <c r="J727" s="16"/>
      <c r="R727" s="16"/>
      <c r="AA727" s="61"/>
      <c r="AH727" s="16"/>
      <c r="AQ727" s="61"/>
      <c r="AX727" s="16"/>
      <c r="BO727" s="61"/>
      <c r="BP727" s="16"/>
    </row>
    <row r="728" spans="2:68" ht="12.75" x14ac:dyDescent="0.2">
      <c r="B728" s="241"/>
      <c r="J728" s="16"/>
      <c r="R728" s="16"/>
      <c r="AA728" s="61"/>
      <c r="AH728" s="16"/>
      <c r="AQ728" s="61"/>
      <c r="AX728" s="16"/>
      <c r="BO728" s="61"/>
      <c r="BP728" s="16"/>
    </row>
    <row r="729" spans="2:68" ht="12.75" x14ac:dyDescent="0.2">
      <c r="B729" s="241"/>
      <c r="J729" s="16"/>
      <c r="R729" s="16"/>
      <c r="AA729" s="61"/>
      <c r="AH729" s="16"/>
      <c r="AQ729" s="61"/>
      <c r="AX729" s="16"/>
      <c r="BO729" s="61"/>
      <c r="BP729" s="16"/>
    </row>
    <row r="730" spans="2:68" ht="12.75" x14ac:dyDescent="0.2">
      <c r="B730" s="241"/>
      <c r="J730" s="16"/>
      <c r="R730" s="16"/>
      <c r="AA730" s="61"/>
      <c r="AH730" s="16"/>
      <c r="AQ730" s="61"/>
      <c r="AX730" s="16"/>
      <c r="BO730" s="61"/>
      <c r="BP730" s="16"/>
    </row>
    <row r="731" spans="2:68" ht="12.75" x14ac:dyDescent="0.2">
      <c r="B731" s="241"/>
      <c r="J731" s="16"/>
      <c r="R731" s="16"/>
      <c r="AA731" s="61"/>
      <c r="AH731" s="16"/>
      <c r="AQ731" s="61"/>
      <c r="AX731" s="16"/>
      <c r="BO731" s="61"/>
      <c r="BP731" s="16"/>
    </row>
    <row r="732" spans="2:68" ht="12.75" x14ac:dyDescent="0.2">
      <c r="B732" s="241"/>
      <c r="J732" s="16"/>
      <c r="R732" s="16"/>
      <c r="AA732" s="61"/>
      <c r="AH732" s="16"/>
      <c r="AQ732" s="61"/>
      <c r="AX732" s="16"/>
      <c r="BO732" s="61"/>
      <c r="BP732" s="16"/>
    </row>
    <row r="733" spans="2:68" ht="12.75" x14ac:dyDescent="0.2">
      <c r="B733" s="241"/>
      <c r="J733" s="16"/>
      <c r="R733" s="16"/>
      <c r="AA733" s="61"/>
      <c r="AH733" s="16"/>
      <c r="AQ733" s="61"/>
      <c r="AX733" s="16"/>
      <c r="BO733" s="61"/>
      <c r="BP733" s="16"/>
    </row>
    <row r="734" spans="2:68" ht="12.75" x14ac:dyDescent="0.2">
      <c r="B734" s="241"/>
      <c r="J734" s="16"/>
      <c r="R734" s="16"/>
      <c r="AA734" s="61"/>
      <c r="AH734" s="16"/>
      <c r="AQ734" s="61"/>
      <c r="AX734" s="16"/>
      <c r="BO734" s="61"/>
      <c r="BP734" s="16"/>
    </row>
    <row r="735" spans="2:68" ht="12.75" x14ac:dyDescent="0.2">
      <c r="B735" s="241"/>
      <c r="J735" s="16"/>
      <c r="R735" s="16"/>
      <c r="AA735" s="61"/>
      <c r="AH735" s="16"/>
      <c r="AQ735" s="61"/>
      <c r="AX735" s="16"/>
      <c r="BO735" s="61"/>
      <c r="BP735" s="16"/>
    </row>
    <row r="736" spans="2:68" ht="12.75" x14ac:dyDescent="0.2">
      <c r="B736" s="241"/>
      <c r="J736" s="16"/>
      <c r="R736" s="16"/>
      <c r="AA736" s="61"/>
      <c r="AH736" s="16"/>
      <c r="AQ736" s="61"/>
      <c r="AX736" s="16"/>
      <c r="BO736" s="61"/>
      <c r="BP736" s="16"/>
    </row>
    <row r="737" spans="2:68" ht="12.75" x14ac:dyDescent="0.2">
      <c r="B737" s="241"/>
      <c r="J737" s="16"/>
      <c r="R737" s="16"/>
      <c r="AA737" s="61"/>
      <c r="AH737" s="16"/>
      <c r="AQ737" s="61"/>
      <c r="AX737" s="16"/>
      <c r="BO737" s="61"/>
      <c r="BP737" s="16"/>
    </row>
    <row r="738" spans="2:68" ht="12.75" x14ac:dyDescent="0.2">
      <c r="B738" s="241"/>
      <c r="J738" s="16"/>
      <c r="R738" s="16"/>
      <c r="AA738" s="61"/>
      <c r="AH738" s="16"/>
      <c r="AQ738" s="61"/>
      <c r="AX738" s="16"/>
      <c r="BO738" s="61"/>
      <c r="BP738" s="16"/>
    </row>
    <row r="739" spans="2:68" ht="12.75" x14ac:dyDescent="0.2">
      <c r="B739" s="241"/>
      <c r="J739" s="16"/>
      <c r="R739" s="16"/>
      <c r="AA739" s="61"/>
      <c r="AH739" s="16"/>
      <c r="AQ739" s="61"/>
      <c r="AX739" s="16"/>
      <c r="BO739" s="61"/>
      <c r="BP739" s="16"/>
    </row>
    <row r="740" spans="2:68" ht="12.75" x14ac:dyDescent="0.2">
      <c r="B740" s="241"/>
      <c r="J740" s="16"/>
      <c r="R740" s="16"/>
      <c r="AA740" s="61"/>
      <c r="AH740" s="16"/>
      <c r="AQ740" s="61"/>
      <c r="AX740" s="16"/>
      <c r="BO740" s="61"/>
      <c r="BP740" s="16"/>
    </row>
    <row r="741" spans="2:68" ht="12.75" x14ac:dyDescent="0.2">
      <c r="B741" s="241"/>
      <c r="J741" s="16"/>
      <c r="R741" s="16"/>
      <c r="AA741" s="61"/>
      <c r="AH741" s="16"/>
      <c r="AQ741" s="61"/>
      <c r="AX741" s="16"/>
      <c r="BO741" s="61"/>
      <c r="BP741" s="16"/>
    </row>
    <row r="742" spans="2:68" ht="12.75" x14ac:dyDescent="0.2">
      <c r="B742" s="241"/>
      <c r="J742" s="16"/>
      <c r="R742" s="16"/>
      <c r="AA742" s="61"/>
      <c r="AH742" s="16"/>
      <c r="AQ742" s="61"/>
      <c r="AX742" s="16"/>
      <c r="BO742" s="61"/>
      <c r="BP742" s="16"/>
    </row>
    <row r="743" spans="2:68" ht="12.75" x14ac:dyDescent="0.2">
      <c r="B743" s="241"/>
      <c r="J743" s="16"/>
      <c r="R743" s="16"/>
      <c r="AA743" s="61"/>
      <c r="AH743" s="16"/>
      <c r="AQ743" s="61"/>
      <c r="AX743" s="16"/>
      <c r="BO743" s="61"/>
      <c r="BP743" s="16"/>
    </row>
    <row r="744" spans="2:68" ht="12.75" x14ac:dyDescent="0.2">
      <c r="B744" s="241"/>
      <c r="J744" s="16"/>
      <c r="R744" s="16"/>
      <c r="AA744" s="61"/>
      <c r="AH744" s="16"/>
      <c r="AQ744" s="61"/>
      <c r="AX744" s="16"/>
      <c r="BO744" s="61"/>
      <c r="BP744" s="16"/>
    </row>
    <row r="745" spans="2:68" ht="12.75" x14ac:dyDescent="0.2">
      <c r="B745" s="241"/>
      <c r="J745" s="16"/>
      <c r="R745" s="16"/>
      <c r="AA745" s="61"/>
      <c r="AH745" s="16"/>
      <c r="AQ745" s="61"/>
      <c r="AX745" s="16"/>
      <c r="BO745" s="61"/>
      <c r="BP745" s="16"/>
    </row>
    <row r="746" spans="2:68" ht="12.75" x14ac:dyDescent="0.2">
      <c r="B746" s="241"/>
      <c r="J746" s="16"/>
      <c r="R746" s="16"/>
      <c r="AA746" s="61"/>
      <c r="AH746" s="16"/>
      <c r="AQ746" s="61"/>
      <c r="AX746" s="16"/>
      <c r="BO746" s="61"/>
      <c r="BP746" s="16"/>
    </row>
    <row r="747" spans="2:68" ht="12.75" x14ac:dyDescent="0.2">
      <c r="B747" s="241"/>
      <c r="J747" s="16"/>
      <c r="R747" s="16"/>
      <c r="AA747" s="61"/>
      <c r="AH747" s="16"/>
      <c r="AQ747" s="61"/>
      <c r="AX747" s="16"/>
      <c r="BO747" s="61"/>
      <c r="BP747" s="16"/>
    </row>
    <row r="748" spans="2:68" ht="12.75" x14ac:dyDescent="0.2">
      <c r="B748" s="241"/>
      <c r="J748" s="16"/>
      <c r="R748" s="16"/>
      <c r="AA748" s="61"/>
      <c r="AH748" s="16"/>
      <c r="AQ748" s="61"/>
      <c r="AX748" s="16"/>
      <c r="BO748" s="61"/>
      <c r="BP748" s="16"/>
    </row>
    <row r="749" spans="2:68" ht="12.75" x14ac:dyDescent="0.2">
      <c r="B749" s="241"/>
      <c r="J749" s="16"/>
      <c r="R749" s="16"/>
      <c r="AA749" s="61"/>
      <c r="AH749" s="16"/>
      <c r="AQ749" s="61"/>
      <c r="AX749" s="16"/>
      <c r="BO749" s="61"/>
      <c r="BP749" s="16"/>
    </row>
    <row r="750" spans="2:68" ht="12.75" x14ac:dyDescent="0.2">
      <c r="B750" s="241"/>
      <c r="J750" s="16"/>
      <c r="R750" s="16"/>
      <c r="AA750" s="61"/>
      <c r="AH750" s="16"/>
      <c r="AQ750" s="61"/>
      <c r="AX750" s="16"/>
      <c r="BO750" s="61"/>
      <c r="BP750" s="16"/>
    </row>
    <row r="751" spans="2:68" ht="12.75" x14ac:dyDescent="0.2">
      <c r="B751" s="241"/>
      <c r="J751" s="16"/>
      <c r="R751" s="16"/>
      <c r="AA751" s="61"/>
      <c r="AH751" s="16"/>
      <c r="AQ751" s="61"/>
      <c r="AX751" s="16"/>
      <c r="BO751" s="61"/>
      <c r="BP751" s="16"/>
    </row>
    <row r="752" spans="2:68" ht="12.75" x14ac:dyDescent="0.2">
      <c r="B752" s="241"/>
      <c r="J752" s="16"/>
      <c r="R752" s="16"/>
      <c r="AA752" s="61"/>
      <c r="AH752" s="16"/>
      <c r="AQ752" s="61"/>
      <c r="AX752" s="16"/>
      <c r="BO752" s="61"/>
      <c r="BP752" s="16"/>
    </row>
    <row r="753" spans="2:68" ht="12.75" x14ac:dyDescent="0.2">
      <c r="B753" s="241"/>
      <c r="J753" s="16"/>
      <c r="R753" s="16"/>
      <c r="AA753" s="61"/>
      <c r="AH753" s="16"/>
      <c r="AQ753" s="61"/>
      <c r="AX753" s="16"/>
      <c r="BO753" s="61"/>
      <c r="BP753" s="16"/>
    </row>
    <row r="754" spans="2:68" ht="12.75" x14ac:dyDescent="0.2">
      <c r="B754" s="241"/>
      <c r="J754" s="16"/>
      <c r="R754" s="16"/>
      <c r="AA754" s="61"/>
      <c r="AH754" s="16"/>
      <c r="AQ754" s="61"/>
      <c r="AX754" s="16"/>
      <c r="BO754" s="61"/>
      <c r="BP754" s="16"/>
    </row>
    <row r="755" spans="2:68" ht="12.75" x14ac:dyDescent="0.2">
      <c r="B755" s="241"/>
      <c r="J755" s="16"/>
      <c r="R755" s="16"/>
      <c r="AA755" s="61"/>
      <c r="AH755" s="16"/>
      <c r="AQ755" s="61"/>
      <c r="AX755" s="16"/>
      <c r="BO755" s="61"/>
      <c r="BP755" s="16"/>
    </row>
    <row r="756" spans="2:68" ht="12.75" x14ac:dyDescent="0.2">
      <c r="B756" s="241"/>
      <c r="J756" s="16"/>
      <c r="R756" s="16"/>
      <c r="AA756" s="61"/>
      <c r="AH756" s="16"/>
      <c r="AQ756" s="61"/>
      <c r="AX756" s="16"/>
      <c r="BO756" s="61"/>
      <c r="BP756" s="16"/>
    </row>
    <row r="757" spans="2:68" ht="12.75" x14ac:dyDescent="0.2">
      <c r="B757" s="241"/>
      <c r="J757" s="16"/>
      <c r="R757" s="16"/>
      <c r="AA757" s="61"/>
      <c r="AH757" s="16"/>
      <c r="AQ757" s="61"/>
      <c r="AX757" s="16"/>
      <c r="BO757" s="61"/>
      <c r="BP757" s="16"/>
    </row>
    <row r="758" spans="2:68" ht="12.75" x14ac:dyDescent="0.2">
      <c r="B758" s="241"/>
      <c r="J758" s="16"/>
      <c r="R758" s="16"/>
      <c r="AA758" s="61"/>
      <c r="AH758" s="16"/>
      <c r="AQ758" s="61"/>
      <c r="AX758" s="16"/>
      <c r="BO758" s="61"/>
      <c r="BP758" s="16"/>
    </row>
    <row r="759" spans="2:68" ht="12.75" x14ac:dyDescent="0.2">
      <c r="B759" s="241"/>
      <c r="J759" s="16"/>
      <c r="R759" s="16"/>
      <c r="AA759" s="61"/>
      <c r="AH759" s="16"/>
      <c r="AQ759" s="61"/>
      <c r="AX759" s="16"/>
      <c r="BO759" s="61"/>
      <c r="BP759" s="16"/>
    </row>
    <row r="760" spans="2:68" ht="12.75" x14ac:dyDescent="0.2">
      <c r="B760" s="241"/>
      <c r="J760" s="16"/>
      <c r="R760" s="16"/>
      <c r="AA760" s="61"/>
      <c r="AH760" s="16"/>
      <c r="AQ760" s="61"/>
      <c r="AX760" s="16"/>
      <c r="BO760" s="61"/>
      <c r="BP760" s="16"/>
    </row>
    <row r="761" spans="2:68" ht="12.75" x14ac:dyDescent="0.2">
      <c r="B761" s="241"/>
      <c r="J761" s="16"/>
      <c r="R761" s="16"/>
      <c r="AA761" s="61"/>
      <c r="AH761" s="16"/>
      <c r="AQ761" s="61"/>
      <c r="AX761" s="16"/>
      <c r="BO761" s="61"/>
      <c r="BP761" s="16"/>
    </row>
    <row r="762" spans="2:68" ht="12.75" x14ac:dyDescent="0.2">
      <c r="B762" s="241"/>
      <c r="J762" s="16"/>
      <c r="R762" s="16"/>
      <c r="AA762" s="61"/>
      <c r="AH762" s="16"/>
      <c r="AQ762" s="61"/>
      <c r="AX762" s="16"/>
      <c r="BO762" s="61"/>
      <c r="BP762" s="16"/>
    </row>
    <row r="763" spans="2:68" ht="12.75" x14ac:dyDescent="0.2">
      <c r="B763" s="241"/>
      <c r="J763" s="16"/>
      <c r="R763" s="16"/>
      <c r="AA763" s="61"/>
      <c r="AH763" s="16"/>
      <c r="AQ763" s="61"/>
      <c r="AX763" s="16"/>
      <c r="BO763" s="61"/>
      <c r="BP763" s="16"/>
    </row>
    <row r="764" spans="2:68" ht="12.75" x14ac:dyDescent="0.2">
      <c r="B764" s="241"/>
      <c r="J764" s="16"/>
      <c r="R764" s="16"/>
      <c r="AA764" s="61"/>
      <c r="AH764" s="16"/>
      <c r="AQ764" s="61"/>
      <c r="AX764" s="16"/>
      <c r="BO764" s="61"/>
      <c r="BP764" s="16"/>
    </row>
    <row r="765" spans="2:68" ht="12.75" x14ac:dyDescent="0.2">
      <c r="B765" s="241"/>
      <c r="J765" s="16"/>
      <c r="R765" s="16"/>
      <c r="AA765" s="61"/>
      <c r="AH765" s="16"/>
      <c r="AQ765" s="61"/>
      <c r="AX765" s="16"/>
      <c r="BO765" s="61"/>
      <c r="BP765" s="16"/>
    </row>
    <row r="766" spans="2:68" ht="12.75" x14ac:dyDescent="0.2">
      <c r="B766" s="241"/>
      <c r="J766" s="16"/>
      <c r="R766" s="16"/>
      <c r="AA766" s="61"/>
      <c r="AH766" s="16"/>
      <c r="AQ766" s="61"/>
      <c r="AX766" s="16"/>
      <c r="BO766" s="61"/>
      <c r="BP766" s="16"/>
    </row>
    <row r="767" spans="2:68" ht="12.75" x14ac:dyDescent="0.2">
      <c r="B767" s="241"/>
      <c r="J767" s="16"/>
      <c r="R767" s="16"/>
      <c r="AA767" s="61"/>
      <c r="AH767" s="16"/>
      <c r="AQ767" s="61"/>
      <c r="AX767" s="16"/>
      <c r="BO767" s="61"/>
      <c r="BP767" s="16"/>
    </row>
    <row r="768" spans="2:68" ht="12.75" x14ac:dyDescent="0.2">
      <c r="B768" s="241"/>
      <c r="J768" s="16"/>
      <c r="R768" s="16"/>
      <c r="AA768" s="61"/>
      <c r="AH768" s="16"/>
      <c r="AQ768" s="61"/>
      <c r="AX768" s="16"/>
      <c r="BO768" s="61"/>
      <c r="BP768" s="16"/>
    </row>
    <row r="769" spans="2:68" ht="12.75" x14ac:dyDescent="0.2">
      <c r="B769" s="241"/>
      <c r="J769" s="16"/>
      <c r="R769" s="16"/>
      <c r="AA769" s="61"/>
      <c r="AH769" s="16"/>
      <c r="AQ769" s="61"/>
      <c r="AX769" s="16"/>
      <c r="BO769" s="61"/>
      <c r="BP769" s="16"/>
    </row>
    <row r="770" spans="2:68" ht="12.75" x14ac:dyDescent="0.2">
      <c r="B770" s="241"/>
      <c r="J770" s="16"/>
      <c r="R770" s="16"/>
      <c r="AA770" s="61"/>
      <c r="AH770" s="16"/>
      <c r="AQ770" s="61"/>
      <c r="AX770" s="16"/>
      <c r="BO770" s="61"/>
      <c r="BP770" s="16"/>
    </row>
    <row r="771" spans="2:68" ht="12.75" x14ac:dyDescent="0.2">
      <c r="B771" s="241"/>
      <c r="J771" s="16"/>
      <c r="R771" s="16"/>
      <c r="AA771" s="61"/>
      <c r="AH771" s="16"/>
      <c r="AQ771" s="61"/>
      <c r="AX771" s="16"/>
      <c r="BO771" s="61"/>
      <c r="BP771" s="16"/>
    </row>
    <row r="772" spans="2:68" ht="12.75" x14ac:dyDescent="0.2">
      <c r="B772" s="241"/>
      <c r="J772" s="16"/>
      <c r="R772" s="16"/>
      <c r="AA772" s="61"/>
      <c r="AH772" s="16"/>
      <c r="AQ772" s="61"/>
      <c r="AX772" s="16"/>
      <c r="BO772" s="61"/>
      <c r="BP772" s="16"/>
    </row>
    <row r="773" spans="2:68" ht="12.75" x14ac:dyDescent="0.2">
      <c r="B773" s="241"/>
      <c r="J773" s="16"/>
      <c r="R773" s="16"/>
      <c r="AA773" s="61"/>
      <c r="AH773" s="16"/>
      <c r="AQ773" s="61"/>
      <c r="AX773" s="16"/>
      <c r="BO773" s="61"/>
      <c r="BP773" s="16"/>
    </row>
    <row r="774" spans="2:68" ht="12.75" x14ac:dyDescent="0.2">
      <c r="B774" s="241"/>
      <c r="J774" s="16"/>
      <c r="R774" s="16"/>
      <c r="AA774" s="61"/>
      <c r="AH774" s="16"/>
      <c r="AQ774" s="61"/>
      <c r="AX774" s="16"/>
      <c r="BO774" s="61"/>
      <c r="BP774" s="16"/>
    </row>
    <row r="775" spans="2:68" ht="12.75" x14ac:dyDescent="0.2">
      <c r="B775" s="241"/>
      <c r="J775" s="16"/>
      <c r="R775" s="16"/>
      <c r="AA775" s="61"/>
      <c r="AH775" s="16"/>
      <c r="AQ775" s="61"/>
      <c r="AX775" s="16"/>
      <c r="BO775" s="61"/>
      <c r="BP775" s="16"/>
    </row>
    <row r="776" spans="2:68" ht="12.75" x14ac:dyDescent="0.2">
      <c r="B776" s="241"/>
      <c r="J776" s="16"/>
      <c r="R776" s="16"/>
      <c r="AA776" s="61"/>
      <c r="AH776" s="16"/>
      <c r="AQ776" s="61"/>
      <c r="AX776" s="16"/>
      <c r="BO776" s="61"/>
      <c r="BP776" s="16"/>
    </row>
    <row r="777" spans="2:68" ht="12.75" x14ac:dyDescent="0.2">
      <c r="B777" s="241"/>
      <c r="J777" s="16"/>
      <c r="R777" s="16"/>
      <c r="AA777" s="61"/>
      <c r="AH777" s="16"/>
      <c r="AQ777" s="61"/>
      <c r="AX777" s="16"/>
      <c r="BO777" s="61"/>
      <c r="BP777" s="16"/>
    </row>
    <row r="778" spans="2:68" ht="12.75" x14ac:dyDescent="0.2">
      <c r="B778" s="241"/>
      <c r="J778" s="16"/>
      <c r="R778" s="16"/>
      <c r="AA778" s="61"/>
      <c r="AH778" s="16"/>
      <c r="AQ778" s="61"/>
      <c r="AX778" s="16"/>
      <c r="BO778" s="61"/>
      <c r="BP778" s="16"/>
    </row>
    <row r="779" spans="2:68" ht="12.75" x14ac:dyDescent="0.2">
      <c r="B779" s="241"/>
      <c r="J779" s="16"/>
      <c r="R779" s="16"/>
      <c r="AA779" s="61"/>
      <c r="AH779" s="16"/>
      <c r="AQ779" s="61"/>
      <c r="AX779" s="16"/>
      <c r="BO779" s="61"/>
      <c r="BP779" s="16"/>
    </row>
    <row r="780" spans="2:68" ht="12.75" x14ac:dyDescent="0.2">
      <c r="B780" s="241"/>
      <c r="J780" s="16"/>
      <c r="R780" s="16"/>
      <c r="AA780" s="61"/>
      <c r="AH780" s="16"/>
      <c r="AQ780" s="61"/>
      <c r="AX780" s="16"/>
      <c r="BO780" s="61"/>
      <c r="BP780" s="16"/>
    </row>
    <row r="781" spans="2:68" ht="12.75" x14ac:dyDescent="0.2">
      <c r="B781" s="241"/>
      <c r="J781" s="16"/>
      <c r="R781" s="16"/>
      <c r="AA781" s="61"/>
      <c r="AH781" s="16"/>
      <c r="AQ781" s="61"/>
      <c r="AX781" s="16"/>
      <c r="BO781" s="61"/>
      <c r="BP781" s="16"/>
    </row>
    <row r="782" spans="2:68" ht="12.75" x14ac:dyDescent="0.2">
      <c r="B782" s="241"/>
      <c r="J782" s="16"/>
      <c r="R782" s="16"/>
      <c r="AA782" s="61"/>
      <c r="AH782" s="16"/>
      <c r="AQ782" s="61"/>
      <c r="AX782" s="16"/>
      <c r="BO782" s="61"/>
      <c r="BP782" s="16"/>
    </row>
    <row r="783" spans="2:68" ht="12.75" x14ac:dyDescent="0.2">
      <c r="B783" s="241"/>
      <c r="J783" s="16"/>
      <c r="R783" s="16"/>
      <c r="AA783" s="61"/>
      <c r="AH783" s="16"/>
      <c r="AQ783" s="61"/>
      <c r="AX783" s="16"/>
      <c r="BO783" s="61"/>
      <c r="BP783" s="16"/>
    </row>
    <row r="784" spans="2:68" ht="12.75" x14ac:dyDescent="0.2">
      <c r="B784" s="241"/>
      <c r="J784" s="16"/>
      <c r="R784" s="16"/>
      <c r="AA784" s="61"/>
      <c r="AH784" s="16"/>
      <c r="AQ784" s="61"/>
      <c r="AX784" s="16"/>
      <c r="BO784" s="61"/>
      <c r="BP784" s="16"/>
    </row>
    <row r="785" spans="2:68" ht="12.75" x14ac:dyDescent="0.2">
      <c r="B785" s="241"/>
      <c r="J785" s="16"/>
      <c r="R785" s="16"/>
      <c r="AA785" s="61"/>
      <c r="AH785" s="16"/>
      <c r="AQ785" s="61"/>
      <c r="AX785" s="16"/>
      <c r="BO785" s="61"/>
      <c r="BP785" s="16"/>
    </row>
    <row r="786" spans="2:68" ht="12.75" x14ac:dyDescent="0.2">
      <c r="B786" s="241"/>
      <c r="J786" s="16"/>
      <c r="R786" s="16"/>
      <c r="AA786" s="61"/>
      <c r="AH786" s="16"/>
      <c r="AQ786" s="61"/>
      <c r="AX786" s="16"/>
      <c r="BO786" s="61"/>
      <c r="BP786" s="16"/>
    </row>
    <row r="787" spans="2:68" ht="12.75" x14ac:dyDescent="0.2">
      <c r="B787" s="241"/>
      <c r="J787" s="16"/>
      <c r="R787" s="16"/>
      <c r="AA787" s="61"/>
      <c r="AH787" s="16"/>
      <c r="AQ787" s="61"/>
      <c r="AX787" s="16"/>
      <c r="BO787" s="61"/>
      <c r="BP787" s="16"/>
    </row>
    <row r="788" spans="2:68" ht="12.75" x14ac:dyDescent="0.2">
      <c r="B788" s="241"/>
      <c r="J788" s="16"/>
      <c r="R788" s="16"/>
      <c r="AA788" s="61"/>
      <c r="AH788" s="16"/>
      <c r="AQ788" s="61"/>
      <c r="AX788" s="16"/>
      <c r="BO788" s="61"/>
      <c r="BP788" s="16"/>
    </row>
    <row r="789" spans="2:68" ht="12.75" x14ac:dyDescent="0.2">
      <c r="B789" s="241"/>
      <c r="J789" s="16"/>
      <c r="R789" s="16"/>
      <c r="AA789" s="61"/>
      <c r="AH789" s="16"/>
      <c r="AQ789" s="61"/>
      <c r="AX789" s="16"/>
      <c r="BO789" s="61"/>
      <c r="BP789" s="16"/>
    </row>
    <row r="790" spans="2:68" ht="12.75" x14ac:dyDescent="0.2">
      <c r="B790" s="241"/>
      <c r="J790" s="16"/>
      <c r="R790" s="16"/>
      <c r="AA790" s="61"/>
      <c r="AH790" s="16"/>
      <c r="AQ790" s="61"/>
      <c r="AX790" s="16"/>
      <c r="BO790" s="61"/>
      <c r="BP790" s="16"/>
    </row>
    <row r="791" spans="2:68" ht="12.75" x14ac:dyDescent="0.2">
      <c r="B791" s="241"/>
      <c r="J791" s="16"/>
      <c r="R791" s="16"/>
      <c r="AA791" s="61"/>
      <c r="AH791" s="16"/>
      <c r="AQ791" s="61"/>
      <c r="AX791" s="16"/>
      <c r="BO791" s="61"/>
      <c r="BP791" s="16"/>
    </row>
    <row r="792" spans="2:68" ht="12.75" x14ac:dyDescent="0.2">
      <c r="B792" s="241"/>
      <c r="J792" s="16"/>
      <c r="R792" s="16"/>
      <c r="AA792" s="61"/>
      <c r="AH792" s="16"/>
      <c r="AQ792" s="61"/>
      <c r="AX792" s="16"/>
      <c r="BO792" s="61"/>
      <c r="BP792" s="16"/>
    </row>
    <row r="793" spans="2:68" ht="12.75" x14ac:dyDescent="0.2">
      <c r="B793" s="241"/>
      <c r="J793" s="16"/>
      <c r="R793" s="16"/>
      <c r="AA793" s="61"/>
      <c r="AH793" s="16"/>
      <c r="AQ793" s="61"/>
      <c r="AX793" s="16"/>
      <c r="BO793" s="61"/>
      <c r="BP793" s="16"/>
    </row>
    <row r="794" spans="2:68" ht="12.75" x14ac:dyDescent="0.2">
      <c r="B794" s="241"/>
      <c r="J794" s="16"/>
      <c r="R794" s="16"/>
      <c r="AA794" s="61"/>
      <c r="AH794" s="16"/>
      <c r="AQ794" s="61"/>
      <c r="AX794" s="16"/>
      <c r="BO794" s="61"/>
      <c r="BP794" s="16"/>
    </row>
    <row r="795" spans="2:68" ht="12.75" x14ac:dyDescent="0.2">
      <c r="B795" s="241"/>
      <c r="J795" s="16"/>
      <c r="R795" s="16"/>
      <c r="AA795" s="61"/>
      <c r="AH795" s="16"/>
      <c r="AQ795" s="61"/>
      <c r="AX795" s="16"/>
      <c r="BO795" s="61"/>
      <c r="BP795" s="16"/>
    </row>
    <row r="796" spans="2:68" ht="12.75" x14ac:dyDescent="0.2">
      <c r="B796" s="241"/>
      <c r="J796" s="16"/>
      <c r="R796" s="16"/>
      <c r="AA796" s="61"/>
      <c r="AH796" s="16"/>
      <c r="AQ796" s="61"/>
      <c r="AX796" s="16"/>
      <c r="BO796" s="61"/>
      <c r="BP796" s="16"/>
    </row>
    <row r="797" spans="2:68" ht="12.75" x14ac:dyDescent="0.2">
      <c r="B797" s="241"/>
      <c r="J797" s="16"/>
      <c r="R797" s="16"/>
      <c r="AA797" s="61"/>
      <c r="AH797" s="16"/>
      <c r="AQ797" s="61"/>
      <c r="AX797" s="16"/>
      <c r="BO797" s="61"/>
      <c r="BP797" s="16"/>
    </row>
    <row r="798" spans="2:68" ht="12.75" x14ac:dyDescent="0.2">
      <c r="B798" s="241"/>
      <c r="J798" s="16"/>
      <c r="R798" s="16"/>
      <c r="AA798" s="61"/>
      <c r="AH798" s="16"/>
      <c r="AQ798" s="61"/>
      <c r="AX798" s="16"/>
      <c r="BO798" s="61"/>
      <c r="BP798" s="16"/>
    </row>
    <row r="799" spans="2:68" ht="12.75" x14ac:dyDescent="0.2">
      <c r="B799" s="241"/>
      <c r="J799" s="16"/>
      <c r="R799" s="16"/>
      <c r="AA799" s="61"/>
      <c r="AH799" s="16"/>
      <c r="AQ799" s="61"/>
      <c r="AX799" s="16"/>
      <c r="BO799" s="61"/>
      <c r="BP799" s="16"/>
    </row>
    <row r="800" spans="2:68" ht="12.75" x14ac:dyDescent="0.2">
      <c r="B800" s="241"/>
      <c r="J800" s="16"/>
      <c r="R800" s="16"/>
      <c r="AA800" s="61"/>
      <c r="AH800" s="16"/>
      <c r="AQ800" s="61"/>
      <c r="AX800" s="16"/>
      <c r="BO800" s="61"/>
      <c r="BP800" s="16"/>
    </row>
    <row r="801" spans="2:68" ht="12.75" x14ac:dyDescent="0.2">
      <c r="B801" s="241"/>
      <c r="J801" s="16"/>
      <c r="R801" s="16"/>
      <c r="AA801" s="61"/>
      <c r="AH801" s="16"/>
      <c r="AQ801" s="61"/>
      <c r="AX801" s="16"/>
      <c r="BO801" s="61"/>
      <c r="BP801" s="16"/>
    </row>
    <row r="802" spans="2:68" ht="12.75" x14ac:dyDescent="0.2">
      <c r="B802" s="241"/>
      <c r="J802" s="16"/>
      <c r="R802" s="16"/>
      <c r="AA802" s="61"/>
      <c r="AH802" s="16"/>
      <c r="AQ802" s="61"/>
      <c r="AX802" s="16"/>
      <c r="BO802" s="61"/>
      <c r="BP802" s="16"/>
    </row>
    <row r="803" spans="2:68" ht="12.75" x14ac:dyDescent="0.2">
      <c r="B803" s="241"/>
      <c r="J803" s="16"/>
      <c r="R803" s="16"/>
      <c r="AA803" s="61"/>
      <c r="AH803" s="16"/>
      <c r="AQ803" s="61"/>
      <c r="AX803" s="16"/>
      <c r="BO803" s="61"/>
      <c r="BP803" s="16"/>
    </row>
    <row r="804" spans="2:68" ht="12.75" x14ac:dyDescent="0.2">
      <c r="B804" s="241"/>
      <c r="J804" s="16"/>
      <c r="R804" s="16"/>
      <c r="AA804" s="61"/>
      <c r="AH804" s="16"/>
      <c r="AQ804" s="61"/>
      <c r="AX804" s="16"/>
      <c r="BO804" s="61"/>
      <c r="BP804" s="16"/>
    </row>
    <row r="805" spans="2:68" ht="12.75" x14ac:dyDescent="0.2">
      <c r="B805" s="241"/>
      <c r="J805" s="16"/>
      <c r="R805" s="16"/>
      <c r="AA805" s="61"/>
      <c r="AH805" s="16"/>
      <c r="AQ805" s="61"/>
      <c r="AX805" s="16"/>
      <c r="BO805" s="61"/>
      <c r="BP805" s="16"/>
    </row>
    <row r="806" spans="2:68" ht="12.75" x14ac:dyDescent="0.2">
      <c r="B806" s="241"/>
      <c r="J806" s="16"/>
      <c r="R806" s="16"/>
      <c r="AA806" s="61"/>
      <c r="AH806" s="16"/>
      <c r="AQ806" s="61"/>
      <c r="AX806" s="16"/>
      <c r="BO806" s="61"/>
      <c r="BP806" s="16"/>
    </row>
    <row r="807" spans="2:68" ht="12.75" x14ac:dyDescent="0.2">
      <c r="B807" s="241"/>
      <c r="J807" s="16"/>
      <c r="R807" s="16"/>
      <c r="AA807" s="61"/>
      <c r="AH807" s="16"/>
      <c r="AQ807" s="61"/>
      <c r="AX807" s="16"/>
      <c r="BO807" s="61"/>
      <c r="BP807" s="16"/>
    </row>
    <row r="808" spans="2:68" ht="12.75" x14ac:dyDescent="0.2">
      <c r="B808" s="241"/>
      <c r="J808" s="16"/>
      <c r="R808" s="16"/>
      <c r="AA808" s="61"/>
      <c r="AH808" s="16"/>
      <c r="AQ808" s="61"/>
      <c r="AX808" s="16"/>
      <c r="BO808" s="61"/>
      <c r="BP808" s="16"/>
    </row>
    <row r="809" spans="2:68" ht="12.75" x14ac:dyDescent="0.2">
      <c r="B809" s="241"/>
      <c r="J809" s="16"/>
      <c r="R809" s="16"/>
      <c r="AA809" s="61"/>
      <c r="AH809" s="16"/>
      <c r="AQ809" s="61"/>
      <c r="AX809" s="16"/>
      <c r="BO809" s="61"/>
      <c r="BP809" s="16"/>
    </row>
    <row r="810" spans="2:68" ht="12.75" x14ac:dyDescent="0.2">
      <c r="B810" s="241"/>
      <c r="J810" s="16"/>
      <c r="R810" s="16"/>
      <c r="AA810" s="61"/>
      <c r="AH810" s="16"/>
      <c r="AQ810" s="61"/>
      <c r="AX810" s="16"/>
      <c r="BO810" s="61"/>
      <c r="BP810" s="16"/>
    </row>
    <row r="811" spans="2:68" ht="12.75" x14ac:dyDescent="0.2">
      <c r="B811" s="241"/>
      <c r="J811" s="16"/>
      <c r="R811" s="16"/>
      <c r="AA811" s="61"/>
      <c r="AH811" s="16"/>
      <c r="AQ811" s="61"/>
      <c r="AX811" s="16"/>
      <c r="BO811" s="61"/>
      <c r="BP811" s="16"/>
    </row>
    <row r="812" spans="2:68" ht="12.75" x14ac:dyDescent="0.2">
      <c r="B812" s="241"/>
      <c r="J812" s="16"/>
      <c r="R812" s="16"/>
      <c r="AA812" s="61"/>
      <c r="AH812" s="16"/>
      <c r="AQ812" s="61"/>
      <c r="AX812" s="16"/>
      <c r="BO812" s="61"/>
      <c r="BP812" s="16"/>
    </row>
    <row r="813" spans="2:68" ht="12.75" x14ac:dyDescent="0.2">
      <c r="B813" s="241"/>
      <c r="J813" s="16"/>
      <c r="R813" s="16"/>
      <c r="AA813" s="61"/>
      <c r="AH813" s="16"/>
      <c r="AQ813" s="61"/>
      <c r="AX813" s="16"/>
      <c r="BO813" s="61"/>
      <c r="BP813" s="16"/>
    </row>
    <row r="814" spans="2:68" ht="12.75" x14ac:dyDescent="0.2">
      <c r="B814" s="241"/>
      <c r="J814" s="16"/>
      <c r="R814" s="16"/>
      <c r="AA814" s="61"/>
      <c r="AH814" s="16"/>
      <c r="AQ814" s="61"/>
      <c r="AX814" s="16"/>
      <c r="BO814" s="61"/>
      <c r="BP814" s="16"/>
    </row>
    <row r="815" spans="2:68" ht="12.75" x14ac:dyDescent="0.2">
      <c r="B815" s="241"/>
      <c r="J815" s="16"/>
      <c r="R815" s="16"/>
      <c r="AA815" s="61"/>
      <c r="AH815" s="16"/>
      <c r="AQ815" s="61"/>
      <c r="AX815" s="16"/>
      <c r="BO815" s="61"/>
      <c r="BP815" s="16"/>
    </row>
    <row r="816" spans="2:68" ht="12.75" x14ac:dyDescent="0.2">
      <c r="B816" s="241"/>
      <c r="J816" s="16"/>
      <c r="R816" s="16"/>
      <c r="AA816" s="61"/>
      <c r="AH816" s="16"/>
      <c r="AQ816" s="61"/>
      <c r="AX816" s="16"/>
      <c r="BO816" s="61"/>
      <c r="BP816" s="16"/>
    </row>
    <row r="817" spans="2:68" ht="12.75" x14ac:dyDescent="0.2">
      <c r="B817" s="241"/>
      <c r="J817" s="16"/>
      <c r="R817" s="16"/>
      <c r="AA817" s="61"/>
      <c r="AH817" s="16"/>
      <c r="AQ817" s="61"/>
      <c r="AX817" s="16"/>
      <c r="BO817" s="61"/>
      <c r="BP817" s="16"/>
    </row>
    <row r="818" spans="2:68" ht="12.75" x14ac:dyDescent="0.2">
      <c r="B818" s="241"/>
      <c r="J818" s="16"/>
      <c r="R818" s="16"/>
      <c r="AA818" s="61"/>
      <c r="AH818" s="16"/>
      <c r="AQ818" s="61"/>
      <c r="AX818" s="16"/>
      <c r="BO818" s="61"/>
      <c r="BP818" s="16"/>
    </row>
    <row r="819" spans="2:68" ht="12.75" x14ac:dyDescent="0.2">
      <c r="B819" s="241"/>
      <c r="J819" s="16"/>
      <c r="R819" s="16"/>
      <c r="AA819" s="61"/>
      <c r="AH819" s="16"/>
      <c r="AQ819" s="61"/>
      <c r="AX819" s="16"/>
      <c r="BO819" s="61"/>
      <c r="BP819" s="16"/>
    </row>
    <row r="820" spans="2:68" ht="12.75" x14ac:dyDescent="0.2">
      <c r="B820" s="241"/>
      <c r="J820" s="16"/>
      <c r="R820" s="16"/>
      <c r="AA820" s="61"/>
      <c r="AH820" s="16"/>
      <c r="AQ820" s="61"/>
      <c r="AX820" s="16"/>
      <c r="BO820" s="61"/>
      <c r="BP820" s="16"/>
    </row>
    <row r="821" spans="2:68" ht="12.75" x14ac:dyDescent="0.2">
      <c r="B821" s="241"/>
      <c r="J821" s="16"/>
      <c r="R821" s="16"/>
      <c r="AA821" s="61"/>
      <c r="AH821" s="16"/>
      <c r="AQ821" s="61"/>
      <c r="AX821" s="16"/>
      <c r="BO821" s="61"/>
      <c r="BP821" s="16"/>
    </row>
    <row r="822" spans="2:68" ht="12.75" x14ac:dyDescent="0.2">
      <c r="B822" s="241"/>
      <c r="J822" s="16"/>
      <c r="R822" s="16"/>
      <c r="AA822" s="61"/>
      <c r="AH822" s="16"/>
      <c r="AQ822" s="61"/>
      <c r="AX822" s="16"/>
      <c r="BO822" s="61"/>
      <c r="BP822" s="16"/>
    </row>
    <row r="823" spans="2:68" ht="12.75" x14ac:dyDescent="0.2">
      <c r="B823" s="241"/>
      <c r="J823" s="16"/>
      <c r="R823" s="16"/>
      <c r="AA823" s="61"/>
      <c r="AH823" s="16"/>
      <c r="AQ823" s="61"/>
      <c r="AX823" s="16"/>
      <c r="BO823" s="61"/>
      <c r="BP823" s="16"/>
    </row>
    <row r="824" spans="2:68" ht="12.75" x14ac:dyDescent="0.2">
      <c r="B824" s="241"/>
      <c r="J824" s="16"/>
      <c r="R824" s="16"/>
      <c r="AA824" s="61"/>
      <c r="AH824" s="16"/>
      <c r="AQ824" s="61"/>
      <c r="AX824" s="16"/>
      <c r="BO824" s="61"/>
      <c r="BP824" s="16"/>
    </row>
    <row r="825" spans="2:68" ht="12.75" x14ac:dyDescent="0.2">
      <c r="B825" s="241"/>
      <c r="J825" s="16"/>
      <c r="R825" s="16"/>
      <c r="AA825" s="61"/>
      <c r="AH825" s="16"/>
      <c r="AQ825" s="61"/>
      <c r="AX825" s="16"/>
      <c r="BO825" s="61"/>
      <c r="BP825" s="16"/>
    </row>
    <row r="826" spans="2:68" ht="12.75" x14ac:dyDescent="0.2">
      <c r="B826" s="241"/>
      <c r="J826" s="16"/>
      <c r="R826" s="16"/>
      <c r="AA826" s="61"/>
      <c r="AH826" s="16"/>
      <c r="AQ826" s="61"/>
      <c r="AX826" s="16"/>
      <c r="BO826" s="61"/>
      <c r="BP826" s="16"/>
    </row>
    <row r="827" spans="2:68" ht="12.75" x14ac:dyDescent="0.2">
      <c r="B827" s="241"/>
      <c r="J827" s="16"/>
      <c r="R827" s="16"/>
      <c r="AA827" s="61"/>
      <c r="AH827" s="16"/>
      <c r="AQ827" s="61"/>
      <c r="AX827" s="16"/>
      <c r="BO827" s="61"/>
      <c r="BP827" s="16"/>
    </row>
    <row r="828" spans="2:68" ht="12.75" x14ac:dyDescent="0.2">
      <c r="B828" s="241"/>
      <c r="J828" s="16"/>
      <c r="R828" s="16"/>
      <c r="AA828" s="61"/>
      <c r="AH828" s="16"/>
      <c r="AQ828" s="61"/>
      <c r="AX828" s="16"/>
      <c r="BO828" s="61"/>
      <c r="BP828" s="16"/>
    </row>
    <row r="829" spans="2:68" ht="12.75" x14ac:dyDescent="0.2">
      <c r="B829" s="241"/>
      <c r="J829" s="16"/>
      <c r="R829" s="16"/>
      <c r="AA829" s="61"/>
      <c r="AH829" s="16"/>
      <c r="AQ829" s="61"/>
      <c r="AX829" s="16"/>
      <c r="BO829" s="61"/>
      <c r="BP829" s="16"/>
    </row>
    <row r="830" spans="2:68" ht="12.75" x14ac:dyDescent="0.2">
      <c r="B830" s="241"/>
      <c r="J830" s="16"/>
      <c r="R830" s="16"/>
      <c r="AA830" s="61"/>
      <c r="AH830" s="16"/>
      <c r="AQ830" s="61"/>
      <c r="AX830" s="16"/>
      <c r="BO830" s="61"/>
      <c r="BP830" s="16"/>
    </row>
    <row r="831" spans="2:68" ht="12.75" x14ac:dyDescent="0.2">
      <c r="B831" s="241"/>
      <c r="J831" s="16"/>
      <c r="R831" s="16"/>
      <c r="AA831" s="61"/>
      <c r="AH831" s="16"/>
      <c r="AQ831" s="61"/>
      <c r="AX831" s="16"/>
      <c r="BO831" s="61"/>
      <c r="BP831" s="16"/>
    </row>
    <row r="832" spans="2:68" ht="12.75" x14ac:dyDescent="0.2">
      <c r="B832" s="241"/>
      <c r="J832" s="16"/>
      <c r="R832" s="16"/>
      <c r="AA832" s="61"/>
      <c r="AH832" s="16"/>
      <c r="AQ832" s="61"/>
      <c r="AX832" s="16"/>
      <c r="BO832" s="61"/>
      <c r="BP832" s="16"/>
    </row>
    <row r="833" spans="2:68" ht="12.75" x14ac:dyDescent="0.2">
      <c r="B833" s="241"/>
      <c r="J833" s="16"/>
      <c r="R833" s="16"/>
      <c r="AA833" s="61"/>
      <c r="AH833" s="16"/>
      <c r="AQ833" s="61"/>
      <c r="AX833" s="16"/>
      <c r="BO833" s="61"/>
      <c r="BP833" s="16"/>
    </row>
    <row r="834" spans="2:68" ht="12.75" x14ac:dyDescent="0.2">
      <c r="B834" s="241"/>
      <c r="J834" s="16"/>
      <c r="R834" s="16"/>
      <c r="AA834" s="61"/>
      <c r="AH834" s="16"/>
      <c r="AQ834" s="61"/>
      <c r="AX834" s="16"/>
      <c r="BO834" s="61"/>
      <c r="BP834" s="16"/>
    </row>
    <row r="835" spans="2:68" ht="12.75" x14ac:dyDescent="0.2">
      <c r="B835" s="241"/>
      <c r="J835" s="16"/>
      <c r="R835" s="16"/>
      <c r="AA835" s="61"/>
      <c r="AH835" s="16"/>
      <c r="AQ835" s="61"/>
      <c r="AX835" s="16"/>
      <c r="BO835" s="61"/>
      <c r="BP835" s="16"/>
    </row>
    <row r="836" spans="2:68" ht="12.75" x14ac:dyDescent="0.2">
      <c r="B836" s="241"/>
      <c r="J836" s="16"/>
      <c r="R836" s="16"/>
      <c r="AA836" s="61"/>
      <c r="AH836" s="16"/>
      <c r="AQ836" s="61"/>
      <c r="AX836" s="16"/>
      <c r="BO836" s="61"/>
      <c r="BP836" s="16"/>
    </row>
    <row r="837" spans="2:68" ht="12.75" x14ac:dyDescent="0.2">
      <c r="B837" s="241"/>
      <c r="J837" s="16"/>
      <c r="R837" s="16"/>
      <c r="AA837" s="61"/>
      <c r="AH837" s="16"/>
      <c r="AQ837" s="61"/>
      <c r="AX837" s="16"/>
      <c r="BO837" s="61"/>
      <c r="BP837" s="16"/>
    </row>
    <row r="838" spans="2:68" ht="12.75" x14ac:dyDescent="0.2">
      <c r="B838" s="241"/>
      <c r="J838" s="16"/>
      <c r="R838" s="16"/>
      <c r="AA838" s="61"/>
      <c r="AH838" s="16"/>
      <c r="AQ838" s="61"/>
      <c r="AX838" s="16"/>
      <c r="BO838" s="61"/>
      <c r="BP838" s="16"/>
    </row>
    <row r="839" spans="2:68" ht="12.75" x14ac:dyDescent="0.2">
      <c r="B839" s="241"/>
      <c r="J839" s="16"/>
      <c r="R839" s="16"/>
      <c r="AA839" s="61"/>
      <c r="AH839" s="16"/>
      <c r="AQ839" s="61"/>
      <c r="AX839" s="16"/>
      <c r="BO839" s="61"/>
      <c r="BP839" s="16"/>
    </row>
    <row r="840" spans="2:68" ht="12.75" x14ac:dyDescent="0.2">
      <c r="B840" s="241"/>
      <c r="J840" s="16"/>
      <c r="R840" s="16"/>
      <c r="AA840" s="61"/>
      <c r="AH840" s="16"/>
      <c r="AQ840" s="61"/>
      <c r="AX840" s="16"/>
      <c r="BO840" s="61"/>
      <c r="BP840" s="16"/>
    </row>
    <row r="841" spans="2:68" ht="12.75" x14ac:dyDescent="0.2">
      <c r="B841" s="241"/>
      <c r="J841" s="16"/>
      <c r="R841" s="16"/>
      <c r="AA841" s="61"/>
      <c r="AH841" s="16"/>
      <c r="AQ841" s="61"/>
      <c r="AX841" s="16"/>
      <c r="BO841" s="61"/>
      <c r="BP841" s="16"/>
    </row>
    <row r="842" spans="2:68" ht="12.75" x14ac:dyDescent="0.2">
      <c r="B842" s="241"/>
      <c r="J842" s="16"/>
      <c r="R842" s="16"/>
      <c r="AA842" s="61"/>
      <c r="AH842" s="16"/>
      <c r="AQ842" s="61"/>
      <c r="AX842" s="16"/>
      <c r="BO842" s="61"/>
      <c r="BP842" s="16"/>
    </row>
    <row r="843" spans="2:68" ht="12.75" x14ac:dyDescent="0.2">
      <c r="B843" s="241"/>
      <c r="J843" s="16"/>
      <c r="R843" s="16"/>
      <c r="AA843" s="61"/>
      <c r="AH843" s="16"/>
      <c r="AQ843" s="61"/>
      <c r="AX843" s="16"/>
      <c r="BO843" s="61"/>
      <c r="BP843" s="16"/>
    </row>
    <row r="844" spans="2:68" ht="12.75" x14ac:dyDescent="0.2">
      <c r="B844" s="241"/>
      <c r="J844" s="16"/>
      <c r="R844" s="16"/>
      <c r="AA844" s="61"/>
      <c r="AH844" s="16"/>
      <c r="AQ844" s="61"/>
      <c r="AX844" s="16"/>
      <c r="BO844" s="61"/>
      <c r="BP844" s="16"/>
    </row>
    <row r="845" spans="2:68" ht="12.75" x14ac:dyDescent="0.2">
      <c r="B845" s="241"/>
      <c r="J845" s="16"/>
      <c r="R845" s="16"/>
      <c r="AA845" s="61"/>
      <c r="AH845" s="16"/>
      <c r="AQ845" s="61"/>
      <c r="AX845" s="16"/>
      <c r="BO845" s="61"/>
      <c r="BP845" s="16"/>
    </row>
    <row r="846" spans="2:68" ht="12.75" x14ac:dyDescent="0.2">
      <c r="B846" s="241"/>
      <c r="J846" s="16"/>
      <c r="R846" s="16"/>
      <c r="AA846" s="61"/>
      <c r="AH846" s="16"/>
      <c r="AQ846" s="61"/>
      <c r="AX846" s="16"/>
      <c r="BO846" s="61"/>
      <c r="BP846" s="16"/>
    </row>
    <row r="847" spans="2:68" ht="12.75" x14ac:dyDescent="0.2">
      <c r="B847" s="241"/>
      <c r="J847" s="16"/>
      <c r="R847" s="16"/>
      <c r="AA847" s="61"/>
      <c r="AH847" s="16"/>
      <c r="AQ847" s="61"/>
      <c r="AX847" s="16"/>
      <c r="BO847" s="61"/>
      <c r="BP847" s="16"/>
    </row>
    <row r="848" spans="2:68" ht="12.75" x14ac:dyDescent="0.2">
      <c r="B848" s="241"/>
      <c r="J848" s="16"/>
      <c r="R848" s="16"/>
      <c r="AA848" s="61"/>
      <c r="AH848" s="16"/>
      <c r="AQ848" s="61"/>
      <c r="AX848" s="16"/>
      <c r="BO848" s="61"/>
      <c r="BP848" s="16"/>
    </row>
    <row r="849" spans="2:68" ht="12.75" x14ac:dyDescent="0.2">
      <c r="B849" s="241"/>
      <c r="J849" s="16"/>
      <c r="R849" s="16"/>
      <c r="AA849" s="61"/>
      <c r="AH849" s="16"/>
      <c r="AQ849" s="61"/>
      <c r="AX849" s="16"/>
      <c r="BO849" s="61"/>
      <c r="BP849" s="16"/>
    </row>
    <row r="850" spans="2:68" ht="12.75" x14ac:dyDescent="0.2">
      <c r="B850" s="241"/>
      <c r="J850" s="16"/>
      <c r="R850" s="16"/>
      <c r="AA850" s="61"/>
      <c r="AH850" s="16"/>
      <c r="AQ850" s="61"/>
      <c r="AX850" s="16"/>
      <c r="BO850" s="61"/>
      <c r="BP850" s="16"/>
    </row>
    <row r="851" spans="2:68" ht="12.75" x14ac:dyDescent="0.2">
      <c r="B851" s="241"/>
      <c r="J851" s="16"/>
      <c r="R851" s="16"/>
      <c r="AA851" s="61"/>
      <c r="AH851" s="16"/>
      <c r="AQ851" s="61"/>
      <c r="AX851" s="16"/>
      <c r="BO851" s="61"/>
      <c r="BP851" s="16"/>
    </row>
    <row r="852" spans="2:68" ht="12.75" x14ac:dyDescent="0.2">
      <c r="B852" s="241"/>
      <c r="J852" s="16"/>
      <c r="R852" s="16"/>
      <c r="AA852" s="61"/>
      <c r="AH852" s="16"/>
      <c r="AQ852" s="61"/>
      <c r="AX852" s="16"/>
      <c r="BO852" s="61"/>
      <c r="BP852" s="16"/>
    </row>
    <row r="853" spans="2:68" ht="12.75" x14ac:dyDescent="0.2">
      <c r="B853" s="241"/>
      <c r="J853" s="16"/>
      <c r="R853" s="16"/>
      <c r="AA853" s="61"/>
      <c r="AH853" s="16"/>
      <c r="AQ853" s="61"/>
      <c r="AX853" s="16"/>
      <c r="BO853" s="61"/>
      <c r="BP853" s="16"/>
    </row>
    <row r="854" spans="2:68" ht="12.75" x14ac:dyDescent="0.2">
      <c r="B854" s="241"/>
      <c r="J854" s="16"/>
      <c r="R854" s="16"/>
      <c r="AA854" s="61"/>
      <c r="AH854" s="16"/>
      <c r="AQ854" s="61"/>
      <c r="AX854" s="16"/>
      <c r="BO854" s="61"/>
      <c r="BP854" s="16"/>
    </row>
    <row r="855" spans="2:68" ht="12.75" x14ac:dyDescent="0.2">
      <c r="B855" s="241"/>
      <c r="J855" s="16"/>
      <c r="R855" s="16"/>
      <c r="AA855" s="61"/>
      <c r="AH855" s="16"/>
      <c r="AQ855" s="61"/>
      <c r="AX855" s="16"/>
      <c r="BO855" s="61"/>
      <c r="BP855" s="16"/>
    </row>
    <row r="856" spans="2:68" ht="12.75" x14ac:dyDescent="0.2">
      <c r="B856" s="241"/>
      <c r="J856" s="16"/>
      <c r="R856" s="16"/>
      <c r="AA856" s="61"/>
      <c r="AH856" s="16"/>
      <c r="AQ856" s="61"/>
      <c r="AX856" s="16"/>
      <c r="BO856" s="61"/>
      <c r="BP856" s="16"/>
    </row>
    <row r="857" spans="2:68" ht="12.75" x14ac:dyDescent="0.2">
      <c r="B857" s="241"/>
      <c r="J857" s="16"/>
      <c r="R857" s="16"/>
      <c r="AA857" s="61"/>
      <c r="AH857" s="16"/>
      <c r="AQ857" s="61"/>
      <c r="AX857" s="16"/>
      <c r="BO857" s="61"/>
      <c r="BP857" s="16"/>
    </row>
    <row r="858" spans="2:68" ht="12.75" x14ac:dyDescent="0.2">
      <c r="B858" s="241"/>
      <c r="J858" s="16"/>
      <c r="R858" s="16"/>
      <c r="AA858" s="61"/>
      <c r="AH858" s="16"/>
      <c r="AQ858" s="61"/>
      <c r="AX858" s="16"/>
      <c r="BO858" s="61"/>
      <c r="BP858" s="16"/>
    </row>
    <row r="859" spans="2:68" ht="12.75" x14ac:dyDescent="0.2">
      <c r="B859" s="241"/>
      <c r="J859" s="16"/>
      <c r="R859" s="16"/>
      <c r="AA859" s="61"/>
      <c r="AH859" s="16"/>
      <c r="AQ859" s="61"/>
      <c r="AX859" s="16"/>
      <c r="BO859" s="61"/>
      <c r="BP859" s="16"/>
    </row>
    <row r="860" spans="2:68" ht="12.75" x14ac:dyDescent="0.2">
      <c r="B860" s="241"/>
      <c r="J860" s="16"/>
      <c r="R860" s="16"/>
      <c r="AA860" s="61"/>
      <c r="AH860" s="16"/>
      <c r="AQ860" s="61"/>
      <c r="AX860" s="16"/>
      <c r="BO860" s="61"/>
      <c r="BP860" s="16"/>
    </row>
    <row r="861" spans="2:68" ht="12.75" x14ac:dyDescent="0.2">
      <c r="B861" s="241"/>
      <c r="J861" s="16"/>
      <c r="R861" s="16"/>
      <c r="AA861" s="61"/>
      <c r="AH861" s="16"/>
      <c r="AQ861" s="61"/>
      <c r="AX861" s="16"/>
      <c r="BO861" s="61"/>
      <c r="BP861" s="16"/>
    </row>
    <row r="862" spans="2:68" ht="12.75" x14ac:dyDescent="0.2">
      <c r="B862" s="241"/>
      <c r="J862" s="16"/>
      <c r="R862" s="16"/>
      <c r="AA862" s="61"/>
      <c r="AH862" s="16"/>
      <c r="AQ862" s="61"/>
      <c r="AX862" s="16"/>
      <c r="BO862" s="61"/>
      <c r="BP862" s="16"/>
    </row>
    <row r="863" spans="2:68" ht="12.75" x14ac:dyDescent="0.2">
      <c r="B863" s="241"/>
      <c r="J863" s="16"/>
      <c r="R863" s="16"/>
      <c r="AA863" s="61"/>
      <c r="AH863" s="16"/>
      <c r="AQ863" s="61"/>
      <c r="AX863" s="16"/>
      <c r="BO863" s="61"/>
      <c r="BP863" s="16"/>
    </row>
    <row r="864" spans="2:68" ht="12.75" x14ac:dyDescent="0.2">
      <c r="B864" s="241"/>
      <c r="J864" s="16"/>
      <c r="R864" s="16"/>
      <c r="AA864" s="61"/>
      <c r="AH864" s="16"/>
      <c r="AQ864" s="61"/>
      <c r="AX864" s="16"/>
      <c r="BO864" s="61"/>
      <c r="BP864" s="16"/>
    </row>
    <row r="865" spans="2:68" ht="12.75" x14ac:dyDescent="0.2">
      <c r="B865" s="241"/>
      <c r="J865" s="16"/>
      <c r="R865" s="16"/>
      <c r="AA865" s="61"/>
      <c r="AH865" s="16"/>
      <c r="AQ865" s="61"/>
      <c r="AX865" s="16"/>
      <c r="BO865" s="61"/>
      <c r="BP865" s="16"/>
    </row>
    <row r="866" spans="2:68" ht="12.75" x14ac:dyDescent="0.2">
      <c r="B866" s="241"/>
      <c r="J866" s="16"/>
      <c r="R866" s="16"/>
      <c r="AA866" s="61"/>
      <c r="AH866" s="16"/>
      <c r="AQ866" s="61"/>
      <c r="AX866" s="16"/>
      <c r="BO866" s="61"/>
      <c r="BP866" s="16"/>
    </row>
    <row r="867" spans="2:68" ht="12.75" x14ac:dyDescent="0.2">
      <c r="B867" s="241"/>
      <c r="J867" s="16"/>
      <c r="R867" s="16"/>
      <c r="AA867" s="61"/>
      <c r="AH867" s="16"/>
      <c r="AQ867" s="61"/>
      <c r="AX867" s="16"/>
      <c r="BO867" s="61"/>
      <c r="BP867" s="16"/>
    </row>
    <row r="868" spans="2:68" ht="12.75" x14ac:dyDescent="0.2">
      <c r="B868" s="241"/>
      <c r="J868" s="16"/>
      <c r="R868" s="16"/>
      <c r="AA868" s="61"/>
      <c r="AH868" s="16"/>
      <c r="AQ868" s="61"/>
      <c r="AX868" s="16"/>
      <c r="BO868" s="61"/>
      <c r="BP868" s="16"/>
    </row>
    <row r="869" spans="2:68" ht="12.75" x14ac:dyDescent="0.2">
      <c r="B869" s="241"/>
      <c r="J869" s="16"/>
      <c r="R869" s="16"/>
      <c r="AA869" s="61"/>
      <c r="AH869" s="16"/>
      <c r="AQ869" s="61"/>
      <c r="AX869" s="16"/>
      <c r="BO869" s="61"/>
      <c r="BP869" s="16"/>
    </row>
    <row r="870" spans="2:68" ht="12.75" x14ac:dyDescent="0.2">
      <c r="B870" s="241"/>
      <c r="J870" s="16"/>
      <c r="R870" s="16"/>
      <c r="AA870" s="61"/>
      <c r="AH870" s="16"/>
      <c r="AQ870" s="61"/>
      <c r="AX870" s="16"/>
      <c r="BO870" s="61"/>
      <c r="BP870" s="16"/>
    </row>
    <row r="871" spans="2:68" ht="12.75" x14ac:dyDescent="0.2">
      <c r="B871" s="241"/>
      <c r="J871" s="16"/>
      <c r="R871" s="16"/>
      <c r="AA871" s="61"/>
      <c r="AH871" s="16"/>
      <c r="AQ871" s="61"/>
      <c r="AX871" s="16"/>
      <c r="BO871" s="61"/>
      <c r="BP871" s="16"/>
    </row>
    <row r="872" spans="2:68" ht="12.75" x14ac:dyDescent="0.2">
      <c r="B872" s="241"/>
      <c r="J872" s="16"/>
      <c r="R872" s="16"/>
      <c r="AA872" s="61"/>
      <c r="AH872" s="16"/>
      <c r="AQ872" s="61"/>
      <c r="AX872" s="16"/>
      <c r="BO872" s="61"/>
      <c r="BP872" s="16"/>
    </row>
    <row r="873" spans="2:68" ht="12.75" x14ac:dyDescent="0.2">
      <c r="B873" s="241"/>
      <c r="J873" s="16"/>
      <c r="R873" s="16"/>
      <c r="AA873" s="61"/>
      <c r="AH873" s="16"/>
      <c r="AQ873" s="61"/>
      <c r="AX873" s="16"/>
      <c r="BO873" s="61"/>
      <c r="BP873" s="16"/>
    </row>
    <row r="874" spans="2:68" ht="12.75" x14ac:dyDescent="0.2">
      <c r="B874" s="241"/>
      <c r="J874" s="16"/>
      <c r="R874" s="16"/>
      <c r="AA874" s="61"/>
      <c r="AH874" s="16"/>
      <c r="AQ874" s="61"/>
      <c r="AX874" s="16"/>
      <c r="BO874" s="61"/>
      <c r="BP874" s="16"/>
    </row>
    <row r="875" spans="2:68" ht="12.75" x14ac:dyDescent="0.2">
      <c r="B875" s="241"/>
      <c r="J875" s="16"/>
      <c r="R875" s="16"/>
      <c r="AA875" s="61"/>
      <c r="AH875" s="16"/>
      <c r="AQ875" s="61"/>
      <c r="AX875" s="16"/>
      <c r="BO875" s="61"/>
      <c r="BP875" s="16"/>
    </row>
    <row r="876" spans="2:68" ht="12.75" x14ac:dyDescent="0.2">
      <c r="B876" s="241"/>
      <c r="J876" s="16"/>
      <c r="R876" s="16"/>
      <c r="AA876" s="61"/>
      <c r="AH876" s="16"/>
      <c r="AQ876" s="61"/>
      <c r="AX876" s="16"/>
      <c r="BO876" s="61"/>
      <c r="BP876" s="16"/>
    </row>
    <row r="877" spans="2:68" ht="12.75" x14ac:dyDescent="0.2">
      <c r="B877" s="241"/>
      <c r="J877" s="16"/>
      <c r="R877" s="16"/>
      <c r="AA877" s="61"/>
      <c r="AH877" s="16"/>
      <c r="AQ877" s="61"/>
      <c r="AX877" s="16"/>
      <c r="BO877" s="61"/>
      <c r="BP877" s="16"/>
    </row>
    <row r="878" spans="2:68" ht="12.75" x14ac:dyDescent="0.2">
      <c r="B878" s="241"/>
      <c r="J878" s="16"/>
      <c r="R878" s="16"/>
      <c r="AA878" s="61"/>
      <c r="AH878" s="16"/>
      <c r="AQ878" s="61"/>
      <c r="AX878" s="16"/>
      <c r="BO878" s="61"/>
      <c r="BP878" s="16"/>
    </row>
    <row r="879" spans="2:68" ht="12.75" x14ac:dyDescent="0.2">
      <c r="B879" s="241"/>
      <c r="J879" s="16"/>
      <c r="R879" s="16"/>
      <c r="AA879" s="61"/>
      <c r="AH879" s="16"/>
      <c r="AQ879" s="61"/>
      <c r="AX879" s="16"/>
      <c r="BO879" s="61"/>
      <c r="BP879" s="16"/>
    </row>
    <row r="880" spans="2:68" ht="12.75" x14ac:dyDescent="0.2">
      <c r="B880" s="241"/>
      <c r="J880" s="16"/>
      <c r="R880" s="16"/>
      <c r="AA880" s="61"/>
      <c r="AH880" s="16"/>
      <c r="AQ880" s="61"/>
      <c r="AX880" s="16"/>
      <c r="BO880" s="61"/>
      <c r="BP880" s="16"/>
    </row>
    <row r="881" spans="2:68" ht="12.75" x14ac:dyDescent="0.2">
      <c r="B881" s="241"/>
      <c r="J881" s="16"/>
      <c r="R881" s="16"/>
      <c r="AA881" s="61"/>
      <c r="AH881" s="16"/>
      <c r="AQ881" s="61"/>
      <c r="AX881" s="16"/>
      <c r="BO881" s="61"/>
      <c r="BP881" s="16"/>
    </row>
    <row r="882" spans="2:68" ht="12.75" x14ac:dyDescent="0.2">
      <c r="B882" s="241"/>
      <c r="J882" s="16"/>
      <c r="R882" s="16"/>
      <c r="AA882" s="61"/>
      <c r="AH882" s="16"/>
      <c r="AQ882" s="61"/>
      <c r="AX882" s="16"/>
      <c r="BO882" s="61"/>
      <c r="BP882" s="16"/>
    </row>
    <row r="883" spans="2:68" ht="12.75" x14ac:dyDescent="0.2">
      <c r="B883" s="241"/>
      <c r="J883" s="16"/>
      <c r="R883" s="16"/>
      <c r="AA883" s="61"/>
      <c r="AH883" s="16"/>
      <c r="AQ883" s="61"/>
      <c r="AX883" s="16"/>
      <c r="BO883" s="61"/>
      <c r="BP883" s="16"/>
    </row>
    <row r="884" spans="2:68" ht="12.75" x14ac:dyDescent="0.2">
      <c r="B884" s="241"/>
      <c r="J884" s="16"/>
      <c r="R884" s="16"/>
      <c r="AA884" s="61"/>
      <c r="AH884" s="16"/>
      <c r="AQ884" s="61"/>
      <c r="AX884" s="16"/>
      <c r="BO884" s="61"/>
      <c r="BP884" s="16"/>
    </row>
    <row r="885" spans="2:68" ht="12.75" x14ac:dyDescent="0.2">
      <c r="B885" s="241"/>
      <c r="J885" s="16"/>
      <c r="R885" s="16"/>
      <c r="AA885" s="61"/>
      <c r="AH885" s="16"/>
      <c r="AQ885" s="61"/>
      <c r="AX885" s="16"/>
      <c r="BO885" s="61"/>
      <c r="BP885" s="16"/>
    </row>
    <row r="886" spans="2:68" ht="12.75" x14ac:dyDescent="0.2">
      <c r="B886" s="241"/>
      <c r="J886" s="16"/>
      <c r="R886" s="16"/>
      <c r="AA886" s="61"/>
      <c r="AH886" s="16"/>
      <c r="AQ886" s="61"/>
      <c r="AX886" s="16"/>
      <c r="BO886" s="61"/>
      <c r="BP886" s="16"/>
    </row>
    <row r="887" spans="2:68" ht="12.75" x14ac:dyDescent="0.2">
      <c r="B887" s="241"/>
      <c r="J887" s="16"/>
      <c r="R887" s="16"/>
      <c r="AA887" s="61"/>
      <c r="AH887" s="16"/>
      <c r="AQ887" s="61"/>
      <c r="AX887" s="16"/>
      <c r="BO887" s="61"/>
      <c r="BP887" s="16"/>
    </row>
    <row r="888" spans="2:68" ht="12.75" x14ac:dyDescent="0.2">
      <c r="B888" s="241"/>
      <c r="J888" s="16"/>
      <c r="R888" s="16"/>
      <c r="AA888" s="61"/>
      <c r="AH888" s="16"/>
      <c r="AQ888" s="61"/>
      <c r="AX888" s="16"/>
      <c r="BO888" s="61"/>
      <c r="BP888" s="16"/>
    </row>
    <row r="889" spans="2:68" ht="12.75" x14ac:dyDescent="0.2">
      <c r="B889" s="241"/>
      <c r="J889" s="16"/>
      <c r="R889" s="16"/>
      <c r="AA889" s="61"/>
      <c r="AH889" s="16"/>
      <c r="AQ889" s="61"/>
      <c r="AX889" s="16"/>
      <c r="BO889" s="61"/>
      <c r="BP889" s="16"/>
    </row>
    <row r="890" spans="2:68" ht="12.75" x14ac:dyDescent="0.2">
      <c r="B890" s="241"/>
      <c r="J890" s="16"/>
      <c r="R890" s="16"/>
      <c r="AA890" s="61"/>
      <c r="AH890" s="16"/>
      <c r="AQ890" s="61"/>
      <c r="AX890" s="16"/>
      <c r="BO890" s="61"/>
      <c r="BP890" s="16"/>
    </row>
    <row r="891" spans="2:68" ht="12.75" x14ac:dyDescent="0.2">
      <c r="B891" s="241"/>
      <c r="J891" s="16"/>
      <c r="R891" s="16"/>
      <c r="AA891" s="61"/>
      <c r="AH891" s="16"/>
      <c r="AQ891" s="61"/>
      <c r="AX891" s="16"/>
      <c r="BO891" s="61"/>
      <c r="BP891" s="16"/>
    </row>
    <row r="892" spans="2:68" ht="12.75" x14ac:dyDescent="0.2">
      <c r="B892" s="241"/>
      <c r="J892" s="16"/>
      <c r="R892" s="16"/>
      <c r="AA892" s="61"/>
      <c r="AH892" s="16"/>
      <c r="AQ892" s="61"/>
      <c r="AX892" s="16"/>
      <c r="BO892" s="61"/>
      <c r="BP892" s="16"/>
    </row>
    <row r="893" spans="2:68" ht="12.75" x14ac:dyDescent="0.2">
      <c r="B893" s="241"/>
      <c r="J893" s="16"/>
      <c r="R893" s="16"/>
      <c r="AA893" s="61"/>
      <c r="AH893" s="16"/>
      <c r="AQ893" s="61"/>
      <c r="AX893" s="16"/>
      <c r="BO893" s="61"/>
      <c r="BP893" s="16"/>
    </row>
    <row r="894" spans="2:68" ht="12.75" x14ac:dyDescent="0.2">
      <c r="B894" s="241"/>
      <c r="J894" s="16"/>
      <c r="R894" s="16"/>
      <c r="AA894" s="61"/>
      <c r="AH894" s="16"/>
      <c r="AQ894" s="61"/>
      <c r="AX894" s="16"/>
      <c r="BO894" s="61"/>
      <c r="BP894" s="16"/>
    </row>
    <row r="895" spans="2:68" ht="12.75" x14ac:dyDescent="0.2">
      <c r="B895" s="241"/>
      <c r="J895" s="16"/>
      <c r="R895" s="16"/>
      <c r="AA895" s="61"/>
      <c r="AH895" s="16"/>
      <c r="AQ895" s="61"/>
      <c r="AX895" s="16"/>
      <c r="BO895" s="61"/>
      <c r="BP895" s="16"/>
    </row>
    <row r="896" spans="2:68" ht="12.75" x14ac:dyDescent="0.2">
      <c r="B896" s="241"/>
      <c r="J896" s="16"/>
      <c r="R896" s="16"/>
      <c r="AA896" s="61"/>
      <c r="AH896" s="16"/>
      <c r="AQ896" s="61"/>
      <c r="AX896" s="16"/>
      <c r="BO896" s="61"/>
      <c r="BP896" s="16"/>
    </row>
    <row r="897" spans="2:68" ht="12.75" x14ac:dyDescent="0.2">
      <c r="B897" s="241"/>
      <c r="J897" s="16"/>
      <c r="R897" s="16"/>
      <c r="AA897" s="61"/>
      <c r="AH897" s="16"/>
      <c r="AQ897" s="61"/>
      <c r="AX897" s="16"/>
      <c r="BO897" s="61"/>
      <c r="BP897" s="16"/>
    </row>
    <row r="898" spans="2:68" ht="12.75" x14ac:dyDescent="0.2">
      <c r="B898" s="241"/>
      <c r="J898" s="16"/>
      <c r="R898" s="16"/>
      <c r="AA898" s="61"/>
      <c r="AH898" s="16"/>
      <c r="AQ898" s="61"/>
      <c r="AX898" s="16"/>
      <c r="BO898" s="61"/>
      <c r="BP898" s="16"/>
    </row>
    <row r="899" spans="2:68" ht="12.75" x14ac:dyDescent="0.2">
      <c r="B899" s="241"/>
      <c r="J899" s="16"/>
      <c r="R899" s="16"/>
      <c r="AA899" s="61"/>
      <c r="AH899" s="16"/>
      <c r="AQ899" s="61"/>
      <c r="AX899" s="16"/>
      <c r="BO899" s="61"/>
      <c r="BP899" s="16"/>
    </row>
    <row r="900" spans="2:68" ht="12.75" x14ac:dyDescent="0.2">
      <c r="B900" s="241"/>
      <c r="J900" s="16"/>
      <c r="R900" s="16"/>
      <c r="AA900" s="61"/>
      <c r="AH900" s="16"/>
      <c r="AQ900" s="61"/>
      <c r="AX900" s="16"/>
      <c r="BO900" s="61"/>
      <c r="BP900" s="16"/>
    </row>
    <row r="901" spans="2:68" ht="12.75" x14ac:dyDescent="0.2">
      <c r="B901" s="241"/>
      <c r="J901" s="16"/>
      <c r="R901" s="16"/>
      <c r="AA901" s="61"/>
      <c r="AH901" s="16"/>
      <c r="AQ901" s="61"/>
      <c r="AX901" s="16"/>
      <c r="BO901" s="61"/>
      <c r="BP901" s="16"/>
    </row>
    <row r="902" spans="2:68" ht="12.75" x14ac:dyDescent="0.2">
      <c r="B902" s="241"/>
      <c r="J902" s="16"/>
      <c r="R902" s="16"/>
      <c r="AA902" s="61"/>
      <c r="AH902" s="16"/>
      <c r="AQ902" s="61"/>
      <c r="AX902" s="16"/>
      <c r="BO902" s="61"/>
      <c r="BP902" s="16"/>
    </row>
    <row r="903" spans="2:68" ht="12.75" x14ac:dyDescent="0.2">
      <c r="B903" s="241"/>
      <c r="J903" s="16"/>
      <c r="R903" s="16"/>
      <c r="AA903" s="61"/>
      <c r="AH903" s="16"/>
      <c r="AQ903" s="61"/>
      <c r="AX903" s="16"/>
      <c r="BO903" s="61"/>
      <c r="BP903" s="16"/>
    </row>
    <row r="904" spans="2:68" ht="12.75" x14ac:dyDescent="0.2">
      <c r="B904" s="241"/>
      <c r="J904" s="16"/>
      <c r="R904" s="16"/>
      <c r="AA904" s="61"/>
      <c r="AH904" s="16"/>
      <c r="AQ904" s="61"/>
      <c r="AX904" s="16"/>
      <c r="BO904" s="61"/>
      <c r="BP904" s="16"/>
    </row>
    <row r="905" spans="2:68" ht="12.75" x14ac:dyDescent="0.2">
      <c r="B905" s="241"/>
      <c r="J905" s="16"/>
      <c r="R905" s="16"/>
      <c r="AA905" s="61"/>
      <c r="AH905" s="16"/>
      <c r="AQ905" s="61"/>
      <c r="AX905" s="16"/>
      <c r="BO905" s="61"/>
      <c r="BP905" s="16"/>
    </row>
    <row r="906" spans="2:68" ht="12.75" x14ac:dyDescent="0.2">
      <c r="B906" s="241"/>
      <c r="J906" s="16"/>
      <c r="R906" s="16"/>
      <c r="AA906" s="61"/>
      <c r="AH906" s="16"/>
      <c r="AQ906" s="61"/>
      <c r="AX906" s="16"/>
      <c r="BO906" s="61"/>
      <c r="BP906" s="16"/>
    </row>
    <row r="907" spans="2:68" ht="12.75" x14ac:dyDescent="0.2">
      <c r="B907" s="241"/>
      <c r="J907" s="16"/>
      <c r="R907" s="16"/>
      <c r="AA907" s="61"/>
      <c r="AH907" s="16"/>
      <c r="AQ907" s="61"/>
      <c r="AX907" s="16"/>
      <c r="BO907" s="61"/>
      <c r="BP907" s="16"/>
    </row>
    <row r="908" spans="2:68" ht="12.75" x14ac:dyDescent="0.2">
      <c r="B908" s="241"/>
      <c r="J908" s="16"/>
      <c r="R908" s="16"/>
      <c r="AA908" s="61"/>
      <c r="AH908" s="16"/>
      <c r="AQ908" s="61"/>
      <c r="AX908" s="16"/>
      <c r="BO908" s="61"/>
      <c r="BP908" s="16"/>
    </row>
    <row r="909" spans="2:68" ht="12.75" x14ac:dyDescent="0.2">
      <c r="B909" s="241"/>
      <c r="J909" s="16"/>
      <c r="R909" s="16"/>
      <c r="AA909" s="61"/>
      <c r="AH909" s="16"/>
      <c r="AQ909" s="61"/>
      <c r="AX909" s="16"/>
      <c r="BO909" s="61"/>
      <c r="BP909" s="16"/>
    </row>
    <row r="910" spans="2:68" ht="12.75" x14ac:dyDescent="0.2">
      <c r="B910" s="241"/>
      <c r="J910" s="16"/>
      <c r="R910" s="16"/>
      <c r="AA910" s="61"/>
      <c r="AH910" s="16"/>
      <c r="AQ910" s="61"/>
      <c r="AX910" s="16"/>
      <c r="BO910" s="61"/>
      <c r="BP910" s="16"/>
    </row>
    <row r="911" spans="2:68" ht="12.75" x14ac:dyDescent="0.2">
      <c r="B911" s="241"/>
      <c r="J911" s="16"/>
      <c r="R911" s="16"/>
      <c r="AA911" s="61"/>
      <c r="AH911" s="16"/>
      <c r="AQ911" s="61"/>
      <c r="AX911" s="16"/>
      <c r="BO911" s="61"/>
      <c r="BP911" s="16"/>
    </row>
    <row r="912" spans="2:68" ht="12.75" x14ac:dyDescent="0.2">
      <c r="B912" s="241"/>
      <c r="J912" s="16"/>
      <c r="R912" s="16"/>
      <c r="AA912" s="61"/>
      <c r="AH912" s="16"/>
      <c r="AQ912" s="61"/>
      <c r="AX912" s="16"/>
      <c r="BO912" s="61"/>
      <c r="BP912" s="16"/>
    </row>
    <row r="913" spans="2:68" ht="12.75" x14ac:dyDescent="0.2">
      <c r="B913" s="241"/>
      <c r="J913" s="16"/>
      <c r="R913" s="16"/>
      <c r="AA913" s="61"/>
      <c r="AH913" s="16"/>
      <c r="AQ913" s="61"/>
      <c r="AX913" s="16"/>
      <c r="BO913" s="61"/>
      <c r="BP913" s="16"/>
    </row>
    <row r="914" spans="2:68" ht="12.75" x14ac:dyDescent="0.2">
      <c r="B914" s="241"/>
      <c r="J914" s="16"/>
      <c r="R914" s="16"/>
      <c r="AA914" s="61"/>
      <c r="AH914" s="16"/>
      <c r="AQ914" s="61"/>
      <c r="AX914" s="16"/>
      <c r="BO914" s="61"/>
      <c r="BP914" s="16"/>
    </row>
    <row r="915" spans="2:68" ht="12.75" x14ac:dyDescent="0.2">
      <c r="B915" s="241"/>
      <c r="J915" s="16"/>
      <c r="R915" s="16"/>
      <c r="AA915" s="61"/>
      <c r="AH915" s="16"/>
      <c r="AQ915" s="61"/>
      <c r="AX915" s="16"/>
      <c r="BO915" s="61"/>
      <c r="BP915" s="16"/>
    </row>
    <row r="916" spans="2:68" ht="12.75" x14ac:dyDescent="0.2">
      <c r="B916" s="241"/>
      <c r="J916" s="16"/>
      <c r="R916" s="16"/>
      <c r="AA916" s="61"/>
      <c r="AH916" s="16"/>
      <c r="AQ916" s="61"/>
      <c r="AX916" s="16"/>
      <c r="BO916" s="61"/>
      <c r="BP916" s="16"/>
    </row>
    <row r="917" spans="2:68" ht="12.75" x14ac:dyDescent="0.2">
      <c r="B917" s="241"/>
      <c r="J917" s="16"/>
      <c r="R917" s="16"/>
      <c r="AA917" s="61"/>
      <c r="AH917" s="16"/>
      <c r="AQ917" s="61"/>
      <c r="AX917" s="16"/>
      <c r="BO917" s="61"/>
      <c r="BP917" s="16"/>
    </row>
    <row r="918" spans="2:68" ht="12.75" x14ac:dyDescent="0.2">
      <c r="B918" s="241"/>
      <c r="J918" s="16"/>
      <c r="R918" s="16"/>
      <c r="AA918" s="61"/>
      <c r="AH918" s="16"/>
      <c r="AQ918" s="61"/>
      <c r="AX918" s="16"/>
      <c r="BO918" s="61"/>
      <c r="BP918" s="16"/>
    </row>
    <row r="919" spans="2:68" ht="12.75" x14ac:dyDescent="0.2">
      <c r="B919" s="241"/>
      <c r="J919" s="16"/>
      <c r="R919" s="16"/>
      <c r="AA919" s="61"/>
      <c r="AH919" s="16"/>
      <c r="AQ919" s="61"/>
      <c r="AX919" s="16"/>
      <c r="BO919" s="61"/>
      <c r="BP919" s="16"/>
    </row>
    <row r="920" spans="2:68" ht="12.75" x14ac:dyDescent="0.2">
      <c r="B920" s="241"/>
      <c r="J920" s="16"/>
      <c r="R920" s="16"/>
      <c r="AA920" s="61"/>
      <c r="AH920" s="16"/>
      <c r="AQ920" s="61"/>
      <c r="AX920" s="16"/>
      <c r="BO920" s="61"/>
      <c r="BP920" s="16"/>
    </row>
    <row r="921" spans="2:68" ht="12.75" x14ac:dyDescent="0.2">
      <c r="B921" s="241"/>
      <c r="J921" s="16"/>
      <c r="R921" s="16"/>
      <c r="AA921" s="61"/>
      <c r="AH921" s="16"/>
      <c r="AQ921" s="61"/>
      <c r="AX921" s="16"/>
      <c r="BO921" s="61"/>
      <c r="BP921" s="16"/>
    </row>
    <row r="922" spans="2:68" ht="12.75" x14ac:dyDescent="0.2">
      <c r="B922" s="241"/>
      <c r="J922" s="16"/>
      <c r="R922" s="16"/>
      <c r="AA922" s="61"/>
      <c r="AH922" s="16"/>
      <c r="AQ922" s="61"/>
      <c r="AX922" s="16"/>
      <c r="BO922" s="61"/>
      <c r="BP922" s="16"/>
    </row>
    <row r="923" spans="2:68" ht="12.75" x14ac:dyDescent="0.2">
      <c r="B923" s="241"/>
      <c r="J923" s="16"/>
      <c r="R923" s="16"/>
      <c r="AA923" s="61"/>
      <c r="AH923" s="16"/>
      <c r="AQ923" s="61"/>
      <c r="AX923" s="16"/>
      <c r="BO923" s="61"/>
      <c r="BP923" s="16"/>
    </row>
    <row r="924" spans="2:68" ht="12.75" x14ac:dyDescent="0.2">
      <c r="B924" s="241"/>
      <c r="J924" s="16"/>
      <c r="R924" s="16"/>
      <c r="AA924" s="61"/>
      <c r="AH924" s="16"/>
      <c r="AQ924" s="61"/>
      <c r="AX924" s="16"/>
      <c r="BO924" s="61"/>
      <c r="BP924" s="16"/>
    </row>
    <row r="925" spans="2:68" ht="12.75" x14ac:dyDescent="0.2">
      <c r="B925" s="241"/>
      <c r="J925" s="16"/>
      <c r="R925" s="16"/>
      <c r="AA925" s="61"/>
      <c r="AH925" s="16"/>
      <c r="AQ925" s="61"/>
      <c r="AX925" s="16"/>
      <c r="BO925" s="61"/>
      <c r="BP925" s="16"/>
    </row>
    <row r="926" spans="2:68" ht="12.75" x14ac:dyDescent="0.2">
      <c r="B926" s="241"/>
      <c r="J926" s="16"/>
      <c r="R926" s="16"/>
      <c r="AA926" s="61"/>
      <c r="AH926" s="16"/>
      <c r="AQ926" s="61"/>
      <c r="AX926" s="16"/>
      <c r="BO926" s="61"/>
      <c r="BP926" s="16"/>
    </row>
    <row r="927" spans="2:68" ht="12.75" x14ac:dyDescent="0.2">
      <c r="B927" s="241"/>
      <c r="J927" s="16"/>
      <c r="R927" s="16"/>
      <c r="AA927" s="61"/>
      <c r="AH927" s="16"/>
      <c r="AQ927" s="61"/>
      <c r="AX927" s="16"/>
      <c r="BO927" s="61"/>
      <c r="BP927" s="16"/>
    </row>
    <row r="928" spans="2:68" ht="12.75" x14ac:dyDescent="0.2">
      <c r="B928" s="241"/>
      <c r="J928" s="16"/>
      <c r="R928" s="16"/>
      <c r="AA928" s="61"/>
      <c r="AH928" s="16"/>
      <c r="AQ928" s="61"/>
      <c r="AX928" s="16"/>
      <c r="BO928" s="61"/>
      <c r="BP928" s="16"/>
    </row>
    <row r="929" spans="2:68" ht="12.75" x14ac:dyDescent="0.2">
      <c r="B929" s="241"/>
      <c r="J929" s="16"/>
      <c r="R929" s="16"/>
      <c r="AA929" s="61"/>
      <c r="AH929" s="16"/>
      <c r="AQ929" s="61"/>
      <c r="AX929" s="16"/>
      <c r="BO929" s="61"/>
      <c r="BP929" s="16"/>
    </row>
    <row r="930" spans="2:68" ht="12.75" x14ac:dyDescent="0.2">
      <c r="B930" s="241"/>
      <c r="J930" s="16"/>
      <c r="R930" s="16"/>
      <c r="AA930" s="61"/>
      <c r="AH930" s="16"/>
      <c r="AQ930" s="61"/>
      <c r="AX930" s="16"/>
      <c r="BO930" s="61"/>
      <c r="BP930" s="16"/>
    </row>
    <row r="931" spans="2:68" ht="12.75" x14ac:dyDescent="0.2">
      <c r="B931" s="241"/>
      <c r="J931" s="16"/>
      <c r="R931" s="16"/>
      <c r="AA931" s="61"/>
      <c r="AH931" s="16"/>
      <c r="AQ931" s="61"/>
      <c r="AX931" s="16"/>
      <c r="BO931" s="61"/>
      <c r="BP931" s="16"/>
    </row>
    <row r="932" spans="2:68" ht="12.75" x14ac:dyDescent="0.2">
      <c r="B932" s="241"/>
      <c r="J932" s="16"/>
      <c r="R932" s="16"/>
      <c r="AA932" s="61"/>
      <c r="AH932" s="16"/>
      <c r="AQ932" s="61"/>
      <c r="AX932" s="16"/>
      <c r="BO932" s="61"/>
      <c r="BP932" s="16"/>
    </row>
    <row r="933" spans="2:68" ht="12.75" x14ac:dyDescent="0.2">
      <c r="B933" s="241"/>
      <c r="J933" s="16"/>
      <c r="R933" s="16"/>
      <c r="AA933" s="61"/>
      <c r="AH933" s="16"/>
      <c r="AQ933" s="61"/>
      <c r="AX933" s="16"/>
      <c r="BO933" s="61"/>
      <c r="BP933" s="16"/>
    </row>
    <row r="934" spans="2:68" ht="12.75" x14ac:dyDescent="0.2">
      <c r="B934" s="241"/>
      <c r="J934" s="16"/>
      <c r="R934" s="16"/>
      <c r="AA934" s="61"/>
      <c r="AH934" s="16"/>
      <c r="AQ934" s="61"/>
      <c r="AX934" s="16"/>
      <c r="BO934" s="61"/>
      <c r="BP934" s="16"/>
    </row>
    <row r="935" spans="2:68" ht="12.75" x14ac:dyDescent="0.2">
      <c r="B935" s="241"/>
      <c r="J935" s="16"/>
      <c r="R935" s="16"/>
      <c r="AA935" s="61"/>
      <c r="AH935" s="16"/>
      <c r="AQ935" s="61"/>
      <c r="AX935" s="16"/>
      <c r="BO935" s="61"/>
      <c r="BP935" s="16"/>
    </row>
    <row r="936" spans="2:68" ht="12.75" x14ac:dyDescent="0.2">
      <c r="B936" s="241"/>
      <c r="J936" s="16"/>
      <c r="R936" s="16"/>
      <c r="AA936" s="61"/>
      <c r="AH936" s="16"/>
      <c r="AQ936" s="61"/>
      <c r="AX936" s="16"/>
      <c r="BO936" s="61"/>
      <c r="BP936" s="16"/>
    </row>
    <row r="937" spans="2:68" ht="12.75" x14ac:dyDescent="0.2">
      <c r="B937" s="241"/>
      <c r="J937" s="16"/>
      <c r="R937" s="16"/>
      <c r="AA937" s="61"/>
      <c r="AH937" s="16"/>
      <c r="AQ937" s="61"/>
      <c r="AX937" s="16"/>
      <c r="BO937" s="61"/>
      <c r="BP937" s="16"/>
    </row>
    <row r="938" spans="2:68" ht="12.75" x14ac:dyDescent="0.2">
      <c r="B938" s="241"/>
      <c r="J938" s="16"/>
      <c r="R938" s="16"/>
      <c r="AA938" s="61"/>
      <c r="AH938" s="16"/>
      <c r="AQ938" s="61"/>
      <c r="AX938" s="16"/>
      <c r="BO938" s="61"/>
      <c r="BP938" s="16"/>
    </row>
    <row r="939" spans="2:68" ht="12.75" x14ac:dyDescent="0.2">
      <c r="B939" s="241"/>
      <c r="J939" s="16"/>
      <c r="R939" s="16"/>
      <c r="AA939" s="61"/>
      <c r="AH939" s="16"/>
      <c r="AQ939" s="61"/>
      <c r="AX939" s="16"/>
      <c r="BO939" s="61"/>
      <c r="BP939" s="16"/>
    </row>
    <row r="940" spans="2:68" ht="12.75" x14ac:dyDescent="0.2">
      <c r="B940" s="241"/>
      <c r="J940" s="16"/>
      <c r="R940" s="16"/>
      <c r="AA940" s="61"/>
      <c r="AH940" s="16"/>
      <c r="AQ940" s="61"/>
      <c r="AX940" s="16"/>
      <c r="BO940" s="61"/>
      <c r="BP940" s="16"/>
    </row>
    <row r="941" spans="2:68" ht="12.75" x14ac:dyDescent="0.2">
      <c r="B941" s="241"/>
      <c r="J941" s="16"/>
      <c r="R941" s="16"/>
      <c r="AA941" s="61"/>
      <c r="AH941" s="16"/>
      <c r="AQ941" s="61"/>
      <c r="AX941" s="16"/>
      <c r="BO941" s="61"/>
      <c r="BP941" s="16"/>
    </row>
    <row r="942" spans="2:68" ht="12.75" x14ac:dyDescent="0.2">
      <c r="B942" s="241"/>
      <c r="J942" s="16"/>
      <c r="R942" s="16"/>
      <c r="AA942" s="61"/>
      <c r="AH942" s="16"/>
      <c r="AQ942" s="61"/>
      <c r="AX942" s="16"/>
      <c r="BO942" s="61"/>
      <c r="BP942" s="16"/>
    </row>
    <row r="943" spans="2:68" ht="12.75" x14ac:dyDescent="0.2">
      <c r="B943" s="241"/>
      <c r="J943" s="16"/>
      <c r="R943" s="16"/>
      <c r="AA943" s="61"/>
      <c r="AH943" s="16"/>
      <c r="AQ943" s="61"/>
      <c r="AX943" s="16"/>
      <c r="BO943" s="61"/>
      <c r="BP943" s="16"/>
    </row>
    <row r="944" spans="2:68" ht="12.75" x14ac:dyDescent="0.2">
      <c r="B944" s="241"/>
      <c r="J944" s="16"/>
      <c r="R944" s="16"/>
      <c r="AA944" s="61"/>
      <c r="AH944" s="16"/>
      <c r="AQ944" s="61"/>
      <c r="AX944" s="16"/>
      <c r="BO944" s="61"/>
      <c r="BP944" s="16"/>
    </row>
    <row r="945" spans="2:68" ht="12.75" x14ac:dyDescent="0.2">
      <c r="B945" s="241"/>
      <c r="J945" s="16"/>
      <c r="R945" s="16"/>
      <c r="AA945" s="61"/>
      <c r="AH945" s="16"/>
      <c r="AQ945" s="61"/>
      <c r="AX945" s="16"/>
      <c r="BO945" s="61"/>
      <c r="BP945" s="16"/>
    </row>
    <row r="946" spans="2:68" ht="12.75" x14ac:dyDescent="0.2">
      <c r="B946" s="241"/>
      <c r="J946" s="16"/>
      <c r="R946" s="16"/>
      <c r="AA946" s="61"/>
      <c r="AH946" s="16"/>
      <c r="AQ946" s="61"/>
      <c r="AX946" s="16"/>
      <c r="BO946" s="61"/>
      <c r="BP946" s="16"/>
    </row>
    <row r="947" spans="2:68" ht="12.75" x14ac:dyDescent="0.2">
      <c r="B947" s="241"/>
      <c r="J947" s="16"/>
      <c r="R947" s="16"/>
      <c r="AA947" s="61"/>
      <c r="AH947" s="16"/>
      <c r="AQ947" s="61"/>
      <c r="AX947" s="16"/>
      <c r="BO947" s="61"/>
      <c r="BP947" s="16"/>
    </row>
    <row r="948" spans="2:68" ht="12.75" x14ac:dyDescent="0.2">
      <c r="B948" s="241"/>
      <c r="J948" s="16"/>
      <c r="R948" s="16"/>
      <c r="AA948" s="61"/>
      <c r="AH948" s="16"/>
      <c r="AQ948" s="61"/>
      <c r="AX948" s="16"/>
      <c r="BO948" s="61"/>
      <c r="BP948" s="16"/>
    </row>
    <row r="949" spans="2:68" ht="12.75" x14ac:dyDescent="0.2">
      <c r="B949" s="241"/>
      <c r="J949" s="16"/>
      <c r="R949" s="16"/>
      <c r="AA949" s="61"/>
      <c r="AH949" s="16"/>
      <c r="AQ949" s="61"/>
      <c r="AX949" s="16"/>
      <c r="BO949" s="61"/>
      <c r="BP949" s="16"/>
    </row>
    <row r="950" spans="2:68" ht="12.75" x14ac:dyDescent="0.2">
      <c r="B950" s="241"/>
      <c r="J950" s="16"/>
      <c r="R950" s="16"/>
      <c r="AA950" s="61"/>
      <c r="AH950" s="16"/>
      <c r="AQ950" s="61"/>
      <c r="AX950" s="16"/>
      <c r="BO950" s="61"/>
      <c r="BP950" s="16"/>
    </row>
    <row r="951" spans="2:68" ht="12.75" x14ac:dyDescent="0.2">
      <c r="B951" s="241"/>
      <c r="J951" s="16"/>
      <c r="R951" s="16"/>
      <c r="AA951" s="61"/>
      <c r="AH951" s="16"/>
      <c r="AQ951" s="61"/>
      <c r="AX951" s="16"/>
      <c r="BO951" s="61"/>
      <c r="BP951" s="16"/>
    </row>
    <row r="952" spans="2:68" ht="12.75" x14ac:dyDescent="0.2">
      <c r="B952" s="241"/>
      <c r="J952" s="16"/>
      <c r="R952" s="16"/>
      <c r="AA952" s="61"/>
      <c r="AH952" s="16"/>
      <c r="AQ952" s="61"/>
      <c r="AX952" s="16"/>
      <c r="BO952" s="61"/>
      <c r="BP952" s="16"/>
    </row>
    <row r="953" spans="2:68" ht="12.75" x14ac:dyDescent="0.2">
      <c r="B953" s="241"/>
      <c r="J953" s="16"/>
      <c r="R953" s="16"/>
      <c r="AA953" s="61"/>
      <c r="AH953" s="16"/>
      <c r="AQ953" s="61"/>
      <c r="AX953" s="16"/>
      <c r="BO953" s="61"/>
      <c r="BP953" s="16"/>
    </row>
    <row r="954" spans="2:68" ht="12.75" x14ac:dyDescent="0.2">
      <c r="B954" s="241"/>
      <c r="J954" s="16"/>
      <c r="R954" s="16"/>
      <c r="AA954" s="61"/>
      <c r="AH954" s="16"/>
      <c r="AQ954" s="61"/>
      <c r="AX954" s="16"/>
      <c r="BO954" s="61"/>
      <c r="BP954" s="16"/>
    </row>
    <row r="955" spans="2:68" ht="12.75" x14ac:dyDescent="0.2">
      <c r="B955" s="241"/>
      <c r="J955" s="16"/>
      <c r="R955" s="16"/>
      <c r="AA955" s="61"/>
      <c r="AH955" s="16"/>
      <c r="AQ955" s="61"/>
      <c r="AX955" s="16"/>
      <c r="BO955" s="61"/>
      <c r="BP955" s="16"/>
    </row>
    <row r="956" spans="2:68" ht="12.75" x14ac:dyDescent="0.2">
      <c r="B956" s="241"/>
      <c r="J956" s="16"/>
      <c r="R956" s="16"/>
      <c r="AA956" s="61"/>
      <c r="AH956" s="16"/>
      <c r="AQ956" s="61"/>
      <c r="AX956" s="16"/>
      <c r="BO956" s="61"/>
      <c r="BP956" s="16"/>
    </row>
    <row r="957" spans="2:68" ht="12.75" x14ac:dyDescent="0.2">
      <c r="B957" s="241"/>
      <c r="J957" s="16"/>
      <c r="R957" s="16"/>
      <c r="AA957" s="61"/>
      <c r="AH957" s="16"/>
      <c r="AQ957" s="61"/>
      <c r="AX957" s="16"/>
      <c r="BO957" s="61"/>
      <c r="BP957" s="16"/>
    </row>
    <row r="958" spans="2:68" ht="12.75" x14ac:dyDescent="0.2">
      <c r="B958" s="241"/>
      <c r="J958" s="16"/>
      <c r="R958" s="16"/>
      <c r="AA958" s="61"/>
      <c r="AH958" s="16"/>
      <c r="AQ958" s="61"/>
      <c r="AX958" s="16"/>
      <c r="BO958" s="61"/>
      <c r="BP958" s="16"/>
    </row>
    <row r="959" spans="2:68" ht="12.75" x14ac:dyDescent="0.2">
      <c r="B959" s="241"/>
      <c r="J959" s="16"/>
      <c r="R959" s="16"/>
      <c r="AA959" s="61"/>
      <c r="AH959" s="16"/>
      <c r="AQ959" s="61"/>
      <c r="AX959" s="16"/>
      <c r="BO959" s="61"/>
      <c r="BP959" s="16"/>
    </row>
    <row r="960" spans="2:68" ht="12.75" x14ac:dyDescent="0.2">
      <c r="B960" s="241"/>
      <c r="J960" s="16"/>
      <c r="R960" s="16"/>
      <c r="AA960" s="61"/>
      <c r="AH960" s="16"/>
      <c r="AQ960" s="61"/>
      <c r="AX960" s="16"/>
      <c r="BO960" s="61"/>
      <c r="BP960" s="16"/>
    </row>
    <row r="961" spans="2:68" ht="12.75" x14ac:dyDescent="0.2">
      <c r="B961" s="241"/>
      <c r="J961" s="16"/>
      <c r="R961" s="16"/>
      <c r="AA961" s="61"/>
      <c r="AH961" s="16"/>
      <c r="AQ961" s="61"/>
      <c r="AX961" s="16"/>
      <c r="BO961" s="61"/>
      <c r="BP961" s="16"/>
    </row>
    <row r="962" spans="2:68" ht="12.75" x14ac:dyDescent="0.2">
      <c r="B962" s="241"/>
      <c r="J962" s="16"/>
      <c r="R962" s="16"/>
      <c r="AA962" s="61"/>
      <c r="AH962" s="16"/>
      <c r="AQ962" s="61"/>
      <c r="AX962" s="16"/>
      <c r="BO962" s="61"/>
      <c r="BP962" s="16"/>
    </row>
    <row r="963" spans="2:68" ht="12.75" x14ac:dyDescent="0.2">
      <c r="B963" s="241"/>
      <c r="J963" s="16"/>
      <c r="R963" s="16"/>
      <c r="AA963" s="61"/>
      <c r="AH963" s="16"/>
      <c r="AQ963" s="61"/>
      <c r="AX963" s="16"/>
      <c r="BO963" s="61"/>
      <c r="BP963" s="16"/>
    </row>
    <row r="964" spans="2:68" ht="12.75" x14ac:dyDescent="0.2">
      <c r="B964" s="241"/>
      <c r="J964" s="16"/>
      <c r="R964" s="16"/>
      <c r="AA964" s="61"/>
      <c r="AH964" s="16"/>
      <c r="AQ964" s="61"/>
      <c r="AX964" s="16"/>
      <c r="BO964" s="61"/>
      <c r="BP964" s="16"/>
    </row>
    <row r="965" spans="2:68" ht="12.75" x14ac:dyDescent="0.2">
      <c r="B965" s="241"/>
      <c r="J965" s="16"/>
      <c r="R965" s="16"/>
      <c r="AA965" s="61"/>
      <c r="AH965" s="16"/>
      <c r="AQ965" s="61"/>
      <c r="AX965" s="16"/>
      <c r="BO965" s="61"/>
      <c r="BP965" s="16"/>
    </row>
    <row r="966" spans="2:68" ht="12.75" x14ac:dyDescent="0.2">
      <c r="B966" s="241"/>
      <c r="J966" s="16"/>
      <c r="R966" s="16"/>
      <c r="AA966" s="61"/>
      <c r="AH966" s="16"/>
      <c r="AQ966" s="61"/>
      <c r="AX966" s="16"/>
      <c r="BO966" s="61"/>
      <c r="BP966" s="16"/>
    </row>
    <row r="967" spans="2:68" ht="12.75" x14ac:dyDescent="0.2">
      <c r="B967" s="241"/>
      <c r="J967" s="16"/>
      <c r="R967" s="16"/>
      <c r="AA967" s="61"/>
      <c r="AH967" s="16"/>
      <c r="AQ967" s="61"/>
      <c r="AX967" s="16"/>
      <c r="BO967" s="61"/>
      <c r="BP967" s="16"/>
    </row>
    <row r="968" spans="2:68" ht="12.75" x14ac:dyDescent="0.2">
      <c r="B968" s="241"/>
      <c r="J968" s="16"/>
      <c r="R968" s="16"/>
      <c r="AA968" s="61"/>
      <c r="AH968" s="16"/>
      <c r="AQ968" s="61"/>
      <c r="AX968" s="16"/>
      <c r="BO968" s="61"/>
      <c r="BP968" s="16"/>
    </row>
    <row r="969" spans="2:68" ht="12.75" x14ac:dyDescent="0.2">
      <c r="B969" s="241"/>
      <c r="J969" s="16"/>
      <c r="R969" s="16"/>
      <c r="AA969" s="61"/>
      <c r="AH969" s="16"/>
      <c r="AQ969" s="61"/>
      <c r="AX969" s="16"/>
      <c r="BO969" s="61"/>
      <c r="BP969" s="16"/>
    </row>
    <row r="970" spans="2:68" ht="12.75" x14ac:dyDescent="0.2">
      <c r="B970" s="241"/>
      <c r="J970" s="16"/>
      <c r="R970" s="16"/>
      <c r="AA970" s="61"/>
      <c r="AH970" s="16"/>
      <c r="AQ970" s="61"/>
      <c r="AX970" s="16"/>
      <c r="BO970" s="61"/>
      <c r="BP970" s="16"/>
    </row>
    <row r="971" spans="2:68" ht="12.75" x14ac:dyDescent="0.2">
      <c r="B971" s="241"/>
      <c r="J971" s="16"/>
      <c r="R971" s="16"/>
      <c r="AA971" s="61"/>
      <c r="AH971" s="16"/>
      <c r="AQ971" s="61"/>
      <c r="AX971" s="16"/>
      <c r="BO971" s="61"/>
      <c r="BP971" s="16"/>
    </row>
    <row r="972" spans="2:68" ht="12.75" x14ac:dyDescent="0.2">
      <c r="B972" s="241"/>
      <c r="J972" s="16"/>
      <c r="R972" s="16"/>
      <c r="AA972" s="61"/>
      <c r="AH972" s="16"/>
      <c r="AQ972" s="61"/>
      <c r="AX972" s="16"/>
      <c r="BO972" s="61"/>
      <c r="BP972" s="16"/>
    </row>
    <row r="973" spans="2:68" ht="12.75" x14ac:dyDescent="0.2">
      <c r="B973" s="241"/>
      <c r="J973" s="16"/>
      <c r="R973" s="16"/>
      <c r="AA973" s="61"/>
      <c r="AH973" s="16"/>
      <c r="AQ973" s="61"/>
      <c r="AX973" s="16"/>
      <c r="BO973" s="61"/>
      <c r="BP973" s="16"/>
    </row>
    <row r="974" spans="2:68" ht="12.75" x14ac:dyDescent="0.2">
      <c r="B974" s="241"/>
      <c r="J974" s="16"/>
      <c r="R974" s="16"/>
      <c r="AA974" s="61"/>
      <c r="AH974" s="16"/>
      <c r="AQ974" s="61"/>
      <c r="AX974" s="16"/>
      <c r="BO974" s="61"/>
      <c r="BP974" s="16"/>
    </row>
    <row r="975" spans="2:68" ht="12.75" x14ac:dyDescent="0.2">
      <c r="B975" s="241"/>
      <c r="J975" s="16"/>
      <c r="R975" s="16"/>
      <c r="AA975" s="61"/>
      <c r="AH975" s="16"/>
      <c r="AQ975" s="61"/>
      <c r="AX975" s="16"/>
      <c r="BO975" s="61"/>
      <c r="BP975" s="16"/>
    </row>
    <row r="976" spans="2:68" ht="12.75" x14ac:dyDescent="0.2">
      <c r="B976" s="241"/>
      <c r="J976" s="16"/>
      <c r="R976" s="16"/>
      <c r="AA976" s="61"/>
      <c r="AH976" s="16"/>
      <c r="AQ976" s="61"/>
      <c r="AX976" s="16"/>
      <c r="BO976" s="61"/>
      <c r="BP976" s="16"/>
    </row>
    <row r="977" spans="2:68" ht="12.75" x14ac:dyDescent="0.2">
      <c r="B977" s="241"/>
      <c r="J977" s="16"/>
      <c r="R977" s="16"/>
      <c r="AA977" s="61"/>
      <c r="AH977" s="16"/>
      <c r="AQ977" s="61"/>
      <c r="AX977" s="16"/>
      <c r="BO977" s="61"/>
      <c r="BP977" s="16"/>
    </row>
    <row r="978" spans="2:68" ht="12.75" x14ac:dyDescent="0.2">
      <c r="B978" s="241"/>
      <c r="J978" s="16"/>
      <c r="R978" s="16"/>
      <c r="AA978" s="61"/>
      <c r="AH978" s="16"/>
      <c r="AQ978" s="61"/>
      <c r="AX978" s="16"/>
      <c r="BO978" s="61"/>
      <c r="BP978" s="16"/>
    </row>
    <row r="979" spans="2:68" ht="12.75" x14ac:dyDescent="0.2">
      <c r="B979" s="241"/>
      <c r="J979" s="16"/>
      <c r="R979" s="16"/>
      <c r="AA979" s="61"/>
      <c r="AH979" s="16"/>
      <c r="AQ979" s="61"/>
      <c r="AX979" s="16"/>
      <c r="BO979" s="61"/>
      <c r="BP979" s="16"/>
    </row>
    <row r="980" spans="2:68" ht="12.75" x14ac:dyDescent="0.2">
      <c r="B980" s="241"/>
      <c r="J980" s="16"/>
      <c r="R980" s="16"/>
      <c r="AA980" s="61"/>
      <c r="AH980" s="16"/>
      <c r="AQ980" s="61"/>
      <c r="AX980" s="16"/>
      <c r="BO980" s="61"/>
      <c r="BP980" s="16"/>
    </row>
    <row r="981" spans="2:68" ht="12.75" x14ac:dyDescent="0.2">
      <c r="B981" s="241"/>
      <c r="J981" s="16"/>
      <c r="R981" s="16"/>
      <c r="AA981" s="61"/>
      <c r="AH981" s="16"/>
      <c r="AQ981" s="61"/>
      <c r="AX981" s="16"/>
      <c r="BO981" s="61"/>
      <c r="BP981" s="16"/>
    </row>
    <row r="982" spans="2:68" ht="12.75" x14ac:dyDescent="0.2">
      <c r="B982" s="241"/>
      <c r="J982" s="16"/>
      <c r="R982" s="16"/>
      <c r="AA982" s="61"/>
      <c r="AH982" s="16"/>
      <c r="AQ982" s="61"/>
      <c r="AX982" s="16"/>
      <c r="BO982" s="61"/>
      <c r="BP982" s="16"/>
    </row>
    <row r="983" spans="2:68" ht="12.75" x14ac:dyDescent="0.2">
      <c r="B983" s="241"/>
      <c r="J983" s="16"/>
      <c r="R983" s="16"/>
      <c r="AA983" s="61"/>
      <c r="AH983" s="16"/>
      <c r="AQ983" s="61"/>
      <c r="AX983" s="16"/>
      <c r="BO983" s="61"/>
      <c r="BP983" s="16"/>
    </row>
    <row r="984" spans="2:68" ht="12.75" x14ac:dyDescent="0.2">
      <c r="B984" s="241"/>
      <c r="J984" s="16"/>
      <c r="R984" s="16"/>
      <c r="AA984" s="61"/>
      <c r="AH984" s="16"/>
      <c r="AQ984" s="61"/>
      <c r="AX984" s="16"/>
      <c r="BO984" s="61"/>
      <c r="BP984" s="16"/>
    </row>
    <row r="985" spans="2:68" ht="12.75" x14ac:dyDescent="0.2">
      <c r="B985" s="241"/>
      <c r="J985" s="16"/>
      <c r="R985" s="16"/>
      <c r="AA985" s="61"/>
      <c r="AH985" s="16"/>
      <c r="AQ985" s="61"/>
      <c r="AX985" s="16"/>
      <c r="BO985" s="61"/>
      <c r="BP985" s="16"/>
    </row>
    <row r="986" spans="2:68" ht="12.75" x14ac:dyDescent="0.2">
      <c r="B986" s="241"/>
      <c r="J986" s="16"/>
      <c r="R986" s="16"/>
      <c r="AA986" s="61"/>
      <c r="AH986" s="16"/>
      <c r="AQ986" s="61"/>
      <c r="AX986" s="16"/>
      <c r="BO986" s="61"/>
      <c r="BP986" s="16"/>
    </row>
    <row r="987" spans="2:68" ht="12.75" x14ac:dyDescent="0.2">
      <c r="B987" s="241"/>
      <c r="J987" s="16"/>
      <c r="R987" s="16"/>
      <c r="AA987" s="61"/>
      <c r="AH987" s="16"/>
      <c r="AQ987" s="61"/>
      <c r="AX987" s="16"/>
      <c r="BO987" s="61"/>
      <c r="BP987" s="16"/>
    </row>
    <row r="988" spans="2:68" ht="12.75" x14ac:dyDescent="0.2">
      <c r="B988" s="241"/>
      <c r="J988" s="16"/>
      <c r="R988" s="16"/>
      <c r="AA988" s="61"/>
      <c r="AH988" s="16"/>
      <c r="AQ988" s="61"/>
      <c r="AX988" s="16"/>
      <c r="BO988" s="61"/>
      <c r="BP988" s="16"/>
    </row>
    <row r="989" spans="2:68" ht="12.75" x14ac:dyDescent="0.2">
      <c r="B989" s="241"/>
      <c r="J989" s="16"/>
      <c r="R989" s="16"/>
      <c r="AA989" s="61"/>
      <c r="AH989" s="16"/>
      <c r="AQ989" s="61"/>
      <c r="AX989" s="16"/>
      <c r="BO989" s="61"/>
      <c r="BP989" s="16"/>
    </row>
    <row r="990" spans="2:68" ht="12.75" x14ac:dyDescent="0.2">
      <c r="B990" s="241"/>
      <c r="J990" s="16"/>
      <c r="R990" s="16"/>
      <c r="AA990" s="61"/>
      <c r="AH990" s="16"/>
      <c r="AQ990" s="61"/>
      <c r="AX990" s="16"/>
      <c r="BO990" s="61"/>
      <c r="BP990" s="16"/>
    </row>
    <row r="991" spans="2:68" ht="12.75" x14ac:dyDescent="0.2">
      <c r="B991" s="241"/>
      <c r="J991" s="16"/>
      <c r="R991" s="16"/>
      <c r="AA991" s="61"/>
      <c r="AH991" s="16"/>
      <c r="AQ991" s="61"/>
      <c r="AX991" s="16"/>
      <c r="BO991" s="61"/>
      <c r="BP991" s="16"/>
    </row>
    <row r="992" spans="2:68" ht="12.75" x14ac:dyDescent="0.2">
      <c r="B992" s="241"/>
      <c r="J992" s="16"/>
      <c r="R992" s="16"/>
      <c r="AA992" s="61"/>
      <c r="AH992" s="16"/>
      <c r="AQ992" s="61"/>
      <c r="AX992" s="16"/>
      <c r="BO992" s="61"/>
      <c r="BP992" s="16"/>
    </row>
    <row r="993" spans="2:68" ht="12.75" x14ac:dyDescent="0.2">
      <c r="B993" s="241"/>
      <c r="J993" s="16"/>
      <c r="R993" s="16"/>
      <c r="AA993" s="61"/>
      <c r="AH993" s="16"/>
      <c r="AQ993" s="61"/>
      <c r="AX993" s="16"/>
      <c r="BO993" s="61"/>
      <c r="BP993" s="16"/>
    </row>
    <row r="994" spans="2:68" ht="12.75" x14ac:dyDescent="0.2">
      <c r="B994" s="241"/>
      <c r="J994" s="16"/>
      <c r="R994" s="16"/>
      <c r="AA994" s="61"/>
      <c r="AH994" s="16"/>
      <c r="AQ994" s="61"/>
      <c r="AX994" s="16"/>
      <c r="BO994" s="61"/>
      <c r="BP994" s="16"/>
    </row>
    <row r="995" spans="2:68" ht="12.75" x14ac:dyDescent="0.2">
      <c r="B995" s="241"/>
      <c r="J995" s="16"/>
      <c r="R995" s="16"/>
      <c r="AA995" s="61"/>
      <c r="AH995" s="16"/>
      <c r="AQ995" s="61"/>
      <c r="AX995" s="16"/>
      <c r="BO995" s="61"/>
      <c r="BP995" s="16"/>
    </row>
    <row r="996" spans="2:68" ht="12.75" x14ac:dyDescent="0.2">
      <c r="B996" s="241"/>
      <c r="J996" s="16"/>
      <c r="R996" s="16"/>
      <c r="AA996" s="61"/>
      <c r="AH996" s="16"/>
      <c r="AQ996" s="61"/>
      <c r="AX996" s="16"/>
      <c r="BO996" s="61"/>
      <c r="BP996" s="16"/>
    </row>
    <row r="997" spans="2:68" ht="12.75" x14ac:dyDescent="0.2">
      <c r="B997" s="241"/>
      <c r="J997" s="16"/>
      <c r="R997" s="16"/>
      <c r="AA997" s="61"/>
      <c r="AH997" s="16"/>
      <c r="AQ997" s="61"/>
      <c r="AX997" s="16"/>
      <c r="BO997" s="61"/>
      <c r="BP997" s="16"/>
    </row>
    <row r="998" spans="2:68" ht="12.75" x14ac:dyDescent="0.2">
      <c r="B998" s="241"/>
      <c r="J998" s="16"/>
      <c r="R998" s="16"/>
      <c r="AA998" s="61"/>
      <c r="AH998" s="16"/>
      <c r="AQ998" s="61"/>
      <c r="AX998" s="16"/>
      <c r="BO998" s="61"/>
      <c r="BP998" s="16"/>
    </row>
    <row r="999" spans="2:68" ht="12.75" x14ac:dyDescent="0.2">
      <c r="B999" s="241"/>
      <c r="J999" s="16"/>
      <c r="R999" s="16"/>
      <c r="AA999" s="61"/>
      <c r="AH999" s="16"/>
      <c r="AQ999" s="61"/>
      <c r="AX999" s="16"/>
      <c r="BO999" s="61"/>
      <c r="BP999" s="16"/>
    </row>
    <row r="1000" spans="2:68" ht="12.75" x14ac:dyDescent="0.2">
      <c r="B1000" s="241"/>
      <c r="J1000" s="16"/>
      <c r="R1000" s="16"/>
      <c r="AA1000" s="61"/>
      <c r="AH1000" s="16"/>
      <c r="AQ1000" s="61"/>
      <c r="AX1000" s="16"/>
      <c r="BO1000" s="61"/>
      <c r="BP1000" s="16"/>
    </row>
  </sheetData>
  <mergeCells count="15">
    <mergeCell ref="A50:A51"/>
    <mergeCell ref="A55:B55"/>
    <mergeCell ref="AY49:AZ49"/>
    <mergeCell ref="A49:B49"/>
    <mergeCell ref="A40:B40"/>
    <mergeCell ref="AQ2:AX2"/>
    <mergeCell ref="BG2:BN2"/>
    <mergeCell ref="BO2:BP2"/>
    <mergeCell ref="AY2:BF2"/>
    <mergeCell ref="AI2:AP2"/>
    <mergeCell ref="S2:Z2"/>
    <mergeCell ref="A1:B1"/>
    <mergeCell ref="C2:J2"/>
    <mergeCell ref="K2:R2"/>
    <mergeCell ref="AA2:AH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Q1000"/>
  <sheetViews>
    <sheetView workbookViewId="0">
      <pane xSplit="2" ySplit="3" topLeftCell="AH7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defaultColWidth="14.42578125" defaultRowHeight="15.75" customHeight="1" x14ac:dyDescent="0.2"/>
  <cols>
    <col min="3" max="5" width="7.85546875" customWidth="1"/>
    <col min="6" max="6" width="7.28515625" customWidth="1"/>
    <col min="7" max="9" width="7.85546875" customWidth="1"/>
    <col min="10" max="10" width="7.28515625" customWidth="1"/>
    <col min="11" max="13" width="7.85546875" customWidth="1"/>
    <col min="14" max="14" width="7.28515625" customWidth="1"/>
    <col min="15" max="17" width="7.85546875" customWidth="1"/>
    <col min="18" max="18" width="7.28515625" customWidth="1"/>
    <col min="19" max="19" width="8.7109375" customWidth="1"/>
    <col min="20" max="20" width="7.85546875" customWidth="1"/>
    <col min="21" max="21" width="8.85546875" customWidth="1"/>
    <col min="22" max="22" width="7.28515625" customWidth="1"/>
    <col min="23" max="23" width="8.85546875" customWidth="1"/>
    <col min="24" max="24" width="8.5703125" customWidth="1"/>
    <col min="25" max="25" width="8.85546875" customWidth="1"/>
    <col min="26" max="26" width="7.28515625" customWidth="1"/>
    <col min="27" max="29" width="7.85546875" customWidth="1"/>
    <col min="30" max="30" width="7.28515625" customWidth="1"/>
    <col min="31" max="33" width="7.85546875" customWidth="1"/>
    <col min="34" max="34" width="7.28515625" customWidth="1"/>
    <col min="35" max="37" width="8.85546875" customWidth="1"/>
    <col min="38" max="38" width="7.85546875" customWidth="1"/>
    <col min="39" max="41" width="8.85546875" customWidth="1"/>
    <col min="42" max="42" width="7.85546875" customWidth="1"/>
    <col min="43" max="45" width="8.85546875" customWidth="1"/>
    <col min="46" max="46" width="7.28515625" customWidth="1"/>
    <col min="47" max="49" width="8.85546875" customWidth="1"/>
    <col min="50" max="50" width="7.28515625" customWidth="1"/>
    <col min="51" max="53" width="8.85546875" customWidth="1"/>
    <col min="54" max="54" width="7.28515625" customWidth="1"/>
    <col min="55" max="57" width="8.85546875" customWidth="1"/>
    <col min="58" max="58" width="7.28515625" customWidth="1"/>
    <col min="59" max="61" width="7.85546875" customWidth="1"/>
    <col min="62" max="62" width="7.28515625" customWidth="1"/>
    <col min="63" max="65" width="7.85546875" customWidth="1"/>
    <col min="66" max="66" width="7.28515625" customWidth="1"/>
    <col min="67" max="67" width="10.85546875" customWidth="1"/>
    <col min="68" max="68" width="10.5703125" customWidth="1"/>
  </cols>
  <sheetData>
    <row r="1" spans="1:68" ht="15.75" customHeight="1" x14ac:dyDescent="0.2">
      <c r="A1" s="859" t="s">
        <v>0</v>
      </c>
      <c r="B1" s="856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93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4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4"/>
      <c r="BH1" s="2"/>
      <c r="BI1" s="2"/>
      <c r="BJ1" s="2"/>
      <c r="BK1" s="75"/>
      <c r="BL1" s="75"/>
      <c r="BM1" s="75"/>
      <c r="BN1" s="75"/>
      <c r="BO1" s="246"/>
      <c r="BP1" s="248"/>
    </row>
    <row r="2" spans="1:68" ht="15.75" customHeight="1" x14ac:dyDescent="0.2">
      <c r="A2" s="13"/>
      <c r="B2" s="365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7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7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</row>
    <row r="3" spans="1:68" ht="15.75" customHeight="1" x14ac:dyDescent="0.2">
      <c r="A3" s="20" t="s">
        <v>4</v>
      </c>
      <c r="B3" s="366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5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3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3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</row>
    <row r="4" spans="1:68" ht="15.75" customHeight="1" x14ac:dyDescent="0.2">
      <c r="A4" s="318" t="s">
        <v>151</v>
      </c>
      <c r="B4" s="367" t="s">
        <v>152</v>
      </c>
      <c r="C4" s="317">
        <v>103</v>
      </c>
      <c r="D4" s="318">
        <v>103</v>
      </c>
      <c r="E4" s="328"/>
      <c r="F4" s="328"/>
      <c r="G4" s="318">
        <v>107</v>
      </c>
      <c r="H4" s="318">
        <v>103</v>
      </c>
      <c r="I4" s="328"/>
      <c r="J4" s="330"/>
      <c r="K4" s="318">
        <v>104</v>
      </c>
      <c r="L4" s="318">
        <v>105</v>
      </c>
      <c r="M4" s="328"/>
      <c r="N4" s="328"/>
      <c r="O4" s="318">
        <v>100</v>
      </c>
      <c r="P4" s="318">
        <v>102</v>
      </c>
      <c r="Q4" s="328"/>
      <c r="R4" s="330"/>
      <c r="S4" s="317">
        <v>105</v>
      </c>
      <c r="T4" s="318">
        <v>105</v>
      </c>
      <c r="U4" s="328"/>
      <c r="V4" s="328"/>
      <c r="W4" s="318">
        <v>104</v>
      </c>
      <c r="X4" s="318">
        <v>103</v>
      </c>
      <c r="Y4" s="328"/>
      <c r="Z4" s="330"/>
      <c r="AA4" s="318">
        <v>108</v>
      </c>
      <c r="AB4" s="318">
        <v>105</v>
      </c>
      <c r="AC4" s="328"/>
      <c r="AD4" s="328"/>
      <c r="AE4" s="318">
        <v>110</v>
      </c>
      <c r="AF4" s="318">
        <v>106</v>
      </c>
      <c r="AG4" s="328"/>
      <c r="AH4" s="328"/>
      <c r="AI4" s="317">
        <v>103</v>
      </c>
      <c r="AJ4" s="318">
        <v>106</v>
      </c>
      <c r="AK4" s="328"/>
      <c r="AL4" s="328"/>
      <c r="AM4" s="318">
        <v>107</v>
      </c>
      <c r="AN4" s="318">
        <v>107</v>
      </c>
      <c r="AO4" s="328"/>
      <c r="AP4" s="330"/>
      <c r="AQ4" s="317">
        <v>109</v>
      </c>
      <c r="AR4" s="318">
        <v>111</v>
      </c>
      <c r="AS4" s="328"/>
      <c r="AT4" s="328"/>
      <c r="AU4" s="318">
        <v>111</v>
      </c>
      <c r="AV4" s="318">
        <v>112</v>
      </c>
      <c r="AW4" s="328"/>
      <c r="AX4" s="328"/>
      <c r="AY4" s="317">
        <v>111</v>
      </c>
      <c r="AZ4" s="318">
        <v>111</v>
      </c>
      <c r="BA4" s="328"/>
      <c r="BB4" s="328"/>
      <c r="BC4" s="318">
        <v>112</v>
      </c>
      <c r="BD4" s="318">
        <v>107</v>
      </c>
      <c r="BE4" s="328"/>
      <c r="BF4" s="330"/>
      <c r="BG4" s="317">
        <v>111</v>
      </c>
      <c r="BH4" s="318">
        <v>111</v>
      </c>
      <c r="BI4" s="328"/>
      <c r="BJ4" s="328"/>
      <c r="BK4" s="318">
        <v>114</v>
      </c>
      <c r="BL4" s="318">
        <v>120</v>
      </c>
      <c r="BM4" s="328"/>
      <c r="BN4" s="328"/>
      <c r="BO4" s="317">
        <v>113</v>
      </c>
      <c r="BP4" s="321">
        <v>112</v>
      </c>
    </row>
    <row r="5" spans="1:68" ht="15.75" customHeight="1" x14ac:dyDescent="0.2">
      <c r="A5" s="318" t="s">
        <v>153</v>
      </c>
      <c r="B5" s="367" t="s">
        <v>152</v>
      </c>
      <c r="C5" s="317">
        <v>95</v>
      </c>
      <c r="D5" s="318">
        <v>97</v>
      </c>
      <c r="E5" s="328"/>
      <c r="F5" s="328"/>
      <c r="G5" s="318">
        <v>100</v>
      </c>
      <c r="H5" s="318">
        <v>100</v>
      </c>
      <c r="I5" s="328"/>
      <c r="J5" s="330"/>
      <c r="K5" s="318">
        <v>95</v>
      </c>
      <c r="L5" s="318">
        <v>98</v>
      </c>
      <c r="M5" s="328"/>
      <c r="N5" s="328"/>
      <c r="O5" s="318">
        <v>96</v>
      </c>
      <c r="P5" s="318">
        <v>96</v>
      </c>
      <c r="Q5" s="328"/>
      <c r="R5" s="330"/>
      <c r="S5" s="317">
        <v>90</v>
      </c>
      <c r="T5" s="318">
        <v>95</v>
      </c>
      <c r="U5" s="328"/>
      <c r="V5" s="328"/>
      <c r="W5" s="318">
        <v>102</v>
      </c>
      <c r="X5" s="318">
        <v>98</v>
      </c>
      <c r="Y5" s="328"/>
      <c r="Z5" s="330"/>
      <c r="AA5" s="318">
        <v>104</v>
      </c>
      <c r="AB5" s="318">
        <v>98</v>
      </c>
      <c r="AC5" s="328"/>
      <c r="AD5" s="328"/>
      <c r="AE5" s="318">
        <v>96</v>
      </c>
      <c r="AF5" s="318">
        <v>100</v>
      </c>
      <c r="AG5" s="328"/>
      <c r="AH5" s="328"/>
      <c r="AI5" s="317">
        <v>96</v>
      </c>
      <c r="AJ5" s="318">
        <v>95</v>
      </c>
      <c r="AK5" s="328"/>
      <c r="AL5" s="328"/>
      <c r="AM5" s="318">
        <v>96</v>
      </c>
      <c r="AN5" s="318">
        <v>97</v>
      </c>
      <c r="AO5" s="328"/>
      <c r="AP5" s="330"/>
      <c r="AQ5" s="317">
        <v>99</v>
      </c>
      <c r="AR5" s="318">
        <v>98</v>
      </c>
      <c r="AS5" s="328"/>
      <c r="AT5" s="328"/>
      <c r="AU5" s="318">
        <v>99</v>
      </c>
      <c r="AV5" s="318">
        <v>96</v>
      </c>
      <c r="AW5" s="328"/>
      <c r="AX5" s="328"/>
      <c r="AY5" s="317">
        <v>97</v>
      </c>
      <c r="AZ5" s="318">
        <v>94</v>
      </c>
      <c r="BA5" s="328"/>
      <c r="BB5" s="328"/>
      <c r="BC5" s="318">
        <v>99</v>
      </c>
      <c r="BD5" s="318">
        <v>97</v>
      </c>
      <c r="BE5" s="328"/>
      <c r="BF5" s="330"/>
      <c r="BG5" s="317">
        <v>91</v>
      </c>
      <c r="BH5" s="318">
        <v>94</v>
      </c>
      <c r="BI5" s="328"/>
      <c r="BJ5" s="328"/>
      <c r="BK5" s="318">
        <v>97</v>
      </c>
      <c r="BL5" s="318">
        <v>97</v>
      </c>
      <c r="BM5" s="328"/>
      <c r="BN5" s="328"/>
      <c r="BO5" s="317">
        <v>98</v>
      </c>
      <c r="BP5" s="321">
        <v>98</v>
      </c>
    </row>
    <row r="6" spans="1:68" ht="15.75" customHeight="1" x14ac:dyDescent="0.2">
      <c r="A6" s="318" t="s">
        <v>154</v>
      </c>
      <c r="B6" s="367" t="s">
        <v>152</v>
      </c>
      <c r="C6" s="317">
        <v>99</v>
      </c>
      <c r="D6" s="318">
        <v>98</v>
      </c>
      <c r="E6" s="328"/>
      <c r="F6" s="328"/>
      <c r="G6" s="318">
        <v>97</v>
      </c>
      <c r="H6" s="318">
        <v>101</v>
      </c>
      <c r="I6" s="328"/>
      <c r="J6" s="330"/>
      <c r="K6" s="318">
        <v>98</v>
      </c>
      <c r="L6" s="318">
        <v>97</v>
      </c>
      <c r="M6" s="328"/>
      <c r="N6" s="328"/>
      <c r="O6" s="318">
        <v>101</v>
      </c>
      <c r="P6" s="318">
        <v>98</v>
      </c>
      <c r="Q6" s="328"/>
      <c r="R6" s="330"/>
      <c r="S6" s="317">
        <v>101</v>
      </c>
      <c r="T6" s="318">
        <v>101</v>
      </c>
      <c r="U6" s="328"/>
      <c r="V6" s="328"/>
      <c r="W6" s="318">
        <v>102</v>
      </c>
      <c r="X6" s="318">
        <v>103</v>
      </c>
      <c r="Y6" s="328"/>
      <c r="Z6" s="330"/>
      <c r="AA6" s="318">
        <v>100</v>
      </c>
      <c r="AB6" s="318">
        <v>104</v>
      </c>
      <c r="AC6" s="328"/>
      <c r="AD6" s="328"/>
      <c r="AE6" s="318">
        <v>102</v>
      </c>
      <c r="AF6" s="318">
        <v>103</v>
      </c>
      <c r="AG6" s="328"/>
      <c r="AH6" s="328"/>
      <c r="AI6" s="317">
        <v>97</v>
      </c>
      <c r="AJ6" s="318">
        <v>96</v>
      </c>
      <c r="AK6" s="328"/>
      <c r="AL6" s="328"/>
      <c r="AM6" s="318">
        <v>95</v>
      </c>
      <c r="AN6" s="318">
        <v>96</v>
      </c>
      <c r="AO6" s="328"/>
      <c r="AP6" s="330"/>
      <c r="AQ6" s="317">
        <v>96</v>
      </c>
      <c r="AR6" s="318">
        <v>95</v>
      </c>
      <c r="AS6" s="328"/>
      <c r="AT6" s="328"/>
      <c r="AU6" s="318">
        <v>95</v>
      </c>
      <c r="AV6" s="318">
        <v>92</v>
      </c>
      <c r="AW6" s="328"/>
      <c r="AX6" s="328"/>
      <c r="AY6" s="317">
        <v>97</v>
      </c>
      <c r="AZ6" s="318">
        <v>95</v>
      </c>
      <c r="BA6" s="328"/>
      <c r="BB6" s="328"/>
      <c r="BC6" s="318">
        <v>99</v>
      </c>
      <c r="BD6" s="318">
        <v>97</v>
      </c>
      <c r="BE6" s="328"/>
      <c r="BF6" s="330"/>
      <c r="BG6" s="317">
        <v>97</v>
      </c>
      <c r="BH6" s="318">
        <v>98</v>
      </c>
      <c r="BI6" s="328"/>
      <c r="BJ6" s="328"/>
      <c r="BK6" s="318">
        <v>96</v>
      </c>
      <c r="BL6" s="318">
        <v>98</v>
      </c>
      <c r="BM6" s="328"/>
      <c r="BN6" s="328"/>
      <c r="BO6" s="317">
        <v>101</v>
      </c>
      <c r="BP6" s="321">
        <v>103</v>
      </c>
    </row>
    <row r="7" spans="1:68" ht="15.75" customHeight="1" x14ac:dyDescent="0.2">
      <c r="A7" s="36" t="s">
        <v>110</v>
      </c>
      <c r="B7" s="368">
        <v>1.1000000000000001E-3</v>
      </c>
      <c r="C7" s="39">
        <v>5.4000000000000003E-3</v>
      </c>
      <c r="D7" s="36" t="s">
        <v>12</v>
      </c>
      <c r="E7" s="49">
        <v>5.4000000000000003E-3</v>
      </c>
      <c r="F7" s="49" t="s">
        <v>181</v>
      </c>
      <c r="G7" s="36" t="s">
        <v>12</v>
      </c>
      <c r="H7" s="36">
        <v>2.7699999999999999E-2</v>
      </c>
      <c r="I7" s="49">
        <v>2.7699999999999999E-2</v>
      </c>
      <c r="J7" s="57" t="s">
        <v>181</v>
      </c>
      <c r="K7" s="36">
        <v>3.8600000000000002E-2</v>
      </c>
      <c r="L7" s="36">
        <v>3.32E-2</v>
      </c>
      <c r="M7" s="49">
        <v>3.5900000000000001E-2</v>
      </c>
      <c r="N7" s="49">
        <v>3.8183766180000002E-3</v>
      </c>
      <c r="O7" s="36">
        <v>6.0999999999999999E-2</v>
      </c>
      <c r="P7" s="36">
        <v>3.5099999999999999E-2</v>
      </c>
      <c r="Q7" s="49">
        <v>4.8050000000000002E-2</v>
      </c>
      <c r="R7" s="57">
        <v>1.8314065630000001E-2</v>
      </c>
      <c r="S7" s="39">
        <v>4.8599999999999997E-2</v>
      </c>
      <c r="T7" s="36">
        <v>2.9000000000000001E-2</v>
      </c>
      <c r="U7" s="49">
        <v>3.8800000000000001E-2</v>
      </c>
      <c r="V7" s="49">
        <v>1.3859292909999999E-2</v>
      </c>
      <c r="W7" s="36">
        <v>5.2299999999999999E-2</v>
      </c>
      <c r="X7" s="36">
        <v>6.1100000000000002E-2</v>
      </c>
      <c r="Y7" s="49">
        <v>5.67E-2</v>
      </c>
      <c r="Z7" s="57">
        <v>6.2225396739999999E-3</v>
      </c>
      <c r="AA7" s="36">
        <v>6.3299999999999995E-2</v>
      </c>
      <c r="AB7" s="36">
        <v>6.0400000000000002E-2</v>
      </c>
      <c r="AC7" s="49">
        <v>6.1850000000000002E-2</v>
      </c>
      <c r="AD7" s="49">
        <v>2.0506096650000001E-3</v>
      </c>
      <c r="AE7" s="36">
        <v>0.1333</v>
      </c>
      <c r="AF7" s="36">
        <v>0.15359999999999999</v>
      </c>
      <c r="AG7" s="49">
        <v>0.14344999999999999</v>
      </c>
      <c r="AH7" s="49">
        <v>1.435426766E-2</v>
      </c>
      <c r="AI7" s="39">
        <v>0.10630000000000001</v>
      </c>
      <c r="AJ7" s="36">
        <v>0.1222</v>
      </c>
      <c r="AK7" s="49">
        <v>0.11425</v>
      </c>
      <c r="AL7" s="49">
        <v>1.124299782E-2</v>
      </c>
      <c r="AM7" s="36">
        <v>0.1085</v>
      </c>
      <c r="AN7" s="36">
        <v>0.1313</v>
      </c>
      <c r="AO7" s="49">
        <v>0.11990000000000001</v>
      </c>
      <c r="AP7" s="57">
        <v>1.6122034609999999E-2</v>
      </c>
      <c r="AQ7" s="39">
        <v>0.13469999999999999</v>
      </c>
      <c r="AR7" s="36">
        <v>0.1444</v>
      </c>
      <c r="AS7" s="49">
        <v>0.13955000000000001</v>
      </c>
      <c r="AT7" s="49">
        <v>6.8589357780000004E-3</v>
      </c>
      <c r="AU7" s="36">
        <v>0.1797</v>
      </c>
      <c r="AV7" s="36">
        <v>0.18060000000000001</v>
      </c>
      <c r="AW7" s="49">
        <v>0.18015</v>
      </c>
      <c r="AX7" s="49">
        <v>6.3639610310000001E-4</v>
      </c>
      <c r="AY7" s="39">
        <v>0.1111</v>
      </c>
      <c r="AZ7" s="36">
        <v>0.1174</v>
      </c>
      <c r="BA7" s="49">
        <v>0.11425</v>
      </c>
      <c r="BB7" s="49">
        <v>4.4547727210000002E-3</v>
      </c>
      <c r="BC7" s="36">
        <v>0.125</v>
      </c>
      <c r="BD7" s="36">
        <v>0.14760000000000001</v>
      </c>
      <c r="BE7" s="49">
        <v>0.1363</v>
      </c>
      <c r="BF7" s="57">
        <v>1.5980613250000001E-2</v>
      </c>
      <c r="BG7" s="39">
        <v>9.7900000000000001E-2</v>
      </c>
      <c r="BH7" s="36">
        <v>0.1298</v>
      </c>
      <c r="BI7" s="49">
        <v>0.11385000000000001</v>
      </c>
      <c r="BJ7" s="49">
        <v>2.2556706320000001E-2</v>
      </c>
      <c r="BK7" s="36">
        <v>0.1244</v>
      </c>
      <c r="BL7" s="36">
        <v>0.1273</v>
      </c>
      <c r="BM7" s="49">
        <v>0.12584999999999999</v>
      </c>
      <c r="BN7" s="49">
        <v>2.0506096650000001E-3</v>
      </c>
      <c r="BO7" s="39">
        <v>6.6000000000000003E-2</v>
      </c>
      <c r="BP7" s="41">
        <v>7.8100000000000003E-2</v>
      </c>
    </row>
    <row r="8" spans="1:68" ht="15.75" customHeight="1" x14ac:dyDescent="0.2">
      <c r="A8" s="36" t="s">
        <v>111</v>
      </c>
      <c r="B8" s="368">
        <v>8.0000000000000002E-3</v>
      </c>
      <c r="C8" s="39">
        <v>8.3000000000000001E-3</v>
      </c>
      <c r="D8" s="36" t="s">
        <v>12</v>
      </c>
      <c r="E8" s="49">
        <v>8.3000000000000001E-3</v>
      </c>
      <c r="F8" s="49" t="s">
        <v>181</v>
      </c>
      <c r="G8" s="36" t="s">
        <v>12</v>
      </c>
      <c r="H8" s="36">
        <v>8.0000000000000002E-3</v>
      </c>
      <c r="I8" s="49">
        <v>8.0000000000000002E-3</v>
      </c>
      <c r="J8" s="57" t="s">
        <v>181</v>
      </c>
      <c r="K8" s="36">
        <v>1.1599999999999999E-2</v>
      </c>
      <c r="L8" s="36">
        <v>8.0000000000000002E-3</v>
      </c>
      <c r="M8" s="49">
        <v>9.7999999999999997E-3</v>
      </c>
      <c r="N8" s="49">
        <v>2.5455844120000001E-3</v>
      </c>
      <c r="O8" s="36">
        <v>8.8999999999999999E-3</v>
      </c>
      <c r="P8" s="36" t="s">
        <v>12</v>
      </c>
      <c r="Q8" s="49">
        <v>8.8999999999999999E-3</v>
      </c>
      <c r="R8" s="57" t="s">
        <v>181</v>
      </c>
      <c r="S8" s="39">
        <v>1.89E-2</v>
      </c>
      <c r="T8" s="36">
        <v>1.5699999999999999E-2</v>
      </c>
      <c r="U8" s="49">
        <v>1.7299999999999999E-2</v>
      </c>
      <c r="V8" s="49">
        <v>2.2627417000000002E-3</v>
      </c>
      <c r="W8" s="36">
        <v>1.4800000000000001E-2</v>
      </c>
      <c r="X8" s="36">
        <v>1.66E-2</v>
      </c>
      <c r="Y8" s="49">
        <v>1.5699999999999999E-2</v>
      </c>
      <c r="Z8" s="57">
        <v>1.2727922060000001E-3</v>
      </c>
      <c r="AA8" s="36">
        <v>1.66E-2</v>
      </c>
      <c r="AB8" s="36">
        <v>1.52E-2</v>
      </c>
      <c r="AC8" s="49">
        <v>1.5900000000000001E-2</v>
      </c>
      <c r="AD8" s="49">
        <v>9.899494937000001E-4</v>
      </c>
      <c r="AE8" s="36">
        <v>1.4999999999999999E-2</v>
      </c>
      <c r="AF8" s="36">
        <v>1.95E-2</v>
      </c>
      <c r="AG8" s="49">
        <v>1.7250000000000001E-2</v>
      </c>
      <c r="AH8" s="49">
        <v>3.1819805150000002E-3</v>
      </c>
      <c r="AI8" s="39">
        <v>5.2200000000000003E-2</v>
      </c>
      <c r="AJ8" s="36">
        <v>4.5199999999999997E-2</v>
      </c>
      <c r="AK8" s="49">
        <v>4.87E-2</v>
      </c>
      <c r="AL8" s="49">
        <v>4.9497474679999999E-3</v>
      </c>
      <c r="AM8" s="36">
        <v>4.7399999999999998E-2</v>
      </c>
      <c r="AN8" s="36">
        <v>5.2499999999999998E-2</v>
      </c>
      <c r="AO8" s="49">
        <v>4.9950000000000001E-2</v>
      </c>
      <c r="AP8" s="57">
        <v>3.606244584E-3</v>
      </c>
      <c r="AQ8" s="39">
        <v>2.69E-2</v>
      </c>
      <c r="AR8" s="36">
        <v>2.1700000000000001E-2</v>
      </c>
      <c r="AS8" s="49">
        <v>2.4299999999999999E-2</v>
      </c>
      <c r="AT8" s="49">
        <v>3.6769552619999998E-3</v>
      </c>
      <c r="AU8" s="36">
        <v>2.8299999999999999E-2</v>
      </c>
      <c r="AV8" s="36">
        <v>2.12E-2</v>
      </c>
      <c r="AW8" s="49">
        <v>2.4750000000000001E-2</v>
      </c>
      <c r="AX8" s="49">
        <v>5.0204581459999996E-3</v>
      </c>
      <c r="AY8" s="39">
        <v>2.1499999999999998E-2</v>
      </c>
      <c r="AZ8" s="36">
        <v>2.47E-2</v>
      </c>
      <c r="BA8" s="49">
        <v>2.3099999999999999E-2</v>
      </c>
      <c r="BB8" s="49">
        <v>2.2627417000000002E-3</v>
      </c>
      <c r="BC8" s="36">
        <v>3.1E-2</v>
      </c>
      <c r="BD8" s="36">
        <v>2.93E-2</v>
      </c>
      <c r="BE8" s="49">
        <v>3.015E-2</v>
      </c>
      <c r="BF8" s="57">
        <v>1.2020815280000001E-3</v>
      </c>
      <c r="BG8" s="39">
        <v>1.72E-2</v>
      </c>
      <c r="BH8" s="36">
        <v>1.9E-2</v>
      </c>
      <c r="BI8" s="49">
        <v>1.8100000000000002E-2</v>
      </c>
      <c r="BJ8" s="49">
        <v>1.2727922060000001E-3</v>
      </c>
      <c r="BK8" s="36">
        <v>1.35E-2</v>
      </c>
      <c r="BL8" s="36">
        <v>2.9100000000000001E-2</v>
      </c>
      <c r="BM8" s="49">
        <v>2.1299999999999999E-2</v>
      </c>
      <c r="BN8" s="49">
        <v>1.103086579E-2</v>
      </c>
      <c r="BO8" s="39">
        <v>1.6400000000000001E-2</v>
      </c>
      <c r="BP8" s="41">
        <v>1.2E-2</v>
      </c>
    </row>
    <row r="9" spans="1:68" ht="15.75" customHeight="1" x14ac:dyDescent="0.2">
      <c r="A9" s="36" t="s">
        <v>112</v>
      </c>
      <c r="B9" s="368">
        <v>1.61E-2</v>
      </c>
      <c r="C9" s="39">
        <v>9.3399999999999997E-2</v>
      </c>
      <c r="D9" s="36">
        <v>6.2300000000000001E-2</v>
      </c>
      <c r="E9" s="49">
        <v>7.7850000000000003E-2</v>
      </c>
      <c r="F9" s="49">
        <v>2.1991020890000001E-2</v>
      </c>
      <c r="G9" s="36">
        <v>3.2099999999999997E-2</v>
      </c>
      <c r="H9" s="36">
        <v>2.58E-2</v>
      </c>
      <c r="I9" s="49">
        <v>2.895E-2</v>
      </c>
      <c r="J9" s="57">
        <v>4.4547727210000002E-3</v>
      </c>
      <c r="K9" s="36">
        <v>2.5600000000000001E-2</v>
      </c>
      <c r="L9" s="36">
        <v>0.02</v>
      </c>
      <c r="M9" s="49">
        <v>2.2800000000000001E-2</v>
      </c>
      <c r="N9" s="49">
        <v>3.9597979750000002E-3</v>
      </c>
      <c r="O9" s="36">
        <v>2.12E-2</v>
      </c>
      <c r="P9" s="36">
        <v>1.9400000000000001E-2</v>
      </c>
      <c r="Q9" s="49">
        <v>2.0299999999999999E-2</v>
      </c>
      <c r="R9" s="57">
        <v>1.2727922060000001E-3</v>
      </c>
      <c r="S9" s="39">
        <v>0.1201</v>
      </c>
      <c r="T9" s="36">
        <v>7.7499999999999999E-2</v>
      </c>
      <c r="U9" s="49">
        <v>9.8799999999999999E-2</v>
      </c>
      <c r="V9" s="49">
        <v>3.0122748880000001E-2</v>
      </c>
      <c r="W9" s="36">
        <v>0.1396</v>
      </c>
      <c r="X9" s="36">
        <v>0.1014</v>
      </c>
      <c r="Y9" s="49">
        <v>0.1205</v>
      </c>
      <c r="Z9" s="57">
        <v>2.7011479040000001E-2</v>
      </c>
      <c r="AA9" s="36">
        <v>7.6700000000000004E-2</v>
      </c>
      <c r="AB9" s="36">
        <v>6.5100000000000005E-2</v>
      </c>
      <c r="AC9" s="49">
        <v>7.0900000000000005E-2</v>
      </c>
      <c r="AD9" s="49">
        <v>8.2024386619999994E-3</v>
      </c>
      <c r="AE9" s="36">
        <v>4.6100000000000002E-2</v>
      </c>
      <c r="AF9" s="36">
        <v>4.1500000000000002E-2</v>
      </c>
      <c r="AG9" s="49">
        <v>4.3799999999999999E-2</v>
      </c>
      <c r="AH9" s="49">
        <v>3.2526911929999999E-3</v>
      </c>
      <c r="AI9" s="39">
        <v>5.8700000000000002E-2</v>
      </c>
      <c r="AJ9" s="36">
        <v>5.4600000000000003E-2</v>
      </c>
      <c r="AK9" s="49">
        <v>5.6649999999999999E-2</v>
      </c>
      <c r="AL9" s="49">
        <v>2.8991378029999998E-3</v>
      </c>
      <c r="AM9" s="36">
        <v>5.0299999999999997E-2</v>
      </c>
      <c r="AN9" s="36">
        <v>4.8599999999999997E-2</v>
      </c>
      <c r="AO9" s="49">
        <v>4.9450000000000001E-2</v>
      </c>
      <c r="AP9" s="57">
        <v>1.2020815280000001E-3</v>
      </c>
      <c r="AQ9" s="39">
        <v>0.1351</v>
      </c>
      <c r="AR9" s="36">
        <v>9.6500000000000002E-2</v>
      </c>
      <c r="AS9" s="49">
        <v>0.1158</v>
      </c>
      <c r="AT9" s="49">
        <v>2.7294321749999999E-2</v>
      </c>
      <c r="AU9" s="36">
        <v>7.5700000000000003E-2</v>
      </c>
      <c r="AV9" s="36">
        <v>5.9299999999999999E-2</v>
      </c>
      <c r="AW9" s="49">
        <v>6.7500000000000004E-2</v>
      </c>
      <c r="AX9" s="49">
        <v>1.159655121E-2</v>
      </c>
      <c r="AY9" s="39">
        <v>4.8599999999999997E-2</v>
      </c>
      <c r="AZ9" s="36">
        <v>4.5400000000000003E-2</v>
      </c>
      <c r="BA9" s="49">
        <v>4.7E-2</v>
      </c>
      <c r="BB9" s="49">
        <v>2.2627417000000002E-3</v>
      </c>
      <c r="BC9" s="36">
        <v>4.07E-2</v>
      </c>
      <c r="BD9" s="36">
        <v>3.8199999999999998E-2</v>
      </c>
      <c r="BE9" s="49">
        <v>3.9449999999999999E-2</v>
      </c>
      <c r="BF9" s="57">
        <v>1.7677669529999999E-3</v>
      </c>
      <c r="BG9" s="39">
        <v>4.9299999999999997E-2</v>
      </c>
      <c r="BH9" s="36">
        <v>4.4900000000000002E-2</v>
      </c>
      <c r="BI9" s="49">
        <v>4.7100000000000003E-2</v>
      </c>
      <c r="BJ9" s="49">
        <v>3.111269837E-3</v>
      </c>
      <c r="BK9" s="36">
        <v>0.1116</v>
      </c>
      <c r="BL9" s="36">
        <v>8.6699999999999999E-2</v>
      </c>
      <c r="BM9" s="49">
        <v>9.9150000000000002E-2</v>
      </c>
      <c r="BN9" s="49">
        <v>1.760695885E-2</v>
      </c>
      <c r="BO9" s="39">
        <v>5.5100000000000003E-2</v>
      </c>
      <c r="BP9" s="41">
        <v>4.5600000000000002E-2</v>
      </c>
    </row>
    <row r="10" spans="1:68" ht="15.75" customHeight="1" x14ac:dyDescent="0.2">
      <c r="A10" s="36" t="s">
        <v>113</v>
      </c>
      <c r="B10" s="368">
        <v>2.9999999999999997E-4</v>
      </c>
      <c r="C10" s="39">
        <v>3.3000000000000002E-2</v>
      </c>
      <c r="D10" s="36">
        <v>3.4099999999999998E-2</v>
      </c>
      <c r="E10" s="49">
        <v>3.3550000000000003E-2</v>
      </c>
      <c r="F10" s="49">
        <v>7.7781745930000003E-4</v>
      </c>
      <c r="G10" s="36">
        <v>3.4299999999999997E-2</v>
      </c>
      <c r="H10" s="36">
        <v>3.3500000000000002E-2</v>
      </c>
      <c r="I10" s="49">
        <v>3.39E-2</v>
      </c>
      <c r="J10" s="57">
        <v>5.6568542489999997E-4</v>
      </c>
      <c r="K10" s="36">
        <v>3.3799999999999997E-2</v>
      </c>
      <c r="L10" s="36">
        <v>3.4700000000000002E-2</v>
      </c>
      <c r="M10" s="49">
        <v>3.4250000000000003E-2</v>
      </c>
      <c r="N10" s="49">
        <v>6.3639610310000001E-4</v>
      </c>
      <c r="O10" s="36">
        <v>3.3000000000000002E-2</v>
      </c>
      <c r="P10" s="36">
        <v>3.49E-2</v>
      </c>
      <c r="Q10" s="49">
        <v>3.3950000000000001E-2</v>
      </c>
      <c r="R10" s="57">
        <v>1.343502884E-3</v>
      </c>
      <c r="S10" s="39">
        <v>3.9600000000000003E-2</v>
      </c>
      <c r="T10" s="36">
        <v>3.9300000000000002E-2</v>
      </c>
      <c r="U10" s="49">
        <v>3.9449999999999999E-2</v>
      </c>
      <c r="V10" s="49">
        <v>2.1213203439999999E-4</v>
      </c>
      <c r="W10" s="36">
        <v>3.9100000000000003E-2</v>
      </c>
      <c r="X10" s="36">
        <v>3.9600000000000003E-2</v>
      </c>
      <c r="Y10" s="49">
        <v>3.9350000000000003E-2</v>
      </c>
      <c r="Z10" s="57">
        <v>3.5355339059999998E-4</v>
      </c>
      <c r="AA10" s="36">
        <v>3.4500000000000003E-2</v>
      </c>
      <c r="AB10" s="36">
        <v>3.3799999999999997E-2</v>
      </c>
      <c r="AC10" s="49">
        <v>3.415E-2</v>
      </c>
      <c r="AD10" s="49">
        <v>4.9497474680000001E-4</v>
      </c>
      <c r="AE10" s="36">
        <v>3.4599999999999999E-2</v>
      </c>
      <c r="AF10" s="36">
        <v>3.4099999999999998E-2</v>
      </c>
      <c r="AG10" s="49">
        <v>3.4349999999999999E-2</v>
      </c>
      <c r="AH10" s="49">
        <v>3.5355339059999998E-4</v>
      </c>
      <c r="AI10" s="39">
        <v>5.3E-3</v>
      </c>
      <c r="AJ10" s="36">
        <v>5.7000000000000002E-3</v>
      </c>
      <c r="AK10" s="49">
        <v>5.4999999999999997E-3</v>
      </c>
      <c r="AL10" s="49">
        <v>2.8284271250000003E-4</v>
      </c>
      <c r="AM10" s="36">
        <v>5.5999999999999999E-3</v>
      </c>
      <c r="AN10" s="36">
        <v>5.7000000000000002E-3</v>
      </c>
      <c r="AO10" s="49">
        <v>5.6499999999999996E-3</v>
      </c>
      <c r="AP10" s="57">
        <v>7.0710678120000005E-5</v>
      </c>
      <c r="AQ10" s="39">
        <v>3.2399999999999998E-2</v>
      </c>
      <c r="AR10" s="36">
        <v>3.1699999999999999E-2</v>
      </c>
      <c r="AS10" s="49">
        <v>3.2050000000000002E-2</v>
      </c>
      <c r="AT10" s="49">
        <v>4.9497474680000001E-4</v>
      </c>
      <c r="AU10" s="36">
        <v>3.32E-2</v>
      </c>
      <c r="AV10" s="36">
        <v>3.2899999999999999E-2</v>
      </c>
      <c r="AW10" s="49">
        <v>3.3050000000000003E-2</v>
      </c>
      <c r="AX10" s="49">
        <v>2.1213203439999999E-4</v>
      </c>
      <c r="AY10" s="39">
        <v>2.9499999999999998E-2</v>
      </c>
      <c r="AZ10" s="36">
        <v>3.0499999999999999E-2</v>
      </c>
      <c r="BA10" s="49">
        <v>0.03</v>
      </c>
      <c r="BB10" s="49">
        <v>7.0710678119999997E-4</v>
      </c>
      <c r="BC10" s="36">
        <v>3.0200000000000001E-2</v>
      </c>
      <c r="BD10" s="36">
        <v>3.0200000000000001E-2</v>
      </c>
      <c r="BE10" s="49">
        <v>3.0200000000000001E-2</v>
      </c>
      <c r="BF10" s="57">
        <v>0</v>
      </c>
      <c r="BG10" s="39">
        <v>3.39E-2</v>
      </c>
      <c r="BH10" s="36">
        <v>3.4200000000000001E-2</v>
      </c>
      <c r="BI10" s="49">
        <v>3.4049999999999997E-2</v>
      </c>
      <c r="BJ10" s="49">
        <v>2.1213203439999999E-4</v>
      </c>
      <c r="BK10" s="36">
        <v>3.5099999999999999E-2</v>
      </c>
      <c r="BL10" s="36">
        <v>3.4000000000000002E-2</v>
      </c>
      <c r="BM10" s="49">
        <v>3.4549999999999997E-2</v>
      </c>
      <c r="BN10" s="49">
        <v>7.7781745930000003E-4</v>
      </c>
      <c r="BO10" s="39">
        <v>4.8099999999999997E-2</v>
      </c>
      <c r="BP10" s="41">
        <v>4.7199999999999999E-2</v>
      </c>
    </row>
    <row r="11" spans="1:68" ht="15.75" customHeight="1" x14ac:dyDescent="0.2">
      <c r="A11" s="36" t="s">
        <v>114</v>
      </c>
      <c r="B11" s="368">
        <v>2.0000000000000001E-4</v>
      </c>
      <c r="C11" s="39" t="s">
        <v>12</v>
      </c>
      <c r="D11" s="36" t="s">
        <v>12</v>
      </c>
      <c r="E11" s="49" t="s">
        <v>181</v>
      </c>
      <c r="F11" s="49" t="s">
        <v>181</v>
      </c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57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 t="s">
        <v>12</v>
      </c>
      <c r="X11" s="36" t="s">
        <v>12</v>
      </c>
      <c r="Y11" s="49" t="s">
        <v>181</v>
      </c>
      <c r="Z11" s="57" t="s">
        <v>181</v>
      </c>
      <c r="AA11" s="36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49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9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49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9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</row>
    <row r="12" spans="1:68" ht="15.75" customHeight="1" x14ac:dyDescent="0.2">
      <c r="A12" s="36" t="s">
        <v>115</v>
      </c>
      <c r="B12" s="368">
        <v>2.5399999999999999E-2</v>
      </c>
      <c r="C12" s="39">
        <v>10.516500000000001</v>
      </c>
      <c r="D12" s="36">
        <v>10.8528</v>
      </c>
      <c r="E12" s="49">
        <v>10.68465</v>
      </c>
      <c r="F12" s="49">
        <v>0.23780001049999999</v>
      </c>
      <c r="G12" s="36">
        <v>10.784800000000001</v>
      </c>
      <c r="H12" s="36">
        <v>10.9427</v>
      </c>
      <c r="I12" s="49">
        <v>10.86375</v>
      </c>
      <c r="J12" s="57">
        <v>0.1116521607</v>
      </c>
      <c r="K12" s="36">
        <v>14.5467</v>
      </c>
      <c r="L12" s="36">
        <v>14.748699999999999</v>
      </c>
      <c r="M12" s="49">
        <v>14.6477</v>
      </c>
      <c r="N12" s="49">
        <v>0.14283556980000001</v>
      </c>
      <c r="O12" s="36">
        <v>14.6845</v>
      </c>
      <c r="P12" s="36">
        <v>14.930199999999999</v>
      </c>
      <c r="Q12" s="49">
        <v>14.80735</v>
      </c>
      <c r="R12" s="57">
        <v>0.17373613609999999</v>
      </c>
      <c r="S12" s="39">
        <v>18.948699999999999</v>
      </c>
      <c r="T12" s="36">
        <v>18.9238</v>
      </c>
      <c r="U12" s="49">
        <v>18.936250000000001</v>
      </c>
      <c r="V12" s="49">
        <v>1.760695885E-2</v>
      </c>
      <c r="W12" s="36">
        <v>18.372399999999999</v>
      </c>
      <c r="X12" s="36">
        <v>18.6538</v>
      </c>
      <c r="Y12" s="49">
        <v>18.513100000000001</v>
      </c>
      <c r="Z12" s="57">
        <v>0.1989798482</v>
      </c>
      <c r="AA12" s="36">
        <v>29.145800000000001</v>
      </c>
      <c r="AB12" s="36">
        <v>29.419699999999999</v>
      </c>
      <c r="AC12" s="49">
        <v>29.28275</v>
      </c>
      <c r="AD12" s="49">
        <v>0.19367654740000001</v>
      </c>
      <c r="AE12" s="36">
        <v>29.3612</v>
      </c>
      <c r="AF12" s="36">
        <v>29.412800000000001</v>
      </c>
      <c r="AG12" s="49">
        <v>29.387</v>
      </c>
      <c r="AH12" s="49">
        <v>3.6486709909999998E-2</v>
      </c>
      <c r="AI12" s="39">
        <v>389.44690000000003</v>
      </c>
      <c r="AJ12" s="36">
        <v>399.8843</v>
      </c>
      <c r="AK12" s="49">
        <v>394.66559999999998</v>
      </c>
      <c r="AL12" s="49">
        <v>7.3803563179999996</v>
      </c>
      <c r="AM12" s="36">
        <v>394.83909999999997</v>
      </c>
      <c r="AN12" s="36">
        <v>402.64679999999998</v>
      </c>
      <c r="AO12" s="49">
        <v>398.74295000000001</v>
      </c>
      <c r="AP12" s="57">
        <v>5.5208776149999998</v>
      </c>
      <c r="AQ12" s="39">
        <v>119.01909999999999</v>
      </c>
      <c r="AR12" s="36">
        <v>117.07210000000001</v>
      </c>
      <c r="AS12" s="49">
        <v>118.04559999999999</v>
      </c>
      <c r="AT12" s="49">
        <v>1.3767369030000001</v>
      </c>
      <c r="AU12" s="36">
        <v>116.64190000000001</v>
      </c>
      <c r="AV12" s="36">
        <v>116.8584</v>
      </c>
      <c r="AW12" s="49">
        <v>116.75015</v>
      </c>
      <c r="AX12" s="49">
        <v>0.15308861809999999</v>
      </c>
      <c r="AY12" s="39">
        <v>101.6172</v>
      </c>
      <c r="AZ12" s="36">
        <v>104.47750000000001</v>
      </c>
      <c r="BA12" s="49">
        <v>103.04734999999999</v>
      </c>
      <c r="BB12" s="49">
        <v>2.0225375259999998</v>
      </c>
      <c r="BC12" s="36">
        <v>105.4571</v>
      </c>
      <c r="BD12" s="36">
        <v>104.4025</v>
      </c>
      <c r="BE12" s="49">
        <v>104.9298</v>
      </c>
      <c r="BF12" s="57">
        <v>0.74571481139999996</v>
      </c>
      <c r="BG12" s="39">
        <v>78.655199999999994</v>
      </c>
      <c r="BH12" s="36">
        <v>81.400899999999993</v>
      </c>
      <c r="BI12" s="49">
        <v>80.028049999999993</v>
      </c>
      <c r="BJ12" s="49">
        <v>1.941503089</v>
      </c>
      <c r="BK12" s="36">
        <v>80.437399999999997</v>
      </c>
      <c r="BL12" s="36">
        <v>79.765199999999993</v>
      </c>
      <c r="BM12" s="49">
        <v>80.101299999999995</v>
      </c>
      <c r="BN12" s="49">
        <v>0.47531717829999998</v>
      </c>
      <c r="BO12" s="39">
        <v>45.816099999999999</v>
      </c>
      <c r="BP12" s="41">
        <v>45.218699999999998</v>
      </c>
    </row>
    <row r="13" spans="1:68" ht="15.75" customHeight="1" x14ac:dyDescent="0.2">
      <c r="A13" s="36" t="s">
        <v>116</v>
      </c>
      <c r="B13" s="368">
        <v>5.9999999999999995E-4</v>
      </c>
      <c r="C13" s="39">
        <v>6.9999999999999999E-4</v>
      </c>
      <c r="D13" s="36" t="s">
        <v>12</v>
      </c>
      <c r="E13" s="49">
        <v>6.9999999999999999E-4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1.1999999999999999E-3</v>
      </c>
      <c r="L13" s="36">
        <v>1.1999999999999999E-3</v>
      </c>
      <c r="M13" s="49">
        <v>1.1999999999999999E-3</v>
      </c>
      <c r="N13" s="49">
        <v>0</v>
      </c>
      <c r="O13" s="36">
        <v>8.9999999999999998E-4</v>
      </c>
      <c r="P13" s="36">
        <v>1.2999999999999999E-3</v>
      </c>
      <c r="Q13" s="49">
        <v>1.1000000000000001E-3</v>
      </c>
      <c r="R13" s="57">
        <v>2.8284271250000003E-4</v>
      </c>
      <c r="S13" s="39">
        <v>1.6999999999999999E-3</v>
      </c>
      <c r="T13" s="36">
        <v>1.6999999999999999E-3</v>
      </c>
      <c r="U13" s="49">
        <v>1.6999999999999999E-3</v>
      </c>
      <c r="V13" s="49">
        <v>0</v>
      </c>
      <c r="W13" s="36">
        <v>1.9E-3</v>
      </c>
      <c r="X13" s="36">
        <v>1.6999999999999999E-3</v>
      </c>
      <c r="Y13" s="49">
        <v>1.8E-3</v>
      </c>
      <c r="Z13" s="57">
        <v>1.414213562E-4</v>
      </c>
      <c r="AA13" s="36">
        <v>2.8E-3</v>
      </c>
      <c r="AB13" s="36">
        <v>2.7000000000000001E-3</v>
      </c>
      <c r="AC13" s="49">
        <v>2.7499999999999998E-3</v>
      </c>
      <c r="AD13" s="49">
        <v>7.0710678120000005E-5</v>
      </c>
      <c r="AE13" s="36">
        <v>3.0000000000000001E-3</v>
      </c>
      <c r="AF13" s="36">
        <v>2.8999999999999998E-3</v>
      </c>
      <c r="AG13" s="49">
        <v>2.9499999999999999E-3</v>
      </c>
      <c r="AH13" s="49">
        <v>7.0710678120000005E-5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9">
        <v>1.6000000000000001E-3</v>
      </c>
      <c r="AR13" s="36">
        <v>1.9E-3</v>
      </c>
      <c r="AS13" s="49">
        <v>1.75E-3</v>
      </c>
      <c r="AT13" s="49">
        <v>2.1213203439999999E-4</v>
      </c>
      <c r="AU13" s="36">
        <v>2E-3</v>
      </c>
      <c r="AV13" s="36">
        <v>1.8E-3</v>
      </c>
      <c r="AW13" s="49">
        <v>1.9E-3</v>
      </c>
      <c r="AX13" s="49">
        <v>1.414213562E-4</v>
      </c>
      <c r="AY13" s="39">
        <v>1.4E-3</v>
      </c>
      <c r="AZ13" s="36">
        <v>1.8E-3</v>
      </c>
      <c r="BA13" s="49">
        <v>1.6000000000000001E-3</v>
      </c>
      <c r="BB13" s="49">
        <v>2.8284271250000003E-4</v>
      </c>
      <c r="BC13" s="36">
        <v>1.6000000000000001E-3</v>
      </c>
      <c r="BD13" s="36">
        <v>1.8E-3</v>
      </c>
      <c r="BE13" s="49">
        <v>1.6999999999999999E-3</v>
      </c>
      <c r="BF13" s="57">
        <v>1.414213562E-4</v>
      </c>
      <c r="BG13" s="39">
        <v>1.1000000000000001E-3</v>
      </c>
      <c r="BH13" s="36">
        <v>8.9999999999999998E-4</v>
      </c>
      <c r="BI13" s="49">
        <v>1E-3</v>
      </c>
      <c r="BJ13" s="49">
        <v>1.414213562E-4</v>
      </c>
      <c r="BK13" s="36">
        <v>1.2999999999999999E-3</v>
      </c>
      <c r="BL13" s="36">
        <v>8.9999999999999998E-4</v>
      </c>
      <c r="BM13" s="49">
        <v>1.1000000000000001E-3</v>
      </c>
      <c r="BN13" s="49">
        <v>2.8284271250000003E-4</v>
      </c>
      <c r="BO13" s="39" t="s">
        <v>12</v>
      </c>
      <c r="BP13" s="41" t="s">
        <v>12</v>
      </c>
    </row>
    <row r="14" spans="1:68" ht="15.75" customHeight="1" x14ac:dyDescent="0.2">
      <c r="A14" s="36" t="s">
        <v>119</v>
      </c>
      <c r="B14" s="368">
        <v>5.7000000000000002E-3</v>
      </c>
      <c r="C14" s="39" t="s">
        <v>12</v>
      </c>
      <c r="D14" s="36" t="s">
        <v>12</v>
      </c>
      <c r="E14" s="49" t="s">
        <v>181</v>
      </c>
      <c r="F14" s="49" t="s">
        <v>181</v>
      </c>
      <c r="G14" s="36" t="s">
        <v>12</v>
      </c>
      <c r="H14" s="36" t="s">
        <v>12</v>
      </c>
      <c r="I14" s="49" t="s">
        <v>181</v>
      </c>
      <c r="J14" s="57" t="s">
        <v>181</v>
      </c>
      <c r="K14" s="36" t="s">
        <v>12</v>
      </c>
      <c r="L14" s="36" t="s">
        <v>12</v>
      </c>
      <c r="M14" s="49" t="s">
        <v>181</v>
      </c>
      <c r="N14" s="49" t="s">
        <v>181</v>
      </c>
      <c r="O14" s="36">
        <v>6.1000000000000004E-3</v>
      </c>
      <c r="P14" s="36">
        <v>5.7000000000000002E-3</v>
      </c>
      <c r="Q14" s="49">
        <v>5.8999999999999999E-3</v>
      </c>
      <c r="R14" s="57">
        <v>2.8284271250000003E-4</v>
      </c>
      <c r="S14" s="39" t="s">
        <v>12</v>
      </c>
      <c r="T14" s="36" t="s">
        <v>12</v>
      </c>
      <c r="U14" s="49" t="s">
        <v>181</v>
      </c>
      <c r="V14" s="49" t="s">
        <v>181</v>
      </c>
      <c r="W14" s="36">
        <v>6.6E-3</v>
      </c>
      <c r="X14" s="36">
        <v>5.7999999999999996E-3</v>
      </c>
      <c r="Y14" s="49">
        <v>6.1999999999999998E-3</v>
      </c>
      <c r="Z14" s="57">
        <v>5.6568542489999997E-4</v>
      </c>
      <c r="AA14" s="36">
        <v>1.5800000000000002E-2</v>
      </c>
      <c r="AB14" s="36">
        <v>1.61E-2</v>
      </c>
      <c r="AC14" s="49">
        <v>1.5949999999999999E-2</v>
      </c>
      <c r="AD14" s="49">
        <v>2.1213203439999999E-4</v>
      </c>
      <c r="AE14" s="36">
        <v>3.1899999999999998E-2</v>
      </c>
      <c r="AF14" s="36">
        <v>3.1800000000000002E-2</v>
      </c>
      <c r="AG14" s="49">
        <v>3.1850000000000003E-2</v>
      </c>
      <c r="AH14" s="49">
        <v>7.0710678120000005E-5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 t="s">
        <v>12</v>
      </c>
      <c r="AO14" s="49" t="s">
        <v>181</v>
      </c>
      <c r="AP14" s="57" t="s">
        <v>181</v>
      </c>
      <c r="AQ14" s="39">
        <v>1.18E-2</v>
      </c>
      <c r="AR14" s="36">
        <v>1.37E-2</v>
      </c>
      <c r="AS14" s="49">
        <v>1.2749999999999999E-2</v>
      </c>
      <c r="AT14" s="49">
        <v>1.343502884E-3</v>
      </c>
      <c r="AU14" s="36">
        <v>2.1499999999999998E-2</v>
      </c>
      <c r="AV14" s="36">
        <v>2.2100000000000002E-2</v>
      </c>
      <c r="AW14" s="49">
        <v>2.18E-2</v>
      </c>
      <c r="AX14" s="49">
        <v>4.242640687E-4</v>
      </c>
      <c r="AY14" s="39">
        <v>8.0000000000000002E-3</v>
      </c>
      <c r="AZ14" s="36">
        <v>8.3000000000000001E-3</v>
      </c>
      <c r="BA14" s="49">
        <v>8.1499999999999993E-3</v>
      </c>
      <c r="BB14" s="49">
        <v>2.1213203439999999E-4</v>
      </c>
      <c r="BC14" s="36">
        <v>1.47E-2</v>
      </c>
      <c r="BD14" s="36">
        <v>1.17E-2</v>
      </c>
      <c r="BE14" s="49">
        <v>1.32E-2</v>
      </c>
      <c r="BF14" s="57">
        <v>2.1213203439999998E-3</v>
      </c>
      <c r="BG14" s="39">
        <v>1.09E-2</v>
      </c>
      <c r="BH14" s="36">
        <v>8.6999999999999994E-3</v>
      </c>
      <c r="BI14" s="49">
        <v>9.7999999999999997E-3</v>
      </c>
      <c r="BJ14" s="49">
        <v>1.555634919E-3</v>
      </c>
      <c r="BK14" s="36">
        <v>1.1900000000000001E-2</v>
      </c>
      <c r="BL14" s="36">
        <v>2.24E-2</v>
      </c>
      <c r="BM14" s="49">
        <v>1.7149999999999999E-2</v>
      </c>
      <c r="BN14" s="49">
        <v>7.4246212020000002E-3</v>
      </c>
      <c r="BO14" s="39">
        <v>0.13489999999999999</v>
      </c>
      <c r="BP14" s="41">
        <v>0.14430000000000001</v>
      </c>
    </row>
    <row r="15" spans="1:68" ht="15.75" customHeight="1" x14ac:dyDescent="0.2">
      <c r="A15" s="36" t="s">
        <v>118</v>
      </c>
      <c r="B15" s="368">
        <v>6.9999999999999999E-4</v>
      </c>
      <c r="C15" s="39" t="s">
        <v>12</v>
      </c>
      <c r="D15" s="36" t="s">
        <v>12</v>
      </c>
      <c r="E15" s="49" t="s">
        <v>181</v>
      </c>
      <c r="F15" s="49" t="s">
        <v>181</v>
      </c>
      <c r="G15" s="36" t="s">
        <v>12</v>
      </c>
      <c r="H15" s="36" t="s">
        <v>12</v>
      </c>
      <c r="I15" s="49" t="s">
        <v>181</v>
      </c>
      <c r="J15" s="57" t="s">
        <v>181</v>
      </c>
      <c r="K15" s="36" t="s">
        <v>12</v>
      </c>
      <c r="L15" s="36" t="s">
        <v>12</v>
      </c>
      <c r="M15" s="49" t="s">
        <v>181</v>
      </c>
      <c r="N15" s="49" t="s">
        <v>181</v>
      </c>
      <c r="O15" s="36" t="s">
        <v>12</v>
      </c>
      <c r="P15" s="36" t="s">
        <v>12</v>
      </c>
      <c r="Q15" s="49" t="s">
        <v>181</v>
      </c>
      <c r="R15" s="57" t="s">
        <v>181</v>
      </c>
      <c r="S15" s="39" t="s">
        <v>12</v>
      </c>
      <c r="T15" s="36" t="s">
        <v>12</v>
      </c>
      <c r="U15" s="49" t="s">
        <v>181</v>
      </c>
      <c r="V15" s="49" t="s">
        <v>181</v>
      </c>
      <c r="W15" s="36" t="s">
        <v>12</v>
      </c>
      <c r="X15" s="36" t="s">
        <v>12</v>
      </c>
      <c r="Y15" s="49" t="s">
        <v>181</v>
      </c>
      <c r="Z15" s="57" t="s">
        <v>181</v>
      </c>
      <c r="AA15" s="36" t="s">
        <v>12</v>
      </c>
      <c r="AB15" s="36" t="s">
        <v>12</v>
      </c>
      <c r="AC15" s="49" t="s">
        <v>181</v>
      </c>
      <c r="AD15" s="49" t="s">
        <v>181</v>
      </c>
      <c r="AE15" s="36" t="s">
        <v>12</v>
      </c>
      <c r="AF15" s="36" t="s">
        <v>12</v>
      </c>
      <c r="AG15" s="49" t="s">
        <v>181</v>
      </c>
      <c r="AH15" s="49" t="s">
        <v>181</v>
      </c>
      <c r="AI15" s="39">
        <v>1.4E-3</v>
      </c>
      <c r="AJ15" s="36">
        <v>1.5E-3</v>
      </c>
      <c r="AK15" s="49">
        <v>1.4499999999999999E-3</v>
      </c>
      <c r="AL15" s="49">
        <v>7.0710678120000005E-5</v>
      </c>
      <c r="AM15" s="36">
        <v>1.5E-3</v>
      </c>
      <c r="AN15" s="36">
        <v>1.1999999999999999E-3</v>
      </c>
      <c r="AO15" s="49">
        <v>1.3500000000000001E-3</v>
      </c>
      <c r="AP15" s="57">
        <v>2.1213203439999999E-4</v>
      </c>
      <c r="AQ15" s="39">
        <v>8.0000000000000004E-4</v>
      </c>
      <c r="AR15" s="36" t="s">
        <v>12</v>
      </c>
      <c r="AS15" s="49">
        <v>8.0000000000000004E-4</v>
      </c>
      <c r="AT15" s="49" t="s">
        <v>181</v>
      </c>
      <c r="AU15" s="36" t="s">
        <v>12</v>
      </c>
      <c r="AV15" s="36" t="s">
        <v>12</v>
      </c>
      <c r="AW15" s="49" t="s">
        <v>181</v>
      </c>
      <c r="AX15" s="49" t="s">
        <v>181</v>
      </c>
      <c r="AY15" s="39" t="s">
        <v>12</v>
      </c>
      <c r="AZ15" s="36" t="s">
        <v>12</v>
      </c>
      <c r="BA15" s="49" t="s">
        <v>181</v>
      </c>
      <c r="BB15" s="49" t="s">
        <v>181</v>
      </c>
      <c r="BC15" s="36">
        <v>8.0000000000000004E-4</v>
      </c>
      <c r="BD15" s="36">
        <v>1.1000000000000001E-3</v>
      </c>
      <c r="BE15" s="49">
        <v>9.5E-4</v>
      </c>
      <c r="BF15" s="57">
        <v>2.1213203439999999E-4</v>
      </c>
      <c r="BG15" s="39" t="s">
        <v>12</v>
      </c>
      <c r="BH15" s="36" t="s">
        <v>12</v>
      </c>
      <c r="BI15" s="49" t="s">
        <v>181</v>
      </c>
      <c r="BJ15" s="49" t="s">
        <v>181</v>
      </c>
      <c r="BK15" s="36" t="s">
        <v>12</v>
      </c>
      <c r="BL15" s="36" t="s">
        <v>12</v>
      </c>
      <c r="BM15" s="49" t="s">
        <v>181</v>
      </c>
      <c r="BN15" s="49" t="s">
        <v>181</v>
      </c>
      <c r="BO15" s="39">
        <v>8.9999999999999998E-4</v>
      </c>
      <c r="BP15" s="41" t="s">
        <v>12</v>
      </c>
    </row>
    <row r="16" spans="1:68" ht="15.75" customHeight="1" x14ac:dyDescent="0.2">
      <c r="A16" s="36" t="s">
        <v>120</v>
      </c>
      <c r="B16" s="368">
        <v>1.6000000000000001E-3</v>
      </c>
      <c r="C16" s="39" t="s">
        <v>12</v>
      </c>
      <c r="D16" s="36" t="s">
        <v>12</v>
      </c>
      <c r="E16" s="49" t="s">
        <v>181</v>
      </c>
      <c r="F16" s="49" t="s">
        <v>181</v>
      </c>
      <c r="G16" s="36">
        <v>3.5299999999999998E-2</v>
      </c>
      <c r="H16" s="36">
        <v>2.69E-2</v>
      </c>
      <c r="I16" s="49">
        <v>3.1099999999999999E-2</v>
      </c>
      <c r="J16" s="57">
        <v>5.939696962E-3</v>
      </c>
      <c r="K16" s="36">
        <v>1.2200000000000001E-2</v>
      </c>
      <c r="L16" s="36">
        <v>1.4E-2</v>
      </c>
      <c r="M16" s="49">
        <v>1.3100000000000001E-2</v>
      </c>
      <c r="N16" s="49">
        <v>1.2727922060000001E-3</v>
      </c>
      <c r="O16" s="36">
        <v>7.4099999999999999E-2</v>
      </c>
      <c r="P16" s="36">
        <v>6.2399999999999997E-2</v>
      </c>
      <c r="Q16" s="49">
        <v>6.8250000000000005E-2</v>
      </c>
      <c r="R16" s="57">
        <v>8.2731493400000009E-3</v>
      </c>
      <c r="S16" s="39">
        <v>1.11E-2</v>
      </c>
      <c r="T16" s="36">
        <v>1.11E-2</v>
      </c>
      <c r="U16" s="49">
        <v>1.11E-2</v>
      </c>
      <c r="V16" s="49">
        <v>0</v>
      </c>
      <c r="W16" s="36">
        <v>8.9899999999999994E-2</v>
      </c>
      <c r="X16" s="36">
        <v>0.1109</v>
      </c>
      <c r="Y16" s="49">
        <v>0.1004</v>
      </c>
      <c r="Z16" s="57">
        <v>1.48492424E-2</v>
      </c>
      <c r="AA16" s="36" t="s">
        <v>12</v>
      </c>
      <c r="AB16" s="36" t="s">
        <v>12</v>
      </c>
      <c r="AC16" s="49" t="s">
        <v>181</v>
      </c>
      <c r="AD16" s="49" t="s">
        <v>181</v>
      </c>
      <c r="AE16" s="36">
        <v>0.13730000000000001</v>
      </c>
      <c r="AF16" s="36">
        <v>0.1542</v>
      </c>
      <c r="AG16" s="49">
        <v>0.14574999999999999</v>
      </c>
      <c r="AH16" s="49">
        <v>1.1950104600000001E-2</v>
      </c>
      <c r="AI16" s="39">
        <v>3.0999999999999999E-3</v>
      </c>
      <c r="AJ16" s="36">
        <v>5.8999999999999999E-3</v>
      </c>
      <c r="AK16" s="49">
        <v>4.4999999999999997E-3</v>
      </c>
      <c r="AL16" s="49">
        <v>1.9798989869999999E-3</v>
      </c>
      <c r="AM16" s="36">
        <v>0.13930000000000001</v>
      </c>
      <c r="AN16" s="36">
        <v>0.14910000000000001</v>
      </c>
      <c r="AO16" s="49">
        <v>0.14419999999999999</v>
      </c>
      <c r="AP16" s="57">
        <v>6.9296464560000002E-3</v>
      </c>
      <c r="AQ16" s="39">
        <v>3.8E-3</v>
      </c>
      <c r="AR16" s="36">
        <v>5.4999999999999997E-3</v>
      </c>
      <c r="AS16" s="49">
        <v>4.6499999999999996E-3</v>
      </c>
      <c r="AT16" s="49">
        <v>1.2020815280000001E-3</v>
      </c>
      <c r="AU16" s="36">
        <v>0.16550000000000001</v>
      </c>
      <c r="AV16" s="36">
        <v>0.1159</v>
      </c>
      <c r="AW16" s="49">
        <v>0.14069999999999999</v>
      </c>
      <c r="AX16" s="49">
        <v>3.5072496350000003E-2</v>
      </c>
      <c r="AY16" s="39">
        <v>8.9999999999999993E-3</v>
      </c>
      <c r="AZ16" s="36">
        <v>1.0699999999999999E-2</v>
      </c>
      <c r="BA16" s="49">
        <v>9.8499999999999994E-3</v>
      </c>
      <c r="BB16" s="49">
        <v>1.2020815280000001E-3</v>
      </c>
      <c r="BC16" s="36">
        <v>0.16289999999999999</v>
      </c>
      <c r="BD16" s="36">
        <v>0.1124</v>
      </c>
      <c r="BE16" s="49">
        <v>0.13764999999999999</v>
      </c>
      <c r="BF16" s="57">
        <v>3.5708892450000002E-2</v>
      </c>
      <c r="BG16" s="39" t="s">
        <v>12</v>
      </c>
      <c r="BH16" s="36" t="s">
        <v>12</v>
      </c>
      <c r="BI16" s="49" t="s">
        <v>181</v>
      </c>
      <c r="BJ16" s="49" t="s">
        <v>181</v>
      </c>
      <c r="BK16" s="36">
        <v>5.2499999999999998E-2</v>
      </c>
      <c r="BL16" s="36">
        <v>6.2199999999999998E-2</v>
      </c>
      <c r="BM16" s="49">
        <v>5.7349999999999998E-2</v>
      </c>
      <c r="BN16" s="49">
        <v>6.8589357780000004E-3</v>
      </c>
      <c r="BO16" s="39" t="s">
        <v>12</v>
      </c>
      <c r="BP16" s="41">
        <v>2.3999999999999998E-3</v>
      </c>
    </row>
    <row r="17" spans="1:68" ht="15.75" customHeight="1" x14ac:dyDescent="0.2">
      <c r="A17" s="36" t="s">
        <v>121</v>
      </c>
      <c r="B17" s="368">
        <v>0.1081</v>
      </c>
      <c r="C17" s="39">
        <v>1.6233</v>
      </c>
      <c r="D17" s="36">
        <v>1.0737000000000001</v>
      </c>
      <c r="E17" s="49">
        <v>1.3485</v>
      </c>
      <c r="F17" s="49">
        <v>0.38862588689999999</v>
      </c>
      <c r="G17" s="36">
        <v>2.274</v>
      </c>
      <c r="H17" s="36">
        <v>1.0778000000000001</v>
      </c>
      <c r="I17" s="49">
        <v>1.6758999999999999</v>
      </c>
      <c r="J17" s="57">
        <v>0.84584113169999997</v>
      </c>
      <c r="K17" s="36">
        <v>1.2383999999999999</v>
      </c>
      <c r="L17" s="36">
        <v>1.2663</v>
      </c>
      <c r="M17" s="49">
        <v>1.2523500000000001</v>
      </c>
      <c r="N17" s="49">
        <v>1.9728279200000001E-2</v>
      </c>
      <c r="O17" s="36">
        <v>2.2667999999999999</v>
      </c>
      <c r="P17" s="36">
        <v>2.1661999999999999</v>
      </c>
      <c r="Q17" s="49">
        <v>2.2164999999999999</v>
      </c>
      <c r="R17" s="57">
        <v>7.1134942189999995E-2</v>
      </c>
      <c r="S17" s="39">
        <v>2.6202000000000001</v>
      </c>
      <c r="T17" s="36">
        <v>2.2669999999999999</v>
      </c>
      <c r="U17" s="49">
        <v>2.4436</v>
      </c>
      <c r="V17" s="49">
        <v>0.2497501151</v>
      </c>
      <c r="W17" s="36">
        <v>1.9617</v>
      </c>
      <c r="X17" s="36">
        <v>2.0889000000000002</v>
      </c>
      <c r="Y17" s="49">
        <v>2.0253000000000001</v>
      </c>
      <c r="Z17" s="57">
        <v>8.9943982569999997E-2</v>
      </c>
      <c r="AA17" s="36">
        <v>2.7968000000000002</v>
      </c>
      <c r="AB17" s="36">
        <v>3.2157</v>
      </c>
      <c r="AC17" s="49">
        <v>3.0062500000000001</v>
      </c>
      <c r="AD17" s="49">
        <v>0.29620703059999998</v>
      </c>
      <c r="AE17" s="36">
        <v>3.2755999999999998</v>
      </c>
      <c r="AF17" s="36">
        <v>3.0605000000000002</v>
      </c>
      <c r="AG17" s="49">
        <v>3.16805</v>
      </c>
      <c r="AH17" s="49">
        <v>0.15209866859999999</v>
      </c>
      <c r="AI17" s="39">
        <v>7.9198000000000004</v>
      </c>
      <c r="AJ17" s="36">
        <v>8.6045999999999996</v>
      </c>
      <c r="AK17" s="49">
        <v>8.2622</v>
      </c>
      <c r="AL17" s="49">
        <v>0.48422672379999998</v>
      </c>
      <c r="AM17" s="36">
        <v>7.1081000000000003</v>
      </c>
      <c r="AN17" s="36">
        <v>8.4268999999999998</v>
      </c>
      <c r="AO17" s="49">
        <v>7.7675000000000001</v>
      </c>
      <c r="AP17" s="57">
        <v>0.93253242300000005</v>
      </c>
      <c r="AQ17" s="39">
        <v>4.3855000000000004</v>
      </c>
      <c r="AR17" s="36">
        <v>4.4269999999999996</v>
      </c>
      <c r="AS17" s="49">
        <v>4.40625</v>
      </c>
      <c r="AT17" s="49">
        <v>2.9344931420000001E-2</v>
      </c>
      <c r="AU17" s="36">
        <v>4.3990999999999998</v>
      </c>
      <c r="AV17" s="36">
        <v>4.5879000000000003</v>
      </c>
      <c r="AW17" s="49">
        <v>4.4935</v>
      </c>
      <c r="AX17" s="49">
        <v>0.13350176029999999</v>
      </c>
      <c r="AY17" s="39">
        <v>2.7867000000000002</v>
      </c>
      <c r="AZ17" s="36">
        <v>3.8285999999999998</v>
      </c>
      <c r="BA17" s="49">
        <v>3.3076500000000002</v>
      </c>
      <c r="BB17" s="49">
        <v>0.73673455529999998</v>
      </c>
      <c r="BC17" s="36">
        <v>3.2932000000000001</v>
      </c>
      <c r="BD17" s="36">
        <v>3.4721000000000002</v>
      </c>
      <c r="BE17" s="49">
        <v>3.3826499999999999</v>
      </c>
      <c r="BF17" s="57">
        <v>0.1265014032</v>
      </c>
      <c r="BG17" s="39">
        <v>5.6612</v>
      </c>
      <c r="BH17" s="36">
        <v>6.4116</v>
      </c>
      <c r="BI17" s="49">
        <v>6.0364000000000004</v>
      </c>
      <c r="BJ17" s="49">
        <v>0.53061292859999998</v>
      </c>
      <c r="BK17" s="36">
        <v>5.9584000000000001</v>
      </c>
      <c r="BL17" s="36">
        <v>6.2106000000000003</v>
      </c>
      <c r="BM17" s="49">
        <v>6.0845000000000002</v>
      </c>
      <c r="BN17" s="49">
        <v>0.1783323302</v>
      </c>
      <c r="BO17" s="39">
        <v>3.9950999999999999</v>
      </c>
      <c r="BP17" s="41">
        <v>3.5234000000000001</v>
      </c>
    </row>
    <row r="18" spans="1:68" ht="15.75" customHeight="1" x14ac:dyDescent="0.2">
      <c r="A18" s="36" t="s">
        <v>122</v>
      </c>
      <c r="B18" s="368">
        <v>4.8999999999999998E-3</v>
      </c>
      <c r="C18" s="39">
        <v>0.1168</v>
      </c>
      <c r="D18" s="36">
        <v>5.4800000000000001E-2</v>
      </c>
      <c r="E18" s="49">
        <v>8.5800000000000001E-2</v>
      </c>
      <c r="F18" s="49">
        <v>4.3840620429999998E-2</v>
      </c>
      <c r="G18" s="36">
        <v>0.15679999999999999</v>
      </c>
      <c r="H18" s="36">
        <v>7.85E-2</v>
      </c>
      <c r="I18" s="49">
        <v>0.11765</v>
      </c>
      <c r="J18" s="57">
        <v>5.5366460970000003E-2</v>
      </c>
      <c r="K18" s="36">
        <v>6.59E-2</v>
      </c>
      <c r="L18" s="36">
        <v>0.13489999999999999</v>
      </c>
      <c r="M18" s="49">
        <v>0.1004</v>
      </c>
      <c r="N18" s="49">
        <v>4.8790367899999999E-2</v>
      </c>
      <c r="O18" s="36">
        <v>6.1800000000000001E-2</v>
      </c>
      <c r="P18" s="36">
        <v>0.1638</v>
      </c>
      <c r="Q18" s="49">
        <v>0.1128</v>
      </c>
      <c r="R18" s="57">
        <v>7.2124891679999997E-2</v>
      </c>
      <c r="S18" s="39">
        <v>8.2199999999999995E-2</v>
      </c>
      <c r="T18" s="36">
        <v>0.2079</v>
      </c>
      <c r="U18" s="49">
        <v>0.14505000000000001</v>
      </c>
      <c r="V18" s="49">
        <v>8.8883322400000006E-2</v>
      </c>
      <c r="W18" s="36">
        <v>0.1188</v>
      </c>
      <c r="X18" s="36">
        <v>4.9200000000000001E-2</v>
      </c>
      <c r="Y18" s="49">
        <v>8.4000000000000005E-2</v>
      </c>
      <c r="Z18" s="57">
        <v>4.9214631969999999E-2</v>
      </c>
      <c r="AA18" s="36">
        <v>0.1206</v>
      </c>
      <c r="AB18" s="36">
        <v>3.3000000000000002E-2</v>
      </c>
      <c r="AC18" s="49">
        <v>7.6799999999999993E-2</v>
      </c>
      <c r="AD18" s="49">
        <v>6.1942554029999999E-2</v>
      </c>
      <c r="AE18" s="36">
        <v>0.1603</v>
      </c>
      <c r="AF18" s="36">
        <v>0.1061</v>
      </c>
      <c r="AG18" s="49">
        <v>0.13320000000000001</v>
      </c>
      <c r="AH18" s="49">
        <v>3.832518754E-2</v>
      </c>
      <c r="AI18" s="39">
        <v>0.20899999999999999</v>
      </c>
      <c r="AJ18" s="36">
        <v>8.3599999999999994E-2</v>
      </c>
      <c r="AK18" s="49">
        <v>0.14630000000000001</v>
      </c>
      <c r="AL18" s="49">
        <v>8.8671190359999999E-2</v>
      </c>
      <c r="AM18" s="36">
        <v>0.21299999999999999</v>
      </c>
      <c r="AN18" s="36">
        <v>0.1905</v>
      </c>
      <c r="AO18" s="49">
        <v>0.20175000000000001</v>
      </c>
      <c r="AP18" s="57">
        <v>1.5909902579999999E-2</v>
      </c>
      <c r="AQ18" s="39">
        <v>0.1129</v>
      </c>
      <c r="AR18" s="36">
        <v>0.1328</v>
      </c>
      <c r="AS18" s="49">
        <v>0.12285</v>
      </c>
      <c r="AT18" s="49">
        <v>1.407142495E-2</v>
      </c>
      <c r="AU18" s="36">
        <v>0.13450000000000001</v>
      </c>
      <c r="AV18" s="36">
        <v>2.6700000000000002E-2</v>
      </c>
      <c r="AW18" s="49">
        <v>8.0600000000000005E-2</v>
      </c>
      <c r="AX18" s="49">
        <v>7.622611101E-2</v>
      </c>
      <c r="AY18" s="39">
        <v>6.5299999999999997E-2</v>
      </c>
      <c r="AZ18" s="36">
        <v>0.1298</v>
      </c>
      <c r="BA18" s="49">
        <v>9.7549999999999998E-2</v>
      </c>
      <c r="BB18" s="49">
        <v>4.5608387389999998E-2</v>
      </c>
      <c r="BC18" s="36">
        <v>8.5599999999999996E-2</v>
      </c>
      <c r="BD18" s="36">
        <v>8.8499999999999995E-2</v>
      </c>
      <c r="BE18" s="49">
        <v>8.7050000000000002E-2</v>
      </c>
      <c r="BF18" s="57">
        <v>2.0506096650000001E-3</v>
      </c>
      <c r="BG18" s="39">
        <v>0.13719999999999999</v>
      </c>
      <c r="BH18" s="36">
        <v>4.7399999999999998E-2</v>
      </c>
      <c r="BI18" s="49">
        <v>9.2299999999999993E-2</v>
      </c>
      <c r="BJ18" s="49">
        <v>6.3498188950000006E-2</v>
      </c>
      <c r="BK18" s="36">
        <v>0.1143</v>
      </c>
      <c r="BL18" s="36">
        <v>1.01E-2</v>
      </c>
      <c r="BM18" s="49">
        <v>6.2199999999999998E-2</v>
      </c>
      <c r="BN18" s="49">
        <v>7.3680526600000004E-2</v>
      </c>
      <c r="BO18" s="39">
        <v>7.4800000000000005E-2</v>
      </c>
      <c r="BP18" s="41">
        <v>9.6199999999999994E-2</v>
      </c>
    </row>
    <row r="19" spans="1:68" ht="15.75" customHeight="1" x14ac:dyDescent="0.2">
      <c r="A19" s="36" t="s">
        <v>123</v>
      </c>
      <c r="B19" s="368">
        <v>4.4000000000000003E-3</v>
      </c>
      <c r="C19" s="39">
        <v>3.2164999999999999</v>
      </c>
      <c r="D19" s="36">
        <v>3.3142</v>
      </c>
      <c r="E19" s="49">
        <v>3.2653500000000002</v>
      </c>
      <c r="F19" s="49">
        <v>6.908433252E-2</v>
      </c>
      <c r="G19" s="36">
        <v>3.2454999999999998</v>
      </c>
      <c r="H19" s="36">
        <v>3.2978999999999998</v>
      </c>
      <c r="I19" s="49">
        <v>3.2717000000000001</v>
      </c>
      <c r="J19" s="57">
        <v>3.7052395330000001E-2</v>
      </c>
      <c r="K19" s="36">
        <v>4.5890000000000004</v>
      </c>
      <c r="L19" s="36">
        <v>4.6661000000000001</v>
      </c>
      <c r="M19" s="49">
        <v>4.6275500000000003</v>
      </c>
      <c r="N19" s="49">
        <v>5.4517932829999997E-2</v>
      </c>
      <c r="O19" s="36">
        <v>4.6539999999999999</v>
      </c>
      <c r="P19" s="36">
        <v>4.6292</v>
      </c>
      <c r="Q19" s="49">
        <v>4.6416000000000004</v>
      </c>
      <c r="R19" s="57">
        <v>1.7536248170000001E-2</v>
      </c>
      <c r="S19" s="39">
        <v>6.4508999999999999</v>
      </c>
      <c r="T19" s="36">
        <v>6.4381000000000004</v>
      </c>
      <c r="U19" s="49">
        <v>6.4444999999999997</v>
      </c>
      <c r="V19" s="49">
        <v>9.0509667990000004E-3</v>
      </c>
      <c r="W19" s="36">
        <v>6.1841999999999997</v>
      </c>
      <c r="X19" s="36">
        <v>6.2845000000000004</v>
      </c>
      <c r="Y19" s="49">
        <v>6.2343500000000001</v>
      </c>
      <c r="Z19" s="57">
        <v>7.0922810150000001E-2</v>
      </c>
      <c r="AA19" s="36">
        <v>8.7462999999999997</v>
      </c>
      <c r="AB19" s="36">
        <v>9.0257000000000005</v>
      </c>
      <c r="AC19" s="49">
        <v>8.8859999999999992</v>
      </c>
      <c r="AD19" s="49">
        <v>0.19756563469999999</v>
      </c>
      <c r="AE19" s="36">
        <v>9.5231999999999992</v>
      </c>
      <c r="AF19" s="36">
        <v>9.0944000000000003</v>
      </c>
      <c r="AG19" s="49">
        <v>9.3087999999999997</v>
      </c>
      <c r="AH19" s="49">
        <v>0.30320738780000001</v>
      </c>
      <c r="AI19" s="39">
        <v>73.364199999999997</v>
      </c>
      <c r="AJ19" s="36">
        <v>77.291700000000006</v>
      </c>
      <c r="AK19" s="49">
        <v>75.327950000000001</v>
      </c>
      <c r="AL19" s="49">
        <v>2.7771618830000002</v>
      </c>
      <c r="AM19" s="36">
        <v>72.344499999999996</v>
      </c>
      <c r="AN19" s="36">
        <v>74.753900000000002</v>
      </c>
      <c r="AO19" s="49">
        <v>73.549199999999999</v>
      </c>
      <c r="AP19" s="57">
        <v>1.7037030790000001</v>
      </c>
      <c r="AQ19" s="39">
        <v>23.241</v>
      </c>
      <c r="AR19" s="36">
        <v>23.440300000000001</v>
      </c>
      <c r="AS19" s="49">
        <v>23.34065</v>
      </c>
      <c r="AT19" s="49">
        <v>0.1409263815</v>
      </c>
      <c r="AU19" s="36">
        <v>23.5915</v>
      </c>
      <c r="AV19" s="36">
        <v>23.4346</v>
      </c>
      <c r="AW19" s="49">
        <v>23.51305</v>
      </c>
      <c r="AX19" s="49">
        <v>0.110945054</v>
      </c>
      <c r="AY19" s="39">
        <v>21.441099999999999</v>
      </c>
      <c r="AZ19" s="36">
        <v>21.867100000000001</v>
      </c>
      <c r="BA19" s="49">
        <v>21.6541</v>
      </c>
      <c r="BB19" s="49">
        <v>0.3012274888</v>
      </c>
      <c r="BC19" s="36">
        <v>21.921700000000001</v>
      </c>
      <c r="BD19" s="36">
        <v>22.037099999999999</v>
      </c>
      <c r="BE19" s="49">
        <v>21.979399999999998</v>
      </c>
      <c r="BF19" s="57">
        <v>8.1600122550000001E-2</v>
      </c>
      <c r="BG19" s="39">
        <v>24.618200000000002</v>
      </c>
      <c r="BH19" s="36">
        <v>25.504799999999999</v>
      </c>
      <c r="BI19" s="49">
        <v>25.061499999999999</v>
      </c>
      <c r="BJ19" s="49">
        <v>0.62692087220000003</v>
      </c>
      <c r="BK19" s="36">
        <v>25.0578</v>
      </c>
      <c r="BL19" s="36">
        <v>24.624400000000001</v>
      </c>
      <c r="BM19" s="49">
        <v>24.841100000000001</v>
      </c>
      <c r="BN19" s="49">
        <v>0.306460079</v>
      </c>
      <c r="BO19" s="39">
        <v>9.6912000000000003</v>
      </c>
      <c r="BP19" s="41">
        <v>9.6890999999999998</v>
      </c>
    </row>
    <row r="20" spans="1:68" ht="15.75" customHeight="1" x14ac:dyDescent="0.2">
      <c r="A20" s="36" t="s">
        <v>124</v>
      </c>
      <c r="B20" s="368">
        <v>2.0299999999999999E-2</v>
      </c>
      <c r="C20" s="39">
        <v>3.464</v>
      </c>
      <c r="D20" s="36">
        <v>3.4775999999999998</v>
      </c>
      <c r="E20" s="49">
        <v>3.4708000000000001</v>
      </c>
      <c r="F20" s="49">
        <v>9.6166522240000007E-3</v>
      </c>
      <c r="G20" s="36">
        <v>3.3858999999999999</v>
      </c>
      <c r="H20" s="36">
        <v>3.4481000000000002</v>
      </c>
      <c r="I20" s="49">
        <v>3.4169999999999998</v>
      </c>
      <c r="J20" s="57">
        <v>4.3982041790000002E-2</v>
      </c>
      <c r="K20" s="36">
        <v>4.9692999999999996</v>
      </c>
      <c r="L20" s="36">
        <v>4.8643999999999998</v>
      </c>
      <c r="M20" s="49">
        <v>4.9168500000000002</v>
      </c>
      <c r="N20" s="49">
        <v>7.4175501350000006E-2</v>
      </c>
      <c r="O20" s="36">
        <v>4.9835000000000003</v>
      </c>
      <c r="P20" s="36">
        <v>4.9863</v>
      </c>
      <c r="Q20" s="49">
        <v>4.9848999999999997</v>
      </c>
      <c r="R20" s="57">
        <v>1.9798989869999999E-3</v>
      </c>
      <c r="S20" s="39">
        <v>7.3254999999999999</v>
      </c>
      <c r="T20" s="36">
        <v>6.9147999999999996</v>
      </c>
      <c r="U20" s="49">
        <v>7.1201499999999998</v>
      </c>
      <c r="V20" s="49">
        <v>0.29040875500000002</v>
      </c>
      <c r="W20" s="36">
        <v>6.3487999999999998</v>
      </c>
      <c r="X20" s="36">
        <v>6.7816999999999998</v>
      </c>
      <c r="Y20" s="49">
        <v>6.5652499999999998</v>
      </c>
      <c r="Z20" s="57">
        <v>0.30610652560000001</v>
      </c>
      <c r="AA20" s="36">
        <v>9.1231000000000009</v>
      </c>
      <c r="AB20" s="36">
        <v>9.7797999999999998</v>
      </c>
      <c r="AC20" s="49">
        <v>9.4514499999999995</v>
      </c>
      <c r="AD20" s="49">
        <v>0.4643570232</v>
      </c>
      <c r="AE20" s="36">
        <v>10.288600000000001</v>
      </c>
      <c r="AF20" s="36">
        <v>9.8827999999999996</v>
      </c>
      <c r="AG20" s="49">
        <v>10.085699999999999</v>
      </c>
      <c r="AH20" s="49">
        <v>0.2869439318</v>
      </c>
      <c r="AI20" s="39">
        <v>73.823300000000003</v>
      </c>
      <c r="AJ20" s="36">
        <v>77.686999999999998</v>
      </c>
      <c r="AK20" s="49">
        <v>75.75515</v>
      </c>
      <c r="AL20" s="49">
        <v>2.7320484700000001</v>
      </c>
      <c r="AM20" s="36">
        <v>72.945999999999998</v>
      </c>
      <c r="AN20" s="36">
        <v>75.108699999999999</v>
      </c>
      <c r="AO20" s="49">
        <v>74.027349999999998</v>
      </c>
      <c r="AP20" s="57">
        <v>1.529259836</v>
      </c>
      <c r="AQ20" s="39">
        <v>24.7561</v>
      </c>
      <c r="AR20" s="36">
        <v>24.7666</v>
      </c>
      <c r="AS20" s="49">
        <v>24.76135</v>
      </c>
      <c r="AT20" s="49">
        <v>7.4246212020000002E-3</v>
      </c>
      <c r="AU20" s="36">
        <v>24.7486</v>
      </c>
      <c r="AV20" s="36">
        <v>25.172599999999999</v>
      </c>
      <c r="AW20" s="49">
        <v>24.960599999999999</v>
      </c>
      <c r="AX20" s="49">
        <v>0.29981327520000001</v>
      </c>
      <c r="AY20" s="39">
        <v>21.942699999999999</v>
      </c>
      <c r="AZ20" s="36">
        <v>22.765699999999999</v>
      </c>
      <c r="BA20" s="49">
        <v>22.354199999999999</v>
      </c>
      <c r="BB20" s="49">
        <v>0.58194888089999997</v>
      </c>
      <c r="BC20" s="36">
        <v>23.219100000000001</v>
      </c>
      <c r="BD20" s="36">
        <v>22.528199999999998</v>
      </c>
      <c r="BE20" s="49">
        <v>22.873650000000001</v>
      </c>
      <c r="BF20" s="57">
        <v>0.48854007510000003</v>
      </c>
      <c r="BG20" s="39">
        <v>26.01</v>
      </c>
      <c r="BH20" s="36">
        <v>26.657499999999999</v>
      </c>
      <c r="BI20" s="49">
        <v>26.333749999999998</v>
      </c>
      <c r="BJ20" s="49">
        <v>0.45785164080000001</v>
      </c>
      <c r="BK20" s="36">
        <v>27.3489</v>
      </c>
      <c r="BL20" s="36">
        <v>26.768699999999999</v>
      </c>
      <c r="BM20" s="49">
        <v>27.058800000000002</v>
      </c>
      <c r="BN20" s="49">
        <v>0.4102633544</v>
      </c>
      <c r="BO20" s="39">
        <v>10.393000000000001</v>
      </c>
      <c r="BP20" s="41">
        <v>10.613899999999999</v>
      </c>
    </row>
    <row r="21" spans="1:68" ht="15.75" customHeight="1" x14ac:dyDescent="0.2">
      <c r="A21" s="36" t="s">
        <v>125</v>
      </c>
      <c r="B21" s="368">
        <v>2.0000000000000001E-4</v>
      </c>
      <c r="C21" s="39" t="s">
        <v>12</v>
      </c>
      <c r="D21" s="36" t="s">
        <v>12</v>
      </c>
      <c r="E21" s="49" t="s">
        <v>181</v>
      </c>
      <c r="F21" s="49" t="s">
        <v>181</v>
      </c>
      <c r="G21" s="36">
        <v>2E-3</v>
      </c>
      <c r="H21" s="36">
        <v>1.4E-3</v>
      </c>
      <c r="I21" s="49">
        <v>1.6999999999999999E-3</v>
      </c>
      <c r="J21" s="57">
        <v>4.242640687E-4</v>
      </c>
      <c r="K21" s="36">
        <v>0.17080000000000001</v>
      </c>
      <c r="L21" s="36">
        <v>0.1744</v>
      </c>
      <c r="M21" s="49">
        <v>0.1726</v>
      </c>
      <c r="N21" s="49">
        <v>2.5455844120000001E-3</v>
      </c>
      <c r="O21" s="36">
        <v>0.16819999999999999</v>
      </c>
      <c r="P21" s="36">
        <v>0.1724</v>
      </c>
      <c r="Q21" s="49">
        <v>0.17030000000000001</v>
      </c>
      <c r="R21" s="57">
        <v>2.969848481E-3</v>
      </c>
      <c r="S21" s="39">
        <v>0.1736</v>
      </c>
      <c r="T21" s="36">
        <v>0.1714</v>
      </c>
      <c r="U21" s="49">
        <v>0.17249999999999999</v>
      </c>
      <c r="V21" s="49">
        <v>1.555634919E-3</v>
      </c>
      <c r="W21" s="36">
        <v>0.19270000000000001</v>
      </c>
      <c r="X21" s="36">
        <v>0.2097</v>
      </c>
      <c r="Y21" s="49">
        <v>0.20119999999999999</v>
      </c>
      <c r="Z21" s="57">
        <v>1.202081528E-2</v>
      </c>
      <c r="AA21" s="36">
        <v>0.96819999999999995</v>
      </c>
      <c r="AB21" s="36">
        <v>0.97250000000000003</v>
      </c>
      <c r="AC21" s="49">
        <v>0.97035000000000005</v>
      </c>
      <c r="AD21" s="49">
        <v>3.0405591590000002E-3</v>
      </c>
      <c r="AE21" s="36">
        <v>0.96779999999999999</v>
      </c>
      <c r="AF21" s="36">
        <v>0.96319999999999995</v>
      </c>
      <c r="AG21" s="49">
        <v>0.96550000000000002</v>
      </c>
      <c r="AH21" s="49">
        <v>3.2526911929999999E-3</v>
      </c>
      <c r="AI21" s="39">
        <v>0.26790000000000003</v>
      </c>
      <c r="AJ21" s="36">
        <v>0.2797</v>
      </c>
      <c r="AK21" s="49">
        <v>0.27379999999999999</v>
      </c>
      <c r="AL21" s="49">
        <v>8.3438600180000006E-3</v>
      </c>
      <c r="AM21" s="36">
        <v>0.30769999999999997</v>
      </c>
      <c r="AN21" s="36">
        <v>0.31159999999999999</v>
      </c>
      <c r="AO21" s="49">
        <v>0.30964999999999998</v>
      </c>
      <c r="AP21" s="57">
        <v>2.7577164469999998E-3</v>
      </c>
      <c r="AQ21" s="39">
        <v>0.6915</v>
      </c>
      <c r="AR21" s="36">
        <v>0.72209999999999996</v>
      </c>
      <c r="AS21" s="49">
        <v>0.70679999999999998</v>
      </c>
      <c r="AT21" s="49">
        <v>2.16374675E-2</v>
      </c>
      <c r="AU21" s="36">
        <v>0.71550000000000002</v>
      </c>
      <c r="AV21" s="36">
        <v>0.76259999999999994</v>
      </c>
      <c r="AW21" s="49">
        <v>0.73904999999999998</v>
      </c>
      <c r="AX21" s="49">
        <v>3.3304729390000003E-2</v>
      </c>
      <c r="AY21" s="39">
        <v>0.45639999999999997</v>
      </c>
      <c r="AZ21" s="36">
        <v>0.46350000000000002</v>
      </c>
      <c r="BA21" s="49">
        <v>0.45995000000000003</v>
      </c>
      <c r="BB21" s="49">
        <v>5.0204581459999996E-3</v>
      </c>
      <c r="BC21" s="36">
        <v>0.46839999999999998</v>
      </c>
      <c r="BD21" s="36">
        <v>0.47339999999999999</v>
      </c>
      <c r="BE21" s="49">
        <v>0.47089999999999999</v>
      </c>
      <c r="BF21" s="57">
        <v>3.5355339059999998E-3</v>
      </c>
      <c r="BG21" s="39">
        <v>6.5100000000000005E-2</v>
      </c>
      <c r="BH21" s="36">
        <v>6.8000000000000005E-2</v>
      </c>
      <c r="BI21" s="49">
        <v>6.6549999999999998E-2</v>
      </c>
      <c r="BJ21" s="49">
        <v>2.0506096650000001E-3</v>
      </c>
      <c r="BK21" s="36">
        <v>8.0799999999999997E-2</v>
      </c>
      <c r="BL21" s="36">
        <v>8.0299999999999996E-2</v>
      </c>
      <c r="BM21" s="49">
        <v>8.0549999999999997E-2</v>
      </c>
      <c r="BN21" s="49">
        <v>3.5355339059999998E-4</v>
      </c>
      <c r="BO21" s="39">
        <v>5.9999999999999995E-4</v>
      </c>
      <c r="BP21" s="41">
        <v>4.5999999999999999E-3</v>
      </c>
    </row>
    <row r="22" spans="1:68" ht="15.75" customHeight="1" x14ac:dyDescent="0.2">
      <c r="A22" s="36" t="s">
        <v>126</v>
      </c>
      <c r="B22" s="368">
        <v>1.1999999999999999E-3</v>
      </c>
      <c r="C22" s="39">
        <v>2E-3</v>
      </c>
      <c r="D22" s="36">
        <v>2.0999999999999999E-3</v>
      </c>
      <c r="E22" s="49">
        <v>2.0500000000000002E-3</v>
      </c>
      <c r="F22" s="49">
        <v>7.0710678120000005E-5</v>
      </c>
      <c r="G22" s="36">
        <v>1.5E-3</v>
      </c>
      <c r="H22" s="36">
        <v>1.5E-3</v>
      </c>
      <c r="I22" s="49">
        <v>1.5E-3</v>
      </c>
      <c r="J22" s="57">
        <v>0</v>
      </c>
      <c r="K22" s="36">
        <v>1.5E-3</v>
      </c>
      <c r="L22" s="36">
        <v>1.4E-3</v>
      </c>
      <c r="M22" s="49">
        <v>1.4499999999999999E-3</v>
      </c>
      <c r="N22" s="49">
        <v>7.0710678120000005E-5</v>
      </c>
      <c r="O22" s="36">
        <v>1.2999999999999999E-3</v>
      </c>
      <c r="P22" s="36" t="s">
        <v>12</v>
      </c>
      <c r="Q22" s="49">
        <v>1.2999999999999999E-3</v>
      </c>
      <c r="R22" s="57" t="s">
        <v>181</v>
      </c>
      <c r="S22" s="39">
        <v>2.2000000000000001E-3</v>
      </c>
      <c r="T22" s="36">
        <v>1.8E-3</v>
      </c>
      <c r="U22" s="49">
        <v>2E-3</v>
      </c>
      <c r="V22" s="49">
        <v>2.8284271250000003E-4</v>
      </c>
      <c r="W22" s="36">
        <v>4.1000000000000003E-3</v>
      </c>
      <c r="X22" s="36">
        <v>2.0999999999999999E-3</v>
      </c>
      <c r="Y22" s="49">
        <v>3.0999999999999999E-3</v>
      </c>
      <c r="Z22" s="57">
        <v>1.414213562E-3</v>
      </c>
      <c r="AA22" s="36">
        <v>2.0999999999999999E-3</v>
      </c>
      <c r="AB22" s="36">
        <v>1.9E-3</v>
      </c>
      <c r="AC22" s="49">
        <v>2E-3</v>
      </c>
      <c r="AD22" s="49">
        <v>1.414213562E-4</v>
      </c>
      <c r="AE22" s="36">
        <v>1.6999999999999999E-3</v>
      </c>
      <c r="AF22" s="36" t="s">
        <v>12</v>
      </c>
      <c r="AG22" s="49">
        <v>1.6999999999999999E-3</v>
      </c>
      <c r="AH22" s="49" t="s">
        <v>181</v>
      </c>
      <c r="AI22" s="39">
        <v>1.6000000000000001E-3</v>
      </c>
      <c r="AJ22" s="36">
        <v>2.2000000000000001E-3</v>
      </c>
      <c r="AK22" s="49">
        <v>1.9E-3</v>
      </c>
      <c r="AL22" s="49">
        <v>4.242640687E-4</v>
      </c>
      <c r="AM22" s="36">
        <v>2.0999999999999999E-3</v>
      </c>
      <c r="AN22" s="36">
        <v>1.6000000000000001E-3</v>
      </c>
      <c r="AO22" s="49">
        <v>1.8500000000000001E-3</v>
      </c>
      <c r="AP22" s="57">
        <v>3.5355339059999998E-4</v>
      </c>
      <c r="AQ22" s="39">
        <v>4.5999999999999999E-3</v>
      </c>
      <c r="AR22" s="36">
        <v>3.5999999999999999E-3</v>
      </c>
      <c r="AS22" s="49">
        <v>4.1000000000000003E-3</v>
      </c>
      <c r="AT22" s="49">
        <v>7.0710678119999997E-4</v>
      </c>
      <c r="AU22" s="36">
        <v>2.7000000000000001E-3</v>
      </c>
      <c r="AV22" s="36">
        <v>3.0000000000000001E-3</v>
      </c>
      <c r="AW22" s="49">
        <v>2.8500000000000001E-3</v>
      </c>
      <c r="AX22" s="49">
        <v>2.1213203439999999E-4</v>
      </c>
      <c r="AY22" s="39" t="s">
        <v>12</v>
      </c>
      <c r="AZ22" s="36">
        <v>2E-3</v>
      </c>
      <c r="BA22" s="49">
        <v>2E-3</v>
      </c>
      <c r="BB22" s="49" t="s">
        <v>181</v>
      </c>
      <c r="BC22" s="36">
        <v>1.5E-3</v>
      </c>
      <c r="BD22" s="36">
        <v>1.2999999999999999E-3</v>
      </c>
      <c r="BE22" s="49">
        <v>1.4E-3</v>
      </c>
      <c r="BF22" s="57">
        <v>1.414213562E-4</v>
      </c>
      <c r="BG22" s="39">
        <v>2.5999999999999999E-3</v>
      </c>
      <c r="BH22" s="36">
        <v>2.3999999999999998E-3</v>
      </c>
      <c r="BI22" s="49">
        <v>2.5000000000000001E-3</v>
      </c>
      <c r="BJ22" s="49">
        <v>1.414213562E-4</v>
      </c>
      <c r="BK22" s="36">
        <v>2.8999999999999998E-3</v>
      </c>
      <c r="BL22" s="36">
        <v>2.5999999999999999E-3</v>
      </c>
      <c r="BM22" s="49">
        <v>2.7499999999999998E-3</v>
      </c>
      <c r="BN22" s="49">
        <v>2.1213203439999999E-4</v>
      </c>
      <c r="BO22" s="39">
        <v>2.5000000000000001E-3</v>
      </c>
      <c r="BP22" s="41">
        <v>1.6000000000000001E-3</v>
      </c>
    </row>
    <row r="23" spans="1:68" ht="15.75" customHeight="1" x14ac:dyDescent="0.2">
      <c r="A23" s="36" t="s">
        <v>127</v>
      </c>
      <c r="B23" s="368">
        <v>1.9300000000000001E-2</v>
      </c>
      <c r="C23" s="39">
        <v>5.2172000000000001</v>
      </c>
      <c r="D23" s="36">
        <v>6.1516000000000002</v>
      </c>
      <c r="E23" s="49">
        <v>5.6844000000000001</v>
      </c>
      <c r="F23" s="49">
        <v>0.66072057630000003</v>
      </c>
      <c r="G23" s="36">
        <v>5.4854000000000003</v>
      </c>
      <c r="H23" s="36">
        <v>5.4455</v>
      </c>
      <c r="I23" s="49">
        <v>5.4654499999999997</v>
      </c>
      <c r="J23" s="57">
        <v>2.8213560570000001E-2</v>
      </c>
      <c r="K23" s="36">
        <v>25.9282</v>
      </c>
      <c r="L23" s="36">
        <v>26.523599999999998</v>
      </c>
      <c r="M23" s="49">
        <v>26.225899999999999</v>
      </c>
      <c r="N23" s="49">
        <v>0.42101137750000001</v>
      </c>
      <c r="O23" s="36">
        <v>26.067599999999999</v>
      </c>
      <c r="P23" s="36">
        <v>26.997599999999998</v>
      </c>
      <c r="Q23" s="49">
        <v>26.532599999999999</v>
      </c>
      <c r="R23" s="57">
        <v>0.65760930650000005</v>
      </c>
      <c r="S23" s="39">
        <v>114.2741</v>
      </c>
      <c r="T23" s="36">
        <v>112.73699999999999</v>
      </c>
      <c r="U23" s="49">
        <v>113.50555</v>
      </c>
      <c r="V23" s="49">
        <v>1.086893833</v>
      </c>
      <c r="W23" s="36">
        <v>109.1032</v>
      </c>
      <c r="X23" s="36">
        <v>111.61709999999999</v>
      </c>
      <c r="Y23" s="49">
        <v>110.36015</v>
      </c>
      <c r="Z23" s="57">
        <v>1.777595737</v>
      </c>
      <c r="AA23" s="36">
        <v>83.872600000000006</v>
      </c>
      <c r="AB23" s="36">
        <v>88.258399999999995</v>
      </c>
      <c r="AC23" s="49">
        <v>86.0655</v>
      </c>
      <c r="AD23" s="49">
        <v>3.1012289210000001</v>
      </c>
      <c r="AE23" s="36">
        <v>87.388400000000004</v>
      </c>
      <c r="AF23" s="36">
        <v>86.212000000000003</v>
      </c>
      <c r="AG23" s="49">
        <v>86.800200000000004</v>
      </c>
      <c r="AH23" s="49">
        <v>0.83184041740000003</v>
      </c>
      <c r="AI23" s="39">
        <v>64.952500000000001</v>
      </c>
      <c r="AJ23" s="36">
        <v>69.246899999999997</v>
      </c>
      <c r="AK23" s="49">
        <v>67.099699999999999</v>
      </c>
      <c r="AL23" s="49">
        <v>3.0365993609999999</v>
      </c>
      <c r="AM23" s="36">
        <v>63.274799999999999</v>
      </c>
      <c r="AN23" s="36">
        <v>65.533699999999996</v>
      </c>
      <c r="AO23" s="49">
        <v>64.404250000000005</v>
      </c>
      <c r="AP23" s="57">
        <v>1.5972835080000001</v>
      </c>
      <c r="AQ23" s="39">
        <v>107.51430000000001</v>
      </c>
      <c r="AR23" s="36">
        <v>108.89279999999999</v>
      </c>
      <c r="AS23" s="49">
        <v>108.20355000000001</v>
      </c>
      <c r="AT23" s="49">
        <v>0.97474669790000001</v>
      </c>
      <c r="AU23" s="36">
        <v>109.39579999999999</v>
      </c>
      <c r="AV23" s="36">
        <v>107.5742</v>
      </c>
      <c r="AW23" s="49">
        <v>108.485</v>
      </c>
      <c r="AX23" s="49">
        <v>1.2880657129999999</v>
      </c>
      <c r="AY23" s="39">
        <v>57.23</v>
      </c>
      <c r="AZ23" s="36">
        <v>59.076900000000002</v>
      </c>
      <c r="BA23" s="49">
        <v>58.153449999999999</v>
      </c>
      <c r="BB23" s="49">
        <v>1.3059555140000001</v>
      </c>
      <c r="BC23" s="36">
        <v>58.457799999999999</v>
      </c>
      <c r="BD23" s="36">
        <v>58.644300000000001</v>
      </c>
      <c r="BE23" s="49">
        <v>58.551049999999996</v>
      </c>
      <c r="BF23" s="57">
        <v>0.1318754147</v>
      </c>
      <c r="BG23" s="39">
        <v>83.826300000000003</v>
      </c>
      <c r="BH23" s="36">
        <v>86.6</v>
      </c>
      <c r="BI23" s="49">
        <v>85.213149999999999</v>
      </c>
      <c r="BJ23" s="49">
        <v>1.961302079</v>
      </c>
      <c r="BK23" s="36">
        <v>83.250600000000006</v>
      </c>
      <c r="BL23" s="36">
        <v>84.320800000000006</v>
      </c>
      <c r="BM23" s="49">
        <v>83.785700000000006</v>
      </c>
      <c r="BN23" s="49">
        <v>0.75674567719999997</v>
      </c>
      <c r="BO23" s="39">
        <v>31.131399999999999</v>
      </c>
      <c r="BP23" s="41">
        <v>29.6126</v>
      </c>
    </row>
    <row r="24" spans="1:68" ht="15.75" customHeight="1" x14ac:dyDescent="0.2">
      <c r="A24" s="36" t="s">
        <v>128</v>
      </c>
      <c r="B24" s="368">
        <v>1.5E-3</v>
      </c>
      <c r="C24" s="39" t="s">
        <v>12</v>
      </c>
      <c r="D24" s="36" t="s">
        <v>12</v>
      </c>
      <c r="E24" s="49" t="s">
        <v>181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>
        <v>1.6999999999999999E-3</v>
      </c>
      <c r="L24" s="36" t="s">
        <v>12</v>
      </c>
      <c r="M24" s="49">
        <v>1.6999999999999999E-3</v>
      </c>
      <c r="N24" s="49" t="s">
        <v>181</v>
      </c>
      <c r="O24" s="36" t="s">
        <v>12</v>
      </c>
      <c r="P24" s="36">
        <v>2.3E-3</v>
      </c>
      <c r="Q24" s="49">
        <v>2.3E-3</v>
      </c>
      <c r="R24" s="57" t="s">
        <v>181</v>
      </c>
      <c r="S24" s="39">
        <v>2.5999999999999999E-3</v>
      </c>
      <c r="T24" s="36">
        <v>2.7000000000000001E-3</v>
      </c>
      <c r="U24" s="49">
        <v>2.65E-3</v>
      </c>
      <c r="V24" s="49">
        <v>7.0710678120000005E-5</v>
      </c>
      <c r="W24" s="36">
        <v>2.8999999999999998E-3</v>
      </c>
      <c r="X24" s="36">
        <v>2.8999999999999998E-3</v>
      </c>
      <c r="Y24" s="49">
        <v>2.8999999999999998E-3</v>
      </c>
      <c r="Z24" s="57">
        <v>0</v>
      </c>
      <c r="AA24" s="36">
        <v>1.03E-2</v>
      </c>
      <c r="AB24" s="36">
        <v>9.7999999999999997E-3</v>
      </c>
      <c r="AC24" s="49">
        <v>1.005E-2</v>
      </c>
      <c r="AD24" s="49">
        <v>3.5355339059999998E-4</v>
      </c>
      <c r="AE24" s="36">
        <v>1.03E-2</v>
      </c>
      <c r="AF24" s="36">
        <v>1.0800000000000001E-2</v>
      </c>
      <c r="AG24" s="49">
        <v>1.055E-2</v>
      </c>
      <c r="AH24" s="49">
        <v>3.5355339059999998E-4</v>
      </c>
      <c r="AI24" s="39">
        <v>2.8999999999999998E-3</v>
      </c>
      <c r="AJ24" s="36">
        <v>3.5999999999999999E-3</v>
      </c>
      <c r="AK24" s="49">
        <v>3.2499999999999999E-3</v>
      </c>
      <c r="AL24" s="49">
        <v>4.9497474680000001E-4</v>
      </c>
      <c r="AM24" s="36">
        <v>2.7000000000000001E-3</v>
      </c>
      <c r="AN24" s="36">
        <v>2.8999999999999998E-3</v>
      </c>
      <c r="AO24" s="49">
        <v>2.8E-3</v>
      </c>
      <c r="AP24" s="57">
        <v>1.414213562E-4</v>
      </c>
      <c r="AQ24" s="39">
        <v>1.0800000000000001E-2</v>
      </c>
      <c r="AR24" s="36">
        <v>8.9999999999999993E-3</v>
      </c>
      <c r="AS24" s="49">
        <v>9.9000000000000008E-3</v>
      </c>
      <c r="AT24" s="49">
        <v>1.2727922060000001E-3</v>
      </c>
      <c r="AU24" s="36">
        <v>1.0800000000000001E-2</v>
      </c>
      <c r="AV24" s="36">
        <v>9.7000000000000003E-3</v>
      </c>
      <c r="AW24" s="49">
        <v>1.025E-2</v>
      </c>
      <c r="AX24" s="49">
        <v>7.7781745930000003E-4</v>
      </c>
      <c r="AY24" s="39">
        <v>9.4000000000000004E-3</v>
      </c>
      <c r="AZ24" s="36">
        <v>9.5999999999999992E-3</v>
      </c>
      <c r="BA24" s="49">
        <v>9.4999999999999998E-3</v>
      </c>
      <c r="BB24" s="49">
        <v>1.414213562E-4</v>
      </c>
      <c r="BC24" s="36">
        <v>1.0200000000000001E-2</v>
      </c>
      <c r="BD24" s="36">
        <v>1.03E-2</v>
      </c>
      <c r="BE24" s="49">
        <v>1.025E-2</v>
      </c>
      <c r="BF24" s="57">
        <v>7.0710678120000005E-5</v>
      </c>
      <c r="BG24" s="39">
        <v>6.3E-3</v>
      </c>
      <c r="BH24" s="36">
        <v>5.7999999999999996E-3</v>
      </c>
      <c r="BI24" s="49">
        <v>6.0499999999999998E-3</v>
      </c>
      <c r="BJ24" s="49">
        <v>3.5355339059999998E-4</v>
      </c>
      <c r="BK24" s="36">
        <v>7.3000000000000001E-3</v>
      </c>
      <c r="BL24" s="36">
        <v>7.1999999999999998E-3</v>
      </c>
      <c r="BM24" s="49">
        <v>7.2500000000000004E-3</v>
      </c>
      <c r="BN24" s="49">
        <v>7.0710678120000005E-5</v>
      </c>
      <c r="BO24" s="39">
        <v>7.1999999999999998E-3</v>
      </c>
      <c r="BP24" s="41">
        <v>6.1000000000000004E-3</v>
      </c>
    </row>
    <row r="25" spans="1:68" ht="15.75" customHeight="1" x14ac:dyDescent="0.2">
      <c r="A25" s="36" t="s">
        <v>129</v>
      </c>
      <c r="B25" s="368">
        <v>1.2800000000000001E-2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>
        <v>1.6799999999999999E-2</v>
      </c>
      <c r="H25" s="36" t="s">
        <v>12</v>
      </c>
      <c r="I25" s="49">
        <v>1.6799999999999999E-2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57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6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49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>
        <v>1.49E-2</v>
      </c>
      <c r="AN25" s="36" t="s">
        <v>12</v>
      </c>
      <c r="AO25" s="49">
        <v>1.49E-2</v>
      </c>
      <c r="AP25" s="57" t="s">
        <v>181</v>
      </c>
      <c r="AQ25" s="39">
        <v>2.0899999999999998E-2</v>
      </c>
      <c r="AR25" s="36">
        <v>2.3300000000000001E-2</v>
      </c>
      <c r="AS25" s="49">
        <v>2.2100000000000002E-2</v>
      </c>
      <c r="AT25" s="49">
        <v>1.6970562749999999E-3</v>
      </c>
      <c r="AU25" s="36">
        <v>2.5700000000000001E-2</v>
      </c>
      <c r="AV25" s="36">
        <v>1.32E-2</v>
      </c>
      <c r="AW25" s="49">
        <v>1.9449999999999999E-2</v>
      </c>
      <c r="AX25" s="49">
        <v>8.8388347649999994E-3</v>
      </c>
      <c r="AY25" s="39" t="s">
        <v>12</v>
      </c>
      <c r="AZ25" s="36">
        <v>1.8499999999999999E-2</v>
      </c>
      <c r="BA25" s="49">
        <v>1.8499999999999999E-2</v>
      </c>
      <c r="BB25" s="49" t="s">
        <v>181</v>
      </c>
      <c r="BC25" s="36">
        <v>1.7500000000000002E-2</v>
      </c>
      <c r="BD25" s="36">
        <v>1.41E-2</v>
      </c>
      <c r="BE25" s="49">
        <v>1.5800000000000002E-2</v>
      </c>
      <c r="BF25" s="57">
        <v>2.4041630560000002E-3</v>
      </c>
      <c r="BG25" s="39">
        <v>2.2800000000000001E-2</v>
      </c>
      <c r="BH25" s="36">
        <v>1.4200000000000001E-2</v>
      </c>
      <c r="BI25" s="49">
        <v>1.8499999999999999E-2</v>
      </c>
      <c r="BJ25" s="49">
        <v>6.0811183180000004E-3</v>
      </c>
      <c r="BK25" s="36">
        <v>1.9900000000000001E-2</v>
      </c>
      <c r="BL25" s="36">
        <v>2.4899999999999999E-2</v>
      </c>
      <c r="BM25" s="49">
        <v>2.24E-2</v>
      </c>
      <c r="BN25" s="49">
        <v>3.5355339059999998E-3</v>
      </c>
      <c r="BO25" s="39" t="s">
        <v>12</v>
      </c>
      <c r="BP25" s="41" t="s">
        <v>12</v>
      </c>
    </row>
    <row r="26" spans="1:68" ht="15.75" customHeight="1" x14ac:dyDescent="0.2">
      <c r="A26" s="36" t="s">
        <v>130</v>
      </c>
      <c r="B26" s="368">
        <v>2.3099999999999999E-2</v>
      </c>
      <c r="C26" s="39" t="s">
        <v>12</v>
      </c>
      <c r="D26" s="36" t="s">
        <v>12</v>
      </c>
      <c r="E26" s="49" t="s">
        <v>181</v>
      </c>
      <c r="F26" s="49" t="s">
        <v>181</v>
      </c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57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6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49" t="s">
        <v>181</v>
      </c>
      <c r="AI26" s="39">
        <v>5.21E-2</v>
      </c>
      <c r="AJ26" s="36">
        <v>3.3099999999999997E-2</v>
      </c>
      <c r="AK26" s="49">
        <v>4.2599999999999999E-2</v>
      </c>
      <c r="AL26" s="49">
        <v>1.343502884E-2</v>
      </c>
      <c r="AM26" s="36">
        <v>4.8899999999999999E-2</v>
      </c>
      <c r="AN26" s="36">
        <v>3.95E-2</v>
      </c>
      <c r="AO26" s="49">
        <v>4.4200000000000003E-2</v>
      </c>
      <c r="AP26" s="57">
        <v>6.6468037429999998E-3</v>
      </c>
      <c r="AQ26" s="39">
        <v>2.4199999999999999E-2</v>
      </c>
      <c r="AR26" s="36" t="s">
        <v>12</v>
      </c>
      <c r="AS26" s="49">
        <v>2.4199999999999999E-2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49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>
        <v>5.1200000000000002E-2</v>
      </c>
      <c r="BD26" s="36" t="s">
        <v>12</v>
      </c>
      <c r="BE26" s="49">
        <v>5.1200000000000002E-2</v>
      </c>
      <c r="BF26" s="57" t="s">
        <v>181</v>
      </c>
      <c r="BG26" s="39">
        <v>4.2000000000000003E-2</v>
      </c>
      <c r="BH26" s="36">
        <v>3.0599999999999999E-2</v>
      </c>
      <c r="BI26" s="49">
        <v>3.6299999999999999E-2</v>
      </c>
      <c r="BJ26" s="49">
        <v>8.0610173059999998E-3</v>
      </c>
      <c r="BK26" s="36">
        <v>4.4999999999999998E-2</v>
      </c>
      <c r="BL26" s="36" t="s">
        <v>12</v>
      </c>
      <c r="BM26" s="49">
        <v>4.4999999999999998E-2</v>
      </c>
      <c r="BN26" s="49" t="s">
        <v>181</v>
      </c>
      <c r="BO26" s="39" t="s">
        <v>12</v>
      </c>
      <c r="BP26" s="41" t="s">
        <v>12</v>
      </c>
    </row>
    <row r="27" spans="1:68" ht="15.75" customHeight="1" x14ac:dyDescent="0.2">
      <c r="A27" s="36" t="s">
        <v>131</v>
      </c>
      <c r="B27" s="368">
        <v>5.0000000000000001E-3</v>
      </c>
      <c r="C27" s="39" t="s">
        <v>12</v>
      </c>
      <c r="D27" s="36" t="s">
        <v>12</v>
      </c>
      <c r="E27" s="49" t="s">
        <v>181</v>
      </c>
      <c r="F27" s="49" t="s">
        <v>181</v>
      </c>
      <c r="G27" s="36" t="s">
        <v>12</v>
      </c>
      <c r="H27" s="36" t="s">
        <v>12</v>
      </c>
      <c r="I27" s="49" t="s">
        <v>181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57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 t="s">
        <v>12</v>
      </c>
      <c r="X27" s="36" t="s">
        <v>12</v>
      </c>
      <c r="Y27" s="49" t="s">
        <v>181</v>
      </c>
      <c r="Z27" s="57" t="s">
        <v>181</v>
      </c>
      <c r="AA27" s="36" t="s">
        <v>12</v>
      </c>
      <c r="AB27" s="36" t="s">
        <v>12</v>
      </c>
      <c r="AC27" s="49" t="s">
        <v>181</v>
      </c>
      <c r="AD27" s="49" t="s">
        <v>181</v>
      </c>
      <c r="AE27" s="36" t="s">
        <v>12</v>
      </c>
      <c r="AF27" s="36" t="s">
        <v>12</v>
      </c>
      <c r="AG27" s="49" t="s">
        <v>181</v>
      </c>
      <c r="AH27" s="49" t="s">
        <v>181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9" t="s">
        <v>12</v>
      </c>
      <c r="AR27" s="36" t="s">
        <v>12</v>
      </c>
      <c r="AS27" s="49" t="s">
        <v>181</v>
      </c>
      <c r="AT27" s="49" t="s">
        <v>181</v>
      </c>
      <c r="AU27" s="36" t="s">
        <v>12</v>
      </c>
      <c r="AV27" s="36" t="s">
        <v>12</v>
      </c>
      <c r="AW27" s="49" t="s">
        <v>181</v>
      </c>
      <c r="AX27" s="49" t="s">
        <v>181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 t="s">
        <v>12</v>
      </c>
      <c r="BE27" s="49" t="s">
        <v>181</v>
      </c>
      <c r="BF27" s="57" t="s">
        <v>181</v>
      </c>
      <c r="BG27" s="39" t="s">
        <v>12</v>
      </c>
      <c r="BH27" s="36" t="s">
        <v>12</v>
      </c>
      <c r="BI27" s="49" t="s">
        <v>181</v>
      </c>
      <c r="BJ27" s="49" t="s">
        <v>181</v>
      </c>
      <c r="BK27" s="36" t="s">
        <v>12</v>
      </c>
      <c r="BL27" s="36" t="s">
        <v>12</v>
      </c>
      <c r="BM27" s="49" t="s">
        <v>181</v>
      </c>
      <c r="BN27" s="49" t="s">
        <v>181</v>
      </c>
      <c r="BO27" s="39" t="s">
        <v>12</v>
      </c>
      <c r="BP27" s="41" t="s">
        <v>12</v>
      </c>
    </row>
    <row r="28" spans="1:68" ht="15.75" customHeight="1" x14ac:dyDescent="0.2">
      <c r="A28" s="36" t="s">
        <v>132</v>
      </c>
      <c r="B28" s="368">
        <v>1.4800000000000001E-2</v>
      </c>
      <c r="C28" s="39">
        <v>4.1642000000000001</v>
      </c>
      <c r="D28" s="36">
        <v>4.0894000000000004</v>
      </c>
      <c r="E28" s="49">
        <v>4.1268000000000002</v>
      </c>
      <c r="F28" s="49">
        <v>5.2891587230000002E-2</v>
      </c>
      <c r="G28" s="36">
        <v>4.2206000000000001</v>
      </c>
      <c r="H28" s="36">
        <v>3.8980000000000001</v>
      </c>
      <c r="I28" s="49">
        <v>4.0593000000000004</v>
      </c>
      <c r="J28" s="57">
        <v>0.2281126476</v>
      </c>
      <c r="K28" s="36">
        <v>8.8416999999999994</v>
      </c>
      <c r="L28" s="36">
        <v>8.9977999999999998</v>
      </c>
      <c r="M28" s="49">
        <v>8.9197500000000005</v>
      </c>
      <c r="N28" s="49">
        <v>0.11037936850000001</v>
      </c>
      <c r="O28" s="36">
        <v>8.5007000000000001</v>
      </c>
      <c r="P28" s="36">
        <v>8.766</v>
      </c>
      <c r="Q28" s="49">
        <v>8.6333500000000001</v>
      </c>
      <c r="R28" s="57">
        <v>0.18759542900000001</v>
      </c>
      <c r="S28" s="39">
        <v>11.106199999999999</v>
      </c>
      <c r="T28" s="36">
        <v>10.711600000000001</v>
      </c>
      <c r="U28" s="49">
        <v>10.908899999999999</v>
      </c>
      <c r="V28" s="49">
        <v>0.27902433589999998</v>
      </c>
      <c r="W28" s="36">
        <v>11.2537</v>
      </c>
      <c r="X28" s="36">
        <v>11.078799999999999</v>
      </c>
      <c r="Y28" s="49">
        <v>11.16625</v>
      </c>
      <c r="Z28" s="57">
        <v>0.123672976</v>
      </c>
      <c r="AA28" s="36">
        <v>22.133800000000001</v>
      </c>
      <c r="AB28" s="36">
        <v>20.847000000000001</v>
      </c>
      <c r="AC28" s="49">
        <v>21.490400000000001</v>
      </c>
      <c r="AD28" s="49">
        <v>0.90990500600000002</v>
      </c>
      <c r="AE28" s="36">
        <v>22.247499999999999</v>
      </c>
      <c r="AF28" s="36">
        <v>21.471699999999998</v>
      </c>
      <c r="AG28" s="49">
        <v>21.8596</v>
      </c>
      <c r="AH28" s="49">
        <v>0.54857344080000003</v>
      </c>
      <c r="AI28" s="39">
        <v>458.2944</v>
      </c>
      <c r="AJ28" s="36">
        <v>475.20490000000001</v>
      </c>
      <c r="AK28" s="49">
        <v>466.74964999999997</v>
      </c>
      <c r="AL28" s="49">
        <v>11.95752922</v>
      </c>
      <c r="AM28" s="36">
        <v>483.65410000000003</v>
      </c>
      <c r="AN28" s="36">
        <v>465.87720000000002</v>
      </c>
      <c r="AO28" s="49">
        <v>474.76564999999999</v>
      </c>
      <c r="AP28" s="57">
        <v>12.570166540000001</v>
      </c>
      <c r="AQ28" s="39">
        <v>118.88079999999999</v>
      </c>
      <c r="AR28" s="36">
        <v>116.72750000000001</v>
      </c>
      <c r="AS28" s="49">
        <v>117.80415000000001</v>
      </c>
      <c r="AT28" s="49">
        <v>1.522613032</v>
      </c>
      <c r="AU28" s="36">
        <v>118.47369999999999</v>
      </c>
      <c r="AV28" s="36">
        <v>120.66849999999999</v>
      </c>
      <c r="AW28" s="49">
        <v>119.5711</v>
      </c>
      <c r="AX28" s="49">
        <v>1.551957963</v>
      </c>
      <c r="AY28" s="39">
        <v>107.2547</v>
      </c>
      <c r="AZ28" s="36">
        <v>104.84229999999999</v>
      </c>
      <c r="BA28" s="49">
        <v>106.0485</v>
      </c>
      <c r="BB28" s="49">
        <v>1.7058243989999999</v>
      </c>
      <c r="BC28" s="36">
        <v>101.35339999999999</v>
      </c>
      <c r="BD28" s="36">
        <v>105.4995</v>
      </c>
      <c r="BE28" s="49">
        <v>103.42645</v>
      </c>
      <c r="BF28" s="57">
        <v>2.9317354249999998</v>
      </c>
      <c r="BG28" s="39">
        <v>75.7941</v>
      </c>
      <c r="BH28" s="36">
        <v>74.943700000000007</v>
      </c>
      <c r="BI28" s="49">
        <v>75.368899999999996</v>
      </c>
      <c r="BJ28" s="49">
        <v>0.60132360669999996</v>
      </c>
      <c r="BK28" s="36">
        <v>77.3874</v>
      </c>
      <c r="BL28" s="36">
        <v>76.489400000000003</v>
      </c>
      <c r="BM28" s="49">
        <v>76.938400000000001</v>
      </c>
      <c r="BN28" s="49">
        <v>0.63498188950000001</v>
      </c>
      <c r="BO28" s="39">
        <v>39.160800000000002</v>
      </c>
      <c r="BP28" s="41">
        <v>38.6023</v>
      </c>
    </row>
    <row r="29" spans="1:68" ht="15.75" customHeight="1" x14ac:dyDescent="0.2">
      <c r="A29" s="36" t="s">
        <v>133</v>
      </c>
      <c r="B29" s="368">
        <v>7.1999999999999998E-3</v>
      </c>
      <c r="C29" s="39">
        <v>4.6177000000000001</v>
      </c>
      <c r="D29" s="36">
        <v>4.5747999999999998</v>
      </c>
      <c r="E29" s="49">
        <v>4.5962500000000004</v>
      </c>
      <c r="F29" s="49">
        <v>3.0334880910000001E-2</v>
      </c>
      <c r="G29" s="36">
        <v>4.6931000000000003</v>
      </c>
      <c r="H29" s="36">
        <v>4.3869999999999996</v>
      </c>
      <c r="I29" s="49">
        <v>4.5400499999999999</v>
      </c>
      <c r="J29" s="57">
        <v>0.21644538569999999</v>
      </c>
      <c r="K29" s="36">
        <v>9.6625999999999994</v>
      </c>
      <c r="L29" s="36">
        <v>9.7506000000000004</v>
      </c>
      <c r="M29" s="49">
        <v>9.7065999999999999</v>
      </c>
      <c r="N29" s="49">
        <v>6.2225396740000001E-2</v>
      </c>
      <c r="O29" s="36">
        <v>9.2177000000000007</v>
      </c>
      <c r="P29" s="36">
        <v>9.5471000000000004</v>
      </c>
      <c r="Q29" s="49">
        <v>9.3824000000000005</v>
      </c>
      <c r="R29" s="57">
        <v>0.23292097370000001</v>
      </c>
      <c r="S29" s="39">
        <v>12.1669</v>
      </c>
      <c r="T29" s="36">
        <v>11.767300000000001</v>
      </c>
      <c r="U29" s="49">
        <v>11.9671</v>
      </c>
      <c r="V29" s="49">
        <v>0.28255986979999997</v>
      </c>
      <c r="W29" s="36">
        <v>12.3285</v>
      </c>
      <c r="X29" s="36">
        <v>12.1852</v>
      </c>
      <c r="Y29" s="49">
        <v>12.25685</v>
      </c>
      <c r="Z29" s="57">
        <v>0.1013284017</v>
      </c>
      <c r="AA29" s="36">
        <v>23.5383</v>
      </c>
      <c r="AB29" s="36">
        <v>22.679500000000001</v>
      </c>
      <c r="AC29" s="49">
        <v>23.108899999999998</v>
      </c>
      <c r="AD29" s="49">
        <v>0.60726330370000003</v>
      </c>
      <c r="AE29" s="36">
        <v>23.135999999999999</v>
      </c>
      <c r="AF29" s="36">
        <v>22.941800000000001</v>
      </c>
      <c r="AG29" s="49">
        <v>23.038900000000002</v>
      </c>
      <c r="AH29" s="49">
        <v>0.1373201369</v>
      </c>
      <c r="AI29" s="39">
        <v>467.23520000000002</v>
      </c>
      <c r="AJ29" s="36">
        <v>486.47919999999999</v>
      </c>
      <c r="AK29" s="49">
        <v>476.85719999999998</v>
      </c>
      <c r="AL29" s="49">
        <v>13.6075629</v>
      </c>
      <c r="AM29" s="36">
        <v>494.58269999999999</v>
      </c>
      <c r="AN29" s="36">
        <v>475.4316</v>
      </c>
      <c r="AO29" s="49">
        <v>485.00715000000002</v>
      </c>
      <c r="AP29" s="57">
        <v>13.541872680000001</v>
      </c>
      <c r="AQ29" s="39">
        <v>125.845</v>
      </c>
      <c r="AR29" s="36">
        <v>123.05589999999999</v>
      </c>
      <c r="AS29" s="49">
        <v>124.45045</v>
      </c>
      <c r="AT29" s="49">
        <v>1.972191523</v>
      </c>
      <c r="AU29" s="36">
        <v>124.74939999999999</v>
      </c>
      <c r="AV29" s="36">
        <v>127.80840000000001</v>
      </c>
      <c r="AW29" s="49">
        <v>126.27889999999999</v>
      </c>
      <c r="AX29" s="49">
        <v>2.1630396439999999</v>
      </c>
      <c r="AY29" s="39">
        <v>113.9346</v>
      </c>
      <c r="AZ29" s="36">
        <v>111.01649999999999</v>
      </c>
      <c r="BA29" s="49">
        <v>112.47555</v>
      </c>
      <c r="BB29" s="49">
        <v>2.0634082980000001</v>
      </c>
      <c r="BC29" s="36">
        <v>107.0787</v>
      </c>
      <c r="BD29" s="36">
        <v>111.48609999999999</v>
      </c>
      <c r="BE29" s="49">
        <v>109.2824</v>
      </c>
      <c r="BF29" s="57">
        <v>3.1165024269999999</v>
      </c>
      <c r="BG29" s="39">
        <v>81.317800000000005</v>
      </c>
      <c r="BH29" s="36">
        <v>78.822400000000002</v>
      </c>
      <c r="BI29" s="49">
        <v>80.070099999999996</v>
      </c>
      <c r="BJ29" s="49">
        <v>1.7645142620000001</v>
      </c>
      <c r="BK29" s="36">
        <v>81.738799999999998</v>
      </c>
      <c r="BL29" s="36">
        <v>80.701400000000007</v>
      </c>
      <c r="BM29" s="49">
        <v>81.220100000000002</v>
      </c>
      <c r="BN29" s="49">
        <v>0.73355257480000002</v>
      </c>
      <c r="BO29" s="39">
        <v>42.347000000000001</v>
      </c>
      <c r="BP29" s="41">
        <v>41.268000000000001</v>
      </c>
    </row>
    <row r="30" spans="1:68" ht="15.75" customHeight="1" x14ac:dyDescent="0.2">
      <c r="A30" s="36" t="s">
        <v>134</v>
      </c>
      <c r="B30" s="368">
        <v>3.7000000000000002E-3</v>
      </c>
      <c r="C30" s="39" t="s">
        <v>12</v>
      </c>
      <c r="D30" s="36" t="s">
        <v>12</v>
      </c>
      <c r="E30" s="49" t="s">
        <v>181</v>
      </c>
      <c r="F30" s="49" t="s">
        <v>181</v>
      </c>
      <c r="G30" s="36" t="s">
        <v>12</v>
      </c>
      <c r="H30" s="36" t="s">
        <v>12</v>
      </c>
      <c r="I30" s="49" t="s">
        <v>181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57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6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49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9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49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9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</row>
    <row r="31" spans="1:68" ht="15.75" customHeight="1" x14ac:dyDescent="0.2">
      <c r="A31" s="36" t="s">
        <v>135</v>
      </c>
      <c r="B31" s="368">
        <v>8.2000000000000007E-3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57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6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49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49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9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</row>
    <row r="32" spans="1:68" ht="12.75" x14ac:dyDescent="0.2">
      <c r="A32" s="36" t="s">
        <v>136</v>
      </c>
      <c r="B32" s="368">
        <v>0.1031</v>
      </c>
      <c r="C32" s="39">
        <v>5.1585999999999999</v>
      </c>
      <c r="D32" s="36">
        <v>5.3033999999999999</v>
      </c>
      <c r="E32" s="49">
        <v>5.2309999999999999</v>
      </c>
      <c r="F32" s="49">
        <v>0.10238906189999999</v>
      </c>
      <c r="G32" s="36">
        <v>5.2526000000000002</v>
      </c>
      <c r="H32" s="36">
        <v>5.0210999999999997</v>
      </c>
      <c r="I32" s="49">
        <v>5.1368499999999999</v>
      </c>
      <c r="J32" s="57">
        <v>0.16369521980000001</v>
      </c>
      <c r="K32" s="36">
        <v>5.0636999999999999</v>
      </c>
      <c r="L32" s="36">
        <v>5.1832000000000003</v>
      </c>
      <c r="M32" s="49">
        <v>5.1234500000000001</v>
      </c>
      <c r="N32" s="49">
        <v>8.4499260349999994E-2</v>
      </c>
      <c r="O32" s="36">
        <v>4.9917999999999996</v>
      </c>
      <c r="P32" s="36">
        <v>4.9776999999999996</v>
      </c>
      <c r="Q32" s="49">
        <v>4.98475</v>
      </c>
      <c r="R32" s="57">
        <v>9.9702056149999999E-3</v>
      </c>
      <c r="S32" s="39">
        <v>5.1519000000000004</v>
      </c>
      <c r="T32" s="36">
        <v>4.9492000000000003</v>
      </c>
      <c r="U32" s="49">
        <v>5.0505500000000003</v>
      </c>
      <c r="V32" s="49">
        <v>0.14333054449999999</v>
      </c>
      <c r="W32" s="36">
        <v>5.2676999999999996</v>
      </c>
      <c r="X32" s="36">
        <v>5.1818999999999997</v>
      </c>
      <c r="Y32" s="49">
        <v>5.2248000000000001</v>
      </c>
      <c r="Z32" s="57">
        <v>6.0669761830000002E-2</v>
      </c>
      <c r="AA32" s="36">
        <v>5.6748000000000003</v>
      </c>
      <c r="AB32" s="36">
        <v>5.4916</v>
      </c>
      <c r="AC32" s="49">
        <v>5.5831999999999997</v>
      </c>
      <c r="AD32" s="49">
        <v>0.12954196230000001</v>
      </c>
      <c r="AE32" s="36">
        <v>5.7108999999999996</v>
      </c>
      <c r="AF32" s="36">
        <v>5.5961999999999996</v>
      </c>
      <c r="AG32" s="49">
        <v>5.6535500000000001</v>
      </c>
      <c r="AH32" s="49">
        <v>8.1105147799999999E-2</v>
      </c>
      <c r="AI32" s="39">
        <v>0.95109999999999995</v>
      </c>
      <c r="AJ32" s="36">
        <v>0.97589999999999999</v>
      </c>
      <c r="AK32" s="49">
        <v>0.96350000000000002</v>
      </c>
      <c r="AL32" s="49">
        <v>1.7536248170000001E-2</v>
      </c>
      <c r="AM32" s="36">
        <v>0.97189999999999999</v>
      </c>
      <c r="AN32" s="36">
        <v>0.96399999999999997</v>
      </c>
      <c r="AO32" s="49">
        <v>0.96794999999999998</v>
      </c>
      <c r="AP32" s="57">
        <v>5.5861435709999999E-3</v>
      </c>
      <c r="AQ32" s="39">
        <v>5.2119999999999997</v>
      </c>
      <c r="AR32" s="36">
        <v>4.9382999999999999</v>
      </c>
      <c r="AS32" s="49">
        <v>5.0751499999999998</v>
      </c>
      <c r="AT32" s="49">
        <v>0.193535126</v>
      </c>
      <c r="AU32" s="36">
        <v>5.0998999999999999</v>
      </c>
      <c r="AV32" s="36">
        <v>5.1021999999999998</v>
      </c>
      <c r="AW32" s="49">
        <v>5.1010499999999999</v>
      </c>
      <c r="AX32" s="49">
        <v>1.626345597E-3</v>
      </c>
      <c r="AY32" s="39">
        <v>5.2382</v>
      </c>
      <c r="AZ32" s="36">
        <v>5.1593</v>
      </c>
      <c r="BA32" s="49">
        <v>5.1987500000000004</v>
      </c>
      <c r="BB32" s="49">
        <v>5.5790725040000003E-2</v>
      </c>
      <c r="BC32" s="36">
        <v>5.3845999999999998</v>
      </c>
      <c r="BD32" s="36">
        <v>5.5632999999999999</v>
      </c>
      <c r="BE32" s="49">
        <v>5.4739500000000003</v>
      </c>
      <c r="BF32" s="57">
        <v>0.12635998179999999</v>
      </c>
      <c r="BG32" s="39">
        <v>5.2049000000000003</v>
      </c>
      <c r="BH32" s="36">
        <v>5.2240000000000002</v>
      </c>
      <c r="BI32" s="49">
        <v>5.2144500000000003</v>
      </c>
      <c r="BJ32" s="49">
        <v>1.3505739520000001E-2</v>
      </c>
      <c r="BK32" s="36">
        <v>5.4589999999999996</v>
      </c>
      <c r="BL32" s="36">
        <v>5.2820999999999998</v>
      </c>
      <c r="BM32" s="49">
        <v>5.3705499999999997</v>
      </c>
      <c r="BN32" s="49">
        <v>0.12508718960000001</v>
      </c>
      <c r="BO32" s="39">
        <v>3.5598999999999998</v>
      </c>
      <c r="BP32" s="41">
        <v>3.4845999999999999</v>
      </c>
    </row>
    <row r="33" spans="1:68" ht="12.75" x14ac:dyDescent="0.2">
      <c r="A33" s="36" t="s">
        <v>137</v>
      </c>
      <c r="B33" s="368">
        <v>5.4000000000000003E-3</v>
      </c>
      <c r="C33" s="39" t="s">
        <v>12</v>
      </c>
      <c r="D33" s="36" t="s">
        <v>12</v>
      </c>
      <c r="E33" s="49" t="s">
        <v>181</v>
      </c>
      <c r="F33" s="49" t="s">
        <v>181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57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6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49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9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49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9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</row>
    <row r="34" spans="1:68" ht="12.75" x14ac:dyDescent="0.2">
      <c r="A34" s="36" t="s">
        <v>138</v>
      </c>
      <c r="B34" s="368">
        <v>2.9999999999999997E-4</v>
      </c>
      <c r="C34" s="39">
        <v>7.9799999999999996E-2</v>
      </c>
      <c r="D34" s="36">
        <v>7.7899999999999997E-2</v>
      </c>
      <c r="E34" s="49">
        <v>7.8850000000000003E-2</v>
      </c>
      <c r="F34" s="49">
        <v>1.343502884E-3</v>
      </c>
      <c r="G34" s="36">
        <v>7.6100000000000001E-2</v>
      </c>
      <c r="H34" s="36">
        <v>7.3400000000000007E-2</v>
      </c>
      <c r="I34" s="49">
        <v>7.4749999999999997E-2</v>
      </c>
      <c r="J34" s="57">
        <v>1.9091883090000001E-3</v>
      </c>
      <c r="K34" s="36">
        <v>9.7299999999999998E-2</v>
      </c>
      <c r="L34" s="36">
        <v>9.9199999999999997E-2</v>
      </c>
      <c r="M34" s="49">
        <v>9.8250000000000004E-2</v>
      </c>
      <c r="N34" s="49">
        <v>1.343502884E-3</v>
      </c>
      <c r="O34" s="36">
        <v>9.5100000000000004E-2</v>
      </c>
      <c r="P34" s="36">
        <v>9.6100000000000005E-2</v>
      </c>
      <c r="Q34" s="49">
        <v>9.5600000000000004E-2</v>
      </c>
      <c r="R34" s="57">
        <v>7.0710678119999997E-4</v>
      </c>
      <c r="S34" s="39">
        <v>0.1226</v>
      </c>
      <c r="T34" s="36">
        <v>0.1368</v>
      </c>
      <c r="U34" s="49">
        <v>0.12970000000000001</v>
      </c>
      <c r="V34" s="49">
        <v>1.004091629E-2</v>
      </c>
      <c r="W34" s="36">
        <v>0.12520000000000001</v>
      </c>
      <c r="X34" s="36">
        <v>0.122</v>
      </c>
      <c r="Y34" s="49">
        <v>0.1236</v>
      </c>
      <c r="Z34" s="57">
        <v>2.2627417000000002E-3</v>
      </c>
      <c r="AA34" s="36">
        <v>0.20880000000000001</v>
      </c>
      <c r="AB34" s="36">
        <v>0.20169999999999999</v>
      </c>
      <c r="AC34" s="49">
        <v>0.20524999999999999</v>
      </c>
      <c r="AD34" s="49">
        <v>5.0204581459999996E-3</v>
      </c>
      <c r="AE34" s="36">
        <v>0.1968</v>
      </c>
      <c r="AF34" s="36">
        <v>0.1857</v>
      </c>
      <c r="AG34" s="49">
        <v>0.19125</v>
      </c>
      <c r="AH34" s="49">
        <v>7.8488852710000001E-3</v>
      </c>
      <c r="AI34" s="39">
        <v>2.2507000000000001</v>
      </c>
      <c r="AJ34" s="36">
        <v>2.1516999999999999</v>
      </c>
      <c r="AK34" s="49">
        <v>2.2012</v>
      </c>
      <c r="AL34" s="49">
        <v>7.0003571340000001E-2</v>
      </c>
      <c r="AM34" s="36">
        <v>2.0520999999999998</v>
      </c>
      <c r="AN34" s="36">
        <v>2.1204999999999998</v>
      </c>
      <c r="AO34" s="49">
        <v>2.0863</v>
      </c>
      <c r="AP34" s="57">
        <v>4.836610383E-2</v>
      </c>
      <c r="AQ34" s="39">
        <v>0.67530000000000001</v>
      </c>
      <c r="AR34" s="36">
        <v>0.66300000000000003</v>
      </c>
      <c r="AS34" s="49">
        <v>0.66915000000000002</v>
      </c>
      <c r="AT34" s="49">
        <v>8.6974134089999999E-3</v>
      </c>
      <c r="AU34" s="36">
        <v>0.64800000000000002</v>
      </c>
      <c r="AV34" s="36">
        <v>0.6825</v>
      </c>
      <c r="AW34" s="49">
        <v>0.66525000000000001</v>
      </c>
      <c r="AX34" s="49">
        <v>2.439518395E-2</v>
      </c>
      <c r="AY34" s="39">
        <v>0.58499999999999996</v>
      </c>
      <c r="AZ34" s="36">
        <v>0.54769999999999996</v>
      </c>
      <c r="BA34" s="49">
        <v>0.56635000000000002</v>
      </c>
      <c r="BB34" s="49">
        <v>2.6375082939999999E-2</v>
      </c>
      <c r="BC34" s="36">
        <v>0.57410000000000005</v>
      </c>
      <c r="BD34" s="36">
        <v>0.61209999999999998</v>
      </c>
      <c r="BE34" s="49">
        <v>0.59309999999999996</v>
      </c>
      <c r="BF34" s="57">
        <v>2.6870057690000001E-2</v>
      </c>
      <c r="BG34" s="39">
        <v>0.45150000000000001</v>
      </c>
      <c r="BH34" s="36">
        <v>0.44769999999999999</v>
      </c>
      <c r="BI34" s="49">
        <v>0.4496</v>
      </c>
      <c r="BJ34" s="49">
        <v>2.6870057690000001E-3</v>
      </c>
      <c r="BK34" s="36">
        <v>0.47199999999999998</v>
      </c>
      <c r="BL34" s="36">
        <v>0.40410000000000001</v>
      </c>
      <c r="BM34" s="49">
        <v>0.43804999999999999</v>
      </c>
      <c r="BN34" s="49">
        <v>4.8012550440000003E-2</v>
      </c>
      <c r="BO34" s="39">
        <v>0.214</v>
      </c>
      <c r="BP34" s="41">
        <v>0.21970000000000001</v>
      </c>
    </row>
    <row r="35" spans="1:68" ht="12.75" x14ac:dyDescent="0.2">
      <c r="A35" s="36" t="s">
        <v>139</v>
      </c>
      <c r="B35" s="368">
        <v>1E-4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>
        <v>1E-3</v>
      </c>
      <c r="H35" s="36">
        <v>2.9999999999999997E-4</v>
      </c>
      <c r="I35" s="49">
        <v>6.4999999999999997E-4</v>
      </c>
      <c r="J35" s="57">
        <v>4.9497474680000001E-4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57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 t="s">
        <v>12</v>
      </c>
      <c r="X35" s="36" t="s">
        <v>12</v>
      </c>
      <c r="Y35" s="49" t="s">
        <v>181</v>
      </c>
      <c r="Z35" s="57" t="s">
        <v>181</v>
      </c>
      <c r="AA35" s="36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49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9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49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9" t="s">
        <v>12</v>
      </c>
      <c r="BH35" s="36" t="s">
        <v>12</v>
      </c>
      <c r="BI35" s="49" t="s">
        <v>181</v>
      </c>
      <c r="BJ35" s="49" t="s">
        <v>181</v>
      </c>
      <c r="BK35" s="36" t="s">
        <v>12</v>
      </c>
      <c r="BL35" s="36" t="s">
        <v>12</v>
      </c>
      <c r="BM35" s="49" t="s">
        <v>181</v>
      </c>
      <c r="BN35" s="49" t="s">
        <v>181</v>
      </c>
      <c r="BO35" s="39" t="s">
        <v>12</v>
      </c>
      <c r="BP35" s="41" t="s">
        <v>12</v>
      </c>
    </row>
    <row r="36" spans="1:68" ht="12.75" x14ac:dyDescent="0.2">
      <c r="A36" s="36" t="s">
        <v>140</v>
      </c>
      <c r="B36" s="368">
        <v>1.0500000000000001E-2</v>
      </c>
      <c r="C36" s="39" t="s">
        <v>12</v>
      </c>
      <c r="D36" s="36" t="s">
        <v>12</v>
      </c>
      <c r="E36" s="49" t="s">
        <v>181</v>
      </c>
      <c r="F36" s="49" t="s">
        <v>181</v>
      </c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57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6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49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9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49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9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</row>
    <row r="37" spans="1:68" ht="12.75" x14ac:dyDescent="0.2">
      <c r="A37" s="36" t="s">
        <v>141</v>
      </c>
      <c r="B37" s="368">
        <v>4.0000000000000002E-4</v>
      </c>
      <c r="C37" s="39" t="s">
        <v>12</v>
      </c>
      <c r="D37" s="36" t="s">
        <v>12</v>
      </c>
      <c r="E37" s="49" t="s">
        <v>181</v>
      </c>
      <c r="F37" s="49" t="s">
        <v>181</v>
      </c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57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6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49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9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49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9" t="s">
        <v>12</v>
      </c>
      <c r="BH37" s="36" t="s">
        <v>12</v>
      </c>
      <c r="BI37" s="49" t="s">
        <v>181</v>
      </c>
      <c r="BJ37" s="49" t="s">
        <v>181</v>
      </c>
      <c r="BK37" s="36" t="s">
        <v>12</v>
      </c>
      <c r="BL37" s="36" t="s">
        <v>12</v>
      </c>
      <c r="BM37" s="49" t="s">
        <v>181</v>
      </c>
      <c r="BN37" s="49" t="s">
        <v>181</v>
      </c>
      <c r="BO37" s="39" t="s">
        <v>12</v>
      </c>
      <c r="BP37" s="41" t="s">
        <v>12</v>
      </c>
    </row>
    <row r="38" spans="1:68" ht="12.75" x14ac:dyDescent="0.2">
      <c r="A38" s="36" t="s">
        <v>142</v>
      </c>
      <c r="B38" s="368">
        <v>2.3E-3</v>
      </c>
      <c r="C38" s="39">
        <v>2.2499999999999999E-2</v>
      </c>
      <c r="D38" s="36">
        <v>2.3699999999999999E-2</v>
      </c>
      <c r="E38" s="49">
        <v>2.3099999999999999E-2</v>
      </c>
      <c r="F38" s="49">
        <v>8.4852813739999999E-4</v>
      </c>
      <c r="G38" s="36">
        <v>2.8000000000000001E-2</v>
      </c>
      <c r="H38" s="36">
        <v>2.5399999999999999E-2</v>
      </c>
      <c r="I38" s="49">
        <v>2.6700000000000002E-2</v>
      </c>
      <c r="J38" s="57">
        <v>1.8384776309999999E-3</v>
      </c>
      <c r="K38" s="36">
        <v>0.38769999999999999</v>
      </c>
      <c r="L38" s="36">
        <v>0.39550000000000002</v>
      </c>
      <c r="M38" s="49">
        <v>0.3916</v>
      </c>
      <c r="N38" s="49">
        <v>5.5154328930000001E-3</v>
      </c>
      <c r="O38" s="36">
        <v>0.39219999999999999</v>
      </c>
      <c r="P38" s="36">
        <v>0.40400000000000003</v>
      </c>
      <c r="Q38" s="49">
        <v>0.39810000000000001</v>
      </c>
      <c r="R38" s="57">
        <v>8.3438600180000006E-3</v>
      </c>
      <c r="S38" s="39">
        <v>0.3619</v>
      </c>
      <c r="T38" s="36">
        <v>0.36020000000000002</v>
      </c>
      <c r="U38" s="49">
        <v>0.36104999999999998</v>
      </c>
      <c r="V38" s="49">
        <v>1.2020815280000001E-3</v>
      </c>
      <c r="W38" s="36">
        <v>0.37569999999999998</v>
      </c>
      <c r="X38" s="36">
        <v>0.38590000000000002</v>
      </c>
      <c r="Y38" s="49">
        <v>0.38080000000000003</v>
      </c>
      <c r="Z38" s="57">
        <v>7.2124891680000001E-3</v>
      </c>
      <c r="AA38" s="36">
        <v>0.65429999999999999</v>
      </c>
      <c r="AB38" s="36">
        <v>0.64800000000000002</v>
      </c>
      <c r="AC38" s="49">
        <v>0.65115000000000001</v>
      </c>
      <c r="AD38" s="49">
        <v>4.4547727210000002E-3</v>
      </c>
      <c r="AE38" s="36">
        <v>0.6925</v>
      </c>
      <c r="AF38" s="36">
        <v>0.69110000000000005</v>
      </c>
      <c r="AG38" s="49">
        <v>0.69179999999999997</v>
      </c>
      <c r="AH38" s="49">
        <v>9.899494937000001E-4</v>
      </c>
      <c r="AI38" s="39">
        <v>6.2399999999999997E-2</v>
      </c>
      <c r="AJ38" s="36">
        <v>6.4899999999999999E-2</v>
      </c>
      <c r="AK38" s="49">
        <v>6.3649999999999998E-2</v>
      </c>
      <c r="AL38" s="49">
        <v>1.7677669529999999E-3</v>
      </c>
      <c r="AM38" s="36">
        <v>7.2099999999999997E-2</v>
      </c>
      <c r="AN38" s="36">
        <v>7.3099999999999998E-2</v>
      </c>
      <c r="AO38" s="49">
        <v>7.2599999999999998E-2</v>
      </c>
      <c r="AP38" s="57">
        <v>7.0710678119999997E-4</v>
      </c>
      <c r="AQ38" s="39">
        <v>0.62870000000000004</v>
      </c>
      <c r="AR38" s="36">
        <v>0.61319999999999997</v>
      </c>
      <c r="AS38" s="49">
        <v>0.62095</v>
      </c>
      <c r="AT38" s="49">
        <v>1.096015511E-2</v>
      </c>
      <c r="AU38" s="36">
        <v>0.65480000000000005</v>
      </c>
      <c r="AV38" s="36">
        <v>0.65700000000000003</v>
      </c>
      <c r="AW38" s="49">
        <v>0.65590000000000004</v>
      </c>
      <c r="AX38" s="49">
        <v>1.555634919E-3</v>
      </c>
      <c r="AY38" s="39">
        <v>0.64580000000000004</v>
      </c>
      <c r="AZ38" s="36">
        <v>0.65490000000000004</v>
      </c>
      <c r="BA38" s="49">
        <v>0.65034999999999998</v>
      </c>
      <c r="BB38" s="49">
        <v>6.4346717089999996E-3</v>
      </c>
      <c r="BC38" s="36">
        <v>0.66220000000000001</v>
      </c>
      <c r="BD38" s="36">
        <v>0.67220000000000002</v>
      </c>
      <c r="BE38" s="49">
        <v>0.66720000000000002</v>
      </c>
      <c r="BF38" s="57">
        <v>7.0710678119999997E-3</v>
      </c>
      <c r="BG38" s="39">
        <v>0.3054</v>
      </c>
      <c r="BH38" s="36">
        <v>0.314</v>
      </c>
      <c r="BI38" s="49">
        <v>0.30969999999999998</v>
      </c>
      <c r="BJ38" s="49">
        <v>6.0811183180000004E-3</v>
      </c>
      <c r="BK38" s="36">
        <v>0.3347</v>
      </c>
      <c r="BL38" s="36">
        <v>0.32829999999999998</v>
      </c>
      <c r="BM38" s="49">
        <v>0.33150000000000002</v>
      </c>
      <c r="BN38" s="49">
        <v>4.5254834000000004E-3</v>
      </c>
      <c r="BO38" s="39">
        <v>0.14369999999999999</v>
      </c>
      <c r="BP38" s="41">
        <v>0.14349999999999999</v>
      </c>
    </row>
    <row r="39" spans="1:68" ht="12.75" x14ac:dyDescent="0.2">
      <c r="A39" s="36" t="s">
        <v>163</v>
      </c>
      <c r="B39" s="368">
        <v>2.3E-3</v>
      </c>
      <c r="C39" s="39">
        <v>1.35E-2</v>
      </c>
      <c r="D39" s="36">
        <v>1.3899999999999999E-2</v>
      </c>
      <c r="E39" s="49">
        <v>1.37E-2</v>
      </c>
      <c r="F39" s="49">
        <v>2.8284271250000003E-4</v>
      </c>
      <c r="G39" s="36">
        <v>1.78E-2</v>
      </c>
      <c r="H39" s="36">
        <v>1.6199999999999999E-2</v>
      </c>
      <c r="I39" s="49">
        <v>1.7000000000000001E-2</v>
      </c>
      <c r="J39" s="57">
        <v>1.1313708500000001E-3</v>
      </c>
      <c r="K39" s="36">
        <v>0.40250000000000002</v>
      </c>
      <c r="L39" s="36">
        <v>0.41660000000000003</v>
      </c>
      <c r="M39" s="49">
        <v>0.40955000000000003</v>
      </c>
      <c r="N39" s="49">
        <v>9.9702056149999999E-3</v>
      </c>
      <c r="O39" s="36">
        <v>0.41020000000000001</v>
      </c>
      <c r="P39" s="36">
        <v>0.39100000000000001</v>
      </c>
      <c r="Q39" s="49">
        <v>0.40060000000000001</v>
      </c>
      <c r="R39" s="57">
        <v>1.35764502E-2</v>
      </c>
      <c r="S39" s="39">
        <v>0.37419999999999998</v>
      </c>
      <c r="T39" s="36">
        <v>0.37040000000000001</v>
      </c>
      <c r="U39" s="49">
        <v>0.37230000000000002</v>
      </c>
      <c r="V39" s="49">
        <v>2.6870057690000001E-3</v>
      </c>
      <c r="W39" s="36">
        <v>0.3715</v>
      </c>
      <c r="X39" s="36">
        <v>0.38829999999999998</v>
      </c>
      <c r="Y39" s="49">
        <v>0.37990000000000002</v>
      </c>
      <c r="Z39" s="57">
        <v>1.187939392E-2</v>
      </c>
      <c r="AA39" s="36">
        <v>0.61629999999999996</v>
      </c>
      <c r="AB39" s="36">
        <v>0.62849999999999995</v>
      </c>
      <c r="AC39" s="49">
        <v>0.62239999999999995</v>
      </c>
      <c r="AD39" s="49">
        <v>8.6267027299999997E-3</v>
      </c>
      <c r="AE39" s="36">
        <v>0.66739999999999999</v>
      </c>
      <c r="AF39" s="36">
        <v>0.67130000000000001</v>
      </c>
      <c r="AG39" s="49">
        <v>0.66935</v>
      </c>
      <c r="AH39" s="49">
        <v>2.7577164469999998E-3</v>
      </c>
      <c r="AI39" s="39">
        <v>2.3400000000000001E-2</v>
      </c>
      <c r="AJ39" s="36">
        <v>2.5000000000000001E-2</v>
      </c>
      <c r="AK39" s="49">
        <v>2.4199999999999999E-2</v>
      </c>
      <c r="AL39" s="49">
        <v>1.1313708500000001E-3</v>
      </c>
      <c r="AM39" s="36">
        <v>3.1699999999999999E-2</v>
      </c>
      <c r="AN39" s="36">
        <v>3.2099999999999997E-2</v>
      </c>
      <c r="AO39" s="49">
        <v>3.1899999999999998E-2</v>
      </c>
      <c r="AP39" s="57">
        <v>2.8284271250000003E-4</v>
      </c>
      <c r="AQ39" s="39">
        <v>0.57899999999999996</v>
      </c>
      <c r="AR39" s="36">
        <v>0.61060000000000003</v>
      </c>
      <c r="AS39" s="49">
        <v>0.5948</v>
      </c>
      <c r="AT39" s="49">
        <v>2.2344574289999999E-2</v>
      </c>
      <c r="AU39" s="36">
        <v>0.61470000000000002</v>
      </c>
      <c r="AV39" s="36">
        <v>0.64810000000000001</v>
      </c>
      <c r="AW39" s="49">
        <v>0.63139999999999996</v>
      </c>
      <c r="AX39" s="49">
        <v>2.361736649E-2</v>
      </c>
      <c r="AY39" s="39">
        <v>0.60740000000000005</v>
      </c>
      <c r="AZ39" s="36">
        <v>0.61709999999999998</v>
      </c>
      <c r="BA39" s="49">
        <v>0.61224999999999996</v>
      </c>
      <c r="BB39" s="49">
        <v>6.8589357780000004E-3</v>
      </c>
      <c r="BC39" s="36">
        <v>0.62070000000000003</v>
      </c>
      <c r="BD39" s="36">
        <v>0.62529999999999997</v>
      </c>
      <c r="BE39" s="49">
        <v>0.623</v>
      </c>
      <c r="BF39" s="57">
        <v>3.2526911929999999E-3</v>
      </c>
      <c r="BG39" s="39">
        <v>0.29530000000000001</v>
      </c>
      <c r="BH39" s="36">
        <v>0.30180000000000001</v>
      </c>
      <c r="BI39" s="49">
        <v>0.29854999999999998</v>
      </c>
      <c r="BJ39" s="49">
        <v>4.5961940780000002E-3</v>
      </c>
      <c r="BK39" s="36">
        <v>0.32700000000000001</v>
      </c>
      <c r="BL39" s="36">
        <v>0.32979999999999998</v>
      </c>
      <c r="BM39" s="49">
        <v>0.32840000000000003</v>
      </c>
      <c r="BN39" s="49">
        <v>1.9798989869999999E-3</v>
      </c>
      <c r="BO39" s="39">
        <v>0.13120000000000001</v>
      </c>
      <c r="BP39" s="41">
        <v>0.13170000000000001</v>
      </c>
    </row>
    <row r="40" spans="1:68" ht="12.75" x14ac:dyDescent="0.2">
      <c r="A40" s="894" t="s">
        <v>81</v>
      </c>
      <c r="B40" s="862"/>
      <c r="C40" s="95"/>
      <c r="D40" s="95"/>
      <c r="E40" s="95"/>
      <c r="F40" s="95"/>
      <c r="G40" s="95"/>
      <c r="H40" s="95"/>
      <c r="I40" s="255"/>
      <c r="J40" s="256"/>
      <c r="K40" s="95"/>
      <c r="L40" s="95"/>
      <c r="M40" s="255"/>
      <c r="N40" s="255"/>
      <c r="O40" s="95"/>
      <c r="P40" s="95"/>
      <c r="Q40" s="255"/>
      <c r="R40" s="256"/>
      <c r="S40" s="95"/>
      <c r="T40" s="95"/>
      <c r="U40" s="255"/>
      <c r="V40" s="255"/>
      <c r="W40" s="95"/>
      <c r="X40" s="95"/>
      <c r="Y40" s="255"/>
      <c r="Z40" s="256"/>
      <c r="AA40" s="95"/>
      <c r="AB40" s="95"/>
      <c r="AC40" s="255"/>
      <c r="AD40" s="255"/>
      <c r="AE40" s="95"/>
      <c r="AF40" s="95"/>
      <c r="AG40" s="255"/>
      <c r="AH40" s="255"/>
      <c r="AI40" s="125"/>
      <c r="AJ40" s="95"/>
      <c r="AK40" s="255"/>
      <c r="AL40" s="255"/>
      <c r="AM40" s="95"/>
      <c r="AN40" s="95"/>
      <c r="AO40" s="255"/>
      <c r="AP40" s="255"/>
      <c r="AQ40" s="125"/>
      <c r="AR40" s="95"/>
      <c r="AS40" s="255"/>
      <c r="AT40" s="255"/>
      <c r="AU40" s="95"/>
      <c r="AV40" s="95"/>
      <c r="AW40" s="255"/>
      <c r="AX40" s="255"/>
      <c r="AY40" s="125"/>
      <c r="AZ40" s="95"/>
      <c r="BA40" s="255"/>
      <c r="BB40" s="255"/>
      <c r="BC40" s="95"/>
      <c r="BD40" s="95"/>
      <c r="BE40" s="255"/>
      <c r="BF40" s="255"/>
      <c r="BG40" s="125"/>
      <c r="BH40" s="95"/>
      <c r="BI40" s="95"/>
      <c r="BJ40" s="95"/>
      <c r="BK40" s="95"/>
      <c r="BL40" s="95"/>
      <c r="BM40" s="95"/>
      <c r="BN40" s="95"/>
      <c r="BO40" s="125"/>
      <c r="BP40" s="96"/>
    </row>
    <row r="41" spans="1:68" ht="12.75" x14ac:dyDescent="0.2">
      <c r="A41" s="224" t="s">
        <v>82</v>
      </c>
      <c r="B41" s="275"/>
      <c r="C41" s="376" t="s">
        <v>83</v>
      </c>
      <c r="D41" s="377" t="s">
        <v>84</v>
      </c>
      <c r="E41" s="261" t="s">
        <v>70</v>
      </c>
      <c r="F41" s="261" t="s">
        <v>85</v>
      </c>
      <c r="G41" s="24"/>
      <c r="H41" s="24"/>
      <c r="I41" s="24"/>
      <c r="J41" s="26"/>
      <c r="K41" s="376" t="s">
        <v>83</v>
      </c>
      <c r="L41" s="377" t="s">
        <v>84</v>
      </c>
      <c r="M41" s="261" t="s">
        <v>70</v>
      </c>
      <c r="N41" s="350" t="s">
        <v>85</v>
      </c>
      <c r="O41" s="24"/>
      <c r="P41" s="24"/>
      <c r="Q41" s="24"/>
      <c r="R41" s="26"/>
      <c r="S41" s="376" t="s">
        <v>83</v>
      </c>
      <c r="T41" s="377" t="s">
        <v>84</v>
      </c>
      <c r="U41" s="261" t="s">
        <v>70</v>
      </c>
      <c r="V41" s="351" t="s">
        <v>85</v>
      </c>
      <c r="W41" s="24"/>
      <c r="X41" s="24"/>
      <c r="Y41" s="24"/>
      <c r="Z41" s="26"/>
      <c r="AA41" s="376" t="s">
        <v>83</v>
      </c>
      <c r="AB41" s="377" t="s">
        <v>84</v>
      </c>
      <c r="AC41" s="261" t="s">
        <v>70</v>
      </c>
      <c r="AD41" s="350" t="s">
        <v>85</v>
      </c>
      <c r="AE41" s="24"/>
      <c r="AF41" s="24"/>
      <c r="AG41" s="24"/>
      <c r="AH41" s="24"/>
      <c r="AI41" s="376" t="s">
        <v>83</v>
      </c>
      <c r="AJ41" s="377" t="s">
        <v>84</v>
      </c>
      <c r="AK41" s="261" t="s">
        <v>70</v>
      </c>
      <c r="AL41" s="350" t="s">
        <v>85</v>
      </c>
      <c r="AM41" s="24"/>
      <c r="AN41" s="24"/>
      <c r="AO41" s="24"/>
      <c r="AP41" s="24"/>
      <c r="AQ41" s="376" t="s">
        <v>83</v>
      </c>
      <c r="AR41" s="377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376" t="s">
        <v>83</v>
      </c>
      <c r="AZ41" s="377" t="s">
        <v>84</v>
      </c>
      <c r="BA41" s="261" t="s">
        <v>70</v>
      </c>
      <c r="BB41" s="350" t="s">
        <v>85</v>
      </c>
      <c r="BC41" s="24"/>
      <c r="BD41" s="24"/>
      <c r="BE41" s="24"/>
      <c r="BF41" s="24"/>
      <c r="BG41" s="376" t="s">
        <v>83</v>
      </c>
      <c r="BH41" s="377" t="s">
        <v>84</v>
      </c>
      <c r="BI41" s="261" t="s">
        <v>70</v>
      </c>
      <c r="BJ41" s="350" t="s">
        <v>85</v>
      </c>
      <c r="BK41" s="24"/>
      <c r="BL41" s="24"/>
      <c r="BM41" s="24"/>
      <c r="BN41" s="24"/>
      <c r="BO41" s="274"/>
      <c r="BP41" s="26"/>
    </row>
    <row r="42" spans="1:68" ht="14.25" x14ac:dyDescent="0.2">
      <c r="A42" s="112" t="s">
        <v>86</v>
      </c>
      <c r="B42" s="61"/>
      <c r="C42" s="378" t="s">
        <v>12</v>
      </c>
      <c r="D42" s="379" t="s">
        <v>12</v>
      </c>
      <c r="E42" s="102" t="s">
        <v>181</v>
      </c>
      <c r="F42" s="103" t="s">
        <v>181</v>
      </c>
      <c r="K42" s="378" t="s">
        <v>12</v>
      </c>
      <c r="L42" s="379" t="s">
        <v>12</v>
      </c>
      <c r="M42" s="102" t="s">
        <v>181</v>
      </c>
      <c r="N42" s="103" t="s">
        <v>181</v>
      </c>
      <c r="S42" s="378" t="s">
        <v>12</v>
      </c>
      <c r="T42" s="379" t="s">
        <v>12</v>
      </c>
      <c r="U42" s="102" t="s">
        <v>181</v>
      </c>
      <c r="V42" s="103" t="s">
        <v>181</v>
      </c>
      <c r="AA42" s="378" t="s">
        <v>12</v>
      </c>
      <c r="AB42" s="379" t="s">
        <v>12</v>
      </c>
      <c r="AC42" s="102" t="s">
        <v>181</v>
      </c>
      <c r="AD42" s="103" t="s">
        <v>181</v>
      </c>
      <c r="AI42" s="381">
        <v>0.76272031097538595</v>
      </c>
      <c r="AJ42" s="392">
        <v>0.49059147842932599</v>
      </c>
      <c r="AK42" s="102">
        <v>0.62665589470000005</v>
      </c>
      <c r="AL42" s="103">
        <v>0.1924241428</v>
      </c>
      <c r="AQ42" s="381">
        <v>0.19651195129314744</v>
      </c>
      <c r="AR42" s="392">
        <v>0.17929854442063498</v>
      </c>
      <c r="AS42" s="102">
        <v>0.18790524789999999</v>
      </c>
      <c r="AT42" s="103">
        <v>1.2171716730000001E-2</v>
      </c>
      <c r="AY42" s="381">
        <v>0.19961319241217235</v>
      </c>
      <c r="AZ42" s="392">
        <v>0.18313012171542001</v>
      </c>
      <c r="BA42" s="102">
        <v>0.19137165710000001</v>
      </c>
      <c r="BB42" s="103">
        <v>1.165529106E-2</v>
      </c>
      <c r="BG42" s="381">
        <v>0.21955385398090305</v>
      </c>
      <c r="BH42" s="392">
        <v>0.21955385398090305</v>
      </c>
      <c r="BI42" s="102">
        <v>0.21955385399999999</v>
      </c>
      <c r="BJ42" s="103">
        <v>0</v>
      </c>
      <c r="BO42" s="61"/>
      <c r="BP42" s="16"/>
    </row>
    <row r="43" spans="1:68" ht="15" x14ac:dyDescent="0.2">
      <c r="A43" s="112" t="s">
        <v>87</v>
      </c>
      <c r="B43" s="61"/>
      <c r="C43" s="382">
        <v>13.334034068822602</v>
      </c>
      <c r="D43" s="383">
        <v>12.564237413660225</v>
      </c>
      <c r="E43" s="102">
        <v>12.949135739999999</v>
      </c>
      <c r="F43" s="103">
        <v>0.54432843500000005</v>
      </c>
      <c r="K43" s="382">
        <v>43.04875984105761</v>
      </c>
      <c r="L43" s="383">
        <v>43.158237447790064</v>
      </c>
      <c r="M43" s="102">
        <v>43.103498639999998</v>
      </c>
      <c r="N43" s="103">
        <v>7.7412358109999996E-2</v>
      </c>
      <c r="S43" s="393">
        <v>200.4678618469157</v>
      </c>
      <c r="T43" s="394">
        <v>200.75728530368443</v>
      </c>
      <c r="U43" s="102">
        <v>200.61257359999999</v>
      </c>
      <c r="V43" s="103">
        <v>0.20465328890000001</v>
      </c>
      <c r="AA43" s="393">
        <v>163.91001307749934</v>
      </c>
      <c r="AB43" s="394">
        <v>164.83718374869935</v>
      </c>
      <c r="AC43" s="102">
        <v>164.37359839999999</v>
      </c>
      <c r="AD43" s="103">
        <v>0.65560866890000002</v>
      </c>
      <c r="AI43" s="382">
        <v>112.78661519845646</v>
      </c>
      <c r="AJ43" s="383">
        <v>111.72435652638177</v>
      </c>
      <c r="AK43" s="102">
        <v>112.2554859</v>
      </c>
      <c r="AL43" s="103">
        <v>0.7511303104</v>
      </c>
      <c r="AQ43" s="393">
        <v>200.59476418651431</v>
      </c>
      <c r="AR43" s="394">
        <v>199.68172070697349</v>
      </c>
      <c r="AS43" s="102">
        <v>200.1382424</v>
      </c>
      <c r="AT43" s="103">
        <v>0.64561923590000003</v>
      </c>
      <c r="AY43" s="382">
        <v>111.03081311196964</v>
      </c>
      <c r="AZ43" s="383">
        <v>110.81509987218733</v>
      </c>
      <c r="BA43" s="102">
        <v>110.9229565</v>
      </c>
      <c r="BB43" s="103">
        <v>0.15253229460000001</v>
      </c>
      <c r="BG43" s="393">
        <v>152.32510620007741</v>
      </c>
      <c r="BH43" s="394">
        <v>152.21610173000383</v>
      </c>
      <c r="BI43" s="102">
        <v>152.27060399999999</v>
      </c>
      <c r="BJ43" s="103">
        <v>7.7077799969999999E-2</v>
      </c>
      <c r="BO43" s="61"/>
      <c r="BP43" s="16"/>
    </row>
    <row r="44" spans="1:68" ht="12.75" x14ac:dyDescent="0.2">
      <c r="A44" s="112" t="s">
        <v>88</v>
      </c>
      <c r="B44" s="61"/>
      <c r="C44" s="60" t="s">
        <v>12</v>
      </c>
      <c r="D44" s="384" t="s">
        <v>12</v>
      </c>
      <c r="E44" s="102" t="s">
        <v>181</v>
      </c>
      <c r="F44" s="103" t="s">
        <v>181</v>
      </c>
      <c r="K44" s="60" t="s">
        <v>12</v>
      </c>
      <c r="L44" s="384" t="s">
        <v>12</v>
      </c>
      <c r="M44" s="102" t="s">
        <v>181</v>
      </c>
      <c r="N44" s="103" t="s">
        <v>181</v>
      </c>
      <c r="S44" s="60" t="s">
        <v>12</v>
      </c>
      <c r="T44" s="384" t="s">
        <v>12</v>
      </c>
      <c r="U44" s="102" t="s">
        <v>181</v>
      </c>
      <c r="V44" s="103" t="s">
        <v>181</v>
      </c>
      <c r="AA44" s="60" t="s">
        <v>12</v>
      </c>
      <c r="AB44" s="384" t="s">
        <v>12</v>
      </c>
      <c r="AC44" s="102" t="s">
        <v>181</v>
      </c>
      <c r="AD44" s="103" t="s">
        <v>181</v>
      </c>
      <c r="AI44" s="60" t="s">
        <v>12</v>
      </c>
      <c r="AJ44" s="384" t="s">
        <v>12</v>
      </c>
      <c r="AK44" s="102" t="s">
        <v>181</v>
      </c>
      <c r="AL44" s="103" t="s">
        <v>181</v>
      </c>
      <c r="AQ44" s="60" t="s">
        <v>12</v>
      </c>
      <c r="AR44" s="384" t="s">
        <v>12</v>
      </c>
      <c r="AS44" s="102" t="s">
        <v>181</v>
      </c>
      <c r="AT44" s="103" t="s">
        <v>181</v>
      </c>
      <c r="AY44" s="60" t="s">
        <v>12</v>
      </c>
      <c r="AZ44" s="384" t="s">
        <v>12</v>
      </c>
      <c r="BA44" s="102" t="s">
        <v>181</v>
      </c>
      <c r="BB44" s="103" t="s">
        <v>181</v>
      </c>
      <c r="BG44" s="60" t="s">
        <v>12</v>
      </c>
      <c r="BH44" s="384" t="s">
        <v>12</v>
      </c>
      <c r="BI44" s="102" t="s">
        <v>181</v>
      </c>
      <c r="BJ44" s="103" t="s">
        <v>181</v>
      </c>
      <c r="BO44" s="61"/>
      <c r="BP44" s="16"/>
    </row>
    <row r="45" spans="1:68" ht="14.25" x14ac:dyDescent="0.2">
      <c r="A45" s="112" t="s">
        <v>89</v>
      </c>
      <c r="B45" s="61"/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S45" s="60" t="s">
        <v>12</v>
      </c>
      <c r="T45" s="384" t="s">
        <v>12</v>
      </c>
      <c r="U45" s="102" t="s">
        <v>181</v>
      </c>
      <c r="V45" s="103" t="s">
        <v>181</v>
      </c>
      <c r="AA45" s="60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4" t="s">
        <v>12</v>
      </c>
      <c r="AK45" s="102" t="s">
        <v>181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4" t="s">
        <v>12</v>
      </c>
      <c r="BA45" s="102" t="s">
        <v>181</v>
      </c>
      <c r="BB45" s="103" t="s">
        <v>181</v>
      </c>
      <c r="BG45" s="382">
        <v>0.10880062948694666</v>
      </c>
      <c r="BH45" s="384" t="s">
        <v>12</v>
      </c>
      <c r="BI45" s="102">
        <v>0.1088006295</v>
      </c>
      <c r="BJ45" s="103" t="s">
        <v>181</v>
      </c>
      <c r="BO45" s="61"/>
      <c r="BP45" s="16"/>
    </row>
    <row r="46" spans="1:68" ht="14.25" x14ac:dyDescent="0.2">
      <c r="A46" s="112" t="s">
        <v>90</v>
      </c>
      <c r="B46" s="61"/>
      <c r="C46" s="382">
        <v>0.6286452557347777</v>
      </c>
      <c r="D46" s="383">
        <v>0.49988389290266622</v>
      </c>
      <c r="E46" s="102">
        <v>0.56426457429999999</v>
      </c>
      <c r="F46" s="103">
        <v>9.1048032809999999E-2</v>
      </c>
      <c r="K46" s="382">
        <v>0.72456567352926404</v>
      </c>
      <c r="L46" s="383">
        <v>0.72456567352926404</v>
      </c>
      <c r="M46" s="102">
        <v>0.72456567350000001</v>
      </c>
      <c r="N46" s="103">
        <v>0</v>
      </c>
      <c r="S46" s="382">
        <v>0.53495270042923981</v>
      </c>
      <c r="T46" s="383">
        <v>0.61292361611889778</v>
      </c>
      <c r="U46" s="102">
        <v>0.57393815829999995</v>
      </c>
      <c r="V46" s="103">
        <v>5.513376322E-2</v>
      </c>
      <c r="AA46" s="382">
        <v>0.55363149558858094</v>
      </c>
      <c r="AB46" s="383">
        <v>0.52122868657036103</v>
      </c>
      <c r="AC46" s="102">
        <v>0.53743009109999995</v>
      </c>
      <c r="AD46" s="103">
        <v>2.291224599E-2</v>
      </c>
      <c r="AI46" s="382">
        <v>0.38760434303254843</v>
      </c>
      <c r="AJ46" s="384" t="s">
        <v>12</v>
      </c>
      <c r="AK46" s="102">
        <v>0.38760434300000002</v>
      </c>
      <c r="AL46" s="103" t="s">
        <v>181</v>
      </c>
      <c r="AQ46" s="382">
        <v>0.54871527620178961</v>
      </c>
      <c r="AR46" s="383">
        <v>0.54871527620178961</v>
      </c>
      <c r="AS46" s="102">
        <v>0.54871527620000005</v>
      </c>
      <c r="AT46" s="103">
        <v>0</v>
      </c>
      <c r="AY46" s="60">
        <v>0.63</v>
      </c>
      <c r="AZ46" s="383">
        <v>0.53707939883565814</v>
      </c>
      <c r="BA46" s="102">
        <v>0.58353969939999994</v>
      </c>
      <c r="BB46" s="103">
        <v>6.5704787200000003E-2</v>
      </c>
      <c r="BG46" s="382">
        <v>3.3207834757774775</v>
      </c>
      <c r="BH46" s="383">
        <v>3.4254960237615624</v>
      </c>
      <c r="BI46" s="102">
        <v>3.37313975</v>
      </c>
      <c r="BJ46" s="103">
        <v>7.4042952750000002E-2</v>
      </c>
      <c r="BO46" s="61"/>
      <c r="BP46" s="16"/>
    </row>
    <row r="47" spans="1:68" ht="14.25" x14ac:dyDescent="0.2">
      <c r="A47" s="112" t="s">
        <v>91</v>
      </c>
      <c r="B47" s="61"/>
      <c r="C47" s="382">
        <v>0.11921284717939173</v>
      </c>
      <c r="D47" s="384" t="s">
        <v>12</v>
      </c>
      <c r="E47" s="102">
        <v>0.1192128472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S47" s="60" t="s">
        <v>12</v>
      </c>
      <c r="T47" s="384" t="s">
        <v>12</v>
      </c>
      <c r="U47" s="102" t="s">
        <v>181</v>
      </c>
      <c r="V47" s="103" t="s">
        <v>181</v>
      </c>
      <c r="AA47" s="60" t="s">
        <v>12</v>
      </c>
      <c r="AB47" s="384" t="s">
        <v>12</v>
      </c>
      <c r="AC47" s="102" t="s">
        <v>181</v>
      </c>
      <c r="AD47" s="103" t="s">
        <v>181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60" t="s">
        <v>12</v>
      </c>
      <c r="AR47" s="384" t="s">
        <v>12</v>
      </c>
      <c r="AS47" s="102" t="s">
        <v>181</v>
      </c>
      <c r="AT47" s="103" t="s">
        <v>181</v>
      </c>
      <c r="AY47" s="60" t="s">
        <v>12</v>
      </c>
      <c r="AZ47" s="384" t="s">
        <v>12</v>
      </c>
      <c r="BA47" s="102" t="s">
        <v>181</v>
      </c>
      <c r="BB47" s="103" t="s">
        <v>181</v>
      </c>
      <c r="BG47" s="60" t="s">
        <v>12</v>
      </c>
      <c r="BH47" s="384" t="s">
        <v>12</v>
      </c>
      <c r="BI47" s="102" t="s">
        <v>181</v>
      </c>
      <c r="BJ47" s="103" t="s">
        <v>181</v>
      </c>
      <c r="BO47" s="61"/>
      <c r="BP47" s="16"/>
    </row>
    <row r="48" spans="1:68" ht="15" x14ac:dyDescent="0.2">
      <c r="A48" s="112" t="s">
        <v>92</v>
      </c>
      <c r="B48" s="61"/>
      <c r="C48" s="389">
        <v>12.800063316333</v>
      </c>
      <c r="D48" s="395">
        <v>13.151928786528714</v>
      </c>
      <c r="E48" s="102">
        <v>12.975996049999999</v>
      </c>
      <c r="F48" s="103">
        <v>0.24880646000000001</v>
      </c>
      <c r="K48" s="389">
        <v>25.453044476709398</v>
      </c>
      <c r="L48" s="395">
        <v>25.018995582896654</v>
      </c>
      <c r="M48" s="102">
        <v>25.236020029999999</v>
      </c>
      <c r="N48" s="103">
        <v>0.3069189162</v>
      </c>
      <c r="S48" s="389">
        <v>29.989827180063767</v>
      </c>
      <c r="T48" s="395">
        <v>29.542167698246047</v>
      </c>
      <c r="U48" s="102">
        <v>29.76599744</v>
      </c>
      <c r="V48" s="103">
        <v>0.31654305529999999</v>
      </c>
      <c r="AA48" s="389">
        <v>61.69729346828003</v>
      </c>
      <c r="AB48" s="395">
        <v>60.758448554681117</v>
      </c>
      <c r="AC48" s="102">
        <v>61.227871010000001</v>
      </c>
      <c r="AD48" s="103">
        <v>0.66386360489999996</v>
      </c>
      <c r="AI48" s="396">
        <v>44.50702411301183</v>
      </c>
      <c r="AJ48" s="397" t="s">
        <v>12</v>
      </c>
      <c r="AK48" s="398">
        <v>44.507024110000003</v>
      </c>
      <c r="AL48" s="103" t="s">
        <v>181</v>
      </c>
      <c r="AQ48" s="387">
        <v>345.10253914051151</v>
      </c>
      <c r="AR48" s="388">
        <v>344.29978544828117</v>
      </c>
      <c r="AS48" s="102">
        <v>344.70116230000002</v>
      </c>
      <c r="AT48" s="103">
        <v>0.5676325794</v>
      </c>
      <c r="AY48" s="387">
        <v>309.43631141925545</v>
      </c>
      <c r="AZ48" s="388">
        <v>307.8643245488293</v>
      </c>
      <c r="BA48" s="102">
        <v>308.65031800000003</v>
      </c>
      <c r="BB48" s="103">
        <v>1.1115625760000001</v>
      </c>
      <c r="BG48" s="387">
        <v>223.91295600816002</v>
      </c>
      <c r="BH48" s="388">
        <v>224.24827734570971</v>
      </c>
      <c r="BI48" s="102">
        <v>224.08061670000001</v>
      </c>
      <c r="BJ48" s="103">
        <v>0.23710799169999999</v>
      </c>
      <c r="BO48" s="61"/>
      <c r="BP48" s="16"/>
    </row>
    <row r="49" spans="1:69" ht="12.75" x14ac:dyDescent="0.2">
      <c r="A49" s="861" t="s">
        <v>55</v>
      </c>
      <c r="B49" s="862"/>
      <c r="C49" s="107"/>
      <c r="D49" s="107"/>
      <c r="E49" s="52"/>
      <c r="F49" s="52"/>
      <c r="G49" s="52"/>
      <c r="H49" s="52"/>
      <c r="I49" s="52"/>
      <c r="J49" s="53"/>
      <c r="K49" s="107"/>
      <c r="L49" s="107"/>
      <c r="M49" s="52"/>
      <c r="N49" s="52"/>
      <c r="O49" s="52"/>
      <c r="P49" s="52"/>
      <c r="Q49" s="52"/>
      <c r="R49" s="53"/>
      <c r="S49" s="107"/>
      <c r="T49" s="107"/>
      <c r="U49" s="52"/>
      <c r="V49" s="52"/>
      <c r="W49" s="52"/>
      <c r="X49" s="52"/>
      <c r="Y49" s="52"/>
      <c r="Z49" s="53"/>
      <c r="AA49" s="107"/>
      <c r="AB49" s="107"/>
      <c r="AC49" s="52"/>
      <c r="AD49" s="52"/>
      <c r="AE49" s="52"/>
      <c r="AF49" s="52"/>
      <c r="AG49" s="52"/>
      <c r="AH49" s="52"/>
      <c r="AI49" s="390"/>
      <c r="AJ49" s="107"/>
      <c r="AK49" s="52"/>
      <c r="AL49" s="52"/>
      <c r="AM49" s="52"/>
      <c r="AN49" s="52"/>
      <c r="AO49" s="52"/>
      <c r="AP49" s="52"/>
      <c r="AQ49" s="390"/>
      <c r="AR49" s="107"/>
      <c r="AS49" s="52"/>
      <c r="AT49" s="52"/>
      <c r="AU49" s="52"/>
      <c r="AV49" s="52"/>
      <c r="AW49" s="52"/>
      <c r="AX49" s="52"/>
      <c r="AY49" s="898"/>
      <c r="AZ49" s="868"/>
      <c r="BA49" s="52"/>
      <c r="BB49" s="52"/>
      <c r="BC49" s="52"/>
      <c r="BD49" s="52"/>
      <c r="BE49" s="52"/>
      <c r="BF49" s="52"/>
      <c r="BG49" s="399"/>
      <c r="BH49" s="107"/>
      <c r="BI49" s="52"/>
      <c r="BJ49" s="52"/>
      <c r="BK49" s="52"/>
      <c r="BL49" s="52"/>
      <c r="BM49" s="52"/>
      <c r="BN49" s="52"/>
      <c r="BO49" s="144"/>
      <c r="BP49" s="53"/>
      <c r="BQ49" s="54"/>
    </row>
    <row r="50" spans="1:69" ht="12.75" x14ac:dyDescent="0.2">
      <c r="A50" s="860" t="s">
        <v>56</v>
      </c>
      <c r="B50" s="149" t="s">
        <v>93</v>
      </c>
      <c r="C50" s="104"/>
      <c r="J50" s="16"/>
      <c r="K50" s="104"/>
      <c r="R50" s="16"/>
      <c r="S50" s="104"/>
      <c r="Z50" s="16"/>
      <c r="AA50" s="104"/>
      <c r="AI50" s="104"/>
      <c r="AQ50" s="104"/>
      <c r="AY50" s="104"/>
      <c r="BG50" s="109"/>
      <c r="BO50" s="61"/>
      <c r="BP50" s="16"/>
    </row>
    <row r="51" spans="1:69" ht="12.75" x14ac:dyDescent="0.2">
      <c r="A51" s="856"/>
      <c r="B51" s="149" t="s">
        <v>94</v>
      </c>
      <c r="C51" s="104"/>
      <c r="J51" s="16"/>
      <c r="K51" s="104"/>
      <c r="R51" s="16"/>
      <c r="S51" s="104"/>
      <c r="Z51" s="16"/>
      <c r="AA51" s="104"/>
      <c r="AI51" s="104"/>
      <c r="AQ51" s="104"/>
      <c r="AY51" s="104"/>
      <c r="BG51" s="104"/>
      <c r="BO51" s="61"/>
      <c r="BP51" s="16"/>
    </row>
    <row r="52" spans="1:69" ht="12.75" x14ac:dyDescent="0.2">
      <c r="A52" s="62" t="s">
        <v>96</v>
      </c>
      <c r="B52" s="150" t="s">
        <v>97</v>
      </c>
      <c r="C52" s="104"/>
      <c r="J52" s="16"/>
      <c r="K52" s="104"/>
      <c r="R52" s="16"/>
      <c r="S52" s="104"/>
      <c r="Z52" s="16"/>
      <c r="AA52" s="104"/>
      <c r="AI52" s="104"/>
      <c r="AQ52" s="104"/>
      <c r="AY52" s="104"/>
      <c r="BG52" s="104"/>
      <c r="BO52" s="61"/>
      <c r="BP52" s="16"/>
    </row>
    <row r="53" spans="1:69" ht="12.75" x14ac:dyDescent="0.2">
      <c r="A53" s="62" t="s">
        <v>57</v>
      </c>
      <c r="B53" s="150" t="s">
        <v>58</v>
      </c>
      <c r="C53" s="104"/>
      <c r="J53" s="16"/>
      <c r="K53" s="104"/>
      <c r="R53" s="16"/>
      <c r="S53" s="104"/>
      <c r="Z53" s="16"/>
      <c r="AA53" s="104"/>
      <c r="AI53" s="104"/>
      <c r="AQ53" s="104"/>
      <c r="AY53" s="104"/>
      <c r="BG53" s="104"/>
      <c r="BO53" s="61"/>
      <c r="BP53" s="16"/>
    </row>
    <row r="54" spans="1:69" ht="12.75" x14ac:dyDescent="0.2">
      <c r="A54" s="64" t="s">
        <v>59</v>
      </c>
      <c r="B54" s="151" t="s">
        <v>60</v>
      </c>
      <c r="C54" s="104"/>
      <c r="J54" s="16"/>
      <c r="K54" s="104"/>
      <c r="R54" s="16"/>
      <c r="S54" s="240"/>
      <c r="Z54" s="16"/>
      <c r="AA54" s="104"/>
      <c r="AI54" s="104"/>
      <c r="AQ54" s="104"/>
      <c r="AY54" s="104"/>
      <c r="BG54" s="119"/>
      <c r="BO54" s="61"/>
      <c r="BP54" s="16"/>
    </row>
    <row r="55" spans="1:69" ht="12.75" x14ac:dyDescent="0.2">
      <c r="A55" s="884" t="s">
        <v>98</v>
      </c>
      <c r="B55" s="862"/>
      <c r="C55" s="155"/>
      <c r="D55" s="155"/>
      <c r="E55" s="155"/>
      <c r="F55" s="155"/>
      <c r="G55" s="155"/>
      <c r="H55" s="155"/>
      <c r="I55" s="155"/>
      <c r="J55" s="304"/>
      <c r="K55" s="155"/>
      <c r="L55" s="155"/>
      <c r="M55" s="155"/>
      <c r="N55" s="155"/>
      <c r="O55" s="155"/>
      <c r="P55" s="155"/>
      <c r="Q55" s="155"/>
      <c r="R55" s="304"/>
      <c r="S55" s="155"/>
      <c r="T55" s="155"/>
      <c r="U55" s="155"/>
      <c r="V55" s="155"/>
      <c r="W55" s="155"/>
      <c r="X55" s="155"/>
      <c r="Y55" s="155"/>
      <c r="Z55" s="304"/>
      <c r="AA55" s="155"/>
      <c r="AB55" s="155"/>
      <c r="AC55" s="155"/>
      <c r="AD55" s="155"/>
      <c r="AE55" s="155"/>
      <c r="AF55" s="155"/>
      <c r="AG55" s="155"/>
      <c r="AH55" s="155"/>
      <c r="AI55" s="154"/>
      <c r="AJ55" s="155"/>
      <c r="AK55" s="155"/>
      <c r="AL55" s="155"/>
      <c r="AM55" s="155"/>
      <c r="AN55" s="155"/>
      <c r="AO55" s="155"/>
      <c r="AP55" s="155"/>
      <c r="AQ55" s="154"/>
      <c r="AR55" s="155"/>
      <c r="AS55" s="155"/>
      <c r="AT55" s="155"/>
      <c r="AU55" s="155"/>
      <c r="AV55" s="155"/>
      <c r="AW55" s="155"/>
      <c r="AX55" s="155"/>
      <c r="AY55" s="154"/>
      <c r="AZ55" s="155"/>
      <c r="BA55" s="155"/>
      <c r="BB55" s="155"/>
      <c r="BC55" s="155"/>
      <c r="BD55" s="155"/>
      <c r="BE55" s="155"/>
      <c r="BF55" s="155"/>
      <c r="BG55" s="400"/>
      <c r="BH55" s="155"/>
      <c r="BI55" s="155"/>
      <c r="BJ55" s="155"/>
      <c r="BK55" s="155"/>
      <c r="BL55" s="155"/>
      <c r="BM55" s="155"/>
      <c r="BN55" s="155"/>
      <c r="BO55" s="154"/>
      <c r="BP55" s="304"/>
    </row>
    <row r="56" spans="1:69" ht="12.75" x14ac:dyDescent="0.2">
      <c r="A56" s="3"/>
      <c r="B56" s="229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23" t="s">
        <v>149</v>
      </c>
      <c r="BP56" s="25" t="s">
        <v>150</v>
      </c>
      <c r="BQ56" s="374"/>
    </row>
    <row r="57" spans="1:69" ht="12.75" x14ac:dyDescent="0.2">
      <c r="A57" s="31" t="s">
        <v>103</v>
      </c>
      <c r="B57" s="354"/>
      <c r="C57" s="355">
        <v>2.3359999999999999</v>
      </c>
      <c r="D57" s="356">
        <v>2.181</v>
      </c>
      <c r="E57" s="357">
        <f>AVERAGE(C57:D57)</f>
        <v>2.2584999999999997</v>
      </c>
      <c r="F57" s="357">
        <f>STDEV(C57:D57)</f>
        <v>0.10960155108391473</v>
      </c>
      <c r="G57" s="356">
        <v>2.7490000000000001</v>
      </c>
      <c r="H57" s="356">
        <v>2.2650000000000001</v>
      </c>
      <c r="I57" s="357">
        <f>AVERAGE(G57:H57)</f>
        <v>2.5070000000000001</v>
      </c>
      <c r="J57" s="358">
        <f>STDEV(G57:H57)</f>
        <v>0.34223968209428901</v>
      </c>
      <c r="K57" s="356">
        <v>2.669</v>
      </c>
      <c r="L57" s="356">
        <v>2.3570000000000002</v>
      </c>
      <c r="M57" s="357">
        <f>AVERAGE(K57:L57)</f>
        <v>2.5129999999999999</v>
      </c>
      <c r="N57" s="357">
        <f>STDEV(K57:L57)</f>
        <v>0.22061731573020271</v>
      </c>
      <c r="O57" s="356">
        <v>3.0659999999999998</v>
      </c>
      <c r="P57" s="356">
        <v>2.2509999999999999</v>
      </c>
      <c r="Q57" s="357">
        <f>AVERAGE(O57:P57)</f>
        <v>2.6585000000000001</v>
      </c>
      <c r="R57" s="357">
        <f>STDEV(O57:P57)</f>
        <v>0.57629202666703394</v>
      </c>
      <c r="S57" s="355">
        <v>3.3140000000000001</v>
      </c>
      <c r="T57" s="356">
        <v>3.05</v>
      </c>
      <c r="U57" s="357">
        <f>AVERAGE(S57:T57)</f>
        <v>3.1819999999999999</v>
      </c>
      <c r="V57" s="357">
        <f>STDEV(S57:T57)</f>
        <v>0.18667619023324872</v>
      </c>
      <c r="W57" s="356">
        <v>3.508</v>
      </c>
      <c r="X57" s="356">
        <v>2.7949999999999999</v>
      </c>
      <c r="Y57" s="227">
        <f>AVERAGE(W57:X57)</f>
        <v>3.1515</v>
      </c>
      <c r="Z57" s="358">
        <f>STDEV(W57:X57)</f>
        <v>0.50416713498600574</v>
      </c>
      <c r="AA57" s="356">
        <v>2.5630000000000002</v>
      </c>
      <c r="AB57" s="356">
        <v>2.8929999999999998</v>
      </c>
      <c r="AC57" s="227">
        <f>AVERAGE(AA57:AB57)</f>
        <v>2.7279999999999998</v>
      </c>
      <c r="AD57" s="357">
        <f>STDEV(AA57:AB57)</f>
        <v>0.23334523779156041</v>
      </c>
      <c r="AE57" s="356">
        <v>2.27</v>
      </c>
      <c r="AF57" s="356">
        <v>2.867</v>
      </c>
      <c r="AG57" s="357">
        <f>AVERAGE(AE57:AF57)</f>
        <v>2.5685000000000002</v>
      </c>
      <c r="AH57" s="357">
        <f>STDEV(AE57:AF57)</f>
        <v>0.42214274836836846</v>
      </c>
      <c r="AI57" s="355">
        <v>2.0230000000000001</v>
      </c>
      <c r="AJ57" s="356">
        <v>2.0169999999999999</v>
      </c>
      <c r="AK57" s="227">
        <f>AVERAGE(AI57:AJ57)</f>
        <v>2.02</v>
      </c>
      <c r="AL57" s="357">
        <f>STDEV(AI57:AJ57)</f>
        <v>4.2426406871194462E-3</v>
      </c>
      <c r="AM57" s="356">
        <v>1.9</v>
      </c>
      <c r="AN57" s="356">
        <v>2.3109999999999999</v>
      </c>
      <c r="AO57" s="357">
        <f>AVERAGE(AM57:AN57)</f>
        <v>2.1055000000000001</v>
      </c>
      <c r="AP57" s="358">
        <f>STDEV(AM57:AN57)</f>
        <v>0.29062088706767109</v>
      </c>
      <c r="AQ57" s="355">
        <v>3.407</v>
      </c>
      <c r="AR57" s="356">
        <v>3.1829999999999998</v>
      </c>
      <c r="AS57" s="357">
        <f>AVERAGE(AQ57:AR57)</f>
        <v>3.2949999999999999</v>
      </c>
      <c r="AT57" s="357">
        <f>STDEV(AQ57:AR57)</f>
        <v>0.15839191898578678</v>
      </c>
      <c r="AU57" s="356">
        <v>2.7389999999999999</v>
      </c>
      <c r="AV57" s="356">
        <v>2.6469999999999998</v>
      </c>
      <c r="AW57" s="357">
        <f>AVERAGE(AU57:AV57)</f>
        <v>2.6929999999999996</v>
      </c>
      <c r="AX57" s="357">
        <f>STDEV(AU57:AV57)</f>
        <v>6.5053823869162433E-2</v>
      </c>
      <c r="AY57" s="355">
        <v>2.3780000000000001</v>
      </c>
      <c r="AZ57" s="356">
        <v>2.2530000000000001</v>
      </c>
      <c r="BA57" s="357">
        <f>AVERAGE(AY57:AZ57)</f>
        <v>2.3155000000000001</v>
      </c>
      <c r="BB57" s="357">
        <f>STDEV(AY57:AZ57)</f>
        <v>8.8388347648318447E-2</v>
      </c>
      <c r="BC57" s="356">
        <v>2.226</v>
      </c>
      <c r="BD57" s="356">
        <v>2.4569999999999999</v>
      </c>
      <c r="BE57" s="227">
        <f>AVERAGE(BC57:BD57)</f>
        <v>2.3414999999999999</v>
      </c>
      <c r="BF57" s="358">
        <f>STDEV(BC57:BD57)</f>
        <v>0.1633416664540924</v>
      </c>
      <c r="BG57" s="115">
        <v>4.37</v>
      </c>
      <c r="BH57" s="117">
        <v>5.2709999999999999</v>
      </c>
      <c r="BI57" s="164">
        <f>AVERAGE(BG57:BH57)</f>
        <v>4.8205</v>
      </c>
      <c r="BJ57" s="164">
        <f>STDEV(BG57:BH57)</f>
        <v>0.6371032098490792</v>
      </c>
      <c r="BK57" s="117">
        <v>4.0190000000000001</v>
      </c>
      <c r="BL57" s="117">
        <v>5.851</v>
      </c>
      <c r="BM57" s="164">
        <f>AVERAGE(BK57:BL57)</f>
        <v>4.9350000000000005</v>
      </c>
      <c r="BN57" s="336">
        <f>STDEV(BK57:BL57)</f>
        <v>1.2954196231337491</v>
      </c>
      <c r="BO57" s="115">
        <v>2.706</v>
      </c>
      <c r="BP57" s="284">
        <v>3.9449999999999998</v>
      </c>
      <c r="BQ57" s="3"/>
    </row>
    <row r="58" spans="1:69" ht="12.75" x14ac:dyDescent="0.2">
      <c r="B58" s="241"/>
      <c r="J58" s="16"/>
      <c r="R58" s="16"/>
      <c r="Z58" s="16"/>
      <c r="AI58" s="61"/>
      <c r="AQ58" s="61"/>
      <c r="AY58" s="61"/>
      <c r="BG58" s="61"/>
      <c r="BO58" s="61"/>
      <c r="BP58" s="16"/>
    </row>
    <row r="59" spans="1:69" ht="12.75" x14ac:dyDescent="0.2">
      <c r="B59" s="241"/>
      <c r="J59" s="16"/>
      <c r="R59" s="16"/>
      <c r="Z59" s="16"/>
      <c r="AI59" s="61"/>
      <c r="AQ59" s="61"/>
      <c r="AY59" s="61"/>
      <c r="BG59" s="61"/>
      <c r="BO59" s="61"/>
      <c r="BP59" s="16"/>
    </row>
    <row r="60" spans="1:69" ht="12.75" x14ac:dyDescent="0.2">
      <c r="B60" s="241"/>
      <c r="J60" s="16"/>
      <c r="R60" s="16"/>
      <c r="Z60" s="16"/>
      <c r="AI60" s="61"/>
      <c r="AQ60" s="61"/>
      <c r="AY60" s="61"/>
      <c r="BG60" s="61"/>
      <c r="BO60" s="61"/>
      <c r="BP60" s="16"/>
    </row>
    <row r="61" spans="1:69" ht="12.75" x14ac:dyDescent="0.2">
      <c r="B61" s="241"/>
      <c r="J61" s="16"/>
      <c r="R61" s="16"/>
      <c r="Z61" s="16"/>
      <c r="AI61" s="61"/>
      <c r="AQ61" s="61"/>
      <c r="AY61" s="61"/>
      <c r="BG61" s="61"/>
      <c r="BO61" s="61"/>
      <c r="BP61" s="16"/>
    </row>
    <row r="62" spans="1:69" ht="12.75" x14ac:dyDescent="0.2">
      <c r="B62" s="241"/>
      <c r="J62" s="16"/>
      <c r="R62" s="16"/>
      <c r="Z62" s="16"/>
      <c r="AI62" s="61"/>
      <c r="AQ62" s="61"/>
      <c r="AY62" s="61"/>
      <c r="BG62" s="61"/>
      <c r="BO62" s="61"/>
      <c r="BP62" s="16"/>
    </row>
    <row r="63" spans="1:69" ht="12.75" x14ac:dyDescent="0.2">
      <c r="B63" s="241"/>
      <c r="J63" s="16"/>
      <c r="R63" s="16"/>
      <c r="Z63" s="16"/>
      <c r="AI63" s="61"/>
      <c r="AQ63" s="61"/>
      <c r="AY63" s="61"/>
      <c r="BG63" s="61"/>
      <c r="BO63" s="61"/>
      <c r="BP63" s="16"/>
    </row>
    <row r="64" spans="1:69" ht="12.75" x14ac:dyDescent="0.2">
      <c r="B64" s="241"/>
      <c r="J64" s="16"/>
      <c r="R64" s="16"/>
      <c r="Z64" s="16"/>
      <c r="AI64" s="61"/>
      <c r="AQ64" s="61"/>
      <c r="AY64" s="61"/>
      <c r="BG64" s="61"/>
      <c r="BO64" s="61"/>
      <c r="BP64" s="16"/>
    </row>
    <row r="65" spans="2:68" ht="12.75" x14ac:dyDescent="0.2">
      <c r="B65" s="241"/>
      <c r="J65" s="16"/>
      <c r="R65" s="16"/>
      <c r="Z65" s="16"/>
      <c r="AI65" s="61"/>
      <c r="AQ65" s="61"/>
      <c r="AY65" s="61"/>
      <c r="BG65" s="61"/>
      <c r="BO65" s="61"/>
      <c r="BP65" s="16"/>
    </row>
    <row r="66" spans="2:68" ht="12.75" x14ac:dyDescent="0.2">
      <c r="B66" s="241"/>
      <c r="J66" s="16"/>
      <c r="R66" s="16"/>
      <c r="Z66" s="16"/>
      <c r="AI66" s="61"/>
      <c r="AQ66" s="61"/>
      <c r="AY66" s="61"/>
      <c r="BG66" s="61"/>
      <c r="BO66" s="61"/>
      <c r="BP66" s="16"/>
    </row>
    <row r="67" spans="2:68" ht="12.75" x14ac:dyDescent="0.2">
      <c r="B67" s="241"/>
      <c r="J67" s="16"/>
      <c r="R67" s="16"/>
      <c r="Z67" s="16"/>
      <c r="AI67" s="61"/>
      <c r="AQ67" s="61"/>
      <c r="AY67" s="61"/>
      <c r="BG67" s="61"/>
      <c r="BO67" s="61"/>
      <c r="BP67" s="16"/>
    </row>
    <row r="68" spans="2:68" ht="12.75" x14ac:dyDescent="0.2">
      <c r="B68" s="241"/>
      <c r="J68" s="16"/>
      <c r="R68" s="16"/>
      <c r="Z68" s="16"/>
      <c r="AI68" s="61"/>
      <c r="AQ68" s="61"/>
      <c r="AY68" s="61"/>
      <c r="BG68" s="61"/>
      <c r="BO68" s="61"/>
      <c r="BP68" s="16"/>
    </row>
    <row r="69" spans="2:68" ht="12.75" x14ac:dyDescent="0.2">
      <c r="B69" s="241"/>
      <c r="J69" s="16"/>
      <c r="R69" s="16"/>
      <c r="Z69" s="16"/>
      <c r="AI69" s="61"/>
      <c r="AQ69" s="61"/>
      <c r="AY69" s="61"/>
      <c r="BG69" s="61"/>
      <c r="BO69" s="61"/>
      <c r="BP69" s="16"/>
    </row>
    <row r="70" spans="2:68" ht="12.75" x14ac:dyDescent="0.2">
      <c r="B70" s="241"/>
      <c r="J70" s="16"/>
      <c r="R70" s="16"/>
      <c r="Z70" s="16"/>
      <c r="AI70" s="61"/>
      <c r="AQ70" s="61"/>
      <c r="AY70" s="61"/>
      <c r="BG70" s="61"/>
      <c r="BO70" s="61"/>
      <c r="BP70" s="16"/>
    </row>
    <row r="71" spans="2:68" ht="12.75" x14ac:dyDescent="0.2">
      <c r="B71" s="241"/>
      <c r="J71" s="16"/>
      <c r="R71" s="16"/>
      <c r="Z71" s="16"/>
      <c r="AI71" s="61"/>
      <c r="AQ71" s="61"/>
      <c r="AY71" s="61"/>
      <c r="BG71" s="61"/>
      <c r="BO71" s="61"/>
      <c r="BP71" s="16"/>
    </row>
    <row r="72" spans="2:68" ht="12.75" x14ac:dyDescent="0.2">
      <c r="B72" s="241"/>
      <c r="J72" s="16"/>
      <c r="R72" s="16"/>
      <c r="Z72" s="16"/>
      <c r="AI72" s="61"/>
      <c r="AQ72" s="61"/>
      <c r="AY72" s="61"/>
      <c r="BG72" s="61"/>
      <c r="BO72" s="61"/>
      <c r="BP72" s="16"/>
    </row>
    <row r="73" spans="2:68" ht="12.75" x14ac:dyDescent="0.2">
      <c r="B73" s="241"/>
      <c r="J73" s="16"/>
      <c r="R73" s="16"/>
      <c r="Z73" s="16"/>
      <c r="AI73" s="61"/>
      <c r="AQ73" s="61"/>
      <c r="AY73" s="61"/>
      <c r="BG73" s="61"/>
      <c r="BO73" s="61"/>
      <c r="BP73" s="16"/>
    </row>
    <row r="74" spans="2:68" ht="12.75" x14ac:dyDescent="0.2">
      <c r="B74" s="241"/>
      <c r="J74" s="16"/>
      <c r="R74" s="16"/>
      <c r="Z74" s="16"/>
      <c r="AI74" s="61"/>
      <c r="AQ74" s="61"/>
      <c r="AY74" s="61"/>
      <c r="BG74" s="61"/>
      <c r="BO74" s="61"/>
      <c r="BP74" s="16"/>
    </row>
    <row r="75" spans="2:68" ht="12.75" x14ac:dyDescent="0.2">
      <c r="B75" s="241"/>
      <c r="J75" s="16"/>
      <c r="R75" s="16"/>
      <c r="Z75" s="16"/>
      <c r="AI75" s="61"/>
      <c r="AQ75" s="61"/>
      <c r="AY75" s="61"/>
      <c r="BG75" s="61"/>
      <c r="BO75" s="61"/>
      <c r="BP75" s="16"/>
    </row>
    <row r="76" spans="2:68" ht="12.75" x14ac:dyDescent="0.2">
      <c r="B76" s="241"/>
      <c r="J76" s="16"/>
      <c r="R76" s="16"/>
      <c r="Z76" s="16"/>
      <c r="AI76" s="61"/>
      <c r="AQ76" s="61"/>
      <c r="AY76" s="61"/>
      <c r="BG76" s="61"/>
      <c r="BO76" s="61"/>
      <c r="BP76" s="16"/>
    </row>
    <row r="77" spans="2:68" ht="12.75" x14ac:dyDescent="0.2">
      <c r="B77" s="241"/>
      <c r="J77" s="16"/>
      <c r="R77" s="16"/>
      <c r="Z77" s="16"/>
      <c r="AI77" s="61"/>
      <c r="AQ77" s="61"/>
      <c r="AY77" s="61"/>
      <c r="BG77" s="61"/>
      <c r="BO77" s="61"/>
      <c r="BP77" s="16"/>
    </row>
    <row r="78" spans="2:68" ht="12.75" x14ac:dyDescent="0.2">
      <c r="B78" s="241"/>
      <c r="J78" s="16"/>
      <c r="R78" s="16"/>
      <c r="Z78" s="16"/>
      <c r="AI78" s="61"/>
      <c r="AQ78" s="61"/>
      <c r="AY78" s="61"/>
      <c r="BG78" s="61"/>
      <c r="BO78" s="61"/>
      <c r="BP78" s="16"/>
    </row>
    <row r="79" spans="2:68" ht="12.75" x14ac:dyDescent="0.2">
      <c r="B79" s="241"/>
      <c r="J79" s="16"/>
      <c r="R79" s="16"/>
      <c r="Z79" s="16"/>
      <c r="AI79" s="61"/>
      <c r="AQ79" s="61"/>
      <c r="AY79" s="61"/>
      <c r="BG79" s="61"/>
      <c r="BO79" s="61"/>
      <c r="BP79" s="16"/>
    </row>
    <row r="80" spans="2:68" ht="12.75" x14ac:dyDescent="0.2">
      <c r="B80" s="241"/>
      <c r="J80" s="16"/>
      <c r="R80" s="16"/>
      <c r="Z80" s="16"/>
      <c r="AI80" s="61"/>
      <c r="AQ80" s="61"/>
      <c r="AY80" s="61"/>
      <c r="BG80" s="61"/>
      <c r="BO80" s="61"/>
      <c r="BP80" s="16"/>
    </row>
    <row r="81" spans="2:68" ht="12.75" x14ac:dyDescent="0.2">
      <c r="B81" s="241"/>
      <c r="J81" s="16"/>
      <c r="R81" s="16"/>
      <c r="Z81" s="16"/>
      <c r="AI81" s="61"/>
      <c r="AQ81" s="61"/>
      <c r="AY81" s="61"/>
      <c r="BG81" s="61"/>
      <c r="BO81" s="61"/>
      <c r="BP81" s="16"/>
    </row>
    <row r="82" spans="2:68" ht="12.75" x14ac:dyDescent="0.2">
      <c r="B82" s="241"/>
      <c r="J82" s="16"/>
      <c r="R82" s="16"/>
      <c r="Z82" s="16"/>
      <c r="AI82" s="61"/>
      <c r="AQ82" s="61"/>
      <c r="AY82" s="61"/>
      <c r="BG82" s="61"/>
      <c r="BO82" s="61"/>
      <c r="BP82" s="16"/>
    </row>
    <row r="83" spans="2:68" ht="12.75" x14ac:dyDescent="0.2">
      <c r="B83" s="241"/>
      <c r="J83" s="16"/>
      <c r="R83" s="16"/>
      <c r="Z83" s="16"/>
      <c r="AI83" s="61"/>
      <c r="AQ83" s="61"/>
      <c r="AY83" s="61"/>
      <c r="BG83" s="61"/>
      <c r="BO83" s="61"/>
      <c r="BP83" s="16"/>
    </row>
    <row r="84" spans="2:68" ht="12.75" x14ac:dyDescent="0.2">
      <c r="B84" s="241"/>
      <c r="J84" s="16"/>
      <c r="R84" s="16"/>
      <c r="Z84" s="16"/>
      <c r="AI84" s="61"/>
      <c r="AQ84" s="61"/>
      <c r="AY84" s="61"/>
      <c r="BG84" s="61"/>
      <c r="BO84" s="61"/>
      <c r="BP84" s="16"/>
    </row>
    <row r="85" spans="2:68" ht="12.75" x14ac:dyDescent="0.2">
      <c r="B85" s="241"/>
      <c r="J85" s="16"/>
      <c r="R85" s="16"/>
      <c r="Z85" s="16"/>
      <c r="AI85" s="61"/>
      <c r="AQ85" s="61"/>
      <c r="AY85" s="61"/>
      <c r="BG85" s="61"/>
      <c r="BO85" s="61"/>
      <c r="BP85" s="16"/>
    </row>
    <row r="86" spans="2:68" ht="12.75" x14ac:dyDescent="0.2">
      <c r="B86" s="241"/>
      <c r="J86" s="16"/>
      <c r="R86" s="16"/>
      <c r="Z86" s="16"/>
      <c r="AI86" s="61"/>
      <c r="AQ86" s="61"/>
      <c r="AY86" s="61"/>
      <c r="BG86" s="61"/>
      <c r="BO86" s="61"/>
      <c r="BP86" s="16"/>
    </row>
    <row r="87" spans="2:68" ht="12.75" x14ac:dyDescent="0.2">
      <c r="B87" s="241"/>
      <c r="J87" s="16"/>
      <c r="R87" s="16"/>
      <c r="Z87" s="16"/>
      <c r="AI87" s="61"/>
      <c r="AQ87" s="61"/>
      <c r="AY87" s="61"/>
      <c r="BG87" s="61"/>
      <c r="BO87" s="61"/>
      <c r="BP87" s="16"/>
    </row>
    <row r="88" spans="2:68" ht="12.75" x14ac:dyDescent="0.2">
      <c r="B88" s="241"/>
      <c r="J88" s="16"/>
      <c r="R88" s="16"/>
      <c r="Z88" s="16"/>
      <c r="AI88" s="61"/>
      <c r="AQ88" s="61"/>
      <c r="AY88" s="61"/>
      <c r="BG88" s="61"/>
      <c r="BO88" s="61"/>
      <c r="BP88" s="16"/>
    </row>
    <row r="89" spans="2:68" ht="12.75" x14ac:dyDescent="0.2">
      <c r="B89" s="241"/>
      <c r="J89" s="16"/>
      <c r="R89" s="16"/>
      <c r="Z89" s="16"/>
      <c r="AI89" s="61"/>
      <c r="AQ89" s="61"/>
      <c r="AY89" s="61"/>
      <c r="BG89" s="61"/>
      <c r="BO89" s="61"/>
      <c r="BP89" s="16"/>
    </row>
    <row r="90" spans="2:68" ht="12.75" x14ac:dyDescent="0.2">
      <c r="B90" s="241"/>
      <c r="J90" s="16"/>
      <c r="R90" s="16"/>
      <c r="Z90" s="16"/>
      <c r="AI90" s="61"/>
      <c r="AQ90" s="61"/>
      <c r="AY90" s="61"/>
      <c r="BG90" s="61"/>
      <c r="BO90" s="61"/>
      <c r="BP90" s="16"/>
    </row>
    <row r="91" spans="2:68" ht="12.75" x14ac:dyDescent="0.2">
      <c r="B91" s="241"/>
      <c r="J91" s="16"/>
      <c r="R91" s="16"/>
      <c r="Z91" s="16"/>
      <c r="AI91" s="61"/>
      <c r="AQ91" s="61"/>
      <c r="AY91" s="61"/>
      <c r="BG91" s="61"/>
      <c r="BO91" s="61"/>
      <c r="BP91" s="16"/>
    </row>
    <row r="92" spans="2:68" ht="12.75" x14ac:dyDescent="0.2">
      <c r="B92" s="241"/>
      <c r="J92" s="16"/>
      <c r="R92" s="16"/>
      <c r="Z92" s="16"/>
      <c r="AI92" s="61"/>
      <c r="AQ92" s="61"/>
      <c r="AY92" s="61"/>
      <c r="BG92" s="61"/>
      <c r="BO92" s="61"/>
      <c r="BP92" s="16"/>
    </row>
    <row r="93" spans="2:68" ht="12.75" x14ac:dyDescent="0.2">
      <c r="B93" s="241"/>
      <c r="J93" s="16"/>
      <c r="R93" s="16"/>
      <c r="Z93" s="16"/>
      <c r="AI93" s="61"/>
      <c r="AQ93" s="61"/>
      <c r="AY93" s="61"/>
      <c r="BG93" s="61"/>
      <c r="BO93" s="61"/>
      <c r="BP93" s="16"/>
    </row>
    <row r="94" spans="2:68" ht="12.75" x14ac:dyDescent="0.2">
      <c r="B94" s="241"/>
      <c r="J94" s="16"/>
      <c r="R94" s="16"/>
      <c r="Z94" s="16"/>
      <c r="AI94" s="61"/>
      <c r="AQ94" s="61"/>
      <c r="AY94" s="61"/>
      <c r="BG94" s="61"/>
      <c r="BO94" s="61"/>
      <c r="BP94" s="16"/>
    </row>
    <row r="95" spans="2:68" ht="12.75" x14ac:dyDescent="0.2">
      <c r="B95" s="241"/>
      <c r="J95" s="16"/>
      <c r="R95" s="16"/>
      <c r="Z95" s="16"/>
      <c r="AI95" s="61"/>
      <c r="AQ95" s="61"/>
      <c r="AY95" s="61"/>
      <c r="BG95" s="61"/>
      <c r="BO95" s="61"/>
      <c r="BP95" s="16"/>
    </row>
    <row r="96" spans="2:68" ht="12.75" x14ac:dyDescent="0.2">
      <c r="B96" s="241"/>
      <c r="J96" s="16"/>
      <c r="R96" s="16"/>
      <c r="Z96" s="16"/>
      <c r="AI96" s="61"/>
      <c r="AQ96" s="61"/>
      <c r="AY96" s="61"/>
      <c r="BG96" s="61"/>
      <c r="BO96" s="61"/>
      <c r="BP96" s="16"/>
    </row>
    <row r="97" spans="2:68" ht="12.75" x14ac:dyDescent="0.2">
      <c r="B97" s="241"/>
      <c r="J97" s="16"/>
      <c r="R97" s="16"/>
      <c r="Z97" s="16"/>
      <c r="AI97" s="61"/>
      <c r="AQ97" s="61"/>
      <c r="AY97" s="61"/>
      <c r="BG97" s="61"/>
      <c r="BO97" s="61"/>
      <c r="BP97" s="16"/>
    </row>
    <row r="98" spans="2:68" ht="12.75" x14ac:dyDescent="0.2">
      <c r="B98" s="241"/>
      <c r="J98" s="16"/>
      <c r="R98" s="16"/>
      <c r="Z98" s="16"/>
      <c r="AI98" s="61"/>
      <c r="AQ98" s="61"/>
      <c r="AY98" s="61"/>
      <c r="BG98" s="61"/>
      <c r="BO98" s="61"/>
      <c r="BP98" s="16"/>
    </row>
    <row r="99" spans="2:68" ht="12.75" x14ac:dyDescent="0.2">
      <c r="B99" s="241"/>
      <c r="J99" s="16"/>
      <c r="R99" s="16"/>
      <c r="Z99" s="16"/>
      <c r="AI99" s="61"/>
      <c r="AQ99" s="61"/>
      <c r="AY99" s="61"/>
      <c r="BG99" s="61"/>
      <c r="BO99" s="61"/>
      <c r="BP99" s="16"/>
    </row>
    <row r="100" spans="2:68" ht="12.75" x14ac:dyDescent="0.2">
      <c r="B100" s="241"/>
      <c r="J100" s="16"/>
      <c r="R100" s="16"/>
      <c r="Z100" s="16"/>
      <c r="AI100" s="61"/>
      <c r="AQ100" s="61"/>
      <c r="AY100" s="61"/>
      <c r="BG100" s="61"/>
      <c r="BO100" s="61"/>
      <c r="BP100" s="16"/>
    </row>
    <row r="101" spans="2:68" ht="12.75" x14ac:dyDescent="0.2">
      <c r="B101" s="241"/>
      <c r="J101" s="16"/>
      <c r="R101" s="16"/>
      <c r="Z101" s="16"/>
      <c r="AI101" s="61"/>
      <c r="AQ101" s="61"/>
      <c r="AY101" s="61"/>
      <c r="BG101" s="61"/>
      <c r="BO101" s="61"/>
      <c r="BP101" s="16"/>
    </row>
    <row r="102" spans="2:68" ht="12.75" x14ac:dyDescent="0.2">
      <c r="B102" s="241"/>
      <c r="J102" s="16"/>
      <c r="R102" s="16"/>
      <c r="Z102" s="16"/>
      <c r="AI102" s="61"/>
      <c r="AQ102" s="61"/>
      <c r="AY102" s="61"/>
      <c r="BG102" s="61"/>
      <c r="BO102" s="61"/>
      <c r="BP102" s="16"/>
    </row>
    <row r="103" spans="2:68" ht="12.75" x14ac:dyDescent="0.2">
      <c r="B103" s="241"/>
      <c r="J103" s="16"/>
      <c r="R103" s="16"/>
      <c r="Z103" s="16"/>
      <c r="AI103" s="61"/>
      <c r="AQ103" s="61"/>
      <c r="AY103" s="61"/>
      <c r="BG103" s="61"/>
      <c r="BO103" s="61"/>
      <c r="BP103" s="16"/>
    </row>
    <row r="104" spans="2:68" ht="12.75" x14ac:dyDescent="0.2">
      <c r="B104" s="241"/>
      <c r="J104" s="16"/>
      <c r="R104" s="16"/>
      <c r="Z104" s="16"/>
      <c r="AI104" s="61"/>
      <c r="AQ104" s="61"/>
      <c r="AY104" s="61"/>
      <c r="BG104" s="61"/>
      <c r="BO104" s="61"/>
      <c r="BP104" s="16"/>
    </row>
    <row r="105" spans="2:68" ht="12.75" x14ac:dyDescent="0.2">
      <c r="B105" s="241"/>
      <c r="J105" s="16"/>
      <c r="R105" s="16"/>
      <c r="Z105" s="16"/>
      <c r="AI105" s="61"/>
      <c r="AQ105" s="61"/>
      <c r="AY105" s="61"/>
      <c r="BG105" s="61"/>
      <c r="BO105" s="61"/>
      <c r="BP105" s="16"/>
    </row>
    <row r="106" spans="2:68" ht="12.75" x14ac:dyDescent="0.2">
      <c r="B106" s="241"/>
      <c r="J106" s="16"/>
      <c r="R106" s="16"/>
      <c r="Z106" s="16"/>
      <c r="AI106" s="61"/>
      <c r="AQ106" s="61"/>
      <c r="AY106" s="61"/>
      <c r="BG106" s="61"/>
      <c r="BO106" s="61"/>
      <c r="BP106" s="16"/>
    </row>
    <row r="107" spans="2:68" ht="12.75" x14ac:dyDescent="0.2">
      <c r="B107" s="241"/>
      <c r="J107" s="16"/>
      <c r="R107" s="16"/>
      <c r="Z107" s="16"/>
      <c r="AI107" s="61"/>
      <c r="AQ107" s="61"/>
      <c r="AY107" s="61"/>
      <c r="BG107" s="61"/>
      <c r="BO107" s="61"/>
      <c r="BP107" s="16"/>
    </row>
    <row r="108" spans="2:68" ht="12.75" x14ac:dyDescent="0.2">
      <c r="B108" s="241"/>
      <c r="J108" s="16"/>
      <c r="R108" s="16"/>
      <c r="Z108" s="16"/>
      <c r="AI108" s="61"/>
      <c r="AQ108" s="61"/>
      <c r="AY108" s="61"/>
      <c r="BG108" s="61"/>
      <c r="BO108" s="61"/>
      <c r="BP108" s="16"/>
    </row>
    <row r="109" spans="2:68" ht="12.75" x14ac:dyDescent="0.2">
      <c r="B109" s="241"/>
      <c r="J109" s="16"/>
      <c r="R109" s="16"/>
      <c r="Z109" s="16"/>
      <c r="AI109" s="61"/>
      <c r="AQ109" s="61"/>
      <c r="AY109" s="61"/>
      <c r="BG109" s="61"/>
      <c r="BO109" s="61"/>
      <c r="BP109" s="16"/>
    </row>
    <row r="110" spans="2:68" ht="12.75" x14ac:dyDescent="0.2">
      <c r="B110" s="241"/>
      <c r="J110" s="16"/>
      <c r="R110" s="16"/>
      <c r="Z110" s="16"/>
      <c r="AI110" s="61"/>
      <c r="AQ110" s="61"/>
      <c r="AY110" s="61"/>
      <c r="BG110" s="61"/>
      <c r="BO110" s="61"/>
      <c r="BP110" s="16"/>
    </row>
    <row r="111" spans="2:68" ht="12.75" x14ac:dyDescent="0.2">
      <c r="B111" s="241"/>
      <c r="J111" s="16"/>
      <c r="R111" s="16"/>
      <c r="Z111" s="16"/>
      <c r="AI111" s="61"/>
      <c r="AQ111" s="61"/>
      <c r="AY111" s="61"/>
      <c r="BG111" s="61"/>
      <c r="BO111" s="61"/>
      <c r="BP111" s="16"/>
    </row>
    <row r="112" spans="2:68" ht="12.75" x14ac:dyDescent="0.2">
      <c r="B112" s="241"/>
      <c r="J112" s="16"/>
      <c r="R112" s="16"/>
      <c r="Z112" s="16"/>
      <c r="AI112" s="61"/>
      <c r="AQ112" s="61"/>
      <c r="AY112" s="61"/>
      <c r="BG112" s="61"/>
      <c r="BO112" s="61"/>
      <c r="BP112" s="16"/>
    </row>
    <row r="113" spans="2:68" ht="12.75" x14ac:dyDescent="0.2">
      <c r="B113" s="241"/>
      <c r="J113" s="16"/>
      <c r="R113" s="16"/>
      <c r="Z113" s="16"/>
      <c r="AI113" s="61"/>
      <c r="AQ113" s="61"/>
      <c r="AY113" s="61"/>
      <c r="BG113" s="61"/>
      <c r="BO113" s="61"/>
      <c r="BP113" s="16"/>
    </row>
    <row r="114" spans="2:68" ht="12.75" x14ac:dyDescent="0.2">
      <c r="B114" s="241"/>
      <c r="J114" s="16"/>
      <c r="R114" s="16"/>
      <c r="Z114" s="16"/>
      <c r="AI114" s="61"/>
      <c r="AQ114" s="61"/>
      <c r="AY114" s="61"/>
      <c r="BG114" s="61"/>
      <c r="BO114" s="61"/>
      <c r="BP114" s="16"/>
    </row>
    <row r="115" spans="2:68" ht="12.75" x14ac:dyDescent="0.2">
      <c r="B115" s="241"/>
      <c r="J115" s="16"/>
      <c r="R115" s="16"/>
      <c r="Z115" s="16"/>
      <c r="AI115" s="61"/>
      <c r="AQ115" s="61"/>
      <c r="AY115" s="61"/>
      <c r="BG115" s="61"/>
      <c r="BO115" s="61"/>
      <c r="BP115" s="16"/>
    </row>
    <row r="116" spans="2:68" ht="12.75" x14ac:dyDescent="0.2">
      <c r="B116" s="241"/>
      <c r="J116" s="16"/>
      <c r="R116" s="16"/>
      <c r="Z116" s="16"/>
      <c r="AI116" s="61"/>
      <c r="AQ116" s="61"/>
      <c r="AY116" s="61"/>
      <c r="BG116" s="61"/>
      <c r="BO116" s="61"/>
      <c r="BP116" s="16"/>
    </row>
    <row r="117" spans="2:68" ht="12.75" x14ac:dyDescent="0.2">
      <c r="B117" s="241"/>
      <c r="J117" s="16"/>
      <c r="R117" s="16"/>
      <c r="Z117" s="16"/>
      <c r="AI117" s="61"/>
      <c r="AQ117" s="61"/>
      <c r="AY117" s="61"/>
      <c r="BG117" s="61"/>
      <c r="BO117" s="61"/>
      <c r="BP117" s="16"/>
    </row>
    <row r="118" spans="2:68" ht="12.75" x14ac:dyDescent="0.2">
      <c r="B118" s="241"/>
      <c r="J118" s="16"/>
      <c r="R118" s="16"/>
      <c r="Z118" s="16"/>
      <c r="AI118" s="61"/>
      <c r="AQ118" s="61"/>
      <c r="AY118" s="61"/>
      <c r="BG118" s="61"/>
      <c r="BO118" s="61"/>
      <c r="BP118" s="16"/>
    </row>
    <row r="119" spans="2:68" ht="12.75" x14ac:dyDescent="0.2">
      <c r="B119" s="241"/>
      <c r="J119" s="16"/>
      <c r="R119" s="16"/>
      <c r="Z119" s="16"/>
      <c r="AI119" s="61"/>
      <c r="AQ119" s="61"/>
      <c r="AY119" s="61"/>
      <c r="BG119" s="61"/>
      <c r="BO119" s="61"/>
      <c r="BP119" s="16"/>
    </row>
    <row r="120" spans="2:68" ht="12.75" x14ac:dyDescent="0.2">
      <c r="B120" s="241"/>
      <c r="J120" s="16"/>
      <c r="R120" s="16"/>
      <c r="Z120" s="16"/>
      <c r="AI120" s="61"/>
      <c r="AQ120" s="61"/>
      <c r="AY120" s="61"/>
      <c r="BG120" s="61"/>
      <c r="BO120" s="61"/>
      <c r="BP120" s="16"/>
    </row>
    <row r="121" spans="2:68" ht="12.75" x14ac:dyDescent="0.2">
      <c r="B121" s="241"/>
      <c r="J121" s="16"/>
      <c r="R121" s="16"/>
      <c r="Z121" s="16"/>
      <c r="AI121" s="61"/>
      <c r="AQ121" s="61"/>
      <c r="AY121" s="61"/>
      <c r="BG121" s="61"/>
      <c r="BO121" s="61"/>
      <c r="BP121" s="16"/>
    </row>
    <row r="122" spans="2:68" ht="12.75" x14ac:dyDescent="0.2">
      <c r="B122" s="241"/>
      <c r="J122" s="16"/>
      <c r="R122" s="16"/>
      <c r="Z122" s="16"/>
      <c r="AI122" s="61"/>
      <c r="AQ122" s="61"/>
      <c r="AY122" s="61"/>
      <c r="BG122" s="61"/>
      <c r="BO122" s="61"/>
      <c r="BP122" s="16"/>
    </row>
    <row r="123" spans="2:68" ht="12.75" x14ac:dyDescent="0.2">
      <c r="B123" s="241"/>
      <c r="J123" s="16"/>
      <c r="R123" s="16"/>
      <c r="Z123" s="16"/>
      <c r="AI123" s="61"/>
      <c r="AQ123" s="61"/>
      <c r="AY123" s="61"/>
      <c r="BG123" s="61"/>
      <c r="BO123" s="61"/>
      <c r="BP123" s="16"/>
    </row>
    <row r="124" spans="2:68" ht="12.75" x14ac:dyDescent="0.2">
      <c r="B124" s="241"/>
      <c r="J124" s="16"/>
      <c r="R124" s="16"/>
      <c r="Z124" s="16"/>
      <c r="AI124" s="61"/>
      <c r="AQ124" s="61"/>
      <c r="AY124" s="61"/>
      <c r="BG124" s="61"/>
      <c r="BO124" s="61"/>
      <c r="BP124" s="16"/>
    </row>
    <row r="125" spans="2:68" ht="12.75" x14ac:dyDescent="0.2">
      <c r="B125" s="241"/>
      <c r="J125" s="16"/>
      <c r="R125" s="16"/>
      <c r="Z125" s="16"/>
      <c r="AI125" s="61"/>
      <c r="AQ125" s="61"/>
      <c r="AY125" s="61"/>
      <c r="BG125" s="61"/>
      <c r="BO125" s="61"/>
      <c r="BP125" s="16"/>
    </row>
    <row r="126" spans="2:68" ht="12.75" x14ac:dyDescent="0.2">
      <c r="B126" s="241"/>
      <c r="J126" s="16"/>
      <c r="R126" s="16"/>
      <c r="Z126" s="16"/>
      <c r="AI126" s="61"/>
      <c r="AQ126" s="61"/>
      <c r="AY126" s="61"/>
      <c r="BG126" s="61"/>
      <c r="BO126" s="61"/>
      <c r="BP126" s="16"/>
    </row>
    <row r="127" spans="2:68" ht="12.75" x14ac:dyDescent="0.2">
      <c r="B127" s="241"/>
      <c r="J127" s="16"/>
      <c r="R127" s="16"/>
      <c r="Z127" s="16"/>
      <c r="AI127" s="61"/>
      <c r="AQ127" s="61"/>
      <c r="AY127" s="61"/>
      <c r="BG127" s="61"/>
      <c r="BO127" s="61"/>
      <c r="BP127" s="16"/>
    </row>
    <row r="128" spans="2:68" ht="12.75" x14ac:dyDescent="0.2">
      <c r="B128" s="241"/>
      <c r="J128" s="16"/>
      <c r="R128" s="16"/>
      <c r="Z128" s="16"/>
      <c r="AI128" s="61"/>
      <c r="AQ128" s="61"/>
      <c r="AY128" s="61"/>
      <c r="BG128" s="61"/>
      <c r="BO128" s="61"/>
      <c r="BP128" s="16"/>
    </row>
    <row r="129" spans="2:68" ht="12.75" x14ac:dyDescent="0.2">
      <c r="B129" s="241"/>
      <c r="J129" s="16"/>
      <c r="R129" s="16"/>
      <c r="Z129" s="16"/>
      <c r="AI129" s="61"/>
      <c r="AQ129" s="61"/>
      <c r="AY129" s="61"/>
      <c r="BG129" s="61"/>
      <c r="BO129" s="61"/>
      <c r="BP129" s="16"/>
    </row>
    <row r="130" spans="2:68" ht="12.75" x14ac:dyDescent="0.2">
      <c r="B130" s="241"/>
      <c r="J130" s="16"/>
      <c r="R130" s="16"/>
      <c r="Z130" s="16"/>
      <c r="AI130" s="61"/>
      <c r="AQ130" s="61"/>
      <c r="AY130" s="61"/>
      <c r="BG130" s="61"/>
      <c r="BO130" s="61"/>
      <c r="BP130" s="16"/>
    </row>
    <row r="131" spans="2:68" ht="12.75" x14ac:dyDescent="0.2">
      <c r="B131" s="241"/>
      <c r="J131" s="16"/>
      <c r="R131" s="16"/>
      <c r="Z131" s="16"/>
      <c r="AI131" s="61"/>
      <c r="AQ131" s="61"/>
      <c r="AY131" s="61"/>
      <c r="BG131" s="61"/>
      <c r="BO131" s="61"/>
      <c r="BP131" s="16"/>
    </row>
    <row r="132" spans="2:68" ht="12.75" x14ac:dyDescent="0.2">
      <c r="B132" s="241"/>
      <c r="J132" s="16"/>
      <c r="R132" s="16"/>
      <c r="Z132" s="16"/>
      <c r="AI132" s="61"/>
      <c r="AQ132" s="61"/>
      <c r="AY132" s="61"/>
      <c r="BG132" s="61"/>
      <c r="BO132" s="61"/>
      <c r="BP132" s="16"/>
    </row>
    <row r="133" spans="2:68" ht="12.75" x14ac:dyDescent="0.2">
      <c r="B133" s="241"/>
      <c r="J133" s="16"/>
      <c r="R133" s="16"/>
      <c r="Z133" s="16"/>
      <c r="AI133" s="61"/>
      <c r="AQ133" s="61"/>
      <c r="AY133" s="61"/>
      <c r="BG133" s="61"/>
      <c r="BO133" s="61"/>
      <c r="BP133" s="16"/>
    </row>
    <row r="134" spans="2:68" ht="12.75" x14ac:dyDescent="0.2">
      <c r="B134" s="241"/>
      <c r="J134" s="16"/>
      <c r="R134" s="16"/>
      <c r="Z134" s="16"/>
      <c r="AI134" s="61"/>
      <c r="AQ134" s="61"/>
      <c r="AY134" s="61"/>
      <c r="BG134" s="61"/>
      <c r="BO134" s="61"/>
      <c r="BP134" s="16"/>
    </row>
    <row r="135" spans="2:68" ht="12.75" x14ac:dyDescent="0.2">
      <c r="B135" s="241"/>
      <c r="J135" s="16"/>
      <c r="R135" s="16"/>
      <c r="Z135" s="16"/>
      <c r="AI135" s="61"/>
      <c r="AQ135" s="61"/>
      <c r="AY135" s="61"/>
      <c r="BG135" s="61"/>
      <c r="BO135" s="61"/>
      <c r="BP135" s="16"/>
    </row>
    <row r="136" spans="2:68" ht="12.75" x14ac:dyDescent="0.2">
      <c r="B136" s="241"/>
      <c r="J136" s="16"/>
      <c r="R136" s="16"/>
      <c r="Z136" s="16"/>
      <c r="AI136" s="61"/>
      <c r="AQ136" s="61"/>
      <c r="AY136" s="61"/>
      <c r="BG136" s="61"/>
      <c r="BO136" s="61"/>
      <c r="BP136" s="16"/>
    </row>
    <row r="137" spans="2:68" ht="12.75" x14ac:dyDescent="0.2">
      <c r="B137" s="241"/>
      <c r="J137" s="16"/>
      <c r="R137" s="16"/>
      <c r="Z137" s="16"/>
      <c r="AI137" s="61"/>
      <c r="AQ137" s="61"/>
      <c r="AY137" s="61"/>
      <c r="BG137" s="61"/>
      <c r="BO137" s="61"/>
      <c r="BP137" s="16"/>
    </row>
    <row r="138" spans="2:68" ht="12.75" x14ac:dyDescent="0.2">
      <c r="B138" s="241"/>
      <c r="J138" s="16"/>
      <c r="R138" s="16"/>
      <c r="Z138" s="16"/>
      <c r="AI138" s="61"/>
      <c r="AQ138" s="61"/>
      <c r="AY138" s="61"/>
      <c r="BG138" s="61"/>
      <c r="BO138" s="61"/>
      <c r="BP138" s="16"/>
    </row>
    <row r="139" spans="2:68" ht="12.75" x14ac:dyDescent="0.2">
      <c r="B139" s="241"/>
      <c r="J139" s="16"/>
      <c r="R139" s="16"/>
      <c r="Z139" s="16"/>
      <c r="AI139" s="61"/>
      <c r="AQ139" s="61"/>
      <c r="AY139" s="61"/>
      <c r="BG139" s="61"/>
      <c r="BO139" s="61"/>
      <c r="BP139" s="16"/>
    </row>
    <row r="140" spans="2:68" ht="12.75" x14ac:dyDescent="0.2">
      <c r="B140" s="241"/>
      <c r="J140" s="16"/>
      <c r="R140" s="16"/>
      <c r="Z140" s="16"/>
      <c r="AI140" s="61"/>
      <c r="AQ140" s="61"/>
      <c r="AY140" s="61"/>
      <c r="BG140" s="61"/>
      <c r="BO140" s="61"/>
      <c r="BP140" s="16"/>
    </row>
    <row r="141" spans="2:68" ht="12.75" x14ac:dyDescent="0.2">
      <c r="B141" s="241"/>
      <c r="J141" s="16"/>
      <c r="R141" s="16"/>
      <c r="Z141" s="16"/>
      <c r="AI141" s="61"/>
      <c r="AQ141" s="61"/>
      <c r="AY141" s="61"/>
      <c r="BG141" s="61"/>
      <c r="BO141" s="61"/>
      <c r="BP141" s="16"/>
    </row>
    <row r="142" spans="2:68" ht="12.75" x14ac:dyDescent="0.2">
      <c r="B142" s="241"/>
      <c r="J142" s="16"/>
      <c r="R142" s="16"/>
      <c r="Z142" s="16"/>
      <c r="AI142" s="61"/>
      <c r="AQ142" s="61"/>
      <c r="AY142" s="61"/>
      <c r="BG142" s="61"/>
      <c r="BO142" s="61"/>
      <c r="BP142" s="16"/>
    </row>
    <row r="143" spans="2:68" ht="12.75" x14ac:dyDescent="0.2">
      <c r="B143" s="241"/>
      <c r="J143" s="16"/>
      <c r="R143" s="16"/>
      <c r="Z143" s="16"/>
      <c r="AI143" s="61"/>
      <c r="AQ143" s="61"/>
      <c r="AY143" s="61"/>
      <c r="BG143" s="61"/>
      <c r="BO143" s="61"/>
      <c r="BP143" s="16"/>
    </row>
    <row r="144" spans="2:68" ht="12.75" x14ac:dyDescent="0.2">
      <c r="B144" s="241"/>
      <c r="J144" s="16"/>
      <c r="R144" s="16"/>
      <c r="Z144" s="16"/>
      <c r="AI144" s="61"/>
      <c r="AQ144" s="61"/>
      <c r="AY144" s="61"/>
      <c r="BG144" s="61"/>
      <c r="BO144" s="61"/>
      <c r="BP144" s="16"/>
    </row>
    <row r="145" spans="2:68" ht="12.75" x14ac:dyDescent="0.2">
      <c r="B145" s="241"/>
      <c r="J145" s="16"/>
      <c r="R145" s="16"/>
      <c r="Z145" s="16"/>
      <c r="AI145" s="61"/>
      <c r="AQ145" s="61"/>
      <c r="AY145" s="61"/>
      <c r="BG145" s="61"/>
      <c r="BO145" s="61"/>
      <c r="BP145" s="16"/>
    </row>
    <row r="146" spans="2:68" ht="12.75" x14ac:dyDescent="0.2">
      <c r="B146" s="241"/>
      <c r="J146" s="16"/>
      <c r="R146" s="16"/>
      <c r="Z146" s="16"/>
      <c r="AI146" s="61"/>
      <c r="AQ146" s="61"/>
      <c r="AY146" s="61"/>
      <c r="BG146" s="61"/>
      <c r="BO146" s="61"/>
      <c r="BP146" s="16"/>
    </row>
    <row r="147" spans="2:68" ht="12.75" x14ac:dyDescent="0.2">
      <c r="B147" s="241"/>
      <c r="J147" s="16"/>
      <c r="R147" s="16"/>
      <c r="Z147" s="16"/>
      <c r="AI147" s="61"/>
      <c r="AQ147" s="61"/>
      <c r="AY147" s="61"/>
      <c r="BG147" s="61"/>
      <c r="BO147" s="61"/>
      <c r="BP147" s="16"/>
    </row>
    <row r="148" spans="2:68" ht="12.75" x14ac:dyDescent="0.2">
      <c r="B148" s="241"/>
      <c r="J148" s="16"/>
      <c r="R148" s="16"/>
      <c r="Z148" s="16"/>
      <c r="AI148" s="61"/>
      <c r="AQ148" s="61"/>
      <c r="AY148" s="61"/>
      <c r="BG148" s="61"/>
      <c r="BO148" s="61"/>
      <c r="BP148" s="16"/>
    </row>
    <row r="149" spans="2:68" ht="12.75" x14ac:dyDescent="0.2">
      <c r="B149" s="241"/>
      <c r="J149" s="16"/>
      <c r="R149" s="16"/>
      <c r="Z149" s="16"/>
      <c r="AI149" s="61"/>
      <c r="AQ149" s="61"/>
      <c r="AY149" s="61"/>
      <c r="BG149" s="61"/>
      <c r="BO149" s="61"/>
      <c r="BP149" s="16"/>
    </row>
    <row r="150" spans="2:68" ht="12.75" x14ac:dyDescent="0.2">
      <c r="B150" s="241"/>
      <c r="J150" s="16"/>
      <c r="R150" s="16"/>
      <c r="Z150" s="16"/>
      <c r="AI150" s="61"/>
      <c r="AQ150" s="61"/>
      <c r="AY150" s="61"/>
      <c r="BG150" s="61"/>
      <c r="BO150" s="61"/>
      <c r="BP150" s="16"/>
    </row>
    <row r="151" spans="2:68" ht="12.75" x14ac:dyDescent="0.2">
      <c r="B151" s="241"/>
      <c r="J151" s="16"/>
      <c r="R151" s="16"/>
      <c r="Z151" s="16"/>
      <c r="AI151" s="61"/>
      <c r="AQ151" s="61"/>
      <c r="AY151" s="61"/>
      <c r="BG151" s="61"/>
      <c r="BO151" s="61"/>
      <c r="BP151" s="16"/>
    </row>
    <row r="152" spans="2:68" ht="12.75" x14ac:dyDescent="0.2">
      <c r="B152" s="241"/>
      <c r="J152" s="16"/>
      <c r="R152" s="16"/>
      <c r="Z152" s="16"/>
      <c r="AI152" s="61"/>
      <c r="AQ152" s="61"/>
      <c r="AY152" s="61"/>
      <c r="BG152" s="61"/>
      <c r="BO152" s="61"/>
      <c r="BP152" s="16"/>
    </row>
    <row r="153" spans="2:68" ht="12.75" x14ac:dyDescent="0.2">
      <c r="B153" s="241"/>
      <c r="J153" s="16"/>
      <c r="R153" s="16"/>
      <c r="Z153" s="16"/>
      <c r="AI153" s="61"/>
      <c r="AQ153" s="61"/>
      <c r="AY153" s="61"/>
      <c r="BG153" s="61"/>
      <c r="BO153" s="61"/>
      <c r="BP153" s="16"/>
    </row>
    <row r="154" spans="2:68" ht="12.75" x14ac:dyDescent="0.2">
      <c r="B154" s="241"/>
      <c r="J154" s="16"/>
      <c r="R154" s="16"/>
      <c r="Z154" s="16"/>
      <c r="AI154" s="61"/>
      <c r="AQ154" s="61"/>
      <c r="AY154" s="61"/>
      <c r="BG154" s="61"/>
      <c r="BO154" s="61"/>
      <c r="BP154" s="16"/>
    </row>
    <row r="155" spans="2:68" ht="12.75" x14ac:dyDescent="0.2">
      <c r="B155" s="241"/>
      <c r="J155" s="16"/>
      <c r="R155" s="16"/>
      <c r="Z155" s="16"/>
      <c r="AI155" s="61"/>
      <c r="AQ155" s="61"/>
      <c r="AY155" s="61"/>
      <c r="BG155" s="61"/>
      <c r="BO155" s="61"/>
      <c r="BP155" s="16"/>
    </row>
    <row r="156" spans="2:68" ht="12.75" x14ac:dyDescent="0.2">
      <c r="B156" s="241"/>
      <c r="J156" s="16"/>
      <c r="R156" s="16"/>
      <c r="Z156" s="16"/>
      <c r="AI156" s="61"/>
      <c r="AQ156" s="61"/>
      <c r="AY156" s="61"/>
      <c r="BG156" s="61"/>
      <c r="BO156" s="61"/>
      <c r="BP156" s="16"/>
    </row>
    <row r="157" spans="2:68" ht="12.75" x14ac:dyDescent="0.2">
      <c r="B157" s="241"/>
      <c r="J157" s="16"/>
      <c r="R157" s="16"/>
      <c r="Z157" s="16"/>
      <c r="AI157" s="61"/>
      <c r="AQ157" s="61"/>
      <c r="AY157" s="61"/>
      <c r="BG157" s="61"/>
      <c r="BO157" s="61"/>
      <c r="BP157" s="16"/>
    </row>
    <row r="158" spans="2:68" ht="12.75" x14ac:dyDescent="0.2">
      <c r="B158" s="241"/>
      <c r="J158" s="16"/>
      <c r="R158" s="16"/>
      <c r="Z158" s="16"/>
      <c r="AI158" s="61"/>
      <c r="AQ158" s="61"/>
      <c r="AY158" s="61"/>
      <c r="BG158" s="61"/>
      <c r="BO158" s="61"/>
      <c r="BP158" s="16"/>
    </row>
    <row r="159" spans="2:68" ht="12.75" x14ac:dyDescent="0.2">
      <c r="B159" s="241"/>
      <c r="J159" s="16"/>
      <c r="R159" s="16"/>
      <c r="Z159" s="16"/>
      <c r="AI159" s="61"/>
      <c r="AQ159" s="61"/>
      <c r="AY159" s="61"/>
      <c r="BG159" s="61"/>
      <c r="BO159" s="61"/>
      <c r="BP159" s="16"/>
    </row>
    <row r="160" spans="2:68" ht="12.75" x14ac:dyDescent="0.2">
      <c r="B160" s="241"/>
      <c r="J160" s="16"/>
      <c r="R160" s="16"/>
      <c r="Z160" s="16"/>
      <c r="AI160" s="61"/>
      <c r="AQ160" s="61"/>
      <c r="AY160" s="61"/>
      <c r="BG160" s="61"/>
      <c r="BO160" s="61"/>
      <c r="BP160" s="16"/>
    </row>
    <row r="161" spans="2:68" ht="12.75" x14ac:dyDescent="0.2">
      <c r="B161" s="241"/>
      <c r="J161" s="16"/>
      <c r="R161" s="16"/>
      <c r="Z161" s="16"/>
      <c r="AI161" s="61"/>
      <c r="AQ161" s="61"/>
      <c r="AY161" s="61"/>
      <c r="BG161" s="61"/>
      <c r="BO161" s="61"/>
      <c r="BP161" s="16"/>
    </row>
    <row r="162" spans="2:68" ht="12.75" x14ac:dyDescent="0.2">
      <c r="B162" s="241"/>
      <c r="J162" s="16"/>
      <c r="R162" s="16"/>
      <c r="Z162" s="16"/>
      <c r="AI162" s="61"/>
      <c r="AQ162" s="61"/>
      <c r="AY162" s="61"/>
      <c r="BG162" s="61"/>
      <c r="BO162" s="61"/>
      <c r="BP162" s="16"/>
    </row>
    <row r="163" spans="2:68" ht="12.75" x14ac:dyDescent="0.2">
      <c r="B163" s="241"/>
      <c r="J163" s="16"/>
      <c r="R163" s="16"/>
      <c r="Z163" s="16"/>
      <c r="AI163" s="61"/>
      <c r="AQ163" s="61"/>
      <c r="AY163" s="61"/>
      <c r="BG163" s="61"/>
      <c r="BO163" s="61"/>
      <c r="BP163" s="16"/>
    </row>
    <row r="164" spans="2:68" ht="12.75" x14ac:dyDescent="0.2">
      <c r="B164" s="241"/>
      <c r="J164" s="16"/>
      <c r="R164" s="16"/>
      <c r="Z164" s="16"/>
      <c r="AI164" s="61"/>
      <c r="AQ164" s="61"/>
      <c r="AY164" s="61"/>
      <c r="BG164" s="61"/>
      <c r="BO164" s="61"/>
      <c r="BP164" s="16"/>
    </row>
    <row r="165" spans="2:68" ht="12.75" x14ac:dyDescent="0.2">
      <c r="B165" s="241"/>
      <c r="J165" s="16"/>
      <c r="R165" s="16"/>
      <c r="Z165" s="16"/>
      <c r="AI165" s="61"/>
      <c r="AQ165" s="61"/>
      <c r="AY165" s="61"/>
      <c r="BG165" s="61"/>
      <c r="BO165" s="61"/>
      <c r="BP165" s="16"/>
    </row>
    <row r="166" spans="2:68" ht="12.75" x14ac:dyDescent="0.2">
      <c r="B166" s="241"/>
      <c r="J166" s="16"/>
      <c r="R166" s="16"/>
      <c r="Z166" s="16"/>
      <c r="AI166" s="61"/>
      <c r="AQ166" s="61"/>
      <c r="AY166" s="61"/>
      <c r="BG166" s="61"/>
      <c r="BO166" s="61"/>
      <c r="BP166" s="16"/>
    </row>
    <row r="167" spans="2:68" ht="12.75" x14ac:dyDescent="0.2">
      <c r="B167" s="241"/>
      <c r="J167" s="16"/>
      <c r="R167" s="16"/>
      <c r="Z167" s="16"/>
      <c r="AI167" s="61"/>
      <c r="AQ167" s="61"/>
      <c r="AY167" s="61"/>
      <c r="BG167" s="61"/>
      <c r="BO167" s="61"/>
      <c r="BP167" s="16"/>
    </row>
    <row r="168" spans="2:68" ht="12.75" x14ac:dyDescent="0.2">
      <c r="B168" s="241"/>
      <c r="J168" s="16"/>
      <c r="R168" s="16"/>
      <c r="Z168" s="16"/>
      <c r="AI168" s="61"/>
      <c r="AQ168" s="61"/>
      <c r="AY168" s="61"/>
      <c r="BG168" s="61"/>
      <c r="BO168" s="61"/>
      <c r="BP168" s="16"/>
    </row>
    <row r="169" spans="2:68" ht="12.75" x14ac:dyDescent="0.2">
      <c r="B169" s="241"/>
      <c r="J169" s="16"/>
      <c r="R169" s="16"/>
      <c r="Z169" s="16"/>
      <c r="AI169" s="61"/>
      <c r="AQ169" s="61"/>
      <c r="AY169" s="61"/>
      <c r="BG169" s="61"/>
      <c r="BO169" s="61"/>
      <c r="BP169" s="16"/>
    </row>
    <row r="170" spans="2:68" ht="12.75" x14ac:dyDescent="0.2">
      <c r="B170" s="241"/>
      <c r="J170" s="16"/>
      <c r="R170" s="16"/>
      <c r="Z170" s="16"/>
      <c r="AI170" s="61"/>
      <c r="AQ170" s="61"/>
      <c r="AY170" s="61"/>
      <c r="BG170" s="61"/>
      <c r="BO170" s="61"/>
      <c r="BP170" s="16"/>
    </row>
    <row r="171" spans="2:68" ht="12.75" x14ac:dyDescent="0.2">
      <c r="B171" s="241"/>
      <c r="J171" s="16"/>
      <c r="R171" s="16"/>
      <c r="Z171" s="16"/>
      <c r="AI171" s="61"/>
      <c r="AQ171" s="61"/>
      <c r="AY171" s="61"/>
      <c r="BG171" s="61"/>
      <c r="BO171" s="61"/>
      <c r="BP171" s="16"/>
    </row>
    <row r="172" spans="2:68" ht="12.75" x14ac:dyDescent="0.2">
      <c r="B172" s="241"/>
      <c r="J172" s="16"/>
      <c r="R172" s="16"/>
      <c r="Z172" s="16"/>
      <c r="AI172" s="61"/>
      <c r="AQ172" s="61"/>
      <c r="AY172" s="61"/>
      <c r="BG172" s="61"/>
      <c r="BO172" s="61"/>
      <c r="BP172" s="16"/>
    </row>
    <row r="173" spans="2:68" ht="12.75" x14ac:dyDescent="0.2">
      <c r="B173" s="241"/>
      <c r="J173" s="16"/>
      <c r="R173" s="16"/>
      <c r="Z173" s="16"/>
      <c r="AI173" s="61"/>
      <c r="AQ173" s="61"/>
      <c r="AY173" s="61"/>
      <c r="BG173" s="61"/>
      <c r="BO173" s="61"/>
      <c r="BP173" s="16"/>
    </row>
    <row r="174" spans="2:68" ht="12.75" x14ac:dyDescent="0.2">
      <c r="B174" s="241"/>
      <c r="J174" s="16"/>
      <c r="R174" s="16"/>
      <c r="Z174" s="16"/>
      <c r="AI174" s="61"/>
      <c r="AQ174" s="61"/>
      <c r="AY174" s="61"/>
      <c r="BG174" s="61"/>
      <c r="BO174" s="61"/>
      <c r="BP174" s="16"/>
    </row>
    <row r="175" spans="2:68" ht="12.75" x14ac:dyDescent="0.2">
      <c r="B175" s="241"/>
      <c r="J175" s="16"/>
      <c r="R175" s="16"/>
      <c r="Z175" s="16"/>
      <c r="AI175" s="61"/>
      <c r="AQ175" s="61"/>
      <c r="AY175" s="61"/>
      <c r="BG175" s="61"/>
      <c r="BO175" s="61"/>
      <c r="BP175" s="16"/>
    </row>
    <row r="176" spans="2:68" ht="12.75" x14ac:dyDescent="0.2">
      <c r="B176" s="241"/>
      <c r="J176" s="16"/>
      <c r="R176" s="16"/>
      <c r="Z176" s="16"/>
      <c r="AI176" s="61"/>
      <c r="AQ176" s="61"/>
      <c r="AY176" s="61"/>
      <c r="BG176" s="61"/>
      <c r="BO176" s="61"/>
      <c r="BP176" s="16"/>
    </row>
    <row r="177" spans="2:68" ht="12.75" x14ac:dyDescent="0.2">
      <c r="B177" s="241"/>
      <c r="J177" s="16"/>
      <c r="R177" s="16"/>
      <c r="Z177" s="16"/>
      <c r="AI177" s="61"/>
      <c r="AQ177" s="61"/>
      <c r="AY177" s="61"/>
      <c r="BG177" s="61"/>
      <c r="BO177" s="61"/>
      <c r="BP177" s="16"/>
    </row>
    <row r="178" spans="2:68" ht="12.75" x14ac:dyDescent="0.2">
      <c r="B178" s="241"/>
      <c r="J178" s="16"/>
      <c r="R178" s="16"/>
      <c r="Z178" s="16"/>
      <c r="AI178" s="61"/>
      <c r="AQ178" s="61"/>
      <c r="AY178" s="61"/>
      <c r="BG178" s="61"/>
      <c r="BO178" s="61"/>
      <c r="BP178" s="16"/>
    </row>
    <row r="179" spans="2:68" ht="12.75" x14ac:dyDescent="0.2">
      <c r="B179" s="241"/>
      <c r="J179" s="16"/>
      <c r="R179" s="16"/>
      <c r="Z179" s="16"/>
      <c r="AI179" s="61"/>
      <c r="AQ179" s="61"/>
      <c r="AY179" s="61"/>
      <c r="BG179" s="61"/>
      <c r="BO179" s="61"/>
      <c r="BP179" s="16"/>
    </row>
    <row r="180" spans="2:68" ht="12.75" x14ac:dyDescent="0.2">
      <c r="B180" s="241"/>
      <c r="J180" s="16"/>
      <c r="R180" s="16"/>
      <c r="Z180" s="16"/>
      <c r="AI180" s="61"/>
      <c r="AQ180" s="61"/>
      <c r="AY180" s="61"/>
      <c r="BG180" s="61"/>
      <c r="BO180" s="61"/>
      <c r="BP180" s="16"/>
    </row>
    <row r="181" spans="2:68" ht="12.75" x14ac:dyDescent="0.2">
      <c r="B181" s="241"/>
      <c r="J181" s="16"/>
      <c r="R181" s="16"/>
      <c r="Z181" s="16"/>
      <c r="AI181" s="61"/>
      <c r="AQ181" s="61"/>
      <c r="AY181" s="61"/>
      <c r="BG181" s="61"/>
      <c r="BO181" s="61"/>
      <c r="BP181" s="16"/>
    </row>
    <row r="182" spans="2:68" ht="12.75" x14ac:dyDescent="0.2">
      <c r="B182" s="241"/>
      <c r="J182" s="16"/>
      <c r="R182" s="16"/>
      <c r="Z182" s="16"/>
      <c r="AI182" s="61"/>
      <c r="AQ182" s="61"/>
      <c r="AY182" s="61"/>
      <c r="BG182" s="61"/>
      <c r="BO182" s="61"/>
      <c r="BP182" s="16"/>
    </row>
    <row r="183" spans="2:68" ht="12.75" x14ac:dyDescent="0.2">
      <c r="B183" s="241"/>
      <c r="J183" s="16"/>
      <c r="R183" s="16"/>
      <c r="Z183" s="16"/>
      <c r="AI183" s="61"/>
      <c r="AQ183" s="61"/>
      <c r="AY183" s="61"/>
      <c r="BG183" s="61"/>
      <c r="BO183" s="61"/>
      <c r="BP183" s="16"/>
    </row>
    <row r="184" spans="2:68" ht="12.75" x14ac:dyDescent="0.2">
      <c r="B184" s="241"/>
      <c r="J184" s="16"/>
      <c r="R184" s="16"/>
      <c r="Z184" s="16"/>
      <c r="AI184" s="61"/>
      <c r="AQ184" s="61"/>
      <c r="AY184" s="61"/>
      <c r="BG184" s="61"/>
      <c r="BO184" s="61"/>
      <c r="BP184" s="16"/>
    </row>
    <row r="185" spans="2:68" ht="12.75" x14ac:dyDescent="0.2">
      <c r="B185" s="241"/>
      <c r="J185" s="16"/>
      <c r="R185" s="16"/>
      <c r="Z185" s="16"/>
      <c r="AI185" s="61"/>
      <c r="AQ185" s="61"/>
      <c r="AY185" s="61"/>
      <c r="BG185" s="61"/>
      <c r="BO185" s="61"/>
      <c r="BP185" s="16"/>
    </row>
    <row r="186" spans="2:68" ht="12.75" x14ac:dyDescent="0.2">
      <c r="B186" s="241"/>
      <c r="J186" s="16"/>
      <c r="R186" s="16"/>
      <c r="Z186" s="16"/>
      <c r="AI186" s="61"/>
      <c r="AQ186" s="61"/>
      <c r="AY186" s="61"/>
      <c r="BG186" s="61"/>
      <c r="BO186" s="61"/>
      <c r="BP186" s="16"/>
    </row>
    <row r="187" spans="2:68" ht="12.75" x14ac:dyDescent="0.2">
      <c r="B187" s="241"/>
      <c r="J187" s="16"/>
      <c r="R187" s="16"/>
      <c r="Z187" s="16"/>
      <c r="AI187" s="61"/>
      <c r="AQ187" s="61"/>
      <c r="AY187" s="61"/>
      <c r="BG187" s="61"/>
      <c r="BO187" s="61"/>
      <c r="BP187" s="16"/>
    </row>
    <row r="188" spans="2:68" ht="12.75" x14ac:dyDescent="0.2">
      <c r="B188" s="241"/>
      <c r="J188" s="16"/>
      <c r="R188" s="16"/>
      <c r="Z188" s="16"/>
      <c r="AI188" s="61"/>
      <c r="AQ188" s="61"/>
      <c r="AY188" s="61"/>
      <c r="BG188" s="61"/>
      <c r="BO188" s="61"/>
      <c r="BP188" s="16"/>
    </row>
    <row r="189" spans="2:68" ht="12.75" x14ac:dyDescent="0.2">
      <c r="B189" s="241"/>
      <c r="J189" s="16"/>
      <c r="R189" s="16"/>
      <c r="Z189" s="16"/>
      <c r="AI189" s="61"/>
      <c r="AQ189" s="61"/>
      <c r="AY189" s="61"/>
      <c r="BG189" s="61"/>
      <c r="BO189" s="61"/>
      <c r="BP189" s="16"/>
    </row>
    <row r="190" spans="2:68" ht="12.75" x14ac:dyDescent="0.2">
      <c r="B190" s="241"/>
      <c r="J190" s="16"/>
      <c r="R190" s="16"/>
      <c r="Z190" s="16"/>
      <c r="AI190" s="61"/>
      <c r="AQ190" s="61"/>
      <c r="AY190" s="61"/>
      <c r="BG190" s="61"/>
      <c r="BO190" s="61"/>
      <c r="BP190" s="16"/>
    </row>
    <row r="191" spans="2:68" ht="12.75" x14ac:dyDescent="0.2">
      <c r="B191" s="241"/>
      <c r="J191" s="16"/>
      <c r="R191" s="16"/>
      <c r="Z191" s="16"/>
      <c r="AI191" s="61"/>
      <c r="AQ191" s="61"/>
      <c r="AY191" s="61"/>
      <c r="BG191" s="61"/>
      <c r="BO191" s="61"/>
      <c r="BP191" s="16"/>
    </row>
    <row r="192" spans="2:68" ht="12.75" x14ac:dyDescent="0.2">
      <c r="B192" s="241"/>
      <c r="J192" s="16"/>
      <c r="R192" s="16"/>
      <c r="Z192" s="16"/>
      <c r="AI192" s="61"/>
      <c r="AQ192" s="61"/>
      <c r="AY192" s="61"/>
      <c r="BG192" s="61"/>
      <c r="BO192" s="61"/>
      <c r="BP192" s="16"/>
    </row>
    <row r="193" spans="2:68" ht="12.75" x14ac:dyDescent="0.2">
      <c r="B193" s="241"/>
      <c r="J193" s="16"/>
      <c r="R193" s="16"/>
      <c r="Z193" s="16"/>
      <c r="AI193" s="61"/>
      <c r="AQ193" s="61"/>
      <c r="AY193" s="61"/>
      <c r="BG193" s="61"/>
      <c r="BO193" s="61"/>
      <c r="BP193" s="16"/>
    </row>
    <row r="194" spans="2:68" ht="12.75" x14ac:dyDescent="0.2">
      <c r="B194" s="241"/>
      <c r="J194" s="16"/>
      <c r="R194" s="16"/>
      <c r="Z194" s="16"/>
      <c r="AI194" s="61"/>
      <c r="AQ194" s="61"/>
      <c r="AY194" s="61"/>
      <c r="BG194" s="61"/>
      <c r="BO194" s="61"/>
      <c r="BP194" s="16"/>
    </row>
    <row r="195" spans="2:68" ht="12.75" x14ac:dyDescent="0.2">
      <c r="B195" s="241"/>
      <c r="J195" s="16"/>
      <c r="R195" s="16"/>
      <c r="Z195" s="16"/>
      <c r="AI195" s="61"/>
      <c r="AQ195" s="61"/>
      <c r="AY195" s="61"/>
      <c r="BG195" s="61"/>
      <c r="BO195" s="61"/>
      <c r="BP195" s="16"/>
    </row>
    <row r="196" spans="2:68" ht="12.75" x14ac:dyDescent="0.2">
      <c r="B196" s="241"/>
      <c r="J196" s="16"/>
      <c r="R196" s="16"/>
      <c r="Z196" s="16"/>
      <c r="AI196" s="61"/>
      <c r="AQ196" s="61"/>
      <c r="AY196" s="61"/>
      <c r="BG196" s="61"/>
      <c r="BO196" s="61"/>
      <c r="BP196" s="16"/>
    </row>
    <row r="197" spans="2:68" ht="12.75" x14ac:dyDescent="0.2">
      <c r="B197" s="241"/>
      <c r="J197" s="16"/>
      <c r="R197" s="16"/>
      <c r="Z197" s="16"/>
      <c r="AI197" s="61"/>
      <c r="AQ197" s="61"/>
      <c r="AY197" s="61"/>
      <c r="BG197" s="61"/>
      <c r="BO197" s="61"/>
      <c r="BP197" s="16"/>
    </row>
    <row r="198" spans="2:68" ht="12.75" x14ac:dyDescent="0.2">
      <c r="B198" s="241"/>
      <c r="J198" s="16"/>
      <c r="R198" s="16"/>
      <c r="Z198" s="16"/>
      <c r="AI198" s="61"/>
      <c r="AQ198" s="61"/>
      <c r="AY198" s="61"/>
      <c r="BG198" s="61"/>
      <c r="BO198" s="61"/>
      <c r="BP198" s="16"/>
    </row>
    <row r="199" spans="2:68" ht="12.75" x14ac:dyDescent="0.2">
      <c r="B199" s="241"/>
      <c r="J199" s="16"/>
      <c r="R199" s="16"/>
      <c r="Z199" s="16"/>
      <c r="AI199" s="61"/>
      <c r="AQ199" s="61"/>
      <c r="AY199" s="61"/>
      <c r="BG199" s="61"/>
      <c r="BO199" s="61"/>
      <c r="BP199" s="16"/>
    </row>
    <row r="200" spans="2:68" ht="12.75" x14ac:dyDescent="0.2">
      <c r="B200" s="241"/>
      <c r="J200" s="16"/>
      <c r="R200" s="16"/>
      <c r="Z200" s="16"/>
      <c r="AI200" s="61"/>
      <c r="AQ200" s="61"/>
      <c r="AY200" s="61"/>
      <c r="BG200" s="61"/>
      <c r="BO200" s="61"/>
      <c r="BP200" s="16"/>
    </row>
    <row r="201" spans="2:68" ht="12.75" x14ac:dyDescent="0.2">
      <c r="B201" s="241"/>
      <c r="J201" s="16"/>
      <c r="R201" s="16"/>
      <c r="Z201" s="16"/>
      <c r="AI201" s="61"/>
      <c r="AQ201" s="61"/>
      <c r="AY201" s="61"/>
      <c r="BG201" s="61"/>
      <c r="BO201" s="61"/>
      <c r="BP201" s="16"/>
    </row>
    <row r="202" spans="2:68" ht="12.75" x14ac:dyDescent="0.2">
      <c r="B202" s="241"/>
      <c r="J202" s="16"/>
      <c r="R202" s="16"/>
      <c r="Z202" s="16"/>
      <c r="AI202" s="61"/>
      <c r="AQ202" s="61"/>
      <c r="AY202" s="61"/>
      <c r="BG202" s="61"/>
      <c r="BO202" s="61"/>
      <c r="BP202" s="16"/>
    </row>
    <row r="203" spans="2:68" ht="12.75" x14ac:dyDescent="0.2">
      <c r="B203" s="241"/>
      <c r="J203" s="16"/>
      <c r="R203" s="16"/>
      <c r="Z203" s="16"/>
      <c r="AI203" s="61"/>
      <c r="AQ203" s="61"/>
      <c r="AY203" s="61"/>
      <c r="BG203" s="61"/>
      <c r="BO203" s="61"/>
      <c r="BP203" s="16"/>
    </row>
    <row r="204" spans="2:68" ht="12.75" x14ac:dyDescent="0.2">
      <c r="B204" s="241"/>
      <c r="J204" s="16"/>
      <c r="R204" s="16"/>
      <c r="Z204" s="16"/>
      <c r="AI204" s="61"/>
      <c r="AQ204" s="61"/>
      <c r="AY204" s="61"/>
      <c r="BG204" s="61"/>
      <c r="BO204" s="61"/>
      <c r="BP204" s="16"/>
    </row>
    <row r="205" spans="2:68" ht="12.75" x14ac:dyDescent="0.2">
      <c r="B205" s="241"/>
      <c r="J205" s="16"/>
      <c r="R205" s="16"/>
      <c r="Z205" s="16"/>
      <c r="AI205" s="61"/>
      <c r="AQ205" s="61"/>
      <c r="AY205" s="61"/>
      <c r="BG205" s="61"/>
      <c r="BO205" s="61"/>
      <c r="BP205" s="16"/>
    </row>
    <row r="206" spans="2:68" ht="12.75" x14ac:dyDescent="0.2">
      <c r="B206" s="241"/>
      <c r="J206" s="16"/>
      <c r="R206" s="16"/>
      <c r="Z206" s="16"/>
      <c r="AI206" s="61"/>
      <c r="AQ206" s="61"/>
      <c r="AY206" s="61"/>
      <c r="BG206" s="61"/>
      <c r="BO206" s="61"/>
      <c r="BP206" s="16"/>
    </row>
    <row r="207" spans="2:68" ht="12.75" x14ac:dyDescent="0.2">
      <c r="B207" s="241"/>
      <c r="J207" s="16"/>
      <c r="R207" s="16"/>
      <c r="Z207" s="16"/>
      <c r="AI207" s="61"/>
      <c r="AQ207" s="61"/>
      <c r="AY207" s="61"/>
      <c r="BG207" s="61"/>
      <c r="BO207" s="61"/>
      <c r="BP207" s="16"/>
    </row>
    <row r="208" spans="2:68" ht="12.75" x14ac:dyDescent="0.2">
      <c r="B208" s="241"/>
      <c r="J208" s="16"/>
      <c r="R208" s="16"/>
      <c r="Z208" s="16"/>
      <c r="AI208" s="61"/>
      <c r="AQ208" s="61"/>
      <c r="AY208" s="61"/>
      <c r="BG208" s="61"/>
      <c r="BO208" s="61"/>
      <c r="BP208" s="16"/>
    </row>
    <row r="209" spans="2:68" ht="12.75" x14ac:dyDescent="0.2">
      <c r="B209" s="241"/>
      <c r="J209" s="16"/>
      <c r="R209" s="16"/>
      <c r="Z209" s="16"/>
      <c r="AI209" s="61"/>
      <c r="AQ209" s="61"/>
      <c r="AY209" s="61"/>
      <c r="BG209" s="61"/>
      <c r="BO209" s="61"/>
      <c r="BP209" s="16"/>
    </row>
    <row r="210" spans="2:68" ht="12.75" x14ac:dyDescent="0.2">
      <c r="B210" s="241"/>
      <c r="J210" s="16"/>
      <c r="R210" s="16"/>
      <c r="Z210" s="16"/>
      <c r="AI210" s="61"/>
      <c r="AQ210" s="61"/>
      <c r="AY210" s="61"/>
      <c r="BG210" s="61"/>
      <c r="BO210" s="61"/>
      <c r="BP210" s="16"/>
    </row>
    <row r="211" spans="2:68" ht="12.75" x14ac:dyDescent="0.2">
      <c r="B211" s="241"/>
      <c r="J211" s="16"/>
      <c r="R211" s="16"/>
      <c r="Z211" s="16"/>
      <c r="AI211" s="61"/>
      <c r="AQ211" s="61"/>
      <c r="AY211" s="61"/>
      <c r="BG211" s="61"/>
      <c r="BO211" s="61"/>
      <c r="BP211" s="16"/>
    </row>
    <row r="212" spans="2:68" ht="12.75" x14ac:dyDescent="0.2">
      <c r="B212" s="241"/>
      <c r="J212" s="16"/>
      <c r="R212" s="16"/>
      <c r="Z212" s="16"/>
      <c r="AI212" s="61"/>
      <c r="AQ212" s="61"/>
      <c r="AY212" s="61"/>
      <c r="BG212" s="61"/>
      <c r="BO212" s="61"/>
      <c r="BP212" s="16"/>
    </row>
    <row r="213" spans="2:68" ht="12.75" x14ac:dyDescent="0.2">
      <c r="B213" s="241"/>
      <c r="J213" s="16"/>
      <c r="R213" s="16"/>
      <c r="Z213" s="16"/>
      <c r="AI213" s="61"/>
      <c r="AQ213" s="61"/>
      <c r="AY213" s="61"/>
      <c r="BG213" s="61"/>
      <c r="BO213" s="61"/>
      <c r="BP213" s="16"/>
    </row>
    <row r="214" spans="2:68" ht="12.75" x14ac:dyDescent="0.2">
      <c r="B214" s="241"/>
      <c r="J214" s="16"/>
      <c r="R214" s="16"/>
      <c r="Z214" s="16"/>
      <c r="AI214" s="61"/>
      <c r="AQ214" s="61"/>
      <c r="AY214" s="61"/>
      <c r="BG214" s="61"/>
      <c r="BO214" s="61"/>
      <c r="BP214" s="16"/>
    </row>
    <row r="215" spans="2:68" ht="12.75" x14ac:dyDescent="0.2">
      <c r="B215" s="241"/>
      <c r="J215" s="16"/>
      <c r="R215" s="16"/>
      <c r="Z215" s="16"/>
      <c r="AI215" s="61"/>
      <c r="AQ215" s="61"/>
      <c r="AY215" s="61"/>
      <c r="BG215" s="61"/>
      <c r="BO215" s="61"/>
      <c r="BP215" s="16"/>
    </row>
    <row r="216" spans="2:68" ht="12.75" x14ac:dyDescent="0.2">
      <c r="B216" s="241"/>
      <c r="J216" s="16"/>
      <c r="R216" s="16"/>
      <c r="Z216" s="16"/>
      <c r="AI216" s="61"/>
      <c r="AQ216" s="61"/>
      <c r="AY216" s="61"/>
      <c r="BG216" s="61"/>
      <c r="BO216" s="61"/>
      <c r="BP216" s="16"/>
    </row>
    <row r="217" spans="2:68" ht="12.75" x14ac:dyDescent="0.2">
      <c r="B217" s="241"/>
      <c r="J217" s="16"/>
      <c r="R217" s="16"/>
      <c r="Z217" s="16"/>
      <c r="AI217" s="61"/>
      <c r="AQ217" s="61"/>
      <c r="AY217" s="61"/>
      <c r="BG217" s="61"/>
      <c r="BO217" s="61"/>
      <c r="BP217" s="16"/>
    </row>
    <row r="218" spans="2:68" ht="12.75" x14ac:dyDescent="0.2">
      <c r="B218" s="241"/>
      <c r="J218" s="16"/>
      <c r="R218" s="16"/>
      <c r="Z218" s="16"/>
      <c r="AI218" s="61"/>
      <c r="AQ218" s="61"/>
      <c r="AY218" s="61"/>
      <c r="BG218" s="61"/>
      <c r="BO218" s="61"/>
      <c r="BP218" s="16"/>
    </row>
    <row r="219" spans="2:68" ht="12.75" x14ac:dyDescent="0.2">
      <c r="B219" s="241"/>
      <c r="J219" s="16"/>
      <c r="R219" s="16"/>
      <c r="Z219" s="16"/>
      <c r="AI219" s="61"/>
      <c r="AQ219" s="61"/>
      <c r="AY219" s="61"/>
      <c r="BG219" s="61"/>
      <c r="BO219" s="61"/>
      <c r="BP219" s="16"/>
    </row>
    <row r="220" spans="2:68" ht="12.75" x14ac:dyDescent="0.2">
      <c r="B220" s="241"/>
      <c r="J220" s="16"/>
      <c r="R220" s="16"/>
      <c r="Z220" s="16"/>
      <c r="AI220" s="61"/>
      <c r="AQ220" s="61"/>
      <c r="AY220" s="61"/>
      <c r="BG220" s="61"/>
      <c r="BO220" s="61"/>
      <c r="BP220" s="16"/>
    </row>
    <row r="221" spans="2:68" ht="12.75" x14ac:dyDescent="0.2">
      <c r="B221" s="241"/>
      <c r="J221" s="16"/>
      <c r="R221" s="16"/>
      <c r="Z221" s="16"/>
      <c r="AI221" s="61"/>
      <c r="AQ221" s="61"/>
      <c r="AY221" s="61"/>
      <c r="BG221" s="61"/>
      <c r="BO221" s="61"/>
      <c r="BP221" s="16"/>
    </row>
    <row r="222" spans="2:68" ht="12.75" x14ac:dyDescent="0.2">
      <c r="B222" s="241"/>
      <c r="J222" s="16"/>
      <c r="R222" s="16"/>
      <c r="Z222" s="16"/>
      <c r="AI222" s="61"/>
      <c r="AQ222" s="61"/>
      <c r="AY222" s="61"/>
      <c r="BG222" s="61"/>
      <c r="BO222" s="61"/>
      <c r="BP222" s="16"/>
    </row>
    <row r="223" spans="2:68" ht="12.75" x14ac:dyDescent="0.2">
      <c r="B223" s="241"/>
      <c r="J223" s="16"/>
      <c r="R223" s="16"/>
      <c r="Z223" s="16"/>
      <c r="AI223" s="61"/>
      <c r="AQ223" s="61"/>
      <c r="AY223" s="61"/>
      <c r="BG223" s="61"/>
      <c r="BO223" s="61"/>
      <c r="BP223" s="16"/>
    </row>
    <row r="224" spans="2:68" ht="12.75" x14ac:dyDescent="0.2">
      <c r="B224" s="241"/>
      <c r="J224" s="16"/>
      <c r="R224" s="16"/>
      <c r="Z224" s="16"/>
      <c r="AI224" s="61"/>
      <c r="AQ224" s="61"/>
      <c r="AY224" s="61"/>
      <c r="BG224" s="61"/>
      <c r="BO224" s="61"/>
      <c r="BP224" s="16"/>
    </row>
    <row r="225" spans="2:68" ht="12.75" x14ac:dyDescent="0.2">
      <c r="B225" s="241"/>
      <c r="J225" s="16"/>
      <c r="R225" s="16"/>
      <c r="Z225" s="16"/>
      <c r="AI225" s="61"/>
      <c r="AQ225" s="61"/>
      <c r="AY225" s="61"/>
      <c r="BG225" s="61"/>
      <c r="BO225" s="61"/>
      <c r="BP225" s="16"/>
    </row>
    <row r="226" spans="2:68" ht="12.75" x14ac:dyDescent="0.2">
      <c r="B226" s="241"/>
      <c r="J226" s="16"/>
      <c r="R226" s="16"/>
      <c r="Z226" s="16"/>
      <c r="AI226" s="61"/>
      <c r="AQ226" s="61"/>
      <c r="AY226" s="61"/>
      <c r="BG226" s="61"/>
      <c r="BO226" s="61"/>
      <c r="BP226" s="16"/>
    </row>
    <row r="227" spans="2:68" ht="12.75" x14ac:dyDescent="0.2">
      <c r="B227" s="241"/>
      <c r="J227" s="16"/>
      <c r="R227" s="16"/>
      <c r="Z227" s="16"/>
      <c r="AI227" s="61"/>
      <c r="AQ227" s="61"/>
      <c r="AY227" s="61"/>
      <c r="BG227" s="61"/>
      <c r="BO227" s="61"/>
      <c r="BP227" s="16"/>
    </row>
    <row r="228" spans="2:68" ht="12.75" x14ac:dyDescent="0.2">
      <c r="B228" s="241"/>
      <c r="J228" s="16"/>
      <c r="R228" s="16"/>
      <c r="Z228" s="16"/>
      <c r="AI228" s="61"/>
      <c r="AQ228" s="61"/>
      <c r="AY228" s="61"/>
      <c r="BG228" s="61"/>
      <c r="BO228" s="61"/>
      <c r="BP228" s="16"/>
    </row>
    <row r="229" spans="2:68" ht="12.75" x14ac:dyDescent="0.2">
      <c r="B229" s="241"/>
      <c r="J229" s="16"/>
      <c r="R229" s="16"/>
      <c r="Z229" s="16"/>
      <c r="AI229" s="61"/>
      <c r="AQ229" s="61"/>
      <c r="AY229" s="61"/>
      <c r="BG229" s="61"/>
      <c r="BO229" s="61"/>
      <c r="BP229" s="16"/>
    </row>
    <row r="230" spans="2:68" ht="12.75" x14ac:dyDescent="0.2">
      <c r="B230" s="241"/>
      <c r="J230" s="16"/>
      <c r="R230" s="16"/>
      <c r="Z230" s="16"/>
      <c r="AI230" s="61"/>
      <c r="AQ230" s="61"/>
      <c r="AY230" s="61"/>
      <c r="BG230" s="61"/>
      <c r="BO230" s="61"/>
      <c r="BP230" s="16"/>
    </row>
    <row r="231" spans="2:68" ht="12.75" x14ac:dyDescent="0.2">
      <c r="B231" s="241"/>
      <c r="J231" s="16"/>
      <c r="R231" s="16"/>
      <c r="Z231" s="16"/>
      <c r="AI231" s="61"/>
      <c r="AQ231" s="61"/>
      <c r="AY231" s="61"/>
      <c r="BG231" s="61"/>
      <c r="BO231" s="61"/>
      <c r="BP231" s="16"/>
    </row>
    <row r="232" spans="2:68" ht="12.75" x14ac:dyDescent="0.2">
      <c r="B232" s="241"/>
      <c r="J232" s="16"/>
      <c r="R232" s="16"/>
      <c r="Z232" s="16"/>
      <c r="AI232" s="61"/>
      <c r="AQ232" s="61"/>
      <c r="AY232" s="61"/>
      <c r="BG232" s="61"/>
      <c r="BO232" s="61"/>
      <c r="BP232" s="16"/>
    </row>
    <row r="233" spans="2:68" ht="12.75" x14ac:dyDescent="0.2">
      <c r="B233" s="241"/>
      <c r="J233" s="16"/>
      <c r="R233" s="16"/>
      <c r="Z233" s="16"/>
      <c r="AI233" s="61"/>
      <c r="AQ233" s="61"/>
      <c r="AY233" s="61"/>
      <c r="BG233" s="61"/>
      <c r="BO233" s="61"/>
      <c r="BP233" s="16"/>
    </row>
    <row r="234" spans="2:68" ht="12.75" x14ac:dyDescent="0.2">
      <c r="B234" s="241"/>
      <c r="J234" s="16"/>
      <c r="R234" s="16"/>
      <c r="Z234" s="16"/>
      <c r="AI234" s="61"/>
      <c r="AQ234" s="61"/>
      <c r="AY234" s="61"/>
      <c r="BG234" s="61"/>
      <c r="BO234" s="61"/>
      <c r="BP234" s="16"/>
    </row>
    <row r="235" spans="2:68" ht="12.75" x14ac:dyDescent="0.2">
      <c r="B235" s="241"/>
      <c r="J235" s="16"/>
      <c r="R235" s="16"/>
      <c r="Z235" s="16"/>
      <c r="AI235" s="61"/>
      <c r="AQ235" s="61"/>
      <c r="AY235" s="61"/>
      <c r="BG235" s="61"/>
      <c r="BO235" s="61"/>
      <c r="BP235" s="16"/>
    </row>
    <row r="236" spans="2:68" ht="12.75" x14ac:dyDescent="0.2">
      <c r="B236" s="241"/>
      <c r="J236" s="16"/>
      <c r="R236" s="16"/>
      <c r="Z236" s="16"/>
      <c r="AI236" s="61"/>
      <c r="AQ236" s="61"/>
      <c r="AY236" s="61"/>
      <c r="BG236" s="61"/>
      <c r="BO236" s="61"/>
      <c r="BP236" s="16"/>
    </row>
    <row r="237" spans="2:68" ht="12.75" x14ac:dyDescent="0.2">
      <c r="B237" s="241"/>
      <c r="J237" s="16"/>
      <c r="R237" s="16"/>
      <c r="Z237" s="16"/>
      <c r="AI237" s="61"/>
      <c r="AQ237" s="61"/>
      <c r="AY237" s="61"/>
      <c r="BG237" s="61"/>
      <c r="BO237" s="61"/>
      <c r="BP237" s="16"/>
    </row>
    <row r="238" spans="2:68" ht="12.75" x14ac:dyDescent="0.2">
      <c r="B238" s="241"/>
      <c r="J238" s="16"/>
      <c r="R238" s="16"/>
      <c r="Z238" s="16"/>
      <c r="AI238" s="61"/>
      <c r="AQ238" s="61"/>
      <c r="AY238" s="61"/>
      <c r="BG238" s="61"/>
      <c r="BO238" s="61"/>
      <c r="BP238" s="16"/>
    </row>
    <row r="239" spans="2:68" ht="12.75" x14ac:dyDescent="0.2">
      <c r="B239" s="241"/>
      <c r="J239" s="16"/>
      <c r="R239" s="16"/>
      <c r="Z239" s="16"/>
      <c r="AI239" s="61"/>
      <c r="AQ239" s="61"/>
      <c r="AY239" s="61"/>
      <c r="BG239" s="61"/>
      <c r="BO239" s="61"/>
      <c r="BP239" s="16"/>
    </row>
    <row r="240" spans="2:68" ht="12.75" x14ac:dyDescent="0.2">
      <c r="B240" s="241"/>
      <c r="J240" s="16"/>
      <c r="R240" s="16"/>
      <c r="Z240" s="16"/>
      <c r="AI240" s="61"/>
      <c r="AQ240" s="61"/>
      <c r="AY240" s="61"/>
      <c r="BG240" s="61"/>
      <c r="BO240" s="61"/>
      <c r="BP240" s="16"/>
    </row>
    <row r="241" spans="2:68" ht="12.75" x14ac:dyDescent="0.2">
      <c r="B241" s="241"/>
      <c r="J241" s="16"/>
      <c r="R241" s="16"/>
      <c r="Z241" s="16"/>
      <c r="AI241" s="61"/>
      <c r="AQ241" s="61"/>
      <c r="AY241" s="61"/>
      <c r="BG241" s="61"/>
      <c r="BO241" s="61"/>
      <c r="BP241" s="16"/>
    </row>
    <row r="242" spans="2:68" ht="12.75" x14ac:dyDescent="0.2">
      <c r="B242" s="241"/>
      <c r="J242" s="16"/>
      <c r="R242" s="16"/>
      <c r="Z242" s="16"/>
      <c r="AI242" s="61"/>
      <c r="AQ242" s="61"/>
      <c r="AY242" s="61"/>
      <c r="BG242" s="61"/>
      <c r="BO242" s="61"/>
      <c r="BP242" s="16"/>
    </row>
    <row r="243" spans="2:68" ht="12.75" x14ac:dyDescent="0.2">
      <c r="B243" s="241"/>
      <c r="J243" s="16"/>
      <c r="R243" s="16"/>
      <c r="Z243" s="16"/>
      <c r="AI243" s="61"/>
      <c r="AQ243" s="61"/>
      <c r="AY243" s="61"/>
      <c r="BG243" s="61"/>
      <c r="BO243" s="61"/>
      <c r="BP243" s="16"/>
    </row>
    <row r="244" spans="2:68" ht="12.75" x14ac:dyDescent="0.2">
      <c r="B244" s="241"/>
      <c r="J244" s="16"/>
      <c r="R244" s="16"/>
      <c r="Z244" s="16"/>
      <c r="AI244" s="61"/>
      <c r="AQ244" s="61"/>
      <c r="AY244" s="61"/>
      <c r="BG244" s="61"/>
      <c r="BO244" s="61"/>
      <c r="BP244" s="16"/>
    </row>
    <row r="245" spans="2:68" ht="12.75" x14ac:dyDescent="0.2">
      <c r="B245" s="241"/>
      <c r="J245" s="16"/>
      <c r="R245" s="16"/>
      <c r="Z245" s="16"/>
      <c r="AI245" s="61"/>
      <c r="AQ245" s="61"/>
      <c r="AY245" s="61"/>
      <c r="BG245" s="61"/>
      <c r="BO245" s="61"/>
      <c r="BP245" s="16"/>
    </row>
    <row r="246" spans="2:68" ht="12.75" x14ac:dyDescent="0.2">
      <c r="B246" s="241"/>
      <c r="J246" s="16"/>
      <c r="R246" s="16"/>
      <c r="Z246" s="16"/>
      <c r="AI246" s="61"/>
      <c r="AQ246" s="61"/>
      <c r="AY246" s="61"/>
      <c r="BG246" s="61"/>
      <c r="BO246" s="61"/>
      <c r="BP246" s="16"/>
    </row>
    <row r="247" spans="2:68" ht="12.75" x14ac:dyDescent="0.2">
      <c r="B247" s="241"/>
      <c r="J247" s="16"/>
      <c r="R247" s="16"/>
      <c r="Z247" s="16"/>
      <c r="AI247" s="61"/>
      <c r="AQ247" s="61"/>
      <c r="AY247" s="61"/>
      <c r="BG247" s="61"/>
      <c r="BO247" s="61"/>
      <c r="BP247" s="16"/>
    </row>
    <row r="248" spans="2:68" ht="12.75" x14ac:dyDescent="0.2">
      <c r="B248" s="241"/>
      <c r="J248" s="16"/>
      <c r="R248" s="16"/>
      <c r="Z248" s="16"/>
      <c r="AI248" s="61"/>
      <c r="AQ248" s="61"/>
      <c r="AY248" s="61"/>
      <c r="BG248" s="61"/>
      <c r="BO248" s="61"/>
      <c r="BP248" s="16"/>
    </row>
    <row r="249" spans="2:68" ht="12.75" x14ac:dyDescent="0.2">
      <c r="B249" s="241"/>
      <c r="J249" s="16"/>
      <c r="R249" s="16"/>
      <c r="Z249" s="16"/>
      <c r="AI249" s="61"/>
      <c r="AQ249" s="61"/>
      <c r="AY249" s="61"/>
      <c r="BG249" s="61"/>
      <c r="BO249" s="61"/>
      <c r="BP249" s="16"/>
    </row>
    <row r="250" spans="2:68" ht="12.75" x14ac:dyDescent="0.2">
      <c r="B250" s="241"/>
      <c r="J250" s="16"/>
      <c r="R250" s="16"/>
      <c r="Z250" s="16"/>
      <c r="AI250" s="61"/>
      <c r="AQ250" s="61"/>
      <c r="AY250" s="61"/>
      <c r="BG250" s="61"/>
      <c r="BO250" s="61"/>
      <c r="BP250" s="16"/>
    </row>
    <row r="251" spans="2:68" ht="12.75" x14ac:dyDescent="0.2">
      <c r="B251" s="241"/>
      <c r="J251" s="16"/>
      <c r="R251" s="16"/>
      <c r="Z251" s="16"/>
      <c r="AI251" s="61"/>
      <c r="AQ251" s="61"/>
      <c r="AY251" s="61"/>
      <c r="BG251" s="61"/>
      <c r="BO251" s="61"/>
      <c r="BP251" s="16"/>
    </row>
    <row r="252" spans="2:68" ht="12.75" x14ac:dyDescent="0.2">
      <c r="B252" s="241"/>
      <c r="J252" s="16"/>
      <c r="R252" s="16"/>
      <c r="Z252" s="16"/>
      <c r="AI252" s="61"/>
      <c r="AQ252" s="61"/>
      <c r="AY252" s="61"/>
      <c r="BG252" s="61"/>
      <c r="BO252" s="61"/>
      <c r="BP252" s="16"/>
    </row>
    <row r="253" spans="2:68" ht="12.75" x14ac:dyDescent="0.2">
      <c r="B253" s="241"/>
      <c r="J253" s="16"/>
      <c r="R253" s="16"/>
      <c r="Z253" s="16"/>
      <c r="AI253" s="61"/>
      <c r="AQ253" s="61"/>
      <c r="AY253" s="61"/>
      <c r="BG253" s="61"/>
      <c r="BO253" s="61"/>
      <c r="BP253" s="16"/>
    </row>
    <row r="254" spans="2:68" ht="12.75" x14ac:dyDescent="0.2">
      <c r="B254" s="241"/>
      <c r="J254" s="16"/>
      <c r="R254" s="16"/>
      <c r="Z254" s="16"/>
      <c r="AI254" s="61"/>
      <c r="AQ254" s="61"/>
      <c r="AY254" s="61"/>
      <c r="BG254" s="61"/>
      <c r="BO254" s="61"/>
      <c r="BP254" s="16"/>
    </row>
    <row r="255" spans="2:68" ht="12.75" x14ac:dyDescent="0.2">
      <c r="B255" s="241"/>
      <c r="J255" s="16"/>
      <c r="R255" s="16"/>
      <c r="Z255" s="16"/>
      <c r="AI255" s="61"/>
      <c r="AQ255" s="61"/>
      <c r="AY255" s="61"/>
      <c r="BG255" s="61"/>
      <c r="BO255" s="61"/>
      <c r="BP255" s="16"/>
    </row>
    <row r="256" spans="2:68" ht="12.75" x14ac:dyDescent="0.2">
      <c r="B256" s="241"/>
      <c r="J256" s="16"/>
      <c r="R256" s="16"/>
      <c r="Z256" s="16"/>
      <c r="AI256" s="61"/>
      <c r="AQ256" s="61"/>
      <c r="AY256" s="61"/>
      <c r="BG256" s="61"/>
      <c r="BO256" s="61"/>
      <c r="BP256" s="16"/>
    </row>
    <row r="257" spans="2:68" ht="12.75" x14ac:dyDescent="0.2">
      <c r="B257" s="241"/>
      <c r="J257" s="16"/>
      <c r="R257" s="16"/>
      <c r="Z257" s="16"/>
      <c r="AI257" s="61"/>
      <c r="AQ257" s="61"/>
      <c r="AY257" s="61"/>
      <c r="BG257" s="61"/>
      <c r="BO257" s="61"/>
      <c r="BP257" s="16"/>
    </row>
    <row r="258" spans="2:68" ht="12.75" x14ac:dyDescent="0.2">
      <c r="B258" s="241"/>
      <c r="J258" s="16"/>
      <c r="R258" s="16"/>
      <c r="Z258" s="16"/>
      <c r="AI258" s="61"/>
      <c r="AQ258" s="61"/>
      <c r="AY258" s="61"/>
      <c r="BG258" s="61"/>
      <c r="BO258" s="61"/>
      <c r="BP258" s="16"/>
    </row>
    <row r="259" spans="2:68" ht="12.75" x14ac:dyDescent="0.2">
      <c r="B259" s="241"/>
      <c r="J259" s="16"/>
      <c r="R259" s="16"/>
      <c r="Z259" s="16"/>
      <c r="AI259" s="61"/>
      <c r="AQ259" s="61"/>
      <c r="AY259" s="61"/>
      <c r="BG259" s="61"/>
      <c r="BO259" s="61"/>
      <c r="BP259" s="16"/>
    </row>
    <row r="260" spans="2:68" ht="12.75" x14ac:dyDescent="0.2">
      <c r="B260" s="241"/>
      <c r="J260" s="16"/>
      <c r="R260" s="16"/>
      <c r="Z260" s="16"/>
      <c r="AI260" s="61"/>
      <c r="AQ260" s="61"/>
      <c r="AY260" s="61"/>
      <c r="BG260" s="61"/>
      <c r="BO260" s="61"/>
      <c r="BP260" s="16"/>
    </row>
    <row r="261" spans="2:68" ht="12.75" x14ac:dyDescent="0.2">
      <c r="B261" s="241"/>
      <c r="J261" s="16"/>
      <c r="R261" s="16"/>
      <c r="Z261" s="16"/>
      <c r="AI261" s="61"/>
      <c r="AQ261" s="61"/>
      <c r="AY261" s="61"/>
      <c r="BG261" s="61"/>
      <c r="BO261" s="61"/>
      <c r="BP261" s="16"/>
    </row>
    <row r="262" spans="2:68" ht="12.75" x14ac:dyDescent="0.2">
      <c r="B262" s="241"/>
      <c r="J262" s="16"/>
      <c r="R262" s="16"/>
      <c r="Z262" s="16"/>
      <c r="AI262" s="61"/>
      <c r="AQ262" s="61"/>
      <c r="AY262" s="61"/>
      <c r="BG262" s="61"/>
      <c r="BO262" s="61"/>
      <c r="BP262" s="16"/>
    </row>
    <row r="263" spans="2:68" ht="12.75" x14ac:dyDescent="0.2">
      <c r="B263" s="241"/>
      <c r="J263" s="16"/>
      <c r="R263" s="16"/>
      <c r="Z263" s="16"/>
      <c r="AI263" s="61"/>
      <c r="AQ263" s="61"/>
      <c r="AY263" s="61"/>
      <c r="BG263" s="61"/>
      <c r="BO263" s="61"/>
      <c r="BP263" s="16"/>
    </row>
    <row r="264" spans="2:68" ht="12.75" x14ac:dyDescent="0.2">
      <c r="B264" s="241"/>
      <c r="J264" s="16"/>
      <c r="R264" s="16"/>
      <c r="Z264" s="16"/>
      <c r="AI264" s="61"/>
      <c r="AQ264" s="61"/>
      <c r="AY264" s="61"/>
      <c r="BG264" s="61"/>
      <c r="BO264" s="61"/>
      <c r="BP264" s="16"/>
    </row>
    <row r="265" spans="2:68" ht="12.75" x14ac:dyDescent="0.2">
      <c r="B265" s="241"/>
      <c r="J265" s="16"/>
      <c r="R265" s="16"/>
      <c r="Z265" s="16"/>
      <c r="AI265" s="61"/>
      <c r="AQ265" s="61"/>
      <c r="AY265" s="61"/>
      <c r="BG265" s="61"/>
      <c r="BO265" s="61"/>
      <c r="BP265" s="16"/>
    </row>
    <row r="266" spans="2:68" ht="12.75" x14ac:dyDescent="0.2">
      <c r="B266" s="241"/>
      <c r="J266" s="16"/>
      <c r="R266" s="16"/>
      <c r="Z266" s="16"/>
      <c r="AI266" s="61"/>
      <c r="AQ266" s="61"/>
      <c r="AY266" s="61"/>
      <c r="BG266" s="61"/>
      <c r="BO266" s="61"/>
      <c r="BP266" s="16"/>
    </row>
    <row r="267" spans="2:68" ht="12.75" x14ac:dyDescent="0.2">
      <c r="B267" s="241"/>
      <c r="J267" s="16"/>
      <c r="R267" s="16"/>
      <c r="Z267" s="16"/>
      <c r="AI267" s="61"/>
      <c r="AQ267" s="61"/>
      <c r="AY267" s="61"/>
      <c r="BG267" s="61"/>
      <c r="BO267" s="61"/>
      <c r="BP267" s="16"/>
    </row>
    <row r="268" spans="2:68" ht="12.75" x14ac:dyDescent="0.2">
      <c r="B268" s="241"/>
      <c r="J268" s="16"/>
      <c r="R268" s="16"/>
      <c r="Z268" s="16"/>
      <c r="AI268" s="61"/>
      <c r="AQ268" s="61"/>
      <c r="AY268" s="61"/>
      <c r="BG268" s="61"/>
      <c r="BO268" s="61"/>
      <c r="BP268" s="16"/>
    </row>
    <row r="269" spans="2:68" ht="12.75" x14ac:dyDescent="0.2">
      <c r="B269" s="241"/>
      <c r="J269" s="16"/>
      <c r="R269" s="16"/>
      <c r="Z269" s="16"/>
      <c r="AI269" s="61"/>
      <c r="AQ269" s="61"/>
      <c r="AY269" s="61"/>
      <c r="BG269" s="61"/>
      <c r="BO269" s="61"/>
      <c r="BP269" s="16"/>
    </row>
    <row r="270" spans="2:68" ht="12.75" x14ac:dyDescent="0.2">
      <c r="B270" s="241"/>
      <c r="J270" s="16"/>
      <c r="R270" s="16"/>
      <c r="Z270" s="16"/>
      <c r="AI270" s="61"/>
      <c r="AQ270" s="61"/>
      <c r="AY270" s="61"/>
      <c r="BG270" s="61"/>
      <c r="BO270" s="61"/>
      <c r="BP270" s="16"/>
    </row>
    <row r="271" spans="2:68" ht="12.75" x14ac:dyDescent="0.2">
      <c r="B271" s="241"/>
      <c r="J271" s="16"/>
      <c r="R271" s="16"/>
      <c r="Z271" s="16"/>
      <c r="AI271" s="61"/>
      <c r="AQ271" s="61"/>
      <c r="AY271" s="61"/>
      <c r="BG271" s="61"/>
      <c r="BO271" s="61"/>
      <c r="BP271" s="16"/>
    </row>
    <row r="272" spans="2:68" ht="12.75" x14ac:dyDescent="0.2">
      <c r="B272" s="241"/>
      <c r="J272" s="16"/>
      <c r="R272" s="16"/>
      <c r="Z272" s="16"/>
      <c r="AI272" s="61"/>
      <c r="AQ272" s="61"/>
      <c r="AY272" s="61"/>
      <c r="BG272" s="61"/>
      <c r="BO272" s="61"/>
      <c r="BP272" s="16"/>
    </row>
    <row r="273" spans="2:68" ht="12.75" x14ac:dyDescent="0.2">
      <c r="B273" s="241"/>
      <c r="J273" s="16"/>
      <c r="R273" s="16"/>
      <c r="Z273" s="16"/>
      <c r="AI273" s="61"/>
      <c r="AQ273" s="61"/>
      <c r="AY273" s="61"/>
      <c r="BG273" s="61"/>
      <c r="BO273" s="61"/>
      <c r="BP273" s="16"/>
    </row>
    <row r="274" spans="2:68" ht="12.75" x14ac:dyDescent="0.2">
      <c r="B274" s="241"/>
      <c r="J274" s="16"/>
      <c r="R274" s="16"/>
      <c r="Z274" s="16"/>
      <c r="AI274" s="61"/>
      <c r="AQ274" s="61"/>
      <c r="AY274" s="61"/>
      <c r="BG274" s="61"/>
      <c r="BO274" s="61"/>
      <c r="BP274" s="16"/>
    </row>
    <row r="275" spans="2:68" ht="12.75" x14ac:dyDescent="0.2">
      <c r="B275" s="241"/>
      <c r="J275" s="16"/>
      <c r="R275" s="16"/>
      <c r="Z275" s="16"/>
      <c r="AI275" s="61"/>
      <c r="AQ275" s="61"/>
      <c r="AY275" s="61"/>
      <c r="BG275" s="61"/>
      <c r="BO275" s="61"/>
      <c r="BP275" s="16"/>
    </row>
    <row r="276" spans="2:68" ht="12.75" x14ac:dyDescent="0.2">
      <c r="B276" s="241"/>
      <c r="J276" s="16"/>
      <c r="R276" s="16"/>
      <c r="Z276" s="16"/>
      <c r="AI276" s="61"/>
      <c r="AQ276" s="61"/>
      <c r="AY276" s="61"/>
      <c r="BG276" s="61"/>
      <c r="BO276" s="61"/>
      <c r="BP276" s="16"/>
    </row>
    <row r="277" spans="2:68" ht="12.75" x14ac:dyDescent="0.2">
      <c r="B277" s="241"/>
      <c r="J277" s="16"/>
      <c r="R277" s="16"/>
      <c r="Z277" s="16"/>
      <c r="AI277" s="61"/>
      <c r="AQ277" s="61"/>
      <c r="AY277" s="61"/>
      <c r="BG277" s="61"/>
      <c r="BO277" s="61"/>
      <c r="BP277" s="16"/>
    </row>
    <row r="278" spans="2:68" ht="12.75" x14ac:dyDescent="0.2">
      <c r="B278" s="241"/>
      <c r="J278" s="16"/>
      <c r="R278" s="16"/>
      <c r="Z278" s="16"/>
      <c r="AI278" s="61"/>
      <c r="AQ278" s="61"/>
      <c r="AY278" s="61"/>
      <c r="BG278" s="61"/>
      <c r="BO278" s="61"/>
      <c r="BP278" s="16"/>
    </row>
    <row r="279" spans="2:68" ht="12.75" x14ac:dyDescent="0.2">
      <c r="B279" s="241"/>
      <c r="J279" s="16"/>
      <c r="R279" s="16"/>
      <c r="Z279" s="16"/>
      <c r="AI279" s="61"/>
      <c r="AQ279" s="61"/>
      <c r="AY279" s="61"/>
      <c r="BG279" s="61"/>
      <c r="BO279" s="61"/>
      <c r="BP279" s="16"/>
    </row>
    <row r="280" spans="2:68" ht="12.75" x14ac:dyDescent="0.2">
      <c r="B280" s="241"/>
      <c r="J280" s="16"/>
      <c r="R280" s="16"/>
      <c r="Z280" s="16"/>
      <c r="AI280" s="61"/>
      <c r="AQ280" s="61"/>
      <c r="AY280" s="61"/>
      <c r="BG280" s="61"/>
      <c r="BO280" s="61"/>
      <c r="BP280" s="16"/>
    </row>
    <row r="281" spans="2:68" ht="12.75" x14ac:dyDescent="0.2">
      <c r="B281" s="241"/>
      <c r="J281" s="16"/>
      <c r="R281" s="16"/>
      <c r="Z281" s="16"/>
      <c r="AI281" s="61"/>
      <c r="AQ281" s="61"/>
      <c r="AY281" s="61"/>
      <c r="BG281" s="61"/>
      <c r="BO281" s="61"/>
      <c r="BP281" s="16"/>
    </row>
    <row r="282" spans="2:68" ht="12.75" x14ac:dyDescent="0.2">
      <c r="B282" s="241"/>
      <c r="J282" s="16"/>
      <c r="R282" s="16"/>
      <c r="Z282" s="16"/>
      <c r="AI282" s="61"/>
      <c r="AQ282" s="61"/>
      <c r="AY282" s="61"/>
      <c r="BG282" s="61"/>
      <c r="BO282" s="61"/>
      <c r="BP282" s="16"/>
    </row>
    <row r="283" spans="2:68" ht="12.75" x14ac:dyDescent="0.2">
      <c r="B283" s="241"/>
      <c r="J283" s="16"/>
      <c r="R283" s="16"/>
      <c r="Z283" s="16"/>
      <c r="AI283" s="61"/>
      <c r="AQ283" s="61"/>
      <c r="AY283" s="61"/>
      <c r="BG283" s="61"/>
      <c r="BO283" s="61"/>
      <c r="BP283" s="16"/>
    </row>
    <row r="284" spans="2:68" ht="12.75" x14ac:dyDescent="0.2">
      <c r="B284" s="241"/>
      <c r="J284" s="16"/>
      <c r="R284" s="16"/>
      <c r="Z284" s="16"/>
      <c r="AI284" s="61"/>
      <c r="AQ284" s="61"/>
      <c r="AY284" s="61"/>
      <c r="BG284" s="61"/>
      <c r="BO284" s="61"/>
      <c r="BP284" s="16"/>
    </row>
    <row r="285" spans="2:68" ht="12.75" x14ac:dyDescent="0.2">
      <c r="B285" s="241"/>
      <c r="J285" s="16"/>
      <c r="R285" s="16"/>
      <c r="Z285" s="16"/>
      <c r="AI285" s="61"/>
      <c r="AQ285" s="61"/>
      <c r="AY285" s="61"/>
      <c r="BG285" s="61"/>
      <c r="BO285" s="61"/>
      <c r="BP285" s="16"/>
    </row>
    <row r="286" spans="2:68" ht="12.75" x14ac:dyDescent="0.2">
      <c r="B286" s="241"/>
      <c r="J286" s="16"/>
      <c r="R286" s="16"/>
      <c r="Z286" s="16"/>
      <c r="AI286" s="61"/>
      <c r="AQ286" s="61"/>
      <c r="AY286" s="61"/>
      <c r="BG286" s="61"/>
      <c r="BO286" s="61"/>
      <c r="BP286" s="16"/>
    </row>
    <row r="287" spans="2:68" ht="12.75" x14ac:dyDescent="0.2">
      <c r="B287" s="241"/>
      <c r="J287" s="16"/>
      <c r="R287" s="16"/>
      <c r="Z287" s="16"/>
      <c r="AI287" s="61"/>
      <c r="AQ287" s="61"/>
      <c r="AY287" s="61"/>
      <c r="BG287" s="61"/>
      <c r="BO287" s="61"/>
      <c r="BP287" s="16"/>
    </row>
    <row r="288" spans="2:68" ht="12.75" x14ac:dyDescent="0.2">
      <c r="B288" s="241"/>
      <c r="J288" s="16"/>
      <c r="R288" s="16"/>
      <c r="Z288" s="16"/>
      <c r="AI288" s="61"/>
      <c r="AQ288" s="61"/>
      <c r="AY288" s="61"/>
      <c r="BG288" s="61"/>
      <c r="BO288" s="61"/>
      <c r="BP288" s="16"/>
    </row>
    <row r="289" spans="2:68" ht="12.75" x14ac:dyDescent="0.2">
      <c r="B289" s="241"/>
      <c r="J289" s="16"/>
      <c r="R289" s="16"/>
      <c r="Z289" s="16"/>
      <c r="AI289" s="61"/>
      <c r="AQ289" s="61"/>
      <c r="AY289" s="61"/>
      <c r="BG289" s="61"/>
      <c r="BO289" s="61"/>
      <c r="BP289" s="16"/>
    </row>
    <row r="290" spans="2:68" ht="12.75" x14ac:dyDescent="0.2">
      <c r="B290" s="241"/>
      <c r="J290" s="16"/>
      <c r="R290" s="16"/>
      <c r="Z290" s="16"/>
      <c r="AI290" s="61"/>
      <c r="AQ290" s="61"/>
      <c r="AY290" s="61"/>
      <c r="BG290" s="61"/>
      <c r="BO290" s="61"/>
      <c r="BP290" s="16"/>
    </row>
    <row r="291" spans="2:68" ht="12.75" x14ac:dyDescent="0.2">
      <c r="B291" s="241"/>
      <c r="J291" s="16"/>
      <c r="R291" s="16"/>
      <c r="Z291" s="16"/>
      <c r="AI291" s="61"/>
      <c r="AQ291" s="61"/>
      <c r="AY291" s="61"/>
      <c r="BG291" s="61"/>
      <c r="BO291" s="61"/>
      <c r="BP291" s="16"/>
    </row>
    <row r="292" spans="2:68" ht="12.75" x14ac:dyDescent="0.2">
      <c r="B292" s="241"/>
      <c r="J292" s="16"/>
      <c r="R292" s="16"/>
      <c r="Z292" s="16"/>
      <c r="AI292" s="61"/>
      <c r="AQ292" s="61"/>
      <c r="AY292" s="61"/>
      <c r="BG292" s="61"/>
      <c r="BO292" s="61"/>
      <c r="BP292" s="16"/>
    </row>
    <row r="293" spans="2:68" ht="12.75" x14ac:dyDescent="0.2">
      <c r="B293" s="241"/>
      <c r="J293" s="16"/>
      <c r="R293" s="16"/>
      <c r="Z293" s="16"/>
      <c r="AI293" s="61"/>
      <c r="AQ293" s="61"/>
      <c r="AY293" s="61"/>
      <c r="BG293" s="61"/>
      <c r="BO293" s="61"/>
      <c r="BP293" s="16"/>
    </row>
    <row r="294" spans="2:68" ht="12.75" x14ac:dyDescent="0.2">
      <c r="B294" s="241"/>
      <c r="J294" s="16"/>
      <c r="R294" s="16"/>
      <c r="Z294" s="16"/>
      <c r="AI294" s="61"/>
      <c r="AQ294" s="61"/>
      <c r="AY294" s="61"/>
      <c r="BG294" s="61"/>
      <c r="BO294" s="61"/>
      <c r="BP294" s="16"/>
    </row>
    <row r="295" spans="2:68" ht="12.75" x14ac:dyDescent="0.2">
      <c r="B295" s="241"/>
      <c r="J295" s="16"/>
      <c r="R295" s="16"/>
      <c r="Z295" s="16"/>
      <c r="AI295" s="61"/>
      <c r="AQ295" s="61"/>
      <c r="AY295" s="61"/>
      <c r="BG295" s="61"/>
      <c r="BO295" s="61"/>
      <c r="BP295" s="16"/>
    </row>
    <row r="296" spans="2:68" ht="12.75" x14ac:dyDescent="0.2">
      <c r="B296" s="241"/>
      <c r="J296" s="16"/>
      <c r="R296" s="16"/>
      <c r="Z296" s="16"/>
      <c r="AI296" s="61"/>
      <c r="AQ296" s="61"/>
      <c r="AY296" s="61"/>
      <c r="BG296" s="61"/>
      <c r="BO296" s="61"/>
      <c r="BP296" s="16"/>
    </row>
    <row r="297" spans="2:68" ht="12.75" x14ac:dyDescent="0.2">
      <c r="B297" s="241"/>
      <c r="J297" s="16"/>
      <c r="R297" s="16"/>
      <c r="Z297" s="16"/>
      <c r="AI297" s="61"/>
      <c r="AQ297" s="61"/>
      <c r="AY297" s="61"/>
      <c r="BG297" s="61"/>
      <c r="BO297" s="61"/>
      <c r="BP297" s="16"/>
    </row>
    <row r="298" spans="2:68" ht="12.75" x14ac:dyDescent="0.2">
      <c r="B298" s="241"/>
      <c r="J298" s="16"/>
      <c r="R298" s="16"/>
      <c r="Z298" s="16"/>
      <c r="AI298" s="61"/>
      <c r="AQ298" s="61"/>
      <c r="AY298" s="61"/>
      <c r="BG298" s="61"/>
      <c r="BO298" s="61"/>
      <c r="BP298" s="16"/>
    </row>
    <row r="299" spans="2:68" ht="12.75" x14ac:dyDescent="0.2">
      <c r="B299" s="241"/>
      <c r="J299" s="16"/>
      <c r="R299" s="16"/>
      <c r="Z299" s="16"/>
      <c r="AI299" s="61"/>
      <c r="AQ299" s="61"/>
      <c r="AY299" s="61"/>
      <c r="BG299" s="61"/>
      <c r="BO299" s="61"/>
      <c r="BP299" s="16"/>
    </row>
    <row r="300" spans="2:68" ht="12.75" x14ac:dyDescent="0.2">
      <c r="B300" s="241"/>
      <c r="J300" s="16"/>
      <c r="R300" s="16"/>
      <c r="Z300" s="16"/>
      <c r="AI300" s="61"/>
      <c r="AQ300" s="61"/>
      <c r="AY300" s="61"/>
      <c r="BG300" s="61"/>
      <c r="BO300" s="61"/>
      <c r="BP300" s="16"/>
    </row>
    <row r="301" spans="2:68" ht="12.75" x14ac:dyDescent="0.2">
      <c r="B301" s="241"/>
      <c r="J301" s="16"/>
      <c r="R301" s="16"/>
      <c r="Z301" s="16"/>
      <c r="AI301" s="61"/>
      <c r="AQ301" s="61"/>
      <c r="AY301" s="61"/>
      <c r="BG301" s="61"/>
      <c r="BO301" s="61"/>
      <c r="BP301" s="16"/>
    </row>
    <row r="302" spans="2:68" ht="12.75" x14ac:dyDescent="0.2">
      <c r="B302" s="241"/>
      <c r="J302" s="16"/>
      <c r="R302" s="16"/>
      <c r="Z302" s="16"/>
      <c r="AI302" s="61"/>
      <c r="AQ302" s="61"/>
      <c r="AY302" s="61"/>
      <c r="BG302" s="61"/>
      <c r="BO302" s="61"/>
      <c r="BP302" s="16"/>
    </row>
    <row r="303" spans="2:68" ht="12.75" x14ac:dyDescent="0.2">
      <c r="B303" s="241"/>
      <c r="J303" s="16"/>
      <c r="R303" s="16"/>
      <c r="Z303" s="16"/>
      <c r="AI303" s="61"/>
      <c r="AQ303" s="61"/>
      <c r="AY303" s="61"/>
      <c r="BG303" s="61"/>
      <c r="BO303" s="61"/>
      <c r="BP303" s="16"/>
    </row>
    <row r="304" spans="2:68" ht="12.75" x14ac:dyDescent="0.2">
      <c r="B304" s="241"/>
      <c r="J304" s="16"/>
      <c r="R304" s="16"/>
      <c r="Z304" s="16"/>
      <c r="AI304" s="61"/>
      <c r="AQ304" s="61"/>
      <c r="AY304" s="61"/>
      <c r="BG304" s="61"/>
      <c r="BO304" s="61"/>
      <c r="BP304" s="16"/>
    </row>
    <row r="305" spans="2:68" ht="12.75" x14ac:dyDescent="0.2">
      <c r="B305" s="241"/>
      <c r="J305" s="16"/>
      <c r="R305" s="16"/>
      <c r="Z305" s="16"/>
      <c r="AI305" s="61"/>
      <c r="AQ305" s="61"/>
      <c r="AY305" s="61"/>
      <c r="BG305" s="61"/>
      <c r="BO305" s="61"/>
      <c r="BP305" s="16"/>
    </row>
    <row r="306" spans="2:68" ht="12.75" x14ac:dyDescent="0.2">
      <c r="B306" s="241"/>
      <c r="J306" s="16"/>
      <c r="R306" s="16"/>
      <c r="Z306" s="16"/>
      <c r="AI306" s="61"/>
      <c r="AQ306" s="61"/>
      <c r="AY306" s="61"/>
      <c r="BG306" s="61"/>
      <c r="BO306" s="61"/>
      <c r="BP306" s="16"/>
    </row>
    <row r="307" spans="2:68" ht="12.75" x14ac:dyDescent="0.2">
      <c r="B307" s="241"/>
      <c r="J307" s="16"/>
      <c r="R307" s="16"/>
      <c r="Z307" s="16"/>
      <c r="AI307" s="61"/>
      <c r="AQ307" s="61"/>
      <c r="AY307" s="61"/>
      <c r="BG307" s="61"/>
      <c r="BO307" s="61"/>
      <c r="BP307" s="16"/>
    </row>
    <row r="308" spans="2:68" ht="12.75" x14ac:dyDescent="0.2">
      <c r="B308" s="241"/>
      <c r="J308" s="16"/>
      <c r="R308" s="16"/>
      <c r="Z308" s="16"/>
      <c r="AI308" s="61"/>
      <c r="AQ308" s="61"/>
      <c r="AY308" s="61"/>
      <c r="BG308" s="61"/>
      <c r="BO308" s="61"/>
      <c r="BP308" s="16"/>
    </row>
    <row r="309" spans="2:68" ht="12.75" x14ac:dyDescent="0.2">
      <c r="B309" s="241"/>
      <c r="J309" s="16"/>
      <c r="R309" s="16"/>
      <c r="Z309" s="16"/>
      <c r="AI309" s="61"/>
      <c r="AQ309" s="61"/>
      <c r="AY309" s="61"/>
      <c r="BG309" s="61"/>
      <c r="BO309" s="61"/>
      <c r="BP309" s="16"/>
    </row>
    <row r="310" spans="2:68" ht="12.75" x14ac:dyDescent="0.2">
      <c r="B310" s="241"/>
      <c r="J310" s="16"/>
      <c r="R310" s="16"/>
      <c r="Z310" s="16"/>
      <c r="AI310" s="61"/>
      <c r="AQ310" s="61"/>
      <c r="AY310" s="61"/>
      <c r="BG310" s="61"/>
      <c r="BO310" s="61"/>
      <c r="BP310" s="16"/>
    </row>
    <row r="311" spans="2:68" ht="12.75" x14ac:dyDescent="0.2">
      <c r="B311" s="241"/>
      <c r="J311" s="16"/>
      <c r="R311" s="16"/>
      <c r="Z311" s="16"/>
      <c r="AI311" s="61"/>
      <c r="AQ311" s="61"/>
      <c r="AY311" s="61"/>
      <c r="BG311" s="61"/>
      <c r="BO311" s="61"/>
      <c r="BP311" s="16"/>
    </row>
    <row r="312" spans="2:68" ht="12.75" x14ac:dyDescent="0.2">
      <c r="B312" s="241"/>
      <c r="J312" s="16"/>
      <c r="R312" s="16"/>
      <c r="Z312" s="16"/>
      <c r="AI312" s="61"/>
      <c r="AQ312" s="61"/>
      <c r="AY312" s="61"/>
      <c r="BG312" s="61"/>
      <c r="BO312" s="61"/>
      <c r="BP312" s="16"/>
    </row>
    <row r="313" spans="2:68" ht="12.75" x14ac:dyDescent="0.2">
      <c r="B313" s="241"/>
      <c r="J313" s="16"/>
      <c r="R313" s="16"/>
      <c r="Z313" s="16"/>
      <c r="AI313" s="61"/>
      <c r="AQ313" s="61"/>
      <c r="AY313" s="61"/>
      <c r="BG313" s="61"/>
      <c r="BO313" s="61"/>
      <c r="BP313" s="16"/>
    </row>
    <row r="314" spans="2:68" ht="12.75" x14ac:dyDescent="0.2">
      <c r="B314" s="241"/>
      <c r="J314" s="16"/>
      <c r="R314" s="16"/>
      <c r="Z314" s="16"/>
      <c r="AI314" s="61"/>
      <c r="AQ314" s="61"/>
      <c r="AY314" s="61"/>
      <c r="BG314" s="61"/>
      <c r="BO314" s="61"/>
      <c r="BP314" s="16"/>
    </row>
    <row r="315" spans="2:68" ht="12.75" x14ac:dyDescent="0.2">
      <c r="B315" s="241"/>
      <c r="J315" s="16"/>
      <c r="R315" s="16"/>
      <c r="Z315" s="16"/>
      <c r="AI315" s="61"/>
      <c r="AQ315" s="61"/>
      <c r="AY315" s="61"/>
      <c r="BG315" s="61"/>
      <c r="BO315" s="61"/>
      <c r="BP315" s="16"/>
    </row>
    <row r="316" spans="2:68" ht="12.75" x14ac:dyDescent="0.2">
      <c r="B316" s="241"/>
      <c r="J316" s="16"/>
      <c r="R316" s="16"/>
      <c r="Z316" s="16"/>
      <c r="AI316" s="61"/>
      <c r="AQ316" s="61"/>
      <c r="AY316" s="61"/>
      <c r="BG316" s="61"/>
      <c r="BO316" s="61"/>
      <c r="BP316" s="16"/>
    </row>
    <row r="317" spans="2:68" ht="12.75" x14ac:dyDescent="0.2">
      <c r="B317" s="241"/>
      <c r="J317" s="16"/>
      <c r="R317" s="16"/>
      <c r="Z317" s="16"/>
      <c r="AI317" s="61"/>
      <c r="AQ317" s="61"/>
      <c r="AY317" s="61"/>
      <c r="BG317" s="61"/>
      <c r="BO317" s="61"/>
      <c r="BP317" s="16"/>
    </row>
    <row r="318" spans="2:68" ht="12.75" x14ac:dyDescent="0.2">
      <c r="B318" s="241"/>
      <c r="J318" s="16"/>
      <c r="R318" s="16"/>
      <c r="Z318" s="16"/>
      <c r="AI318" s="61"/>
      <c r="AQ318" s="61"/>
      <c r="AY318" s="61"/>
      <c r="BG318" s="61"/>
      <c r="BO318" s="61"/>
      <c r="BP318" s="16"/>
    </row>
    <row r="319" spans="2:68" ht="12.75" x14ac:dyDescent="0.2">
      <c r="B319" s="241"/>
      <c r="J319" s="16"/>
      <c r="R319" s="16"/>
      <c r="Z319" s="16"/>
      <c r="AI319" s="61"/>
      <c r="AQ319" s="61"/>
      <c r="AY319" s="61"/>
      <c r="BG319" s="61"/>
      <c r="BO319" s="61"/>
      <c r="BP319" s="16"/>
    </row>
    <row r="320" spans="2:68" ht="12.75" x14ac:dyDescent="0.2">
      <c r="B320" s="241"/>
      <c r="J320" s="16"/>
      <c r="R320" s="16"/>
      <c r="Z320" s="16"/>
      <c r="AI320" s="61"/>
      <c r="AQ320" s="61"/>
      <c r="AY320" s="61"/>
      <c r="BG320" s="61"/>
      <c r="BO320" s="61"/>
      <c r="BP320" s="16"/>
    </row>
    <row r="321" spans="2:68" ht="12.75" x14ac:dyDescent="0.2">
      <c r="B321" s="241"/>
      <c r="J321" s="16"/>
      <c r="R321" s="16"/>
      <c r="Z321" s="16"/>
      <c r="AI321" s="61"/>
      <c r="AQ321" s="61"/>
      <c r="AY321" s="61"/>
      <c r="BG321" s="61"/>
      <c r="BO321" s="61"/>
      <c r="BP321" s="16"/>
    </row>
    <row r="322" spans="2:68" ht="12.75" x14ac:dyDescent="0.2">
      <c r="B322" s="241"/>
      <c r="J322" s="16"/>
      <c r="R322" s="16"/>
      <c r="Z322" s="16"/>
      <c r="AI322" s="61"/>
      <c r="AQ322" s="61"/>
      <c r="AY322" s="61"/>
      <c r="BG322" s="61"/>
      <c r="BO322" s="61"/>
      <c r="BP322" s="16"/>
    </row>
    <row r="323" spans="2:68" ht="12.75" x14ac:dyDescent="0.2">
      <c r="B323" s="241"/>
      <c r="J323" s="16"/>
      <c r="R323" s="16"/>
      <c r="Z323" s="16"/>
      <c r="AI323" s="61"/>
      <c r="AQ323" s="61"/>
      <c r="AY323" s="61"/>
      <c r="BG323" s="61"/>
      <c r="BO323" s="61"/>
      <c r="BP323" s="16"/>
    </row>
    <row r="324" spans="2:68" ht="12.75" x14ac:dyDescent="0.2">
      <c r="B324" s="241"/>
      <c r="J324" s="16"/>
      <c r="R324" s="16"/>
      <c r="Z324" s="16"/>
      <c r="AI324" s="61"/>
      <c r="AQ324" s="61"/>
      <c r="AY324" s="61"/>
      <c r="BG324" s="61"/>
      <c r="BO324" s="61"/>
      <c r="BP324" s="16"/>
    </row>
    <row r="325" spans="2:68" ht="12.75" x14ac:dyDescent="0.2">
      <c r="B325" s="241"/>
      <c r="J325" s="16"/>
      <c r="R325" s="16"/>
      <c r="Z325" s="16"/>
      <c r="AI325" s="61"/>
      <c r="AQ325" s="61"/>
      <c r="AY325" s="61"/>
      <c r="BG325" s="61"/>
      <c r="BO325" s="61"/>
      <c r="BP325" s="16"/>
    </row>
    <row r="326" spans="2:68" ht="12.75" x14ac:dyDescent="0.2">
      <c r="B326" s="241"/>
      <c r="J326" s="16"/>
      <c r="R326" s="16"/>
      <c r="Z326" s="16"/>
      <c r="AI326" s="61"/>
      <c r="AQ326" s="61"/>
      <c r="AY326" s="61"/>
      <c r="BG326" s="61"/>
      <c r="BO326" s="61"/>
      <c r="BP326" s="16"/>
    </row>
    <row r="327" spans="2:68" ht="12.75" x14ac:dyDescent="0.2">
      <c r="B327" s="241"/>
      <c r="J327" s="16"/>
      <c r="R327" s="16"/>
      <c r="Z327" s="16"/>
      <c r="AI327" s="61"/>
      <c r="AQ327" s="61"/>
      <c r="AY327" s="61"/>
      <c r="BG327" s="61"/>
      <c r="BO327" s="61"/>
      <c r="BP327" s="16"/>
    </row>
    <row r="328" spans="2:68" ht="12.75" x14ac:dyDescent="0.2">
      <c r="B328" s="241"/>
      <c r="J328" s="16"/>
      <c r="R328" s="16"/>
      <c r="Z328" s="16"/>
      <c r="AI328" s="61"/>
      <c r="AQ328" s="61"/>
      <c r="AY328" s="61"/>
      <c r="BG328" s="61"/>
      <c r="BO328" s="61"/>
      <c r="BP328" s="16"/>
    </row>
    <row r="329" spans="2:68" ht="12.75" x14ac:dyDescent="0.2">
      <c r="B329" s="241"/>
      <c r="J329" s="16"/>
      <c r="R329" s="16"/>
      <c r="Z329" s="16"/>
      <c r="AI329" s="61"/>
      <c r="AQ329" s="61"/>
      <c r="AY329" s="61"/>
      <c r="BG329" s="61"/>
      <c r="BO329" s="61"/>
      <c r="BP329" s="16"/>
    </row>
    <row r="330" spans="2:68" ht="12.75" x14ac:dyDescent="0.2">
      <c r="B330" s="241"/>
      <c r="J330" s="16"/>
      <c r="R330" s="16"/>
      <c r="Z330" s="16"/>
      <c r="AI330" s="61"/>
      <c r="AQ330" s="61"/>
      <c r="AY330" s="61"/>
      <c r="BG330" s="61"/>
      <c r="BO330" s="61"/>
      <c r="BP330" s="16"/>
    </row>
    <row r="331" spans="2:68" ht="12.75" x14ac:dyDescent="0.2">
      <c r="B331" s="241"/>
      <c r="J331" s="16"/>
      <c r="R331" s="16"/>
      <c r="Z331" s="16"/>
      <c r="AI331" s="61"/>
      <c r="AQ331" s="61"/>
      <c r="AY331" s="61"/>
      <c r="BG331" s="61"/>
      <c r="BO331" s="61"/>
      <c r="BP331" s="16"/>
    </row>
    <row r="332" spans="2:68" ht="12.75" x14ac:dyDescent="0.2">
      <c r="B332" s="241"/>
      <c r="J332" s="16"/>
      <c r="R332" s="16"/>
      <c r="Z332" s="16"/>
      <c r="AI332" s="61"/>
      <c r="AQ332" s="61"/>
      <c r="AY332" s="61"/>
      <c r="BG332" s="61"/>
      <c r="BO332" s="61"/>
      <c r="BP332" s="16"/>
    </row>
    <row r="333" spans="2:68" ht="12.75" x14ac:dyDescent="0.2">
      <c r="B333" s="241"/>
      <c r="J333" s="16"/>
      <c r="R333" s="16"/>
      <c r="Z333" s="16"/>
      <c r="AI333" s="61"/>
      <c r="AQ333" s="61"/>
      <c r="AY333" s="61"/>
      <c r="BG333" s="61"/>
      <c r="BO333" s="61"/>
      <c r="BP333" s="16"/>
    </row>
    <row r="334" spans="2:68" ht="12.75" x14ac:dyDescent="0.2">
      <c r="B334" s="241"/>
      <c r="J334" s="16"/>
      <c r="R334" s="16"/>
      <c r="Z334" s="16"/>
      <c r="AI334" s="61"/>
      <c r="AQ334" s="61"/>
      <c r="AY334" s="61"/>
      <c r="BG334" s="61"/>
      <c r="BO334" s="61"/>
      <c r="BP334" s="16"/>
    </row>
    <row r="335" spans="2:68" ht="12.75" x14ac:dyDescent="0.2">
      <c r="B335" s="241"/>
      <c r="J335" s="16"/>
      <c r="R335" s="16"/>
      <c r="Z335" s="16"/>
      <c r="AI335" s="61"/>
      <c r="AQ335" s="61"/>
      <c r="AY335" s="61"/>
      <c r="BG335" s="61"/>
      <c r="BO335" s="61"/>
      <c r="BP335" s="16"/>
    </row>
    <row r="336" spans="2:68" ht="12.75" x14ac:dyDescent="0.2">
      <c r="B336" s="241"/>
      <c r="J336" s="16"/>
      <c r="R336" s="16"/>
      <c r="Z336" s="16"/>
      <c r="AI336" s="61"/>
      <c r="AQ336" s="61"/>
      <c r="AY336" s="61"/>
      <c r="BG336" s="61"/>
      <c r="BO336" s="61"/>
      <c r="BP336" s="16"/>
    </row>
    <row r="337" spans="2:68" ht="12.75" x14ac:dyDescent="0.2">
      <c r="B337" s="241"/>
      <c r="J337" s="16"/>
      <c r="R337" s="16"/>
      <c r="Z337" s="16"/>
      <c r="AI337" s="61"/>
      <c r="AQ337" s="61"/>
      <c r="AY337" s="61"/>
      <c r="BG337" s="61"/>
      <c r="BO337" s="61"/>
      <c r="BP337" s="16"/>
    </row>
    <row r="338" spans="2:68" ht="12.75" x14ac:dyDescent="0.2">
      <c r="B338" s="241"/>
      <c r="J338" s="16"/>
      <c r="R338" s="16"/>
      <c r="Z338" s="16"/>
      <c r="AI338" s="61"/>
      <c r="AQ338" s="61"/>
      <c r="AY338" s="61"/>
      <c r="BG338" s="61"/>
      <c r="BO338" s="61"/>
      <c r="BP338" s="16"/>
    </row>
    <row r="339" spans="2:68" ht="12.75" x14ac:dyDescent="0.2">
      <c r="B339" s="241"/>
      <c r="J339" s="16"/>
      <c r="R339" s="16"/>
      <c r="Z339" s="16"/>
      <c r="AI339" s="61"/>
      <c r="AQ339" s="61"/>
      <c r="AY339" s="61"/>
      <c r="BG339" s="61"/>
      <c r="BO339" s="61"/>
      <c r="BP339" s="16"/>
    </row>
    <row r="340" spans="2:68" ht="12.75" x14ac:dyDescent="0.2">
      <c r="B340" s="241"/>
      <c r="J340" s="16"/>
      <c r="R340" s="16"/>
      <c r="Z340" s="16"/>
      <c r="AI340" s="61"/>
      <c r="AQ340" s="61"/>
      <c r="AY340" s="61"/>
      <c r="BG340" s="61"/>
      <c r="BO340" s="61"/>
      <c r="BP340" s="16"/>
    </row>
    <row r="341" spans="2:68" ht="12.75" x14ac:dyDescent="0.2">
      <c r="B341" s="241"/>
      <c r="J341" s="16"/>
      <c r="R341" s="16"/>
      <c r="Z341" s="16"/>
      <c r="AI341" s="61"/>
      <c r="AQ341" s="61"/>
      <c r="AY341" s="61"/>
      <c r="BG341" s="61"/>
      <c r="BO341" s="61"/>
      <c r="BP341" s="16"/>
    </row>
    <row r="342" spans="2:68" ht="12.75" x14ac:dyDescent="0.2">
      <c r="B342" s="241"/>
      <c r="J342" s="16"/>
      <c r="R342" s="16"/>
      <c r="Z342" s="16"/>
      <c r="AI342" s="61"/>
      <c r="AQ342" s="61"/>
      <c r="AY342" s="61"/>
      <c r="BG342" s="61"/>
      <c r="BO342" s="61"/>
      <c r="BP342" s="16"/>
    </row>
    <row r="343" spans="2:68" ht="12.75" x14ac:dyDescent="0.2">
      <c r="B343" s="241"/>
      <c r="J343" s="16"/>
      <c r="R343" s="16"/>
      <c r="Z343" s="16"/>
      <c r="AI343" s="61"/>
      <c r="AQ343" s="61"/>
      <c r="AY343" s="61"/>
      <c r="BG343" s="61"/>
      <c r="BO343" s="61"/>
      <c r="BP343" s="16"/>
    </row>
    <row r="344" spans="2:68" ht="12.75" x14ac:dyDescent="0.2">
      <c r="B344" s="241"/>
      <c r="J344" s="16"/>
      <c r="R344" s="16"/>
      <c r="Z344" s="16"/>
      <c r="AI344" s="61"/>
      <c r="AQ344" s="61"/>
      <c r="AY344" s="61"/>
      <c r="BG344" s="61"/>
      <c r="BO344" s="61"/>
      <c r="BP344" s="16"/>
    </row>
    <row r="345" spans="2:68" ht="12.75" x14ac:dyDescent="0.2">
      <c r="B345" s="241"/>
      <c r="J345" s="16"/>
      <c r="R345" s="16"/>
      <c r="Z345" s="16"/>
      <c r="AI345" s="61"/>
      <c r="AQ345" s="61"/>
      <c r="AY345" s="61"/>
      <c r="BG345" s="61"/>
      <c r="BO345" s="61"/>
      <c r="BP345" s="16"/>
    </row>
    <row r="346" spans="2:68" ht="12.75" x14ac:dyDescent="0.2">
      <c r="B346" s="241"/>
      <c r="J346" s="16"/>
      <c r="R346" s="16"/>
      <c r="Z346" s="16"/>
      <c r="AI346" s="61"/>
      <c r="AQ346" s="61"/>
      <c r="AY346" s="61"/>
      <c r="BG346" s="61"/>
      <c r="BO346" s="61"/>
      <c r="BP346" s="16"/>
    </row>
    <row r="347" spans="2:68" ht="12.75" x14ac:dyDescent="0.2">
      <c r="B347" s="241"/>
      <c r="J347" s="16"/>
      <c r="R347" s="16"/>
      <c r="Z347" s="16"/>
      <c r="AI347" s="61"/>
      <c r="AQ347" s="61"/>
      <c r="AY347" s="61"/>
      <c r="BG347" s="61"/>
      <c r="BO347" s="61"/>
      <c r="BP347" s="16"/>
    </row>
    <row r="348" spans="2:68" ht="12.75" x14ac:dyDescent="0.2">
      <c r="B348" s="241"/>
      <c r="J348" s="16"/>
      <c r="R348" s="16"/>
      <c r="Z348" s="16"/>
      <c r="AI348" s="61"/>
      <c r="AQ348" s="61"/>
      <c r="AY348" s="61"/>
      <c r="BG348" s="61"/>
      <c r="BO348" s="61"/>
      <c r="BP348" s="16"/>
    </row>
    <row r="349" spans="2:68" ht="12.75" x14ac:dyDescent="0.2">
      <c r="B349" s="241"/>
      <c r="J349" s="16"/>
      <c r="R349" s="16"/>
      <c r="Z349" s="16"/>
      <c r="AI349" s="61"/>
      <c r="AQ349" s="61"/>
      <c r="AY349" s="61"/>
      <c r="BG349" s="61"/>
      <c r="BO349" s="61"/>
      <c r="BP349" s="16"/>
    </row>
    <row r="350" spans="2:68" ht="12.75" x14ac:dyDescent="0.2">
      <c r="B350" s="241"/>
      <c r="J350" s="16"/>
      <c r="R350" s="16"/>
      <c r="Z350" s="16"/>
      <c r="AI350" s="61"/>
      <c r="AQ350" s="61"/>
      <c r="AY350" s="61"/>
      <c r="BG350" s="61"/>
      <c r="BO350" s="61"/>
      <c r="BP350" s="16"/>
    </row>
    <row r="351" spans="2:68" ht="12.75" x14ac:dyDescent="0.2">
      <c r="B351" s="241"/>
      <c r="J351" s="16"/>
      <c r="R351" s="16"/>
      <c r="Z351" s="16"/>
      <c r="AI351" s="61"/>
      <c r="AQ351" s="61"/>
      <c r="AY351" s="61"/>
      <c r="BG351" s="61"/>
      <c r="BO351" s="61"/>
      <c r="BP351" s="16"/>
    </row>
    <row r="352" spans="2:68" ht="12.75" x14ac:dyDescent="0.2">
      <c r="B352" s="241"/>
      <c r="J352" s="16"/>
      <c r="R352" s="16"/>
      <c r="Z352" s="16"/>
      <c r="AI352" s="61"/>
      <c r="AQ352" s="61"/>
      <c r="AY352" s="61"/>
      <c r="BG352" s="61"/>
      <c r="BO352" s="61"/>
      <c r="BP352" s="16"/>
    </row>
    <row r="353" spans="2:68" ht="12.75" x14ac:dyDescent="0.2">
      <c r="B353" s="241"/>
      <c r="J353" s="16"/>
      <c r="R353" s="16"/>
      <c r="Z353" s="16"/>
      <c r="AI353" s="61"/>
      <c r="AQ353" s="61"/>
      <c r="AY353" s="61"/>
      <c r="BG353" s="61"/>
      <c r="BO353" s="61"/>
      <c r="BP353" s="16"/>
    </row>
    <row r="354" spans="2:68" ht="12.75" x14ac:dyDescent="0.2">
      <c r="B354" s="241"/>
      <c r="J354" s="16"/>
      <c r="R354" s="16"/>
      <c r="Z354" s="16"/>
      <c r="AI354" s="61"/>
      <c r="AQ354" s="61"/>
      <c r="AY354" s="61"/>
      <c r="BG354" s="61"/>
      <c r="BO354" s="61"/>
      <c r="BP354" s="16"/>
    </row>
    <row r="355" spans="2:68" ht="12.75" x14ac:dyDescent="0.2">
      <c r="B355" s="241"/>
      <c r="J355" s="16"/>
      <c r="R355" s="16"/>
      <c r="Z355" s="16"/>
      <c r="AI355" s="61"/>
      <c r="AQ355" s="61"/>
      <c r="AY355" s="61"/>
      <c r="BG355" s="61"/>
      <c r="BO355" s="61"/>
      <c r="BP355" s="16"/>
    </row>
    <row r="356" spans="2:68" ht="12.75" x14ac:dyDescent="0.2">
      <c r="B356" s="241"/>
      <c r="J356" s="16"/>
      <c r="R356" s="16"/>
      <c r="Z356" s="16"/>
      <c r="AI356" s="61"/>
      <c r="AQ356" s="61"/>
      <c r="AY356" s="61"/>
      <c r="BG356" s="61"/>
      <c r="BO356" s="61"/>
      <c r="BP356" s="16"/>
    </row>
    <row r="357" spans="2:68" ht="12.75" x14ac:dyDescent="0.2">
      <c r="B357" s="241"/>
      <c r="J357" s="16"/>
      <c r="R357" s="16"/>
      <c r="Z357" s="16"/>
      <c r="AI357" s="61"/>
      <c r="AQ357" s="61"/>
      <c r="AY357" s="61"/>
      <c r="BG357" s="61"/>
      <c r="BO357" s="61"/>
      <c r="BP357" s="16"/>
    </row>
    <row r="358" spans="2:68" ht="12.75" x14ac:dyDescent="0.2">
      <c r="B358" s="241"/>
      <c r="J358" s="16"/>
      <c r="R358" s="16"/>
      <c r="Z358" s="16"/>
      <c r="AI358" s="61"/>
      <c r="AQ358" s="61"/>
      <c r="AY358" s="61"/>
      <c r="BG358" s="61"/>
      <c r="BO358" s="61"/>
      <c r="BP358" s="16"/>
    </row>
    <row r="359" spans="2:68" ht="12.75" x14ac:dyDescent="0.2">
      <c r="B359" s="241"/>
      <c r="J359" s="16"/>
      <c r="R359" s="16"/>
      <c r="Z359" s="16"/>
      <c r="AI359" s="61"/>
      <c r="AQ359" s="61"/>
      <c r="AY359" s="61"/>
      <c r="BG359" s="61"/>
      <c r="BO359" s="61"/>
      <c r="BP359" s="16"/>
    </row>
    <row r="360" spans="2:68" ht="12.75" x14ac:dyDescent="0.2">
      <c r="B360" s="241"/>
      <c r="J360" s="16"/>
      <c r="R360" s="16"/>
      <c r="Z360" s="16"/>
      <c r="AI360" s="61"/>
      <c r="AQ360" s="61"/>
      <c r="AY360" s="61"/>
      <c r="BG360" s="61"/>
      <c r="BO360" s="61"/>
      <c r="BP360" s="16"/>
    </row>
    <row r="361" spans="2:68" ht="12.75" x14ac:dyDescent="0.2">
      <c r="B361" s="241"/>
      <c r="J361" s="16"/>
      <c r="R361" s="16"/>
      <c r="Z361" s="16"/>
      <c r="AI361" s="61"/>
      <c r="AQ361" s="61"/>
      <c r="AY361" s="61"/>
      <c r="BG361" s="61"/>
      <c r="BO361" s="61"/>
      <c r="BP361" s="16"/>
    </row>
    <row r="362" spans="2:68" ht="12.75" x14ac:dyDescent="0.2">
      <c r="B362" s="241"/>
      <c r="J362" s="16"/>
      <c r="R362" s="16"/>
      <c r="Z362" s="16"/>
      <c r="AI362" s="61"/>
      <c r="AQ362" s="61"/>
      <c r="AY362" s="61"/>
      <c r="BG362" s="61"/>
      <c r="BO362" s="61"/>
      <c r="BP362" s="16"/>
    </row>
    <row r="363" spans="2:68" ht="12.75" x14ac:dyDescent="0.2">
      <c r="B363" s="241"/>
      <c r="J363" s="16"/>
      <c r="R363" s="16"/>
      <c r="Z363" s="16"/>
      <c r="AI363" s="61"/>
      <c r="AQ363" s="61"/>
      <c r="AY363" s="61"/>
      <c r="BG363" s="61"/>
      <c r="BO363" s="61"/>
      <c r="BP363" s="16"/>
    </row>
    <row r="364" spans="2:68" ht="12.75" x14ac:dyDescent="0.2">
      <c r="B364" s="241"/>
      <c r="J364" s="16"/>
      <c r="R364" s="16"/>
      <c r="Z364" s="16"/>
      <c r="AI364" s="61"/>
      <c r="AQ364" s="61"/>
      <c r="AY364" s="61"/>
      <c r="BG364" s="61"/>
      <c r="BO364" s="61"/>
      <c r="BP364" s="16"/>
    </row>
    <row r="365" spans="2:68" ht="12.75" x14ac:dyDescent="0.2">
      <c r="B365" s="241"/>
      <c r="J365" s="16"/>
      <c r="R365" s="16"/>
      <c r="Z365" s="16"/>
      <c r="AI365" s="61"/>
      <c r="AQ365" s="61"/>
      <c r="AY365" s="61"/>
      <c r="BG365" s="61"/>
      <c r="BO365" s="61"/>
      <c r="BP365" s="16"/>
    </row>
    <row r="366" spans="2:68" ht="12.75" x14ac:dyDescent="0.2">
      <c r="B366" s="241"/>
      <c r="J366" s="16"/>
      <c r="R366" s="16"/>
      <c r="Z366" s="16"/>
      <c r="AI366" s="61"/>
      <c r="AQ366" s="61"/>
      <c r="AY366" s="61"/>
      <c r="BG366" s="61"/>
      <c r="BO366" s="61"/>
      <c r="BP366" s="16"/>
    </row>
    <row r="367" spans="2:68" ht="12.75" x14ac:dyDescent="0.2">
      <c r="B367" s="241"/>
      <c r="J367" s="16"/>
      <c r="R367" s="16"/>
      <c r="Z367" s="16"/>
      <c r="AI367" s="61"/>
      <c r="AQ367" s="61"/>
      <c r="AY367" s="61"/>
      <c r="BG367" s="61"/>
      <c r="BO367" s="61"/>
      <c r="BP367" s="16"/>
    </row>
    <row r="368" spans="2:68" ht="12.75" x14ac:dyDescent="0.2">
      <c r="B368" s="241"/>
      <c r="J368" s="16"/>
      <c r="R368" s="16"/>
      <c r="Z368" s="16"/>
      <c r="AI368" s="61"/>
      <c r="AQ368" s="61"/>
      <c r="AY368" s="61"/>
      <c r="BG368" s="61"/>
      <c r="BO368" s="61"/>
      <c r="BP368" s="16"/>
    </row>
    <row r="369" spans="2:68" ht="12.75" x14ac:dyDescent="0.2">
      <c r="B369" s="241"/>
      <c r="J369" s="16"/>
      <c r="R369" s="16"/>
      <c r="Z369" s="16"/>
      <c r="AI369" s="61"/>
      <c r="AQ369" s="61"/>
      <c r="AY369" s="61"/>
      <c r="BG369" s="61"/>
      <c r="BO369" s="61"/>
      <c r="BP369" s="16"/>
    </row>
    <row r="370" spans="2:68" ht="12.75" x14ac:dyDescent="0.2">
      <c r="B370" s="241"/>
      <c r="J370" s="16"/>
      <c r="R370" s="16"/>
      <c r="Z370" s="16"/>
      <c r="AI370" s="61"/>
      <c r="AQ370" s="61"/>
      <c r="AY370" s="61"/>
      <c r="BG370" s="61"/>
      <c r="BO370" s="61"/>
      <c r="BP370" s="16"/>
    </row>
    <row r="371" spans="2:68" ht="12.75" x14ac:dyDescent="0.2">
      <c r="B371" s="241"/>
      <c r="J371" s="16"/>
      <c r="R371" s="16"/>
      <c r="Z371" s="16"/>
      <c r="AI371" s="61"/>
      <c r="AQ371" s="61"/>
      <c r="AY371" s="61"/>
      <c r="BG371" s="61"/>
      <c r="BO371" s="61"/>
      <c r="BP371" s="16"/>
    </row>
    <row r="372" spans="2:68" ht="12.75" x14ac:dyDescent="0.2">
      <c r="B372" s="241"/>
      <c r="J372" s="16"/>
      <c r="R372" s="16"/>
      <c r="Z372" s="16"/>
      <c r="AI372" s="61"/>
      <c r="AQ372" s="61"/>
      <c r="AY372" s="61"/>
      <c r="BG372" s="61"/>
      <c r="BO372" s="61"/>
      <c r="BP372" s="16"/>
    </row>
    <row r="373" spans="2:68" ht="12.75" x14ac:dyDescent="0.2">
      <c r="B373" s="241"/>
      <c r="J373" s="16"/>
      <c r="R373" s="16"/>
      <c r="Z373" s="16"/>
      <c r="AI373" s="61"/>
      <c r="AQ373" s="61"/>
      <c r="AY373" s="61"/>
      <c r="BG373" s="61"/>
      <c r="BO373" s="61"/>
      <c r="BP373" s="16"/>
    </row>
    <row r="374" spans="2:68" ht="12.75" x14ac:dyDescent="0.2">
      <c r="B374" s="241"/>
      <c r="J374" s="16"/>
      <c r="R374" s="16"/>
      <c r="Z374" s="16"/>
      <c r="AI374" s="61"/>
      <c r="AQ374" s="61"/>
      <c r="AY374" s="61"/>
      <c r="BG374" s="61"/>
      <c r="BO374" s="61"/>
      <c r="BP374" s="16"/>
    </row>
    <row r="375" spans="2:68" ht="12.75" x14ac:dyDescent="0.2">
      <c r="B375" s="241"/>
      <c r="J375" s="16"/>
      <c r="R375" s="16"/>
      <c r="Z375" s="16"/>
      <c r="AI375" s="61"/>
      <c r="AQ375" s="61"/>
      <c r="AY375" s="61"/>
      <c r="BG375" s="61"/>
      <c r="BO375" s="61"/>
      <c r="BP375" s="16"/>
    </row>
    <row r="376" spans="2:68" ht="12.75" x14ac:dyDescent="0.2">
      <c r="B376" s="241"/>
      <c r="J376" s="16"/>
      <c r="R376" s="16"/>
      <c r="Z376" s="16"/>
      <c r="AI376" s="61"/>
      <c r="AQ376" s="61"/>
      <c r="AY376" s="61"/>
      <c r="BG376" s="61"/>
      <c r="BO376" s="61"/>
      <c r="BP376" s="16"/>
    </row>
    <row r="377" spans="2:68" ht="12.75" x14ac:dyDescent="0.2">
      <c r="B377" s="241"/>
      <c r="J377" s="16"/>
      <c r="R377" s="16"/>
      <c r="Z377" s="16"/>
      <c r="AI377" s="61"/>
      <c r="AQ377" s="61"/>
      <c r="AY377" s="61"/>
      <c r="BG377" s="61"/>
      <c r="BO377" s="61"/>
      <c r="BP377" s="16"/>
    </row>
    <row r="378" spans="2:68" ht="12.75" x14ac:dyDescent="0.2">
      <c r="B378" s="241"/>
      <c r="J378" s="16"/>
      <c r="R378" s="16"/>
      <c r="Z378" s="16"/>
      <c r="AI378" s="61"/>
      <c r="AQ378" s="61"/>
      <c r="AY378" s="61"/>
      <c r="BG378" s="61"/>
      <c r="BO378" s="61"/>
      <c r="BP378" s="16"/>
    </row>
    <row r="379" spans="2:68" ht="12.75" x14ac:dyDescent="0.2">
      <c r="B379" s="241"/>
      <c r="J379" s="16"/>
      <c r="R379" s="16"/>
      <c r="Z379" s="16"/>
      <c r="AI379" s="61"/>
      <c r="AQ379" s="61"/>
      <c r="AY379" s="61"/>
      <c r="BG379" s="61"/>
      <c r="BO379" s="61"/>
      <c r="BP379" s="16"/>
    </row>
    <row r="380" spans="2:68" ht="12.75" x14ac:dyDescent="0.2">
      <c r="B380" s="241"/>
      <c r="J380" s="16"/>
      <c r="R380" s="16"/>
      <c r="Z380" s="16"/>
      <c r="AI380" s="61"/>
      <c r="AQ380" s="61"/>
      <c r="AY380" s="61"/>
      <c r="BG380" s="61"/>
      <c r="BO380" s="61"/>
      <c r="BP380" s="16"/>
    </row>
    <row r="381" spans="2:68" ht="12.75" x14ac:dyDescent="0.2">
      <c r="B381" s="241"/>
      <c r="J381" s="16"/>
      <c r="R381" s="16"/>
      <c r="Z381" s="16"/>
      <c r="AI381" s="61"/>
      <c r="AQ381" s="61"/>
      <c r="AY381" s="61"/>
      <c r="BG381" s="61"/>
      <c r="BO381" s="61"/>
      <c r="BP381" s="16"/>
    </row>
    <row r="382" spans="2:68" ht="12.75" x14ac:dyDescent="0.2">
      <c r="B382" s="241"/>
      <c r="J382" s="16"/>
      <c r="R382" s="16"/>
      <c r="Z382" s="16"/>
      <c r="AI382" s="61"/>
      <c r="AQ382" s="61"/>
      <c r="AY382" s="61"/>
      <c r="BG382" s="61"/>
      <c r="BO382" s="61"/>
      <c r="BP382" s="16"/>
    </row>
    <row r="383" spans="2:68" ht="12.75" x14ac:dyDescent="0.2">
      <c r="B383" s="241"/>
      <c r="J383" s="16"/>
      <c r="R383" s="16"/>
      <c r="Z383" s="16"/>
      <c r="AI383" s="61"/>
      <c r="AQ383" s="61"/>
      <c r="AY383" s="61"/>
      <c r="BG383" s="61"/>
      <c r="BO383" s="61"/>
      <c r="BP383" s="16"/>
    </row>
    <row r="384" spans="2:68" ht="12.75" x14ac:dyDescent="0.2">
      <c r="B384" s="241"/>
      <c r="J384" s="16"/>
      <c r="R384" s="16"/>
      <c r="Z384" s="16"/>
      <c r="AI384" s="61"/>
      <c r="AQ384" s="61"/>
      <c r="AY384" s="61"/>
      <c r="BG384" s="61"/>
      <c r="BO384" s="61"/>
      <c r="BP384" s="16"/>
    </row>
    <row r="385" spans="2:68" ht="12.75" x14ac:dyDescent="0.2">
      <c r="B385" s="241"/>
      <c r="J385" s="16"/>
      <c r="R385" s="16"/>
      <c r="Z385" s="16"/>
      <c r="AI385" s="61"/>
      <c r="AQ385" s="61"/>
      <c r="AY385" s="61"/>
      <c r="BG385" s="61"/>
      <c r="BO385" s="61"/>
      <c r="BP385" s="16"/>
    </row>
    <row r="386" spans="2:68" ht="12.75" x14ac:dyDescent="0.2">
      <c r="B386" s="241"/>
      <c r="J386" s="16"/>
      <c r="R386" s="16"/>
      <c r="Z386" s="16"/>
      <c r="AI386" s="61"/>
      <c r="AQ386" s="61"/>
      <c r="AY386" s="61"/>
      <c r="BG386" s="61"/>
      <c r="BO386" s="61"/>
      <c r="BP386" s="16"/>
    </row>
    <row r="387" spans="2:68" ht="12.75" x14ac:dyDescent="0.2">
      <c r="B387" s="241"/>
      <c r="J387" s="16"/>
      <c r="R387" s="16"/>
      <c r="Z387" s="16"/>
      <c r="AI387" s="61"/>
      <c r="AQ387" s="61"/>
      <c r="AY387" s="61"/>
      <c r="BG387" s="61"/>
      <c r="BO387" s="61"/>
      <c r="BP387" s="16"/>
    </row>
    <row r="388" spans="2:68" ht="12.75" x14ac:dyDescent="0.2">
      <c r="B388" s="241"/>
      <c r="J388" s="16"/>
      <c r="R388" s="16"/>
      <c r="Z388" s="16"/>
      <c r="AI388" s="61"/>
      <c r="AQ388" s="61"/>
      <c r="AY388" s="61"/>
      <c r="BG388" s="61"/>
      <c r="BO388" s="61"/>
      <c r="BP388" s="16"/>
    </row>
    <row r="389" spans="2:68" ht="12.75" x14ac:dyDescent="0.2">
      <c r="B389" s="241"/>
      <c r="J389" s="16"/>
      <c r="R389" s="16"/>
      <c r="Z389" s="16"/>
      <c r="AI389" s="61"/>
      <c r="AQ389" s="61"/>
      <c r="AY389" s="61"/>
      <c r="BG389" s="61"/>
      <c r="BO389" s="61"/>
      <c r="BP389" s="16"/>
    </row>
    <row r="390" spans="2:68" ht="12.75" x14ac:dyDescent="0.2">
      <c r="B390" s="241"/>
      <c r="J390" s="16"/>
      <c r="R390" s="16"/>
      <c r="Z390" s="16"/>
      <c r="AI390" s="61"/>
      <c r="AQ390" s="61"/>
      <c r="AY390" s="61"/>
      <c r="BG390" s="61"/>
      <c r="BO390" s="61"/>
      <c r="BP390" s="16"/>
    </row>
    <row r="391" spans="2:68" ht="12.75" x14ac:dyDescent="0.2">
      <c r="B391" s="241"/>
      <c r="J391" s="16"/>
      <c r="R391" s="16"/>
      <c r="Z391" s="16"/>
      <c r="AI391" s="61"/>
      <c r="AQ391" s="61"/>
      <c r="AY391" s="61"/>
      <c r="BG391" s="61"/>
      <c r="BO391" s="61"/>
      <c r="BP391" s="16"/>
    </row>
    <row r="392" spans="2:68" ht="12.75" x14ac:dyDescent="0.2">
      <c r="B392" s="241"/>
      <c r="J392" s="16"/>
      <c r="R392" s="16"/>
      <c r="Z392" s="16"/>
      <c r="AI392" s="61"/>
      <c r="AQ392" s="61"/>
      <c r="AY392" s="61"/>
      <c r="BG392" s="61"/>
      <c r="BO392" s="61"/>
      <c r="BP392" s="16"/>
    </row>
    <row r="393" spans="2:68" ht="12.75" x14ac:dyDescent="0.2">
      <c r="B393" s="241"/>
      <c r="J393" s="16"/>
      <c r="R393" s="16"/>
      <c r="Z393" s="16"/>
      <c r="AI393" s="61"/>
      <c r="AQ393" s="61"/>
      <c r="AY393" s="61"/>
      <c r="BG393" s="61"/>
      <c r="BO393" s="61"/>
      <c r="BP393" s="16"/>
    </row>
    <row r="394" spans="2:68" ht="12.75" x14ac:dyDescent="0.2">
      <c r="B394" s="241"/>
      <c r="J394" s="16"/>
      <c r="R394" s="16"/>
      <c r="Z394" s="16"/>
      <c r="AI394" s="61"/>
      <c r="AQ394" s="61"/>
      <c r="AY394" s="61"/>
      <c r="BG394" s="61"/>
      <c r="BO394" s="61"/>
      <c r="BP394" s="16"/>
    </row>
    <row r="395" spans="2:68" ht="12.75" x14ac:dyDescent="0.2">
      <c r="B395" s="241"/>
      <c r="J395" s="16"/>
      <c r="R395" s="16"/>
      <c r="Z395" s="16"/>
      <c r="AI395" s="61"/>
      <c r="AQ395" s="61"/>
      <c r="AY395" s="61"/>
      <c r="BG395" s="61"/>
      <c r="BO395" s="61"/>
      <c r="BP395" s="16"/>
    </row>
    <row r="396" spans="2:68" ht="12.75" x14ac:dyDescent="0.2">
      <c r="B396" s="241"/>
      <c r="J396" s="16"/>
      <c r="R396" s="16"/>
      <c r="Z396" s="16"/>
      <c r="AI396" s="61"/>
      <c r="AQ396" s="61"/>
      <c r="AY396" s="61"/>
      <c r="BG396" s="61"/>
      <c r="BO396" s="61"/>
      <c r="BP396" s="16"/>
    </row>
    <row r="397" spans="2:68" ht="12.75" x14ac:dyDescent="0.2">
      <c r="B397" s="241"/>
      <c r="J397" s="16"/>
      <c r="R397" s="16"/>
      <c r="Z397" s="16"/>
      <c r="AI397" s="61"/>
      <c r="AQ397" s="61"/>
      <c r="AY397" s="61"/>
      <c r="BG397" s="61"/>
      <c r="BO397" s="61"/>
      <c r="BP397" s="16"/>
    </row>
    <row r="398" spans="2:68" ht="12.75" x14ac:dyDescent="0.2">
      <c r="B398" s="241"/>
      <c r="J398" s="16"/>
      <c r="R398" s="16"/>
      <c r="Z398" s="16"/>
      <c r="AI398" s="61"/>
      <c r="AQ398" s="61"/>
      <c r="AY398" s="61"/>
      <c r="BG398" s="61"/>
      <c r="BO398" s="61"/>
      <c r="BP398" s="16"/>
    </row>
    <row r="399" spans="2:68" ht="12.75" x14ac:dyDescent="0.2">
      <c r="B399" s="241"/>
      <c r="J399" s="16"/>
      <c r="R399" s="16"/>
      <c r="Z399" s="16"/>
      <c r="AI399" s="61"/>
      <c r="AQ399" s="61"/>
      <c r="AY399" s="61"/>
      <c r="BG399" s="61"/>
      <c r="BO399" s="61"/>
      <c r="BP399" s="16"/>
    </row>
    <row r="400" spans="2:68" ht="12.75" x14ac:dyDescent="0.2">
      <c r="B400" s="241"/>
      <c r="J400" s="16"/>
      <c r="R400" s="16"/>
      <c r="Z400" s="16"/>
      <c r="AI400" s="61"/>
      <c r="AQ400" s="61"/>
      <c r="AY400" s="61"/>
      <c r="BG400" s="61"/>
      <c r="BO400" s="61"/>
      <c r="BP400" s="16"/>
    </row>
    <row r="401" spans="2:68" ht="12.75" x14ac:dyDescent="0.2">
      <c r="B401" s="241"/>
      <c r="J401" s="16"/>
      <c r="R401" s="16"/>
      <c r="Z401" s="16"/>
      <c r="AI401" s="61"/>
      <c r="AQ401" s="61"/>
      <c r="AY401" s="61"/>
      <c r="BG401" s="61"/>
      <c r="BO401" s="61"/>
      <c r="BP401" s="16"/>
    </row>
    <row r="402" spans="2:68" ht="12.75" x14ac:dyDescent="0.2">
      <c r="B402" s="241"/>
      <c r="J402" s="16"/>
      <c r="R402" s="16"/>
      <c r="Z402" s="16"/>
      <c r="AI402" s="61"/>
      <c r="AQ402" s="61"/>
      <c r="AY402" s="61"/>
      <c r="BG402" s="61"/>
      <c r="BO402" s="61"/>
      <c r="BP402" s="16"/>
    </row>
    <row r="403" spans="2:68" ht="12.75" x14ac:dyDescent="0.2">
      <c r="B403" s="241"/>
      <c r="J403" s="16"/>
      <c r="R403" s="16"/>
      <c r="Z403" s="16"/>
      <c r="AI403" s="61"/>
      <c r="AQ403" s="61"/>
      <c r="AY403" s="61"/>
      <c r="BG403" s="61"/>
      <c r="BO403" s="61"/>
      <c r="BP403" s="16"/>
    </row>
    <row r="404" spans="2:68" ht="12.75" x14ac:dyDescent="0.2">
      <c r="B404" s="241"/>
      <c r="J404" s="16"/>
      <c r="R404" s="16"/>
      <c r="Z404" s="16"/>
      <c r="AI404" s="61"/>
      <c r="AQ404" s="61"/>
      <c r="AY404" s="61"/>
      <c r="BG404" s="61"/>
      <c r="BO404" s="61"/>
      <c r="BP404" s="16"/>
    </row>
    <row r="405" spans="2:68" ht="12.75" x14ac:dyDescent="0.2">
      <c r="B405" s="241"/>
      <c r="J405" s="16"/>
      <c r="R405" s="16"/>
      <c r="Z405" s="16"/>
      <c r="AI405" s="61"/>
      <c r="AQ405" s="61"/>
      <c r="AY405" s="61"/>
      <c r="BG405" s="61"/>
      <c r="BO405" s="61"/>
      <c r="BP405" s="16"/>
    </row>
    <row r="406" spans="2:68" ht="12.75" x14ac:dyDescent="0.2">
      <c r="B406" s="241"/>
      <c r="J406" s="16"/>
      <c r="R406" s="16"/>
      <c r="Z406" s="16"/>
      <c r="AI406" s="61"/>
      <c r="AQ406" s="61"/>
      <c r="AY406" s="61"/>
      <c r="BG406" s="61"/>
      <c r="BO406" s="61"/>
      <c r="BP406" s="16"/>
    </row>
    <row r="407" spans="2:68" ht="12.75" x14ac:dyDescent="0.2">
      <c r="B407" s="241"/>
      <c r="J407" s="16"/>
      <c r="R407" s="16"/>
      <c r="Z407" s="16"/>
      <c r="AI407" s="61"/>
      <c r="AQ407" s="61"/>
      <c r="AY407" s="61"/>
      <c r="BG407" s="61"/>
      <c r="BO407" s="61"/>
      <c r="BP407" s="16"/>
    </row>
    <row r="408" spans="2:68" ht="12.75" x14ac:dyDescent="0.2">
      <c r="B408" s="241"/>
      <c r="J408" s="16"/>
      <c r="R408" s="16"/>
      <c r="Z408" s="16"/>
      <c r="AI408" s="61"/>
      <c r="AQ408" s="61"/>
      <c r="AY408" s="61"/>
      <c r="BG408" s="61"/>
      <c r="BO408" s="61"/>
      <c r="BP408" s="16"/>
    </row>
    <row r="409" spans="2:68" ht="12.75" x14ac:dyDescent="0.2">
      <c r="B409" s="241"/>
      <c r="J409" s="16"/>
      <c r="R409" s="16"/>
      <c r="Z409" s="16"/>
      <c r="AI409" s="61"/>
      <c r="AQ409" s="61"/>
      <c r="AY409" s="61"/>
      <c r="BG409" s="61"/>
      <c r="BO409" s="61"/>
      <c r="BP409" s="16"/>
    </row>
    <row r="410" spans="2:68" ht="12.75" x14ac:dyDescent="0.2">
      <c r="B410" s="241"/>
      <c r="J410" s="16"/>
      <c r="R410" s="16"/>
      <c r="Z410" s="16"/>
      <c r="AI410" s="61"/>
      <c r="AQ410" s="61"/>
      <c r="AY410" s="61"/>
      <c r="BG410" s="61"/>
      <c r="BO410" s="61"/>
      <c r="BP410" s="16"/>
    </row>
    <row r="411" spans="2:68" ht="12.75" x14ac:dyDescent="0.2">
      <c r="B411" s="241"/>
      <c r="J411" s="16"/>
      <c r="R411" s="16"/>
      <c r="Z411" s="16"/>
      <c r="AI411" s="61"/>
      <c r="AQ411" s="61"/>
      <c r="AY411" s="61"/>
      <c r="BG411" s="61"/>
      <c r="BO411" s="61"/>
      <c r="BP411" s="16"/>
    </row>
    <row r="412" spans="2:68" ht="12.75" x14ac:dyDescent="0.2">
      <c r="B412" s="241"/>
      <c r="J412" s="16"/>
      <c r="R412" s="16"/>
      <c r="Z412" s="16"/>
      <c r="AI412" s="61"/>
      <c r="AQ412" s="61"/>
      <c r="AY412" s="61"/>
      <c r="BG412" s="61"/>
      <c r="BO412" s="61"/>
      <c r="BP412" s="16"/>
    </row>
    <row r="413" spans="2:68" ht="12.75" x14ac:dyDescent="0.2">
      <c r="B413" s="241"/>
      <c r="J413" s="16"/>
      <c r="R413" s="16"/>
      <c r="Z413" s="16"/>
      <c r="AI413" s="61"/>
      <c r="AQ413" s="61"/>
      <c r="AY413" s="61"/>
      <c r="BG413" s="61"/>
      <c r="BO413" s="61"/>
      <c r="BP413" s="16"/>
    </row>
    <row r="414" spans="2:68" ht="12.75" x14ac:dyDescent="0.2">
      <c r="B414" s="241"/>
      <c r="J414" s="16"/>
      <c r="R414" s="16"/>
      <c r="Z414" s="16"/>
      <c r="AI414" s="61"/>
      <c r="AQ414" s="61"/>
      <c r="AY414" s="61"/>
      <c r="BG414" s="61"/>
      <c r="BO414" s="61"/>
      <c r="BP414" s="16"/>
    </row>
    <row r="415" spans="2:68" ht="12.75" x14ac:dyDescent="0.2">
      <c r="B415" s="241"/>
      <c r="J415" s="16"/>
      <c r="R415" s="16"/>
      <c r="Z415" s="16"/>
      <c r="AI415" s="61"/>
      <c r="AQ415" s="61"/>
      <c r="AY415" s="61"/>
      <c r="BG415" s="61"/>
      <c r="BO415" s="61"/>
      <c r="BP415" s="16"/>
    </row>
    <row r="416" spans="2:68" ht="12.75" x14ac:dyDescent="0.2">
      <c r="B416" s="241"/>
      <c r="J416" s="16"/>
      <c r="R416" s="16"/>
      <c r="Z416" s="16"/>
      <c r="AI416" s="61"/>
      <c r="AQ416" s="61"/>
      <c r="AY416" s="61"/>
      <c r="BG416" s="61"/>
      <c r="BO416" s="61"/>
      <c r="BP416" s="16"/>
    </row>
    <row r="417" spans="2:68" ht="12.75" x14ac:dyDescent="0.2">
      <c r="B417" s="241"/>
      <c r="J417" s="16"/>
      <c r="R417" s="16"/>
      <c r="Z417" s="16"/>
      <c r="AI417" s="61"/>
      <c r="AQ417" s="61"/>
      <c r="AY417" s="61"/>
      <c r="BG417" s="61"/>
      <c r="BO417" s="61"/>
      <c r="BP417" s="16"/>
    </row>
    <row r="418" spans="2:68" ht="12.75" x14ac:dyDescent="0.2">
      <c r="B418" s="241"/>
      <c r="J418" s="16"/>
      <c r="R418" s="16"/>
      <c r="Z418" s="16"/>
      <c r="AI418" s="61"/>
      <c r="AQ418" s="61"/>
      <c r="AY418" s="61"/>
      <c r="BG418" s="61"/>
      <c r="BO418" s="61"/>
      <c r="BP418" s="16"/>
    </row>
    <row r="419" spans="2:68" ht="12.75" x14ac:dyDescent="0.2">
      <c r="B419" s="241"/>
      <c r="J419" s="16"/>
      <c r="R419" s="16"/>
      <c r="Z419" s="16"/>
      <c r="AI419" s="61"/>
      <c r="AQ419" s="61"/>
      <c r="AY419" s="61"/>
      <c r="BG419" s="61"/>
      <c r="BO419" s="61"/>
      <c r="BP419" s="16"/>
    </row>
    <row r="420" spans="2:68" ht="12.75" x14ac:dyDescent="0.2">
      <c r="B420" s="241"/>
      <c r="J420" s="16"/>
      <c r="R420" s="16"/>
      <c r="Z420" s="16"/>
      <c r="AI420" s="61"/>
      <c r="AQ420" s="61"/>
      <c r="AY420" s="61"/>
      <c r="BG420" s="61"/>
      <c r="BO420" s="61"/>
      <c r="BP420" s="16"/>
    </row>
    <row r="421" spans="2:68" ht="12.75" x14ac:dyDescent="0.2">
      <c r="B421" s="241"/>
      <c r="J421" s="16"/>
      <c r="R421" s="16"/>
      <c r="Z421" s="16"/>
      <c r="AI421" s="61"/>
      <c r="AQ421" s="61"/>
      <c r="AY421" s="61"/>
      <c r="BG421" s="61"/>
      <c r="BO421" s="61"/>
      <c r="BP421" s="16"/>
    </row>
    <row r="422" spans="2:68" ht="12.75" x14ac:dyDescent="0.2">
      <c r="B422" s="241"/>
      <c r="J422" s="16"/>
      <c r="R422" s="16"/>
      <c r="Z422" s="16"/>
      <c r="AI422" s="61"/>
      <c r="AQ422" s="61"/>
      <c r="AY422" s="61"/>
      <c r="BG422" s="61"/>
      <c r="BO422" s="61"/>
      <c r="BP422" s="16"/>
    </row>
    <row r="423" spans="2:68" ht="12.75" x14ac:dyDescent="0.2">
      <c r="B423" s="241"/>
      <c r="J423" s="16"/>
      <c r="R423" s="16"/>
      <c r="Z423" s="16"/>
      <c r="AI423" s="61"/>
      <c r="AQ423" s="61"/>
      <c r="AY423" s="61"/>
      <c r="BG423" s="61"/>
      <c r="BO423" s="61"/>
      <c r="BP423" s="16"/>
    </row>
    <row r="424" spans="2:68" ht="12.75" x14ac:dyDescent="0.2">
      <c r="B424" s="241"/>
      <c r="J424" s="16"/>
      <c r="R424" s="16"/>
      <c r="Z424" s="16"/>
      <c r="AI424" s="61"/>
      <c r="AQ424" s="61"/>
      <c r="AY424" s="61"/>
      <c r="BG424" s="61"/>
      <c r="BO424" s="61"/>
      <c r="BP424" s="16"/>
    </row>
    <row r="425" spans="2:68" ht="12.75" x14ac:dyDescent="0.2">
      <c r="B425" s="241"/>
      <c r="J425" s="16"/>
      <c r="R425" s="16"/>
      <c r="Z425" s="16"/>
      <c r="AI425" s="61"/>
      <c r="AQ425" s="61"/>
      <c r="AY425" s="61"/>
      <c r="BG425" s="61"/>
      <c r="BO425" s="61"/>
      <c r="BP425" s="16"/>
    </row>
    <row r="426" spans="2:68" ht="12.75" x14ac:dyDescent="0.2">
      <c r="B426" s="241"/>
      <c r="J426" s="16"/>
      <c r="R426" s="16"/>
      <c r="Z426" s="16"/>
      <c r="AI426" s="61"/>
      <c r="AQ426" s="61"/>
      <c r="AY426" s="61"/>
      <c r="BG426" s="61"/>
      <c r="BO426" s="61"/>
      <c r="BP426" s="16"/>
    </row>
    <row r="427" spans="2:68" ht="12.75" x14ac:dyDescent="0.2">
      <c r="B427" s="241"/>
      <c r="J427" s="16"/>
      <c r="R427" s="16"/>
      <c r="Z427" s="16"/>
      <c r="AI427" s="61"/>
      <c r="AQ427" s="61"/>
      <c r="AY427" s="61"/>
      <c r="BG427" s="61"/>
      <c r="BO427" s="61"/>
      <c r="BP427" s="16"/>
    </row>
    <row r="428" spans="2:68" ht="12.75" x14ac:dyDescent="0.2">
      <c r="B428" s="241"/>
      <c r="J428" s="16"/>
      <c r="R428" s="16"/>
      <c r="Z428" s="16"/>
      <c r="AI428" s="61"/>
      <c r="AQ428" s="61"/>
      <c r="AY428" s="61"/>
      <c r="BG428" s="61"/>
      <c r="BO428" s="61"/>
      <c r="BP428" s="16"/>
    </row>
    <row r="429" spans="2:68" ht="12.75" x14ac:dyDescent="0.2">
      <c r="B429" s="241"/>
      <c r="J429" s="16"/>
      <c r="R429" s="16"/>
      <c r="Z429" s="16"/>
      <c r="AI429" s="61"/>
      <c r="AQ429" s="61"/>
      <c r="AY429" s="61"/>
      <c r="BG429" s="61"/>
      <c r="BO429" s="61"/>
      <c r="BP429" s="16"/>
    </row>
    <row r="430" spans="2:68" ht="12.75" x14ac:dyDescent="0.2">
      <c r="B430" s="241"/>
      <c r="J430" s="16"/>
      <c r="R430" s="16"/>
      <c r="Z430" s="16"/>
      <c r="AI430" s="61"/>
      <c r="AQ430" s="61"/>
      <c r="AY430" s="61"/>
      <c r="BG430" s="61"/>
      <c r="BO430" s="61"/>
      <c r="BP430" s="16"/>
    </row>
    <row r="431" spans="2:68" ht="12.75" x14ac:dyDescent="0.2">
      <c r="B431" s="241"/>
      <c r="J431" s="16"/>
      <c r="R431" s="16"/>
      <c r="Z431" s="16"/>
      <c r="AI431" s="61"/>
      <c r="AQ431" s="61"/>
      <c r="AY431" s="61"/>
      <c r="BG431" s="61"/>
      <c r="BO431" s="61"/>
      <c r="BP431" s="16"/>
    </row>
    <row r="432" spans="2:68" ht="12.75" x14ac:dyDescent="0.2">
      <c r="B432" s="241"/>
      <c r="J432" s="16"/>
      <c r="R432" s="16"/>
      <c r="Z432" s="16"/>
      <c r="AI432" s="61"/>
      <c r="AQ432" s="61"/>
      <c r="AY432" s="61"/>
      <c r="BG432" s="61"/>
      <c r="BO432" s="61"/>
      <c r="BP432" s="16"/>
    </row>
    <row r="433" spans="2:68" ht="12.75" x14ac:dyDescent="0.2">
      <c r="B433" s="241"/>
      <c r="J433" s="16"/>
      <c r="R433" s="16"/>
      <c r="Z433" s="16"/>
      <c r="AI433" s="61"/>
      <c r="AQ433" s="61"/>
      <c r="AY433" s="61"/>
      <c r="BG433" s="61"/>
      <c r="BO433" s="61"/>
      <c r="BP433" s="16"/>
    </row>
    <row r="434" spans="2:68" ht="12.75" x14ac:dyDescent="0.2">
      <c r="B434" s="241"/>
      <c r="J434" s="16"/>
      <c r="R434" s="16"/>
      <c r="Z434" s="16"/>
      <c r="AI434" s="61"/>
      <c r="AQ434" s="61"/>
      <c r="AY434" s="61"/>
      <c r="BG434" s="61"/>
      <c r="BO434" s="61"/>
      <c r="BP434" s="16"/>
    </row>
    <row r="435" spans="2:68" ht="12.75" x14ac:dyDescent="0.2">
      <c r="B435" s="241"/>
      <c r="J435" s="16"/>
      <c r="R435" s="16"/>
      <c r="Z435" s="16"/>
      <c r="AI435" s="61"/>
      <c r="AQ435" s="61"/>
      <c r="AY435" s="61"/>
      <c r="BG435" s="61"/>
      <c r="BO435" s="61"/>
      <c r="BP435" s="16"/>
    </row>
    <row r="436" spans="2:68" ht="12.75" x14ac:dyDescent="0.2">
      <c r="B436" s="241"/>
      <c r="J436" s="16"/>
      <c r="R436" s="16"/>
      <c r="Z436" s="16"/>
      <c r="AI436" s="61"/>
      <c r="AQ436" s="61"/>
      <c r="AY436" s="61"/>
      <c r="BG436" s="61"/>
      <c r="BO436" s="61"/>
      <c r="BP436" s="16"/>
    </row>
    <row r="437" spans="2:68" ht="12.75" x14ac:dyDescent="0.2">
      <c r="B437" s="241"/>
      <c r="J437" s="16"/>
      <c r="R437" s="16"/>
      <c r="Z437" s="16"/>
      <c r="AI437" s="61"/>
      <c r="AQ437" s="61"/>
      <c r="AY437" s="61"/>
      <c r="BG437" s="61"/>
      <c r="BO437" s="61"/>
      <c r="BP437" s="16"/>
    </row>
    <row r="438" spans="2:68" ht="12.75" x14ac:dyDescent="0.2">
      <c r="B438" s="241"/>
      <c r="J438" s="16"/>
      <c r="R438" s="16"/>
      <c r="Z438" s="16"/>
      <c r="AI438" s="61"/>
      <c r="AQ438" s="61"/>
      <c r="AY438" s="61"/>
      <c r="BG438" s="61"/>
      <c r="BO438" s="61"/>
      <c r="BP438" s="16"/>
    </row>
    <row r="439" spans="2:68" ht="12.75" x14ac:dyDescent="0.2">
      <c r="B439" s="241"/>
      <c r="J439" s="16"/>
      <c r="R439" s="16"/>
      <c r="Z439" s="16"/>
      <c r="AI439" s="61"/>
      <c r="AQ439" s="61"/>
      <c r="AY439" s="61"/>
      <c r="BG439" s="61"/>
      <c r="BO439" s="61"/>
      <c r="BP439" s="16"/>
    </row>
    <row r="440" spans="2:68" ht="12.75" x14ac:dyDescent="0.2">
      <c r="B440" s="241"/>
      <c r="J440" s="16"/>
      <c r="R440" s="16"/>
      <c r="Z440" s="16"/>
      <c r="AI440" s="61"/>
      <c r="AQ440" s="61"/>
      <c r="AY440" s="61"/>
      <c r="BG440" s="61"/>
      <c r="BO440" s="61"/>
      <c r="BP440" s="16"/>
    </row>
    <row r="441" spans="2:68" ht="12.75" x14ac:dyDescent="0.2">
      <c r="B441" s="241"/>
      <c r="J441" s="16"/>
      <c r="R441" s="16"/>
      <c r="Z441" s="16"/>
      <c r="AI441" s="61"/>
      <c r="AQ441" s="61"/>
      <c r="AY441" s="61"/>
      <c r="BG441" s="61"/>
      <c r="BO441" s="61"/>
      <c r="BP441" s="16"/>
    </row>
    <row r="442" spans="2:68" ht="12.75" x14ac:dyDescent="0.2">
      <c r="B442" s="241"/>
      <c r="J442" s="16"/>
      <c r="R442" s="16"/>
      <c r="Z442" s="16"/>
      <c r="AI442" s="61"/>
      <c r="AQ442" s="61"/>
      <c r="AY442" s="61"/>
      <c r="BG442" s="61"/>
      <c r="BO442" s="61"/>
      <c r="BP442" s="16"/>
    </row>
    <row r="443" spans="2:68" ht="12.75" x14ac:dyDescent="0.2">
      <c r="B443" s="241"/>
      <c r="J443" s="16"/>
      <c r="R443" s="16"/>
      <c r="Z443" s="16"/>
      <c r="AI443" s="61"/>
      <c r="AQ443" s="61"/>
      <c r="AY443" s="61"/>
      <c r="BG443" s="61"/>
      <c r="BO443" s="61"/>
      <c r="BP443" s="16"/>
    </row>
    <row r="444" spans="2:68" ht="12.75" x14ac:dyDescent="0.2">
      <c r="B444" s="241"/>
      <c r="J444" s="16"/>
      <c r="R444" s="16"/>
      <c r="Z444" s="16"/>
      <c r="AI444" s="61"/>
      <c r="AQ444" s="61"/>
      <c r="AY444" s="61"/>
      <c r="BG444" s="61"/>
      <c r="BO444" s="61"/>
      <c r="BP444" s="16"/>
    </row>
    <row r="445" spans="2:68" ht="12.75" x14ac:dyDescent="0.2">
      <c r="B445" s="241"/>
      <c r="J445" s="16"/>
      <c r="R445" s="16"/>
      <c r="Z445" s="16"/>
      <c r="AI445" s="61"/>
      <c r="AQ445" s="61"/>
      <c r="AY445" s="61"/>
      <c r="BG445" s="61"/>
      <c r="BO445" s="61"/>
      <c r="BP445" s="16"/>
    </row>
    <row r="446" spans="2:68" ht="12.75" x14ac:dyDescent="0.2">
      <c r="B446" s="241"/>
      <c r="J446" s="16"/>
      <c r="R446" s="16"/>
      <c r="Z446" s="16"/>
      <c r="AI446" s="61"/>
      <c r="AQ446" s="61"/>
      <c r="AY446" s="61"/>
      <c r="BG446" s="61"/>
      <c r="BO446" s="61"/>
      <c r="BP446" s="16"/>
    </row>
    <row r="447" spans="2:68" ht="12.75" x14ac:dyDescent="0.2">
      <c r="B447" s="241"/>
      <c r="J447" s="16"/>
      <c r="R447" s="16"/>
      <c r="Z447" s="16"/>
      <c r="AI447" s="61"/>
      <c r="AQ447" s="61"/>
      <c r="AY447" s="61"/>
      <c r="BG447" s="61"/>
      <c r="BO447" s="61"/>
      <c r="BP447" s="16"/>
    </row>
    <row r="448" spans="2:68" ht="12.75" x14ac:dyDescent="0.2">
      <c r="B448" s="241"/>
      <c r="J448" s="16"/>
      <c r="R448" s="16"/>
      <c r="Z448" s="16"/>
      <c r="AI448" s="61"/>
      <c r="AQ448" s="61"/>
      <c r="AY448" s="61"/>
      <c r="BG448" s="61"/>
      <c r="BO448" s="61"/>
      <c r="BP448" s="16"/>
    </row>
    <row r="449" spans="2:68" ht="12.75" x14ac:dyDescent="0.2">
      <c r="B449" s="241"/>
      <c r="J449" s="16"/>
      <c r="R449" s="16"/>
      <c r="Z449" s="16"/>
      <c r="AI449" s="61"/>
      <c r="AQ449" s="61"/>
      <c r="AY449" s="61"/>
      <c r="BG449" s="61"/>
      <c r="BO449" s="61"/>
      <c r="BP449" s="16"/>
    </row>
    <row r="450" spans="2:68" ht="12.75" x14ac:dyDescent="0.2">
      <c r="B450" s="241"/>
      <c r="J450" s="16"/>
      <c r="R450" s="16"/>
      <c r="Z450" s="16"/>
      <c r="AI450" s="61"/>
      <c r="AQ450" s="61"/>
      <c r="AY450" s="61"/>
      <c r="BG450" s="61"/>
      <c r="BO450" s="61"/>
      <c r="BP450" s="16"/>
    </row>
    <row r="451" spans="2:68" ht="12.75" x14ac:dyDescent="0.2">
      <c r="B451" s="241"/>
      <c r="J451" s="16"/>
      <c r="R451" s="16"/>
      <c r="Z451" s="16"/>
      <c r="AI451" s="61"/>
      <c r="AQ451" s="61"/>
      <c r="AY451" s="61"/>
      <c r="BG451" s="61"/>
      <c r="BO451" s="61"/>
      <c r="BP451" s="16"/>
    </row>
    <row r="452" spans="2:68" ht="12.75" x14ac:dyDescent="0.2">
      <c r="B452" s="241"/>
      <c r="J452" s="16"/>
      <c r="R452" s="16"/>
      <c r="Z452" s="16"/>
      <c r="AI452" s="61"/>
      <c r="AQ452" s="61"/>
      <c r="AY452" s="61"/>
      <c r="BG452" s="61"/>
      <c r="BO452" s="61"/>
      <c r="BP452" s="16"/>
    </row>
    <row r="453" spans="2:68" ht="12.75" x14ac:dyDescent="0.2">
      <c r="B453" s="241"/>
      <c r="J453" s="16"/>
      <c r="R453" s="16"/>
      <c r="Z453" s="16"/>
      <c r="AI453" s="61"/>
      <c r="AQ453" s="61"/>
      <c r="AY453" s="61"/>
      <c r="BG453" s="61"/>
      <c r="BO453" s="61"/>
      <c r="BP453" s="16"/>
    </row>
    <row r="454" spans="2:68" ht="12.75" x14ac:dyDescent="0.2">
      <c r="B454" s="241"/>
      <c r="J454" s="16"/>
      <c r="R454" s="16"/>
      <c r="Z454" s="16"/>
      <c r="AI454" s="61"/>
      <c r="AQ454" s="61"/>
      <c r="AY454" s="61"/>
      <c r="BG454" s="61"/>
      <c r="BO454" s="61"/>
      <c r="BP454" s="16"/>
    </row>
    <row r="455" spans="2:68" ht="12.75" x14ac:dyDescent="0.2">
      <c r="B455" s="241"/>
      <c r="J455" s="16"/>
      <c r="R455" s="16"/>
      <c r="Z455" s="16"/>
      <c r="AI455" s="61"/>
      <c r="AQ455" s="61"/>
      <c r="AY455" s="61"/>
      <c r="BG455" s="61"/>
      <c r="BO455" s="61"/>
      <c r="BP455" s="16"/>
    </row>
    <row r="456" spans="2:68" ht="12.75" x14ac:dyDescent="0.2">
      <c r="B456" s="241"/>
      <c r="J456" s="16"/>
      <c r="R456" s="16"/>
      <c r="Z456" s="16"/>
      <c r="AI456" s="61"/>
      <c r="AQ456" s="61"/>
      <c r="AY456" s="61"/>
      <c r="BG456" s="61"/>
      <c r="BO456" s="61"/>
      <c r="BP456" s="16"/>
    </row>
    <row r="457" spans="2:68" ht="12.75" x14ac:dyDescent="0.2">
      <c r="B457" s="241"/>
      <c r="J457" s="16"/>
      <c r="R457" s="16"/>
      <c r="Z457" s="16"/>
      <c r="AI457" s="61"/>
      <c r="AQ457" s="61"/>
      <c r="AY457" s="61"/>
      <c r="BG457" s="61"/>
      <c r="BO457" s="61"/>
      <c r="BP457" s="16"/>
    </row>
    <row r="458" spans="2:68" ht="12.75" x14ac:dyDescent="0.2">
      <c r="B458" s="241"/>
      <c r="J458" s="16"/>
      <c r="R458" s="16"/>
      <c r="Z458" s="16"/>
      <c r="AI458" s="61"/>
      <c r="AQ458" s="61"/>
      <c r="AY458" s="61"/>
      <c r="BG458" s="61"/>
      <c r="BO458" s="61"/>
      <c r="BP458" s="16"/>
    </row>
    <row r="459" spans="2:68" ht="12.75" x14ac:dyDescent="0.2">
      <c r="B459" s="241"/>
      <c r="J459" s="16"/>
      <c r="R459" s="16"/>
      <c r="Z459" s="16"/>
      <c r="AI459" s="61"/>
      <c r="AQ459" s="61"/>
      <c r="AY459" s="61"/>
      <c r="BG459" s="61"/>
      <c r="BO459" s="61"/>
      <c r="BP459" s="16"/>
    </row>
    <row r="460" spans="2:68" ht="12.75" x14ac:dyDescent="0.2">
      <c r="B460" s="241"/>
      <c r="J460" s="16"/>
      <c r="R460" s="16"/>
      <c r="Z460" s="16"/>
      <c r="AI460" s="61"/>
      <c r="AQ460" s="61"/>
      <c r="AY460" s="61"/>
      <c r="BG460" s="61"/>
      <c r="BO460" s="61"/>
      <c r="BP460" s="16"/>
    </row>
    <row r="461" spans="2:68" ht="12.75" x14ac:dyDescent="0.2">
      <c r="B461" s="241"/>
      <c r="J461" s="16"/>
      <c r="R461" s="16"/>
      <c r="Z461" s="16"/>
      <c r="AI461" s="61"/>
      <c r="AQ461" s="61"/>
      <c r="AY461" s="61"/>
      <c r="BG461" s="61"/>
      <c r="BO461" s="61"/>
      <c r="BP461" s="16"/>
    </row>
    <row r="462" spans="2:68" ht="12.75" x14ac:dyDescent="0.2">
      <c r="B462" s="241"/>
      <c r="J462" s="16"/>
      <c r="R462" s="16"/>
      <c r="Z462" s="16"/>
      <c r="AI462" s="61"/>
      <c r="AQ462" s="61"/>
      <c r="AY462" s="61"/>
      <c r="BG462" s="61"/>
      <c r="BO462" s="61"/>
      <c r="BP462" s="16"/>
    </row>
    <row r="463" spans="2:68" ht="12.75" x14ac:dyDescent="0.2">
      <c r="B463" s="241"/>
      <c r="J463" s="16"/>
      <c r="R463" s="16"/>
      <c r="Z463" s="16"/>
      <c r="AI463" s="61"/>
      <c r="AQ463" s="61"/>
      <c r="AY463" s="61"/>
      <c r="BG463" s="61"/>
      <c r="BO463" s="61"/>
      <c r="BP463" s="16"/>
    </row>
    <row r="464" spans="2:68" ht="12.75" x14ac:dyDescent="0.2">
      <c r="B464" s="241"/>
      <c r="J464" s="16"/>
      <c r="R464" s="16"/>
      <c r="Z464" s="16"/>
      <c r="AI464" s="61"/>
      <c r="AQ464" s="61"/>
      <c r="AY464" s="61"/>
      <c r="BG464" s="61"/>
      <c r="BO464" s="61"/>
      <c r="BP464" s="16"/>
    </row>
    <row r="465" spans="2:68" ht="12.75" x14ac:dyDescent="0.2">
      <c r="B465" s="241"/>
      <c r="J465" s="16"/>
      <c r="R465" s="16"/>
      <c r="Z465" s="16"/>
      <c r="AI465" s="61"/>
      <c r="AQ465" s="61"/>
      <c r="AY465" s="61"/>
      <c r="BG465" s="61"/>
      <c r="BO465" s="61"/>
      <c r="BP465" s="16"/>
    </row>
    <row r="466" spans="2:68" ht="12.75" x14ac:dyDescent="0.2">
      <c r="B466" s="241"/>
      <c r="J466" s="16"/>
      <c r="R466" s="16"/>
      <c r="Z466" s="16"/>
      <c r="AI466" s="61"/>
      <c r="AQ466" s="61"/>
      <c r="AY466" s="61"/>
      <c r="BG466" s="61"/>
      <c r="BO466" s="61"/>
      <c r="BP466" s="16"/>
    </row>
    <row r="467" spans="2:68" ht="12.75" x14ac:dyDescent="0.2">
      <c r="B467" s="241"/>
      <c r="J467" s="16"/>
      <c r="R467" s="16"/>
      <c r="Z467" s="16"/>
      <c r="AI467" s="61"/>
      <c r="AQ467" s="61"/>
      <c r="AY467" s="61"/>
      <c r="BG467" s="61"/>
      <c r="BO467" s="61"/>
      <c r="BP467" s="16"/>
    </row>
    <row r="468" spans="2:68" ht="12.75" x14ac:dyDescent="0.2">
      <c r="B468" s="241"/>
      <c r="J468" s="16"/>
      <c r="R468" s="16"/>
      <c r="Z468" s="16"/>
      <c r="AI468" s="61"/>
      <c r="AQ468" s="61"/>
      <c r="AY468" s="61"/>
      <c r="BG468" s="61"/>
      <c r="BO468" s="61"/>
      <c r="BP468" s="16"/>
    </row>
    <row r="469" spans="2:68" ht="12.75" x14ac:dyDescent="0.2">
      <c r="B469" s="241"/>
      <c r="J469" s="16"/>
      <c r="R469" s="16"/>
      <c r="Z469" s="16"/>
      <c r="AI469" s="61"/>
      <c r="AQ469" s="61"/>
      <c r="AY469" s="61"/>
      <c r="BG469" s="61"/>
      <c r="BO469" s="61"/>
      <c r="BP469" s="16"/>
    </row>
    <row r="470" spans="2:68" ht="12.75" x14ac:dyDescent="0.2">
      <c r="B470" s="241"/>
      <c r="J470" s="16"/>
      <c r="R470" s="16"/>
      <c r="Z470" s="16"/>
      <c r="AI470" s="61"/>
      <c r="AQ470" s="61"/>
      <c r="AY470" s="61"/>
      <c r="BG470" s="61"/>
      <c r="BO470" s="61"/>
      <c r="BP470" s="16"/>
    </row>
    <row r="471" spans="2:68" ht="12.75" x14ac:dyDescent="0.2">
      <c r="B471" s="241"/>
      <c r="J471" s="16"/>
      <c r="R471" s="16"/>
      <c r="Z471" s="16"/>
      <c r="AI471" s="61"/>
      <c r="AQ471" s="61"/>
      <c r="AY471" s="61"/>
      <c r="BG471" s="61"/>
      <c r="BO471" s="61"/>
      <c r="BP471" s="16"/>
    </row>
    <row r="472" spans="2:68" ht="12.75" x14ac:dyDescent="0.2">
      <c r="B472" s="241"/>
      <c r="J472" s="16"/>
      <c r="R472" s="16"/>
      <c r="Z472" s="16"/>
      <c r="AI472" s="61"/>
      <c r="AQ472" s="61"/>
      <c r="AY472" s="61"/>
      <c r="BG472" s="61"/>
      <c r="BO472" s="61"/>
      <c r="BP472" s="16"/>
    </row>
    <row r="473" spans="2:68" ht="12.75" x14ac:dyDescent="0.2">
      <c r="B473" s="241"/>
      <c r="J473" s="16"/>
      <c r="R473" s="16"/>
      <c r="Z473" s="16"/>
      <c r="AI473" s="61"/>
      <c r="AQ473" s="61"/>
      <c r="AY473" s="61"/>
      <c r="BG473" s="61"/>
      <c r="BO473" s="61"/>
      <c r="BP473" s="16"/>
    </row>
    <row r="474" spans="2:68" ht="12.75" x14ac:dyDescent="0.2">
      <c r="B474" s="241"/>
      <c r="J474" s="16"/>
      <c r="R474" s="16"/>
      <c r="Z474" s="16"/>
      <c r="AI474" s="61"/>
      <c r="AQ474" s="61"/>
      <c r="AY474" s="61"/>
      <c r="BG474" s="61"/>
      <c r="BO474" s="61"/>
      <c r="BP474" s="16"/>
    </row>
    <row r="475" spans="2:68" ht="12.75" x14ac:dyDescent="0.2">
      <c r="B475" s="241"/>
      <c r="J475" s="16"/>
      <c r="R475" s="16"/>
      <c r="Z475" s="16"/>
      <c r="AI475" s="61"/>
      <c r="AQ475" s="61"/>
      <c r="AY475" s="61"/>
      <c r="BG475" s="61"/>
      <c r="BO475" s="61"/>
      <c r="BP475" s="16"/>
    </row>
    <row r="476" spans="2:68" ht="12.75" x14ac:dyDescent="0.2">
      <c r="B476" s="241"/>
      <c r="J476" s="16"/>
      <c r="R476" s="16"/>
      <c r="Z476" s="16"/>
      <c r="AI476" s="61"/>
      <c r="AQ476" s="61"/>
      <c r="AY476" s="61"/>
      <c r="BG476" s="61"/>
      <c r="BO476" s="61"/>
      <c r="BP476" s="16"/>
    </row>
    <row r="477" spans="2:68" ht="12.75" x14ac:dyDescent="0.2">
      <c r="B477" s="241"/>
      <c r="J477" s="16"/>
      <c r="R477" s="16"/>
      <c r="Z477" s="16"/>
      <c r="AI477" s="61"/>
      <c r="AQ477" s="61"/>
      <c r="AY477" s="61"/>
      <c r="BG477" s="61"/>
      <c r="BO477" s="61"/>
      <c r="BP477" s="16"/>
    </row>
    <row r="478" spans="2:68" ht="12.75" x14ac:dyDescent="0.2">
      <c r="B478" s="241"/>
      <c r="J478" s="16"/>
      <c r="R478" s="16"/>
      <c r="Z478" s="16"/>
      <c r="AI478" s="61"/>
      <c r="AQ478" s="61"/>
      <c r="AY478" s="61"/>
      <c r="BG478" s="61"/>
      <c r="BO478" s="61"/>
      <c r="BP478" s="16"/>
    </row>
    <row r="479" spans="2:68" ht="12.75" x14ac:dyDescent="0.2">
      <c r="B479" s="241"/>
      <c r="J479" s="16"/>
      <c r="R479" s="16"/>
      <c r="Z479" s="16"/>
      <c r="AI479" s="61"/>
      <c r="AQ479" s="61"/>
      <c r="AY479" s="61"/>
      <c r="BG479" s="61"/>
      <c r="BO479" s="61"/>
      <c r="BP479" s="16"/>
    </row>
    <row r="480" spans="2:68" ht="12.75" x14ac:dyDescent="0.2">
      <c r="B480" s="241"/>
      <c r="J480" s="16"/>
      <c r="R480" s="16"/>
      <c r="Z480" s="16"/>
      <c r="AI480" s="61"/>
      <c r="AQ480" s="61"/>
      <c r="AY480" s="61"/>
      <c r="BG480" s="61"/>
      <c r="BO480" s="61"/>
      <c r="BP480" s="16"/>
    </row>
    <row r="481" spans="2:68" ht="12.75" x14ac:dyDescent="0.2">
      <c r="B481" s="241"/>
      <c r="J481" s="16"/>
      <c r="R481" s="16"/>
      <c r="Z481" s="16"/>
      <c r="AI481" s="61"/>
      <c r="AQ481" s="61"/>
      <c r="AY481" s="61"/>
      <c r="BG481" s="61"/>
      <c r="BO481" s="61"/>
      <c r="BP481" s="16"/>
    </row>
    <row r="482" spans="2:68" ht="12.75" x14ac:dyDescent="0.2">
      <c r="B482" s="241"/>
      <c r="J482" s="16"/>
      <c r="R482" s="16"/>
      <c r="Z482" s="16"/>
      <c r="AI482" s="61"/>
      <c r="AQ482" s="61"/>
      <c r="AY482" s="61"/>
      <c r="BG482" s="61"/>
      <c r="BO482" s="61"/>
      <c r="BP482" s="16"/>
    </row>
    <row r="483" spans="2:68" ht="12.75" x14ac:dyDescent="0.2">
      <c r="B483" s="241"/>
      <c r="J483" s="16"/>
      <c r="R483" s="16"/>
      <c r="Z483" s="16"/>
      <c r="AI483" s="61"/>
      <c r="AQ483" s="61"/>
      <c r="AY483" s="61"/>
      <c r="BG483" s="61"/>
      <c r="BO483" s="61"/>
      <c r="BP483" s="16"/>
    </row>
    <row r="484" spans="2:68" ht="12.75" x14ac:dyDescent="0.2">
      <c r="B484" s="241"/>
      <c r="J484" s="16"/>
      <c r="R484" s="16"/>
      <c r="Z484" s="16"/>
      <c r="AI484" s="61"/>
      <c r="AQ484" s="61"/>
      <c r="AY484" s="61"/>
      <c r="BG484" s="61"/>
      <c r="BO484" s="61"/>
      <c r="BP484" s="16"/>
    </row>
    <row r="485" spans="2:68" ht="12.75" x14ac:dyDescent="0.2">
      <c r="B485" s="241"/>
      <c r="J485" s="16"/>
      <c r="R485" s="16"/>
      <c r="Z485" s="16"/>
      <c r="AI485" s="61"/>
      <c r="AQ485" s="61"/>
      <c r="AY485" s="61"/>
      <c r="BG485" s="61"/>
      <c r="BO485" s="61"/>
      <c r="BP485" s="16"/>
    </row>
    <row r="486" spans="2:68" ht="12.75" x14ac:dyDescent="0.2">
      <c r="B486" s="241"/>
      <c r="J486" s="16"/>
      <c r="R486" s="16"/>
      <c r="Z486" s="16"/>
      <c r="AI486" s="61"/>
      <c r="AQ486" s="61"/>
      <c r="AY486" s="61"/>
      <c r="BG486" s="61"/>
      <c r="BO486" s="61"/>
      <c r="BP486" s="16"/>
    </row>
    <row r="487" spans="2:68" ht="12.75" x14ac:dyDescent="0.2">
      <c r="B487" s="241"/>
      <c r="J487" s="16"/>
      <c r="R487" s="16"/>
      <c r="Z487" s="16"/>
      <c r="AI487" s="61"/>
      <c r="AQ487" s="61"/>
      <c r="AY487" s="61"/>
      <c r="BG487" s="61"/>
      <c r="BO487" s="61"/>
      <c r="BP487" s="16"/>
    </row>
    <row r="488" spans="2:68" ht="12.75" x14ac:dyDescent="0.2">
      <c r="B488" s="241"/>
      <c r="J488" s="16"/>
      <c r="R488" s="16"/>
      <c r="Z488" s="16"/>
      <c r="AI488" s="61"/>
      <c r="AQ488" s="61"/>
      <c r="AY488" s="61"/>
      <c r="BG488" s="61"/>
      <c r="BO488" s="61"/>
      <c r="BP488" s="16"/>
    </row>
    <row r="489" spans="2:68" ht="12.75" x14ac:dyDescent="0.2">
      <c r="B489" s="241"/>
      <c r="J489" s="16"/>
      <c r="R489" s="16"/>
      <c r="Z489" s="16"/>
      <c r="AI489" s="61"/>
      <c r="AQ489" s="61"/>
      <c r="AY489" s="61"/>
      <c r="BG489" s="61"/>
      <c r="BO489" s="61"/>
      <c r="BP489" s="16"/>
    </row>
    <row r="490" spans="2:68" ht="12.75" x14ac:dyDescent="0.2">
      <c r="B490" s="241"/>
      <c r="J490" s="16"/>
      <c r="R490" s="16"/>
      <c r="Z490" s="16"/>
      <c r="AI490" s="61"/>
      <c r="AQ490" s="61"/>
      <c r="AY490" s="61"/>
      <c r="BG490" s="61"/>
      <c r="BO490" s="61"/>
      <c r="BP490" s="16"/>
    </row>
    <row r="491" spans="2:68" ht="12.75" x14ac:dyDescent="0.2">
      <c r="B491" s="241"/>
      <c r="J491" s="16"/>
      <c r="R491" s="16"/>
      <c r="Z491" s="16"/>
      <c r="AI491" s="61"/>
      <c r="AQ491" s="61"/>
      <c r="AY491" s="61"/>
      <c r="BG491" s="61"/>
      <c r="BO491" s="61"/>
      <c r="BP491" s="16"/>
    </row>
    <row r="492" spans="2:68" ht="12.75" x14ac:dyDescent="0.2">
      <c r="B492" s="241"/>
      <c r="J492" s="16"/>
      <c r="R492" s="16"/>
      <c r="Z492" s="16"/>
      <c r="AI492" s="61"/>
      <c r="AQ492" s="61"/>
      <c r="AY492" s="61"/>
      <c r="BG492" s="61"/>
      <c r="BO492" s="61"/>
      <c r="BP492" s="16"/>
    </row>
    <row r="493" spans="2:68" ht="12.75" x14ac:dyDescent="0.2">
      <c r="B493" s="241"/>
      <c r="J493" s="16"/>
      <c r="R493" s="16"/>
      <c r="Z493" s="16"/>
      <c r="AI493" s="61"/>
      <c r="AQ493" s="61"/>
      <c r="AY493" s="61"/>
      <c r="BG493" s="61"/>
      <c r="BO493" s="61"/>
      <c r="BP493" s="16"/>
    </row>
    <row r="494" spans="2:68" ht="12.75" x14ac:dyDescent="0.2">
      <c r="B494" s="241"/>
      <c r="J494" s="16"/>
      <c r="R494" s="16"/>
      <c r="Z494" s="16"/>
      <c r="AI494" s="61"/>
      <c r="AQ494" s="61"/>
      <c r="AY494" s="61"/>
      <c r="BG494" s="61"/>
      <c r="BO494" s="61"/>
      <c r="BP494" s="16"/>
    </row>
    <row r="495" spans="2:68" ht="12.75" x14ac:dyDescent="0.2">
      <c r="B495" s="241"/>
      <c r="J495" s="16"/>
      <c r="R495" s="16"/>
      <c r="Z495" s="16"/>
      <c r="AI495" s="61"/>
      <c r="AQ495" s="61"/>
      <c r="AY495" s="61"/>
      <c r="BG495" s="61"/>
      <c r="BO495" s="61"/>
      <c r="BP495" s="16"/>
    </row>
    <row r="496" spans="2:68" ht="12.75" x14ac:dyDescent="0.2">
      <c r="B496" s="241"/>
      <c r="J496" s="16"/>
      <c r="R496" s="16"/>
      <c r="Z496" s="16"/>
      <c r="AI496" s="61"/>
      <c r="AQ496" s="61"/>
      <c r="AY496" s="61"/>
      <c r="BG496" s="61"/>
      <c r="BO496" s="61"/>
      <c r="BP496" s="16"/>
    </row>
    <row r="497" spans="2:68" ht="12.75" x14ac:dyDescent="0.2">
      <c r="B497" s="241"/>
      <c r="J497" s="16"/>
      <c r="R497" s="16"/>
      <c r="Z497" s="16"/>
      <c r="AI497" s="61"/>
      <c r="AQ497" s="61"/>
      <c r="AY497" s="61"/>
      <c r="BG497" s="61"/>
      <c r="BO497" s="61"/>
      <c r="BP497" s="16"/>
    </row>
    <row r="498" spans="2:68" ht="12.75" x14ac:dyDescent="0.2">
      <c r="B498" s="241"/>
      <c r="J498" s="16"/>
      <c r="R498" s="16"/>
      <c r="Z498" s="16"/>
      <c r="AI498" s="61"/>
      <c r="AQ498" s="61"/>
      <c r="AY498" s="61"/>
      <c r="BG498" s="61"/>
      <c r="BO498" s="61"/>
      <c r="BP498" s="16"/>
    </row>
    <row r="499" spans="2:68" ht="12.75" x14ac:dyDescent="0.2">
      <c r="B499" s="241"/>
      <c r="J499" s="16"/>
      <c r="R499" s="16"/>
      <c r="Z499" s="16"/>
      <c r="AI499" s="61"/>
      <c r="AQ499" s="61"/>
      <c r="AY499" s="61"/>
      <c r="BG499" s="61"/>
      <c r="BO499" s="61"/>
      <c r="BP499" s="16"/>
    </row>
    <row r="500" spans="2:68" ht="12.75" x14ac:dyDescent="0.2">
      <c r="B500" s="241"/>
      <c r="J500" s="16"/>
      <c r="R500" s="16"/>
      <c r="Z500" s="16"/>
      <c r="AI500" s="61"/>
      <c r="AQ500" s="61"/>
      <c r="AY500" s="61"/>
      <c r="BG500" s="61"/>
      <c r="BO500" s="61"/>
      <c r="BP500" s="16"/>
    </row>
    <row r="501" spans="2:68" ht="12.75" x14ac:dyDescent="0.2">
      <c r="B501" s="241"/>
      <c r="J501" s="16"/>
      <c r="R501" s="16"/>
      <c r="Z501" s="16"/>
      <c r="AI501" s="61"/>
      <c r="AQ501" s="61"/>
      <c r="AY501" s="61"/>
      <c r="BG501" s="61"/>
      <c r="BO501" s="61"/>
      <c r="BP501" s="16"/>
    </row>
    <row r="502" spans="2:68" ht="12.75" x14ac:dyDescent="0.2">
      <c r="B502" s="241"/>
      <c r="J502" s="16"/>
      <c r="R502" s="16"/>
      <c r="Z502" s="16"/>
      <c r="AI502" s="61"/>
      <c r="AQ502" s="61"/>
      <c r="AY502" s="61"/>
      <c r="BG502" s="61"/>
      <c r="BO502" s="61"/>
      <c r="BP502" s="16"/>
    </row>
    <row r="503" spans="2:68" ht="12.75" x14ac:dyDescent="0.2">
      <c r="B503" s="241"/>
      <c r="J503" s="16"/>
      <c r="R503" s="16"/>
      <c r="Z503" s="16"/>
      <c r="AI503" s="61"/>
      <c r="AQ503" s="61"/>
      <c r="AY503" s="61"/>
      <c r="BG503" s="61"/>
      <c r="BO503" s="61"/>
      <c r="BP503" s="16"/>
    </row>
    <row r="504" spans="2:68" ht="12.75" x14ac:dyDescent="0.2">
      <c r="B504" s="241"/>
      <c r="J504" s="16"/>
      <c r="R504" s="16"/>
      <c r="Z504" s="16"/>
      <c r="AI504" s="61"/>
      <c r="AQ504" s="61"/>
      <c r="AY504" s="61"/>
      <c r="BG504" s="61"/>
      <c r="BO504" s="61"/>
      <c r="BP504" s="16"/>
    </row>
    <row r="505" spans="2:68" ht="12.75" x14ac:dyDescent="0.2">
      <c r="B505" s="241"/>
      <c r="J505" s="16"/>
      <c r="R505" s="16"/>
      <c r="Z505" s="16"/>
      <c r="AI505" s="61"/>
      <c r="AQ505" s="61"/>
      <c r="AY505" s="61"/>
      <c r="BG505" s="61"/>
      <c r="BO505" s="61"/>
      <c r="BP505" s="16"/>
    </row>
    <row r="506" spans="2:68" ht="12.75" x14ac:dyDescent="0.2">
      <c r="B506" s="241"/>
      <c r="J506" s="16"/>
      <c r="R506" s="16"/>
      <c r="Z506" s="16"/>
      <c r="AI506" s="61"/>
      <c r="AQ506" s="61"/>
      <c r="AY506" s="61"/>
      <c r="BG506" s="61"/>
      <c r="BO506" s="61"/>
      <c r="BP506" s="16"/>
    </row>
    <row r="507" spans="2:68" ht="12.75" x14ac:dyDescent="0.2">
      <c r="B507" s="241"/>
      <c r="J507" s="16"/>
      <c r="R507" s="16"/>
      <c r="Z507" s="16"/>
      <c r="AI507" s="61"/>
      <c r="AQ507" s="61"/>
      <c r="AY507" s="61"/>
      <c r="BG507" s="61"/>
      <c r="BO507" s="61"/>
      <c r="BP507" s="16"/>
    </row>
    <row r="508" spans="2:68" ht="12.75" x14ac:dyDescent="0.2">
      <c r="B508" s="241"/>
      <c r="J508" s="16"/>
      <c r="R508" s="16"/>
      <c r="Z508" s="16"/>
      <c r="AI508" s="61"/>
      <c r="AQ508" s="61"/>
      <c r="AY508" s="61"/>
      <c r="BG508" s="61"/>
      <c r="BO508" s="61"/>
      <c r="BP508" s="16"/>
    </row>
    <row r="509" spans="2:68" ht="12.75" x14ac:dyDescent="0.2">
      <c r="B509" s="241"/>
      <c r="J509" s="16"/>
      <c r="R509" s="16"/>
      <c r="Z509" s="16"/>
      <c r="AI509" s="61"/>
      <c r="AQ509" s="61"/>
      <c r="AY509" s="61"/>
      <c r="BG509" s="61"/>
      <c r="BO509" s="61"/>
      <c r="BP509" s="16"/>
    </row>
    <row r="510" spans="2:68" ht="12.75" x14ac:dyDescent="0.2">
      <c r="B510" s="241"/>
      <c r="J510" s="16"/>
      <c r="R510" s="16"/>
      <c r="Z510" s="16"/>
      <c r="AI510" s="61"/>
      <c r="AQ510" s="61"/>
      <c r="AY510" s="61"/>
      <c r="BG510" s="61"/>
      <c r="BO510" s="61"/>
      <c r="BP510" s="16"/>
    </row>
    <row r="511" spans="2:68" ht="12.75" x14ac:dyDescent="0.2">
      <c r="B511" s="241"/>
      <c r="J511" s="16"/>
      <c r="R511" s="16"/>
      <c r="Z511" s="16"/>
      <c r="AI511" s="61"/>
      <c r="AQ511" s="61"/>
      <c r="AY511" s="61"/>
      <c r="BG511" s="61"/>
      <c r="BO511" s="61"/>
      <c r="BP511" s="16"/>
    </row>
    <row r="512" spans="2:68" ht="12.75" x14ac:dyDescent="0.2">
      <c r="B512" s="241"/>
      <c r="J512" s="16"/>
      <c r="R512" s="16"/>
      <c r="Z512" s="16"/>
      <c r="AI512" s="61"/>
      <c r="AQ512" s="61"/>
      <c r="AY512" s="61"/>
      <c r="BG512" s="61"/>
      <c r="BO512" s="61"/>
      <c r="BP512" s="16"/>
    </row>
    <row r="513" spans="2:68" ht="12.75" x14ac:dyDescent="0.2">
      <c r="B513" s="241"/>
      <c r="J513" s="16"/>
      <c r="R513" s="16"/>
      <c r="Z513" s="16"/>
      <c r="AI513" s="61"/>
      <c r="AQ513" s="61"/>
      <c r="AY513" s="61"/>
      <c r="BG513" s="61"/>
      <c r="BO513" s="61"/>
      <c r="BP513" s="16"/>
    </row>
    <row r="514" spans="2:68" ht="12.75" x14ac:dyDescent="0.2">
      <c r="B514" s="241"/>
      <c r="J514" s="16"/>
      <c r="R514" s="16"/>
      <c r="Z514" s="16"/>
      <c r="AI514" s="61"/>
      <c r="AQ514" s="61"/>
      <c r="AY514" s="61"/>
      <c r="BG514" s="61"/>
      <c r="BO514" s="61"/>
      <c r="BP514" s="16"/>
    </row>
    <row r="515" spans="2:68" ht="12.75" x14ac:dyDescent="0.2">
      <c r="B515" s="241"/>
      <c r="J515" s="16"/>
      <c r="R515" s="16"/>
      <c r="Z515" s="16"/>
      <c r="AI515" s="61"/>
      <c r="AQ515" s="61"/>
      <c r="AY515" s="61"/>
      <c r="BG515" s="61"/>
      <c r="BO515" s="61"/>
      <c r="BP515" s="16"/>
    </row>
    <row r="516" spans="2:68" ht="12.75" x14ac:dyDescent="0.2">
      <c r="B516" s="241"/>
      <c r="J516" s="16"/>
      <c r="R516" s="16"/>
      <c r="Z516" s="16"/>
      <c r="AI516" s="61"/>
      <c r="AQ516" s="61"/>
      <c r="AY516" s="61"/>
      <c r="BG516" s="61"/>
      <c r="BO516" s="61"/>
      <c r="BP516" s="16"/>
    </row>
    <row r="517" spans="2:68" ht="12.75" x14ac:dyDescent="0.2">
      <c r="B517" s="241"/>
      <c r="J517" s="16"/>
      <c r="R517" s="16"/>
      <c r="Z517" s="16"/>
      <c r="AI517" s="61"/>
      <c r="AQ517" s="61"/>
      <c r="AY517" s="61"/>
      <c r="BG517" s="61"/>
      <c r="BO517" s="61"/>
      <c r="BP517" s="16"/>
    </row>
    <row r="518" spans="2:68" ht="12.75" x14ac:dyDescent="0.2">
      <c r="B518" s="241"/>
      <c r="J518" s="16"/>
      <c r="R518" s="16"/>
      <c r="Z518" s="16"/>
      <c r="AI518" s="61"/>
      <c r="AQ518" s="61"/>
      <c r="AY518" s="61"/>
      <c r="BG518" s="61"/>
      <c r="BO518" s="61"/>
      <c r="BP518" s="16"/>
    </row>
    <row r="519" spans="2:68" ht="12.75" x14ac:dyDescent="0.2">
      <c r="B519" s="241"/>
      <c r="J519" s="16"/>
      <c r="R519" s="16"/>
      <c r="Z519" s="16"/>
      <c r="AI519" s="61"/>
      <c r="AQ519" s="61"/>
      <c r="AY519" s="61"/>
      <c r="BG519" s="61"/>
      <c r="BO519" s="61"/>
      <c r="BP519" s="16"/>
    </row>
    <row r="520" spans="2:68" ht="12.75" x14ac:dyDescent="0.2">
      <c r="B520" s="241"/>
      <c r="J520" s="16"/>
      <c r="R520" s="16"/>
      <c r="Z520" s="16"/>
      <c r="AI520" s="61"/>
      <c r="AQ520" s="61"/>
      <c r="AY520" s="61"/>
      <c r="BG520" s="61"/>
      <c r="BO520" s="61"/>
      <c r="BP520" s="16"/>
    </row>
    <row r="521" spans="2:68" ht="12.75" x14ac:dyDescent="0.2">
      <c r="B521" s="241"/>
      <c r="J521" s="16"/>
      <c r="R521" s="16"/>
      <c r="Z521" s="16"/>
      <c r="AI521" s="61"/>
      <c r="AQ521" s="61"/>
      <c r="AY521" s="61"/>
      <c r="BG521" s="61"/>
      <c r="BO521" s="61"/>
      <c r="BP521" s="16"/>
    </row>
    <row r="522" spans="2:68" ht="12.75" x14ac:dyDescent="0.2">
      <c r="B522" s="241"/>
      <c r="J522" s="16"/>
      <c r="R522" s="16"/>
      <c r="Z522" s="16"/>
      <c r="AI522" s="61"/>
      <c r="AQ522" s="61"/>
      <c r="AY522" s="61"/>
      <c r="BG522" s="61"/>
      <c r="BO522" s="61"/>
      <c r="BP522" s="16"/>
    </row>
    <row r="523" spans="2:68" ht="12.75" x14ac:dyDescent="0.2">
      <c r="B523" s="241"/>
      <c r="J523" s="16"/>
      <c r="R523" s="16"/>
      <c r="Z523" s="16"/>
      <c r="AI523" s="61"/>
      <c r="AQ523" s="61"/>
      <c r="AY523" s="61"/>
      <c r="BG523" s="61"/>
      <c r="BO523" s="61"/>
      <c r="BP523" s="16"/>
    </row>
    <row r="524" spans="2:68" ht="12.75" x14ac:dyDescent="0.2">
      <c r="B524" s="241"/>
      <c r="J524" s="16"/>
      <c r="R524" s="16"/>
      <c r="Z524" s="16"/>
      <c r="AI524" s="61"/>
      <c r="AQ524" s="61"/>
      <c r="AY524" s="61"/>
      <c r="BG524" s="61"/>
      <c r="BO524" s="61"/>
      <c r="BP524" s="16"/>
    </row>
    <row r="525" spans="2:68" ht="12.75" x14ac:dyDescent="0.2">
      <c r="B525" s="241"/>
      <c r="J525" s="16"/>
      <c r="R525" s="16"/>
      <c r="Z525" s="16"/>
      <c r="AI525" s="61"/>
      <c r="AQ525" s="61"/>
      <c r="AY525" s="61"/>
      <c r="BG525" s="61"/>
      <c r="BO525" s="61"/>
      <c r="BP525" s="16"/>
    </row>
    <row r="526" spans="2:68" ht="12.75" x14ac:dyDescent="0.2">
      <c r="B526" s="241"/>
      <c r="J526" s="16"/>
      <c r="R526" s="16"/>
      <c r="Z526" s="16"/>
      <c r="AI526" s="61"/>
      <c r="AQ526" s="61"/>
      <c r="AY526" s="61"/>
      <c r="BG526" s="61"/>
      <c r="BO526" s="61"/>
      <c r="BP526" s="16"/>
    </row>
    <row r="527" spans="2:68" ht="12.75" x14ac:dyDescent="0.2">
      <c r="B527" s="241"/>
      <c r="J527" s="16"/>
      <c r="R527" s="16"/>
      <c r="Z527" s="16"/>
      <c r="AI527" s="61"/>
      <c r="AQ527" s="61"/>
      <c r="AY527" s="61"/>
      <c r="BG527" s="61"/>
      <c r="BO527" s="61"/>
      <c r="BP527" s="16"/>
    </row>
    <row r="528" spans="2:68" ht="12.75" x14ac:dyDescent="0.2">
      <c r="B528" s="241"/>
      <c r="J528" s="16"/>
      <c r="R528" s="16"/>
      <c r="Z528" s="16"/>
      <c r="AI528" s="61"/>
      <c r="AQ528" s="61"/>
      <c r="AY528" s="61"/>
      <c r="BG528" s="61"/>
      <c r="BO528" s="61"/>
      <c r="BP528" s="16"/>
    </row>
    <row r="529" spans="2:68" ht="12.75" x14ac:dyDescent="0.2">
      <c r="B529" s="241"/>
      <c r="J529" s="16"/>
      <c r="R529" s="16"/>
      <c r="Z529" s="16"/>
      <c r="AI529" s="61"/>
      <c r="AQ529" s="61"/>
      <c r="AY529" s="61"/>
      <c r="BG529" s="61"/>
      <c r="BO529" s="61"/>
      <c r="BP529" s="16"/>
    </row>
    <row r="530" spans="2:68" ht="12.75" x14ac:dyDescent="0.2">
      <c r="B530" s="241"/>
      <c r="J530" s="16"/>
      <c r="R530" s="16"/>
      <c r="Z530" s="16"/>
      <c r="AI530" s="61"/>
      <c r="AQ530" s="61"/>
      <c r="AY530" s="61"/>
      <c r="BG530" s="61"/>
      <c r="BO530" s="61"/>
      <c r="BP530" s="16"/>
    </row>
    <row r="531" spans="2:68" ht="12.75" x14ac:dyDescent="0.2">
      <c r="B531" s="241"/>
      <c r="J531" s="16"/>
      <c r="R531" s="16"/>
      <c r="Z531" s="16"/>
      <c r="AI531" s="61"/>
      <c r="AQ531" s="61"/>
      <c r="AY531" s="61"/>
      <c r="BG531" s="61"/>
      <c r="BO531" s="61"/>
      <c r="BP531" s="16"/>
    </row>
    <row r="532" spans="2:68" ht="12.75" x14ac:dyDescent="0.2">
      <c r="B532" s="241"/>
      <c r="J532" s="16"/>
      <c r="R532" s="16"/>
      <c r="Z532" s="16"/>
      <c r="AI532" s="61"/>
      <c r="AQ532" s="61"/>
      <c r="AY532" s="61"/>
      <c r="BG532" s="61"/>
      <c r="BO532" s="61"/>
      <c r="BP532" s="16"/>
    </row>
    <row r="533" spans="2:68" ht="12.75" x14ac:dyDescent="0.2">
      <c r="B533" s="241"/>
      <c r="J533" s="16"/>
      <c r="R533" s="16"/>
      <c r="Z533" s="16"/>
      <c r="AI533" s="61"/>
      <c r="AQ533" s="61"/>
      <c r="AY533" s="61"/>
      <c r="BG533" s="61"/>
      <c r="BO533" s="61"/>
      <c r="BP533" s="16"/>
    </row>
    <row r="534" spans="2:68" ht="12.75" x14ac:dyDescent="0.2">
      <c r="B534" s="241"/>
      <c r="J534" s="16"/>
      <c r="R534" s="16"/>
      <c r="Z534" s="16"/>
      <c r="AI534" s="61"/>
      <c r="AQ534" s="61"/>
      <c r="AY534" s="61"/>
      <c r="BG534" s="61"/>
      <c r="BO534" s="61"/>
      <c r="BP534" s="16"/>
    </row>
    <row r="535" spans="2:68" ht="12.75" x14ac:dyDescent="0.2">
      <c r="B535" s="241"/>
      <c r="J535" s="16"/>
      <c r="R535" s="16"/>
      <c r="Z535" s="16"/>
      <c r="AI535" s="61"/>
      <c r="AQ535" s="61"/>
      <c r="AY535" s="61"/>
      <c r="BG535" s="61"/>
      <c r="BO535" s="61"/>
      <c r="BP535" s="16"/>
    </row>
    <row r="536" spans="2:68" ht="12.75" x14ac:dyDescent="0.2">
      <c r="B536" s="241"/>
      <c r="J536" s="16"/>
      <c r="R536" s="16"/>
      <c r="Z536" s="16"/>
      <c r="AI536" s="61"/>
      <c r="AQ536" s="61"/>
      <c r="AY536" s="61"/>
      <c r="BG536" s="61"/>
      <c r="BO536" s="61"/>
      <c r="BP536" s="16"/>
    </row>
    <row r="537" spans="2:68" ht="12.75" x14ac:dyDescent="0.2">
      <c r="B537" s="241"/>
      <c r="J537" s="16"/>
      <c r="R537" s="16"/>
      <c r="Z537" s="16"/>
      <c r="AI537" s="61"/>
      <c r="AQ537" s="61"/>
      <c r="AY537" s="61"/>
      <c r="BG537" s="61"/>
      <c r="BO537" s="61"/>
      <c r="BP537" s="16"/>
    </row>
    <row r="538" spans="2:68" ht="12.75" x14ac:dyDescent="0.2">
      <c r="B538" s="241"/>
      <c r="J538" s="16"/>
      <c r="R538" s="16"/>
      <c r="Z538" s="16"/>
      <c r="AI538" s="61"/>
      <c r="AQ538" s="61"/>
      <c r="AY538" s="61"/>
      <c r="BG538" s="61"/>
      <c r="BO538" s="61"/>
      <c r="BP538" s="16"/>
    </row>
    <row r="539" spans="2:68" ht="12.75" x14ac:dyDescent="0.2">
      <c r="B539" s="241"/>
      <c r="J539" s="16"/>
      <c r="R539" s="16"/>
      <c r="Z539" s="16"/>
      <c r="AI539" s="61"/>
      <c r="AQ539" s="61"/>
      <c r="AY539" s="61"/>
      <c r="BG539" s="61"/>
      <c r="BO539" s="61"/>
      <c r="BP539" s="16"/>
    </row>
    <row r="540" spans="2:68" ht="12.75" x14ac:dyDescent="0.2">
      <c r="B540" s="241"/>
      <c r="J540" s="16"/>
      <c r="R540" s="16"/>
      <c r="Z540" s="16"/>
      <c r="AI540" s="61"/>
      <c r="AQ540" s="61"/>
      <c r="AY540" s="61"/>
      <c r="BG540" s="61"/>
      <c r="BO540" s="61"/>
      <c r="BP540" s="16"/>
    </row>
    <row r="541" spans="2:68" ht="12.75" x14ac:dyDescent="0.2">
      <c r="B541" s="241"/>
      <c r="J541" s="16"/>
      <c r="R541" s="16"/>
      <c r="Z541" s="16"/>
      <c r="AI541" s="61"/>
      <c r="AQ541" s="61"/>
      <c r="AY541" s="61"/>
      <c r="BG541" s="61"/>
      <c r="BO541" s="61"/>
      <c r="BP541" s="16"/>
    </row>
    <row r="542" spans="2:68" ht="12.75" x14ac:dyDescent="0.2">
      <c r="B542" s="241"/>
      <c r="J542" s="16"/>
      <c r="R542" s="16"/>
      <c r="Z542" s="16"/>
      <c r="AI542" s="61"/>
      <c r="AQ542" s="61"/>
      <c r="AY542" s="61"/>
      <c r="BG542" s="61"/>
      <c r="BO542" s="61"/>
      <c r="BP542" s="16"/>
    </row>
    <row r="543" spans="2:68" ht="12.75" x14ac:dyDescent="0.2">
      <c r="B543" s="241"/>
      <c r="J543" s="16"/>
      <c r="R543" s="16"/>
      <c r="Z543" s="16"/>
      <c r="AI543" s="61"/>
      <c r="AQ543" s="61"/>
      <c r="AY543" s="61"/>
      <c r="BG543" s="61"/>
      <c r="BO543" s="61"/>
      <c r="BP543" s="16"/>
    </row>
    <row r="544" spans="2:68" ht="12.75" x14ac:dyDescent="0.2">
      <c r="B544" s="241"/>
      <c r="J544" s="16"/>
      <c r="R544" s="16"/>
      <c r="Z544" s="16"/>
      <c r="AI544" s="61"/>
      <c r="AQ544" s="61"/>
      <c r="AY544" s="61"/>
      <c r="BG544" s="61"/>
      <c r="BO544" s="61"/>
      <c r="BP544" s="16"/>
    </row>
    <row r="545" spans="2:68" ht="12.75" x14ac:dyDescent="0.2">
      <c r="B545" s="241"/>
      <c r="J545" s="16"/>
      <c r="R545" s="16"/>
      <c r="Z545" s="16"/>
      <c r="AI545" s="61"/>
      <c r="AQ545" s="61"/>
      <c r="AY545" s="61"/>
      <c r="BG545" s="61"/>
      <c r="BO545" s="61"/>
      <c r="BP545" s="16"/>
    </row>
    <row r="546" spans="2:68" ht="12.75" x14ac:dyDescent="0.2">
      <c r="B546" s="241"/>
      <c r="J546" s="16"/>
      <c r="R546" s="16"/>
      <c r="Z546" s="16"/>
      <c r="AI546" s="61"/>
      <c r="AQ546" s="61"/>
      <c r="AY546" s="61"/>
      <c r="BG546" s="61"/>
      <c r="BO546" s="61"/>
      <c r="BP546" s="16"/>
    </row>
    <row r="547" spans="2:68" ht="12.75" x14ac:dyDescent="0.2">
      <c r="B547" s="241"/>
      <c r="J547" s="16"/>
      <c r="R547" s="16"/>
      <c r="Z547" s="16"/>
      <c r="AI547" s="61"/>
      <c r="AQ547" s="61"/>
      <c r="AY547" s="61"/>
      <c r="BG547" s="61"/>
      <c r="BO547" s="61"/>
      <c r="BP547" s="16"/>
    </row>
    <row r="548" spans="2:68" ht="12.75" x14ac:dyDescent="0.2">
      <c r="B548" s="241"/>
      <c r="J548" s="16"/>
      <c r="R548" s="16"/>
      <c r="Z548" s="16"/>
      <c r="AI548" s="61"/>
      <c r="AQ548" s="61"/>
      <c r="AY548" s="61"/>
      <c r="BG548" s="61"/>
      <c r="BO548" s="61"/>
      <c r="BP548" s="16"/>
    </row>
    <row r="549" spans="2:68" ht="12.75" x14ac:dyDescent="0.2">
      <c r="B549" s="241"/>
      <c r="J549" s="16"/>
      <c r="R549" s="16"/>
      <c r="Z549" s="16"/>
      <c r="AI549" s="61"/>
      <c r="AQ549" s="61"/>
      <c r="AY549" s="61"/>
      <c r="BG549" s="61"/>
      <c r="BO549" s="61"/>
      <c r="BP549" s="16"/>
    </row>
    <row r="550" spans="2:68" ht="12.75" x14ac:dyDescent="0.2">
      <c r="B550" s="241"/>
      <c r="J550" s="16"/>
      <c r="R550" s="16"/>
      <c r="Z550" s="16"/>
      <c r="AI550" s="61"/>
      <c r="AQ550" s="61"/>
      <c r="AY550" s="61"/>
      <c r="BG550" s="61"/>
      <c r="BO550" s="61"/>
      <c r="BP550" s="16"/>
    </row>
    <row r="551" spans="2:68" ht="12.75" x14ac:dyDescent="0.2">
      <c r="B551" s="241"/>
      <c r="J551" s="16"/>
      <c r="R551" s="16"/>
      <c r="Z551" s="16"/>
      <c r="AI551" s="61"/>
      <c r="AQ551" s="61"/>
      <c r="AY551" s="61"/>
      <c r="BG551" s="61"/>
      <c r="BO551" s="61"/>
      <c r="BP551" s="16"/>
    </row>
    <row r="552" spans="2:68" ht="12.75" x14ac:dyDescent="0.2">
      <c r="B552" s="241"/>
      <c r="J552" s="16"/>
      <c r="R552" s="16"/>
      <c r="Z552" s="16"/>
      <c r="AI552" s="61"/>
      <c r="AQ552" s="61"/>
      <c r="AY552" s="61"/>
      <c r="BG552" s="61"/>
      <c r="BO552" s="61"/>
      <c r="BP552" s="16"/>
    </row>
    <row r="553" spans="2:68" ht="12.75" x14ac:dyDescent="0.2">
      <c r="B553" s="241"/>
      <c r="J553" s="16"/>
      <c r="R553" s="16"/>
      <c r="Z553" s="16"/>
      <c r="AI553" s="61"/>
      <c r="AQ553" s="61"/>
      <c r="AY553" s="61"/>
      <c r="BG553" s="61"/>
      <c r="BO553" s="61"/>
      <c r="BP553" s="16"/>
    </row>
    <row r="554" spans="2:68" ht="12.75" x14ac:dyDescent="0.2">
      <c r="B554" s="241"/>
      <c r="J554" s="16"/>
      <c r="R554" s="16"/>
      <c r="Z554" s="16"/>
      <c r="AI554" s="61"/>
      <c r="AQ554" s="61"/>
      <c r="AY554" s="61"/>
      <c r="BG554" s="61"/>
      <c r="BO554" s="61"/>
      <c r="BP554" s="16"/>
    </row>
    <row r="555" spans="2:68" ht="12.75" x14ac:dyDescent="0.2">
      <c r="B555" s="241"/>
      <c r="J555" s="16"/>
      <c r="R555" s="16"/>
      <c r="Z555" s="16"/>
      <c r="AI555" s="61"/>
      <c r="AQ555" s="61"/>
      <c r="AY555" s="61"/>
      <c r="BG555" s="61"/>
      <c r="BO555" s="61"/>
      <c r="BP555" s="16"/>
    </row>
    <row r="556" spans="2:68" ht="12.75" x14ac:dyDescent="0.2">
      <c r="B556" s="241"/>
      <c r="J556" s="16"/>
      <c r="R556" s="16"/>
      <c r="Z556" s="16"/>
      <c r="AI556" s="61"/>
      <c r="AQ556" s="61"/>
      <c r="AY556" s="61"/>
      <c r="BG556" s="61"/>
      <c r="BO556" s="61"/>
      <c r="BP556" s="16"/>
    </row>
    <row r="557" spans="2:68" ht="12.75" x14ac:dyDescent="0.2">
      <c r="B557" s="241"/>
      <c r="J557" s="16"/>
      <c r="R557" s="16"/>
      <c r="Z557" s="16"/>
      <c r="AI557" s="61"/>
      <c r="AQ557" s="61"/>
      <c r="AY557" s="61"/>
      <c r="BG557" s="61"/>
      <c r="BO557" s="61"/>
      <c r="BP557" s="16"/>
    </row>
    <row r="558" spans="2:68" ht="12.75" x14ac:dyDescent="0.2">
      <c r="B558" s="241"/>
      <c r="J558" s="16"/>
      <c r="R558" s="16"/>
      <c r="Z558" s="16"/>
      <c r="AI558" s="61"/>
      <c r="AQ558" s="61"/>
      <c r="AY558" s="61"/>
      <c r="BG558" s="61"/>
      <c r="BO558" s="61"/>
      <c r="BP558" s="16"/>
    </row>
    <row r="559" spans="2:68" ht="12.75" x14ac:dyDescent="0.2">
      <c r="B559" s="241"/>
      <c r="J559" s="16"/>
      <c r="R559" s="16"/>
      <c r="Z559" s="16"/>
      <c r="AI559" s="61"/>
      <c r="AQ559" s="61"/>
      <c r="AY559" s="61"/>
      <c r="BG559" s="61"/>
      <c r="BO559" s="61"/>
      <c r="BP559" s="16"/>
    </row>
    <row r="560" spans="2:68" ht="12.75" x14ac:dyDescent="0.2">
      <c r="B560" s="241"/>
      <c r="J560" s="16"/>
      <c r="R560" s="16"/>
      <c r="Z560" s="16"/>
      <c r="AI560" s="61"/>
      <c r="AQ560" s="61"/>
      <c r="AY560" s="61"/>
      <c r="BG560" s="61"/>
      <c r="BO560" s="61"/>
      <c r="BP560" s="16"/>
    </row>
    <row r="561" spans="2:68" ht="12.75" x14ac:dyDescent="0.2">
      <c r="B561" s="241"/>
      <c r="J561" s="16"/>
      <c r="R561" s="16"/>
      <c r="Z561" s="16"/>
      <c r="AI561" s="61"/>
      <c r="AQ561" s="61"/>
      <c r="AY561" s="61"/>
      <c r="BG561" s="61"/>
      <c r="BO561" s="61"/>
      <c r="BP561" s="16"/>
    </row>
    <row r="562" spans="2:68" ht="12.75" x14ac:dyDescent="0.2">
      <c r="B562" s="241"/>
      <c r="J562" s="16"/>
      <c r="R562" s="16"/>
      <c r="Z562" s="16"/>
      <c r="AI562" s="61"/>
      <c r="AQ562" s="61"/>
      <c r="AY562" s="61"/>
      <c r="BG562" s="61"/>
      <c r="BO562" s="61"/>
      <c r="BP562" s="16"/>
    </row>
    <row r="563" spans="2:68" ht="12.75" x14ac:dyDescent="0.2">
      <c r="B563" s="241"/>
      <c r="J563" s="16"/>
      <c r="R563" s="16"/>
      <c r="Z563" s="16"/>
      <c r="AI563" s="61"/>
      <c r="AQ563" s="61"/>
      <c r="AY563" s="61"/>
      <c r="BG563" s="61"/>
      <c r="BO563" s="61"/>
      <c r="BP563" s="16"/>
    </row>
    <row r="564" spans="2:68" ht="12.75" x14ac:dyDescent="0.2">
      <c r="B564" s="241"/>
      <c r="J564" s="16"/>
      <c r="R564" s="16"/>
      <c r="Z564" s="16"/>
      <c r="AI564" s="61"/>
      <c r="AQ564" s="61"/>
      <c r="AY564" s="61"/>
      <c r="BG564" s="61"/>
      <c r="BO564" s="61"/>
      <c r="BP564" s="16"/>
    </row>
    <row r="565" spans="2:68" ht="12.75" x14ac:dyDescent="0.2">
      <c r="B565" s="241"/>
      <c r="J565" s="16"/>
      <c r="R565" s="16"/>
      <c r="Z565" s="16"/>
      <c r="AI565" s="61"/>
      <c r="AQ565" s="61"/>
      <c r="AY565" s="61"/>
      <c r="BG565" s="61"/>
      <c r="BO565" s="61"/>
      <c r="BP565" s="16"/>
    </row>
    <row r="566" spans="2:68" ht="12.75" x14ac:dyDescent="0.2">
      <c r="B566" s="241"/>
      <c r="J566" s="16"/>
      <c r="R566" s="16"/>
      <c r="Z566" s="16"/>
      <c r="AI566" s="61"/>
      <c r="AQ566" s="61"/>
      <c r="AY566" s="61"/>
      <c r="BG566" s="61"/>
      <c r="BO566" s="61"/>
      <c r="BP566" s="16"/>
    </row>
    <row r="567" spans="2:68" ht="12.75" x14ac:dyDescent="0.2">
      <c r="B567" s="241"/>
      <c r="J567" s="16"/>
      <c r="R567" s="16"/>
      <c r="Z567" s="16"/>
      <c r="AI567" s="61"/>
      <c r="AQ567" s="61"/>
      <c r="AY567" s="61"/>
      <c r="BG567" s="61"/>
      <c r="BO567" s="61"/>
      <c r="BP567" s="16"/>
    </row>
    <row r="568" spans="2:68" ht="12.75" x14ac:dyDescent="0.2">
      <c r="B568" s="241"/>
      <c r="J568" s="16"/>
      <c r="R568" s="16"/>
      <c r="Z568" s="16"/>
      <c r="AI568" s="61"/>
      <c r="AQ568" s="61"/>
      <c r="AY568" s="61"/>
      <c r="BG568" s="61"/>
      <c r="BO568" s="61"/>
      <c r="BP568" s="16"/>
    </row>
    <row r="569" spans="2:68" ht="12.75" x14ac:dyDescent="0.2">
      <c r="B569" s="241"/>
      <c r="J569" s="16"/>
      <c r="R569" s="16"/>
      <c r="Z569" s="16"/>
      <c r="AI569" s="61"/>
      <c r="AQ569" s="61"/>
      <c r="AY569" s="61"/>
      <c r="BG569" s="61"/>
      <c r="BO569" s="61"/>
      <c r="BP569" s="16"/>
    </row>
    <row r="570" spans="2:68" ht="12.75" x14ac:dyDescent="0.2">
      <c r="B570" s="241"/>
      <c r="J570" s="16"/>
      <c r="R570" s="16"/>
      <c r="Z570" s="16"/>
      <c r="AI570" s="61"/>
      <c r="AQ570" s="61"/>
      <c r="AY570" s="61"/>
      <c r="BG570" s="61"/>
      <c r="BO570" s="61"/>
      <c r="BP570" s="16"/>
    </row>
    <row r="571" spans="2:68" ht="12.75" x14ac:dyDescent="0.2">
      <c r="B571" s="241"/>
      <c r="J571" s="16"/>
      <c r="R571" s="16"/>
      <c r="Z571" s="16"/>
      <c r="AI571" s="61"/>
      <c r="AQ571" s="61"/>
      <c r="AY571" s="61"/>
      <c r="BG571" s="61"/>
      <c r="BO571" s="61"/>
      <c r="BP571" s="16"/>
    </row>
    <row r="572" spans="2:68" ht="12.75" x14ac:dyDescent="0.2">
      <c r="B572" s="241"/>
      <c r="J572" s="16"/>
      <c r="R572" s="16"/>
      <c r="Z572" s="16"/>
      <c r="AI572" s="61"/>
      <c r="AQ572" s="61"/>
      <c r="AY572" s="61"/>
      <c r="BG572" s="61"/>
      <c r="BO572" s="61"/>
      <c r="BP572" s="16"/>
    </row>
    <row r="573" spans="2:68" ht="12.75" x14ac:dyDescent="0.2">
      <c r="B573" s="241"/>
      <c r="J573" s="16"/>
      <c r="R573" s="16"/>
      <c r="Z573" s="16"/>
      <c r="AI573" s="61"/>
      <c r="AQ573" s="61"/>
      <c r="AY573" s="61"/>
      <c r="BG573" s="61"/>
      <c r="BO573" s="61"/>
      <c r="BP573" s="16"/>
    </row>
    <row r="574" spans="2:68" ht="12.75" x14ac:dyDescent="0.2">
      <c r="B574" s="241"/>
      <c r="J574" s="16"/>
      <c r="R574" s="16"/>
      <c r="Z574" s="16"/>
      <c r="AI574" s="61"/>
      <c r="AQ574" s="61"/>
      <c r="AY574" s="61"/>
      <c r="BG574" s="61"/>
      <c r="BO574" s="61"/>
      <c r="BP574" s="16"/>
    </row>
    <row r="575" spans="2:68" ht="12.75" x14ac:dyDescent="0.2">
      <c r="B575" s="241"/>
      <c r="J575" s="16"/>
      <c r="R575" s="16"/>
      <c r="Z575" s="16"/>
      <c r="AI575" s="61"/>
      <c r="AQ575" s="61"/>
      <c r="AY575" s="61"/>
      <c r="BG575" s="61"/>
      <c r="BO575" s="61"/>
      <c r="BP575" s="16"/>
    </row>
    <row r="576" spans="2:68" ht="12.75" x14ac:dyDescent="0.2">
      <c r="B576" s="241"/>
      <c r="J576" s="16"/>
      <c r="R576" s="16"/>
      <c r="Z576" s="16"/>
      <c r="AI576" s="61"/>
      <c r="AQ576" s="61"/>
      <c r="AY576" s="61"/>
      <c r="BG576" s="61"/>
      <c r="BO576" s="61"/>
      <c r="BP576" s="16"/>
    </row>
    <row r="577" spans="2:68" ht="12.75" x14ac:dyDescent="0.2">
      <c r="B577" s="241"/>
      <c r="J577" s="16"/>
      <c r="R577" s="16"/>
      <c r="Z577" s="16"/>
      <c r="AI577" s="61"/>
      <c r="AQ577" s="61"/>
      <c r="AY577" s="61"/>
      <c r="BG577" s="61"/>
      <c r="BO577" s="61"/>
      <c r="BP577" s="16"/>
    </row>
    <row r="578" spans="2:68" ht="12.75" x14ac:dyDescent="0.2">
      <c r="B578" s="241"/>
      <c r="J578" s="16"/>
      <c r="R578" s="16"/>
      <c r="Z578" s="16"/>
      <c r="AI578" s="61"/>
      <c r="AQ578" s="61"/>
      <c r="AY578" s="61"/>
      <c r="BG578" s="61"/>
      <c r="BO578" s="61"/>
      <c r="BP578" s="16"/>
    </row>
    <row r="579" spans="2:68" ht="12.75" x14ac:dyDescent="0.2">
      <c r="B579" s="241"/>
      <c r="J579" s="16"/>
      <c r="R579" s="16"/>
      <c r="Z579" s="16"/>
      <c r="AI579" s="61"/>
      <c r="AQ579" s="61"/>
      <c r="AY579" s="61"/>
      <c r="BG579" s="61"/>
      <c r="BO579" s="61"/>
      <c r="BP579" s="16"/>
    </row>
    <row r="580" spans="2:68" ht="12.75" x14ac:dyDescent="0.2">
      <c r="B580" s="241"/>
      <c r="J580" s="16"/>
      <c r="R580" s="16"/>
      <c r="Z580" s="16"/>
      <c r="AI580" s="61"/>
      <c r="AQ580" s="61"/>
      <c r="AY580" s="61"/>
      <c r="BG580" s="61"/>
      <c r="BO580" s="61"/>
      <c r="BP580" s="16"/>
    </row>
    <row r="581" spans="2:68" ht="12.75" x14ac:dyDescent="0.2">
      <c r="B581" s="241"/>
      <c r="J581" s="16"/>
      <c r="R581" s="16"/>
      <c r="Z581" s="16"/>
      <c r="AI581" s="61"/>
      <c r="AQ581" s="61"/>
      <c r="AY581" s="61"/>
      <c r="BG581" s="61"/>
      <c r="BO581" s="61"/>
      <c r="BP581" s="16"/>
    </row>
    <row r="582" spans="2:68" ht="12.75" x14ac:dyDescent="0.2">
      <c r="B582" s="241"/>
      <c r="J582" s="16"/>
      <c r="R582" s="16"/>
      <c r="Z582" s="16"/>
      <c r="AI582" s="61"/>
      <c r="AQ582" s="61"/>
      <c r="AY582" s="61"/>
      <c r="BG582" s="61"/>
      <c r="BO582" s="61"/>
      <c r="BP582" s="16"/>
    </row>
    <row r="583" spans="2:68" ht="12.75" x14ac:dyDescent="0.2">
      <c r="B583" s="241"/>
      <c r="J583" s="16"/>
      <c r="R583" s="16"/>
      <c r="Z583" s="16"/>
      <c r="AI583" s="61"/>
      <c r="AQ583" s="61"/>
      <c r="AY583" s="61"/>
      <c r="BG583" s="61"/>
      <c r="BO583" s="61"/>
      <c r="BP583" s="16"/>
    </row>
    <row r="584" spans="2:68" ht="12.75" x14ac:dyDescent="0.2">
      <c r="B584" s="241"/>
      <c r="J584" s="16"/>
      <c r="R584" s="16"/>
      <c r="Z584" s="16"/>
      <c r="AI584" s="61"/>
      <c r="AQ584" s="61"/>
      <c r="AY584" s="61"/>
      <c r="BG584" s="61"/>
      <c r="BO584" s="61"/>
      <c r="BP584" s="16"/>
    </row>
    <row r="585" spans="2:68" ht="12.75" x14ac:dyDescent="0.2">
      <c r="B585" s="241"/>
      <c r="J585" s="16"/>
      <c r="R585" s="16"/>
      <c r="Z585" s="16"/>
      <c r="AI585" s="61"/>
      <c r="AQ585" s="61"/>
      <c r="AY585" s="61"/>
      <c r="BG585" s="61"/>
      <c r="BO585" s="61"/>
      <c r="BP585" s="16"/>
    </row>
    <row r="586" spans="2:68" ht="12.75" x14ac:dyDescent="0.2">
      <c r="B586" s="241"/>
      <c r="J586" s="16"/>
      <c r="R586" s="16"/>
      <c r="Z586" s="16"/>
      <c r="AI586" s="61"/>
      <c r="AQ586" s="61"/>
      <c r="AY586" s="61"/>
      <c r="BG586" s="61"/>
      <c r="BO586" s="61"/>
      <c r="BP586" s="16"/>
    </row>
    <row r="587" spans="2:68" ht="12.75" x14ac:dyDescent="0.2">
      <c r="B587" s="241"/>
      <c r="J587" s="16"/>
      <c r="R587" s="16"/>
      <c r="Z587" s="16"/>
      <c r="AI587" s="61"/>
      <c r="AQ587" s="61"/>
      <c r="AY587" s="61"/>
      <c r="BG587" s="61"/>
      <c r="BO587" s="61"/>
      <c r="BP587" s="16"/>
    </row>
    <row r="588" spans="2:68" ht="12.75" x14ac:dyDescent="0.2">
      <c r="B588" s="241"/>
      <c r="J588" s="16"/>
      <c r="R588" s="16"/>
      <c r="Z588" s="16"/>
      <c r="AI588" s="61"/>
      <c r="AQ588" s="61"/>
      <c r="AY588" s="61"/>
      <c r="BG588" s="61"/>
      <c r="BO588" s="61"/>
      <c r="BP588" s="16"/>
    </row>
    <row r="589" spans="2:68" ht="12.75" x14ac:dyDescent="0.2">
      <c r="B589" s="241"/>
      <c r="J589" s="16"/>
      <c r="R589" s="16"/>
      <c r="Z589" s="16"/>
      <c r="AI589" s="61"/>
      <c r="AQ589" s="61"/>
      <c r="AY589" s="61"/>
      <c r="BG589" s="61"/>
      <c r="BO589" s="61"/>
      <c r="BP589" s="16"/>
    </row>
    <row r="590" spans="2:68" ht="12.75" x14ac:dyDescent="0.2">
      <c r="B590" s="241"/>
      <c r="J590" s="16"/>
      <c r="R590" s="16"/>
      <c r="Z590" s="16"/>
      <c r="AI590" s="61"/>
      <c r="AQ590" s="61"/>
      <c r="AY590" s="61"/>
      <c r="BG590" s="61"/>
      <c r="BO590" s="61"/>
      <c r="BP590" s="16"/>
    </row>
    <row r="591" spans="2:68" ht="12.75" x14ac:dyDescent="0.2">
      <c r="B591" s="241"/>
      <c r="J591" s="16"/>
      <c r="R591" s="16"/>
      <c r="Z591" s="16"/>
      <c r="AI591" s="61"/>
      <c r="AQ591" s="61"/>
      <c r="AY591" s="61"/>
      <c r="BG591" s="61"/>
      <c r="BO591" s="61"/>
      <c r="BP591" s="16"/>
    </row>
    <row r="592" spans="2:68" ht="12.75" x14ac:dyDescent="0.2">
      <c r="B592" s="241"/>
      <c r="J592" s="16"/>
      <c r="R592" s="16"/>
      <c r="Z592" s="16"/>
      <c r="AI592" s="61"/>
      <c r="AQ592" s="61"/>
      <c r="AY592" s="61"/>
      <c r="BG592" s="61"/>
      <c r="BO592" s="61"/>
      <c r="BP592" s="16"/>
    </row>
    <row r="593" spans="2:68" ht="12.75" x14ac:dyDescent="0.2">
      <c r="B593" s="241"/>
      <c r="J593" s="16"/>
      <c r="R593" s="16"/>
      <c r="Z593" s="16"/>
      <c r="AI593" s="61"/>
      <c r="AQ593" s="61"/>
      <c r="AY593" s="61"/>
      <c r="BG593" s="61"/>
      <c r="BO593" s="61"/>
      <c r="BP593" s="16"/>
    </row>
    <row r="594" spans="2:68" ht="12.75" x14ac:dyDescent="0.2">
      <c r="B594" s="241"/>
      <c r="J594" s="16"/>
      <c r="R594" s="16"/>
      <c r="Z594" s="16"/>
      <c r="AI594" s="61"/>
      <c r="AQ594" s="61"/>
      <c r="AY594" s="61"/>
      <c r="BG594" s="61"/>
      <c r="BO594" s="61"/>
      <c r="BP594" s="16"/>
    </row>
    <row r="595" spans="2:68" ht="12.75" x14ac:dyDescent="0.2">
      <c r="B595" s="241"/>
      <c r="J595" s="16"/>
      <c r="R595" s="16"/>
      <c r="Z595" s="16"/>
      <c r="AI595" s="61"/>
      <c r="AQ595" s="61"/>
      <c r="AY595" s="61"/>
      <c r="BG595" s="61"/>
      <c r="BO595" s="61"/>
      <c r="BP595" s="16"/>
    </row>
    <row r="596" spans="2:68" ht="12.75" x14ac:dyDescent="0.2">
      <c r="B596" s="241"/>
      <c r="J596" s="16"/>
      <c r="R596" s="16"/>
      <c r="Z596" s="16"/>
      <c r="AI596" s="61"/>
      <c r="AQ596" s="61"/>
      <c r="AY596" s="61"/>
      <c r="BG596" s="61"/>
      <c r="BO596" s="61"/>
      <c r="BP596" s="16"/>
    </row>
    <row r="597" spans="2:68" ht="12.75" x14ac:dyDescent="0.2">
      <c r="B597" s="241"/>
      <c r="J597" s="16"/>
      <c r="R597" s="16"/>
      <c r="Z597" s="16"/>
      <c r="AI597" s="61"/>
      <c r="AQ597" s="61"/>
      <c r="AY597" s="61"/>
      <c r="BG597" s="61"/>
      <c r="BO597" s="61"/>
      <c r="BP597" s="16"/>
    </row>
    <row r="598" spans="2:68" ht="12.75" x14ac:dyDescent="0.2">
      <c r="B598" s="241"/>
      <c r="J598" s="16"/>
      <c r="R598" s="16"/>
      <c r="Z598" s="16"/>
      <c r="AI598" s="61"/>
      <c r="AQ598" s="61"/>
      <c r="AY598" s="61"/>
      <c r="BG598" s="61"/>
      <c r="BO598" s="61"/>
      <c r="BP598" s="16"/>
    </row>
    <row r="599" spans="2:68" ht="12.75" x14ac:dyDescent="0.2">
      <c r="B599" s="241"/>
      <c r="J599" s="16"/>
      <c r="R599" s="16"/>
      <c r="Z599" s="16"/>
      <c r="AI599" s="61"/>
      <c r="AQ599" s="61"/>
      <c r="AY599" s="61"/>
      <c r="BG599" s="61"/>
      <c r="BO599" s="61"/>
      <c r="BP599" s="16"/>
    </row>
    <row r="600" spans="2:68" ht="12.75" x14ac:dyDescent="0.2">
      <c r="B600" s="241"/>
      <c r="J600" s="16"/>
      <c r="R600" s="16"/>
      <c r="Z600" s="16"/>
      <c r="AI600" s="61"/>
      <c r="AQ600" s="61"/>
      <c r="AY600" s="61"/>
      <c r="BG600" s="61"/>
      <c r="BO600" s="61"/>
      <c r="BP600" s="16"/>
    </row>
    <row r="601" spans="2:68" ht="12.75" x14ac:dyDescent="0.2">
      <c r="B601" s="241"/>
      <c r="J601" s="16"/>
      <c r="R601" s="16"/>
      <c r="Z601" s="16"/>
      <c r="AI601" s="61"/>
      <c r="AQ601" s="61"/>
      <c r="AY601" s="61"/>
      <c r="BG601" s="61"/>
      <c r="BO601" s="61"/>
      <c r="BP601" s="16"/>
    </row>
    <row r="602" spans="2:68" ht="12.75" x14ac:dyDescent="0.2">
      <c r="B602" s="241"/>
      <c r="J602" s="16"/>
      <c r="R602" s="16"/>
      <c r="Z602" s="16"/>
      <c r="AI602" s="61"/>
      <c r="AQ602" s="61"/>
      <c r="AY602" s="61"/>
      <c r="BG602" s="61"/>
      <c r="BO602" s="61"/>
      <c r="BP602" s="16"/>
    </row>
    <row r="603" spans="2:68" ht="12.75" x14ac:dyDescent="0.2">
      <c r="B603" s="241"/>
      <c r="J603" s="16"/>
      <c r="R603" s="16"/>
      <c r="Z603" s="16"/>
      <c r="AI603" s="61"/>
      <c r="AQ603" s="61"/>
      <c r="AY603" s="61"/>
      <c r="BG603" s="61"/>
      <c r="BO603" s="61"/>
      <c r="BP603" s="16"/>
    </row>
    <row r="604" spans="2:68" ht="12.75" x14ac:dyDescent="0.2">
      <c r="B604" s="241"/>
      <c r="J604" s="16"/>
      <c r="R604" s="16"/>
      <c r="Z604" s="16"/>
      <c r="AI604" s="61"/>
      <c r="AQ604" s="61"/>
      <c r="AY604" s="61"/>
      <c r="BG604" s="61"/>
      <c r="BO604" s="61"/>
      <c r="BP604" s="16"/>
    </row>
    <row r="605" spans="2:68" ht="12.75" x14ac:dyDescent="0.2">
      <c r="B605" s="241"/>
      <c r="J605" s="16"/>
      <c r="R605" s="16"/>
      <c r="Z605" s="16"/>
      <c r="AI605" s="61"/>
      <c r="AQ605" s="61"/>
      <c r="AY605" s="61"/>
      <c r="BG605" s="61"/>
      <c r="BO605" s="61"/>
      <c r="BP605" s="16"/>
    </row>
    <row r="606" spans="2:68" ht="12.75" x14ac:dyDescent="0.2">
      <c r="B606" s="241"/>
      <c r="J606" s="16"/>
      <c r="R606" s="16"/>
      <c r="Z606" s="16"/>
      <c r="AI606" s="61"/>
      <c r="AQ606" s="61"/>
      <c r="AY606" s="61"/>
      <c r="BG606" s="61"/>
      <c r="BO606" s="61"/>
      <c r="BP606" s="16"/>
    </row>
    <row r="607" spans="2:68" ht="12.75" x14ac:dyDescent="0.2">
      <c r="B607" s="241"/>
      <c r="J607" s="16"/>
      <c r="R607" s="16"/>
      <c r="Z607" s="16"/>
      <c r="AI607" s="61"/>
      <c r="AQ607" s="61"/>
      <c r="AY607" s="61"/>
      <c r="BG607" s="61"/>
      <c r="BO607" s="61"/>
      <c r="BP607" s="16"/>
    </row>
    <row r="608" spans="2:68" ht="12.75" x14ac:dyDescent="0.2">
      <c r="B608" s="241"/>
      <c r="J608" s="16"/>
      <c r="R608" s="16"/>
      <c r="Z608" s="16"/>
      <c r="AI608" s="61"/>
      <c r="AQ608" s="61"/>
      <c r="AY608" s="61"/>
      <c r="BG608" s="61"/>
      <c r="BO608" s="61"/>
      <c r="BP608" s="16"/>
    </row>
    <row r="609" spans="2:68" ht="12.75" x14ac:dyDescent="0.2">
      <c r="B609" s="241"/>
      <c r="J609" s="16"/>
      <c r="R609" s="16"/>
      <c r="Z609" s="16"/>
      <c r="AI609" s="61"/>
      <c r="AQ609" s="61"/>
      <c r="AY609" s="61"/>
      <c r="BG609" s="61"/>
      <c r="BO609" s="61"/>
      <c r="BP609" s="16"/>
    </row>
    <row r="610" spans="2:68" ht="12.75" x14ac:dyDescent="0.2">
      <c r="B610" s="241"/>
      <c r="J610" s="16"/>
      <c r="R610" s="16"/>
      <c r="Z610" s="16"/>
      <c r="AI610" s="61"/>
      <c r="AQ610" s="61"/>
      <c r="AY610" s="61"/>
      <c r="BG610" s="61"/>
      <c r="BO610" s="61"/>
      <c r="BP610" s="16"/>
    </row>
    <row r="611" spans="2:68" ht="12.75" x14ac:dyDescent="0.2">
      <c r="B611" s="241"/>
      <c r="J611" s="16"/>
      <c r="R611" s="16"/>
      <c r="Z611" s="16"/>
      <c r="AI611" s="61"/>
      <c r="AQ611" s="61"/>
      <c r="AY611" s="61"/>
      <c r="BG611" s="61"/>
      <c r="BO611" s="61"/>
      <c r="BP611" s="16"/>
    </row>
    <row r="612" spans="2:68" ht="12.75" x14ac:dyDescent="0.2">
      <c r="B612" s="241"/>
      <c r="J612" s="16"/>
      <c r="R612" s="16"/>
      <c r="Z612" s="16"/>
      <c r="AI612" s="61"/>
      <c r="AQ612" s="61"/>
      <c r="AY612" s="61"/>
      <c r="BG612" s="61"/>
      <c r="BO612" s="61"/>
      <c r="BP612" s="16"/>
    </row>
    <row r="613" spans="2:68" ht="12.75" x14ac:dyDescent="0.2">
      <c r="B613" s="241"/>
      <c r="J613" s="16"/>
      <c r="R613" s="16"/>
      <c r="Z613" s="16"/>
      <c r="AI613" s="61"/>
      <c r="AQ613" s="61"/>
      <c r="AY613" s="61"/>
      <c r="BG613" s="61"/>
      <c r="BO613" s="61"/>
      <c r="BP613" s="16"/>
    </row>
    <row r="614" spans="2:68" ht="12.75" x14ac:dyDescent="0.2">
      <c r="B614" s="241"/>
      <c r="J614" s="16"/>
      <c r="R614" s="16"/>
      <c r="Z614" s="16"/>
      <c r="AI614" s="61"/>
      <c r="AQ614" s="61"/>
      <c r="AY614" s="61"/>
      <c r="BG614" s="61"/>
      <c r="BO614" s="61"/>
      <c r="BP614" s="16"/>
    </row>
    <row r="615" spans="2:68" ht="12.75" x14ac:dyDescent="0.2">
      <c r="B615" s="241"/>
      <c r="J615" s="16"/>
      <c r="R615" s="16"/>
      <c r="Z615" s="16"/>
      <c r="AI615" s="61"/>
      <c r="AQ615" s="61"/>
      <c r="AY615" s="61"/>
      <c r="BG615" s="61"/>
      <c r="BO615" s="61"/>
      <c r="BP615" s="16"/>
    </row>
    <row r="616" spans="2:68" ht="12.75" x14ac:dyDescent="0.2">
      <c r="B616" s="241"/>
      <c r="J616" s="16"/>
      <c r="R616" s="16"/>
      <c r="Z616" s="16"/>
      <c r="AI616" s="61"/>
      <c r="AQ616" s="61"/>
      <c r="AY616" s="61"/>
      <c r="BG616" s="61"/>
      <c r="BO616" s="61"/>
      <c r="BP616" s="16"/>
    </row>
    <row r="617" spans="2:68" ht="12.75" x14ac:dyDescent="0.2">
      <c r="B617" s="241"/>
      <c r="J617" s="16"/>
      <c r="R617" s="16"/>
      <c r="Z617" s="16"/>
      <c r="AI617" s="61"/>
      <c r="AQ617" s="61"/>
      <c r="AY617" s="61"/>
      <c r="BG617" s="61"/>
      <c r="BO617" s="61"/>
      <c r="BP617" s="16"/>
    </row>
    <row r="618" spans="2:68" ht="12.75" x14ac:dyDescent="0.2">
      <c r="B618" s="241"/>
      <c r="J618" s="16"/>
      <c r="R618" s="16"/>
      <c r="Z618" s="16"/>
      <c r="AI618" s="61"/>
      <c r="AQ618" s="61"/>
      <c r="AY618" s="61"/>
      <c r="BG618" s="61"/>
      <c r="BO618" s="61"/>
      <c r="BP618" s="16"/>
    </row>
    <row r="619" spans="2:68" ht="12.75" x14ac:dyDescent="0.2">
      <c r="B619" s="241"/>
      <c r="J619" s="16"/>
      <c r="R619" s="16"/>
      <c r="Z619" s="16"/>
      <c r="AI619" s="61"/>
      <c r="AQ619" s="61"/>
      <c r="AY619" s="61"/>
      <c r="BG619" s="61"/>
      <c r="BO619" s="61"/>
      <c r="BP619" s="16"/>
    </row>
    <row r="620" spans="2:68" ht="12.75" x14ac:dyDescent="0.2">
      <c r="B620" s="241"/>
      <c r="J620" s="16"/>
      <c r="R620" s="16"/>
      <c r="Z620" s="16"/>
      <c r="AI620" s="61"/>
      <c r="AQ620" s="61"/>
      <c r="AY620" s="61"/>
      <c r="BG620" s="61"/>
      <c r="BO620" s="61"/>
      <c r="BP620" s="16"/>
    </row>
    <row r="621" spans="2:68" ht="12.75" x14ac:dyDescent="0.2">
      <c r="B621" s="241"/>
      <c r="J621" s="16"/>
      <c r="R621" s="16"/>
      <c r="Z621" s="16"/>
      <c r="AI621" s="61"/>
      <c r="AQ621" s="61"/>
      <c r="AY621" s="61"/>
      <c r="BG621" s="61"/>
      <c r="BO621" s="61"/>
      <c r="BP621" s="16"/>
    </row>
    <row r="622" spans="2:68" ht="12.75" x14ac:dyDescent="0.2">
      <c r="B622" s="241"/>
      <c r="J622" s="16"/>
      <c r="R622" s="16"/>
      <c r="Z622" s="16"/>
      <c r="AI622" s="61"/>
      <c r="AQ622" s="61"/>
      <c r="AY622" s="61"/>
      <c r="BG622" s="61"/>
      <c r="BO622" s="61"/>
      <c r="BP622" s="16"/>
    </row>
    <row r="623" spans="2:68" ht="12.75" x14ac:dyDescent="0.2">
      <c r="B623" s="241"/>
      <c r="J623" s="16"/>
      <c r="R623" s="16"/>
      <c r="Z623" s="16"/>
      <c r="AI623" s="61"/>
      <c r="AQ623" s="61"/>
      <c r="AY623" s="61"/>
      <c r="BG623" s="61"/>
      <c r="BO623" s="61"/>
      <c r="BP623" s="16"/>
    </row>
    <row r="624" spans="2:68" ht="12.75" x14ac:dyDescent="0.2">
      <c r="B624" s="241"/>
      <c r="J624" s="16"/>
      <c r="R624" s="16"/>
      <c r="Z624" s="16"/>
      <c r="AI624" s="61"/>
      <c r="AQ624" s="61"/>
      <c r="AY624" s="61"/>
      <c r="BG624" s="61"/>
      <c r="BO624" s="61"/>
      <c r="BP624" s="16"/>
    </row>
    <row r="625" spans="2:68" ht="12.75" x14ac:dyDescent="0.2">
      <c r="B625" s="241"/>
      <c r="J625" s="16"/>
      <c r="R625" s="16"/>
      <c r="Z625" s="16"/>
      <c r="AI625" s="61"/>
      <c r="AQ625" s="61"/>
      <c r="AY625" s="61"/>
      <c r="BG625" s="61"/>
      <c r="BO625" s="61"/>
      <c r="BP625" s="16"/>
    </row>
    <row r="626" spans="2:68" ht="12.75" x14ac:dyDescent="0.2">
      <c r="B626" s="241"/>
      <c r="J626" s="16"/>
      <c r="R626" s="16"/>
      <c r="Z626" s="16"/>
      <c r="AI626" s="61"/>
      <c r="AQ626" s="61"/>
      <c r="AY626" s="61"/>
      <c r="BG626" s="61"/>
      <c r="BO626" s="61"/>
      <c r="BP626" s="16"/>
    </row>
    <row r="627" spans="2:68" ht="12.75" x14ac:dyDescent="0.2">
      <c r="B627" s="241"/>
      <c r="J627" s="16"/>
      <c r="R627" s="16"/>
      <c r="Z627" s="16"/>
      <c r="AI627" s="61"/>
      <c r="AQ627" s="61"/>
      <c r="AY627" s="61"/>
      <c r="BG627" s="61"/>
      <c r="BO627" s="61"/>
      <c r="BP627" s="16"/>
    </row>
    <row r="628" spans="2:68" ht="12.75" x14ac:dyDescent="0.2">
      <c r="B628" s="241"/>
      <c r="J628" s="16"/>
      <c r="R628" s="16"/>
      <c r="Z628" s="16"/>
      <c r="AI628" s="61"/>
      <c r="AQ628" s="61"/>
      <c r="AY628" s="61"/>
      <c r="BG628" s="61"/>
      <c r="BO628" s="61"/>
      <c r="BP628" s="16"/>
    </row>
    <row r="629" spans="2:68" ht="12.75" x14ac:dyDescent="0.2">
      <c r="B629" s="241"/>
      <c r="J629" s="16"/>
      <c r="R629" s="16"/>
      <c r="Z629" s="16"/>
      <c r="AI629" s="61"/>
      <c r="AQ629" s="61"/>
      <c r="AY629" s="61"/>
      <c r="BG629" s="61"/>
      <c r="BO629" s="61"/>
      <c r="BP629" s="16"/>
    </row>
    <row r="630" spans="2:68" ht="12.75" x14ac:dyDescent="0.2">
      <c r="B630" s="241"/>
      <c r="J630" s="16"/>
      <c r="R630" s="16"/>
      <c r="Z630" s="16"/>
      <c r="AI630" s="61"/>
      <c r="AQ630" s="61"/>
      <c r="AY630" s="61"/>
      <c r="BG630" s="61"/>
      <c r="BO630" s="61"/>
      <c r="BP630" s="16"/>
    </row>
    <row r="631" spans="2:68" ht="12.75" x14ac:dyDescent="0.2">
      <c r="B631" s="241"/>
      <c r="J631" s="16"/>
      <c r="R631" s="16"/>
      <c r="Z631" s="16"/>
      <c r="AI631" s="61"/>
      <c r="AQ631" s="61"/>
      <c r="AY631" s="61"/>
      <c r="BG631" s="61"/>
      <c r="BO631" s="61"/>
      <c r="BP631" s="16"/>
    </row>
    <row r="632" spans="2:68" ht="12.75" x14ac:dyDescent="0.2">
      <c r="B632" s="241"/>
      <c r="J632" s="16"/>
      <c r="R632" s="16"/>
      <c r="Z632" s="16"/>
      <c r="AI632" s="61"/>
      <c r="AQ632" s="61"/>
      <c r="AY632" s="61"/>
      <c r="BG632" s="61"/>
      <c r="BO632" s="61"/>
      <c r="BP632" s="16"/>
    </row>
    <row r="633" spans="2:68" ht="12.75" x14ac:dyDescent="0.2">
      <c r="B633" s="241"/>
      <c r="J633" s="16"/>
      <c r="R633" s="16"/>
      <c r="Z633" s="16"/>
      <c r="AI633" s="61"/>
      <c r="AQ633" s="61"/>
      <c r="AY633" s="61"/>
      <c r="BG633" s="61"/>
      <c r="BO633" s="61"/>
      <c r="BP633" s="16"/>
    </row>
    <row r="634" spans="2:68" ht="12.75" x14ac:dyDescent="0.2">
      <c r="B634" s="241"/>
      <c r="J634" s="16"/>
      <c r="R634" s="16"/>
      <c r="Z634" s="16"/>
      <c r="AI634" s="61"/>
      <c r="AQ634" s="61"/>
      <c r="AY634" s="61"/>
      <c r="BG634" s="61"/>
      <c r="BO634" s="61"/>
      <c r="BP634" s="16"/>
    </row>
    <row r="635" spans="2:68" ht="12.75" x14ac:dyDescent="0.2">
      <c r="B635" s="241"/>
      <c r="J635" s="16"/>
      <c r="R635" s="16"/>
      <c r="Z635" s="16"/>
      <c r="AI635" s="61"/>
      <c r="AQ635" s="61"/>
      <c r="AY635" s="61"/>
      <c r="BG635" s="61"/>
      <c r="BO635" s="61"/>
      <c r="BP635" s="16"/>
    </row>
    <row r="636" spans="2:68" ht="12.75" x14ac:dyDescent="0.2">
      <c r="B636" s="241"/>
      <c r="J636" s="16"/>
      <c r="R636" s="16"/>
      <c r="Z636" s="16"/>
      <c r="AI636" s="61"/>
      <c r="AQ636" s="61"/>
      <c r="AY636" s="61"/>
      <c r="BG636" s="61"/>
      <c r="BO636" s="61"/>
      <c r="BP636" s="16"/>
    </row>
    <row r="637" spans="2:68" ht="12.75" x14ac:dyDescent="0.2">
      <c r="B637" s="241"/>
      <c r="J637" s="16"/>
      <c r="R637" s="16"/>
      <c r="Z637" s="16"/>
      <c r="AI637" s="61"/>
      <c r="AQ637" s="61"/>
      <c r="AY637" s="61"/>
      <c r="BG637" s="61"/>
      <c r="BO637" s="61"/>
      <c r="BP637" s="16"/>
    </row>
    <row r="638" spans="2:68" ht="12.75" x14ac:dyDescent="0.2">
      <c r="B638" s="241"/>
      <c r="J638" s="16"/>
      <c r="R638" s="16"/>
      <c r="Z638" s="16"/>
      <c r="AI638" s="61"/>
      <c r="AQ638" s="61"/>
      <c r="AY638" s="61"/>
      <c r="BG638" s="61"/>
      <c r="BO638" s="61"/>
      <c r="BP638" s="16"/>
    </row>
    <row r="639" spans="2:68" ht="12.75" x14ac:dyDescent="0.2">
      <c r="B639" s="241"/>
      <c r="J639" s="16"/>
      <c r="R639" s="16"/>
      <c r="Z639" s="16"/>
      <c r="AI639" s="61"/>
      <c r="AQ639" s="61"/>
      <c r="AY639" s="61"/>
      <c r="BG639" s="61"/>
      <c r="BO639" s="61"/>
      <c r="BP639" s="16"/>
    </row>
    <row r="640" spans="2:68" ht="12.75" x14ac:dyDescent="0.2">
      <c r="B640" s="241"/>
      <c r="J640" s="16"/>
      <c r="R640" s="16"/>
      <c r="Z640" s="16"/>
      <c r="AI640" s="61"/>
      <c r="AQ640" s="61"/>
      <c r="AY640" s="61"/>
      <c r="BG640" s="61"/>
      <c r="BO640" s="61"/>
      <c r="BP640" s="16"/>
    </row>
    <row r="641" spans="2:68" ht="12.75" x14ac:dyDescent="0.2">
      <c r="B641" s="241"/>
      <c r="J641" s="16"/>
      <c r="R641" s="16"/>
      <c r="Z641" s="16"/>
      <c r="AI641" s="61"/>
      <c r="AQ641" s="61"/>
      <c r="AY641" s="61"/>
      <c r="BG641" s="61"/>
      <c r="BO641" s="61"/>
      <c r="BP641" s="16"/>
    </row>
    <row r="642" spans="2:68" ht="12.75" x14ac:dyDescent="0.2">
      <c r="B642" s="241"/>
      <c r="J642" s="16"/>
      <c r="R642" s="16"/>
      <c r="Z642" s="16"/>
      <c r="AI642" s="61"/>
      <c r="AQ642" s="61"/>
      <c r="AY642" s="61"/>
      <c r="BG642" s="61"/>
      <c r="BO642" s="61"/>
      <c r="BP642" s="16"/>
    </row>
    <row r="643" spans="2:68" ht="12.75" x14ac:dyDescent="0.2">
      <c r="B643" s="241"/>
      <c r="J643" s="16"/>
      <c r="R643" s="16"/>
      <c r="Z643" s="16"/>
      <c r="AI643" s="61"/>
      <c r="AQ643" s="61"/>
      <c r="AY643" s="61"/>
      <c r="BG643" s="61"/>
      <c r="BO643" s="61"/>
      <c r="BP643" s="16"/>
    </row>
    <row r="644" spans="2:68" ht="12.75" x14ac:dyDescent="0.2">
      <c r="B644" s="241"/>
      <c r="J644" s="16"/>
      <c r="R644" s="16"/>
      <c r="Z644" s="16"/>
      <c r="AI644" s="61"/>
      <c r="AQ644" s="61"/>
      <c r="AY644" s="61"/>
      <c r="BG644" s="61"/>
      <c r="BO644" s="61"/>
      <c r="BP644" s="16"/>
    </row>
    <row r="645" spans="2:68" ht="12.75" x14ac:dyDescent="0.2">
      <c r="B645" s="241"/>
      <c r="J645" s="16"/>
      <c r="R645" s="16"/>
      <c r="Z645" s="16"/>
      <c r="AI645" s="61"/>
      <c r="AQ645" s="61"/>
      <c r="AY645" s="61"/>
      <c r="BG645" s="61"/>
      <c r="BO645" s="61"/>
      <c r="BP645" s="16"/>
    </row>
    <row r="646" spans="2:68" ht="12.75" x14ac:dyDescent="0.2">
      <c r="B646" s="241"/>
      <c r="J646" s="16"/>
      <c r="R646" s="16"/>
      <c r="Z646" s="16"/>
      <c r="AI646" s="61"/>
      <c r="AQ646" s="61"/>
      <c r="AY646" s="61"/>
      <c r="BG646" s="61"/>
      <c r="BO646" s="61"/>
      <c r="BP646" s="16"/>
    </row>
    <row r="647" spans="2:68" ht="12.75" x14ac:dyDescent="0.2">
      <c r="B647" s="241"/>
      <c r="J647" s="16"/>
      <c r="R647" s="16"/>
      <c r="Z647" s="16"/>
      <c r="AI647" s="61"/>
      <c r="AQ647" s="61"/>
      <c r="AY647" s="61"/>
      <c r="BG647" s="61"/>
      <c r="BO647" s="61"/>
      <c r="BP647" s="16"/>
    </row>
    <row r="648" spans="2:68" ht="12.75" x14ac:dyDescent="0.2">
      <c r="B648" s="241"/>
      <c r="J648" s="16"/>
      <c r="R648" s="16"/>
      <c r="Z648" s="16"/>
      <c r="AI648" s="61"/>
      <c r="AQ648" s="61"/>
      <c r="AY648" s="61"/>
      <c r="BG648" s="61"/>
      <c r="BO648" s="61"/>
      <c r="BP648" s="16"/>
    </row>
    <row r="649" spans="2:68" ht="12.75" x14ac:dyDescent="0.2">
      <c r="B649" s="241"/>
      <c r="J649" s="16"/>
      <c r="R649" s="16"/>
      <c r="Z649" s="16"/>
      <c r="AI649" s="61"/>
      <c r="AQ649" s="61"/>
      <c r="AY649" s="61"/>
      <c r="BG649" s="61"/>
      <c r="BO649" s="61"/>
      <c r="BP649" s="16"/>
    </row>
    <row r="650" spans="2:68" ht="12.75" x14ac:dyDescent="0.2">
      <c r="B650" s="241"/>
      <c r="J650" s="16"/>
      <c r="R650" s="16"/>
      <c r="Z650" s="16"/>
      <c r="AI650" s="61"/>
      <c r="AQ650" s="61"/>
      <c r="AY650" s="61"/>
      <c r="BG650" s="61"/>
      <c r="BO650" s="61"/>
      <c r="BP650" s="16"/>
    </row>
    <row r="651" spans="2:68" ht="12.75" x14ac:dyDescent="0.2">
      <c r="B651" s="241"/>
      <c r="J651" s="16"/>
      <c r="R651" s="16"/>
      <c r="Z651" s="16"/>
      <c r="AI651" s="61"/>
      <c r="AQ651" s="61"/>
      <c r="AY651" s="61"/>
      <c r="BG651" s="61"/>
      <c r="BO651" s="61"/>
      <c r="BP651" s="16"/>
    </row>
    <row r="652" spans="2:68" ht="12.75" x14ac:dyDescent="0.2">
      <c r="B652" s="241"/>
      <c r="J652" s="16"/>
      <c r="R652" s="16"/>
      <c r="Z652" s="16"/>
      <c r="AI652" s="61"/>
      <c r="AQ652" s="61"/>
      <c r="AY652" s="61"/>
      <c r="BG652" s="61"/>
      <c r="BO652" s="61"/>
      <c r="BP652" s="16"/>
    </row>
    <row r="653" spans="2:68" ht="12.75" x14ac:dyDescent="0.2">
      <c r="B653" s="241"/>
      <c r="J653" s="16"/>
      <c r="R653" s="16"/>
      <c r="Z653" s="16"/>
      <c r="AI653" s="61"/>
      <c r="AQ653" s="61"/>
      <c r="AY653" s="61"/>
      <c r="BG653" s="61"/>
      <c r="BO653" s="61"/>
      <c r="BP653" s="16"/>
    </row>
    <row r="654" spans="2:68" ht="12.75" x14ac:dyDescent="0.2">
      <c r="B654" s="241"/>
      <c r="J654" s="16"/>
      <c r="R654" s="16"/>
      <c r="Z654" s="16"/>
      <c r="AI654" s="61"/>
      <c r="AQ654" s="61"/>
      <c r="AY654" s="61"/>
      <c r="BG654" s="61"/>
      <c r="BO654" s="61"/>
      <c r="BP654" s="16"/>
    </row>
    <row r="655" spans="2:68" ht="12.75" x14ac:dyDescent="0.2">
      <c r="B655" s="241"/>
      <c r="J655" s="16"/>
      <c r="R655" s="16"/>
      <c r="Z655" s="16"/>
      <c r="AI655" s="61"/>
      <c r="AQ655" s="61"/>
      <c r="AY655" s="61"/>
      <c r="BG655" s="61"/>
      <c r="BO655" s="61"/>
      <c r="BP655" s="16"/>
    </row>
    <row r="656" spans="2:68" ht="12.75" x14ac:dyDescent="0.2">
      <c r="B656" s="241"/>
      <c r="J656" s="16"/>
      <c r="R656" s="16"/>
      <c r="Z656" s="16"/>
      <c r="AI656" s="61"/>
      <c r="AQ656" s="61"/>
      <c r="AY656" s="61"/>
      <c r="BG656" s="61"/>
      <c r="BO656" s="61"/>
      <c r="BP656" s="16"/>
    </row>
    <row r="657" spans="2:68" ht="12.75" x14ac:dyDescent="0.2">
      <c r="B657" s="241"/>
      <c r="J657" s="16"/>
      <c r="R657" s="16"/>
      <c r="Z657" s="16"/>
      <c r="AI657" s="61"/>
      <c r="AQ657" s="61"/>
      <c r="AY657" s="61"/>
      <c r="BG657" s="61"/>
      <c r="BO657" s="61"/>
      <c r="BP657" s="16"/>
    </row>
    <row r="658" spans="2:68" ht="12.75" x14ac:dyDescent="0.2">
      <c r="B658" s="241"/>
      <c r="J658" s="16"/>
      <c r="R658" s="16"/>
      <c r="Z658" s="16"/>
      <c r="AI658" s="61"/>
      <c r="AQ658" s="61"/>
      <c r="AY658" s="61"/>
      <c r="BG658" s="61"/>
      <c r="BO658" s="61"/>
      <c r="BP658" s="16"/>
    </row>
    <row r="659" spans="2:68" ht="12.75" x14ac:dyDescent="0.2">
      <c r="B659" s="241"/>
      <c r="J659" s="16"/>
      <c r="R659" s="16"/>
      <c r="Z659" s="16"/>
      <c r="AI659" s="61"/>
      <c r="AQ659" s="61"/>
      <c r="AY659" s="61"/>
      <c r="BG659" s="61"/>
      <c r="BO659" s="61"/>
      <c r="BP659" s="16"/>
    </row>
    <row r="660" spans="2:68" ht="12.75" x14ac:dyDescent="0.2">
      <c r="B660" s="241"/>
      <c r="J660" s="16"/>
      <c r="R660" s="16"/>
      <c r="Z660" s="16"/>
      <c r="AI660" s="61"/>
      <c r="AQ660" s="61"/>
      <c r="AY660" s="61"/>
      <c r="BG660" s="61"/>
      <c r="BO660" s="61"/>
      <c r="BP660" s="16"/>
    </row>
    <row r="661" spans="2:68" ht="12.75" x14ac:dyDescent="0.2">
      <c r="B661" s="241"/>
      <c r="J661" s="16"/>
      <c r="R661" s="16"/>
      <c r="Z661" s="16"/>
      <c r="AI661" s="61"/>
      <c r="AQ661" s="61"/>
      <c r="AY661" s="61"/>
      <c r="BG661" s="61"/>
      <c r="BO661" s="61"/>
      <c r="BP661" s="16"/>
    </row>
    <row r="662" spans="2:68" ht="12.75" x14ac:dyDescent="0.2">
      <c r="B662" s="241"/>
      <c r="J662" s="16"/>
      <c r="R662" s="16"/>
      <c r="Z662" s="16"/>
      <c r="AI662" s="61"/>
      <c r="AQ662" s="61"/>
      <c r="AY662" s="61"/>
      <c r="BG662" s="61"/>
      <c r="BO662" s="61"/>
      <c r="BP662" s="16"/>
    </row>
    <row r="663" spans="2:68" ht="12.75" x14ac:dyDescent="0.2">
      <c r="B663" s="241"/>
      <c r="J663" s="16"/>
      <c r="R663" s="16"/>
      <c r="Z663" s="16"/>
      <c r="AI663" s="61"/>
      <c r="AQ663" s="61"/>
      <c r="AY663" s="61"/>
      <c r="BG663" s="61"/>
      <c r="BO663" s="61"/>
      <c r="BP663" s="16"/>
    </row>
    <row r="664" spans="2:68" ht="12.75" x14ac:dyDescent="0.2">
      <c r="B664" s="241"/>
      <c r="J664" s="16"/>
      <c r="R664" s="16"/>
      <c r="Z664" s="16"/>
      <c r="AI664" s="61"/>
      <c r="AQ664" s="61"/>
      <c r="AY664" s="61"/>
      <c r="BG664" s="61"/>
      <c r="BO664" s="61"/>
      <c r="BP664" s="16"/>
    </row>
    <row r="665" spans="2:68" ht="12.75" x14ac:dyDescent="0.2">
      <c r="B665" s="241"/>
      <c r="J665" s="16"/>
      <c r="R665" s="16"/>
      <c r="Z665" s="16"/>
      <c r="AI665" s="61"/>
      <c r="AQ665" s="61"/>
      <c r="AY665" s="61"/>
      <c r="BG665" s="61"/>
      <c r="BO665" s="61"/>
      <c r="BP665" s="16"/>
    </row>
    <row r="666" spans="2:68" ht="12.75" x14ac:dyDescent="0.2">
      <c r="B666" s="241"/>
      <c r="J666" s="16"/>
      <c r="R666" s="16"/>
      <c r="Z666" s="16"/>
      <c r="AI666" s="61"/>
      <c r="AQ666" s="61"/>
      <c r="AY666" s="61"/>
      <c r="BG666" s="61"/>
      <c r="BO666" s="61"/>
      <c r="BP666" s="16"/>
    </row>
    <row r="667" spans="2:68" ht="12.75" x14ac:dyDescent="0.2">
      <c r="B667" s="241"/>
      <c r="J667" s="16"/>
      <c r="R667" s="16"/>
      <c r="Z667" s="16"/>
      <c r="AI667" s="61"/>
      <c r="AQ667" s="61"/>
      <c r="AY667" s="61"/>
      <c r="BG667" s="61"/>
      <c r="BO667" s="61"/>
      <c r="BP667" s="16"/>
    </row>
    <row r="668" spans="2:68" ht="12.75" x14ac:dyDescent="0.2">
      <c r="B668" s="241"/>
      <c r="J668" s="16"/>
      <c r="R668" s="16"/>
      <c r="Z668" s="16"/>
      <c r="AI668" s="61"/>
      <c r="AQ668" s="61"/>
      <c r="AY668" s="61"/>
      <c r="BG668" s="61"/>
      <c r="BO668" s="61"/>
      <c r="BP668" s="16"/>
    </row>
    <row r="669" spans="2:68" ht="12.75" x14ac:dyDescent="0.2">
      <c r="B669" s="241"/>
      <c r="J669" s="16"/>
      <c r="R669" s="16"/>
      <c r="Z669" s="16"/>
      <c r="AI669" s="61"/>
      <c r="AQ669" s="61"/>
      <c r="AY669" s="61"/>
      <c r="BG669" s="61"/>
      <c r="BO669" s="61"/>
      <c r="BP669" s="16"/>
    </row>
    <row r="670" spans="2:68" ht="12.75" x14ac:dyDescent="0.2">
      <c r="B670" s="241"/>
      <c r="J670" s="16"/>
      <c r="R670" s="16"/>
      <c r="Z670" s="16"/>
      <c r="AI670" s="61"/>
      <c r="AQ670" s="61"/>
      <c r="AY670" s="61"/>
      <c r="BG670" s="61"/>
      <c r="BO670" s="61"/>
      <c r="BP670" s="16"/>
    </row>
    <row r="671" spans="2:68" ht="12.75" x14ac:dyDescent="0.2">
      <c r="B671" s="241"/>
      <c r="J671" s="16"/>
      <c r="R671" s="16"/>
      <c r="Z671" s="16"/>
      <c r="AI671" s="61"/>
      <c r="AQ671" s="61"/>
      <c r="AY671" s="61"/>
      <c r="BG671" s="61"/>
      <c r="BO671" s="61"/>
      <c r="BP671" s="16"/>
    </row>
    <row r="672" spans="2:68" ht="12.75" x14ac:dyDescent="0.2">
      <c r="B672" s="241"/>
      <c r="J672" s="16"/>
      <c r="R672" s="16"/>
      <c r="Z672" s="16"/>
      <c r="AI672" s="61"/>
      <c r="AQ672" s="61"/>
      <c r="AY672" s="61"/>
      <c r="BG672" s="61"/>
      <c r="BO672" s="61"/>
      <c r="BP672" s="16"/>
    </row>
    <row r="673" spans="2:68" ht="12.75" x14ac:dyDescent="0.2">
      <c r="B673" s="241"/>
      <c r="J673" s="16"/>
      <c r="R673" s="16"/>
      <c r="Z673" s="16"/>
      <c r="AI673" s="61"/>
      <c r="AQ673" s="61"/>
      <c r="AY673" s="61"/>
      <c r="BG673" s="61"/>
      <c r="BO673" s="61"/>
      <c r="BP673" s="16"/>
    </row>
    <row r="674" spans="2:68" ht="12.75" x14ac:dyDescent="0.2">
      <c r="B674" s="241"/>
      <c r="J674" s="16"/>
      <c r="R674" s="16"/>
      <c r="Z674" s="16"/>
      <c r="AI674" s="61"/>
      <c r="AQ674" s="61"/>
      <c r="AY674" s="61"/>
      <c r="BG674" s="61"/>
      <c r="BO674" s="61"/>
      <c r="BP674" s="16"/>
    </row>
    <row r="675" spans="2:68" ht="12.75" x14ac:dyDescent="0.2">
      <c r="B675" s="241"/>
      <c r="J675" s="16"/>
      <c r="R675" s="16"/>
      <c r="Z675" s="16"/>
      <c r="AI675" s="61"/>
      <c r="AQ675" s="61"/>
      <c r="AY675" s="61"/>
      <c r="BG675" s="61"/>
      <c r="BO675" s="61"/>
      <c r="BP675" s="16"/>
    </row>
    <row r="676" spans="2:68" ht="12.75" x14ac:dyDescent="0.2">
      <c r="B676" s="241"/>
      <c r="J676" s="16"/>
      <c r="R676" s="16"/>
      <c r="Z676" s="16"/>
      <c r="AI676" s="61"/>
      <c r="AQ676" s="61"/>
      <c r="AY676" s="61"/>
      <c r="BG676" s="61"/>
      <c r="BO676" s="61"/>
      <c r="BP676" s="16"/>
    </row>
    <row r="677" spans="2:68" ht="12.75" x14ac:dyDescent="0.2">
      <c r="B677" s="241"/>
      <c r="J677" s="16"/>
      <c r="R677" s="16"/>
      <c r="Z677" s="16"/>
      <c r="AI677" s="61"/>
      <c r="AQ677" s="61"/>
      <c r="AY677" s="61"/>
      <c r="BG677" s="61"/>
      <c r="BO677" s="61"/>
      <c r="BP677" s="16"/>
    </row>
    <row r="678" spans="2:68" ht="12.75" x14ac:dyDescent="0.2">
      <c r="B678" s="241"/>
      <c r="J678" s="16"/>
      <c r="R678" s="16"/>
      <c r="Z678" s="16"/>
      <c r="AI678" s="61"/>
      <c r="AQ678" s="61"/>
      <c r="AY678" s="61"/>
      <c r="BG678" s="61"/>
      <c r="BO678" s="61"/>
      <c r="BP678" s="16"/>
    </row>
    <row r="679" spans="2:68" ht="12.75" x14ac:dyDescent="0.2">
      <c r="B679" s="241"/>
      <c r="J679" s="16"/>
      <c r="R679" s="16"/>
      <c r="Z679" s="16"/>
      <c r="AI679" s="61"/>
      <c r="AQ679" s="61"/>
      <c r="AY679" s="61"/>
      <c r="BG679" s="61"/>
      <c r="BO679" s="61"/>
      <c r="BP679" s="16"/>
    </row>
    <row r="680" spans="2:68" ht="12.75" x14ac:dyDescent="0.2">
      <c r="B680" s="241"/>
      <c r="J680" s="16"/>
      <c r="R680" s="16"/>
      <c r="Z680" s="16"/>
      <c r="AI680" s="61"/>
      <c r="AQ680" s="61"/>
      <c r="AY680" s="61"/>
      <c r="BG680" s="61"/>
      <c r="BO680" s="61"/>
      <c r="BP680" s="16"/>
    </row>
    <row r="681" spans="2:68" ht="12.75" x14ac:dyDescent="0.2">
      <c r="B681" s="241"/>
      <c r="J681" s="16"/>
      <c r="R681" s="16"/>
      <c r="Z681" s="16"/>
      <c r="AI681" s="61"/>
      <c r="AQ681" s="61"/>
      <c r="AY681" s="61"/>
      <c r="BG681" s="61"/>
      <c r="BO681" s="61"/>
      <c r="BP681" s="16"/>
    </row>
    <row r="682" spans="2:68" ht="12.75" x14ac:dyDescent="0.2">
      <c r="B682" s="241"/>
      <c r="J682" s="16"/>
      <c r="R682" s="16"/>
      <c r="Z682" s="16"/>
      <c r="AI682" s="61"/>
      <c r="AQ682" s="61"/>
      <c r="AY682" s="61"/>
      <c r="BG682" s="61"/>
      <c r="BO682" s="61"/>
      <c r="BP682" s="16"/>
    </row>
    <row r="683" spans="2:68" ht="12.75" x14ac:dyDescent="0.2">
      <c r="B683" s="241"/>
      <c r="J683" s="16"/>
      <c r="R683" s="16"/>
      <c r="Z683" s="16"/>
      <c r="AI683" s="61"/>
      <c r="AQ683" s="61"/>
      <c r="AY683" s="61"/>
      <c r="BG683" s="61"/>
      <c r="BO683" s="61"/>
      <c r="BP683" s="16"/>
    </row>
    <row r="684" spans="2:68" ht="12.75" x14ac:dyDescent="0.2">
      <c r="B684" s="241"/>
      <c r="J684" s="16"/>
      <c r="R684" s="16"/>
      <c r="Z684" s="16"/>
      <c r="AI684" s="61"/>
      <c r="AQ684" s="61"/>
      <c r="AY684" s="61"/>
      <c r="BG684" s="61"/>
      <c r="BO684" s="61"/>
      <c r="BP684" s="16"/>
    </row>
    <row r="685" spans="2:68" ht="12.75" x14ac:dyDescent="0.2">
      <c r="B685" s="241"/>
      <c r="J685" s="16"/>
      <c r="R685" s="16"/>
      <c r="Z685" s="16"/>
      <c r="AI685" s="61"/>
      <c r="AQ685" s="61"/>
      <c r="AY685" s="61"/>
      <c r="BG685" s="61"/>
      <c r="BO685" s="61"/>
      <c r="BP685" s="16"/>
    </row>
    <row r="686" spans="2:68" ht="12.75" x14ac:dyDescent="0.2">
      <c r="B686" s="241"/>
      <c r="J686" s="16"/>
      <c r="R686" s="16"/>
      <c r="Z686" s="16"/>
      <c r="AI686" s="61"/>
      <c r="AQ686" s="61"/>
      <c r="AY686" s="61"/>
      <c r="BG686" s="61"/>
      <c r="BO686" s="61"/>
      <c r="BP686" s="16"/>
    </row>
    <row r="687" spans="2:68" ht="12.75" x14ac:dyDescent="0.2">
      <c r="B687" s="241"/>
      <c r="J687" s="16"/>
      <c r="R687" s="16"/>
      <c r="Z687" s="16"/>
      <c r="AI687" s="61"/>
      <c r="AQ687" s="61"/>
      <c r="AY687" s="61"/>
      <c r="BG687" s="61"/>
      <c r="BO687" s="61"/>
      <c r="BP687" s="16"/>
    </row>
    <row r="688" spans="2:68" ht="12.75" x14ac:dyDescent="0.2">
      <c r="B688" s="241"/>
      <c r="J688" s="16"/>
      <c r="R688" s="16"/>
      <c r="Z688" s="16"/>
      <c r="AI688" s="61"/>
      <c r="AQ688" s="61"/>
      <c r="AY688" s="61"/>
      <c r="BG688" s="61"/>
      <c r="BO688" s="61"/>
      <c r="BP688" s="16"/>
    </row>
    <row r="689" spans="2:68" ht="12.75" x14ac:dyDescent="0.2">
      <c r="B689" s="241"/>
      <c r="J689" s="16"/>
      <c r="R689" s="16"/>
      <c r="Z689" s="16"/>
      <c r="AI689" s="61"/>
      <c r="AQ689" s="61"/>
      <c r="AY689" s="61"/>
      <c r="BG689" s="61"/>
      <c r="BO689" s="61"/>
      <c r="BP689" s="16"/>
    </row>
    <row r="690" spans="2:68" ht="12.75" x14ac:dyDescent="0.2">
      <c r="B690" s="241"/>
      <c r="J690" s="16"/>
      <c r="R690" s="16"/>
      <c r="Z690" s="16"/>
      <c r="AI690" s="61"/>
      <c r="AQ690" s="61"/>
      <c r="AY690" s="61"/>
      <c r="BG690" s="61"/>
      <c r="BO690" s="61"/>
      <c r="BP690" s="16"/>
    </row>
    <row r="691" spans="2:68" ht="12.75" x14ac:dyDescent="0.2">
      <c r="B691" s="241"/>
      <c r="J691" s="16"/>
      <c r="R691" s="16"/>
      <c r="Z691" s="16"/>
      <c r="AI691" s="61"/>
      <c r="AQ691" s="61"/>
      <c r="AY691" s="61"/>
      <c r="BG691" s="61"/>
      <c r="BO691" s="61"/>
      <c r="BP691" s="16"/>
    </row>
    <row r="692" spans="2:68" ht="12.75" x14ac:dyDescent="0.2">
      <c r="B692" s="241"/>
      <c r="J692" s="16"/>
      <c r="R692" s="16"/>
      <c r="Z692" s="16"/>
      <c r="AI692" s="61"/>
      <c r="AQ692" s="61"/>
      <c r="AY692" s="61"/>
      <c r="BG692" s="61"/>
      <c r="BO692" s="61"/>
      <c r="BP692" s="16"/>
    </row>
    <row r="693" spans="2:68" ht="12.75" x14ac:dyDescent="0.2">
      <c r="B693" s="241"/>
      <c r="J693" s="16"/>
      <c r="R693" s="16"/>
      <c r="Z693" s="16"/>
      <c r="AI693" s="61"/>
      <c r="AQ693" s="61"/>
      <c r="AY693" s="61"/>
      <c r="BG693" s="61"/>
      <c r="BO693" s="61"/>
      <c r="BP693" s="16"/>
    </row>
    <row r="694" spans="2:68" ht="12.75" x14ac:dyDescent="0.2">
      <c r="B694" s="241"/>
      <c r="J694" s="16"/>
      <c r="R694" s="16"/>
      <c r="Z694" s="16"/>
      <c r="AI694" s="61"/>
      <c r="AQ694" s="61"/>
      <c r="AY694" s="61"/>
      <c r="BG694" s="61"/>
      <c r="BO694" s="61"/>
      <c r="BP694" s="16"/>
    </row>
    <row r="695" spans="2:68" ht="12.75" x14ac:dyDescent="0.2">
      <c r="B695" s="241"/>
      <c r="J695" s="16"/>
      <c r="R695" s="16"/>
      <c r="Z695" s="16"/>
      <c r="AI695" s="61"/>
      <c r="AQ695" s="61"/>
      <c r="AY695" s="61"/>
      <c r="BG695" s="61"/>
      <c r="BO695" s="61"/>
      <c r="BP695" s="16"/>
    </row>
    <row r="696" spans="2:68" ht="12.75" x14ac:dyDescent="0.2">
      <c r="B696" s="241"/>
      <c r="J696" s="16"/>
      <c r="R696" s="16"/>
      <c r="Z696" s="16"/>
      <c r="AI696" s="61"/>
      <c r="AQ696" s="61"/>
      <c r="AY696" s="61"/>
      <c r="BG696" s="61"/>
      <c r="BO696" s="61"/>
      <c r="BP696" s="16"/>
    </row>
    <row r="697" spans="2:68" ht="12.75" x14ac:dyDescent="0.2">
      <c r="B697" s="241"/>
      <c r="J697" s="16"/>
      <c r="R697" s="16"/>
      <c r="Z697" s="16"/>
      <c r="AI697" s="61"/>
      <c r="AQ697" s="61"/>
      <c r="AY697" s="61"/>
      <c r="BG697" s="61"/>
      <c r="BO697" s="61"/>
      <c r="BP697" s="16"/>
    </row>
    <row r="698" spans="2:68" ht="12.75" x14ac:dyDescent="0.2">
      <c r="B698" s="241"/>
      <c r="J698" s="16"/>
      <c r="R698" s="16"/>
      <c r="Z698" s="16"/>
      <c r="AI698" s="61"/>
      <c r="AQ698" s="61"/>
      <c r="AY698" s="61"/>
      <c r="BG698" s="61"/>
      <c r="BO698" s="61"/>
      <c r="BP698" s="16"/>
    </row>
    <row r="699" spans="2:68" ht="12.75" x14ac:dyDescent="0.2">
      <c r="B699" s="241"/>
      <c r="J699" s="16"/>
      <c r="R699" s="16"/>
      <c r="Z699" s="16"/>
      <c r="AI699" s="61"/>
      <c r="AQ699" s="61"/>
      <c r="AY699" s="61"/>
      <c r="BG699" s="61"/>
      <c r="BO699" s="61"/>
      <c r="BP699" s="16"/>
    </row>
    <row r="700" spans="2:68" ht="12.75" x14ac:dyDescent="0.2">
      <c r="B700" s="241"/>
      <c r="J700" s="16"/>
      <c r="R700" s="16"/>
      <c r="Z700" s="16"/>
      <c r="AI700" s="61"/>
      <c r="AQ700" s="61"/>
      <c r="AY700" s="61"/>
      <c r="BG700" s="61"/>
      <c r="BO700" s="61"/>
      <c r="BP700" s="16"/>
    </row>
    <row r="701" spans="2:68" ht="12.75" x14ac:dyDescent="0.2">
      <c r="B701" s="241"/>
      <c r="J701" s="16"/>
      <c r="R701" s="16"/>
      <c r="Z701" s="16"/>
      <c r="AI701" s="61"/>
      <c r="AQ701" s="61"/>
      <c r="AY701" s="61"/>
      <c r="BG701" s="61"/>
      <c r="BO701" s="61"/>
      <c r="BP701" s="16"/>
    </row>
    <row r="702" spans="2:68" ht="12.75" x14ac:dyDescent="0.2">
      <c r="B702" s="241"/>
      <c r="J702" s="16"/>
      <c r="R702" s="16"/>
      <c r="Z702" s="16"/>
      <c r="AI702" s="61"/>
      <c r="AQ702" s="61"/>
      <c r="AY702" s="61"/>
      <c r="BG702" s="61"/>
      <c r="BO702" s="61"/>
      <c r="BP702" s="16"/>
    </row>
    <row r="703" spans="2:68" ht="12.75" x14ac:dyDescent="0.2">
      <c r="B703" s="241"/>
      <c r="J703" s="16"/>
      <c r="R703" s="16"/>
      <c r="Z703" s="16"/>
      <c r="AI703" s="61"/>
      <c r="AQ703" s="61"/>
      <c r="AY703" s="61"/>
      <c r="BG703" s="61"/>
      <c r="BO703" s="61"/>
      <c r="BP703" s="16"/>
    </row>
    <row r="704" spans="2:68" ht="12.75" x14ac:dyDescent="0.2">
      <c r="B704" s="241"/>
      <c r="J704" s="16"/>
      <c r="R704" s="16"/>
      <c r="Z704" s="16"/>
      <c r="AI704" s="61"/>
      <c r="AQ704" s="61"/>
      <c r="AY704" s="61"/>
      <c r="BG704" s="61"/>
      <c r="BO704" s="61"/>
      <c r="BP704" s="16"/>
    </row>
    <row r="705" spans="2:68" ht="12.75" x14ac:dyDescent="0.2">
      <c r="B705" s="241"/>
      <c r="J705" s="16"/>
      <c r="R705" s="16"/>
      <c r="Z705" s="16"/>
      <c r="AI705" s="61"/>
      <c r="AQ705" s="61"/>
      <c r="AY705" s="61"/>
      <c r="BG705" s="61"/>
      <c r="BO705" s="61"/>
      <c r="BP705" s="16"/>
    </row>
    <row r="706" spans="2:68" ht="12.75" x14ac:dyDescent="0.2">
      <c r="B706" s="241"/>
      <c r="J706" s="16"/>
      <c r="R706" s="16"/>
      <c r="Z706" s="16"/>
      <c r="AI706" s="61"/>
      <c r="AQ706" s="61"/>
      <c r="AY706" s="61"/>
      <c r="BG706" s="61"/>
      <c r="BO706" s="61"/>
      <c r="BP706" s="16"/>
    </row>
    <row r="707" spans="2:68" ht="12.75" x14ac:dyDescent="0.2">
      <c r="B707" s="241"/>
      <c r="J707" s="16"/>
      <c r="R707" s="16"/>
      <c r="Z707" s="16"/>
      <c r="AI707" s="61"/>
      <c r="AQ707" s="61"/>
      <c r="AY707" s="61"/>
      <c r="BG707" s="61"/>
      <c r="BO707" s="61"/>
      <c r="BP707" s="16"/>
    </row>
    <row r="708" spans="2:68" ht="12.75" x14ac:dyDescent="0.2">
      <c r="B708" s="241"/>
      <c r="J708" s="16"/>
      <c r="R708" s="16"/>
      <c r="Z708" s="16"/>
      <c r="AI708" s="61"/>
      <c r="AQ708" s="61"/>
      <c r="AY708" s="61"/>
      <c r="BG708" s="61"/>
      <c r="BO708" s="61"/>
      <c r="BP708" s="16"/>
    </row>
    <row r="709" spans="2:68" ht="12.75" x14ac:dyDescent="0.2">
      <c r="B709" s="241"/>
      <c r="J709" s="16"/>
      <c r="R709" s="16"/>
      <c r="Z709" s="16"/>
      <c r="AI709" s="61"/>
      <c r="AQ709" s="61"/>
      <c r="AY709" s="61"/>
      <c r="BG709" s="61"/>
      <c r="BO709" s="61"/>
      <c r="BP709" s="16"/>
    </row>
    <row r="710" spans="2:68" ht="12.75" x14ac:dyDescent="0.2">
      <c r="B710" s="241"/>
      <c r="J710" s="16"/>
      <c r="R710" s="16"/>
      <c r="Z710" s="16"/>
      <c r="AI710" s="61"/>
      <c r="AQ710" s="61"/>
      <c r="AY710" s="61"/>
      <c r="BG710" s="61"/>
      <c r="BO710" s="61"/>
      <c r="BP710" s="16"/>
    </row>
    <row r="711" spans="2:68" ht="12.75" x14ac:dyDescent="0.2">
      <c r="B711" s="241"/>
      <c r="J711" s="16"/>
      <c r="R711" s="16"/>
      <c r="Z711" s="16"/>
      <c r="AI711" s="61"/>
      <c r="AQ711" s="61"/>
      <c r="AY711" s="61"/>
      <c r="BG711" s="61"/>
      <c r="BO711" s="61"/>
      <c r="BP711" s="16"/>
    </row>
    <row r="712" spans="2:68" ht="12.75" x14ac:dyDescent="0.2">
      <c r="B712" s="241"/>
      <c r="J712" s="16"/>
      <c r="R712" s="16"/>
      <c r="Z712" s="16"/>
      <c r="AI712" s="61"/>
      <c r="AQ712" s="61"/>
      <c r="AY712" s="61"/>
      <c r="BG712" s="61"/>
      <c r="BO712" s="61"/>
      <c r="BP712" s="16"/>
    </row>
    <row r="713" spans="2:68" ht="12.75" x14ac:dyDescent="0.2">
      <c r="B713" s="241"/>
      <c r="J713" s="16"/>
      <c r="R713" s="16"/>
      <c r="Z713" s="16"/>
      <c r="AI713" s="61"/>
      <c r="AQ713" s="61"/>
      <c r="AY713" s="61"/>
      <c r="BG713" s="61"/>
      <c r="BO713" s="61"/>
      <c r="BP713" s="16"/>
    </row>
    <row r="714" spans="2:68" ht="12.75" x14ac:dyDescent="0.2">
      <c r="B714" s="241"/>
      <c r="J714" s="16"/>
      <c r="R714" s="16"/>
      <c r="Z714" s="16"/>
      <c r="AI714" s="61"/>
      <c r="AQ714" s="61"/>
      <c r="AY714" s="61"/>
      <c r="BG714" s="61"/>
      <c r="BO714" s="61"/>
      <c r="BP714" s="16"/>
    </row>
    <row r="715" spans="2:68" ht="12.75" x14ac:dyDescent="0.2">
      <c r="B715" s="241"/>
      <c r="J715" s="16"/>
      <c r="R715" s="16"/>
      <c r="Z715" s="16"/>
      <c r="AI715" s="61"/>
      <c r="AQ715" s="61"/>
      <c r="AY715" s="61"/>
      <c r="BG715" s="61"/>
      <c r="BO715" s="61"/>
      <c r="BP715" s="16"/>
    </row>
    <row r="716" spans="2:68" ht="12.75" x14ac:dyDescent="0.2">
      <c r="B716" s="241"/>
      <c r="J716" s="16"/>
      <c r="R716" s="16"/>
      <c r="Z716" s="16"/>
      <c r="AI716" s="61"/>
      <c r="AQ716" s="61"/>
      <c r="AY716" s="61"/>
      <c r="BG716" s="61"/>
      <c r="BO716" s="61"/>
      <c r="BP716" s="16"/>
    </row>
    <row r="717" spans="2:68" ht="12.75" x14ac:dyDescent="0.2">
      <c r="B717" s="241"/>
      <c r="J717" s="16"/>
      <c r="R717" s="16"/>
      <c r="Z717" s="16"/>
      <c r="AI717" s="61"/>
      <c r="AQ717" s="61"/>
      <c r="AY717" s="61"/>
      <c r="BG717" s="61"/>
      <c r="BO717" s="61"/>
      <c r="BP717" s="16"/>
    </row>
    <row r="718" spans="2:68" ht="12.75" x14ac:dyDescent="0.2">
      <c r="B718" s="241"/>
      <c r="J718" s="16"/>
      <c r="R718" s="16"/>
      <c r="Z718" s="16"/>
      <c r="AI718" s="61"/>
      <c r="AQ718" s="61"/>
      <c r="AY718" s="61"/>
      <c r="BG718" s="61"/>
      <c r="BO718" s="61"/>
      <c r="BP718" s="16"/>
    </row>
    <row r="719" spans="2:68" ht="12.75" x14ac:dyDescent="0.2">
      <c r="B719" s="241"/>
      <c r="J719" s="16"/>
      <c r="R719" s="16"/>
      <c r="Z719" s="16"/>
      <c r="AI719" s="61"/>
      <c r="AQ719" s="61"/>
      <c r="AY719" s="61"/>
      <c r="BG719" s="61"/>
      <c r="BO719" s="61"/>
      <c r="BP719" s="16"/>
    </row>
    <row r="720" spans="2:68" ht="12.75" x14ac:dyDescent="0.2">
      <c r="B720" s="241"/>
      <c r="J720" s="16"/>
      <c r="R720" s="16"/>
      <c r="Z720" s="16"/>
      <c r="AI720" s="61"/>
      <c r="AQ720" s="61"/>
      <c r="AY720" s="61"/>
      <c r="BG720" s="61"/>
      <c r="BO720" s="61"/>
      <c r="BP720" s="16"/>
    </row>
    <row r="721" spans="2:68" ht="12.75" x14ac:dyDescent="0.2">
      <c r="B721" s="241"/>
      <c r="J721" s="16"/>
      <c r="R721" s="16"/>
      <c r="Z721" s="16"/>
      <c r="AI721" s="61"/>
      <c r="AQ721" s="61"/>
      <c r="AY721" s="61"/>
      <c r="BG721" s="61"/>
      <c r="BO721" s="61"/>
      <c r="BP721" s="16"/>
    </row>
    <row r="722" spans="2:68" ht="12.75" x14ac:dyDescent="0.2">
      <c r="B722" s="241"/>
      <c r="J722" s="16"/>
      <c r="R722" s="16"/>
      <c r="Z722" s="16"/>
      <c r="AI722" s="61"/>
      <c r="AQ722" s="61"/>
      <c r="AY722" s="61"/>
      <c r="BG722" s="61"/>
      <c r="BO722" s="61"/>
      <c r="BP722" s="16"/>
    </row>
    <row r="723" spans="2:68" ht="12.75" x14ac:dyDescent="0.2">
      <c r="B723" s="241"/>
      <c r="J723" s="16"/>
      <c r="R723" s="16"/>
      <c r="Z723" s="16"/>
      <c r="AI723" s="61"/>
      <c r="AQ723" s="61"/>
      <c r="AY723" s="61"/>
      <c r="BG723" s="61"/>
      <c r="BO723" s="61"/>
      <c r="BP723" s="16"/>
    </row>
    <row r="724" spans="2:68" ht="12.75" x14ac:dyDescent="0.2">
      <c r="B724" s="241"/>
      <c r="J724" s="16"/>
      <c r="R724" s="16"/>
      <c r="Z724" s="16"/>
      <c r="AI724" s="61"/>
      <c r="AQ724" s="61"/>
      <c r="AY724" s="61"/>
      <c r="BG724" s="61"/>
      <c r="BO724" s="61"/>
      <c r="BP724" s="16"/>
    </row>
    <row r="725" spans="2:68" ht="12.75" x14ac:dyDescent="0.2">
      <c r="B725" s="241"/>
      <c r="J725" s="16"/>
      <c r="R725" s="16"/>
      <c r="Z725" s="16"/>
      <c r="AI725" s="61"/>
      <c r="AQ725" s="61"/>
      <c r="AY725" s="61"/>
      <c r="BG725" s="61"/>
      <c r="BO725" s="61"/>
      <c r="BP725" s="16"/>
    </row>
    <row r="726" spans="2:68" ht="12.75" x14ac:dyDescent="0.2">
      <c r="B726" s="241"/>
      <c r="J726" s="16"/>
      <c r="R726" s="16"/>
      <c r="Z726" s="16"/>
      <c r="AI726" s="61"/>
      <c r="AQ726" s="61"/>
      <c r="AY726" s="61"/>
      <c r="BG726" s="61"/>
      <c r="BO726" s="61"/>
      <c r="BP726" s="16"/>
    </row>
    <row r="727" spans="2:68" ht="12.75" x14ac:dyDescent="0.2">
      <c r="B727" s="241"/>
      <c r="J727" s="16"/>
      <c r="R727" s="16"/>
      <c r="Z727" s="16"/>
      <c r="AI727" s="61"/>
      <c r="AQ727" s="61"/>
      <c r="AY727" s="61"/>
      <c r="BG727" s="61"/>
      <c r="BO727" s="61"/>
      <c r="BP727" s="16"/>
    </row>
    <row r="728" spans="2:68" ht="12.75" x14ac:dyDescent="0.2">
      <c r="B728" s="241"/>
      <c r="J728" s="16"/>
      <c r="R728" s="16"/>
      <c r="Z728" s="16"/>
      <c r="AI728" s="61"/>
      <c r="AQ728" s="61"/>
      <c r="AY728" s="61"/>
      <c r="BG728" s="61"/>
      <c r="BO728" s="61"/>
      <c r="BP728" s="16"/>
    </row>
    <row r="729" spans="2:68" ht="12.75" x14ac:dyDescent="0.2">
      <c r="B729" s="241"/>
      <c r="J729" s="16"/>
      <c r="R729" s="16"/>
      <c r="Z729" s="16"/>
      <c r="AI729" s="61"/>
      <c r="AQ729" s="61"/>
      <c r="AY729" s="61"/>
      <c r="BG729" s="61"/>
      <c r="BO729" s="61"/>
      <c r="BP729" s="16"/>
    </row>
    <row r="730" spans="2:68" ht="12.75" x14ac:dyDescent="0.2">
      <c r="B730" s="241"/>
      <c r="J730" s="16"/>
      <c r="R730" s="16"/>
      <c r="Z730" s="16"/>
      <c r="AI730" s="61"/>
      <c r="AQ730" s="61"/>
      <c r="AY730" s="61"/>
      <c r="BG730" s="61"/>
      <c r="BO730" s="61"/>
      <c r="BP730" s="16"/>
    </row>
    <row r="731" spans="2:68" ht="12.75" x14ac:dyDescent="0.2">
      <c r="B731" s="241"/>
      <c r="J731" s="16"/>
      <c r="R731" s="16"/>
      <c r="Z731" s="16"/>
      <c r="AI731" s="61"/>
      <c r="AQ731" s="61"/>
      <c r="AY731" s="61"/>
      <c r="BG731" s="61"/>
      <c r="BO731" s="61"/>
      <c r="BP731" s="16"/>
    </row>
    <row r="732" spans="2:68" ht="12.75" x14ac:dyDescent="0.2">
      <c r="B732" s="241"/>
      <c r="J732" s="16"/>
      <c r="R732" s="16"/>
      <c r="Z732" s="16"/>
      <c r="AI732" s="61"/>
      <c r="AQ732" s="61"/>
      <c r="AY732" s="61"/>
      <c r="BG732" s="61"/>
      <c r="BO732" s="61"/>
      <c r="BP732" s="16"/>
    </row>
    <row r="733" spans="2:68" ht="12.75" x14ac:dyDescent="0.2">
      <c r="B733" s="241"/>
      <c r="J733" s="16"/>
      <c r="R733" s="16"/>
      <c r="Z733" s="16"/>
      <c r="AI733" s="61"/>
      <c r="AQ733" s="61"/>
      <c r="AY733" s="61"/>
      <c r="BG733" s="61"/>
      <c r="BO733" s="61"/>
      <c r="BP733" s="16"/>
    </row>
    <row r="734" spans="2:68" ht="12.75" x14ac:dyDescent="0.2">
      <c r="B734" s="241"/>
      <c r="J734" s="16"/>
      <c r="R734" s="16"/>
      <c r="Z734" s="16"/>
      <c r="AI734" s="61"/>
      <c r="AQ734" s="61"/>
      <c r="AY734" s="61"/>
      <c r="BG734" s="61"/>
      <c r="BO734" s="61"/>
      <c r="BP734" s="16"/>
    </row>
    <row r="735" spans="2:68" ht="12.75" x14ac:dyDescent="0.2">
      <c r="B735" s="241"/>
      <c r="J735" s="16"/>
      <c r="R735" s="16"/>
      <c r="Z735" s="16"/>
      <c r="AI735" s="61"/>
      <c r="AQ735" s="61"/>
      <c r="AY735" s="61"/>
      <c r="BG735" s="61"/>
      <c r="BO735" s="61"/>
      <c r="BP735" s="16"/>
    </row>
    <row r="736" spans="2:68" ht="12.75" x14ac:dyDescent="0.2">
      <c r="B736" s="241"/>
      <c r="J736" s="16"/>
      <c r="R736" s="16"/>
      <c r="Z736" s="16"/>
      <c r="AI736" s="61"/>
      <c r="AQ736" s="61"/>
      <c r="AY736" s="61"/>
      <c r="BG736" s="61"/>
      <c r="BO736" s="61"/>
      <c r="BP736" s="16"/>
    </row>
    <row r="737" spans="2:68" ht="12.75" x14ac:dyDescent="0.2">
      <c r="B737" s="241"/>
      <c r="J737" s="16"/>
      <c r="R737" s="16"/>
      <c r="Z737" s="16"/>
      <c r="AI737" s="61"/>
      <c r="AQ737" s="61"/>
      <c r="AY737" s="61"/>
      <c r="BG737" s="61"/>
      <c r="BO737" s="61"/>
      <c r="BP737" s="16"/>
    </row>
    <row r="738" spans="2:68" ht="12.75" x14ac:dyDescent="0.2">
      <c r="B738" s="241"/>
      <c r="J738" s="16"/>
      <c r="R738" s="16"/>
      <c r="Z738" s="16"/>
      <c r="AI738" s="61"/>
      <c r="AQ738" s="61"/>
      <c r="AY738" s="61"/>
      <c r="BG738" s="61"/>
      <c r="BO738" s="61"/>
      <c r="BP738" s="16"/>
    </row>
    <row r="739" spans="2:68" ht="12.75" x14ac:dyDescent="0.2">
      <c r="B739" s="241"/>
      <c r="J739" s="16"/>
      <c r="R739" s="16"/>
      <c r="Z739" s="16"/>
      <c r="AI739" s="61"/>
      <c r="AQ739" s="61"/>
      <c r="AY739" s="61"/>
      <c r="BG739" s="61"/>
      <c r="BO739" s="61"/>
      <c r="BP739" s="16"/>
    </row>
    <row r="740" spans="2:68" ht="12.75" x14ac:dyDescent="0.2">
      <c r="B740" s="241"/>
      <c r="J740" s="16"/>
      <c r="R740" s="16"/>
      <c r="Z740" s="16"/>
      <c r="AI740" s="61"/>
      <c r="AQ740" s="61"/>
      <c r="AY740" s="61"/>
      <c r="BG740" s="61"/>
      <c r="BO740" s="61"/>
      <c r="BP740" s="16"/>
    </row>
    <row r="741" spans="2:68" ht="12.75" x14ac:dyDescent="0.2">
      <c r="B741" s="241"/>
      <c r="J741" s="16"/>
      <c r="R741" s="16"/>
      <c r="Z741" s="16"/>
      <c r="AI741" s="61"/>
      <c r="AQ741" s="61"/>
      <c r="AY741" s="61"/>
      <c r="BG741" s="61"/>
      <c r="BO741" s="61"/>
      <c r="BP741" s="16"/>
    </row>
    <row r="742" spans="2:68" ht="12.75" x14ac:dyDescent="0.2">
      <c r="B742" s="241"/>
      <c r="J742" s="16"/>
      <c r="R742" s="16"/>
      <c r="Z742" s="16"/>
      <c r="AI742" s="61"/>
      <c r="AQ742" s="61"/>
      <c r="AY742" s="61"/>
      <c r="BG742" s="61"/>
      <c r="BO742" s="61"/>
      <c r="BP742" s="16"/>
    </row>
    <row r="743" spans="2:68" ht="12.75" x14ac:dyDescent="0.2">
      <c r="B743" s="241"/>
      <c r="J743" s="16"/>
      <c r="R743" s="16"/>
      <c r="Z743" s="16"/>
      <c r="AI743" s="61"/>
      <c r="AQ743" s="61"/>
      <c r="AY743" s="61"/>
      <c r="BG743" s="61"/>
      <c r="BO743" s="61"/>
      <c r="BP743" s="16"/>
    </row>
    <row r="744" spans="2:68" ht="12.75" x14ac:dyDescent="0.2">
      <c r="B744" s="241"/>
      <c r="J744" s="16"/>
      <c r="R744" s="16"/>
      <c r="Z744" s="16"/>
      <c r="AI744" s="61"/>
      <c r="AQ744" s="61"/>
      <c r="AY744" s="61"/>
      <c r="BG744" s="61"/>
      <c r="BO744" s="61"/>
      <c r="BP744" s="16"/>
    </row>
    <row r="745" spans="2:68" ht="12.75" x14ac:dyDescent="0.2">
      <c r="B745" s="241"/>
      <c r="J745" s="16"/>
      <c r="R745" s="16"/>
      <c r="Z745" s="16"/>
      <c r="AI745" s="61"/>
      <c r="AQ745" s="61"/>
      <c r="AY745" s="61"/>
      <c r="BG745" s="61"/>
      <c r="BO745" s="61"/>
      <c r="BP745" s="16"/>
    </row>
    <row r="746" spans="2:68" ht="12.75" x14ac:dyDescent="0.2">
      <c r="B746" s="241"/>
      <c r="J746" s="16"/>
      <c r="R746" s="16"/>
      <c r="Z746" s="16"/>
      <c r="AI746" s="61"/>
      <c r="AQ746" s="61"/>
      <c r="AY746" s="61"/>
      <c r="BG746" s="61"/>
      <c r="BO746" s="61"/>
      <c r="BP746" s="16"/>
    </row>
    <row r="747" spans="2:68" ht="12.75" x14ac:dyDescent="0.2">
      <c r="B747" s="241"/>
      <c r="J747" s="16"/>
      <c r="R747" s="16"/>
      <c r="Z747" s="16"/>
      <c r="AI747" s="61"/>
      <c r="AQ747" s="61"/>
      <c r="AY747" s="61"/>
      <c r="BG747" s="61"/>
      <c r="BO747" s="61"/>
      <c r="BP747" s="16"/>
    </row>
    <row r="748" spans="2:68" ht="12.75" x14ac:dyDescent="0.2">
      <c r="B748" s="241"/>
      <c r="J748" s="16"/>
      <c r="R748" s="16"/>
      <c r="Z748" s="16"/>
      <c r="AI748" s="61"/>
      <c r="AQ748" s="61"/>
      <c r="AY748" s="61"/>
      <c r="BG748" s="61"/>
      <c r="BO748" s="61"/>
      <c r="BP748" s="16"/>
    </row>
    <row r="749" spans="2:68" ht="12.75" x14ac:dyDescent="0.2">
      <c r="B749" s="241"/>
      <c r="J749" s="16"/>
      <c r="R749" s="16"/>
      <c r="Z749" s="16"/>
      <c r="AI749" s="61"/>
      <c r="AQ749" s="61"/>
      <c r="AY749" s="61"/>
      <c r="BG749" s="61"/>
      <c r="BO749" s="61"/>
      <c r="BP749" s="16"/>
    </row>
    <row r="750" spans="2:68" ht="12.75" x14ac:dyDescent="0.2">
      <c r="B750" s="241"/>
      <c r="J750" s="16"/>
      <c r="R750" s="16"/>
      <c r="Z750" s="16"/>
      <c r="AI750" s="61"/>
      <c r="AQ750" s="61"/>
      <c r="AY750" s="61"/>
      <c r="BG750" s="61"/>
      <c r="BO750" s="61"/>
      <c r="BP750" s="16"/>
    </row>
    <row r="751" spans="2:68" ht="12.75" x14ac:dyDescent="0.2">
      <c r="B751" s="241"/>
      <c r="J751" s="16"/>
      <c r="R751" s="16"/>
      <c r="Z751" s="16"/>
      <c r="AI751" s="61"/>
      <c r="AQ751" s="61"/>
      <c r="AY751" s="61"/>
      <c r="BG751" s="61"/>
      <c r="BO751" s="61"/>
      <c r="BP751" s="16"/>
    </row>
    <row r="752" spans="2:68" ht="12.75" x14ac:dyDescent="0.2">
      <c r="B752" s="241"/>
      <c r="J752" s="16"/>
      <c r="R752" s="16"/>
      <c r="Z752" s="16"/>
      <c r="AI752" s="61"/>
      <c r="AQ752" s="61"/>
      <c r="AY752" s="61"/>
      <c r="BG752" s="61"/>
      <c r="BO752" s="61"/>
      <c r="BP752" s="16"/>
    </row>
    <row r="753" spans="2:68" ht="12.75" x14ac:dyDescent="0.2">
      <c r="B753" s="241"/>
      <c r="J753" s="16"/>
      <c r="R753" s="16"/>
      <c r="Z753" s="16"/>
      <c r="AI753" s="61"/>
      <c r="AQ753" s="61"/>
      <c r="AY753" s="61"/>
      <c r="BG753" s="61"/>
      <c r="BO753" s="61"/>
      <c r="BP753" s="16"/>
    </row>
    <row r="754" spans="2:68" ht="12.75" x14ac:dyDescent="0.2">
      <c r="B754" s="241"/>
      <c r="J754" s="16"/>
      <c r="R754" s="16"/>
      <c r="Z754" s="16"/>
      <c r="AI754" s="61"/>
      <c r="AQ754" s="61"/>
      <c r="AY754" s="61"/>
      <c r="BG754" s="61"/>
      <c r="BO754" s="61"/>
      <c r="BP754" s="16"/>
    </row>
    <row r="755" spans="2:68" ht="12.75" x14ac:dyDescent="0.2">
      <c r="B755" s="241"/>
      <c r="J755" s="16"/>
      <c r="R755" s="16"/>
      <c r="Z755" s="16"/>
      <c r="AI755" s="61"/>
      <c r="AQ755" s="61"/>
      <c r="AY755" s="61"/>
      <c r="BG755" s="61"/>
      <c r="BO755" s="61"/>
      <c r="BP755" s="16"/>
    </row>
    <row r="756" spans="2:68" ht="12.75" x14ac:dyDescent="0.2">
      <c r="B756" s="241"/>
      <c r="J756" s="16"/>
      <c r="R756" s="16"/>
      <c r="Z756" s="16"/>
      <c r="AI756" s="61"/>
      <c r="AQ756" s="61"/>
      <c r="AY756" s="61"/>
      <c r="BG756" s="61"/>
      <c r="BO756" s="61"/>
      <c r="BP756" s="16"/>
    </row>
    <row r="757" spans="2:68" ht="12.75" x14ac:dyDescent="0.2">
      <c r="B757" s="241"/>
      <c r="J757" s="16"/>
      <c r="R757" s="16"/>
      <c r="Z757" s="16"/>
      <c r="AI757" s="61"/>
      <c r="AQ757" s="61"/>
      <c r="AY757" s="61"/>
      <c r="BG757" s="61"/>
      <c r="BO757" s="61"/>
      <c r="BP757" s="16"/>
    </row>
    <row r="758" spans="2:68" ht="12.75" x14ac:dyDescent="0.2">
      <c r="B758" s="241"/>
      <c r="J758" s="16"/>
      <c r="R758" s="16"/>
      <c r="Z758" s="16"/>
      <c r="AI758" s="61"/>
      <c r="AQ758" s="61"/>
      <c r="AY758" s="61"/>
      <c r="BG758" s="61"/>
      <c r="BO758" s="61"/>
      <c r="BP758" s="16"/>
    </row>
    <row r="759" spans="2:68" ht="12.75" x14ac:dyDescent="0.2">
      <c r="B759" s="241"/>
      <c r="J759" s="16"/>
      <c r="R759" s="16"/>
      <c r="Z759" s="16"/>
      <c r="AI759" s="61"/>
      <c r="AQ759" s="61"/>
      <c r="AY759" s="61"/>
      <c r="BG759" s="61"/>
      <c r="BO759" s="61"/>
      <c r="BP759" s="16"/>
    </row>
    <row r="760" spans="2:68" ht="12.75" x14ac:dyDescent="0.2">
      <c r="B760" s="241"/>
      <c r="J760" s="16"/>
      <c r="R760" s="16"/>
      <c r="Z760" s="16"/>
      <c r="AI760" s="61"/>
      <c r="AQ760" s="61"/>
      <c r="AY760" s="61"/>
      <c r="BG760" s="61"/>
      <c r="BO760" s="61"/>
      <c r="BP760" s="16"/>
    </row>
    <row r="761" spans="2:68" ht="12.75" x14ac:dyDescent="0.2">
      <c r="B761" s="241"/>
      <c r="J761" s="16"/>
      <c r="R761" s="16"/>
      <c r="Z761" s="16"/>
      <c r="AI761" s="61"/>
      <c r="AQ761" s="61"/>
      <c r="AY761" s="61"/>
      <c r="BG761" s="61"/>
      <c r="BO761" s="61"/>
      <c r="BP761" s="16"/>
    </row>
    <row r="762" spans="2:68" ht="12.75" x14ac:dyDescent="0.2">
      <c r="B762" s="241"/>
      <c r="J762" s="16"/>
      <c r="R762" s="16"/>
      <c r="Z762" s="16"/>
      <c r="AI762" s="61"/>
      <c r="AQ762" s="61"/>
      <c r="AY762" s="61"/>
      <c r="BG762" s="61"/>
      <c r="BO762" s="61"/>
      <c r="BP762" s="16"/>
    </row>
    <row r="763" spans="2:68" ht="12.75" x14ac:dyDescent="0.2">
      <c r="B763" s="241"/>
      <c r="J763" s="16"/>
      <c r="R763" s="16"/>
      <c r="Z763" s="16"/>
      <c r="AI763" s="61"/>
      <c r="AQ763" s="61"/>
      <c r="AY763" s="61"/>
      <c r="BG763" s="61"/>
      <c r="BO763" s="61"/>
      <c r="BP763" s="16"/>
    </row>
    <row r="764" spans="2:68" ht="12.75" x14ac:dyDescent="0.2">
      <c r="B764" s="241"/>
      <c r="J764" s="16"/>
      <c r="R764" s="16"/>
      <c r="Z764" s="16"/>
      <c r="AI764" s="61"/>
      <c r="AQ764" s="61"/>
      <c r="AY764" s="61"/>
      <c r="BG764" s="61"/>
      <c r="BO764" s="61"/>
      <c r="BP764" s="16"/>
    </row>
    <row r="765" spans="2:68" ht="12.75" x14ac:dyDescent="0.2">
      <c r="B765" s="241"/>
      <c r="J765" s="16"/>
      <c r="R765" s="16"/>
      <c r="Z765" s="16"/>
      <c r="AI765" s="61"/>
      <c r="AQ765" s="61"/>
      <c r="AY765" s="61"/>
      <c r="BG765" s="61"/>
      <c r="BO765" s="61"/>
      <c r="BP765" s="16"/>
    </row>
    <row r="766" spans="2:68" ht="12.75" x14ac:dyDescent="0.2">
      <c r="B766" s="241"/>
      <c r="J766" s="16"/>
      <c r="R766" s="16"/>
      <c r="Z766" s="16"/>
      <c r="AI766" s="61"/>
      <c r="AQ766" s="61"/>
      <c r="AY766" s="61"/>
      <c r="BG766" s="61"/>
      <c r="BO766" s="61"/>
      <c r="BP766" s="16"/>
    </row>
    <row r="767" spans="2:68" ht="12.75" x14ac:dyDescent="0.2">
      <c r="B767" s="241"/>
      <c r="J767" s="16"/>
      <c r="R767" s="16"/>
      <c r="Z767" s="16"/>
      <c r="AI767" s="61"/>
      <c r="AQ767" s="61"/>
      <c r="AY767" s="61"/>
      <c r="BG767" s="61"/>
      <c r="BO767" s="61"/>
      <c r="BP767" s="16"/>
    </row>
    <row r="768" spans="2:68" ht="12.75" x14ac:dyDescent="0.2">
      <c r="B768" s="241"/>
      <c r="J768" s="16"/>
      <c r="R768" s="16"/>
      <c r="Z768" s="16"/>
      <c r="AI768" s="61"/>
      <c r="AQ768" s="61"/>
      <c r="AY768" s="61"/>
      <c r="BG768" s="61"/>
      <c r="BO768" s="61"/>
      <c r="BP768" s="16"/>
    </row>
    <row r="769" spans="2:68" ht="12.75" x14ac:dyDescent="0.2">
      <c r="B769" s="241"/>
      <c r="J769" s="16"/>
      <c r="R769" s="16"/>
      <c r="Z769" s="16"/>
      <c r="AI769" s="61"/>
      <c r="AQ769" s="61"/>
      <c r="AY769" s="61"/>
      <c r="BG769" s="61"/>
      <c r="BO769" s="61"/>
      <c r="BP769" s="16"/>
    </row>
    <row r="770" spans="2:68" ht="12.75" x14ac:dyDescent="0.2">
      <c r="B770" s="241"/>
      <c r="J770" s="16"/>
      <c r="R770" s="16"/>
      <c r="Z770" s="16"/>
      <c r="AI770" s="61"/>
      <c r="AQ770" s="61"/>
      <c r="AY770" s="61"/>
      <c r="BG770" s="61"/>
      <c r="BO770" s="61"/>
      <c r="BP770" s="16"/>
    </row>
    <row r="771" spans="2:68" ht="12.75" x14ac:dyDescent="0.2">
      <c r="B771" s="241"/>
      <c r="J771" s="16"/>
      <c r="R771" s="16"/>
      <c r="Z771" s="16"/>
      <c r="AI771" s="61"/>
      <c r="AQ771" s="61"/>
      <c r="AY771" s="61"/>
      <c r="BG771" s="61"/>
      <c r="BO771" s="61"/>
      <c r="BP771" s="16"/>
    </row>
    <row r="772" spans="2:68" ht="12.75" x14ac:dyDescent="0.2">
      <c r="B772" s="241"/>
      <c r="J772" s="16"/>
      <c r="R772" s="16"/>
      <c r="Z772" s="16"/>
      <c r="AI772" s="61"/>
      <c r="AQ772" s="61"/>
      <c r="AY772" s="61"/>
      <c r="BG772" s="61"/>
      <c r="BO772" s="61"/>
      <c r="BP772" s="16"/>
    </row>
    <row r="773" spans="2:68" ht="12.75" x14ac:dyDescent="0.2">
      <c r="B773" s="241"/>
      <c r="J773" s="16"/>
      <c r="R773" s="16"/>
      <c r="Z773" s="16"/>
      <c r="AI773" s="61"/>
      <c r="AQ773" s="61"/>
      <c r="AY773" s="61"/>
      <c r="BG773" s="61"/>
      <c r="BO773" s="61"/>
      <c r="BP773" s="16"/>
    </row>
    <row r="774" spans="2:68" ht="12.75" x14ac:dyDescent="0.2">
      <c r="B774" s="241"/>
      <c r="J774" s="16"/>
      <c r="R774" s="16"/>
      <c r="Z774" s="16"/>
      <c r="AI774" s="61"/>
      <c r="AQ774" s="61"/>
      <c r="AY774" s="61"/>
      <c r="BG774" s="61"/>
      <c r="BO774" s="61"/>
      <c r="BP774" s="16"/>
    </row>
    <row r="775" spans="2:68" ht="12.75" x14ac:dyDescent="0.2">
      <c r="B775" s="241"/>
      <c r="J775" s="16"/>
      <c r="R775" s="16"/>
      <c r="Z775" s="16"/>
      <c r="AI775" s="61"/>
      <c r="AQ775" s="61"/>
      <c r="AY775" s="61"/>
      <c r="BG775" s="61"/>
      <c r="BO775" s="61"/>
      <c r="BP775" s="16"/>
    </row>
    <row r="776" spans="2:68" ht="12.75" x14ac:dyDescent="0.2">
      <c r="B776" s="241"/>
      <c r="J776" s="16"/>
      <c r="R776" s="16"/>
      <c r="Z776" s="16"/>
      <c r="AI776" s="61"/>
      <c r="AQ776" s="61"/>
      <c r="AY776" s="61"/>
      <c r="BG776" s="61"/>
      <c r="BO776" s="61"/>
      <c r="BP776" s="16"/>
    </row>
    <row r="777" spans="2:68" ht="12.75" x14ac:dyDescent="0.2">
      <c r="B777" s="241"/>
      <c r="J777" s="16"/>
      <c r="R777" s="16"/>
      <c r="Z777" s="16"/>
      <c r="AI777" s="61"/>
      <c r="AQ777" s="61"/>
      <c r="AY777" s="61"/>
      <c r="BG777" s="61"/>
      <c r="BO777" s="61"/>
      <c r="BP777" s="16"/>
    </row>
    <row r="778" spans="2:68" ht="12.75" x14ac:dyDescent="0.2">
      <c r="B778" s="241"/>
      <c r="J778" s="16"/>
      <c r="R778" s="16"/>
      <c r="Z778" s="16"/>
      <c r="AI778" s="61"/>
      <c r="AQ778" s="61"/>
      <c r="AY778" s="61"/>
      <c r="BG778" s="61"/>
      <c r="BO778" s="61"/>
      <c r="BP778" s="16"/>
    </row>
    <row r="779" spans="2:68" ht="12.75" x14ac:dyDescent="0.2">
      <c r="B779" s="241"/>
      <c r="J779" s="16"/>
      <c r="R779" s="16"/>
      <c r="Z779" s="16"/>
      <c r="AI779" s="61"/>
      <c r="AQ779" s="61"/>
      <c r="AY779" s="61"/>
      <c r="BG779" s="61"/>
      <c r="BO779" s="61"/>
      <c r="BP779" s="16"/>
    </row>
    <row r="780" spans="2:68" ht="12.75" x14ac:dyDescent="0.2">
      <c r="B780" s="241"/>
      <c r="J780" s="16"/>
      <c r="R780" s="16"/>
      <c r="Z780" s="16"/>
      <c r="AI780" s="61"/>
      <c r="AQ780" s="61"/>
      <c r="AY780" s="61"/>
      <c r="BG780" s="61"/>
      <c r="BO780" s="61"/>
      <c r="BP780" s="16"/>
    </row>
    <row r="781" spans="2:68" ht="12.75" x14ac:dyDescent="0.2">
      <c r="B781" s="241"/>
      <c r="J781" s="16"/>
      <c r="R781" s="16"/>
      <c r="Z781" s="16"/>
      <c r="AI781" s="61"/>
      <c r="AQ781" s="61"/>
      <c r="AY781" s="61"/>
      <c r="BG781" s="61"/>
      <c r="BO781" s="61"/>
      <c r="BP781" s="16"/>
    </row>
    <row r="782" spans="2:68" ht="12.75" x14ac:dyDescent="0.2">
      <c r="B782" s="241"/>
      <c r="J782" s="16"/>
      <c r="R782" s="16"/>
      <c r="Z782" s="16"/>
      <c r="AI782" s="61"/>
      <c r="AQ782" s="61"/>
      <c r="AY782" s="61"/>
      <c r="BG782" s="61"/>
      <c r="BO782" s="61"/>
      <c r="BP782" s="16"/>
    </row>
    <row r="783" spans="2:68" ht="12.75" x14ac:dyDescent="0.2">
      <c r="B783" s="241"/>
      <c r="J783" s="16"/>
      <c r="R783" s="16"/>
      <c r="Z783" s="16"/>
      <c r="AI783" s="61"/>
      <c r="AQ783" s="61"/>
      <c r="AY783" s="61"/>
      <c r="BG783" s="61"/>
      <c r="BO783" s="61"/>
      <c r="BP783" s="16"/>
    </row>
    <row r="784" spans="2:68" ht="12.75" x14ac:dyDescent="0.2">
      <c r="B784" s="241"/>
      <c r="J784" s="16"/>
      <c r="R784" s="16"/>
      <c r="Z784" s="16"/>
      <c r="AI784" s="61"/>
      <c r="AQ784" s="61"/>
      <c r="AY784" s="61"/>
      <c r="BG784" s="61"/>
      <c r="BO784" s="61"/>
      <c r="BP784" s="16"/>
    </row>
    <row r="785" spans="2:68" ht="12.75" x14ac:dyDescent="0.2">
      <c r="B785" s="241"/>
      <c r="J785" s="16"/>
      <c r="R785" s="16"/>
      <c r="Z785" s="16"/>
      <c r="AI785" s="61"/>
      <c r="AQ785" s="61"/>
      <c r="AY785" s="61"/>
      <c r="BG785" s="61"/>
      <c r="BO785" s="61"/>
      <c r="BP785" s="16"/>
    </row>
    <row r="786" spans="2:68" ht="12.75" x14ac:dyDescent="0.2">
      <c r="B786" s="241"/>
      <c r="J786" s="16"/>
      <c r="R786" s="16"/>
      <c r="Z786" s="16"/>
      <c r="AI786" s="61"/>
      <c r="AQ786" s="61"/>
      <c r="AY786" s="61"/>
      <c r="BG786" s="61"/>
      <c r="BO786" s="61"/>
      <c r="BP786" s="16"/>
    </row>
    <row r="787" spans="2:68" ht="12.75" x14ac:dyDescent="0.2">
      <c r="B787" s="241"/>
      <c r="J787" s="16"/>
      <c r="R787" s="16"/>
      <c r="Z787" s="16"/>
      <c r="AI787" s="61"/>
      <c r="AQ787" s="61"/>
      <c r="AY787" s="61"/>
      <c r="BG787" s="61"/>
      <c r="BO787" s="61"/>
      <c r="BP787" s="16"/>
    </row>
    <row r="788" spans="2:68" ht="12.75" x14ac:dyDescent="0.2">
      <c r="B788" s="241"/>
      <c r="J788" s="16"/>
      <c r="R788" s="16"/>
      <c r="Z788" s="16"/>
      <c r="AI788" s="61"/>
      <c r="AQ788" s="61"/>
      <c r="AY788" s="61"/>
      <c r="BG788" s="61"/>
      <c r="BO788" s="61"/>
      <c r="BP788" s="16"/>
    </row>
    <row r="789" spans="2:68" ht="12.75" x14ac:dyDescent="0.2">
      <c r="B789" s="241"/>
      <c r="J789" s="16"/>
      <c r="R789" s="16"/>
      <c r="Z789" s="16"/>
      <c r="AI789" s="61"/>
      <c r="AQ789" s="61"/>
      <c r="AY789" s="61"/>
      <c r="BG789" s="61"/>
      <c r="BO789" s="61"/>
      <c r="BP789" s="16"/>
    </row>
    <row r="790" spans="2:68" ht="12.75" x14ac:dyDescent="0.2">
      <c r="B790" s="241"/>
      <c r="J790" s="16"/>
      <c r="R790" s="16"/>
      <c r="Z790" s="16"/>
      <c r="AI790" s="61"/>
      <c r="AQ790" s="61"/>
      <c r="AY790" s="61"/>
      <c r="BG790" s="61"/>
      <c r="BO790" s="61"/>
      <c r="BP790" s="16"/>
    </row>
    <row r="791" spans="2:68" ht="12.75" x14ac:dyDescent="0.2">
      <c r="B791" s="241"/>
      <c r="J791" s="16"/>
      <c r="R791" s="16"/>
      <c r="Z791" s="16"/>
      <c r="AI791" s="61"/>
      <c r="AQ791" s="61"/>
      <c r="AY791" s="61"/>
      <c r="BG791" s="61"/>
      <c r="BO791" s="61"/>
      <c r="BP791" s="16"/>
    </row>
    <row r="792" spans="2:68" ht="12.75" x14ac:dyDescent="0.2">
      <c r="B792" s="241"/>
      <c r="J792" s="16"/>
      <c r="R792" s="16"/>
      <c r="Z792" s="16"/>
      <c r="AI792" s="61"/>
      <c r="AQ792" s="61"/>
      <c r="AY792" s="61"/>
      <c r="BG792" s="61"/>
      <c r="BO792" s="61"/>
      <c r="BP792" s="16"/>
    </row>
    <row r="793" spans="2:68" ht="12.75" x14ac:dyDescent="0.2">
      <c r="B793" s="241"/>
      <c r="J793" s="16"/>
      <c r="R793" s="16"/>
      <c r="Z793" s="16"/>
      <c r="AI793" s="61"/>
      <c r="AQ793" s="61"/>
      <c r="AY793" s="61"/>
      <c r="BG793" s="61"/>
      <c r="BO793" s="61"/>
      <c r="BP793" s="16"/>
    </row>
    <row r="794" spans="2:68" ht="12.75" x14ac:dyDescent="0.2">
      <c r="B794" s="241"/>
      <c r="J794" s="16"/>
      <c r="R794" s="16"/>
      <c r="Z794" s="16"/>
      <c r="AI794" s="61"/>
      <c r="AQ794" s="61"/>
      <c r="AY794" s="61"/>
      <c r="BG794" s="61"/>
      <c r="BO794" s="61"/>
      <c r="BP794" s="16"/>
    </row>
    <row r="795" spans="2:68" ht="12.75" x14ac:dyDescent="0.2">
      <c r="B795" s="241"/>
      <c r="J795" s="16"/>
      <c r="R795" s="16"/>
      <c r="Z795" s="16"/>
      <c r="AI795" s="61"/>
      <c r="AQ795" s="61"/>
      <c r="AY795" s="61"/>
      <c r="BG795" s="61"/>
      <c r="BO795" s="61"/>
      <c r="BP795" s="16"/>
    </row>
    <row r="796" spans="2:68" ht="12.75" x14ac:dyDescent="0.2">
      <c r="B796" s="241"/>
      <c r="J796" s="16"/>
      <c r="R796" s="16"/>
      <c r="Z796" s="16"/>
      <c r="AI796" s="61"/>
      <c r="AQ796" s="61"/>
      <c r="AY796" s="61"/>
      <c r="BG796" s="61"/>
      <c r="BO796" s="61"/>
      <c r="BP796" s="16"/>
    </row>
    <row r="797" spans="2:68" ht="12.75" x14ac:dyDescent="0.2">
      <c r="B797" s="241"/>
      <c r="J797" s="16"/>
      <c r="R797" s="16"/>
      <c r="Z797" s="16"/>
      <c r="AI797" s="61"/>
      <c r="AQ797" s="61"/>
      <c r="AY797" s="61"/>
      <c r="BG797" s="61"/>
      <c r="BO797" s="61"/>
      <c r="BP797" s="16"/>
    </row>
    <row r="798" spans="2:68" ht="12.75" x14ac:dyDescent="0.2">
      <c r="B798" s="241"/>
      <c r="J798" s="16"/>
      <c r="R798" s="16"/>
      <c r="Z798" s="16"/>
      <c r="AI798" s="61"/>
      <c r="AQ798" s="61"/>
      <c r="AY798" s="61"/>
      <c r="BG798" s="61"/>
      <c r="BO798" s="61"/>
      <c r="BP798" s="16"/>
    </row>
    <row r="799" spans="2:68" ht="12.75" x14ac:dyDescent="0.2">
      <c r="B799" s="241"/>
      <c r="J799" s="16"/>
      <c r="R799" s="16"/>
      <c r="Z799" s="16"/>
      <c r="AI799" s="61"/>
      <c r="AQ799" s="61"/>
      <c r="AY799" s="61"/>
      <c r="BG799" s="61"/>
      <c r="BO799" s="61"/>
      <c r="BP799" s="16"/>
    </row>
    <row r="800" spans="2:68" ht="12.75" x14ac:dyDescent="0.2">
      <c r="B800" s="241"/>
      <c r="J800" s="16"/>
      <c r="R800" s="16"/>
      <c r="Z800" s="16"/>
      <c r="AI800" s="61"/>
      <c r="AQ800" s="61"/>
      <c r="AY800" s="61"/>
      <c r="BG800" s="61"/>
      <c r="BO800" s="61"/>
      <c r="BP800" s="16"/>
    </row>
    <row r="801" spans="2:68" ht="12.75" x14ac:dyDescent="0.2">
      <c r="B801" s="241"/>
      <c r="J801" s="16"/>
      <c r="R801" s="16"/>
      <c r="Z801" s="16"/>
      <c r="AI801" s="61"/>
      <c r="AQ801" s="61"/>
      <c r="AY801" s="61"/>
      <c r="BG801" s="61"/>
      <c r="BO801" s="61"/>
      <c r="BP801" s="16"/>
    </row>
    <row r="802" spans="2:68" ht="12.75" x14ac:dyDescent="0.2">
      <c r="B802" s="241"/>
      <c r="J802" s="16"/>
      <c r="R802" s="16"/>
      <c r="Z802" s="16"/>
      <c r="AI802" s="61"/>
      <c r="AQ802" s="61"/>
      <c r="AY802" s="61"/>
      <c r="BG802" s="61"/>
      <c r="BO802" s="61"/>
      <c r="BP802" s="16"/>
    </row>
    <row r="803" spans="2:68" ht="12.75" x14ac:dyDescent="0.2">
      <c r="B803" s="241"/>
      <c r="J803" s="16"/>
      <c r="R803" s="16"/>
      <c r="Z803" s="16"/>
      <c r="AI803" s="61"/>
      <c r="AQ803" s="61"/>
      <c r="AY803" s="61"/>
      <c r="BG803" s="61"/>
      <c r="BO803" s="61"/>
      <c r="BP803" s="16"/>
    </row>
    <row r="804" spans="2:68" ht="12.75" x14ac:dyDescent="0.2">
      <c r="B804" s="241"/>
      <c r="J804" s="16"/>
      <c r="R804" s="16"/>
      <c r="Z804" s="16"/>
      <c r="AI804" s="61"/>
      <c r="AQ804" s="61"/>
      <c r="AY804" s="61"/>
      <c r="BG804" s="61"/>
      <c r="BO804" s="61"/>
      <c r="BP804" s="16"/>
    </row>
    <row r="805" spans="2:68" ht="12.75" x14ac:dyDescent="0.2">
      <c r="B805" s="241"/>
      <c r="J805" s="16"/>
      <c r="R805" s="16"/>
      <c r="Z805" s="16"/>
      <c r="AI805" s="61"/>
      <c r="AQ805" s="61"/>
      <c r="AY805" s="61"/>
      <c r="BG805" s="61"/>
      <c r="BO805" s="61"/>
      <c r="BP805" s="16"/>
    </row>
    <row r="806" spans="2:68" ht="12.75" x14ac:dyDescent="0.2">
      <c r="B806" s="241"/>
      <c r="J806" s="16"/>
      <c r="R806" s="16"/>
      <c r="Z806" s="16"/>
      <c r="AI806" s="61"/>
      <c r="AQ806" s="61"/>
      <c r="AY806" s="61"/>
      <c r="BG806" s="61"/>
      <c r="BO806" s="61"/>
      <c r="BP806" s="16"/>
    </row>
    <row r="807" spans="2:68" ht="12.75" x14ac:dyDescent="0.2">
      <c r="B807" s="241"/>
      <c r="J807" s="16"/>
      <c r="R807" s="16"/>
      <c r="Z807" s="16"/>
      <c r="AI807" s="61"/>
      <c r="AQ807" s="61"/>
      <c r="AY807" s="61"/>
      <c r="BG807" s="61"/>
      <c r="BO807" s="61"/>
      <c r="BP807" s="16"/>
    </row>
    <row r="808" spans="2:68" ht="12.75" x14ac:dyDescent="0.2">
      <c r="B808" s="241"/>
      <c r="J808" s="16"/>
      <c r="R808" s="16"/>
      <c r="Z808" s="16"/>
      <c r="AI808" s="61"/>
      <c r="AQ808" s="61"/>
      <c r="AY808" s="61"/>
      <c r="BG808" s="61"/>
      <c r="BO808" s="61"/>
      <c r="BP808" s="16"/>
    </row>
    <row r="809" spans="2:68" ht="12.75" x14ac:dyDescent="0.2">
      <c r="B809" s="241"/>
      <c r="J809" s="16"/>
      <c r="R809" s="16"/>
      <c r="Z809" s="16"/>
      <c r="AI809" s="61"/>
      <c r="AQ809" s="61"/>
      <c r="AY809" s="61"/>
      <c r="BG809" s="61"/>
      <c r="BO809" s="61"/>
      <c r="BP809" s="16"/>
    </row>
    <row r="810" spans="2:68" ht="12.75" x14ac:dyDescent="0.2">
      <c r="B810" s="241"/>
      <c r="J810" s="16"/>
      <c r="R810" s="16"/>
      <c r="Z810" s="16"/>
      <c r="AI810" s="61"/>
      <c r="AQ810" s="61"/>
      <c r="AY810" s="61"/>
      <c r="BG810" s="61"/>
      <c r="BO810" s="61"/>
      <c r="BP810" s="16"/>
    </row>
    <row r="811" spans="2:68" ht="12.75" x14ac:dyDescent="0.2">
      <c r="B811" s="241"/>
      <c r="J811" s="16"/>
      <c r="R811" s="16"/>
      <c r="Z811" s="16"/>
      <c r="AI811" s="61"/>
      <c r="AQ811" s="61"/>
      <c r="AY811" s="61"/>
      <c r="BG811" s="61"/>
      <c r="BO811" s="61"/>
      <c r="BP811" s="16"/>
    </row>
    <row r="812" spans="2:68" ht="12.75" x14ac:dyDescent="0.2">
      <c r="B812" s="241"/>
      <c r="J812" s="16"/>
      <c r="R812" s="16"/>
      <c r="Z812" s="16"/>
      <c r="AI812" s="61"/>
      <c r="AQ812" s="61"/>
      <c r="AY812" s="61"/>
      <c r="BG812" s="61"/>
      <c r="BO812" s="61"/>
      <c r="BP812" s="16"/>
    </row>
    <row r="813" spans="2:68" ht="12.75" x14ac:dyDescent="0.2">
      <c r="B813" s="241"/>
      <c r="J813" s="16"/>
      <c r="R813" s="16"/>
      <c r="Z813" s="16"/>
      <c r="AI813" s="61"/>
      <c r="AQ813" s="61"/>
      <c r="AY813" s="61"/>
      <c r="BG813" s="61"/>
      <c r="BO813" s="61"/>
      <c r="BP813" s="16"/>
    </row>
    <row r="814" spans="2:68" ht="12.75" x14ac:dyDescent="0.2">
      <c r="B814" s="241"/>
      <c r="J814" s="16"/>
      <c r="R814" s="16"/>
      <c r="Z814" s="16"/>
      <c r="AI814" s="61"/>
      <c r="AQ814" s="61"/>
      <c r="AY814" s="61"/>
      <c r="BG814" s="61"/>
      <c r="BO814" s="61"/>
      <c r="BP814" s="16"/>
    </row>
    <row r="815" spans="2:68" ht="12.75" x14ac:dyDescent="0.2">
      <c r="B815" s="241"/>
      <c r="J815" s="16"/>
      <c r="R815" s="16"/>
      <c r="Z815" s="16"/>
      <c r="AI815" s="61"/>
      <c r="AQ815" s="61"/>
      <c r="AY815" s="61"/>
      <c r="BG815" s="61"/>
      <c r="BO815" s="61"/>
      <c r="BP815" s="16"/>
    </row>
    <row r="816" spans="2:68" ht="12.75" x14ac:dyDescent="0.2">
      <c r="B816" s="241"/>
      <c r="J816" s="16"/>
      <c r="R816" s="16"/>
      <c r="Z816" s="16"/>
      <c r="AI816" s="61"/>
      <c r="AQ816" s="61"/>
      <c r="AY816" s="61"/>
      <c r="BG816" s="61"/>
      <c r="BO816" s="61"/>
      <c r="BP816" s="16"/>
    </row>
    <row r="817" spans="2:68" ht="12.75" x14ac:dyDescent="0.2">
      <c r="B817" s="241"/>
      <c r="J817" s="16"/>
      <c r="R817" s="16"/>
      <c r="Z817" s="16"/>
      <c r="AI817" s="61"/>
      <c r="AQ817" s="61"/>
      <c r="AY817" s="61"/>
      <c r="BG817" s="61"/>
      <c r="BO817" s="61"/>
      <c r="BP817" s="16"/>
    </row>
    <row r="818" spans="2:68" ht="12.75" x14ac:dyDescent="0.2">
      <c r="B818" s="241"/>
      <c r="J818" s="16"/>
      <c r="R818" s="16"/>
      <c r="Z818" s="16"/>
      <c r="AI818" s="61"/>
      <c r="AQ818" s="61"/>
      <c r="AY818" s="61"/>
      <c r="BG818" s="61"/>
      <c r="BO818" s="61"/>
      <c r="BP818" s="16"/>
    </row>
    <row r="819" spans="2:68" ht="12.75" x14ac:dyDescent="0.2">
      <c r="B819" s="241"/>
      <c r="J819" s="16"/>
      <c r="R819" s="16"/>
      <c r="Z819" s="16"/>
      <c r="AI819" s="61"/>
      <c r="AQ819" s="61"/>
      <c r="AY819" s="61"/>
      <c r="BG819" s="61"/>
      <c r="BO819" s="61"/>
      <c r="BP819" s="16"/>
    </row>
    <row r="820" spans="2:68" ht="12.75" x14ac:dyDescent="0.2">
      <c r="B820" s="241"/>
      <c r="J820" s="16"/>
      <c r="R820" s="16"/>
      <c r="Z820" s="16"/>
      <c r="AI820" s="61"/>
      <c r="AQ820" s="61"/>
      <c r="AY820" s="61"/>
      <c r="BG820" s="61"/>
      <c r="BO820" s="61"/>
      <c r="BP820" s="16"/>
    </row>
    <row r="821" spans="2:68" ht="12.75" x14ac:dyDescent="0.2">
      <c r="B821" s="241"/>
      <c r="J821" s="16"/>
      <c r="R821" s="16"/>
      <c r="Z821" s="16"/>
      <c r="AI821" s="61"/>
      <c r="AQ821" s="61"/>
      <c r="AY821" s="61"/>
      <c r="BG821" s="61"/>
      <c r="BO821" s="61"/>
      <c r="BP821" s="16"/>
    </row>
    <row r="822" spans="2:68" ht="12.75" x14ac:dyDescent="0.2">
      <c r="B822" s="241"/>
      <c r="J822" s="16"/>
      <c r="R822" s="16"/>
      <c r="Z822" s="16"/>
      <c r="AI822" s="61"/>
      <c r="AQ822" s="61"/>
      <c r="AY822" s="61"/>
      <c r="BG822" s="61"/>
      <c r="BO822" s="61"/>
      <c r="BP822" s="16"/>
    </row>
    <row r="823" spans="2:68" ht="12.75" x14ac:dyDescent="0.2">
      <c r="B823" s="241"/>
      <c r="J823" s="16"/>
      <c r="R823" s="16"/>
      <c r="Z823" s="16"/>
      <c r="AI823" s="61"/>
      <c r="AQ823" s="61"/>
      <c r="AY823" s="61"/>
      <c r="BG823" s="61"/>
      <c r="BO823" s="61"/>
      <c r="BP823" s="16"/>
    </row>
    <row r="824" spans="2:68" ht="12.75" x14ac:dyDescent="0.2">
      <c r="B824" s="241"/>
      <c r="J824" s="16"/>
      <c r="R824" s="16"/>
      <c r="Z824" s="16"/>
      <c r="AI824" s="61"/>
      <c r="AQ824" s="61"/>
      <c r="AY824" s="61"/>
      <c r="BG824" s="61"/>
      <c r="BO824" s="61"/>
      <c r="BP824" s="16"/>
    </row>
    <row r="825" spans="2:68" ht="12.75" x14ac:dyDescent="0.2">
      <c r="B825" s="241"/>
      <c r="J825" s="16"/>
      <c r="R825" s="16"/>
      <c r="Z825" s="16"/>
      <c r="AI825" s="61"/>
      <c r="AQ825" s="61"/>
      <c r="AY825" s="61"/>
      <c r="BG825" s="61"/>
      <c r="BO825" s="61"/>
      <c r="BP825" s="16"/>
    </row>
    <row r="826" spans="2:68" ht="12.75" x14ac:dyDescent="0.2">
      <c r="B826" s="241"/>
      <c r="J826" s="16"/>
      <c r="R826" s="16"/>
      <c r="Z826" s="16"/>
      <c r="AI826" s="61"/>
      <c r="AQ826" s="61"/>
      <c r="AY826" s="61"/>
      <c r="BG826" s="61"/>
      <c r="BO826" s="61"/>
      <c r="BP826" s="16"/>
    </row>
    <row r="827" spans="2:68" ht="12.75" x14ac:dyDescent="0.2">
      <c r="B827" s="241"/>
      <c r="J827" s="16"/>
      <c r="R827" s="16"/>
      <c r="Z827" s="16"/>
      <c r="AI827" s="61"/>
      <c r="AQ827" s="61"/>
      <c r="AY827" s="61"/>
      <c r="BG827" s="61"/>
      <c r="BO827" s="61"/>
      <c r="BP827" s="16"/>
    </row>
    <row r="828" spans="2:68" ht="12.75" x14ac:dyDescent="0.2">
      <c r="B828" s="241"/>
      <c r="J828" s="16"/>
      <c r="R828" s="16"/>
      <c r="Z828" s="16"/>
      <c r="AI828" s="61"/>
      <c r="AQ828" s="61"/>
      <c r="AY828" s="61"/>
      <c r="BG828" s="61"/>
      <c r="BO828" s="61"/>
      <c r="BP828" s="16"/>
    </row>
    <row r="829" spans="2:68" ht="12.75" x14ac:dyDescent="0.2">
      <c r="B829" s="241"/>
      <c r="J829" s="16"/>
      <c r="R829" s="16"/>
      <c r="Z829" s="16"/>
      <c r="AI829" s="61"/>
      <c r="AQ829" s="61"/>
      <c r="AY829" s="61"/>
      <c r="BG829" s="61"/>
      <c r="BO829" s="61"/>
      <c r="BP829" s="16"/>
    </row>
    <row r="830" spans="2:68" ht="12.75" x14ac:dyDescent="0.2">
      <c r="B830" s="241"/>
      <c r="J830" s="16"/>
      <c r="R830" s="16"/>
      <c r="Z830" s="16"/>
      <c r="AI830" s="61"/>
      <c r="AQ830" s="61"/>
      <c r="AY830" s="61"/>
      <c r="BG830" s="61"/>
      <c r="BO830" s="61"/>
      <c r="BP830" s="16"/>
    </row>
    <row r="831" spans="2:68" ht="12.75" x14ac:dyDescent="0.2">
      <c r="B831" s="241"/>
      <c r="J831" s="16"/>
      <c r="R831" s="16"/>
      <c r="Z831" s="16"/>
      <c r="AI831" s="61"/>
      <c r="AQ831" s="61"/>
      <c r="AY831" s="61"/>
      <c r="BG831" s="61"/>
      <c r="BO831" s="61"/>
      <c r="BP831" s="16"/>
    </row>
    <row r="832" spans="2:68" ht="12.75" x14ac:dyDescent="0.2">
      <c r="B832" s="241"/>
      <c r="J832" s="16"/>
      <c r="R832" s="16"/>
      <c r="Z832" s="16"/>
      <c r="AI832" s="61"/>
      <c r="AQ832" s="61"/>
      <c r="AY832" s="61"/>
      <c r="BG832" s="61"/>
      <c r="BO832" s="61"/>
      <c r="BP832" s="16"/>
    </row>
    <row r="833" spans="2:68" ht="12.75" x14ac:dyDescent="0.2">
      <c r="B833" s="241"/>
      <c r="J833" s="16"/>
      <c r="R833" s="16"/>
      <c r="Z833" s="16"/>
      <c r="AI833" s="61"/>
      <c r="AQ833" s="61"/>
      <c r="AY833" s="61"/>
      <c r="BG833" s="61"/>
      <c r="BO833" s="61"/>
      <c r="BP833" s="16"/>
    </row>
    <row r="834" spans="2:68" ht="12.75" x14ac:dyDescent="0.2">
      <c r="B834" s="241"/>
      <c r="J834" s="16"/>
      <c r="R834" s="16"/>
      <c r="Z834" s="16"/>
      <c r="AI834" s="61"/>
      <c r="AQ834" s="61"/>
      <c r="AY834" s="61"/>
      <c r="BG834" s="61"/>
      <c r="BO834" s="61"/>
      <c r="BP834" s="16"/>
    </row>
    <row r="835" spans="2:68" ht="12.75" x14ac:dyDescent="0.2">
      <c r="B835" s="241"/>
      <c r="J835" s="16"/>
      <c r="R835" s="16"/>
      <c r="Z835" s="16"/>
      <c r="AI835" s="61"/>
      <c r="AQ835" s="61"/>
      <c r="AY835" s="61"/>
      <c r="BG835" s="61"/>
      <c r="BO835" s="61"/>
      <c r="BP835" s="16"/>
    </row>
    <row r="836" spans="2:68" ht="12.75" x14ac:dyDescent="0.2">
      <c r="B836" s="241"/>
      <c r="J836" s="16"/>
      <c r="R836" s="16"/>
      <c r="Z836" s="16"/>
      <c r="AI836" s="61"/>
      <c r="AQ836" s="61"/>
      <c r="AY836" s="61"/>
      <c r="BG836" s="61"/>
      <c r="BO836" s="61"/>
      <c r="BP836" s="16"/>
    </row>
    <row r="837" spans="2:68" ht="12.75" x14ac:dyDescent="0.2">
      <c r="B837" s="241"/>
      <c r="J837" s="16"/>
      <c r="R837" s="16"/>
      <c r="Z837" s="16"/>
      <c r="AI837" s="61"/>
      <c r="AQ837" s="61"/>
      <c r="AY837" s="61"/>
      <c r="BG837" s="61"/>
      <c r="BO837" s="61"/>
      <c r="BP837" s="16"/>
    </row>
    <row r="838" spans="2:68" ht="12.75" x14ac:dyDescent="0.2">
      <c r="B838" s="241"/>
      <c r="J838" s="16"/>
      <c r="R838" s="16"/>
      <c r="Z838" s="16"/>
      <c r="AI838" s="61"/>
      <c r="AQ838" s="61"/>
      <c r="AY838" s="61"/>
      <c r="BG838" s="61"/>
      <c r="BO838" s="61"/>
      <c r="BP838" s="16"/>
    </row>
    <row r="839" spans="2:68" ht="12.75" x14ac:dyDescent="0.2">
      <c r="B839" s="241"/>
      <c r="J839" s="16"/>
      <c r="R839" s="16"/>
      <c r="Z839" s="16"/>
      <c r="AI839" s="61"/>
      <c r="AQ839" s="61"/>
      <c r="AY839" s="61"/>
      <c r="BG839" s="61"/>
      <c r="BO839" s="61"/>
      <c r="BP839" s="16"/>
    </row>
    <row r="840" spans="2:68" ht="12.75" x14ac:dyDescent="0.2">
      <c r="B840" s="241"/>
      <c r="J840" s="16"/>
      <c r="R840" s="16"/>
      <c r="Z840" s="16"/>
      <c r="AI840" s="61"/>
      <c r="AQ840" s="61"/>
      <c r="AY840" s="61"/>
      <c r="BG840" s="61"/>
      <c r="BO840" s="61"/>
      <c r="BP840" s="16"/>
    </row>
    <row r="841" spans="2:68" ht="12.75" x14ac:dyDescent="0.2">
      <c r="B841" s="241"/>
      <c r="J841" s="16"/>
      <c r="R841" s="16"/>
      <c r="Z841" s="16"/>
      <c r="AI841" s="61"/>
      <c r="AQ841" s="61"/>
      <c r="AY841" s="61"/>
      <c r="BG841" s="61"/>
      <c r="BO841" s="61"/>
      <c r="BP841" s="16"/>
    </row>
    <row r="842" spans="2:68" ht="12.75" x14ac:dyDescent="0.2">
      <c r="B842" s="241"/>
      <c r="J842" s="16"/>
      <c r="R842" s="16"/>
      <c r="Z842" s="16"/>
      <c r="AI842" s="61"/>
      <c r="AQ842" s="61"/>
      <c r="AY842" s="61"/>
      <c r="BG842" s="61"/>
      <c r="BO842" s="61"/>
      <c r="BP842" s="16"/>
    </row>
    <row r="843" spans="2:68" ht="12.75" x14ac:dyDescent="0.2">
      <c r="B843" s="241"/>
      <c r="J843" s="16"/>
      <c r="R843" s="16"/>
      <c r="Z843" s="16"/>
      <c r="AI843" s="61"/>
      <c r="AQ843" s="61"/>
      <c r="AY843" s="61"/>
      <c r="BG843" s="61"/>
      <c r="BO843" s="61"/>
      <c r="BP843" s="16"/>
    </row>
    <row r="844" spans="2:68" ht="12.75" x14ac:dyDescent="0.2">
      <c r="B844" s="241"/>
      <c r="J844" s="16"/>
      <c r="R844" s="16"/>
      <c r="Z844" s="16"/>
      <c r="AI844" s="61"/>
      <c r="AQ844" s="61"/>
      <c r="AY844" s="61"/>
      <c r="BG844" s="61"/>
      <c r="BO844" s="61"/>
      <c r="BP844" s="16"/>
    </row>
    <row r="845" spans="2:68" ht="12.75" x14ac:dyDescent="0.2">
      <c r="B845" s="241"/>
      <c r="J845" s="16"/>
      <c r="R845" s="16"/>
      <c r="Z845" s="16"/>
      <c r="AI845" s="61"/>
      <c r="AQ845" s="61"/>
      <c r="AY845" s="61"/>
      <c r="BG845" s="61"/>
      <c r="BO845" s="61"/>
      <c r="BP845" s="16"/>
    </row>
    <row r="846" spans="2:68" ht="12.75" x14ac:dyDescent="0.2">
      <c r="B846" s="241"/>
      <c r="J846" s="16"/>
      <c r="R846" s="16"/>
      <c r="Z846" s="16"/>
      <c r="AI846" s="61"/>
      <c r="AQ846" s="61"/>
      <c r="AY846" s="61"/>
      <c r="BG846" s="61"/>
      <c r="BO846" s="61"/>
      <c r="BP846" s="16"/>
    </row>
    <row r="847" spans="2:68" ht="12.75" x14ac:dyDescent="0.2">
      <c r="B847" s="241"/>
      <c r="J847" s="16"/>
      <c r="R847" s="16"/>
      <c r="Z847" s="16"/>
      <c r="AI847" s="61"/>
      <c r="AQ847" s="61"/>
      <c r="AY847" s="61"/>
      <c r="BG847" s="61"/>
      <c r="BO847" s="61"/>
      <c r="BP847" s="16"/>
    </row>
    <row r="848" spans="2:68" ht="12.75" x14ac:dyDescent="0.2">
      <c r="B848" s="241"/>
      <c r="J848" s="16"/>
      <c r="R848" s="16"/>
      <c r="Z848" s="16"/>
      <c r="AI848" s="61"/>
      <c r="AQ848" s="61"/>
      <c r="AY848" s="61"/>
      <c r="BG848" s="61"/>
      <c r="BO848" s="61"/>
      <c r="BP848" s="16"/>
    </row>
    <row r="849" spans="2:68" ht="12.75" x14ac:dyDescent="0.2">
      <c r="B849" s="241"/>
      <c r="J849" s="16"/>
      <c r="R849" s="16"/>
      <c r="Z849" s="16"/>
      <c r="AI849" s="61"/>
      <c r="AQ849" s="61"/>
      <c r="AY849" s="61"/>
      <c r="BG849" s="61"/>
      <c r="BO849" s="61"/>
      <c r="BP849" s="16"/>
    </row>
    <row r="850" spans="2:68" ht="12.75" x14ac:dyDescent="0.2">
      <c r="B850" s="241"/>
      <c r="J850" s="16"/>
      <c r="R850" s="16"/>
      <c r="Z850" s="16"/>
      <c r="AI850" s="61"/>
      <c r="AQ850" s="61"/>
      <c r="AY850" s="61"/>
      <c r="BG850" s="61"/>
      <c r="BO850" s="61"/>
      <c r="BP850" s="16"/>
    </row>
    <row r="851" spans="2:68" ht="12.75" x14ac:dyDescent="0.2">
      <c r="B851" s="241"/>
      <c r="J851" s="16"/>
      <c r="R851" s="16"/>
      <c r="Z851" s="16"/>
      <c r="AI851" s="61"/>
      <c r="AQ851" s="61"/>
      <c r="AY851" s="61"/>
      <c r="BG851" s="61"/>
      <c r="BO851" s="61"/>
      <c r="BP851" s="16"/>
    </row>
    <row r="852" spans="2:68" ht="12.75" x14ac:dyDescent="0.2">
      <c r="B852" s="241"/>
      <c r="J852" s="16"/>
      <c r="R852" s="16"/>
      <c r="Z852" s="16"/>
      <c r="AI852" s="61"/>
      <c r="AQ852" s="61"/>
      <c r="AY852" s="61"/>
      <c r="BG852" s="61"/>
      <c r="BO852" s="61"/>
      <c r="BP852" s="16"/>
    </row>
    <row r="853" spans="2:68" ht="12.75" x14ac:dyDescent="0.2">
      <c r="B853" s="241"/>
      <c r="J853" s="16"/>
      <c r="R853" s="16"/>
      <c r="Z853" s="16"/>
      <c r="AI853" s="61"/>
      <c r="AQ853" s="61"/>
      <c r="AY853" s="61"/>
      <c r="BG853" s="61"/>
      <c r="BO853" s="61"/>
      <c r="BP853" s="16"/>
    </row>
    <row r="854" spans="2:68" ht="12.75" x14ac:dyDescent="0.2">
      <c r="B854" s="241"/>
      <c r="J854" s="16"/>
      <c r="R854" s="16"/>
      <c r="Z854" s="16"/>
      <c r="AI854" s="61"/>
      <c r="AQ854" s="61"/>
      <c r="AY854" s="61"/>
      <c r="BG854" s="61"/>
      <c r="BO854" s="61"/>
      <c r="BP854" s="16"/>
    </row>
    <row r="855" spans="2:68" ht="12.75" x14ac:dyDescent="0.2">
      <c r="B855" s="241"/>
      <c r="J855" s="16"/>
      <c r="R855" s="16"/>
      <c r="Z855" s="16"/>
      <c r="AI855" s="61"/>
      <c r="AQ855" s="61"/>
      <c r="AY855" s="61"/>
      <c r="BG855" s="61"/>
      <c r="BO855" s="61"/>
      <c r="BP855" s="16"/>
    </row>
    <row r="856" spans="2:68" ht="12.75" x14ac:dyDescent="0.2">
      <c r="B856" s="241"/>
      <c r="J856" s="16"/>
      <c r="R856" s="16"/>
      <c r="Z856" s="16"/>
      <c r="AI856" s="61"/>
      <c r="AQ856" s="61"/>
      <c r="AY856" s="61"/>
      <c r="BG856" s="61"/>
      <c r="BO856" s="61"/>
      <c r="BP856" s="16"/>
    </row>
    <row r="857" spans="2:68" ht="12.75" x14ac:dyDescent="0.2">
      <c r="B857" s="241"/>
      <c r="J857" s="16"/>
      <c r="R857" s="16"/>
      <c r="Z857" s="16"/>
      <c r="AI857" s="61"/>
      <c r="AQ857" s="61"/>
      <c r="AY857" s="61"/>
      <c r="BG857" s="61"/>
      <c r="BO857" s="61"/>
      <c r="BP857" s="16"/>
    </row>
    <row r="858" spans="2:68" ht="12.75" x14ac:dyDescent="0.2">
      <c r="B858" s="241"/>
      <c r="J858" s="16"/>
      <c r="R858" s="16"/>
      <c r="Z858" s="16"/>
      <c r="AI858" s="61"/>
      <c r="AQ858" s="61"/>
      <c r="AY858" s="61"/>
      <c r="BG858" s="61"/>
      <c r="BO858" s="61"/>
      <c r="BP858" s="16"/>
    </row>
    <row r="859" spans="2:68" ht="12.75" x14ac:dyDescent="0.2">
      <c r="B859" s="241"/>
      <c r="J859" s="16"/>
      <c r="R859" s="16"/>
      <c r="Z859" s="16"/>
      <c r="AI859" s="61"/>
      <c r="AQ859" s="61"/>
      <c r="AY859" s="61"/>
      <c r="BG859" s="61"/>
      <c r="BO859" s="61"/>
      <c r="BP859" s="16"/>
    </row>
    <row r="860" spans="2:68" ht="12.75" x14ac:dyDescent="0.2">
      <c r="B860" s="241"/>
      <c r="J860" s="16"/>
      <c r="R860" s="16"/>
      <c r="Z860" s="16"/>
      <c r="AI860" s="61"/>
      <c r="AQ860" s="61"/>
      <c r="AY860" s="61"/>
      <c r="BG860" s="61"/>
      <c r="BO860" s="61"/>
      <c r="BP860" s="16"/>
    </row>
    <row r="861" spans="2:68" ht="12.75" x14ac:dyDescent="0.2">
      <c r="B861" s="241"/>
      <c r="J861" s="16"/>
      <c r="R861" s="16"/>
      <c r="Z861" s="16"/>
      <c r="AI861" s="61"/>
      <c r="AQ861" s="61"/>
      <c r="AY861" s="61"/>
      <c r="BG861" s="61"/>
      <c r="BO861" s="61"/>
      <c r="BP861" s="16"/>
    </row>
    <row r="862" spans="2:68" ht="12.75" x14ac:dyDescent="0.2">
      <c r="B862" s="241"/>
      <c r="J862" s="16"/>
      <c r="R862" s="16"/>
      <c r="Z862" s="16"/>
      <c r="AI862" s="61"/>
      <c r="AQ862" s="61"/>
      <c r="AY862" s="61"/>
      <c r="BG862" s="61"/>
      <c r="BO862" s="61"/>
      <c r="BP862" s="16"/>
    </row>
    <row r="863" spans="2:68" ht="12.75" x14ac:dyDescent="0.2">
      <c r="B863" s="241"/>
      <c r="J863" s="16"/>
      <c r="R863" s="16"/>
      <c r="Z863" s="16"/>
      <c r="AI863" s="61"/>
      <c r="AQ863" s="61"/>
      <c r="AY863" s="61"/>
      <c r="BG863" s="61"/>
      <c r="BO863" s="61"/>
      <c r="BP863" s="16"/>
    </row>
    <row r="864" spans="2:68" ht="12.75" x14ac:dyDescent="0.2">
      <c r="B864" s="241"/>
      <c r="J864" s="16"/>
      <c r="R864" s="16"/>
      <c r="Z864" s="16"/>
      <c r="AI864" s="61"/>
      <c r="AQ864" s="61"/>
      <c r="AY864" s="61"/>
      <c r="BG864" s="61"/>
      <c r="BO864" s="61"/>
      <c r="BP864" s="16"/>
    </row>
    <row r="865" spans="2:68" ht="12.75" x14ac:dyDescent="0.2">
      <c r="B865" s="241"/>
      <c r="J865" s="16"/>
      <c r="R865" s="16"/>
      <c r="Z865" s="16"/>
      <c r="AI865" s="61"/>
      <c r="AQ865" s="61"/>
      <c r="AY865" s="61"/>
      <c r="BG865" s="61"/>
      <c r="BO865" s="61"/>
      <c r="BP865" s="16"/>
    </row>
    <row r="866" spans="2:68" ht="12.75" x14ac:dyDescent="0.2">
      <c r="B866" s="241"/>
      <c r="J866" s="16"/>
      <c r="R866" s="16"/>
      <c r="Z866" s="16"/>
      <c r="AI866" s="61"/>
      <c r="AQ866" s="61"/>
      <c r="AY866" s="61"/>
      <c r="BG866" s="61"/>
      <c r="BO866" s="61"/>
      <c r="BP866" s="16"/>
    </row>
    <row r="867" spans="2:68" ht="12.75" x14ac:dyDescent="0.2">
      <c r="B867" s="241"/>
      <c r="J867" s="16"/>
      <c r="R867" s="16"/>
      <c r="Z867" s="16"/>
      <c r="AI867" s="61"/>
      <c r="AQ867" s="61"/>
      <c r="AY867" s="61"/>
      <c r="BG867" s="61"/>
      <c r="BO867" s="61"/>
      <c r="BP867" s="16"/>
    </row>
    <row r="868" spans="2:68" ht="12.75" x14ac:dyDescent="0.2">
      <c r="B868" s="241"/>
      <c r="J868" s="16"/>
      <c r="R868" s="16"/>
      <c r="Z868" s="16"/>
      <c r="AI868" s="61"/>
      <c r="AQ868" s="61"/>
      <c r="AY868" s="61"/>
      <c r="BG868" s="61"/>
      <c r="BO868" s="61"/>
      <c r="BP868" s="16"/>
    </row>
    <row r="869" spans="2:68" ht="12.75" x14ac:dyDescent="0.2">
      <c r="B869" s="241"/>
      <c r="J869" s="16"/>
      <c r="R869" s="16"/>
      <c r="Z869" s="16"/>
      <c r="AI869" s="61"/>
      <c r="AQ869" s="61"/>
      <c r="AY869" s="61"/>
      <c r="BG869" s="61"/>
      <c r="BO869" s="61"/>
      <c r="BP869" s="16"/>
    </row>
    <row r="870" spans="2:68" ht="12.75" x14ac:dyDescent="0.2">
      <c r="B870" s="241"/>
      <c r="J870" s="16"/>
      <c r="R870" s="16"/>
      <c r="Z870" s="16"/>
      <c r="AI870" s="61"/>
      <c r="AQ870" s="61"/>
      <c r="AY870" s="61"/>
      <c r="BG870" s="61"/>
      <c r="BO870" s="61"/>
      <c r="BP870" s="16"/>
    </row>
    <row r="871" spans="2:68" ht="12.75" x14ac:dyDescent="0.2">
      <c r="B871" s="241"/>
      <c r="J871" s="16"/>
      <c r="R871" s="16"/>
      <c r="Z871" s="16"/>
      <c r="AI871" s="61"/>
      <c r="AQ871" s="61"/>
      <c r="AY871" s="61"/>
      <c r="BG871" s="61"/>
      <c r="BO871" s="61"/>
      <c r="BP871" s="16"/>
    </row>
    <row r="872" spans="2:68" ht="12.75" x14ac:dyDescent="0.2">
      <c r="B872" s="241"/>
      <c r="J872" s="16"/>
      <c r="R872" s="16"/>
      <c r="Z872" s="16"/>
      <c r="AI872" s="61"/>
      <c r="AQ872" s="61"/>
      <c r="AY872" s="61"/>
      <c r="BG872" s="61"/>
      <c r="BO872" s="61"/>
      <c r="BP872" s="16"/>
    </row>
    <row r="873" spans="2:68" ht="12.75" x14ac:dyDescent="0.2">
      <c r="B873" s="241"/>
      <c r="J873" s="16"/>
      <c r="R873" s="16"/>
      <c r="Z873" s="16"/>
      <c r="AI873" s="61"/>
      <c r="AQ873" s="61"/>
      <c r="AY873" s="61"/>
      <c r="BG873" s="61"/>
      <c r="BO873" s="61"/>
      <c r="BP873" s="16"/>
    </row>
    <row r="874" spans="2:68" ht="12.75" x14ac:dyDescent="0.2">
      <c r="B874" s="241"/>
      <c r="J874" s="16"/>
      <c r="R874" s="16"/>
      <c r="Z874" s="16"/>
      <c r="AI874" s="61"/>
      <c r="AQ874" s="61"/>
      <c r="AY874" s="61"/>
      <c r="BG874" s="61"/>
      <c r="BO874" s="61"/>
      <c r="BP874" s="16"/>
    </row>
    <row r="875" spans="2:68" ht="12.75" x14ac:dyDescent="0.2">
      <c r="B875" s="241"/>
      <c r="J875" s="16"/>
      <c r="R875" s="16"/>
      <c r="Z875" s="16"/>
      <c r="AI875" s="61"/>
      <c r="AQ875" s="61"/>
      <c r="AY875" s="61"/>
      <c r="BG875" s="61"/>
      <c r="BO875" s="61"/>
      <c r="BP875" s="16"/>
    </row>
    <row r="876" spans="2:68" ht="12.75" x14ac:dyDescent="0.2">
      <c r="B876" s="241"/>
      <c r="J876" s="16"/>
      <c r="R876" s="16"/>
      <c r="Z876" s="16"/>
      <c r="AI876" s="61"/>
      <c r="AQ876" s="61"/>
      <c r="AY876" s="61"/>
      <c r="BG876" s="61"/>
      <c r="BO876" s="61"/>
      <c r="BP876" s="16"/>
    </row>
    <row r="877" spans="2:68" ht="12.75" x14ac:dyDescent="0.2">
      <c r="B877" s="241"/>
      <c r="J877" s="16"/>
      <c r="R877" s="16"/>
      <c r="Z877" s="16"/>
      <c r="AI877" s="61"/>
      <c r="AQ877" s="61"/>
      <c r="AY877" s="61"/>
      <c r="BG877" s="61"/>
      <c r="BO877" s="61"/>
      <c r="BP877" s="16"/>
    </row>
    <row r="878" spans="2:68" ht="12.75" x14ac:dyDescent="0.2">
      <c r="B878" s="241"/>
      <c r="J878" s="16"/>
      <c r="R878" s="16"/>
      <c r="Z878" s="16"/>
      <c r="AI878" s="61"/>
      <c r="AQ878" s="61"/>
      <c r="AY878" s="61"/>
      <c r="BG878" s="61"/>
      <c r="BO878" s="61"/>
      <c r="BP878" s="16"/>
    </row>
    <row r="879" spans="2:68" ht="12.75" x14ac:dyDescent="0.2">
      <c r="B879" s="241"/>
      <c r="J879" s="16"/>
      <c r="R879" s="16"/>
      <c r="Z879" s="16"/>
      <c r="AI879" s="61"/>
      <c r="AQ879" s="61"/>
      <c r="AY879" s="61"/>
      <c r="BG879" s="61"/>
      <c r="BO879" s="61"/>
      <c r="BP879" s="16"/>
    </row>
    <row r="880" spans="2:68" ht="12.75" x14ac:dyDescent="0.2">
      <c r="B880" s="241"/>
      <c r="J880" s="16"/>
      <c r="R880" s="16"/>
      <c r="Z880" s="16"/>
      <c r="AI880" s="61"/>
      <c r="AQ880" s="61"/>
      <c r="AY880" s="61"/>
      <c r="BG880" s="61"/>
      <c r="BO880" s="61"/>
      <c r="BP880" s="16"/>
    </row>
    <row r="881" spans="2:68" ht="12.75" x14ac:dyDescent="0.2">
      <c r="B881" s="241"/>
      <c r="J881" s="16"/>
      <c r="R881" s="16"/>
      <c r="Z881" s="16"/>
      <c r="AI881" s="61"/>
      <c r="AQ881" s="61"/>
      <c r="AY881" s="61"/>
      <c r="BG881" s="61"/>
      <c r="BO881" s="61"/>
      <c r="BP881" s="16"/>
    </row>
    <row r="882" spans="2:68" ht="12.75" x14ac:dyDescent="0.2">
      <c r="B882" s="241"/>
      <c r="J882" s="16"/>
      <c r="R882" s="16"/>
      <c r="Z882" s="16"/>
      <c r="AI882" s="61"/>
      <c r="AQ882" s="61"/>
      <c r="AY882" s="61"/>
      <c r="BG882" s="61"/>
      <c r="BO882" s="61"/>
      <c r="BP882" s="16"/>
    </row>
    <row r="883" spans="2:68" ht="12.75" x14ac:dyDescent="0.2">
      <c r="B883" s="241"/>
      <c r="J883" s="16"/>
      <c r="R883" s="16"/>
      <c r="Z883" s="16"/>
      <c r="AI883" s="61"/>
      <c r="AQ883" s="61"/>
      <c r="AY883" s="61"/>
      <c r="BG883" s="61"/>
      <c r="BO883" s="61"/>
      <c r="BP883" s="16"/>
    </row>
    <row r="884" spans="2:68" ht="12.75" x14ac:dyDescent="0.2">
      <c r="B884" s="241"/>
      <c r="J884" s="16"/>
      <c r="R884" s="16"/>
      <c r="Z884" s="16"/>
      <c r="AI884" s="61"/>
      <c r="AQ884" s="61"/>
      <c r="AY884" s="61"/>
      <c r="BG884" s="61"/>
      <c r="BO884" s="61"/>
      <c r="BP884" s="16"/>
    </row>
    <row r="885" spans="2:68" ht="12.75" x14ac:dyDescent="0.2">
      <c r="B885" s="241"/>
      <c r="J885" s="16"/>
      <c r="R885" s="16"/>
      <c r="Z885" s="16"/>
      <c r="AI885" s="61"/>
      <c r="AQ885" s="61"/>
      <c r="AY885" s="61"/>
      <c r="BG885" s="61"/>
      <c r="BO885" s="61"/>
      <c r="BP885" s="16"/>
    </row>
    <row r="886" spans="2:68" ht="12.75" x14ac:dyDescent="0.2">
      <c r="B886" s="241"/>
      <c r="J886" s="16"/>
      <c r="R886" s="16"/>
      <c r="Z886" s="16"/>
      <c r="AI886" s="61"/>
      <c r="AQ886" s="61"/>
      <c r="AY886" s="61"/>
      <c r="BG886" s="61"/>
      <c r="BO886" s="61"/>
      <c r="BP886" s="16"/>
    </row>
    <row r="887" spans="2:68" ht="12.75" x14ac:dyDescent="0.2">
      <c r="B887" s="241"/>
      <c r="J887" s="16"/>
      <c r="R887" s="16"/>
      <c r="Z887" s="16"/>
      <c r="AI887" s="61"/>
      <c r="AQ887" s="61"/>
      <c r="AY887" s="61"/>
      <c r="BG887" s="61"/>
      <c r="BO887" s="61"/>
      <c r="BP887" s="16"/>
    </row>
    <row r="888" spans="2:68" ht="12.75" x14ac:dyDescent="0.2">
      <c r="B888" s="241"/>
      <c r="J888" s="16"/>
      <c r="R888" s="16"/>
      <c r="Z888" s="16"/>
      <c r="AI888" s="61"/>
      <c r="AQ888" s="61"/>
      <c r="AY888" s="61"/>
      <c r="BG888" s="61"/>
      <c r="BO888" s="61"/>
      <c r="BP888" s="16"/>
    </row>
    <row r="889" spans="2:68" ht="12.75" x14ac:dyDescent="0.2">
      <c r="B889" s="241"/>
      <c r="J889" s="16"/>
      <c r="R889" s="16"/>
      <c r="Z889" s="16"/>
      <c r="AI889" s="61"/>
      <c r="AQ889" s="61"/>
      <c r="AY889" s="61"/>
      <c r="BG889" s="61"/>
      <c r="BO889" s="61"/>
      <c r="BP889" s="16"/>
    </row>
    <row r="890" spans="2:68" ht="12.75" x14ac:dyDescent="0.2">
      <c r="B890" s="241"/>
      <c r="J890" s="16"/>
      <c r="R890" s="16"/>
      <c r="Z890" s="16"/>
      <c r="AI890" s="61"/>
      <c r="AQ890" s="61"/>
      <c r="AY890" s="61"/>
      <c r="BG890" s="61"/>
      <c r="BO890" s="61"/>
      <c r="BP890" s="16"/>
    </row>
    <row r="891" spans="2:68" ht="12.75" x14ac:dyDescent="0.2">
      <c r="B891" s="241"/>
      <c r="J891" s="16"/>
      <c r="R891" s="16"/>
      <c r="Z891" s="16"/>
      <c r="AI891" s="61"/>
      <c r="AQ891" s="61"/>
      <c r="AY891" s="61"/>
      <c r="BG891" s="61"/>
      <c r="BO891" s="61"/>
      <c r="BP891" s="16"/>
    </row>
    <row r="892" spans="2:68" ht="12.75" x14ac:dyDescent="0.2">
      <c r="B892" s="241"/>
      <c r="J892" s="16"/>
      <c r="R892" s="16"/>
      <c r="Z892" s="16"/>
      <c r="AI892" s="61"/>
      <c r="AQ892" s="61"/>
      <c r="AY892" s="61"/>
      <c r="BG892" s="61"/>
      <c r="BO892" s="61"/>
      <c r="BP892" s="16"/>
    </row>
    <row r="893" spans="2:68" ht="12.75" x14ac:dyDescent="0.2">
      <c r="B893" s="241"/>
      <c r="J893" s="16"/>
      <c r="R893" s="16"/>
      <c r="Z893" s="16"/>
      <c r="AI893" s="61"/>
      <c r="AQ893" s="61"/>
      <c r="AY893" s="61"/>
      <c r="BG893" s="61"/>
      <c r="BO893" s="61"/>
      <c r="BP893" s="16"/>
    </row>
    <row r="894" spans="2:68" ht="12.75" x14ac:dyDescent="0.2">
      <c r="B894" s="241"/>
      <c r="J894" s="16"/>
      <c r="R894" s="16"/>
      <c r="Z894" s="16"/>
      <c r="AI894" s="61"/>
      <c r="AQ894" s="61"/>
      <c r="AY894" s="61"/>
      <c r="BG894" s="61"/>
      <c r="BO894" s="61"/>
      <c r="BP894" s="16"/>
    </row>
    <row r="895" spans="2:68" ht="12.75" x14ac:dyDescent="0.2">
      <c r="B895" s="241"/>
      <c r="J895" s="16"/>
      <c r="R895" s="16"/>
      <c r="Z895" s="16"/>
      <c r="AI895" s="61"/>
      <c r="AQ895" s="61"/>
      <c r="AY895" s="61"/>
      <c r="BG895" s="61"/>
      <c r="BO895" s="61"/>
      <c r="BP895" s="16"/>
    </row>
    <row r="896" spans="2:68" ht="12.75" x14ac:dyDescent="0.2">
      <c r="B896" s="241"/>
      <c r="J896" s="16"/>
      <c r="R896" s="16"/>
      <c r="Z896" s="16"/>
      <c r="AI896" s="61"/>
      <c r="AQ896" s="61"/>
      <c r="AY896" s="61"/>
      <c r="BG896" s="61"/>
      <c r="BO896" s="61"/>
      <c r="BP896" s="16"/>
    </row>
    <row r="897" spans="2:68" ht="12.75" x14ac:dyDescent="0.2">
      <c r="B897" s="241"/>
      <c r="J897" s="16"/>
      <c r="R897" s="16"/>
      <c r="Z897" s="16"/>
      <c r="AI897" s="61"/>
      <c r="AQ897" s="61"/>
      <c r="AY897" s="61"/>
      <c r="BG897" s="61"/>
      <c r="BO897" s="61"/>
      <c r="BP897" s="16"/>
    </row>
    <row r="898" spans="2:68" ht="12.75" x14ac:dyDescent="0.2">
      <c r="B898" s="241"/>
      <c r="J898" s="16"/>
      <c r="R898" s="16"/>
      <c r="Z898" s="16"/>
      <c r="AI898" s="61"/>
      <c r="AQ898" s="61"/>
      <c r="AY898" s="61"/>
      <c r="BG898" s="61"/>
      <c r="BO898" s="61"/>
      <c r="BP898" s="16"/>
    </row>
    <row r="899" spans="2:68" ht="12.75" x14ac:dyDescent="0.2">
      <c r="B899" s="241"/>
      <c r="J899" s="16"/>
      <c r="R899" s="16"/>
      <c r="Z899" s="16"/>
      <c r="AI899" s="61"/>
      <c r="AQ899" s="61"/>
      <c r="AY899" s="61"/>
      <c r="BG899" s="61"/>
      <c r="BO899" s="61"/>
      <c r="BP899" s="16"/>
    </row>
    <row r="900" spans="2:68" ht="12.75" x14ac:dyDescent="0.2">
      <c r="B900" s="241"/>
      <c r="J900" s="16"/>
      <c r="R900" s="16"/>
      <c r="Z900" s="16"/>
      <c r="AI900" s="61"/>
      <c r="AQ900" s="61"/>
      <c r="AY900" s="61"/>
      <c r="BG900" s="61"/>
      <c r="BO900" s="61"/>
      <c r="BP900" s="16"/>
    </row>
    <row r="901" spans="2:68" ht="12.75" x14ac:dyDescent="0.2">
      <c r="B901" s="241"/>
      <c r="J901" s="16"/>
      <c r="R901" s="16"/>
      <c r="Z901" s="16"/>
      <c r="AI901" s="61"/>
      <c r="AQ901" s="61"/>
      <c r="AY901" s="61"/>
      <c r="BG901" s="61"/>
      <c r="BO901" s="61"/>
      <c r="BP901" s="16"/>
    </row>
    <row r="902" spans="2:68" ht="12.75" x14ac:dyDescent="0.2">
      <c r="B902" s="241"/>
      <c r="J902" s="16"/>
      <c r="R902" s="16"/>
      <c r="Z902" s="16"/>
      <c r="AI902" s="61"/>
      <c r="AQ902" s="61"/>
      <c r="AY902" s="61"/>
      <c r="BG902" s="61"/>
      <c r="BO902" s="61"/>
      <c r="BP902" s="16"/>
    </row>
    <row r="903" spans="2:68" ht="12.75" x14ac:dyDescent="0.2">
      <c r="B903" s="241"/>
      <c r="J903" s="16"/>
      <c r="R903" s="16"/>
      <c r="Z903" s="16"/>
      <c r="AI903" s="61"/>
      <c r="AQ903" s="61"/>
      <c r="AY903" s="61"/>
      <c r="BG903" s="61"/>
      <c r="BO903" s="61"/>
      <c r="BP903" s="16"/>
    </row>
    <row r="904" spans="2:68" ht="12.75" x14ac:dyDescent="0.2">
      <c r="B904" s="241"/>
      <c r="J904" s="16"/>
      <c r="R904" s="16"/>
      <c r="Z904" s="16"/>
      <c r="AI904" s="61"/>
      <c r="AQ904" s="61"/>
      <c r="AY904" s="61"/>
      <c r="BG904" s="61"/>
      <c r="BO904" s="61"/>
      <c r="BP904" s="16"/>
    </row>
    <row r="905" spans="2:68" ht="12.75" x14ac:dyDescent="0.2">
      <c r="B905" s="241"/>
      <c r="J905" s="16"/>
      <c r="R905" s="16"/>
      <c r="Z905" s="16"/>
      <c r="AI905" s="61"/>
      <c r="AQ905" s="61"/>
      <c r="AY905" s="61"/>
      <c r="BG905" s="61"/>
      <c r="BO905" s="61"/>
      <c r="BP905" s="16"/>
    </row>
    <row r="906" spans="2:68" ht="12.75" x14ac:dyDescent="0.2">
      <c r="B906" s="241"/>
      <c r="J906" s="16"/>
      <c r="R906" s="16"/>
      <c r="Z906" s="16"/>
      <c r="AI906" s="61"/>
      <c r="AQ906" s="61"/>
      <c r="AY906" s="61"/>
      <c r="BG906" s="61"/>
      <c r="BO906" s="61"/>
      <c r="BP906" s="16"/>
    </row>
    <row r="907" spans="2:68" ht="12.75" x14ac:dyDescent="0.2">
      <c r="B907" s="241"/>
      <c r="J907" s="16"/>
      <c r="R907" s="16"/>
      <c r="Z907" s="16"/>
      <c r="AI907" s="61"/>
      <c r="AQ907" s="61"/>
      <c r="AY907" s="61"/>
      <c r="BG907" s="61"/>
      <c r="BO907" s="61"/>
      <c r="BP907" s="16"/>
    </row>
    <row r="908" spans="2:68" ht="12.75" x14ac:dyDescent="0.2">
      <c r="B908" s="241"/>
      <c r="J908" s="16"/>
      <c r="R908" s="16"/>
      <c r="Z908" s="16"/>
      <c r="AI908" s="61"/>
      <c r="AQ908" s="61"/>
      <c r="AY908" s="61"/>
      <c r="BG908" s="61"/>
      <c r="BO908" s="61"/>
      <c r="BP908" s="16"/>
    </row>
    <row r="909" spans="2:68" ht="12.75" x14ac:dyDescent="0.2">
      <c r="B909" s="241"/>
      <c r="J909" s="16"/>
      <c r="R909" s="16"/>
      <c r="Z909" s="16"/>
      <c r="AI909" s="61"/>
      <c r="AQ909" s="61"/>
      <c r="AY909" s="61"/>
      <c r="BG909" s="61"/>
      <c r="BO909" s="61"/>
      <c r="BP909" s="16"/>
    </row>
    <row r="910" spans="2:68" ht="12.75" x14ac:dyDescent="0.2">
      <c r="B910" s="241"/>
      <c r="J910" s="16"/>
      <c r="R910" s="16"/>
      <c r="Z910" s="16"/>
      <c r="AI910" s="61"/>
      <c r="AQ910" s="61"/>
      <c r="AY910" s="61"/>
      <c r="BG910" s="61"/>
      <c r="BO910" s="61"/>
      <c r="BP910" s="16"/>
    </row>
    <row r="911" spans="2:68" ht="12.75" x14ac:dyDescent="0.2">
      <c r="B911" s="241"/>
      <c r="J911" s="16"/>
      <c r="R911" s="16"/>
      <c r="Z911" s="16"/>
      <c r="AI911" s="61"/>
      <c r="AQ911" s="61"/>
      <c r="AY911" s="61"/>
      <c r="BG911" s="61"/>
      <c r="BO911" s="61"/>
      <c r="BP911" s="16"/>
    </row>
    <row r="912" spans="2:68" ht="12.75" x14ac:dyDescent="0.2">
      <c r="B912" s="241"/>
      <c r="J912" s="16"/>
      <c r="R912" s="16"/>
      <c r="Z912" s="16"/>
      <c r="AI912" s="61"/>
      <c r="AQ912" s="61"/>
      <c r="AY912" s="61"/>
      <c r="BG912" s="61"/>
      <c r="BO912" s="61"/>
      <c r="BP912" s="16"/>
    </row>
    <row r="913" spans="2:68" ht="12.75" x14ac:dyDescent="0.2">
      <c r="B913" s="241"/>
      <c r="J913" s="16"/>
      <c r="R913" s="16"/>
      <c r="Z913" s="16"/>
      <c r="AI913" s="61"/>
      <c r="AQ913" s="61"/>
      <c r="AY913" s="61"/>
      <c r="BG913" s="61"/>
      <c r="BO913" s="61"/>
      <c r="BP913" s="16"/>
    </row>
    <row r="914" spans="2:68" ht="12.75" x14ac:dyDescent="0.2">
      <c r="B914" s="241"/>
      <c r="J914" s="16"/>
      <c r="R914" s="16"/>
      <c r="Z914" s="16"/>
      <c r="AI914" s="61"/>
      <c r="AQ914" s="61"/>
      <c r="AY914" s="61"/>
      <c r="BG914" s="61"/>
      <c r="BO914" s="61"/>
      <c r="BP914" s="16"/>
    </row>
    <row r="915" spans="2:68" ht="12.75" x14ac:dyDescent="0.2">
      <c r="B915" s="241"/>
      <c r="J915" s="16"/>
      <c r="R915" s="16"/>
      <c r="Z915" s="16"/>
      <c r="AI915" s="61"/>
      <c r="AQ915" s="61"/>
      <c r="AY915" s="61"/>
      <c r="BG915" s="61"/>
      <c r="BO915" s="61"/>
      <c r="BP915" s="16"/>
    </row>
    <row r="916" spans="2:68" ht="12.75" x14ac:dyDescent="0.2">
      <c r="B916" s="241"/>
      <c r="J916" s="16"/>
      <c r="R916" s="16"/>
      <c r="Z916" s="16"/>
      <c r="AI916" s="61"/>
      <c r="AQ916" s="61"/>
      <c r="AY916" s="61"/>
      <c r="BG916" s="61"/>
      <c r="BO916" s="61"/>
      <c r="BP916" s="16"/>
    </row>
    <row r="917" spans="2:68" ht="12.75" x14ac:dyDescent="0.2">
      <c r="B917" s="241"/>
      <c r="J917" s="16"/>
      <c r="R917" s="16"/>
      <c r="Z917" s="16"/>
      <c r="AI917" s="61"/>
      <c r="AQ917" s="61"/>
      <c r="AY917" s="61"/>
      <c r="BG917" s="61"/>
      <c r="BO917" s="61"/>
      <c r="BP917" s="16"/>
    </row>
    <row r="918" spans="2:68" ht="12.75" x14ac:dyDescent="0.2">
      <c r="B918" s="241"/>
      <c r="J918" s="16"/>
      <c r="R918" s="16"/>
      <c r="Z918" s="16"/>
      <c r="AI918" s="61"/>
      <c r="AQ918" s="61"/>
      <c r="AY918" s="61"/>
      <c r="BG918" s="61"/>
      <c r="BO918" s="61"/>
      <c r="BP918" s="16"/>
    </row>
    <row r="919" spans="2:68" ht="12.75" x14ac:dyDescent="0.2">
      <c r="B919" s="241"/>
      <c r="J919" s="16"/>
      <c r="R919" s="16"/>
      <c r="Z919" s="16"/>
      <c r="AI919" s="61"/>
      <c r="AQ919" s="61"/>
      <c r="AY919" s="61"/>
      <c r="BG919" s="61"/>
      <c r="BO919" s="61"/>
      <c r="BP919" s="16"/>
    </row>
    <row r="920" spans="2:68" ht="12.75" x14ac:dyDescent="0.2">
      <c r="B920" s="241"/>
      <c r="J920" s="16"/>
      <c r="R920" s="16"/>
      <c r="Z920" s="16"/>
      <c r="AI920" s="61"/>
      <c r="AQ920" s="61"/>
      <c r="AY920" s="61"/>
      <c r="BG920" s="61"/>
      <c r="BO920" s="61"/>
      <c r="BP920" s="16"/>
    </row>
    <row r="921" spans="2:68" ht="12.75" x14ac:dyDescent="0.2">
      <c r="B921" s="241"/>
      <c r="J921" s="16"/>
      <c r="R921" s="16"/>
      <c r="Z921" s="16"/>
      <c r="AI921" s="61"/>
      <c r="AQ921" s="61"/>
      <c r="AY921" s="61"/>
      <c r="BG921" s="61"/>
      <c r="BO921" s="61"/>
      <c r="BP921" s="16"/>
    </row>
    <row r="922" spans="2:68" ht="12.75" x14ac:dyDescent="0.2">
      <c r="B922" s="241"/>
      <c r="J922" s="16"/>
      <c r="R922" s="16"/>
      <c r="Z922" s="16"/>
      <c r="AI922" s="61"/>
      <c r="AQ922" s="61"/>
      <c r="AY922" s="61"/>
      <c r="BG922" s="61"/>
      <c r="BO922" s="61"/>
      <c r="BP922" s="16"/>
    </row>
    <row r="923" spans="2:68" ht="12.75" x14ac:dyDescent="0.2">
      <c r="B923" s="241"/>
      <c r="J923" s="16"/>
      <c r="R923" s="16"/>
      <c r="Z923" s="16"/>
      <c r="AI923" s="61"/>
      <c r="AQ923" s="61"/>
      <c r="AY923" s="61"/>
      <c r="BG923" s="61"/>
      <c r="BO923" s="61"/>
      <c r="BP923" s="16"/>
    </row>
    <row r="924" spans="2:68" ht="12.75" x14ac:dyDescent="0.2">
      <c r="B924" s="241"/>
      <c r="J924" s="16"/>
      <c r="R924" s="16"/>
      <c r="Z924" s="16"/>
      <c r="AI924" s="61"/>
      <c r="AQ924" s="61"/>
      <c r="AY924" s="61"/>
      <c r="BG924" s="61"/>
      <c r="BO924" s="61"/>
      <c r="BP924" s="16"/>
    </row>
    <row r="925" spans="2:68" ht="12.75" x14ac:dyDescent="0.2">
      <c r="B925" s="241"/>
      <c r="J925" s="16"/>
      <c r="R925" s="16"/>
      <c r="Z925" s="16"/>
      <c r="AI925" s="61"/>
      <c r="AQ925" s="61"/>
      <c r="AY925" s="61"/>
      <c r="BG925" s="61"/>
      <c r="BO925" s="61"/>
      <c r="BP925" s="16"/>
    </row>
    <row r="926" spans="2:68" ht="12.75" x14ac:dyDescent="0.2">
      <c r="B926" s="241"/>
      <c r="J926" s="16"/>
      <c r="R926" s="16"/>
      <c r="Z926" s="16"/>
      <c r="AI926" s="61"/>
      <c r="AQ926" s="61"/>
      <c r="AY926" s="61"/>
      <c r="BG926" s="61"/>
      <c r="BO926" s="61"/>
      <c r="BP926" s="16"/>
    </row>
    <row r="927" spans="2:68" ht="12.75" x14ac:dyDescent="0.2">
      <c r="B927" s="241"/>
      <c r="J927" s="16"/>
      <c r="R927" s="16"/>
      <c r="Z927" s="16"/>
      <c r="AI927" s="61"/>
      <c r="AQ927" s="61"/>
      <c r="AY927" s="61"/>
      <c r="BG927" s="61"/>
      <c r="BO927" s="61"/>
      <c r="BP927" s="16"/>
    </row>
    <row r="928" spans="2:68" ht="12.75" x14ac:dyDescent="0.2">
      <c r="B928" s="241"/>
      <c r="J928" s="16"/>
      <c r="R928" s="16"/>
      <c r="Z928" s="16"/>
      <c r="AI928" s="61"/>
      <c r="AQ928" s="61"/>
      <c r="AY928" s="61"/>
      <c r="BG928" s="61"/>
      <c r="BO928" s="61"/>
      <c r="BP928" s="16"/>
    </row>
    <row r="929" spans="2:68" ht="12.75" x14ac:dyDescent="0.2">
      <c r="B929" s="241"/>
      <c r="J929" s="16"/>
      <c r="R929" s="16"/>
      <c r="Z929" s="16"/>
      <c r="AI929" s="61"/>
      <c r="AQ929" s="61"/>
      <c r="AY929" s="61"/>
      <c r="BG929" s="61"/>
      <c r="BO929" s="61"/>
      <c r="BP929" s="16"/>
    </row>
    <row r="930" spans="2:68" ht="12.75" x14ac:dyDescent="0.2">
      <c r="B930" s="241"/>
      <c r="J930" s="16"/>
      <c r="R930" s="16"/>
      <c r="Z930" s="16"/>
      <c r="AI930" s="61"/>
      <c r="AQ930" s="61"/>
      <c r="AY930" s="61"/>
      <c r="BG930" s="61"/>
      <c r="BO930" s="61"/>
      <c r="BP930" s="16"/>
    </row>
    <row r="931" spans="2:68" ht="12.75" x14ac:dyDescent="0.2">
      <c r="B931" s="241"/>
      <c r="J931" s="16"/>
      <c r="R931" s="16"/>
      <c r="Z931" s="16"/>
      <c r="AI931" s="61"/>
      <c r="AQ931" s="61"/>
      <c r="AY931" s="61"/>
      <c r="BG931" s="61"/>
      <c r="BO931" s="61"/>
      <c r="BP931" s="16"/>
    </row>
    <row r="932" spans="2:68" ht="12.75" x14ac:dyDescent="0.2">
      <c r="B932" s="241"/>
      <c r="J932" s="16"/>
      <c r="R932" s="16"/>
      <c r="Z932" s="16"/>
      <c r="AI932" s="61"/>
      <c r="AQ932" s="61"/>
      <c r="AY932" s="61"/>
      <c r="BG932" s="61"/>
      <c r="BO932" s="61"/>
      <c r="BP932" s="16"/>
    </row>
    <row r="933" spans="2:68" ht="12.75" x14ac:dyDescent="0.2">
      <c r="B933" s="241"/>
      <c r="J933" s="16"/>
      <c r="R933" s="16"/>
      <c r="Z933" s="16"/>
      <c r="AI933" s="61"/>
      <c r="AQ933" s="61"/>
      <c r="AY933" s="61"/>
      <c r="BG933" s="61"/>
      <c r="BO933" s="61"/>
      <c r="BP933" s="16"/>
    </row>
    <row r="934" spans="2:68" ht="12.75" x14ac:dyDescent="0.2">
      <c r="B934" s="241"/>
      <c r="J934" s="16"/>
      <c r="R934" s="16"/>
      <c r="Z934" s="16"/>
      <c r="AI934" s="61"/>
      <c r="AQ934" s="61"/>
      <c r="AY934" s="61"/>
      <c r="BG934" s="61"/>
      <c r="BO934" s="61"/>
      <c r="BP934" s="16"/>
    </row>
    <row r="935" spans="2:68" ht="12.75" x14ac:dyDescent="0.2">
      <c r="B935" s="241"/>
      <c r="J935" s="16"/>
      <c r="R935" s="16"/>
      <c r="Z935" s="16"/>
      <c r="AI935" s="61"/>
      <c r="AQ935" s="61"/>
      <c r="AY935" s="61"/>
      <c r="BG935" s="61"/>
      <c r="BO935" s="61"/>
      <c r="BP935" s="16"/>
    </row>
    <row r="936" spans="2:68" ht="12.75" x14ac:dyDescent="0.2">
      <c r="B936" s="241"/>
      <c r="J936" s="16"/>
      <c r="R936" s="16"/>
      <c r="Z936" s="16"/>
      <c r="AI936" s="61"/>
      <c r="AQ936" s="61"/>
      <c r="AY936" s="61"/>
      <c r="BG936" s="61"/>
      <c r="BO936" s="61"/>
      <c r="BP936" s="16"/>
    </row>
    <row r="937" spans="2:68" ht="12.75" x14ac:dyDescent="0.2">
      <c r="B937" s="241"/>
      <c r="J937" s="16"/>
      <c r="R937" s="16"/>
      <c r="Z937" s="16"/>
      <c r="AI937" s="61"/>
      <c r="AQ937" s="61"/>
      <c r="AY937" s="61"/>
      <c r="BG937" s="61"/>
      <c r="BO937" s="61"/>
      <c r="BP937" s="16"/>
    </row>
    <row r="938" spans="2:68" ht="12.75" x14ac:dyDescent="0.2">
      <c r="B938" s="241"/>
      <c r="J938" s="16"/>
      <c r="R938" s="16"/>
      <c r="Z938" s="16"/>
      <c r="AI938" s="61"/>
      <c r="AQ938" s="61"/>
      <c r="AY938" s="61"/>
      <c r="BG938" s="61"/>
      <c r="BO938" s="61"/>
      <c r="BP938" s="16"/>
    </row>
    <row r="939" spans="2:68" ht="12.75" x14ac:dyDescent="0.2">
      <c r="B939" s="241"/>
      <c r="J939" s="16"/>
      <c r="R939" s="16"/>
      <c r="Z939" s="16"/>
      <c r="AI939" s="61"/>
      <c r="AQ939" s="61"/>
      <c r="AY939" s="61"/>
      <c r="BG939" s="61"/>
      <c r="BO939" s="61"/>
      <c r="BP939" s="16"/>
    </row>
    <row r="940" spans="2:68" ht="12.75" x14ac:dyDescent="0.2">
      <c r="B940" s="241"/>
      <c r="J940" s="16"/>
      <c r="R940" s="16"/>
      <c r="Z940" s="16"/>
      <c r="AI940" s="61"/>
      <c r="AQ940" s="61"/>
      <c r="AY940" s="61"/>
      <c r="BG940" s="61"/>
      <c r="BO940" s="61"/>
      <c r="BP940" s="16"/>
    </row>
    <row r="941" spans="2:68" ht="12.75" x14ac:dyDescent="0.2">
      <c r="B941" s="241"/>
      <c r="J941" s="16"/>
      <c r="R941" s="16"/>
      <c r="Z941" s="16"/>
      <c r="AI941" s="61"/>
      <c r="AQ941" s="61"/>
      <c r="AY941" s="61"/>
      <c r="BG941" s="61"/>
      <c r="BO941" s="61"/>
      <c r="BP941" s="16"/>
    </row>
    <row r="942" spans="2:68" ht="12.75" x14ac:dyDescent="0.2">
      <c r="B942" s="241"/>
      <c r="J942" s="16"/>
      <c r="R942" s="16"/>
      <c r="Z942" s="16"/>
      <c r="AI942" s="61"/>
      <c r="AQ942" s="61"/>
      <c r="AY942" s="61"/>
      <c r="BG942" s="61"/>
      <c r="BO942" s="61"/>
      <c r="BP942" s="16"/>
    </row>
    <row r="943" spans="2:68" ht="12.75" x14ac:dyDescent="0.2">
      <c r="B943" s="241"/>
      <c r="J943" s="16"/>
      <c r="R943" s="16"/>
      <c r="Z943" s="16"/>
      <c r="AI943" s="61"/>
      <c r="AQ943" s="61"/>
      <c r="AY943" s="61"/>
      <c r="BG943" s="61"/>
      <c r="BO943" s="61"/>
      <c r="BP943" s="16"/>
    </row>
    <row r="944" spans="2:68" ht="12.75" x14ac:dyDescent="0.2">
      <c r="B944" s="241"/>
      <c r="J944" s="16"/>
      <c r="R944" s="16"/>
      <c r="Z944" s="16"/>
      <c r="AI944" s="61"/>
      <c r="AQ944" s="61"/>
      <c r="AY944" s="61"/>
      <c r="BG944" s="61"/>
      <c r="BO944" s="61"/>
      <c r="BP944" s="16"/>
    </row>
    <row r="945" spans="2:68" ht="12.75" x14ac:dyDescent="0.2">
      <c r="B945" s="241"/>
      <c r="J945" s="16"/>
      <c r="R945" s="16"/>
      <c r="Z945" s="16"/>
      <c r="AI945" s="61"/>
      <c r="AQ945" s="61"/>
      <c r="AY945" s="61"/>
      <c r="BG945" s="61"/>
      <c r="BO945" s="61"/>
      <c r="BP945" s="16"/>
    </row>
    <row r="946" spans="2:68" ht="12.75" x14ac:dyDescent="0.2">
      <c r="B946" s="241"/>
      <c r="J946" s="16"/>
      <c r="R946" s="16"/>
      <c r="Z946" s="16"/>
      <c r="AI946" s="61"/>
      <c r="AQ946" s="61"/>
      <c r="AY946" s="61"/>
      <c r="BG946" s="61"/>
      <c r="BO946" s="61"/>
      <c r="BP946" s="16"/>
    </row>
    <row r="947" spans="2:68" ht="12.75" x14ac:dyDescent="0.2">
      <c r="B947" s="241"/>
      <c r="J947" s="16"/>
      <c r="R947" s="16"/>
      <c r="Z947" s="16"/>
      <c r="AI947" s="61"/>
      <c r="AQ947" s="61"/>
      <c r="AY947" s="61"/>
      <c r="BG947" s="61"/>
      <c r="BO947" s="61"/>
      <c r="BP947" s="16"/>
    </row>
    <row r="948" spans="2:68" ht="12.75" x14ac:dyDescent="0.2">
      <c r="B948" s="241"/>
      <c r="J948" s="16"/>
      <c r="R948" s="16"/>
      <c r="Z948" s="16"/>
      <c r="AI948" s="61"/>
      <c r="AQ948" s="61"/>
      <c r="AY948" s="61"/>
      <c r="BG948" s="61"/>
      <c r="BO948" s="61"/>
      <c r="BP948" s="16"/>
    </row>
    <row r="949" spans="2:68" ht="12.75" x14ac:dyDescent="0.2">
      <c r="B949" s="241"/>
      <c r="J949" s="16"/>
      <c r="R949" s="16"/>
      <c r="Z949" s="16"/>
      <c r="AI949" s="61"/>
      <c r="AQ949" s="61"/>
      <c r="AY949" s="61"/>
      <c r="BG949" s="61"/>
      <c r="BO949" s="61"/>
      <c r="BP949" s="16"/>
    </row>
    <row r="950" spans="2:68" ht="12.75" x14ac:dyDescent="0.2">
      <c r="B950" s="241"/>
      <c r="J950" s="16"/>
      <c r="R950" s="16"/>
      <c r="Z950" s="16"/>
      <c r="AI950" s="61"/>
      <c r="AQ950" s="61"/>
      <c r="AY950" s="61"/>
      <c r="BG950" s="61"/>
      <c r="BO950" s="61"/>
      <c r="BP950" s="16"/>
    </row>
    <row r="951" spans="2:68" ht="12.75" x14ac:dyDescent="0.2">
      <c r="B951" s="241"/>
      <c r="J951" s="16"/>
      <c r="R951" s="16"/>
      <c r="Z951" s="16"/>
      <c r="AI951" s="61"/>
      <c r="AQ951" s="61"/>
      <c r="AY951" s="61"/>
      <c r="BG951" s="61"/>
      <c r="BO951" s="61"/>
      <c r="BP951" s="16"/>
    </row>
    <row r="952" spans="2:68" ht="12.75" x14ac:dyDescent="0.2">
      <c r="B952" s="241"/>
      <c r="J952" s="16"/>
      <c r="R952" s="16"/>
      <c r="Z952" s="16"/>
      <c r="AI952" s="61"/>
      <c r="AQ952" s="61"/>
      <c r="AY952" s="61"/>
      <c r="BG952" s="61"/>
      <c r="BO952" s="61"/>
      <c r="BP952" s="16"/>
    </row>
    <row r="953" spans="2:68" ht="12.75" x14ac:dyDescent="0.2">
      <c r="B953" s="241"/>
      <c r="J953" s="16"/>
      <c r="R953" s="16"/>
      <c r="Z953" s="16"/>
      <c r="AI953" s="61"/>
      <c r="AQ953" s="61"/>
      <c r="AY953" s="61"/>
      <c r="BG953" s="61"/>
      <c r="BO953" s="61"/>
      <c r="BP953" s="16"/>
    </row>
    <row r="954" spans="2:68" ht="12.75" x14ac:dyDescent="0.2">
      <c r="B954" s="241"/>
      <c r="J954" s="16"/>
      <c r="R954" s="16"/>
      <c r="Z954" s="16"/>
      <c r="AI954" s="61"/>
      <c r="AQ954" s="61"/>
      <c r="AY954" s="61"/>
      <c r="BG954" s="61"/>
      <c r="BO954" s="61"/>
      <c r="BP954" s="16"/>
    </row>
    <row r="955" spans="2:68" ht="12.75" x14ac:dyDescent="0.2">
      <c r="B955" s="241"/>
      <c r="J955" s="16"/>
      <c r="R955" s="16"/>
      <c r="Z955" s="16"/>
      <c r="AI955" s="61"/>
      <c r="AQ955" s="61"/>
      <c r="AY955" s="61"/>
      <c r="BG955" s="61"/>
      <c r="BO955" s="61"/>
      <c r="BP955" s="16"/>
    </row>
    <row r="956" spans="2:68" ht="12.75" x14ac:dyDescent="0.2">
      <c r="B956" s="241"/>
      <c r="J956" s="16"/>
      <c r="R956" s="16"/>
      <c r="Z956" s="16"/>
      <c r="AI956" s="61"/>
      <c r="AQ956" s="61"/>
      <c r="AY956" s="61"/>
      <c r="BG956" s="61"/>
      <c r="BO956" s="61"/>
      <c r="BP956" s="16"/>
    </row>
    <row r="957" spans="2:68" ht="12.75" x14ac:dyDescent="0.2">
      <c r="B957" s="241"/>
      <c r="J957" s="16"/>
      <c r="R957" s="16"/>
      <c r="Z957" s="16"/>
      <c r="AI957" s="61"/>
      <c r="AQ957" s="61"/>
      <c r="AY957" s="61"/>
      <c r="BG957" s="61"/>
      <c r="BO957" s="61"/>
      <c r="BP957" s="16"/>
    </row>
    <row r="958" spans="2:68" ht="12.75" x14ac:dyDescent="0.2">
      <c r="B958" s="241"/>
      <c r="J958" s="16"/>
      <c r="R958" s="16"/>
      <c r="Z958" s="16"/>
      <c r="AI958" s="61"/>
      <c r="AQ958" s="61"/>
      <c r="AY958" s="61"/>
      <c r="BG958" s="61"/>
      <c r="BO958" s="61"/>
      <c r="BP958" s="16"/>
    </row>
    <row r="959" spans="2:68" ht="12.75" x14ac:dyDescent="0.2">
      <c r="B959" s="241"/>
      <c r="J959" s="16"/>
      <c r="R959" s="16"/>
      <c r="Z959" s="16"/>
      <c r="AI959" s="61"/>
      <c r="AQ959" s="61"/>
      <c r="AY959" s="61"/>
      <c r="BG959" s="61"/>
      <c r="BO959" s="61"/>
      <c r="BP959" s="16"/>
    </row>
    <row r="960" spans="2:68" ht="12.75" x14ac:dyDescent="0.2">
      <c r="B960" s="241"/>
      <c r="J960" s="16"/>
      <c r="R960" s="16"/>
      <c r="Z960" s="16"/>
      <c r="AI960" s="61"/>
      <c r="AQ960" s="61"/>
      <c r="AY960" s="61"/>
      <c r="BG960" s="61"/>
      <c r="BO960" s="61"/>
      <c r="BP960" s="16"/>
    </row>
    <row r="961" spans="2:68" ht="12.75" x14ac:dyDescent="0.2">
      <c r="B961" s="241"/>
      <c r="J961" s="16"/>
      <c r="R961" s="16"/>
      <c r="Z961" s="16"/>
      <c r="AI961" s="61"/>
      <c r="AQ961" s="61"/>
      <c r="AY961" s="61"/>
      <c r="BG961" s="61"/>
      <c r="BO961" s="61"/>
      <c r="BP961" s="16"/>
    </row>
    <row r="962" spans="2:68" ht="12.75" x14ac:dyDescent="0.2">
      <c r="B962" s="241"/>
      <c r="J962" s="16"/>
      <c r="R962" s="16"/>
      <c r="Z962" s="16"/>
      <c r="AI962" s="61"/>
      <c r="AQ962" s="61"/>
      <c r="AY962" s="61"/>
      <c r="BG962" s="61"/>
      <c r="BO962" s="61"/>
      <c r="BP962" s="16"/>
    </row>
    <row r="963" spans="2:68" ht="12.75" x14ac:dyDescent="0.2">
      <c r="B963" s="241"/>
      <c r="J963" s="16"/>
      <c r="R963" s="16"/>
      <c r="Z963" s="16"/>
      <c r="AI963" s="61"/>
      <c r="AQ963" s="61"/>
      <c r="AY963" s="61"/>
      <c r="BG963" s="61"/>
      <c r="BO963" s="61"/>
      <c r="BP963" s="16"/>
    </row>
    <row r="964" spans="2:68" ht="12.75" x14ac:dyDescent="0.2">
      <c r="B964" s="241"/>
      <c r="J964" s="16"/>
      <c r="R964" s="16"/>
      <c r="Z964" s="16"/>
      <c r="AI964" s="61"/>
      <c r="AQ964" s="61"/>
      <c r="AY964" s="61"/>
      <c r="BG964" s="61"/>
      <c r="BO964" s="61"/>
      <c r="BP964" s="16"/>
    </row>
    <row r="965" spans="2:68" ht="12.75" x14ac:dyDescent="0.2">
      <c r="B965" s="241"/>
      <c r="J965" s="16"/>
      <c r="R965" s="16"/>
      <c r="Z965" s="16"/>
      <c r="AI965" s="61"/>
      <c r="AQ965" s="61"/>
      <c r="AY965" s="61"/>
      <c r="BG965" s="61"/>
      <c r="BO965" s="61"/>
      <c r="BP965" s="16"/>
    </row>
    <row r="966" spans="2:68" ht="12.75" x14ac:dyDescent="0.2">
      <c r="B966" s="241"/>
      <c r="J966" s="16"/>
      <c r="R966" s="16"/>
      <c r="Z966" s="16"/>
      <c r="AI966" s="61"/>
      <c r="AQ966" s="61"/>
      <c r="AY966" s="61"/>
      <c r="BG966" s="61"/>
      <c r="BO966" s="61"/>
      <c r="BP966" s="16"/>
    </row>
    <row r="967" spans="2:68" ht="12.75" x14ac:dyDescent="0.2">
      <c r="B967" s="241"/>
      <c r="J967" s="16"/>
      <c r="R967" s="16"/>
      <c r="Z967" s="16"/>
      <c r="AI967" s="61"/>
      <c r="AQ967" s="61"/>
      <c r="AY967" s="61"/>
      <c r="BG967" s="61"/>
      <c r="BO967" s="61"/>
      <c r="BP967" s="16"/>
    </row>
    <row r="968" spans="2:68" ht="12.75" x14ac:dyDescent="0.2">
      <c r="B968" s="241"/>
      <c r="J968" s="16"/>
      <c r="R968" s="16"/>
      <c r="Z968" s="16"/>
      <c r="AI968" s="61"/>
      <c r="AQ968" s="61"/>
      <c r="AY968" s="61"/>
      <c r="BG968" s="61"/>
      <c r="BO968" s="61"/>
      <c r="BP968" s="16"/>
    </row>
    <row r="969" spans="2:68" ht="12.75" x14ac:dyDescent="0.2">
      <c r="B969" s="241"/>
      <c r="J969" s="16"/>
      <c r="R969" s="16"/>
      <c r="Z969" s="16"/>
      <c r="AI969" s="61"/>
      <c r="AQ969" s="61"/>
      <c r="AY969" s="61"/>
      <c r="BG969" s="61"/>
      <c r="BO969" s="61"/>
      <c r="BP969" s="16"/>
    </row>
    <row r="970" spans="2:68" ht="12.75" x14ac:dyDescent="0.2">
      <c r="B970" s="241"/>
      <c r="J970" s="16"/>
      <c r="R970" s="16"/>
      <c r="Z970" s="16"/>
      <c r="AI970" s="61"/>
      <c r="AQ970" s="61"/>
      <c r="AY970" s="61"/>
      <c r="BG970" s="61"/>
      <c r="BO970" s="61"/>
      <c r="BP970" s="16"/>
    </row>
    <row r="971" spans="2:68" ht="12.75" x14ac:dyDescent="0.2">
      <c r="B971" s="241"/>
      <c r="J971" s="16"/>
      <c r="R971" s="16"/>
      <c r="Z971" s="16"/>
      <c r="AI971" s="61"/>
      <c r="AQ971" s="61"/>
      <c r="AY971" s="61"/>
      <c r="BG971" s="61"/>
      <c r="BO971" s="61"/>
      <c r="BP971" s="16"/>
    </row>
    <row r="972" spans="2:68" ht="12.75" x14ac:dyDescent="0.2">
      <c r="B972" s="241"/>
      <c r="J972" s="16"/>
      <c r="R972" s="16"/>
      <c r="Z972" s="16"/>
      <c r="AI972" s="61"/>
      <c r="AQ972" s="61"/>
      <c r="AY972" s="61"/>
      <c r="BG972" s="61"/>
      <c r="BO972" s="61"/>
      <c r="BP972" s="16"/>
    </row>
    <row r="973" spans="2:68" ht="12.75" x14ac:dyDescent="0.2">
      <c r="B973" s="241"/>
      <c r="J973" s="16"/>
      <c r="R973" s="16"/>
      <c r="Z973" s="16"/>
      <c r="AI973" s="61"/>
      <c r="AQ973" s="61"/>
      <c r="AY973" s="61"/>
      <c r="BG973" s="61"/>
      <c r="BO973" s="61"/>
      <c r="BP973" s="16"/>
    </row>
    <row r="974" spans="2:68" ht="12.75" x14ac:dyDescent="0.2">
      <c r="B974" s="241"/>
      <c r="J974" s="16"/>
      <c r="R974" s="16"/>
      <c r="Z974" s="16"/>
      <c r="AI974" s="61"/>
      <c r="AQ974" s="61"/>
      <c r="AY974" s="61"/>
      <c r="BG974" s="61"/>
      <c r="BO974" s="61"/>
      <c r="BP974" s="16"/>
    </row>
    <row r="975" spans="2:68" ht="12.75" x14ac:dyDescent="0.2">
      <c r="B975" s="241"/>
      <c r="J975" s="16"/>
      <c r="R975" s="16"/>
      <c r="Z975" s="16"/>
      <c r="AI975" s="61"/>
      <c r="AQ975" s="61"/>
      <c r="AY975" s="61"/>
      <c r="BG975" s="61"/>
      <c r="BO975" s="61"/>
      <c r="BP975" s="16"/>
    </row>
    <row r="976" spans="2:68" ht="12.75" x14ac:dyDescent="0.2">
      <c r="B976" s="241"/>
      <c r="J976" s="16"/>
      <c r="R976" s="16"/>
      <c r="Z976" s="16"/>
      <c r="AI976" s="61"/>
      <c r="AQ976" s="61"/>
      <c r="AY976" s="61"/>
      <c r="BG976" s="61"/>
      <c r="BO976" s="61"/>
      <c r="BP976" s="16"/>
    </row>
    <row r="977" spans="2:68" ht="12.75" x14ac:dyDescent="0.2">
      <c r="B977" s="241"/>
      <c r="J977" s="16"/>
      <c r="R977" s="16"/>
      <c r="Z977" s="16"/>
      <c r="AI977" s="61"/>
      <c r="AQ977" s="61"/>
      <c r="AY977" s="61"/>
      <c r="BG977" s="61"/>
      <c r="BO977" s="61"/>
      <c r="BP977" s="16"/>
    </row>
    <row r="978" spans="2:68" ht="12.75" x14ac:dyDescent="0.2">
      <c r="B978" s="241"/>
      <c r="J978" s="16"/>
      <c r="R978" s="16"/>
      <c r="Z978" s="16"/>
      <c r="AI978" s="61"/>
      <c r="AQ978" s="61"/>
      <c r="AY978" s="61"/>
      <c r="BG978" s="61"/>
      <c r="BO978" s="61"/>
      <c r="BP978" s="16"/>
    </row>
    <row r="979" spans="2:68" ht="12.75" x14ac:dyDescent="0.2">
      <c r="B979" s="241"/>
      <c r="J979" s="16"/>
      <c r="R979" s="16"/>
      <c r="Z979" s="16"/>
      <c r="AI979" s="61"/>
      <c r="AQ979" s="61"/>
      <c r="AY979" s="61"/>
      <c r="BG979" s="61"/>
      <c r="BO979" s="61"/>
      <c r="BP979" s="16"/>
    </row>
    <row r="980" spans="2:68" ht="12.75" x14ac:dyDescent="0.2">
      <c r="B980" s="241"/>
      <c r="J980" s="16"/>
      <c r="R980" s="16"/>
      <c r="Z980" s="16"/>
      <c r="AI980" s="61"/>
      <c r="AQ980" s="61"/>
      <c r="AY980" s="61"/>
      <c r="BG980" s="61"/>
      <c r="BO980" s="61"/>
      <c r="BP980" s="16"/>
    </row>
    <row r="981" spans="2:68" ht="12.75" x14ac:dyDescent="0.2">
      <c r="B981" s="241"/>
      <c r="J981" s="16"/>
      <c r="R981" s="16"/>
      <c r="Z981" s="16"/>
      <c r="AI981" s="61"/>
      <c r="AQ981" s="61"/>
      <c r="AY981" s="61"/>
      <c r="BG981" s="61"/>
      <c r="BO981" s="61"/>
      <c r="BP981" s="16"/>
    </row>
    <row r="982" spans="2:68" ht="12.75" x14ac:dyDescent="0.2">
      <c r="B982" s="241"/>
      <c r="J982" s="16"/>
      <c r="R982" s="16"/>
      <c r="Z982" s="16"/>
      <c r="AI982" s="61"/>
      <c r="AQ982" s="61"/>
      <c r="AY982" s="61"/>
      <c r="BG982" s="61"/>
      <c r="BO982" s="61"/>
      <c r="BP982" s="16"/>
    </row>
    <row r="983" spans="2:68" ht="12.75" x14ac:dyDescent="0.2">
      <c r="B983" s="241"/>
      <c r="J983" s="16"/>
      <c r="R983" s="16"/>
      <c r="Z983" s="16"/>
      <c r="AI983" s="61"/>
      <c r="AQ983" s="61"/>
      <c r="AY983" s="61"/>
      <c r="BG983" s="61"/>
      <c r="BO983" s="61"/>
      <c r="BP983" s="16"/>
    </row>
    <row r="984" spans="2:68" ht="12.75" x14ac:dyDescent="0.2">
      <c r="B984" s="241"/>
      <c r="J984" s="16"/>
      <c r="R984" s="16"/>
      <c r="Z984" s="16"/>
      <c r="AI984" s="61"/>
      <c r="AQ984" s="61"/>
      <c r="AY984" s="61"/>
      <c r="BG984" s="61"/>
      <c r="BO984" s="61"/>
      <c r="BP984" s="16"/>
    </row>
    <row r="985" spans="2:68" ht="12.75" x14ac:dyDescent="0.2">
      <c r="B985" s="241"/>
      <c r="J985" s="16"/>
      <c r="R985" s="16"/>
      <c r="Z985" s="16"/>
      <c r="AI985" s="61"/>
      <c r="AQ985" s="61"/>
      <c r="AY985" s="61"/>
      <c r="BG985" s="61"/>
      <c r="BO985" s="61"/>
      <c r="BP985" s="16"/>
    </row>
    <row r="986" spans="2:68" ht="12.75" x14ac:dyDescent="0.2">
      <c r="B986" s="241"/>
      <c r="J986" s="16"/>
      <c r="R986" s="16"/>
      <c r="Z986" s="16"/>
      <c r="AI986" s="61"/>
      <c r="AQ986" s="61"/>
      <c r="AY986" s="61"/>
      <c r="BG986" s="61"/>
      <c r="BO986" s="61"/>
      <c r="BP986" s="16"/>
    </row>
    <row r="987" spans="2:68" ht="12.75" x14ac:dyDescent="0.2">
      <c r="B987" s="241"/>
      <c r="J987" s="16"/>
      <c r="R987" s="16"/>
      <c r="Z987" s="16"/>
      <c r="AI987" s="61"/>
      <c r="AQ987" s="61"/>
      <c r="AY987" s="61"/>
      <c r="BG987" s="61"/>
      <c r="BO987" s="61"/>
      <c r="BP987" s="16"/>
    </row>
    <row r="988" spans="2:68" ht="12.75" x14ac:dyDescent="0.2">
      <c r="B988" s="241"/>
      <c r="J988" s="16"/>
      <c r="R988" s="16"/>
      <c r="Z988" s="16"/>
      <c r="AI988" s="61"/>
      <c r="AQ988" s="61"/>
      <c r="AY988" s="61"/>
      <c r="BG988" s="61"/>
      <c r="BO988" s="61"/>
      <c r="BP988" s="16"/>
    </row>
    <row r="989" spans="2:68" ht="12.75" x14ac:dyDescent="0.2">
      <c r="B989" s="241"/>
      <c r="J989" s="16"/>
      <c r="R989" s="16"/>
      <c r="Z989" s="16"/>
      <c r="AI989" s="61"/>
      <c r="AQ989" s="61"/>
      <c r="AY989" s="61"/>
      <c r="BG989" s="61"/>
      <c r="BO989" s="61"/>
      <c r="BP989" s="16"/>
    </row>
    <row r="990" spans="2:68" ht="12.75" x14ac:dyDescent="0.2">
      <c r="B990" s="241"/>
      <c r="J990" s="16"/>
      <c r="R990" s="16"/>
      <c r="Z990" s="16"/>
      <c r="AI990" s="61"/>
      <c r="AQ990" s="61"/>
      <c r="AY990" s="61"/>
      <c r="BG990" s="61"/>
      <c r="BO990" s="61"/>
      <c r="BP990" s="16"/>
    </row>
    <row r="991" spans="2:68" ht="12.75" x14ac:dyDescent="0.2">
      <c r="B991" s="241"/>
      <c r="J991" s="16"/>
      <c r="R991" s="16"/>
      <c r="Z991" s="16"/>
      <c r="AI991" s="61"/>
      <c r="AQ991" s="61"/>
      <c r="AY991" s="61"/>
      <c r="BG991" s="61"/>
      <c r="BO991" s="61"/>
      <c r="BP991" s="16"/>
    </row>
    <row r="992" spans="2:68" ht="12.75" x14ac:dyDescent="0.2">
      <c r="B992" s="241"/>
      <c r="J992" s="16"/>
      <c r="R992" s="16"/>
      <c r="Z992" s="16"/>
      <c r="AI992" s="61"/>
      <c r="AQ992" s="61"/>
      <c r="AY992" s="61"/>
      <c r="BG992" s="61"/>
      <c r="BO992" s="61"/>
      <c r="BP992" s="16"/>
    </row>
    <row r="993" spans="2:68" ht="12.75" x14ac:dyDescent="0.2">
      <c r="B993" s="241"/>
      <c r="J993" s="16"/>
      <c r="R993" s="16"/>
      <c r="Z993" s="16"/>
      <c r="AI993" s="61"/>
      <c r="AQ993" s="61"/>
      <c r="AY993" s="61"/>
      <c r="BG993" s="61"/>
      <c r="BO993" s="61"/>
      <c r="BP993" s="16"/>
    </row>
    <row r="994" spans="2:68" ht="12.75" x14ac:dyDescent="0.2">
      <c r="B994" s="241"/>
      <c r="J994" s="16"/>
      <c r="R994" s="16"/>
      <c r="Z994" s="16"/>
      <c r="AI994" s="61"/>
      <c r="AQ994" s="61"/>
      <c r="AY994" s="61"/>
      <c r="BG994" s="61"/>
      <c r="BO994" s="61"/>
      <c r="BP994" s="16"/>
    </row>
    <row r="995" spans="2:68" ht="12.75" x14ac:dyDescent="0.2">
      <c r="B995" s="241"/>
      <c r="J995" s="16"/>
      <c r="R995" s="16"/>
      <c r="Z995" s="16"/>
      <c r="AI995" s="61"/>
      <c r="AQ995" s="61"/>
      <c r="AY995" s="61"/>
      <c r="BG995" s="61"/>
      <c r="BO995" s="61"/>
      <c r="BP995" s="16"/>
    </row>
    <row r="996" spans="2:68" ht="12.75" x14ac:dyDescent="0.2">
      <c r="B996" s="241"/>
      <c r="J996" s="16"/>
      <c r="R996" s="16"/>
      <c r="Z996" s="16"/>
      <c r="AI996" s="61"/>
      <c r="AQ996" s="61"/>
      <c r="AY996" s="61"/>
      <c r="BG996" s="61"/>
      <c r="BO996" s="61"/>
      <c r="BP996" s="16"/>
    </row>
    <row r="997" spans="2:68" ht="12.75" x14ac:dyDescent="0.2">
      <c r="B997" s="241"/>
      <c r="J997" s="16"/>
      <c r="R997" s="16"/>
      <c r="Z997" s="16"/>
      <c r="AI997" s="61"/>
      <c r="AQ997" s="61"/>
      <c r="AY997" s="61"/>
      <c r="BG997" s="61"/>
      <c r="BO997" s="61"/>
      <c r="BP997" s="16"/>
    </row>
    <row r="998" spans="2:68" ht="12.75" x14ac:dyDescent="0.2">
      <c r="B998" s="241"/>
      <c r="J998" s="16"/>
      <c r="R998" s="16"/>
      <c r="Z998" s="16"/>
      <c r="AI998" s="61"/>
      <c r="AQ998" s="61"/>
      <c r="AY998" s="61"/>
      <c r="BG998" s="61"/>
      <c r="BO998" s="61"/>
      <c r="BP998" s="16"/>
    </row>
    <row r="999" spans="2:68" ht="12.75" x14ac:dyDescent="0.2">
      <c r="B999" s="241"/>
      <c r="J999" s="16"/>
      <c r="R999" s="16"/>
      <c r="Z999" s="16"/>
      <c r="AI999" s="61"/>
      <c r="AQ999" s="61"/>
      <c r="AY999" s="61"/>
      <c r="BG999" s="61"/>
      <c r="BO999" s="61"/>
      <c r="BP999" s="16"/>
    </row>
    <row r="1000" spans="2:68" ht="12.75" x14ac:dyDescent="0.2">
      <c r="B1000" s="241"/>
      <c r="J1000" s="16"/>
      <c r="R1000" s="16"/>
      <c r="Z1000" s="16"/>
      <c r="AI1000" s="61"/>
      <c r="AQ1000" s="61"/>
      <c r="AY1000" s="61"/>
      <c r="BG1000" s="61"/>
      <c r="BO1000" s="61"/>
      <c r="BP1000" s="16"/>
    </row>
  </sheetData>
  <mergeCells count="15">
    <mergeCell ref="A1:B1"/>
    <mergeCell ref="C2:J2"/>
    <mergeCell ref="K2:R2"/>
    <mergeCell ref="AA2:AH2"/>
    <mergeCell ref="A49:B49"/>
    <mergeCell ref="A40:B40"/>
    <mergeCell ref="BG2:BN2"/>
    <mergeCell ref="BO2:BP2"/>
    <mergeCell ref="AY2:BF2"/>
    <mergeCell ref="A50:A51"/>
    <mergeCell ref="A55:B55"/>
    <mergeCell ref="AY49:AZ49"/>
    <mergeCell ref="S2:Z2"/>
    <mergeCell ref="AI2:AP2"/>
    <mergeCell ref="AQ2:AX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Q1000"/>
  <sheetViews>
    <sheetView workbookViewId="0">
      <pane xSplit="2" ySplit="3" topLeftCell="AJ4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defaultColWidth="14.42578125" defaultRowHeight="15.75" customHeight="1" x14ac:dyDescent="0.2"/>
  <sheetData>
    <row r="1" spans="1:68" ht="15.75" customHeight="1" x14ac:dyDescent="0.2">
      <c r="A1" s="902" t="s">
        <v>0</v>
      </c>
      <c r="B1" s="856"/>
      <c r="C1" s="402"/>
      <c r="D1" s="401"/>
      <c r="E1" s="401"/>
      <c r="F1" s="401"/>
      <c r="G1" s="401"/>
      <c r="H1" s="401"/>
      <c r="I1" s="401"/>
      <c r="J1" s="403"/>
      <c r="K1" s="401"/>
      <c r="L1" s="401"/>
      <c r="M1" s="401"/>
      <c r="N1" s="401"/>
      <c r="O1" s="401"/>
      <c r="P1" s="401"/>
      <c r="Q1" s="401"/>
      <c r="R1" s="404"/>
      <c r="S1" s="405"/>
      <c r="T1" s="405"/>
      <c r="U1" s="405"/>
      <c r="V1" s="405"/>
      <c r="W1" s="405"/>
      <c r="X1" s="405"/>
      <c r="Y1" s="405"/>
      <c r="Z1" s="406"/>
      <c r="AA1" s="401"/>
      <c r="AB1" s="401"/>
      <c r="AC1" s="401"/>
      <c r="AD1" s="401"/>
      <c r="AE1" s="401"/>
      <c r="AF1" s="401"/>
      <c r="AG1" s="401"/>
      <c r="AH1" s="404"/>
      <c r="AI1" s="405"/>
      <c r="AJ1" s="405"/>
      <c r="AK1" s="405"/>
      <c r="AL1" s="405"/>
      <c r="AM1" s="405"/>
      <c r="AN1" s="405"/>
      <c r="AO1" s="405"/>
      <c r="AP1" s="406"/>
      <c r="AQ1" s="401"/>
      <c r="AR1" s="401"/>
      <c r="AS1" s="401"/>
      <c r="AT1" s="401"/>
      <c r="AU1" s="401"/>
      <c r="AV1" s="401"/>
      <c r="AW1" s="401"/>
      <c r="AX1" s="404"/>
      <c r="AY1" s="405"/>
      <c r="AZ1" s="405"/>
      <c r="BA1" s="405"/>
      <c r="BB1" s="405"/>
      <c r="BC1" s="405"/>
      <c r="BD1" s="405"/>
      <c r="BE1" s="405"/>
      <c r="BF1" s="406"/>
      <c r="BG1" s="401"/>
      <c r="BH1" s="401"/>
      <c r="BI1" s="401"/>
      <c r="BJ1" s="401"/>
      <c r="BK1" s="402"/>
      <c r="BL1" s="402"/>
      <c r="BM1" s="402"/>
      <c r="BN1" s="403"/>
      <c r="BO1" s="405"/>
      <c r="BP1" s="406"/>
    </row>
    <row r="2" spans="1:68" ht="15.75" customHeight="1" x14ac:dyDescent="0.2">
      <c r="A2" s="407"/>
      <c r="B2" s="408"/>
      <c r="C2" s="899" t="s">
        <v>1</v>
      </c>
      <c r="D2" s="868"/>
      <c r="E2" s="868"/>
      <c r="F2" s="868"/>
      <c r="G2" s="868"/>
      <c r="H2" s="868"/>
      <c r="I2" s="868"/>
      <c r="J2" s="880"/>
      <c r="K2" s="899" t="s">
        <v>66</v>
      </c>
      <c r="L2" s="868"/>
      <c r="M2" s="868"/>
      <c r="N2" s="868"/>
      <c r="O2" s="868"/>
      <c r="P2" s="868"/>
      <c r="Q2" s="868"/>
      <c r="R2" s="868"/>
      <c r="S2" s="899" t="s">
        <v>11</v>
      </c>
      <c r="T2" s="868"/>
      <c r="U2" s="868"/>
      <c r="V2" s="868"/>
      <c r="W2" s="868"/>
      <c r="X2" s="868"/>
      <c r="Y2" s="868"/>
      <c r="Z2" s="880"/>
      <c r="AA2" s="899" t="s">
        <v>13</v>
      </c>
      <c r="AB2" s="868"/>
      <c r="AC2" s="868"/>
      <c r="AD2" s="868"/>
      <c r="AE2" s="868"/>
      <c r="AF2" s="868"/>
      <c r="AG2" s="868"/>
      <c r="AH2" s="868"/>
      <c r="AI2" s="899" t="s">
        <v>17</v>
      </c>
      <c r="AJ2" s="868"/>
      <c r="AK2" s="868"/>
      <c r="AL2" s="868"/>
      <c r="AM2" s="868"/>
      <c r="AN2" s="868"/>
      <c r="AO2" s="868"/>
      <c r="AP2" s="880"/>
      <c r="AQ2" s="899" t="s">
        <v>19</v>
      </c>
      <c r="AR2" s="868"/>
      <c r="AS2" s="868"/>
      <c r="AT2" s="868"/>
      <c r="AU2" s="868"/>
      <c r="AV2" s="868"/>
      <c r="AW2" s="868"/>
      <c r="AX2" s="868"/>
      <c r="AY2" s="899" t="s">
        <v>3</v>
      </c>
      <c r="AZ2" s="868"/>
      <c r="BA2" s="868"/>
      <c r="BB2" s="868"/>
      <c r="BC2" s="868"/>
      <c r="BD2" s="868"/>
      <c r="BE2" s="868"/>
      <c r="BF2" s="880"/>
      <c r="BG2" s="899" t="s">
        <v>20</v>
      </c>
      <c r="BH2" s="868"/>
      <c r="BI2" s="868"/>
      <c r="BJ2" s="868"/>
      <c r="BK2" s="868"/>
      <c r="BL2" s="868"/>
      <c r="BM2" s="868"/>
      <c r="BN2" s="868"/>
      <c r="BO2" s="899" t="s">
        <v>148</v>
      </c>
      <c r="BP2" s="880"/>
    </row>
    <row r="3" spans="1:68" ht="15.75" customHeight="1" x14ac:dyDescent="0.2">
      <c r="A3" s="409" t="s">
        <v>4</v>
      </c>
      <c r="B3" s="410" t="s">
        <v>5</v>
      </c>
      <c r="C3" s="307" t="s">
        <v>7</v>
      </c>
      <c r="D3" s="307" t="s">
        <v>23</v>
      </c>
      <c r="E3" s="307" t="s">
        <v>70</v>
      </c>
      <c r="F3" s="307" t="s">
        <v>71</v>
      </c>
      <c r="G3" s="307" t="s">
        <v>8</v>
      </c>
      <c r="H3" s="307" t="s">
        <v>29</v>
      </c>
      <c r="I3" s="307" t="s">
        <v>70</v>
      </c>
      <c r="J3" s="411" t="s">
        <v>71</v>
      </c>
      <c r="K3" s="307" t="s">
        <v>7</v>
      </c>
      <c r="L3" s="307" t="s">
        <v>23</v>
      </c>
      <c r="M3" s="307" t="s">
        <v>70</v>
      </c>
      <c r="N3" s="307" t="s">
        <v>71</v>
      </c>
      <c r="O3" s="307" t="s">
        <v>8</v>
      </c>
      <c r="P3" s="307" t="s">
        <v>29</v>
      </c>
      <c r="Q3" s="307" t="s">
        <v>70</v>
      </c>
      <c r="R3" s="411" t="s">
        <v>71</v>
      </c>
      <c r="S3" s="307" t="s">
        <v>7</v>
      </c>
      <c r="T3" s="307" t="s">
        <v>23</v>
      </c>
      <c r="U3" s="307" t="s">
        <v>70</v>
      </c>
      <c r="V3" s="307" t="s">
        <v>71</v>
      </c>
      <c r="W3" s="307" t="s">
        <v>8</v>
      </c>
      <c r="X3" s="307" t="s">
        <v>29</v>
      </c>
      <c r="Y3" s="307" t="s">
        <v>70</v>
      </c>
      <c r="Z3" s="411" t="s">
        <v>71</v>
      </c>
      <c r="AA3" s="307" t="s">
        <v>7</v>
      </c>
      <c r="AB3" s="307" t="s">
        <v>23</v>
      </c>
      <c r="AC3" s="307" t="s">
        <v>70</v>
      </c>
      <c r="AD3" s="307" t="s">
        <v>71</v>
      </c>
      <c r="AE3" s="307" t="s">
        <v>8</v>
      </c>
      <c r="AF3" s="307" t="s">
        <v>29</v>
      </c>
      <c r="AG3" s="307" t="s">
        <v>70</v>
      </c>
      <c r="AH3" s="411" t="s">
        <v>71</v>
      </c>
      <c r="AI3" s="307" t="s">
        <v>7</v>
      </c>
      <c r="AJ3" s="307" t="s">
        <v>23</v>
      </c>
      <c r="AK3" s="307" t="s">
        <v>70</v>
      </c>
      <c r="AL3" s="307" t="s">
        <v>71</v>
      </c>
      <c r="AM3" s="307" t="s">
        <v>8</v>
      </c>
      <c r="AN3" s="307" t="s">
        <v>29</v>
      </c>
      <c r="AO3" s="307" t="s">
        <v>70</v>
      </c>
      <c r="AP3" s="411" t="s">
        <v>71</v>
      </c>
      <c r="AQ3" s="307" t="s">
        <v>7</v>
      </c>
      <c r="AR3" s="307" t="s">
        <v>23</v>
      </c>
      <c r="AS3" s="307" t="s">
        <v>70</v>
      </c>
      <c r="AT3" s="307" t="s">
        <v>71</v>
      </c>
      <c r="AU3" s="307" t="s">
        <v>8</v>
      </c>
      <c r="AV3" s="307" t="s">
        <v>29</v>
      </c>
      <c r="AW3" s="307" t="s">
        <v>70</v>
      </c>
      <c r="AX3" s="411" t="s">
        <v>71</v>
      </c>
      <c r="AY3" s="307" t="s">
        <v>7</v>
      </c>
      <c r="AZ3" s="307" t="s">
        <v>23</v>
      </c>
      <c r="BA3" s="307" t="s">
        <v>70</v>
      </c>
      <c r="BB3" s="307" t="s">
        <v>71</v>
      </c>
      <c r="BC3" s="307" t="s">
        <v>8</v>
      </c>
      <c r="BD3" s="307" t="s">
        <v>29</v>
      </c>
      <c r="BE3" s="307" t="s">
        <v>70</v>
      </c>
      <c r="BF3" s="411" t="s">
        <v>71</v>
      </c>
      <c r="BG3" s="307" t="s">
        <v>7</v>
      </c>
      <c r="BH3" s="307" t="s">
        <v>23</v>
      </c>
      <c r="BI3" s="307" t="s">
        <v>70</v>
      </c>
      <c r="BJ3" s="307" t="s">
        <v>71</v>
      </c>
      <c r="BK3" s="307" t="s">
        <v>8</v>
      </c>
      <c r="BL3" s="307" t="s">
        <v>29</v>
      </c>
      <c r="BM3" s="307" t="s">
        <v>70</v>
      </c>
      <c r="BN3" s="411" t="s">
        <v>71</v>
      </c>
      <c r="BO3" s="307" t="s">
        <v>106</v>
      </c>
      <c r="BP3" s="411" t="s">
        <v>109</v>
      </c>
    </row>
    <row r="4" spans="1:68" ht="15.75" customHeight="1" x14ac:dyDescent="0.2">
      <c r="A4" s="412" t="s">
        <v>151</v>
      </c>
      <c r="B4" s="413" t="s">
        <v>152</v>
      </c>
      <c r="C4" s="414">
        <v>96.207584299999994</v>
      </c>
      <c r="D4" s="414">
        <v>94.449450819999996</v>
      </c>
      <c r="E4" s="415"/>
      <c r="F4" s="415"/>
      <c r="G4" s="414">
        <v>93.502200189999996</v>
      </c>
      <c r="H4" s="414">
        <v>93.628929040000003</v>
      </c>
      <c r="I4" s="415"/>
      <c r="J4" s="416"/>
      <c r="K4" s="414">
        <v>94.378150919999996</v>
      </c>
      <c r="L4" s="414">
        <v>100.41606849999999</v>
      </c>
      <c r="M4" s="415"/>
      <c r="N4" s="415"/>
      <c r="O4" s="414">
        <v>92.218385609999999</v>
      </c>
      <c r="P4" s="414">
        <v>93.667288330000005</v>
      </c>
      <c r="Q4" s="415"/>
      <c r="R4" s="416"/>
      <c r="S4" s="414">
        <v>95.927840180000004</v>
      </c>
      <c r="T4" s="414">
        <v>93.289576080000003</v>
      </c>
      <c r="U4" s="415"/>
      <c r="V4" s="415"/>
      <c r="W4" s="414">
        <v>96.394128260000002</v>
      </c>
      <c r="X4" s="414">
        <v>95.021246430000005</v>
      </c>
      <c r="Y4" s="415"/>
      <c r="Z4" s="416"/>
      <c r="AA4" s="414">
        <v>92.294213150000004</v>
      </c>
      <c r="AB4" s="414">
        <v>89.70053566</v>
      </c>
      <c r="AC4" s="415"/>
      <c r="AD4" s="415"/>
      <c r="AE4" s="414">
        <v>100.656341</v>
      </c>
      <c r="AF4" s="414">
        <v>90.837895549999999</v>
      </c>
      <c r="AG4" s="415"/>
      <c r="AH4" s="416"/>
      <c r="AI4" s="414">
        <v>89.616156320000002</v>
      </c>
      <c r="AJ4" s="414">
        <v>90.43197155</v>
      </c>
      <c r="AK4" s="415"/>
      <c r="AL4" s="415"/>
      <c r="AM4" s="414">
        <v>94.701846739999993</v>
      </c>
      <c r="AN4" s="414">
        <v>87.251065710000006</v>
      </c>
      <c r="AO4" s="415"/>
      <c r="AP4" s="416"/>
      <c r="AQ4" s="414">
        <v>90.392894979999994</v>
      </c>
      <c r="AR4" s="414">
        <v>92.221161850000001</v>
      </c>
      <c r="AS4" s="415"/>
      <c r="AT4" s="415"/>
      <c r="AU4" s="414">
        <v>98.208731959999994</v>
      </c>
      <c r="AV4" s="414">
        <v>97.564538350000007</v>
      </c>
      <c r="AW4" s="415"/>
      <c r="AX4" s="416"/>
      <c r="AY4" s="414">
        <v>96.354503980000004</v>
      </c>
      <c r="AZ4" s="414">
        <v>93.809020160000003</v>
      </c>
      <c r="BA4" s="415"/>
      <c r="BB4" s="415"/>
      <c r="BC4" s="414">
        <v>91.563157750000002</v>
      </c>
      <c r="BD4" s="414">
        <v>90.591324689999993</v>
      </c>
      <c r="BE4" s="415"/>
      <c r="BF4" s="416"/>
      <c r="BG4" s="414">
        <v>95.80553784</v>
      </c>
      <c r="BH4" s="414">
        <v>94.06475039</v>
      </c>
      <c r="BI4" s="415"/>
      <c r="BJ4" s="415"/>
      <c r="BK4" s="414">
        <v>96.00261089</v>
      </c>
      <c r="BL4" s="414">
        <v>89.013981909999998</v>
      </c>
      <c r="BM4" s="415"/>
      <c r="BN4" s="416"/>
      <c r="BO4" s="414">
        <v>92.565626499999993</v>
      </c>
      <c r="BP4" s="417">
        <v>93.123745979999995</v>
      </c>
    </row>
    <row r="5" spans="1:68" ht="15.75" customHeight="1" x14ac:dyDescent="0.2">
      <c r="A5" s="412" t="s">
        <v>153</v>
      </c>
      <c r="B5" s="413" t="s">
        <v>152</v>
      </c>
      <c r="C5" s="414">
        <v>105.69995590000001</v>
      </c>
      <c r="D5" s="414">
        <v>104.6551829</v>
      </c>
      <c r="E5" s="415"/>
      <c r="F5" s="415"/>
      <c r="G5" s="414">
        <v>104.0526117</v>
      </c>
      <c r="H5" s="414">
        <v>104.7209936</v>
      </c>
      <c r="I5" s="415"/>
      <c r="J5" s="416"/>
      <c r="K5" s="414">
        <v>107.0261783</v>
      </c>
      <c r="L5" s="414">
        <v>105.4322459</v>
      </c>
      <c r="M5" s="415"/>
      <c r="N5" s="415"/>
      <c r="O5" s="414">
        <v>105.0474256</v>
      </c>
      <c r="P5" s="414">
        <v>106.19744350000001</v>
      </c>
      <c r="Q5" s="415"/>
      <c r="R5" s="416"/>
      <c r="S5" s="414">
        <v>104.4235298</v>
      </c>
      <c r="T5" s="414">
        <v>106.52059250000001</v>
      </c>
      <c r="U5" s="415"/>
      <c r="V5" s="415"/>
      <c r="W5" s="414">
        <v>106.5959438</v>
      </c>
      <c r="X5" s="414">
        <v>105.1444666</v>
      </c>
      <c r="Y5" s="415"/>
      <c r="Z5" s="416"/>
      <c r="AA5" s="414">
        <v>106.70701409999999</v>
      </c>
      <c r="AB5" s="414">
        <v>102.455443</v>
      </c>
      <c r="AC5" s="415"/>
      <c r="AD5" s="415"/>
      <c r="AE5" s="414">
        <v>105.491005</v>
      </c>
      <c r="AF5" s="414">
        <v>103.7725191</v>
      </c>
      <c r="AG5" s="415"/>
      <c r="AH5" s="416"/>
      <c r="AI5" s="414">
        <v>97.606899049999996</v>
      </c>
      <c r="AJ5" s="414">
        <v>102.088137</v>
      </c>
      <c r="AK5" s="415"/>
      <c r="AL5" s="415"/>
      <c r="AM5" s="414">
        <v>102.83945</v>
      </c>
      <c r="AN5" s="414">
        <v>99.418709460000002</v>
      </c>
      <c r="AO5" s="415"/>
      <c r="AP5" s="416"/>
      <c r="AQ5" s="414">
        <v>105.4763301</v>
      </c>
      <c r="AR5" s="414">
        <v>106.2954045</v>
      </c>
      <c r="AS5" s="415"/>
      <c r="AT5" s="415"/>
      <c r="AU5" s="414">
        <v>105.8302243</v>
      </c>
      <c r="AV5" s="414">
        <v>105.3323717</v>
      </c>
      <c r="AW5" s="415"/>
      <c r="AX5" s="416"/>
      <c r="AY5" s="414">
        <v>107.6682897</v>
      </c>
      <c r="AZ5" s="414">
        <v>105.536524</v>
      </c>
      <c r="BA5" s="415"/>
      <c r="BB5" s="415"/>
      <c r="BC5" s="414">
        <v>104.6364935</v>
      </c>
      <c r="BD5" s="414">
        <v>102.6641125</v>
      </c>
      <c r="BE5" s="415"/>
      <c r="BF5" s="416"/>
      <c r="BG5" s="414">
        <v>106.54801089999999</v>
      </c>
      <c r="BH5" s="414">
        <v>105.3146766</v>
      </c>
      <c r="BI5" s="415"/>
      <c r="BJ5" s="415"/>
      <c r="BK5" s="414">
        <v>104.5256632</v>
      </c>
      <c r="BL5" s="414">
        <v>103.6260463</v>
      </c>
      <c r="BM5" s="415"/>
      <c r="BN5" s="416"/>
      <c r="BO5" s="414">
        <v>110.5187993</v>
      </c>
      <c r="BP5" s="417">
        <v>107.753586</v>
      </c>
    </row>
    <row r="6" spans="1:68" ht="15.75" customHeight="1" x14ac:dyDescent="0.2">
      <c r="A6" s="412" t="s">
        <v>154</v>
      </c>
      <c r="B6" s="418" t="s">
        <v>152</v>
      </c>
      <c r="C6" s="414">
        <v>99.381720180000002</v>
      </c>
      <c r="D6" s="414">
        <v>101.8300899</v>
      </c>
      <c r="E6" s="415"/>
      <c r="F6" s="415"/>
      <c r="G6" s="414">
        <v>99.511466589999998</v>
      </c>
      <c r="H6" s="414">
        <v>102.1006051</v>
      </c>
      <c r="I6" s="415"/>
      <c r="J6" s="416"/>
      <c r="K6" s="414">
        <v>101.8984378</v>
      </c>
      <c r="L6" s="414">
        <v>100.74873839999999</v>
      </c>
      <c r="M6" s="415"/>
      <c r="N6" s="415"/>
      <c r="O6" s="414">
        <v>100.4406475</v>
      </c>
      <c r="P6" s="414">
        <v>101.843872</v>
      </c>
      <c r="Q6" s="415"/>
      <c r="R6" s="416"/>
      <c r="S6" s="414">
        <v>100.3589882</v>
      </c>
      <c r="T6" s="414">
        <v>102.4593948</v>
      </c>
      <c r="U6" s="415"/>
      <c r="V6" s="415"/>
      <c r="W6" s="414">
        <v>100.0952599</v>
      </c>
      <c r="X6" s="414">
        <v>101.8937877</v>
      </c>
      <c r="Y6" s="415"/>
      <c r="Z6" s="416"/>
      <c r="AA6" s="414">
        <v>99.989963630000005</v>
      </c>
      <c r="AB6" s="414">
        <v>101.7134934</v>
      </c>
      <c r="AC6" s="415"/>
      <c r="AD6" s="415"/>
      <c r="AE6" s="414">
        <v>99.669968679999997</v>
      </c>
      <c r="AF6" s="414">
        <v>101.7553352</v>
      </c>
      <c r="AG6" s="415"/>
      <c r="AH6" s="416"/>
      <c r="AI6" s="414">
        <v>94.582742830000001</v>
      </c>
      <c r="AJ6" s="414">
        <v>95.060552659999999</v>
      </c>
      <c r="AK6" s="415"/>
      <c r="AL6" s="415"/>
      <c r="AM6" s="414">
        <v>95.220809090000003</v>
      </c>
      <c r="AN6" s="414">
        <v>94.839551639999996</v>
      </c>
      <c r="AO6" s="415"/>
      <c r="AP6" s="416"/>
      <c r="AQ6" s="414">
        <v>102.6859912</v>
      </c>
      <c r="AR6" s="414">
        <v>100.7019815</v>
      </c>
      <c r="AS6" s="415"/>
      <c r="AT6" s="415"/>
      <c r="AU6" s="414">
        <v>101.1091143</v>
      </c>
      <c r="AV6" s="414">
        <v>102.7622574</v>
      </c>
      <c r="AW6" s="415"/>
      <c r="AX6" s="416"/>
      <c r="AY6" s="414">
        <v>101.36126590000001</v>
      </c>
      <c r="AZ6" s="414">
        <v>101.25820830000001</v>
      </c>
      <c r="BA6" s="415"/>
      <c r="BB6" s="415"/>
      <c r="BC6" s="414">
        <v>98.90048256</v>
      </c>
      <c r="BD6" s="414">
        <v>100.71612</v>
      </c>
      <c r="BE6" s="415"/>
      <c r="BF6" s="416"/>
      <c r="BG6" s="414">
        <v>100.0254747</v>
      </c>
      <c r="BH6" s="414">
        <v>100.8166021</v>
      </c>
      <c r="BI6" s="415"/>
      <c r="BJ6" s="415"/>
      <c r="BK6" s="414">
        <v>102.08982109999999</v>
      </c>
      <c r="BL6" s="414">
        <v>103.3702773</v>
      </c>
      <c r="BM6" s="415"/>
      <c r="BN6" s="416"/>
      <c r="BO6" s="414">
        <v>108.2599089</v>
      </c>
      <c r="BP6" s="417">
        <v>108.75385110000001</v>
      </c>
    </row>
    <row r="7" spans="1:68" ht="15.75" customHeight="1" x14ac:dyDescent="0.2">
      <c r="A7" s="419" t="s">
        <v>110</v>
      </c>
      <c r="B7" s="420">
        <v>1.0981840810166199E-3</v>
      </c>
      <c r="C7" s="421">
        <v>1.5030919999999999E-3</v>
      </c>
      <c r="D7" s="421">
        <v>2.0375857359999998E-3</v>
      </c>
      <c r="E7" s="422">
        <v>1.770338868E-3</v>
      </c>
      <c r="F7" s="422">
        <v>3.7794414519999998E-4</v>
      </c>
      <c r="G7" s="421">
        <v>2.4763768419999999E-2</v>
      </c>
      <c r="H7" s="421">
        <v>3.1380872910000003E-2</v>
      </c>
      <c r="I7" s="422">
        <v>2.8072320670000001E-2</v>
      </c>
      <c r="J7" s="423">
        <v>4.678999457E-3</v>
      </c>
      <c r="K7" s="421">
        <v>1.8222747389999999E-2</v>
      </c>
      <c r="L7" s="421">
        <v>1.858034812E-2</v>
      </c>
      <c r="M7" s="422">
        <v>1.8401547760000001E-2</v>
      </c>
      <c r="N7" s="422">
        <v>2.5286190110000001E-4</v>
      </c>
      <c r="O7" s="421">
        <v>3.7644184150000003E-2</v>
      </c>
      <c r="P7" s="421">
        <v>3.3442239540000002E-2</v>
      </c>
      <c r="Q7" s="422">
        <v>3.5543211849999999E-2</v>
      </c>
      <c r="R7" s="423">
        <v>2.9712235279999999E-3</v>
      </c>
      <c r="S7" s="421">
        <v>4.629756912E-2</v>
      </c>
      <c r="T7" s="421">
        <v>4.7741086779999997E-2</v>
      </c>
      <c r="U7" s="422">
        <v>4.7019327950000002E-2</v>
      </c>
      <c r="V7" s="422">
        <v>1.020721126E-3</v>
      </c>
      <c r="W7" s="421">
        <v>9.9371478489999998E-2</v>
      </c>
      <c r="X7" s="421">
        <v>9.2242818259999998E-2</v>
      </c>
      <c r="Y7" s="422">
        <v>9.5807148379999998E-2</v>
      </c>
      <c r="Z7" s="423">
        <v>5.0407239890000004E-3</v>
      </c>
      <c r="AA7" s="421">
        <v>5.8273307429999997E-2</v>
      </c>
      <c r="AB7" s="421">
        <v>6.0907742670000001E-2</v>
      </c>
      <c r="AC7" s="422">
        <v>5.9590525050000002E-2</v>
      </c>
      <c r="AD7" s="422">
        <v>1.862827023E-3</v>
      </c>
      <c r="AE7" s="421">
        <v>0.17216285719999999</v>
      </c>
      <c r="AF7" s="421">
        <v>0.17033480170000001</v>
      </c>
      <c r="AG7" s="422">
        <v>0.1712488295</v>
      </c>
      <c r="AH7" s="423">
        <v>1.2926304400000001E-3</v>
      </c>
      <c r="AI7" s="424" t="s">
        <v>12</v>
      </c>
      <c r="AJ7" s="424" t="s">
        <v>12</v>
      </c>
      <c r="AK7" s="424" t="s">
        <v>181</v>
      </c>
      <c r="AL7" s="424" t="s">
        <v>181</v>
      </c>
      <c r="AM7" s="421">
        <v>6.2036108910000004E-3</v>
      </c>
      <c r="AN7" s="421">
        <v>1.084630411E-2</v>
      </c>
      <c r="AO7" s="422">
        <v>8.5249575009999998E-3</v>
      </c>
      <c r="AP7" s="423">
        <v>3.2828798579999999E-3</v>
      </c>
      <c r="AQ7" s="421">
        <v>4.0600661670000003E-2</v>
      </c>
      <c r="AR7" s="421">
        <v>4.4415709130000001E-2</v>
      </c>
      <c r="AS7" s="422">
        <v>4.2508185400000002E-2</v>
      </c>
      <c r="AT7" s="422">
        <v>2.69764593E-3</v>
      </c>
      <c r="AU7" s="421">
        <v>0.12746822760000001</v>
      </c>
      <c r="AV7" s="421">
        <v>0.1208646494</v>
      </c>
      <c r="AW7" s="422">
        <v>0.1241664385</v>
      </c>
      <c r="AX7" s="423">
        <v>4.6694349250000003E-3</v>
      </c>
      <c r="AY7" s="421">
        <v>2.4941882929999999E-2</v>
      </c>
      <c r="AZ7" s="421">
        <v>2.3373586299999999E-2</v>
      </c>
      <c r="BA7" s="422">
        <v>2.4157734619999999E-2</v>
      </c>
      <c r="BB7" s="422">
        <v>1.1089531819999999E-3</v>
      </c>
      <c r="BC7" s="421">
        <v>6.5028705990000005E-2</v>
      </c>
      <c r="BD7" s="421">
        <v>6.6770444570000004E-2</v>
      </c>
      <c r="BE7" s="422">
        <v>6.5899575279999997E-2</v>
      </c>
      <c r="BF7" s="423">
        <v>1.231595161E-3</v>
      </c>
      <c r="BG7" s="421">
        <v>1.5994190629999998E-2</v>
      </c>
      <c r="BH7" s="421">
        <v>1.6292719050000001E-2</v>
      </c>
      <c r="BI7" s="422">
        <v>1.6143454840000002E-2</v>
      </c>
      <c r="BJ7" s="422">
        <v>2.110914702E-4</v>
      </c>
      <c r="BK7" s="421">
        <v>5.5997478820000002E-2</v>
      </c>
      <c r="BL7" s="421">
        <v>6.675372685E-2</v>
      </c>
      <c r="BM7" s="422">
        <v>6.1375602840000001E-2</v>
      </c>
      <c r="BN7" s="423">
        <v>7.6058159219999999E-3</v>
      </c>
      <c r="BO7" s="424" t="s">
        <v>12</v>
      </c>
      <c r="BP7" s="425" t="s">
        <v>12</v>
      </c>
    </row>
    <row r="8" spans="1:68" ht="15.75" customHeight="1" x14ac:dyDescent="0.2">
      <c r="A8" s="419" t="s">
        <v>111</v>
      </c>
      <c r="B8" s="420">
        <v>7.9796625954360149E-3</v>
      </c>
      <c r="C8" s="424" t="s">
        <v>12</v>
      </c>
      <c r="D8" s="424" t="s">
        <v>12</v>
      </c>
      <c r="E8" s="424" t="s">
        <v>181</v>
      </c>
      <c r="F8" s="424" t="s">
        <v>181</v>
      </c>
      <c r="G8" s="424" t="s">
        <v>12</v>
      </c>
      <c r="H8" s="424" t="s">
        <v>12</v>
      </c>
      <c r="I8" s="424" t="s">
        <v>181</v>
      </c>
      <c r="J8" s="425" t="s">
        <v>181</v>
      </c>
      <c r="K8" s="424" t="s">
        <v>12</v>
      </c>
      <c r="L8" s="424" t="s">
        <v>12</v>
      </c>
      <c r="M8" s="424" t="s">
        <v>181</v>
      </c>
      <c r="N8" s="424" t="s">
        <v>181</v>
      </c>
      <c r="O8" s="424" t="s">
        <v>12</v>
      </c>
      <c r="P8" s="424" t="s">
        <v>12</v>
      </c>
      <c r="Q8" s="424" t="s">
        <v>181</v>
      </c>
      <c r="R8" s="425" t="s">
        <v>181</v>
      </c>
      <c r="S8" s="424" t="s">
        <v>12</v>
      </c>
      <c r="T8" s="424" t="s">
        <v>12</v>
      </c>
      <c r="U8" s="424" t="s">
        <v>181</v>
      </c>
      <c r="V8" s="424" t="s">
        <v>181</v>
      </c>
      <c r="W8" s="424" t="s">
        <v>12</v>
      </c>
      <c r="X8" s="424" t="s">
        <v>12</v>
      </c>
      <c r="Y8" s="424" t="s">
        <v>181</v>
      </c>
      <c r="Z8" s="425" t="s">
        <v>181</v>
      </c>
      <c r="AA8" s="424" t="s">
        <v>12</v>
      </c>
      <c r="AB8" s="424" t="s">
        <v>12</v>
      </c>
      <c r="AC8" s="424" t="s">
        <v>181</v>
      </c>
      <c r="AD8" s="424" t="s">
        <v>181</v>
      </c>
      <c r="AE8" s="424" t="s">
        <v>12</v>
      </c>
      <c r="AF8" s="424" t="s">
        <v>12</v>
      </c>
      <c r="AG8" s="424" t="s">
        <v>181</v>
      </c>
      <c r="AH8" s="425" t="s">
        <v>181</v>
      </c>
      <c r="AI8" s="421">
        <v>2.765911796E-2</v>
      </c>
      <c r="AJ8" s="421">
        <v>2.0293739469999999E-2</v>
      </c>
      <c r="AK8" s="422">
        <v>2.3976428720000002E-2</v>
      </c>
      <c r="AL8" s="422">
        <v>5.2081090760000004E-3</v>
      </c>
      <c r="AM8" s="421">
        <v>3.1106800140000002E-2</v>
      </c>
      <c r="AN8" s="421">
        <v>2.648162846E-2</v>
      </c>
      <c r="AO8" s="422">
        <v>2.8794214299999999E-2</v>
      </c>
      <c r="AP8" s="423">
        <v>3.2704902589999999E-3</v>
      </c>
      <c r="AQ8" s="421">
        <v>8.3906645570000007E-3</v>
      </c>
      <c r="AR8" s="424" t="s">
        <v>12</v>
      </c>
      <c r="AS8" s="422">
        <v>8.3906645570000007E-3</v>
      </c>
      <c r="AT8" s="424" t="s">
        <v>181</v>
      </c>
      <c r="AU8" s="424" t="s">
        <v>12</v>
      </c>
      <c r="AV8" s="424" t="s">
        <v>12</v>
      </c>
      <c r="AW8" s="424" t="s">
        <v>181</v>
      </c>
      <c r="AX8" s="425" t="s">
        <v>181</v>
      </c>
      <c r="AY8" s="424" t="s">
        <v>12</v>
      </c>
      <c r="AZ8" s="424" t="s">
        <v>12</v>
      </c>
      <c r="BA8" s="424" t="s">
        <v>181</v>
      </c>
      <c r="BB8" s="424" t="s">
        <v>181</v>
      </c>
      <c r="BC8" s="421">
        <v>9.0076357730000008E-3</v>
      </c>
      <c r="BD8" s="421">
        <v>9.5811827329999998E-3</v>
      </c>
      <c r="BE8" s="422">
        <v>9.2944092529999994E-3</v>
      </c>
      <c r="BF8" s="423">
        <v>4.0555894470000001E-4</v>
      </c>
      <c r="BG8" s="424" t="s">
        <v>12</v>
      </c>
      <c r="BH8" s="424" t="s">
        <v>12</v>
      </c>
      <c r="BI8" s="424" t="s">
        <v>181</v>
      </c>
      <c r="BJ8" s="424" t="s">
        <v>181</v>
      </c>
      <c r="BK8" s="424" t="s">
        <v>12</v>
      </c>
      <c r="BL8" s="421">
        <v>8.2300764169999999E-3</v>
      </c>
      <c r="BM8" s="422">
        <v>8.2300764169999999E-3</v>
      </c>
      <c r="BN8" s="425" t="s">
        <v>181</v>
      </c>
      <c r="BO8" s="424" t="s">
        <v>12</v>
      </c>
      <c r="BP8" s="425" t="s">
        <v>12</v>
      </c>
    </row>
    <row r="9" spans="1:68" ht="15.75" customHeight="1" x14ac:dyDescent="0.2">
      <c r="A9" s="419" t="s">
        <v>112</v>
      </c>
      <c r="B9" s="420">
        <v>1.6119448456255358E-2</v>
      </c>
      <c r="C9" s="421">
        <v>3.9252572030000002E-2</v>
      </c>
      <c r="D9" s="421">
        <v>2.033047105E-2</v>
      </c>
      <c r="E9" s="422">
        <v>2.9791521540000001E-2</v>
      </c>
      <c r="F9" s="422">
        <v>1.3379945920000001E-2</v>
      </c>
      <c r="G9" s="424" t="s">
        <v>12</v>
      </c>
      <c r="H9" s="424" t="s">
        <v>12</v>
      </c>
      <c r="I9" s="424" t="s">
        <v>181</v>
      </c>
      <c r="J9" s="425" t="s">
        <v>181</v>
      </c>
      <c r="K9" s="424" t="s">
        <v>12</v>
      </c>
      <c r="L9" s="424" t="s">
        <v>12</v>
      </c>
      <c r="M9" s="424" t="s">
        <v>181</v>
      </c>
      <c r="N9" s="424" t="s">
        <v>181</v>
      </c>
      <c r="O9" s="424" t="s">
        <v>12</v>
      </c>
      <c r="P9" s="424" t="s">
        <v>12</v>
      </c>
      <c r="Q9" s="424" t="s">
        <v>181</v>
      </c>
      <c r="R9" s="425" t="s">
        <v>181</v>
      </c>
      <c r="S9" s="424" t="s">
        <v>12</v>
      </c>
      <c r="T9" s="424" t="s">
        <v>12</v>
      </c>
      <c r="U9" s="424" t="s">
        <v>181</v>
      </c>
      <c r="V9" s="424" t="s">
        <v>181</v>
      </c>
      <c r="W9" s="421">
        <v>6.3314778439999997E-2</v>
      </c>
      <c r="X9" s="421">
        <v>3.070011848E-2</v>
      </c>
      <c r="Y9" s="422">
        <v>4.7007448459999997E-2</v>
      </c>
      <c r="Z9" s="423">
        <v>2.306204722E-2</v>
      </c>
      <c r="AA9" s="424" t="s">
        <v>12</v>
      </c>
      <c r="AB9" s="424" t="s">
        <v>12</v>
      </c>
      <c r="AC9" s="424" t="s">
        <v>181</v>
      </c>
      <c r="AD9" s="424" t="s">
        <v>181</v>
      </c>
      <c r="AE9" s="424" t="s">
        <v>12</v>
      </c>
      <c r="AF9" s="424" t="s">
        <v>12</v>
      </c>
      <c r="AG9" s="424" t="s">
        <v>181</v>
      </c>
      <c r="AH9" s="425" t="s">
        <v>181</v>
      </c>
      <c r="AI9" s="424" t="s">
        <v>12</v>
      </c>
      <c r="AJ9" s="424" t="s">
        <v>12</v>
      </c>
      <c r="AK9" s="424" t="s">
        <v>181</v>
      </c>
      <c r="AL9" s="424" t="s">
        <v>181</v>
      </c>
      <c r="AM9" s="424" t="s">
        <v>12</v>
      </c>
      <c r="AN9" s="424" t="s">
        <v>12</v>
      </c>
      <c r="AO9" s="424" t="s">
        <v>181</v>
      </c>
      <c r="AP9" s="425" t="s">
        <v>181</v>
      </c>
      <c r="AQ9" s="421">
        <v>7.2761133140000003E-2</v>
      </c>
      <c r="AR9" s="421">
        <v>3.7823752549999999E-2</v>
      </c>
      <c r="AS9" s="422">
        <v>5.5292442849999998E-2</v>
      </c>
      <c r="AT9" s="422">
        <v>2.470445873E-2</v>
      </c>
      <c r="AU9" s="421">
        <v>1.8946367320000001E-2</v>
      </c>
      <c r="AV9" s="424" t="s">
        <v>12</v>
      </c>
      <c r="AW9" s="422">
        <v>1.8946367320000001E-2</v>
      </c>
      <c r="AX9" s="425" t="s">
        <v>181</v>
      </c>
      <c r="AY9" s="424" t="s">
        <v>12</v>
      </c>
      <c r="AZ9" s="424" t="s">
        <v>12</v>
      </c>
      <c r="BA9" s="424" t="s">
        <v>181</v>
      </c>
      <c r="BB9" s="424" t="s">
        <v>181</v>
      </c>
      <c r="BC9" s="424" t="s">
        <v>12</v>
      </c>
      <c r="BD9" s="424" t="s">
        <v>12</v>
      </c>
      <c r="BE9" s="424" t="s">
        <v>181</v>
      </c>
      <c r="BF9" s="425" t="s">
        <v>181</v>
      </c>
      <c r="BG9" s="424" t="s">
        <v>12</v>
      </c>
      <c r="BH9" s="424" t="s">
        <v>12</v>
      </c>
      <c r="BI9" s="424" t="s">
        <v>181</v>
      </c>
      <c r="BJ9" s="424" t="s">
        <v>181</v>
      </c>
      <c r="BK9" s="421">
        <v>4.9520754459999997E-2</v>
      </c>
      <c r="BL9" s="421">
        <v>3.2116852850000002E-2</v>
      </c>
      <c r="BM9" s="422">
        <v>4.081880366E-2</v>
      </c>
      <c r="BN9" s="423">
        <v>1.230641685E-2</v>
      </c>
      <c r="BO9" s="424" t="s">
        <v>12</v>
      </c>
      <c r="BP9" s="425" t="s">
        <v>12</v>
      </c>
    </row>
    <row r="10" spans="1:68" ht="15.75" customHeight="1" x14ac:dyDescent="0.2">
      <c r="A10" s="419" t="s">
        <v>113</v>
      </c>
      <c r="B10" s="420">
        <v>2.656711892174131E-4</v>
      </c>
      <c r="C10" s="421">
        <v>3.1402639070000002E-2</v>
      </c>
      <c r="D10" s="421">
        <v>3.0921102329999998E-2</v>
      </c>
      <c r="E10" s="422">
        <v>3.11618707E-2</v>
      </c>
      <c r="F10" s="422">
        <v>3.4049789420000001E-4</v>
      </c>
      <c r="G10" s="421">
        <v>3.2144242269999998E-2</v>
      </c>
      <c r="H10" s="421">
        <v>3.1253847580000001E-2</v>
      </c>
      <c r="I10" s="422">
        <v>3.1699044930000003E-2</v>
      </c>
      <c r="J10" s="423">
        <v>6.2960412319999998E-4</v>
      </c>
      <c r="K10" s="421">
        <v>2.9720040480000001E-2</v>
      </c>
      <c r="L10" s="421">
        <v>2.9898346249999999E-2</v>
      </c>
      <c r="M10" s="422">
        <v>2.9809193370000001E-2</v>
      </c>
      <c r="N10" s="422">
        <v>1.260812191E-4</v>
      </c>
      <c r="O10" s="421">
        <v>3.0837952920000002E-2</v>
      </c>
      <c r="P10" s="421">
        <v>2.9931191749999999E-2</v>
      </c>
      <c r="Q10" s="422">
        <v>3.0384572339999999E-2</v>
      </c>
      <c r="R10" s="423">
        <v>6.411769722E-4</v>
      </c>
      <c r="S10" s="421">
        <v>3.0976069009999999E-2</v>
      </c>
      <c r="T10" s="421">
        <v>3.0259011089999999E-2</v>
      </c>
      <c r="U10" s="422">
        <v>3.0617540049999999E-2</v>
      </c>
      <c r="V10" s="422">
        <v>5.0703651770000004E-4</v>
      </c>
      <c r="W10" s="421">
        <v>3.1380621640000002E-2</v>
      </c>
      <c r="X10" s="421">
        <v>3.1361988809999998E-2</v>
      </c>
      <c r="Y10" s="422">
        <v>3.137130523E-2</v>
      </c>
      <c r="Z10" s="423">
        <v>1.317540045E-5</v>
      </c>
      <c r="AA10" s="421">
        <v>3.0106193409999999E-2</v>
      </c>
      <c r="AB10" s="421">
        <v>2.971638544E-2</v>
      </c>
      <c r="AC10" s="422">
        <v>2.9911289430000002E-2</v>
      </c>
      <c r="AD10" s="422">
        <v>2.7563585889999999E-4</v>
      </c>
      <c r="AE10" s="421">
        <v>3.077416807E-2</v>
      </c>
      <c r="AF10" s="421">
        <v>3.0710450899999998E-2</v>
      </c>
      <c r="AG10" s="422">
        <v>3.0742309490000001E-2</v>
      </c>
      <c r="AH10" s="423">
        <v>4.5054842990000002E-5</v>
      </c>
      <c r="AI10" s="421">
        <v>4.191028952E-3</v>
      </c>
      <c r="AJ10" s="421">
        <v>4.069035534E-3</v>
      </c>
      <c r="AK10" s="422">
        <v>4.130032243E-3</v>
      </c>
      <c r="AL10" s="422">
        <v>8.6262373129999996E-5</v>
      </c>
      <c r="AM10" s="421">
        <v>4.3035786739999997E-3</v>
      </c>
      <c r="AN10" s="421">
        <v>4.4641035589999996E-3</v>
      </c>
      <c r="AO10" s="422">
        <v>4.3838411170000003E-3</v>
      </c>
      <c r="AP10" s="423">
        <v>1.1350823470000001E-4</v>
      </c>
      <c r="AQ10" s="421">
        <v>2.6535118520000001E-2</v>
      </c>
      <c r="AR10" s="421">
        <v>2.697279445E-2</v>
      </c>
      <c r="AS10" s="422">
        <v>2.6753956490000001E-2</v>
      </c>
      <c r="AT10" s="422">
        <v>3.0948361809999999E-4</v>
      </c>
      <c r="AU10" s="421">
        <v>2.7229895930000001E-2</v>
      </c>
      <c r="AV10" s="421">
        <v>2.7041977169999998E-2</v>
      </c>
      <c r="AW10" s="422">
        <v>2.713593655E-2</v>
      </c>
      <c r="AX10" s="423">
        <v>1.3287862949999999E-4</v>
      </c>
      <c r="AY10" s="421">
        <v>2.5300930879999999E-2</v>
      </c>
      <c r="AZ10" s="421">
        <v>2.5554296680000001E-2</v>
      </c>
      <c r="BA10" s="422">
        <v>2.542761378E-2</v>
      </c>
      <c r="BB10" s="422">
        <v>1.7915667530000001E-4</v>
      </c>
      <c r="BC10" s="421">
        <v>2.619403289E-2</v>
      </c>
      <c r="BD10" s="421">
        <v>2.5907321000000001E-2</v>
      </c>
      <c r="BE10" s="422">
        <v>2.6050676950000001E-2</v>
      </c>
      <c r="BF10" s="423">
        <v>2.0273592169999999E-4</v>
      </c>
      <c r="BG10" s="421">
        <v>2.8081300279999999E-2</v>
      </c>
      <c r="BH10" s="421">
        <v>2.7949066450000001E-2</v>
      </c>
      <c r="BI10" s="422">
        <v>2.8015183369999998E-2</v>
      </c>
      <c r="BJ10" s="422">
        <v>9.3503437899999996E-5</v>
      </c>
      <c r="BK10" s="421">
        <v>2.8336055039999999E-2</v>
      </c>
      <c r="BL10" s="421">
        <v>2.8167493910000001E-2</v>
      </c>
      <c r="BM10" s="422">
        <v>2.8251774479999998E-2</v>
      </c>
      <c r="BN10" s="423">
        <v>1.191907181E-4</v>
      </c>
      <c r="BO10" s="424" t="s">
        <v>12</v>
      </c>
      <c r="BP10" s="425" t="s">
        <v>12</v>
      </c>
    </row>
    <row r="11" spans="1:68" ht="15.75" customHeight="1" x14ac:dyDescent="0.2">
      <c r="A11" s="419" t="s">
        <v>114</v>
      </c>
      <c r="B11" s="420">
        <v>1.5403254634614616E-4</v>
      </c>
      <c r="C11" s="424" t="s">
        <v>12</v>
      </c>
      <c r="D11" s="424" t="s">
        <v>12</v>
      </c>
      <c r="E11" s="424" t="s">
        <v>181</v>
      </c>
      <c r="F11" s="424" t="s">
        <v>181</v>
      </c>
      <c r="G11" s="424" t="s">
        <v>12</v>
      </c>
      <c r="H11" s="424" t="s">
        <v>12</v>
      </c>
      <c r="I11" s="424" t="s">
        <v>181</v>
      </c>
      <c r="J11" s="425" t="s">
        <v>181</v>
      </c>
      <c r="K11" s="424" t="s">
        <v>12</v>
      </c>
      <c r="L11" s="424" t="s">
        <v>12</v>
      </c>
      <c r="M11" s="424" t="s">
        <v>181</v>
      </c>
      <c r="N11" s="424" t="s">
        <v>181</v>
      </c>
      <c r="O11" s="424" t="s">
        <v>12</v>
      </c>
      <c r="P11" s="424" t="s">
        <v>12</v>
      </c>
      <c r="Q11" s="424" t="s">
        <v>181</v>
      </c>
      <c r="R11" s="425" t="s">
        <v>181</v>
      </c>
      <c r="S11" s="424" t="s">
        <v>12</v>
      </c>
      <c r="T11" s="424" t="s">
        <v>12</v>
      </c>
      <c r="U11" s="424" t="s">
        <v>181</v>
      </c>
      <c r="V11" s="424" t="s">
        <v>181</v>
      </c>
      <c r="W11" s="424" t="s">
        <v>12</v>
      </c>
      <c r="X11" s="424" t="s">
        <v>12</v>
      </c>
      <c r="Y11" s="424" t="s">
        <v>181</v>
      </c>
      <c r="Z11" s="425" t="s">
        <v>181</v>
      </c>
      <c r="AA11" s="424" t="s">
        <v>12</v>
      </c>
      <c r="AB11" s="424" t="s">
        <v>12</v>
      </c>
      <c r="AC11" s="424" t="s">
        <v>181</v>
      </c>
      <c r="AD11" s="424" t="s">
        <v>181</v>
      </c>
      <c r="AE11" s="424" t="s">
        <v>12</v>
      </c>
      <c r="AF11" s="424" t="s">
        <v>12</v>
      </c>
      <c r="AG11" s="424" t="s">
        <v>181</v>
      </c>
      <c r="AH11" s="425" t="s">
        <v>181</v>
      </c>
      <c r="AI11" s="424" t="s">
        <v>12</v>
      </c>
      <c r="AJ11" s="424" t="s">
        <v>12</v>
      </c>
      <c r="AK11" s="424" t="s">
        <v>181</v>
      </c>
      <c r="AL11" s="424" t="s">
        <v>181</v>
      </c>
      <c r="AM11" s="424" t="s">
        <v>12</v>
      </c>
      <c r="AN11" s="424" t="s">
        <v>12</v>
      </c>
      <c r="AO11" s="424" t="s">
        <v>181</v>
      </c>
      <c r="AP11" s="425" t="s">
        <v>181</v>
      </c>
      <c r="AQ11" s="424" t="s">
        <v>12</v>
      </c>
      <c r="AR11" s="424" t="s">
        <v>12</v>
      </c>
      <c r="AS11" s="424" t="s">
        <v>181</v>
      </c>
      <c r="AT11" s="424" t="s">
        <v>181</v>
      </c>
      <c r="AU11" s="424" t="s">
        <v>12</v>
      </c>
      <c r="AV11" s="424" t="s">
        <v>12</v>
      </c>
      <c r="AW11" s="424" t="s">
        <v>181</v>
      </c>
      <c r="AX11" s="425" t="s">
        <v>181</v>
      </c>
      <c r="AY11" s="424" t="s">
        <v>12</v>
      </c>
      <c r="AZ11" s="424" t="s">
        <v>12</v>
      </c>
      <c r="BA11" s="424" t="s">
        <v>181</v>
      </c>
      <c r="BB11" s="424" t="s">
        <v>181</v>
      </c>
      <c r="BC11" s="424" t="s">
        <v>12</v>
      </c>
      <c r="BD11" s="424" t="s">
        <v>12</v>
      </c>
      <c r="BE11" s="424" t="s">
        <v>181</v>
      </c>
      <c r="BF11" s="425" t="s">
        <v>181</v>
      </c>
      <c r="BG11" s="424" t="s">
        <v>12</v>
      </c>
      <c r="BH11" s="424" t="s">
        <v>12</v>
      </c>
      <c r="BI11" s="424" t="s">
        <v>181</v>
      </c>
      <c r="BJ11" s="424" t="s">
        <v>181</v>
      </c>
      <c r="BK11" s="424" t="s">
        <v>12</v>
      </c>
      <c r="BL11" s="424" t="s">
        <v>12</v>
      </c>
      <c r="BM11" s="424" t="s">
        <v>181</v>
      </c>
      <c r="BN11" s="425" t="s">
        <v>181</v>
      </c>
      <c r="BO11" s="424" t="s">
        <v>12</v>
      </c>
      <c r="BP11" s="425" t="s">
        <v>12</v>
      </c>
    </row>
    <row r="12" spans="1:68" ht="15.75" customHeight="1" x14ac:dyDescent="0.2">
      <c r="A12" s="419" t="s">
        <v>115</v>
      </c>
      <c r="B12" s="420">
        <v>2.5407467350444361E-2</v>
      </c>
      <c r="C12" s="421">
        <v>10.360046690000001</v>
      </c>
      <c r="D12" s="421">
        <v>10.366431520000001</v>
      </c>
      <c r="E12" s="422">
        <v>10.36323911</v>
      </c>
      <c r="F12" s="422">
        <v>4.5147565900000002E-3</v>
      </c>
      <c r="G12" s="421">
        <v>10.589889080000001</v>
      </c>
      <c r="H12" s="421">
        <v>10.27982851</v>
      </c>
      <c r="I12" s="422">
        <v>10.434858800000001</v>
      </c>
      <c r="J12" s="423">
        <v>0.2192459316</v>
      </c>
      <c r="K12" s="421">
        <v>12.00996563</v>
      </c>
      <c r="L12" s="421">
        <v>12.1680571</v>
      </c>
      <c r="M12" s="422">
        <v>12.08901137</v>
      </c>
      <c r="N12" s="422">
        <v>0.1117875505</v>
      </c>
      <c r="O12" s="421">
        <v>11.918020479999999</v>
      </c>
      <c r="P12" s="421">
        <v>11.931400249999999</v>
      </c>
      <c r="Q12" s="422">
        <v>11.92471037</v>
      </c>
      <c r="R12" s="423">
        <v>9.4609260980000002E-3</v>
      </c>
      <c r="S12" s="421">
        <v>15.613346910000001</v>
      </c>
      <c r="T12" s="421">
        <v>15.237736849999999</v>
      </c>
      <c r="U12" s="422">
        <v>15.425541880000001</v>
      </c>
      <c r="V12" s="422">
        <v>0.26559642049999999</v>
      </c>
      <c r="W12" s="421">
        <v>15.361971840000001</v>
      </c>
      <c r="X12" s="421">
        <v>15.61298805</v>
      </c>
      <c r="Y12" s="422">
        <v>15.487479950000001</v>
      </c>
      <c r="Z12" s="423">
        <v>0.17749526430000001</v>
      </c>
      <c r="AA12" s="421">
        <v>22.08005137</v>
      </c>
      <c r="AB12" s="421">
        <v>21.802513999999999</v>
      </c>
      <c r="AC12" s="422">
        <v>21.941282690000001</v>
      </c>
      <c r="AD12" s="422">
        <v>0.1962485564</v>
      </c>
      <c r="AE12" s="421">
        <v>22.50305972</v>
      </c>
      <c r="AF12" s="421">
        <v>22.17423612</v>
      </c>
      <c r="AG12" s="422">
        <v>22.33864792</v>
      </c>
      <c r="AH12" s="423">
        <v>0.23251339739999999</v>
      </c>
      <c r="AI12" s="421">
        <v>356.13866990000002</v>
      </c>
      <c r="AJ12" s="421">
        <v>357.46445649999998</v>
      </c>
      <c r="AK12" s="422">
        <v>356.80156319999998</v>
      </c>
      <c r="AL12" s="422">
        <v>0.93747269529999999</v>
      </c>
      <c r="AM12" s="421">
        <v>373.25832350000002</v>
      </c>
      <c r="AN12" s="421">
        <v>367.4673181</v>
      </c>
      <c r="AO12" s="422">
        <v>370.36282080000001</v>
      </c>
      <c r="AP12" s="423">
        <v>4.094859188</v>
      </c>
      <c r="AQ12" s="421">
        <v>58.040800140000002</v>
      </c>
      <c r="AR12" s="421">
        <v>58.556525440000001</v>
      </c>
      <c r="AS12" s="422">
        <v>58.298662790000002</v>
      </c>
      <c r="AT12" s="422">
        <v>0.36467285690000001</v>
      </c>
      <c r="AU12" s="421">
        <v>60.306209410000001</v>
      </c>
      <c r="AV12" s="421">
        <v>60.167120220000001</v>
      </c>
      <c r="AW12" s="422">
        <v>60.236664820000001</v>
      </c>
      <c r="AX12" s="423">
        <v>9.8350909439999995E-2</v>
      </c>
      <c r="AY12" s="421">
        <v>55.409310990000002</v>
      </c>
      <c r="AZ12" s="421">
        <v>54.963550419999997</v>
      </c>
      <c r="BA12" s="422">
        <v>55.186430710000003</v>
      </c>
      <c r="BB12" s="422">
        <v>0.31520032180000002</v>
      </c>
      <c r="BC12" s="421">
        <v>55.377341999999999</v>
      </c>
      <c r="BD12" s="421">
        <v>54.774969820000003</v>
      </c>
      <c r="BE12" s="422">
        <v>55.076155909999997</v>
      </c>
      <c r="BF12" s="423">
        <v>0.42594145329999999</v>
      </c>
      <c r="BG12" s="421">
        <v>57.80541281</v>
      </c>
      <c r="BH12" s="421">
        <v>58.307439090000003</v>
      </c>
      <c r="BI12" s="422">
        <v>58.056425949999998</v>
      </c>
      <c r="BJ12" s="422">
        <v>0.3549861869</v>
      </c>
      <c r="BK12" s="421">
        <v>58.042953480000001</v>
      </c>
      <c r="BL12" s="421">
        <v>57.168569390000002</v>
      </c>
      <c r="BM12" s="422">
        <v>57.605761440000002</v>
      </c>
      <c r="BN12" s="423">
        <v>0.61828291940000002</v>
      </c>
      <c r="BO12" s="424" t="s">
        <v>12</v>
      </c>
      <c r="BP12" s="425" t="s">
        <v>12</v>
      </c>
    </row>
    <row r="13" spans="1:68" ht="15.75" customHeight="1" x14ac:dyDescent="0.2">
      <c r="A13" s="419" t="s">
        <v>116</v>
      </c>
      <c r="B13" s="420">
        <v>5.9873098956359774E-4</v>
      </c>
      <c r="C13" s="424" t="s">
        <v>12</v>
      </c>
      <c r="D13" s="424" t="s">
        <v>12</v>
      </c>
      <c r="E13" s="424" t="s">
        <v>181</v>
      </c>
      <c r="F13" s="424" t="s">
        <v>181</v>
      </c>
      <c r="G13" s="424" t="s">
        <v>12</v>
      </c>
      <c r="H13" s="424" t="s">
        <v>12</v>
      </c>
      <c r="I13" s="424" t="s">
        <v>181</v>
      </c>
      <c r="J13" s="425" t="s">
        <v>181</v>
      </c>
      <c r="K13" s="421">
        <v>6.6516784119999999E-4</v>
      </c>
      <c r="L13" s="421">
        <v>6.1999105960000003E-4</v>
      </c>
      <c r="M13" s="422">
        <v>6.4257945039999996E-4</v>
      </c>
      <c r="N13" s="422">
        <v>3.1944808619999997E-5</v>
      </c>
      <c r="O13" s="421">
        <v>6.0689154129999997E-4</v>
      </c>
      <c r="P13" s="421">
        <v>7.0837553189999998E-4</v>
      </c>
      <c r="Q13" s="422">
        <v>6.5763353660000003E-4</v>
      </c>
      <c r="R13" s="423">
        <v>7.1760017939999994E-5</v>
      </c>
      <c r="S13" s="421">
        <v>1.4597331739999999E-3</v>
      </c>
      <c r="T13" s="421">
        <v>1.6525037389999999E-3</v>
      </c>
      <c r="U13" s="422">
        <v>1.5561184569999999E-3</v>
      </c>
      <c r="V13" s="422">
        <v>1.3630937369999999E-4</v>
      </c>
      <c r="W13" s="421">
        <v>1.5347504920000001E-3</v>
      </c>
      <c r="X13" s="421">
        <v>1.720412159E-3</v>
      </c>
      <c r="Y13" s="422">
        <v>1.6275813259999999E-3</v>
      </c>
      <c r="Z13" s="423">
        <v>1.3128262369999999E-4</v>
      </c>
      <c r="AA13" s="421">
        <v>2.285284723E-3</v>
      </c>
      <c r="AB13" s="421">
        <v>2.2850831999999999E-3</v>
      </c>
      <c r="AC13" s="422">
        <v>2.2851839620000002E-3</v>
      </c>
      <c r="AD13" s="422">
        <v>1.424982799E-7</v>
      </c>
      <c r="AE13" s="421">
        <v>2.253775638E-3</v>
      </c>
      <c r="AF13" s="421">
        <v>2.3064208129999998E-3</v>
      </c>
      <c r="AG13" s="422">
        <v>2.2800982259999999E-3</v>
      </c>
      <c r="AH13" s="423">
        <v>3.7225760239999998E-5</v>
      </c>
      <c r="AI13" s="424" t="s">
        <v>12</v>
      </c>
      <c r="AJ13" s="424" t="s">
        <v>12</v>
      </c>
      <c r="AK13" s="424" t="s">
        <v>181</v>
      </c>
      <c r="AL13" s="424" t="s">
        <v>181</v>
      </c>
      <c r="AM13" s="424" t="s">
        <v>12</v>
      </c>
      <c r="AN13" s="424" t="s">
        <v>12</v>
      </c>
      <c r="AO13" s="424" t="s">
        <v>181</v>
      </c>
      <c r="AP13" s="425" t="s">
        <v>181</v>
      </c>
      <c r="AQ13" s="421">
        <v>2.3622242319999999E-3</v>
      </c>
      <c r="AR13" s="421">
        <v>2.1791959359999998E-3</v>
      </c>
      <c r="AS13" s="422">
        <v>2.2707100840000001E-3</v>
      </c>
      <c r="AT13" s="422">
        <v>1.2942054930000001E-4</v>
      </c>
      <c r="AU13" s="421">
        <v>2.1818847960000001E-3</v>
      </c>
      <c r="AV13" s="421">
        <v>2.4204449989999998E-3</v>
      </c>
      <c r="AW13" s="422">
        <v>2.301164898E-3</v>
      </c>
      <c r="AX13" s="423">
        <v>1.686875373E-4</v>
      </c>
      <c r="AY13" s="421">
        <v>1.6982316110000001E-3</v>
      </c>
      <c r="AZ13" s="421">
        <v>1.5959770190000001E-3</v>
      </c>
      <c r="BA13" s="422">
        <v>1.647104315E-3</v>
      </c>
      <c r="BB13" s="422">
        <v>7.2304915410000004E-5</v>
      </c>
      <c r="BC13" s="421">
        <v>1.4647934740000001E-3</v>
      </c>
      <c r="BD13" s="421">
        <v>1.7656118419999999E-3</v>
      </c>
      <c r="BE13" s="422">
        <v>1.615202658E-3</v>
      </c>
      <c r="BF13" s="423">
        <v>2.127107079E-4</v>
      </c>
      <c r="BG13" s="421">
        <v>1.1339245419999999E-3</v>
      </c>
      <c r="BH13" s="421">
        <v>1.2013181610000001E-3</v>
      </c>
      <c r="BI13" s="422">
        <v>1.1676213520000001E-3</v>
      </c>
      <c r="BJ13" s="422">
        <v>4.7654485000000002E-5</v>
      </c>
      <c r="BK13" s="421">
        <v>1.2935078229999999E-3</v>
      </c>
      <c r="BL13" s="421">
        <v>1.3865330090000001E-3</v>
      </c>
      <c r="BM13" s="422">
        <v>1.340020416E-3</v>
      </c>
      <c r="BN13" s="423">
        <v>6.5778739840000007E-5</v>
      </c>
      <c r="BO13" s="421">
        <v>8.8308555680000002E-4</v>
      </c>
      <c r="BP13" s="434">
        <v>1.1788086579999999E-3</v>
      </c>
    </row>
    <row r="14" spans="1:68" ht="15.75" customHeight="1" x14ac:dyDescent="0.2">
      <c r="A14" s="419" t="s">
        <v>119</v>
      </c>
      <c r="B14" s="420">
        <v>5.7000000000000002E-3</v>
      </c>
      <c r="C14" s="424" t="s">
        <v>12</v>
      </c>
      <c r="D14" s="424" t="s">
        <v>12</v>
      </c>
      <c r="E14" s="424" t="s">
        <v>181</v>
      </c>
      <c r="F14" s="424" t="s">
        <v>181</v>
      </c>
      <c r="G14" s="424" t="s">
        <v>12</v>
      </c>
      <c r="H14" s="424" t="s">
        <v>12</v>
      </c>
      <c r="I14" s="424" t="s">
        <v>181</v>
      </c>
      <c r="J14" s="425" t="s">
        <v>181</v>
      </c>
      <c r="K14" s="424" t="s">
        <v>12</v>
      </c>
      <c r="L14" s="424" t="s">
        <v>12</v>
      </c>
      <c r="M14" s="424" t="s">
        <v>181</v>
      </c>
      <c r="N14" s="424" t="s">
        <v>181</v>
      </c>
      <c r="O14" s="424" t="s">
        <v>12</v>
      </c>
      <c r="P14" s="424" t="s">
        <v>12</v>
      </c>
      <c r="Q14" s="424" t="s">
        <v>181</v>
      </c>
      <c r="R14" s="425" t="s">
        <v>181</v>
      </c>
      <c r="S14" s="421">
        <v>6.1338518220000002E-3</v>
      </c>
      <c r="T14" s="424" t="s">
        <v>12</v>
      </c>
      <c r="U14" s="422">
        <v>6.1338518220000002E-3</v>
      </c>
      <c r="V14" s="424" t="s">
        <v>181</v>
      </c>
      <c r="W14" s="421">
        <v>3.3804986750000002E-2</v>
      </c>
      <c r="X14" s="421">
        <v>2.1592489610000001E-2</v>
      </c>
      <c r="Y14" s="422">
        <v>2.7698738180000002E-2</v>
      </c>
      <c r="Z14" s="423">
        <v>8.6355395430000002E-3</v>
      </c>
      <c r="AA14" s="421">
        <v>1.536863871E-2</v>
      </c>
      <c r="AB14" s="421">
        <v>1.4292791129999999E-2</v>
      </c>
      <c r="AC14" s="422">
        <v>1.483071492E-2</v>
      </c>
      <c r="AD14" s="422">
        <v>7.6073911929999997E-4</v>
      </c>
      <c r="AE14" s="421">
        <v>3.5478396439999997E-2</v>
      </c>
      <c r="AF14" s="421">
        <v>3.4115517349999999E-2</v>
      </c>
      <c r="AG14" s="422">
        <v>3.4796956900000002E-2</v>
      </c>
      <c r="AH14" s="423">
        <v>9.637010465E-4</v>
      </c>
      <c r="AI14" s="424" t="s">
        <v>12</v>
      </c>
      <c r="AJ14" s="424" t="s">
        <v>12</v>
      </c>
      <c r="AK14" s="424" t="s">
        <v>181</v>
      </c>
      <c r="AL14" s="424" t="s">
        <v>181</v>
      </c>
      <c r="AM14" s="424" t="s">
        <v>12</v>
      </c>
      <c r="AN14" s="424" t="s">
        <v>12</v>
      </c>
      <c r="AO14" s="424" t="s">
        <v>181</v>
      </c>
      <c r="AP14" s="425" t="s">
        <v>181</v>
      </c>
      <c r="AQ14" s="421">
        <v>1.360568388E-2</v>
      </c>
      <c r="AR14" s="421">
        <v>9.4106793539999994E-3</v>
      </c>
      <c r="AS14" s="422">
        <v>1.150818162E-2</v>
      </c>
      <c r="AT14" s="422">
        <v>2.9663161469999999E-3</v>
      </c>
      <c r="AU14" s="421">
        <v>2.4921859540000001E-2</v>
      </c>
      <c r="AV14" s="421">
        <v>2.2793816620000001E-2</v>
      </c>
      <c r="AW14" s="422">
        <v>2.3857838079999999E-2</v>
      </c>
      <c r="AX14" s="423">
        <v>1.504753579E-3</v>
      </c>
      <c r="AY14" s="424" t="s">
        <v>12</v>
      </c>
      <c r="AZ14" s="424" t="s">
        <v>12</v>
      </c>
      <c r="BA14" s="424" t="s">
        <v>181</v>
      </c>
      <c r="BB14" s="424" t="s">
        <v>181</v>
      </c>
      <c r="BC14" s="424" t="s">
        <v>12</v>
      </c>
      <c r="BD14" s="424" t="s">
        <v>12</v>
      </c>
      <c r="BE14" s="424" t="s">
        <v>181</v>
      </c>
      <c r="BF14" s="425" t="s">
        <v>181</v>
      </c>
      <c r="BG14" s="424" t="s">
        <v>12</v>
      </c>
      <c r="BH14" s="424" t="s">
        <v>12</v>
      </c>
      <c r="BI14" s="424" t="s">
        <v>181</v>
      </c>
      <c r="BJ14" s="424" t="s">
        <v>181</v>
      </c>
      <c r="BK14" s="424" t="s">
        <v>12</v>
      </c>
      <c r="BL14" s="424" t="s">
        <v>12</v>
      </c>
      <c r="BM14" s="424" t="s">
        <v>181</v>
      </c>
      <c r="BN14" s="425" t="s">
        <v>181</v>
      </c>
      <c r="BO14" s="424" t="s">
        <v>12</v>
      </c>
      <c r="BP14" s="425" t="s">
        <v>12</v>
      </c>
    </row>
    <row r="15" spans="1:68" ht="15.75" customHeight="1" x14ac:dyDescent="0.2">
      <c r="A15" s="419" t="s">
        <v>118</v>
      </c>
      <c r="B15" s="420">
        <v>7.2060906030467628E-4</v>
      </c>
      <c r="C15" s="424" t="s">
        <v>12</v>
      </c>
      <c r="D15" s="424" t="s">
        <v>12</v>
      </c>
      <c r="E15" s="424" t="s">
        <v>181</v>
      </c>
      <c r="F15" s="424" t="s">
        <v>181</v>
      </c>
      <c r="G15" s="424" t="s">
        <v>12</v>
      </c>
      <c r="H15" s="424" t="s">
        <v>12</v>
      </c>
      <c r="I15" s="424" t="s">
        <v>181</v>
      </c>
      <c r="J15" s="425" t="s">
        <v>181</v>
      </c>
      <c r="K15" s="424" t="s">
        <v>12</v>
      </c>
      <c r="L15" s="424" t="s">
        <v>12</v>
      </c>
      <c r="M15" s="424" t="s">
        <v>181</v>
      </c>
      <c r="N15" s="424" t="s">
        <v>181</v>
      </c>
      <c r="O15" s="424" t="s">
        <v>12</v>
      </c>
      <c r="P15" s="424" t="s">
        <v>12</v>
      </c>
      <c r="Q15" s="424" t="s">
        <v>181</v>
      </c>
      <c r="R15" s="425" t="s">
        <v>181</v>
      </c>
      <c r="S15" s="424" t="s">
        <v>12</v>
      </c>
      <c r="T15" s="424" t="s">
        <v>12</v>
      </c>
      <c r="U15" s="424" t="s">
        <v>181</v>
      </c>
      <c r="V15" s="424" t="s">
        <v>181</v>
      </c>
      <c r="W15" s="424" t="s">
        <v>12</v>
      </c>
      <c r="X15" s="424" t="s">
        <v>12</v>
      </c>
      <c r="Y15" s="424" t="s">
        <v>181</v>
      </c>
      <c r="Z15" s="425" t="s">
        <v>181</v>
      </c>
      <c r="AA15" s="424" t="s">
        <v>12</v>
      </c>
      <c r="AB15" s="424" t="s">
        <v>12</v>
      </c>
      <c r="AC15" s="424" t="s">
        <v>181</v>
      </c>
      <c r="AD15" s="424" t="s">
        <v>181</v>
      </c>
      <c r="AE15" s="424" t="s">
        <v>12</v>
      </c>
      <c r="AF15" s="424" t="s">
        <v>12</v>
      </c>
      <c r="AG15" s="424" t="s">
        <v>181</v>
      </c>
      <c r="AH15" s="425" t="s">
        <v>181</v>
      </c>
      <c r="AI15" s="424" t="s">
        <v>12</v>
      </c>
      <c r="AJ15" s="424" t="s">
        <v>12</v>
      </c>
      <c r="AK15" s="424" t="s">
        <v>181</v>
      </c>
      <c r="AL15" s="424" t="s">
        <v>181</v>
      </c>
      <c r="AM15" s="421">
        <v>8.0706330880000001E-4</v>
      </c>
      <c r="AN15" s="421">
        <v>7.8410434590000003E-4</v>
      </c>
      <c r="AO15" s="422">
        <v>7.9558382739999996E-4</v>
      </c>
      <c r="AP15" s="423">
        <v>1.6234438359999999E-5</v>
      </c>
      <c r="AQ15" s="424" t="s">
        <v>12</v>
      </c>
      <c r="AR15" s="424" t="s">
        <v>12</v>
      </c>
      <c r="AS15" s="424" t="s">
        <v>181</v>
      </c>
      <c r="AT15" s="424" t="s">
        <v>181</v>
      </c>
      <c r="AU15" s="424" t="s">
        <v>12</v>
      </c>
      <c r="AV15" s="424" t="s">
        <v>12</v>
      </c>
      <c r="AW15" s="424" t="s">
        <v>181</v>
      </c>
      <c r="AX15" s="425" t="s">
        <v>181</v>
      </c>
      <c r="AY15" s="424" t="s">
        <v>12</v>
      </c>
      <c r="AZ15" s="424" t="s">
        <v>12</v>
      </c>
      <c r="BA15" s="424" t="s">
        <v>181</v>
      </c>
      <c r="BB15" s="424" t="s">
        <v>181</v>
      </c>
      <c r="BC15" s="424" t="s">
        <v>12</v>
      </c>
      <c r="BD15" s="424" t="s">
        <v>12</v>
      </c>
      <c r="BE15" s="424" t="s">
        <v>181</v>
      </c>
      <c r="BF15" s="425" t="s">
        <v>181</v>
      </c>
      <c r="BG15" s="424" t="s">
        <v>12</v>
      </c>
      <c r="BH15" s="424" t="s">
        <v>12</v>
      </c>
      <c r="BI15" s="424" t="s">
        <v>181</v>
      </c>
      <c r="BJ15" s="424" t="s">
        <v>181</v>
      </c>
      <c r="BK15" s="424" t="s">
        <v>12</v>
      </c>
      <c r="BL15" s="424" t="s">
        <v>12</v>
      </c>
      <c r="BM15" s="424" t="s">
        <v>181</v>
      </c>
      <c r="BN15" s="425" t="s">
        <v>181</v>
      </c>
      <c r="BO15" s="424" t="s">
        <v>12</v>
      </c>
      <c r="BP15" s="425" t="s">
        <v>12</v>
      </c>
    </row>
    <row r="16" spans="1:68" ht="15.75" customHeight="1" x14ac:dyDescent="0.2">
      <c r="A16" s="419" t="s">
        <v>120</v>
      </c>
      <c r="B16" s="420">
        <v>1.6006164316534597E-3</v>
      </c>
      <c r="C16" s="421">
        <v>5.3551301870000002E-3</v>
      </c>
      <c r="D16" s="421">
        <v>2.370543038E-3</v>
      </c>
      <c r="E16" s="422">
        <v>3.8628366129999999E-3</v>
      </c>
      <c r="F16" s="422">
        <v>2.1104218120000001E-3</v>
      </c>
      <c r="G16" s="421">
        <v>4.3024119630000003E-2</v>
      </c>
      <c r="H16" s="421">
        <v>4.5358602970000002E-2</v>
      </c>
      <c r="I16" s="422">
        <v>4.4191361300000002E-2</v>
      </c>
      <c r="J16" s="423">
        <v>1.6507290000000001E-3</v>
      </c>
      <c r="K16" s="421">
        <v>1.9554210660000002E-2</v>
      </c>
      <c r="L16" s="421">
        <v>1.8142132490000001E-2</v>
      </c>
      <c r="M16" s="422">
        <v>1.884817158E-2</v>
      </c>
      <c r="N16" s="422">
        <v>9.9849004959999999E-4</v>
      </c>
      <c r="O16" s="421">
        <v>8.2976206390000001E-2</v>
      </c>
      <c r="P16" s="421">
        <v>6.5571904119999996E-2</v>
      </c>
      <c r="Q16" s="422">
        <v>7.4274055259999999E-2</v>
      </c>
      <c r="R16" s="423">
        <v>1.230670016E-2</v>
      </c>
      <c r="S16" s="421">
        <v>3.4315928910000001E-2</v>
      </c>
      <c r="T16" s="421">
        <v>4.0095074690000003E-2</v>
      </c>
      <c r="U16" s="422">
        <v>3.7205501799999999E-2</v>
      </c>
      <c r="V16" s="422">
        <v>4.0864731709999999E-3</v>
      </c>
      <c r="W16" s="421">
        <v>0.15034843580000001</v>
      </c>
      <c r="X16" s="421">
        <v>0.15256992890000001</v>
      </c>
      <c r="Y16" s="422">
        <v>0.1514591824</v>
      </c>
      <c r="Z16" s="423">
        <v>1.570832835E-3</v>
      </c>
      <c r="AA16" s="421">
        <v>1.385823577E-2</v>
      </c>
      <c r="AB16" s="421">
        <v>2.1197499169999998E-2</v>
      </c>
      <c r="AC16" s="422">
        <v>1.752786747E-2</v>
      </c>
      <c r="AD16" s="422">
        <v>5.1896429189999998E-3</v>
      </c>
      <c r="AE16" s="421">
        <v>0.19090414159999999</v>
      </c>
      <c r="AF16" s="421">
        <v>0.19614148219999999</v>
      </c>
      <c r="AG16" s="422">
        <v>0.19352281190000001</v>
      </c>
      <c r="AH16" s="423">
        <v>3.703359054E-3</v>
      </c>
      <c r="AI16" s="424" t="s">
        <v>12</v>
      </c>
      <c r="AJ16" s="424" t="s">
        <v>12</v>
      </c>
      <c r="AK16" s="424" t="s">
        <v>181</v>
      </c>
      <c r="AL16" s="424" t="s">
        <v>181</v>
      </c>
      <c r="AM16" s="421">
        <v>0.35876093209999999</v>
      </c>
      <c r="AN16" s="421">
        <v>0.33183475039999999</v>
      </c>
      <c r="AO16" s="422">
        <v>0.34529784130000002</v>
      </c>
      <c r="AP16" s="423">
        <v>1.9039685670000001E-2</v>
      </c>
      <c r="AQ16" s="421">
        <v>2.9626847730000001E-3</v>
      </c>
      <c r="AR16" s="421">
        <v>7.6379014290000003E-3</v>
      </c>
      <c r="AS16" s="422">
        <v>5.3002931010000002E-3</v>
      </c>
      <c r="AT16" s="422">
        <v>3.3058774010000002E-3</v>
      </c>
      <c r="AU16" s="421">
        <v>0.1678103956</v>
      </c>
      <c r="AV16" s="421">
        <v>0.15512989799999999</v>
      </c>
      <c r="AW16" s="422">
        <v>0.16147014679999999</v>
      </c>
      <c r="AX16" s="423">
        <v>8.9664658420000008E-3</v>
      </c>
      <c r="AY16" s="421">
        <v>2.557170882E-3</v>
      </c>
      <c r="AZ16" s="421">
        <v>1.948415052E-3</v>
      </c>
      <c r="BA16" s="422">
        <v>2.252792967E-3</v>
      </c>
      <c r="BB16" s="422">
        <v>4.3045537550000002E-4</v>
      </c>
      <c r="BC16" s="421">
        <v>0.13604239339999999</v>
      </c>
      <c r="BD16" s="421">
        <v>0.13102620240000001</v>
      </c>
      <c r="BE16" s="422">
        <v>0.13353429789999999</v>
      </c>
      <c r="BF16" s="423">
        <v>3.5469826720000001E-3</v>
      </c>
      <c r="BG16" s="424" t="s">
        <v>12</v>
      </c>
      <c r="BH16" s="421">
        <v>2.4864216839999998E-3</v>
      </c>
      <c r="BI16" s="422">
        <v>2.4864216839999998E-3</v>
      </c>
      <c r="BJ16" s="424" t="s">
        <v>181</v>
      </c>
      <c r="BK16" s="421">
        <v>0.164027162</v>
      </c>
      <c r="BL16" s="421">
        <v>0.1866595281</v>
      </c>
      <c r="BM16" s="422">
        <v>0.17534334509999999</v>
      </c>
      <c r="BN16" s="423">
        <v>1.600349954E-2</v>
      </c>
      <c r="BO16" s="424" t="s">
        <v>12</v>
      </c>
      <c r="BP16" s="425" t="s">
        <v>12</v>
      </c>
    </row>
    <row r="17" spans="1:68" ht="15.75" customHeight="1" x14ac:dyDescent="0.2">
      <c r="A17" s="419" t="s">
        <v>121</v>
      </c>
      <c r="B17" s="420">
        <v>0.10809609669518791</v>
      </c>
      <c r="C17" s="421">
        <v>1.1010984210000001</v>
      </c>
      <c r="D17" s="421">
        <v>1.1056868879999999</v>
      </c>
      <c r="E17" s="422">
        <v>1.1033926549999999</v>
      </c>
      <c r="F17" s="422">
        <v>3.244536131E-3</v>
      </c>
      <c r="G17" s="421">
        <v>1.163708287</v>
      </c>
      <c r="H17" s="421">
        <v>1.066915464</v>
      </c>
      <c r="I17" s="422">
        <v>1.115311876</v>
      </c>
      <c r="J17" s="423">
        <v>6.8442861509999994E-2</v>
      </c>
      <c r="K17" s="421">
        <v>1.3029169940000001</v>
      </c>
      <c r="L17" s="421">
        <v>1.320723568</v>
      </c>
      <c r="M17" s="422">
        <v>1.3118202809999999</v>
      </c>
      <c r="N17" s="422">
        <v>1.2591149229999999E-2</v>
      </c>
      <c r="O17" s="421">
        <v>1.3552257089999999</v>
      </c>
      <c r="P17" s="421">
        <v>1.5299670540000001</v>
      </c>
      <c r="Q17" s="422">
        <v>1.4425963820000001</v>
      </c>
      <c r="R17" s="423">
        <v>0.12356079</v>
      </c>
      <c r="S17" s="421">
        <v>1.5382231529999999</v>
      </c>
      <c r="T17" s="421">
        <v>1.6608697509999999</v>
      </c>
      <c r="U17" s="422">
        <v>1.599546452</v>
      </c>
      <c r="V17" s="422">
        <v>8.6724241140000005E-2</v>
      </c>
      <c r="W17" s="421">
        <v>1.756630334</v>
      </c>
      <c r="X17" s="421">
        <v>1.6205014149999999</v>
      </c>
      <c r="Y17" s="422">
        <v>1.6885658750000001</v>
      </c>
      <c r="Z17" s="423">
        <v>9.6257681740000003E-2</v>
      </c>
      <c r="AA17" s="421">
        <v>2.0392141349999999</v>
      </c>
      <c r="AB17" s="421">
        <v>2.1187464989999998</v>
      </c>
      <c r="AC17" s="422">
        <v>2.0789803170000001</v>
      </c>
      <c r="AD17" s="422">
        <v>5.623787391E-2</v>
      </c>
      <c r="AE17" s="421">
        <v>1.98807548</v>
      </c>
      <c r="AF17" s="421">
        <v>1.8983351390000001</v>
      </c>
      <c r="AG17" s="422">
        <v>1.94320531</v>
      </c>
      <c r="AH17" s="423">
        <v>6.3456003669999997E-2</v>
      </c>
      <c r="AI17" s="421">
        <v>9.006161466</v>
      </c>
      <c r="AJ17" s="421">
        <v>8.466632057</v>
      </c>
      <c r="AK17" s="422">
        <v>8.736396762</v>
      </c>
      <c r="AL17" s="422">
        <v>0.38150490380000002</v>
      </c>
      <c r="AM17" s="421">
        <v>8.8261114959999993</v>
      </c>
      <c r="AN17" s="421">
        <v>8.7405653349999994</v>
      </c>
      <c r="AO17" s="422">
        <v>8.7833384159999994</v>
      </c>
      <c r="AP17" s="423">
        <v>6.0490270550000003E-2</v>
      </c>
      <c r="AQ17" s="421">
        <v>2.69213572</v>
      </c>
      <c r="AR17" s="421">
        <v>2.692543278</v>
      </c>
      <c r="AS17" s="422">
        <v>2.692339499</v>
      </c>
      <c r="AT17" s="422">
        <v>2.8818702549999998E-4</v>
      </c>
      <c r="AU17" s="421">
        <v>2.6165430019999998</v>
      </c>
      <c r="AV17" s="421">
        <v>2.6221228249999999</v>
      </c>
      <c r="AW17" s="422">
        <v>2.6193329140000001</v>
      </c>
      <c r="AX17" s="423">
        <v>3.9455306810000004E-3</v>
      </c>
      <c r="AY17" s="421">
        <v>2.6126524600000001</v>
      </c>
      <c r="AZ17" s="421">
        <v>2.6349166479999999</v>
      </c>
      <c r="BA17" s="422">
        <v>2.6237845540000002</v>
      </c>
      <c r="BB17" s="422">
        <v>1.5743158310000002E-2</v>
      </c>
      <c r="BC17" s="421">
        <v>2.758443797</v>
      </c>
      <c r="BD17" s="421">
        <v>2.5625905520000001</v>
      </c>
      <c r="BE17" s="422">
        <v>2.6605171749999998</v>
      </c>
      <c r="BF17" s="423">
        <v>0.1384891577</v>
      </c>
      <c r="BG17" s="421">
        <v>4.2117027220000001</v>
      </c>
      <c r="BH17" s="421">
        <v>4.10018583</v>
      </c>
      <c r="BI17" s="422">
        <v>4.1559442759999996</v>
      </c>
      <c r="BJ17" s="422">
        <v>7.8854350549999994E-2</v>
      </c>
      <c r="BK17" s="421">
        <v>4.3368989439999996</v>
      </c>
      <c r="BL17" s="421">
        <v>4.4027663730000004</v>
      </c>
      <c r="BM17" s="422">
        <v>4.3698326590000001</v>
      </c>
      <c r="BN17" s="423">
        <v>4.6575305710000001E-2</v>
      </c>
      <c r="BO17" s="424" t="s">
        <v>12</v>
      </c>
      <c r="BP17" s="425" t="s">
        <v>12</v>
      </c>
    </row>
    <row r="18" spans="1:68" ht="15.75" customHeight="1" x14ac:dyDescent="0.2">
      <c r="A18" s="419" t="s">
        <v>122</v>
      </c>
      <c r="B18" s="420">
        <v>4.934490424167005E-3</v>
      </c>
      <c r="C18" s="424" t="s">
        <v>12</v>
      </c>
      <c r="D18" s="424" t="s">
        <v>12</v>
      </c>
      <c r="E18" s="424" t="s">
        <v>181</v>
      </c>
      <c r="F18" s="424" t="s">
        <v>181</v>
      </c>
      <c r="G18" s="424" t="s">
        <v>12</v>
      </c>
      <c r="H18" s="424" t="s">
        <v>12</v>
      </c>
      <c r="I18" s="424" t="s">
        <v>181</v>
      </c>
      <c r="J18" s="425" t="s">
        <v>181</v>
      </c>
      <c r="K18" s="424" t="s">
        <v>12</v>
      </c>
      <c r="L18" s="424" t="s">
        <v>12</v>
      </c>
      <c r="M18" s="424" t="s">
        <v>181</v>
      </c>
      <c r="N18" s="424" t="s">
        <v>181</v>
      </c>
      <c r="O18" s="424" t="s">
        <v>12</v>
      </c>
      <c r="P18" s="424" t="s">
        <v>12</v>
      </c>
      <c r="Q18" s="424" t="s">
        <v>181</v>
      </c>
      <c r="R18" s="425" t="s">
        <v>181</v>
      </c>
      <c r="S18" s="424" t="s">
        <v>12</v>
      </c>
      <c r="T18" s="424" t="s">
        <v>12</v>
      </c>
      <c r="U18" s="424" t="s">
        <v>181</v>
      </c>
      <c r="V18" s="424" t="s">
        <v>181</v>
      </c>
      <c r="W18" s="424" t="s">
        <v>12</v>
      </c>
      <c r="X18" s="424" t="s">
        <v>12</v>
      </c>
      <c r="Y18" s="424" t="s">
        <v>181</v>
      </c>
      <c r="Z18" s="425" t="s">
        <v>181</v>
      </c>
      <c r="AA18" s="424" t="s">
        <v>12</v>
      </c>
      <c r="AB18" s="424" t="s">
        <v>12</v>
      </c>
      <c r="AC18" s="424" t="s">
        <v>181</v>
      </c>
      <c r="AD18" s="424" t="s">
        <v>181</v>
      </c>
      <c r="AE18" s="424" t="s">
        <v>12</v>
      </c>
      <c r="AF18" s="424" t="s">
        <v>12</v>
      </c>
      <c r="AG18" s="424" t="s">
        <v>181</v>
      </c>
      <c r="AH18" s="425" t="s">
        <v>181</v>
      </c>
      <c r="AI18" s="421">
        <v>2.8073545469999999E-2</v>
      </c>
      <c r="AJ18" s="421">
        <v>2.6358933590000001E-2</v>
      </c>
      <c r="AK18" s="422">
        <v>2.7216239529999998E-2</v>
      </c>
      <c r="AL18" s="422">
        <v>1.2124136869999999E-3</v>
      </c>
      <c r="AM18" s="421">
        <v>2.621361631E-2</v>
      </c>
      <c r="AN18" s="421">
        <v>2.5293116050000002E-2</v>
      </c>
      <c r="AO18" s="422">
        <v>2.5753366180000001E-2</v>
      </c>
      <c r="AP18" s="423">
        <v>6.5089197590000004E-4</v>
      </c>
      <c r="AQ18" s="424" t="s">
        <v>12</v>
      </c>
      <c r="AR18" s="424" t="s">
        <v>12</v>
      </c>
      <c r="AS18" s="424" t="s">
        <v>181</v>
      </c>
      <c r="AT18" s="424" t="s">
        <v>181</v>
      </c>
      <c r="AU18" s="424" t="s">
        <v>12</v>
      </c>
      <c r="AV18" s="424" t="s">
        <v>12</v>
      </c>
      <c r="AW18" s="424" t="s">
        <v>181</v>
      </c>
      <c r="AX18" s="425" t="s">
        <v>181</v>
      </c>
      <c r="AY18" s="424" t="s">
        <v>12</v>
      </c>
      <c r="AZ18" s="424" t="s">
        <v>12</v>
      </c>
      <c r="BA18" s="424" t="s">
        <v>181</v>
      </c>
      <c r="BB18" s="424" t="s">
        <v>181</v>
      </c>
      <c r="BC18" s="424" t="s">
        <v>12</v>
      </c>
      <c r="BD18" s="424" t="s">
        <v>12</v>
      </c>
      <c r="BE18" s="424" t="s">
        <v>181</v>
      </c>
      <c r="BF18" s="425" t="s">
        <v>181</v>
      </c>
      <c r="BG18" s="424" t="s">
        <v>12</v>
      </c>
      <c r="BH18" s="424" t="s">
        <v>12</v>
      </c>
      <c r="BI18" s="424" t="s">
        <v>181</v>
      </c>
      <c r="BJ18" s="424" t="s">
        <v>181</v>
      </c>
      <c r="BK18" s="424" t="s">
        <v>12</v>
      </c>
      <c r="BL18" s="424" t="s">
        <v>12</v>
      </c>
      <c r="BM18" s="424" t="s">
        <v>181</v>
      </c>
      <c r="BN18" s="425" t="s">
        <v>181</v>
      </c>
      <c r="BO18" s="424" t="s">
        <v>12</v>
      </c>
      <c r="BP18" s="425" t="s">
        <v>12</v>
      </c>
    </row>
    <row r="19" spans="1:68" ht="15.75" customHeight="1" x14ac:dyDescent="0.2">
      <c r="A19" s="419" t="s">
        <v>123</v>
      </c>
      <c r="B19" s="420">
        <v>4.3624393374347634E-3</v>
      </c>
      <c r="C19" s="421">
        <v>3.0089839660000002</v>
      </c>
      <c r="D19" s="421">
        <v>3.0694592740000002</v>
      </c>
      <c r="E19" s="422">
        <v>3.0392216200000002</v>
      </c>
      <c r="F19" s="422">
        <v>4.2762500379999999E-2</v>
      </c>
      <c r="G19" s="421">
        <v>3.043437248</v>
      </c>
      <c r="H19" s="421">
        <v>3.0468886560000001</v>
      </c>
      <c r="I19" s="422">
        <v>3.0451629520000001</v>
      </c>
      <c r="J19" s="423">
        <v>2.440514001E-3</v>
      </c>
      <c r="K19" s="421">
        <v>3.5731748240000001</v>
      </c>
      <c r="L19" s="421">
        <v>3.584484046</v>
      </c>
      <c r="M19" s="422">
        <v>3.5788294349999998</v>
      </c>
      <c r="N19" s="422">
        <v>7.9968275660000001E-3</v>
      </c>
      <c r="O19" s="421">
        <v>3.6517981220000002</v>
      </c>
      <c r="P19" s="421">
        <v>3.5886506950000001</v>
      </c>
      <c r="Q19" s="422">
        <v>3.620224409</v>
      </c>
      <c r="R19" s="423">
        <v>4.4651973849999999E-2</v>
      </c>
      <c r="S19" s="421">
        <v>4.7462406530000001</v>
      </c>
      <c r="T19" s="421">
        <v>4.6992700919999999</v>
      </c>
      <c r="U19" s="422">
        <v>4.722755373</v>
      </c>
      <c r="V19" s="422">
        <v>3.32132022E-2</v>
      </c>
      <c r="W19" s="421">
        <v>4.7275600019999997</v>
      </c>
      <c r="X19" s="421">
        <v>4.7909197170000004</v>
      </c>
      <c r="Y19" s="422">
        <v>4.7592398600000001</v>
      </c>
      <c r="Z19" s="423">
        <v>4.4802084130000003E-2</v>
      </c>
      <c r="AA19" s="421">
        <v>6.3612648710000004</v>
      </c>
      <c r="AB19" s="421">
        <v>6.4847319260000003</v>
      </c>
      <c r="AC19" s="422">
        <v>6.4229983989999999</v>
      </c>
      <c r="AD19" s="422">
        <v>8.7304391839999995E-2</v>
      </c>
      <c r="AE19" s="421">
        <v>6.372458108</v>
      </c>
      <c r="AF19" s="421">
        <v>6.5013167459999996</v>
      </c>
      <c r="AG19" s="422">
        <v>6.4368874270000003</v>
      </c>
      <c r="AH19" s="423">
        <v>9.1116816739999995E-2</v>
      </c>
      <c r="AI19" s="421">
        <v>66.847694709999999</v>
      </c>
      <c r="AJ19" s="421">
        <v>65.220121070000005</v>
      </c>
      <c r="AK19" s="422">
        <v>66.033907889999995</v>
      </c>
      <c r="AL19" s="422">
        <v>1.1508683580000001</v>
      </c>
      <c r="AM19" s="421">
        <v>66.771095619999997</v>
      </c>
      <c r="AN19" s="421">
        <v>65.539036609999997</v>
      </c>
      <c r="AO19" s="422">
        <v>66.155066120000001</v>
      </c>
      <c r="AP19" s="423">
        <v>0.87119728080000003</v>
      </c>
      <c r="AQ19" s="421">
        <v>12.323762139999999</v>
      </c>
      <c r="AR19" s="421">
        <v>12.363815819999999</v>
      </c>
      <c r="AS19" s="422">
        <v>12.343788979999999</v>
      </c>
      <c r="AT19" s="422">
        <v>2.832222874E-2</v>
      </c>
      <c r="AU19" s="421">
        <v>12.426604709999999</v>
      </c>
      <c r="AV19" s="421">
        <v>12.49309105</v>
      </c>
      <c r="AW19" s="422">
        <v>12.45984788</v>
      </c>
      <c r="AX19" s="423">
        <v>4.7012941869999998E-2</v>
      </c>
      <c r="AY19" s="421">
        <v>12.291803509999999</v>
      </c>
      <c r="AZ19" s="421">
        <v>12.30505071</v>
      </c>
      <c r="BA19" s="422">
        <v>12.29842711</v>
      </c>
      <c r="BB19" s="422">
        <v>9.3671849520000003E-3</v>
      </c>
      <c r="BC19" s="421">
        <v>12.419235049999999</v>
      </c>
      <c r="BD19" s="421">
        <v>12.30800217</v>
      </c>
      <c r="BE19" s="422">
        <v>12.36361861</v>
      </c>
      <c r="BF19" s="423">
        <v>7.8653523739999995E-2</v>
      </c>
      <c r="BG19" s="421">
        <v>15.931946440000001</v>
      </c>
      <c r="BH19" s="421">
        <v>15.96886943</v>
      </c>
      <c r="BI19" s="422">
        <v>15.95040794</v>
      </c>
      <c r="BJ19" s="422">
        <v>2.610849661E-2</v>
      </c>
      <c r="BK19" s="421">
        <v>15.93030332</v>
      </c>
      <c r="BL19" s="421">
        <v>16.11520037</v>
      </c>
      <c r="BM19" s="422">
        <v>16.022751849999999</v>
      </c>
      <c r="BN19" s="423">
        <v>0.13074195790000001</v>
      </c>
      <c r="BO19" s="424" t="s">
        <v>12</v>
      </c>
      <c r="BP19" s="425" t="s">
        <v>12</v>
      </c>
    </row>
    <row r="20" spans="1:68" ht="15.75" customHeight="1" x14ac:dyDescent="0.2">
      <c r="A20" s="419" t="s">
        <v>124</v>
      </c>
      <c r="B20" s="420">
        <v>2.0268151346986604E-2</v>
      </c>
      <c r="C20" s="421">
        <v>2.989836816</v>
      </c>
      <c r="D20" s="421">
        <v>3.0515713120000001</v>
      </c>
      <c r="E20" s="422">
        <v>3.0207040639999998</v>
      </c>
      <c r="F20" s="422">
        <v>4.3652880749999998E-2</v>
      </c>
      <c r="G20" s="421">
        <v>3.0786366479999998</v>
      </c>
      <c r="H20" s="421">
        <v>3.0514996550000002</v>
      </c>
      <c r="I20" s="422">
        <v>3.0650681519999998</v>
      </c>
      <c r="J20" s="423">
        <v>1.9188751770000002E-2</v>
      </c>
      <c r="K20" s="421">
        <v>3.4900654759999998</v>
      </c>
      <c r="L20" s="421">
        <v>3.5446083920000002</v>
      </c>
      <c r="M20" s="422">
        <v>3.5173369339999998</v>
      </c>
      <c r="N20" s="422">
        <v>3.8567665770000002E-2</v>
      </c>
      <c r="O20" s="421">
        <v>3.6214540080000002</v>
      </c>
      <c r="P20" s="421">
        <v>3.5371035019999999</v>
      </c>
      <c r="Q20" s="422">
        <v>3.5792787549999998</v>
      </c>
      <c r="R20" s="423">
        <v>5.964481479E-2</v>
      </c>
      <c r="S20" s="421">
        <v>4.7484133770000003</v>
      </c>
      <c r="T20" s="421">
        <v>4.6394141739999997</v>
      </c>
      <c r="U20" s="422">
        <v>4.6939137759999996</v>
      </c>
      <c r="V20" s="422">
        <v>7.7074075589999999E-2</v>
      </c>
      <c r="W20" s="421">
        <v>4.5738429649999999</v>
      </c>
      <c r="X20" s="421">
        <v>4.6766905339999996</v>
      </c>
      <c r="Y20" s="422">
        <v>4.6252667499999998</v>
      </c>
      <c r="Z20" s="423">
        <v>7.2724213469999993E-2</v>
      </c>
      <c r="AA20" s="421">
        <v>6.2617635370000002</v>
      </c>
      <c r="AB20" s="421">
        <v>6.5457561420000001</v>
      </c>
      <c r="AC20" s="422">
        <v>6.4037598400000002</v>
      </c>
      <c r="AD20" s="422">
        <v>0.20081309680000001</v>
      </c>
      <c r="AE20" s="421">
        <v>6.3317713690000001</v>
      </c>
      <c r="AF20" s="421">
        <v>6.5911451760000004</v>
      </c>
      <c r="AG20" s="422">
        <v>6.4614582729999999</v>
      </c>
      <c r="AH20" s="423">
        <v>0.18340497780000001</v>
      </c>
      <c r="AI20" s="421">
        <v>63.676745699999998</v>
      </c>
      <c r="AJ20" s="421">
        <v>62.127650350000003</v>
      </c>
      <c r="AK20" s="422">
        <v>62.902198030000001</v>
      </c>
      <c r="AL20" s="422">
        <v>1.095375827</v>
      </c>
      <c r="AM20" s="421">
        <v>61.977043860000002</v>
      </c>
      <c r="AN20" s="421">
        <v>64.669902789999995</v>
      </c>
      <c r="AO20" s="422">
        <v>63.323473329999999</v>
      </c>
      <c r="AP20" s="423">
        <v>1.9041388100000001</v>
      </c>
      <c r="AQ20" s="421">
        <v>12.266600690000001</v>
      </c>
      <c r="AR20" s="421">
        <v>12.155320509999999</v>
      </c>
      <c r="AS20" s="422">
        <v>12.2109606</v>
      </c>
      <c r="AT20" s="422">
        <v>7.868696989E-2</v>
      </c>
      <c r="AU20" s="421">
        <v>12.61438154</v>
      </c>
      <c r="AV20" s="421">
        <v>12.66085217</v>
      </c>
      <c r="AW20" s="422">
        <v>12.63761686</v>
      </c>
      <c r="AX20" s="423">
        <v>3.2859697600000001E-2</v>
      </c>
      <c r="AY20" s="421">
        <v>12.269718230000001</v>
      </c>
      <c r="AZ20" s="421">
        <v>12.52455134</v>
      </c>
      <c r="BA20" s="422">
        <v>12.397134790000001</v>
      </c>
      <c r="BB20" s="422">
        <v>0.1801942202</v>
      </c>
      <c r="BC20" s="421">
        <v>12.628973780000001</v>
      </c>
      <c r="BD20" s="421">
        <v>12.88352274</v>
      </c>
      <c r="BE20" s="422">
        <v>12.75624826</v>
      </c>
      <c r="BF20" s="423">
        <v>0.17999329580000001</v>
      </c>
      <c r="BG20" s="421">
        <v>16.210211309999998</v>
      </c>
      <c r="BH20" s="421">
        <v>16.505520520000001</v>
      </c>
      <c r="BI20" s="422">
        <v>16.357865919999998</v>
      </c>
      <c r="BJ20" s="422">
        <v>0.2088151449</v>
      </c>
      <c r="BK20" s="421">
        <v>16.037676950000002</v>
      </c>
      <c r="BL20" s="421">
        <v>16.316080700000001</v>
      </c>
      <c r="BM20" s="422">
        <v>16.17687883</v>
      </c>
      <c r="BN20" s="423">
        <v>0.19686117950000001</v>
      </c>
      <c r="BO20" s="424" t="s">
        <v>12</v>
      </c>
      <c r="BP20" s="425" t="s">
        <v>12</v>
      </c>
    </row>
    <row r="21" spans="1:68" ht="15.75" customHeight="1" x14ac:dyDescent="0.2">
      <c r="A21" s="419" t="s">
        <v>125</v>
      </c>
      <c r="B21" s="420">
        <v>1.6904659485797387E-4</v>
      </c>
      <c r="C21" s="421">
        <v>2.7291539810000002E-3</v>
      </c>
      <c r="D21" s="421">
        <v>1.830507826E-3</v>
      </c>
      <c r="E21" s="422">
        <v>2.2798309039999999E-3</v>
      </c>
      <c r="F21" s="422">
        <v>6.3543879009999996E-4</v>
      </c>
      <c r="G21" s="421">
        <v>3.3894107669999998E-3</v>
      </c>
      <c r="H21" s="421">
        <v>3.4876600020000001E-3</v>
      </c>
      <c r="I21" s="422">
        <v>3.4385353850000001E-3</v>
      </c>
      <c r="J21" s="423">
        <v>6.9472700310000001E-5</v>
      </c>
      <c r="K21" s="421">
        <v>7.1474883759999996E-2</v>
      </c>
      <c r="L21" s="421">
        <v>7.2627021309999998E-2</v>
      </c>
      <c r="M21" s="422">
        <v>7.2050952540000004E-2</v>
      </c>
      <c r="N21" s="422">
        <v>8.1468427449999997E-4</v>
      </c>
      <c r="O21" s="421">
        <v>7.6961233840000004E-2</v>
      </c>
      <c r="P21" s="421">
        <v>7.2933538589999999E-2</v>
      </c>
      <c r="Q21" s="422">
        <v>7.4947386219999995E-2</v>
      </c>
      <c r="R21" s="423">
        <v>2.8480106239999999E-3</v>
      </c>
      <c r="S21" s="421">
        <v>0.15141532229999999</v>
      </c>
      <c r="T21" s="421">
        <v>0.1475043056</v>
      </c>
      <c r="U21" s="422">
        <v>0.149459814</v>
      </c>
      <c r="V21" s="422">
        <v>2.7655064300000001E-3</v>
      </c>
      <c r="W21" s="421">
        <v>0.1541391785</v>
      </c>
      <c r="X21" s="421">
        <v>0.15181290689999999</v>
      </c>
      <c r="Y21" s="422">
        <v>0.15297604270000001</v>
      </c>
      <c r="Z21" s="423">
        <v>1.6449224230000001E-3</v>
      </c>
      <c r="AA21" s="421">
        <v>0.607786414</v>
      </c>
      <c r="AB21" s="421">
        <v>0.60350514239999997</v>
      </c>
      <c r="AC21" s="422">
        <v>0.60564577819999998</v>
      </c>
      <c r="AD21" s="422">
        <v>3.0273161800000001E-3</v>
      </c>
      <c r="AE21" s="421">
        <v>0.62192787429999996</v>
      </c>
      <c r="AF21" s="421">
        <v>0.61948119280000002</v>
      </c>
      <c r="AG21" s="422">
        <v>0.6207045336</v>
      </c>
      <c r="AH21" s="423">
        <v>1.7300650799999999E-3</v>
      </c>
      <c r="AI21" s="421">
        <v>4.1657519589999997E-2</v>
      </c>
      <c r="AJ21" s="421">
        <v>4.1717184910000003E-2</v>
      </c>
      <c r="AK21" s="422">
        <v>4.1687352249999997E-2</v>
      </c>
      <c r="AL21" s="422">
        <v>4.2189752369999999E-5</v>
      </c>
      <c r="AM21" s="421">
        <v>0.1329408185</v>
      </c>
      <c r="AN21" s="421">
        <v>0.1173617003</v>
      </c>
      <c r="AO21" s="422">
        <v>0.12515125939999999</v>
      </c>
      <c r="AP21" s="423">
        <v>1.101610012E-2</v>
      </c>
      <c r="AQ21" s="421">
        <v>0.51439183209999995</v>
      </c>
      <c r="AR21" s="421">
        <v>0.52904001489999997</v>
      </c>
      <c r="AS21" s="422">
        <v>0.52171592349999996</v>
      </c>
      <c r="AT21" s="422">
        <v>1.035782939E-2</v>
      </c>
      <c r="AU21" s="421">
        <v>0.53749378329999997</v>
      </c>
      <c r="AV21" s="421">
        <v>0.52686636149999999</v>
      </c>
      <c r="AW21" s="422">
        <v>0.53218007239999998</v>
      </c>
      <c r="AX21" s="423">
        <v>7.5147220210000001E-3</v>
      </c>
      <c r="AY21" s="421">
        <v>0.31673698210000001</v>
      </c>
      <c r="AZ21" s="421">
        <v>0.32107328550000003</v>
      </c>
      <c r="BA21" s="422">
        <v>0.31890513380000002</v>
      </c>
      <c r="BB21" s="422">
        <v>3.0662295390000002E-3</v>
      </c>
      <c r="BC21" s="421">
        <v>0.33209496249999998</v>
      </c>
      <c r="BD21" s="421">
        <v>0.3238404211</v>
      </c>
      <c r="BE21" s="422">
        <v>0.32796769180000002</v>
      </c>
      <c r="BF21" s="423">
        <v>5.8368422000000001E-3</v>
      </c>
      <c r="BG21" s="421">
        <v>0.14127740359999999</v>
      </c>
      <c r="BH21" s="421">
        <v>0.140667823</v>
      </c>
      <c r="BI21" s="422">
        <v>0.14097261329999999</v>
      </c>
      <c r="BJ21" s="422">
        <v>4.3103857590000001E-4</v>
      </c>
      <c r="BK21" s="421">
        <v>0.15182443910000001</v>
      </c>
      <c r="BL21" s="421">
        <v>0.15555850160000001</v>
      </c>
      <c r="BM21" s="422">
        <v>0.1536914704</v>
      </c>
      <c r="BN21" s="423">
        <v>2.6403809150000001E-3</v>
      </c>
      <c r="BO21" s="424" t="s">
        <v>12</v>
      </c>
      <c r="BP21" s="425" t="s">
        <v>12</v>
      </c>
    </row>
    <row r="22" spans="1:68" ht="15.75" customHeight="1" x14ac:dyDescent="0.2">
      <c r="A22" s="419" t="s">
        <v>126</v>
      </c>
      <c r="B22" s="420">
        <v>1.2350986033529969E-3</v>
      </c>
      <c r="C22" s="421">
        <v>1.348366848E-3</v>
      </c>
      <c r="D22" s="424" t="s">
        <v>12</v>
      </c>
      <c r="E22" s="422">
        <v>1.348366848E-3</v>
      </c>
      <c r="F22" s="424" t="s">
        <v>181</v>
      </c>
      <c r="G22" s="424" t="s">
        <v>12</v>
      </c>
      <c r="H22" s="424" t="s">
        <v>12</v>
      </c>
      <c r="I22" s="424" t="s">
        <v>181</v>
      </c>
      <c r="J22" s="425" t="s">
        <v>181</v>
      </c>
      <c r="K22" s="424" t="s">
        <v>12</v>
      </c>
      <c r="L22" s="424" t="s">
        <v>12</v>
      </c>
      <c r="M22" s="424" t="s">
        <v>181</v>
      </c>
      <c r="N22" s="424" t="s">
        <v>181</v>
      </c>
      <c r="O22" s="424" t="s">
        <v>12</v>
      </c>
      <c r="P22" s="424" t="s">
        <v>12</v>
      </c>
      <c r="Q22" s="424" t="s">
        <v>181</v>
      </c>
      <c r="R22" s="425" t="s">
        <v>181</v>
      </c>
      <c r="S22" s="424" t="s">
        <v>12</v>
      </c>
      <c r="T22" s="424" t="s">
        <v>12</v>
      </c>
      <c r="U22" s="424" t="s">
        <v>181</v>
      </c>
      <c r="V22" s="424" t="s">
        <v>181</v>
      </c>
      <c r="W22" s="421">
        <v>1.4275157570000001E-3</v>
      </c>
      <c r="X22" s="424" t="s">
        <v>12</v>
      </c>
      <c r="Y22" s="422">
        <v>1.4275157570000001E-3</v>
      </c>
      <c r="Z22" s="425" t="s">
        <v>181</v>
      </c>
      <c r="AA22" s="424" t="s">
        <v>12</v>
      </c>
      <c r="AB22" s="424" t="s">
        <v>12</v>
      </c>
      <c r="AC22" s="424" t="s">
        <v>181</v>
      </c>
      <c r="AD22" s="424" t="s">
        <v>181</v>
      </c>
      <c r="AE22" s="424" t="s">
        <v>12</v>
      </c>
      <c r="AF22" s="424" t="s">
        <v>12</v>
      </c>
      <c r="AG22" s="424" t="s">
        <v>181</v>
      </c>
      <c r="AH22" s="425" t="s">
        <v>181</v>
      </c>
      <c r="AI22" s="424" t="s">
        <v>12</v>
      </c>
      <c r="AJ22" s="424" t="s">
        <v>12</v>
      </c>
      <c r="AK22" s="424" t="s">
        <v>181</v>
      </c>
      <c r="AL22" s="424" t="s">
        <v>181</v>
      </c>
      <c r="AM22" s="421">
        <v>1.3106680540000001E-3</v>
      </c>
      <c r="AN22" s="424" t="s">
        <v>12</v>
      </c>
      <c r="AO22" s="422">
        <v>1.3106680540000001E-3</v>
      </c>
      <c r="AP22" s="425" t="s">
        <v>181</v>
      </c>
      <c r="AQ22" s="424" t="s">
        <v>12</v>
      </c>
      <c r="AR22" s="424" t="s">
        <v>12</v>
      </c>
      <c r="AS22" s="424" t="s">
        <v>181</v>
      </c>
      <c r="AT22" s="424" t="s">
        <v>181</v>
      </c>
      <c r="AU22" s="424" t="s">
        <v>12</v>
      </c>
      <c r="AV22" s="424" t="s">
        <v>12</v>
      </c>
      <c r="AW22" s="424" t="s">
        <v>181</v>
      </c>
      <c r="AX22" s="425" t="s">
        <v>181</v>
      </c>
      <c r="AY22" s="424" t="s">
        <v>12</v>
      </c>
      <c r="AZ22" s="424" t="s">
        <v>12</v>
      </c>
      <c r="BA22" s="424" t="s">
        <v>181</v>
      </c>
      <c r="BB22" s="424" t="s">
        <v>181</v>
      </c>
      <c r="BC22" s="424" t="s">
        <v>12</v>
      </c>
      <c r="BD22" s="424" t="s">
        <v>12</v>
      </c>
      <c r="BE22" s="424" t="s">
        <v>181</v>
      </c>
      <c r="BF22" s="425" t="s">
        <v>181</v>
      </c>
      <c r="BG22" s="424" t="s">
        <v>12</v>
      </c>
      <c r="BH22" s="424" t="s">
        <v>12</v>
      </c>
      <c r="BI22" s="424" t="s">
        <v>181</v>
      </c>
      <c r="BJ22" s="424" t="s">
        <v>181</v>
      </c>
      <c r="BK22" s="424" t="s">
        <v>12</v>
      </c>
      <c r="BL22" s="424" t="s">
        <v>12</v>
      </c>
      <c r="BM22" s="424" t="s">
        <v>181</v>
      </c>
      <c r="BN22" s="425" t="s">
        <v>181</v>
      </c>
      <c r="BO22" s="424" t="s">
        <v>12</v>
      </c>
      <c r="BP22" s="425" t="s">
        <v>12</v>
      </c>
    </row>
    <row r="23" spans="1:68" ht="15.75" customHeight="1" x14ac:dyDescent="0.2">
      <c r="A23" s="419" t="s">
        <v>127</v>
      </c>
      <c r="B23" s="420">
        <v>1.9306257361351102E-2</v>
      </c>
      <c r="C23" s="421">
        <v>5.7507077579999999</v>
      </c>
      <c r="D23" s="421">
        <v>5.738928187</v>
      </c>
      <c r="E23" s="422">
        <v>5.744817973</v>
      </c>
      <c r="F23" s="422">
        <v>8.3294145340000007E-3</v>
      </c>
      <c r="G23" s="421">
        <v>5.5383390710000002</v>
      </c>
      <c r="H23" s="421">
        <v>5.4650603479999997</v>
      </c>
      <c r="I23" s="422">
        <v>5.5016997099999996</v>
      </c>
      <c r="J23" s="423">
        <v>5.1815881950000003E-2</v>
      </c>
      <c r="K23" s="421">
        <v>6.4402485250000003</v>
      </c>
      <c r="L23" s="421">
        <v>6.6339179110000002</v>
      </c>
      <c r="M23" s="422">
        <v>6.5370832180000003</v>
      </c>
      <c r="N23" s="422">
        <v>0.1369449361</v>
      </c>
      <c r="O23" s="421">
        <v>6.5729822029999996</v>
      </c>
      <c r="P23" s="421">
        <v>6.5489740940000001</v>
      </c>
      <c r="Q23" s="422">
        <v>6.5609781490000003</v>
      </c>
      <c r="R23" s="423">
        <v>1.6976296679999999E-2</v>
      </c>
      <c r="S23" s="421">
        <v>13.079828770000001</v>
      </c>
      <c r="T23" s="421">
        <v>12.95360887</v>
      </c>
      <c r="U23" s="422">
        <v>13.016718819999999</v>
      </c>
      <c r="V23" s="422">
        <v>8.9250947210000001E-2</v>
      </c>
      <c r="W23" s="421">
        <v>12.80115554</v>
      </c>
      <c r="X23" s="421">
        <v>12.69416646</v>
      </c>
      <c r="Y23" s="422">
        <v>12.747661000000001</v>
      </c>
      <c r="Z23" s="423">
        <v>7.565270398E-2</v>
      </c>
      <c r="AA23" s="421">
        <v>19.367012190000001</v>
      </c>
      <c r="AB23" s="421">
        <v>19.834414800000001</v>
      </c>
      <c r="AC23" s="422">
        <v>19.600713500000001</v>
      </c>
      <c r="AD23" s="422">
        <v>0.33050355510000001</v>
      </c>
      <c r="AE23" s="421">
        <v>19.92189273</v>
      </c>
      <c r="AF23" s="421">
        <v>19.498940730000001</v>
      </c>
      <c r="AG23" s="422">
        <v>19.710416729999999</v>
      </c>
      <c r="AH23" s="423">
        <v>0.29907222729999999</v>
      </c>
      <c r="AI23" s="421">
        <v>35.119284389999997</v>
      </c>
      <c r="AJ23" s="421">
        <v>33.310510209999997</v>
      </c>
      <c r="AK23" s="422">
        <v>34.214897299999997</v>
      </c>
      <c r="AL23" s="422">
        <v>1.278996488</v>
      </c>
      <c r="AM23" s="421">
        <v>33.821778979999998</v>
      </c>
      <c r="AN23" s="421">
        <v>32.07485449</v>
      </c>
      <c r="AO23" s="422">
        <v>32.948316740000003</v>
      </c>
      <c r="AP23" s="423">
        <v>1.2352621530000001</v>
      </c>
      <c r="AQ23" s="421">
        <v>22.303750440000002</v>
      </c>
      <c r="AR23" s="421">
        <v>21.900481289999998</v>
      </c>
      <c r="AS23" s="422">
        <v>22.102115869999999</v>
      </c>
      <c r="AT23" s="422">
        <v>0.2851543506</v>
      </c>
      <c r="AU23" s="421">
        <v>22.112064069999999</v>
      </c>
      <c r="AV23" s="421">
        <v>21.849943509999999</v>
      </c>
      <c r="AW23" s="422">
        <v>21.981003789999999</v>
      </c>
      <c r="AX23" s="423">
        <v>0.18534722549999999</v>
      </c>
      <c r="AY23" s="421">
        <v>22.342562279999999</v>
      </c>
      <c r="AZ23" s="421">
        <v>23.14259152</v>
      </c>
      <c r="BA23" s="422">
        <v>22.7425769</v>
      </c>
      <c r="BB23" s="422">
        <v>0.56570610079999994</v>
      </c>
      <c r="BC23" s="421">
        <v>23.42617525</v>
      </c>
      <c r="BD23" s="421">
        <v>21.904283830000001</v>
      </c>
      <c r="BE23" s="422">
        <v>22.665229539999999</v>
      </c>
      <c r="BF23" s="423">
        <v>1.0761397429999999</v>
      </c>
      <c r="BG23" s="421">
        <v>30.387274290000001</v>
      </c>
      <c r="BH23" s="421">
        <v>29.863107970000002</v>
      </c>
      <c r="BI23" s="422">
        <v>30.125191130000001</v>
      </c>
      <c r="BJ23" s="422">
        <v>0.37064155929999998</v>
      </c>
      <c r="BK23" s="421">
        <v>29.849878780000001</v>
      </c>
      <c r="BL23" s="421">
        <v>29.462676429999998</v>
      </c>
      <c r="BM23" s="422">
        <v>29.65627761</v>
      </c>
      <c r="BN23" s="423">
        <v>0.27379340740000002</v>
      </c>
      <c r="BO23" s="424" t="s">
        <v>12</v>
      </c>
      <c r="BP23" s="425" t="s">
        <v>12</v>
      </c>
    </row>
    <row r="24" spans="1:68" ht="15.75" customHeight="1" x14ac:dyDescent="0.2">
      <c r="A24" s="419" t="s">
        <v>128</v>
      </c>
      <c r="B24" s="420">
        <v>1.4514694644857688E-3</v>
      </c>
      <c r="C24" s="421">
        <v>1.454489981E-3</v>
      </c>
      <c r="D24" s="424" t="s">
        <v>12</v>
      </c>
      <c r="E24" s="422">
        <v>1.454489981E-3</v>
      </c>
      <c r="F24" s="424" t="s">
        <v>181</v>
      </c>
      <c r="G24" s="424" t="s">
        <v>12</v>
      </c>
      <c r="H24" s="424" t="s">
        <v>12</v>
      </c>
      <c r="I24" s="424" t="s">
        <v>181</v>
      </c>
      <c r="J24" s="425" t="s">
        <v>181</v>
      </c>
      <c r="K24" s="424" t="s">
        <v>12</v>
      </c>
      <c r="L24" s="424" t="s">
        <v>12</v>
      </c>
      <c r="M24" s="424" t="s">
        <v>181</v>
      </c>
      <c r="N24" s="424" t="s">
        <v>181</v>
      </c>
      <c r="O24" s="424" t="s">
        <v>12</v>
      </c>
      <c r="P24" s="424" t="s">
        <v>12</v>
      </c>
      <c r="Q24" s="424" t="s">
        <v>181</v>
      </c>
      <c r="R24" s="425" t="s">
        <v>181</v>
      </c>
      <c r="S24" s="421">
        <v>1.6364131E-3</v>
      </c>
      <c r="T24" s="421">
        <v>1.656429081E-3</v>
      </c>
      <c r="U24" s="422">
        <v>1.646421091E-3</v>
      </c>
      <c r="V24" s="422">
        <v>1.4153435899999999E-5</v>
      </c>
      <c r="W24" s="424" t="s">
        <v>12</v>
      </c>
      <c r="X24" s="421">
        <v>1.9075999640000001E-3</v>
      </c>
      <c r="Y24" s="422">
        <v>1.9075999640000001E-3</v>
      </c>
      <c r="Z24" s="425" t="s">
        <v>181</v>
      </c>
      <c r="AA24" s="421">
        <v>5.7221486499999998E-3</v>
      </c>
      <c r="AB24" s="421">
        <v>5.931878602E-3</v>
      </c>
      <c r="AC24" s="422">
        <v>5.8270136259999999E-3</v>
      </c>
      <c r="AD24" s="422">
        <v>1.4830147129999999E-4</v>
      </c>
      <c r="AE24" s="421">
        <v>5.6400898669999996E-3</v>
      </c>
      <c r="AF24" s="421">
        <v>5.8541721479999998E-3</v>
      </c>
      <c r="AG24" s="422">
        <v>5.7471310079999999E-3</v>
      </c>
      <c r="AH24" s="423">
        <v>1.513790326E-4</v>
      </c>
      <c r="AI24" s="424" t="s">
        <v>12</v>
      </c>
      <c r="AJ24" s="424" t="s">
        <v>12</v>
      </c>
      <c r="AK24" s="424" t="s">
        <v>181</v>
      </c>
      <c r="AL24" s="424" t="s">
        <v>181</v>
      </c>
      <c r="AM24" s="424" t="s">
        <v>12</v>
      </c>
      <c r="AN24" s="424" t="s">
        <v>12</v>
      </c>
      <c r="AO24" s="424" t="s">
        <v>181</v>
      </c>
      <c r="AP24" s="425" t="s">
        <v>181</v>
      </c>
      <c r="AQ24" s="421">
        <v>5.7810098929999996E-3</v>
      </c>
      <c r="AR24" s="421">
        <v>5.2455404610000003E-3</v>
      </c>
      <c r="AS24" s="422">
        <v>5.5132751770000004E-3</v>
      </c>
      <c r="AT24" s="422">
        <v>3.7863406649999999E-4</v>
      </c>
      <c r="AU24" s="421">
        <v>5.1306415640000004E-3</v>
      </c>
      <c r="AV24" s="421">
        <v>4.7105516059999996E-3</v>
      </c>
      <c r="AW24" s="422">
        <v>4.920596585E-3</v>
      </c>
      <c r="AX24" s="423">
        <v>2.9704845800000002E-4</v>
      </c>
      <c r="AY24" s="421">
        <v>3.910603098E-3</v>
      </c>
      <c r="AZ24" s="421">
        <v>4.3554884020000004E-3</v>
      </c>
      <c r="BA24" s="422">
        <v>4.1330457499999997E-3</v>
      </c>
      <c r="BB24" s="422">
        <v>3.1458141529999999E-4</v>
      </c>
      <c r="BC24" s="421">
        <v>4.0789594189999997E-3</v>
      </c>
      <c r="BD24" s="421">
        <v>3.8746668890000001E-3</v>
      </c>
      <c r="BE24" s="422">
        <v>3.9768131540000003E-3</v>
      </c>
      <c r="BF24" s="423">
        <v>1.4445663330000001E-4</v>
      </c>
      <c r="BG24" s="421">
        <v>2.4484850759999999E-3</v>
      </c>
      <c r="BH24" s="421">
        <v>2.2415013359999999E-3</v>
      </c>
      <c r="BI24" s="422">
        <v>2.3449932060000001E-3</v>
      </c>
      <c r="BJ24" s="422">
        <v>1.4635960610000001E-4</v>
      </c>
      <c r="BK24" s="421">
        <v>3.3662574130000002E-3</v>
      </c>
      <c r="BL24" s="421">
        <v>2.5512093940000002E-3</v>
      </c>
      <c r="BM24" s="422">
        <v>2.958733404E-3</v>
      </c>
      <c r="BN24" s="423">
        <v>5.7632598119999998E-4</v>
      </c>
      <c r="BO24" s="424" t="s">
        <v>12</v>
      </c>
      <c r="BP24" s="425" t="s">
        <v>12</v>
      </c>
    </row>
    <row r="25" spans="1:68" ht="15.75" customHeight="1" x14ac:dyDescent="0.2">
      <c r="A25" s="419" t="s">
        <v>129</v>
      </c>
      <c r="B25" s="420">
        <v>1.2834347927133713E-2</v>
      </c>
      <c r="C25" s="424" t="s">
        <v>12</v>
      </c>
      <c r="D25" s="424" t="s">
        <v>12</v>
      </c>
      <c r="E25" s="424" t="s">
        <v>181</v>
      </c>
      <c r="F25" s="424" t="s">
        <v>181</v>
      </c>
      <c r="G25" s="424" t="s">
        <v>12</v>
      </c>
      <c r="H25" s="424" t="s">
        <v>12</v>
      </c>
      <c r="I25" s="424" t="s">
        <v>181</v>
      </c>
      <c r="J25" s="425" t="s">
        <v>181</v>
      </c>
      <c r="K25" s="424" t="s">
        <v>12</v>
      </c>
      <c r="L25" s="424" t="s">
        <v>12</v>
      </c>
      <c r="M25" s="424" t="s">
        <v>181</v>
      </c>
      <c r="N25" s="424" t="s">
        <v>181</v>
      </c>
      <c r="O25" s="424" t="s">
        <v>12</v>
      </c>
      <c r="P25" s="424" t="s">
        <v>12</v>
      </c>
      <c r="Q25" s="424" t="s">
        <v>181</v>
      </c>
      <c r="R25" s="425" t="s">
        <v>181</v>
      </c>
      <c r="S25" s="424" t="s">
        <v>12</v>
      </c>
      <c r="T25" s="424" t="s">
        <v>12</v>
      </c>
      <c r="U25" s="424" t="s">
        <v>181</v>
      </c>
      <c r="V25" s="424" t="s">
        <v>181</v>
      </c>
      <c r="W25" s="424" t="s">
        <v>12</v>
      </c>
      <c r="X25" s="424" t="s">
        <v>12</v>
      </c>
      <c r="Y25" s="424" t="s">
        <v>181</v>
      </c>
      <c r="Z25" s="425" t="s">
        <v>181</v>
      </c>
      <c r="AA25" s="424" t="s">
        <v>12</v>
      </c>
      <c r="AB25" s="424" t="s">
        <v>12</v>
      </c>
      <c r="AC25" s="424" t="s">
        <v>181</v>
      </c>
      <c r="AD25" s="424" t="s">
        <v>181</v>
      </c>
      <c r="AE25" s="424" t="s">
        <v>12</v>
      </c>
      <c r="AF25" s="424" t="s">
        <v>12</v>
      </c>
      <c r="AG25" s="424" t="s">
        <v>181</v>
      </c>
      <c r="AH25" s="425" t="s">
        <v>181</v>
      </c>
      <c r="AI25" s="424" t="s">
        <v>12</v>
      </c>
      <c r="AJ25" s="424" t="s">
        <v>12</v>
      </c>
      <c r="AK25" s="424" t="s">
        <v>181</v>
      </c>
      <c r="AL25" s="424" t="s">
        <v>181</v>
      </c>
      <c r="AM25" s="424" t="s">
        <v>12</v>
      </c>
      <c r="AN25" s="424" t="s">
        <v>12</v>
      </c>
      <c r="AO25" s="424" t="s">
        <v>181</v>
      </c>
      <c r="AP25" s="425" t="s">
        <v>181</v>
      </c>
      <c r="AQ25" s="424" t="s">
        <v>12</v>
      </c>
      <c r="AR25" s="424" t="s">
        <v>12</v>
      </c>
      <c r="AS25" s="424" t="s">
        <v>181</v>
      </c>
      <c r="AT25" s="424" t="s">
        <v>181</v>
      </c>
      <c r="AU25" s="424" t="s">
        <v>12</v>
      </c>
      <c r="AV25" s="424" t="s">
        <v>12</v>
      </c>
      <c r="AW25" s="424" t="s">
        <v>181</v>
      </c>
      <c r="AX25" s="425" t="s">
        <v>181</v>
      </c>
      <c r="AY25" s="424" t="s">
        <v>12</v>
      </c>
      <c r="AZ25" s="424" t="s">
        <v>12</v>
      </c>
      <c r="BA25" s="424" t="s">
        <v>181</v>
      </c>
      <c r="BB25" s="424" t="s">
        <v>181</v>
      </c>
      <c r="BC25" s="424" t="s">
        <v>12</v>
      </c>
      <c r="BD25" s="424" t="s">
        <v>12</v>
      </c>
      <c r="BE25" s="424" t="s">
        <v>181</v>
      </c>
      <c r="BF25" s="425" t="s">
        <v>181</v>
      </c>
      <c r="BG25" s="424" t="s">
        <v>12</v>
      </c>
      <c r="BH25" s="424" t="s">
        <v>12</v>
      </c>
      <c r="BI25" s="424" t="s">
        <v>181</v>
      </c>
      <c r="BJ25" s="424" t="s">
        <v>181</v>
      </c>
      <c r="BK25" s="424" t="s">
        <v>12</v>
      </c>
      <c r="BL25" s="424" t="s">
        <v>12</v>
      </c>
      <c r="BM25" s="424" t="s">
        <v>181</v>
      </c>
      <c r="BN25" s="425" t="s">
        <v>181</v>
      </c>
      <c r="BO25" s="424" t="s">
        <v>12</v>
      </c>
      <c r="BP25" s="425" t="s">
        <v>12</v>
      </c>
    </row>
    <row r="26" spans="1:68" ht="15.75" customHeight="1" x14ac:dyDescent="0.2">
      <c r="A26" s="419" t="s">
        <v>130</v>
      </c>
      <c r="B26" s="420">
        <v>2.3085949556747198E-2</v>
      </c>
      <c r="C26" s="424" t="s">
        <v>12</v>
      </c>
      <c r="D26" s="424" t="s">
        <v>12</v>
      </c>
      <c r="E26" s="424" t="s">
        <v>181</v>
      </c>
      <c r="F26" s="424" t="s">
        <v>181</v>
      </c>
      <c r="G26" s="424" t="s">
        <v>12</v>
      </c>
      <c r="H26" s="424" t="s">
        <v>12</v>
      </c>
      <c r="I26" s="424" t="s">
        <v>181</v>
      </c>
      <c r="J26" s="425" t="s">
        <v>181</v>
      </c>
      <c r="K26" s="424" t="s">
        <v>12</v>
      </c>
      <c r="L26" s="424" t="s">
        <v>12</v>
      </c>
      <c r="M26" s="424" t="s">
        <v>181</v>
      </c>
      <c r="N26" s="424" t="s">
        <v>181</v>
      </c>
      <c r="O26" s="424" t="s">
        <v>12</v>
      </c>
      <c r="P26" s="424" t="s">
        <v>12</v>
      </c>
      <c r="Q26" s="424" t="s">
        <v>181</v>
      </c>
      <c r="R26" s="425" t="s">
        <v>181</v>
      </c>
      <c r="S26" s="424" t="s">
        <v>12</v>
      </c>
      <c r="T26" s="424" t="s">
        <v>12</v>
      </c>
      <c r="U26" s="424" t="s">
        <v>181</v>
      </c>
      <c r="V26" s="424" t="s">
        <v>181</v>
      </c>
      <c r="W26" s="424" t="s">
        <v>12</v>
      </c>
      <c r="X26" s="424" t="s">
        <v>12</v>
      </c>
      <c r="Y26" s="424" t="s">
        <v>181</v>
      </c>
      <c r="Z26" s="425" t="s">
        <v>181</v>
      </c>
      <c r="AA26" s="424" t="s">
        <v>12</v>
      </c>
      <c r="AB26" s="424" t="s">
        <v>12</v>
      </c>
      <c r="AC26" s="424" t="s">
        <v>181</v>
      </c>
      <c r="AD26" s="424" t="s">
        <v>181</v>
      </c>
      <c r="AE26" s="424" t="s">
        <v>12</v>
      </c>
      <c r="AF26" s="424" t="s">
        <v>12</v>
      </c>
      <c r="AG26" s="424" t="s">
        <v>181</v>
      </c>
      <c r="AH26" s="425" t="s">
        <v>181</v>
      </c>
      <c r="AI26" s="424" t="s">
        <v>12</v>
      </c>
      <c r="AJ26" s="424" t="s">
        <v>12</v>
      </c>
      <c r="AK26" s="424" t="s">
        <v>181</v>
      </c>
      <c r="AL26" s="424" t="s">
        <v>181</v>
      </c>
      <c r="AM26" s="424" t="s">
        <v>12</v>
      </c>
      <c r="AN26" s="424" t="s">
        <v>12</v>
      </c>
      <c r="AO26" s="424" t="s">
        <v>181</v>
      </c>
      <c r="AP26" s="425" t="s">
        <v>181</v>
      </c>
      <c r="AQ26" s="424" t="s">
        <v>12</v>
      </c>
      <c r="AR26" s="424" t="s">
        <v>12</v>
      </c>
      <c r="AS26" s="424" t="s">
        <v>181</v>
      </c>
      <c r="AT26" s="424" t="s">
        <v>181</v>
      </c>
      <c r="AU26" s="424" t="s">
        <v>12</v>
      </c>
      <c r="AV26" s="424" t="s">
        <v>12</v>
      </c>
      <c r="AW26" s="424" t="s">
        <v>181</v>
      </c>
      <c r="AX26" s="425" t="s">
        <v>181</v>
      </c>
      <c r="AY26" s="424" t="s">
        <v>12</v>
      </c>
      <c r="AZ26" s="424" t="s">
        <v>12</v>
      </c>
      <c r="BA26" s="424" t="s">
        <v>181</v>
      </c>
      <c r="BB26" s="424" t="s">
        <v>181</v>
      </c>
      <c r="BC26" s="424" t="s">
        <v>12</v>
      </c>
      <c r="BD26" s="424" t="s">
        <v>12</v>
      </c>
      <c r="BE26" s="424" t="s">
        <v>181</v>
      </c>
      <c r="BF26" s="425" t="s">
        <v>181</v>
      </c>
      <c r="BG26" s="424" t="s">
        <v>12</v>
      </c>
      <c r="BH26" s="424" t="s">
        <v>12</v>
      </c>
      <c r="BI26" s="424" t="s">
        <v>181</v>
      </c>
      <c r="BJ26" s="424" t="s">
        <v>181</v>
      </c>
      <c r="BK26" s="424" t="s">
        <v>12</v>
      </c>
      <c r="BL26" s="424" t="s">
        <v>12</v>
      </c>
      <c r="BM26" s="424" t="s">
        <v>181</v>
      </c>
      <c r="BN26" s="425" t="s">
        <v>181</v>
      </c>
      <c r="BO26" s="424" t="s">
        <v>12</v>
      </c>
      <c r="BP26" s="425" t="s">
        <v>12</v>
      </c>
    </row>
    <row r="27" spans="1:68" ht="15.75" customHeight="1" x14ac:dyDescent="0.2">
      <c r="A27" s="419" t="s">
        <v>131</v>
      </c>
      <c r="B27" s="420">
        <v>5.0280688178622104E-3</v>
      </c>
      <c r="C27" s="424" t="s">
        <v>12</v>
      </c>
      <c r="D27" s="424" t="s">
        <v>12</v>
      </c>
      <c r="E27" s="424" t="s">
        <v>181</v>
      </c>
      <c r="F27" s="424" t="s">
        <v>181</v>
      </c>
      <c r="G27" s="424" t="s">
        <v>12</v>
      </c>
      <c r="H27" s="424" t="s">
        <v>12</v>
      </c>
      <c r="I27" s="424" t="s">
        <v>181</v>
      </c>
      <c r="J27" s="425" t="s">
        <v>181</v>
      </c>
      <c r="K27" s="424" t="s">
        <v>12</v>
      </c>
      <c r="L27" s="424" t="s">
        <v>12</v>
      </c>
      <c r="M27" s="424" t="s">
        <v>181</v>
      </c>
      <c r="N27" s="424" t="s">
        <v>181</v>
      </c>
      <c r="O27" s="424" t="s">
        <v>12</v>
      </c>
      <c r="P27" s="424" t="s">
        <v>12</v>
      </c>
      <c r="Q27" s="424" t="s">
        <v>181</v>
      </c>
      <c r="R27" s="425" t="s">
        <v>181</v>
      </c>
      <c r="S27" s="424" t="s">
        <v>12</v>
      </c>
      <c r="T27" s="424" t="s">
        <v>12</v>
      </c>
      <c r="U27" s="424" t="s">
        <v>181</v>
      </c>
      <c r="V27" s="424" t="s">
        <v>181</v>
      </c>
      <c r="W27" s="424" t="s">
        <v>12</v>
      </c>
      <c r="X27" s="424" t="s">
        <v>12</v>
      </c>
      <c r="Y27" s="424" t="s">
        <v>181</v>
      </c>
      <c r="Z27" s="425" t="s">
        <v>181</v>
      </c>
      <c r="AA27" s="424" t="s">
        <v>12</v>
      </c>
      <c r="AB27" s="424" t="s">
        <v>12</v>
      </c>
      <c r="AC27" s="424" t="s">
        <v>181</v>
      </c>
      <c r="AD27" s="424" t="s">
        <v>181</v>
      </c>
      <c r="AE27" s="421">
        <v>5.6939933309999996E-3</v>
      </c>
      <c r="AF27" s="424" t="s">
        <v>12</v>
      </c>
      <c r="AG27" s="422">
        <v>5.6939933309999996E-3</v>
      </c>
      <c r="AH27" s="425" t="s">
        <v>181</v>
      </c>
      <c r="AI27" s="424" t="s">
        <v>12</v>
      </c>
      <c r="AJ27" s="424" t="s">
        <v>12</v>
      </c>
      <c r="AK27" s="424" t="s">
        <v>181</v>
      </c>
      <c r="AL27" s="424" t="s">
        <v>181</v>
      </c>
      <c r="AM27" s="424" t="s">
        <v>12</v>
      </c>
      <c r="AN27" s="424" t="s">
        <v>12</v>
      </c>
      <c r="AO27" s="424" t="s">
        <v>181</v>
      </c>
      <c r="AP27" s="425" t="s">
        <v>181</v>
      </c>
      <c r="AQ27" s="424" t="s">
        <v>12</v>
      </c>
      <c r="AR27" s="424" t="s">
        <v>12</v>
      </c>
      <c r="AS27" s="424" t="s">
        <v>181</v>
      </c>
      <c r="AT27" s="424" t="s">
        <v>181</v>
      </c>
      <c r="AU27" s="424" t="s">
        <v>12</v>
      </c>
      <c r="AV27" s="424" t="s">
        <v>12</v>
      </c>
      <c r="AW27" s="424" t="s">
        <v>181</v>
      </c>
      <c r="AX27" s="425" t="s">
        <v>181</v>
      </c>
      <c r="AY27" s="424" t="s">
        <v>12</v>
      </c>
      <c r="AZ27" s="424" t="s">
        <v>12</v>
      </c>
      <c r="BA27" s="424" t="s">
        <v>181</v>
      </c>
      <c r="BB27" s="424" t="s">
        <v>181</v>
      </c>
      <c r="BC27" s="424" t="s">
        <v>12</v>
      </c>
      <c r="BD27" s="424" t="s">
        <v>12</v>
      </c>
      <c r="BE27" s="424" t="s">
        <v>181</v>
      </c>
      <c r="BF27" s="425" t="s">
        <v>181</v>
      </c>
      <c r="BG27" s="424" t="s">
        <v>12</v>
      </c>
      <c r="BH27" s="424" t="s">
        <v>12</v>
      </c>
      <c r="BI27" s="424" t="s">
        <v>181</v>
      </c>
      <c r="BJ27" s="424" t="s">
        <v>181</v>
      </c>
      <c r="BK27" s="424" t="s">
        <v>12</v>
      </c>
      <c r="BL27" s="424" t="s">
        <v>12</v>
      </c>
      <c r="BM27" s="424" t="s">
        <v>181</v>
      </c>
      <c r="BN27" s="425" t="s">
        <v>181</v>
      </c>
      <c r="BO27" s="424" t="s">
        <v>12</v>
      </c>
      <c r="BP27" s="425" t="s">
        <v>12</v>
      </c>
    </row>
    <row r="28" spans="1:68" ht="15.75" customHeight="1" x14ac:dyDescent="0.2">
      <c r="A28" s="419" t="s">
        <v>132</v>
      </c>
      <c r="B28" s="420">
        <v>1.4820428488888465E-2</v>
      </c>
      <c r="C28" s="421">
        <v>4.5744006539999997</v>
      </c>
      <c r="D28" s="421">
        <v>4.518891193</v>
      </c>
      <c r="E28" s="422">
        <v>4.5466459239999999</v>
      </c>
      <c r="F28" s="422">
        <v>3.9251116289999999E-2</v>
      </c>
      <c r="G28" s="421">
        <v>4.5681201150000001</v>
      </c>
      <c r="H28" s="421">
        <v>4.3578773499999999</v>
      </c>
      <c r="I28" s="422">
        <v>4.4629987330000001</v>
      </c>
      <c r="J28" s="423">
        <v>0.14866408480000001</v>
      </c>
      <c r="K28" s="421">
        <v>6.7867743999999997</v>
      </c>
      <c r="L28" s="421">
        <v>6.8187157440000004</v>
      </c>
      <c r="M28" s="422">
        <v>6.8027450719999996</v>
      </c>
      <c r="N28" s="422">
        <v>2.258594094E-2</v>
      </c>
      <c r="O28" s="421">
        <v>6.9593975930000003</v>
      </c>
      <c r="P28" s="421">
        <v>6.7763534749999996</v>
      </c>
      <c r="Q28" s="422">
        <v>6.8678755340000004</v>
      </c>
      <c r="R28" s="423">
        <v>0.1294317371</v>
      </c>
      <c r="S28" s="421">
        <v>10.073026049999999</v>
      </c>
      <c r="T28" s="421">
        <v>9.8361694810000007</v>
      </c>
      <c r="U28" s="422">
        <v>9.9545977659999991</v>
      </c>
      <c r="V28" s="422">
        <v>0.16748288610000001</v>
      </c>
      <c r="W28" s="421">
        <v>9.9662351170000001</v>
      </c>
      <c r="X28" s="421">
        <v>9.8570189900000003</v>
      </c>
      <c r="Y28" s="422">
        <v>9.9116270540000002</v>
      </c>
      <c r="Z28" s="423">
        <v>7.7227464019999997E-2</v>
      </c>
      <c r="AA28" s="421">
        <v>16.549244420000001</v>
      </c>
      <c r="AB28" s="421">
        <v>16.37886932</v>
      </c>
      <c r="AC28" s="422">
        <v>16.46405687</v>
      </c>
      <c r="AD28" s="422">
        <v>0.12047338859999999</v>
      </c>
      <c r="AE28" s="421">
        <v>16.63043137</v>
      </c>
      <c r="AF28" s="421">
        <v>15.939693480000001</v>
      </c>
      <c r="AG28" s="422">
        <v>16.28506243</v>
      </c>
      <c r="AH28" s="423">
        <v>0.48842544599999999</v>
      </c>
      <c r="AI28" s="421">
        <v>472.20116380000002</v>
      </c>
      <c r="AJ28" s="421">
        <v>471.98062420000002</v>
      </c>
      <c r="AK28" s="422">
        <v>472.09089399999999</v>
      </c>
      <c r="AL28" s="422">
        <v>0.15594504670000001</v>
      </c>
      <c r="AM28" s="421">
        <v>471.18592890000002</v>
      </c>
      <c r="AN28" s="421">
        <v>485.39864130000001</v>
      </c>
      <c r="AO28" s="422">
        <v>478.29228510000002</v>
      </c>
      <c r="AP28" s="423">
        <v>10.049905320000001</v>
      </c>
      <c r="AQ28" s="421">
        <v>60.265362090000004</v>
      </c>
      <c r="AR28" s="421">
        <v>61.952900870000001</v>
      </c>
      <c r="AS28" s="422">
        <v>61.109131480000002</v>
      </c>
      <c r="AT28" s="422">
        <v>1.193270115</v>
      </c>
      <c r="AU28" s="421">
        <v>61.686189689999999</v>
      </c>
      <c r="AV28" s="421">
        <v>59.80090105</v>
      </c>
      <c r="AW28" s="422">
        <v>60.74354537</v>
      </c>
      <c r="AX28" s="423">
        <v>1.333100382</v>
      </c>
      <c r="AY28" s="421">
        <v>55.889856829999999</v>
      </c>
      <c r="AZ28" s="421">
        <v>56.60191356</v>
      </c>
      <c r="BA28" s="422">
        <v>56.245885199999996</v>
      </c>
      <c r="BB28" s="422">
        <v>0.50350014239999996</v>
      </c>
      <c r="BC28" s="421">
        <v>57.685855570000001</v>
      </c>
      <c r="BD28" s="421">
        <v>56.688405770000003</v>
      </c>
      <c r="BE28" s="422">
        <v>57.187130670000002</v>
      </c>
      <c r="BF28" s="423">
        <v>0.70530351749999998</v>
      </c>
      <c r="BG28" s="421">
        <v>61.296882570000001</v>
      </c>
      <c r="BH28" s="421">
        <v>61.335405909999999</v>
      </c>
      <c r="BI28" s="422">
        <v>61.31614424</v>
      </c>
      <c r="BJ28" s="422">
        <v>2.7240114950000002E-2</v>
      </c>
      <c r="BK28" s="421">
        <v>59.994959469999998</v>
      </c>
      <c r="BL28" s="421">
        <v>60.402421650000001</v>
      </c>
      <c r="BM28" s="422">
        <v>60.198690560000003</v>
      </c>
      <c r="BN28" s="423">
        <v>0.28811927059999998</v>
      </c>
      <c r="BO28" s="424" t="s">
        <v>12</v>
      </c>
      <c r="BP28" s="425" t="s">
        <v>12</v>
      </c>
    </row>
    <row r="29" spans="1:68" ht="15.75" customHeight="1" x14ac:dyDescent="0.2">
      <c r="A29" s="419" t="s">
        <v>133</v>
      </c>
      <c r="B29" s="420">
        <v>7.1920425390573622E-3</v>
      </c>
      <c r="C29" s="421">
        <v>4.9076526170000001</v>
      </c>
      <c r="D29" s="421">
        <v>4.8515252289999999</v>
      </c>
      <c r="E29" s="422">
        <v>4.879588923</v>
      </c>
      <c r="F29" s="422">
        <v>3.9688056669999999E-2</v>
      </c>
      <c r="G29" s="421">
        <v>4.9283020119999996</v>
      </c>
      <c r="H29" s="421">
        <v>4.6839883950000001</v>
      </c>
      <c r="I29" s="422">
        <v>4.8061452039999999</v>
      </c>
      <c r="J29" s="423">
        <v>0.1727558153</v>
      </c>
      <c r="K29" s="421">
        <v>7.2292125489999997</v>
      </c>
      <c r="L29" s="421">
        <v>7.2555208950000001</v>
      </c>
      <c r="M29" s="422">
        <v>7.2423667219999999</v>
      </c>
      <c r="N29" s="422">
        <v>1.860280986E-2</v>
      </c>
      <c r="O29" s="421">
        <v>7.3826629639999997</v>
      </c>
      <c r="P29" s="421">
        <v>7.2110904720000004</v>
      </c>
      <c r="Q29" s="422">
        <v>7.296876718</v>
      </c>
      <c r="R29" s="423">
        <v>0.1213200726</v>
      </c>
      <c r="S29" s="421">
        <v>10.68978456</v>
      </c>
      <c r="T29" s="421">
        <v>10.42808147</v>
      </c>
      <c r="U29" s="422">
        <v>10.55893302</v>
      </c>
      <c r="V29" s="422">
        <v>0.1850520296</v>
      </c>
      <c r="W29" s="421">
        <v>10.55483606</v>
      </c>
      <c r="X29" s="421">
        <v>10.4967483</v>
      </c>
      <c r="Y29" s="422">
        <v>10.52579218</v>
      </c>
      <c r="Z29" s="423">
        <v>4.1074249E-2</v>
      </c>
      <c r="AA29" s="421">
        <v>17.267196309999999</v>
      </c>
      <c r="AB29" s="421">
        <v>17.15067823</v>
      </c>
      <c r="AC29" s="422">
        <v>17.20893727</v>
      </c>
      <c r="AD29" s="422">
        <v>8.2390724499999998E-2</v>
      </c>
      <c r="AE29" s="421">
        <v>17.324127870000002</v>
      </c>
      <c r="AF29" s="421">
        <v>16.440490910000001</v>
      </c>
      <c r="AG29" s="422">
        <v>16.88230939</v>
      </c>
      <c r="AH29" s="423">
        <v>0.62482568650000003</v>
      </c>
      <c r="AI29" s="421">
        <v>455.57945590000003</v>
      </c>
      <c r="AJ29" s="421">
        <v>454.03589199999999</v>
      </c>
      <c r="AK29" s="422">
        <v>454.80767400000002</v>
      </c>
      <c r="AL29" s="422">
        <v>1.0914645009999999</v>
      </c>
      <c r="AM29" s="421">
        <v>456.63501580000002</v>
      </c>
      <c r="AN29" s="421">
        <v>468.75352520000001</v>
      </c>
      <c r="AO29" s="422">
        <v>462.69427050000002</v>
      </c>
      <c r="AP29" s="423">
        <v>8.5690801749999999</v>
      </c>
      <c r="AQ29" s="421">
        <v>61.310775309999997</v>
      </c>
      <c r="AR29" s="421">
        <v>63.659234259999998</v>
      </c>
      <c r="AS29" s="422">
        <v>62.485004789999998</v>
      </c>
      <c r="AT29" s="422">
        <v>1.660611249</v>
      </c>
      <c r="AU29" s="421">
        <v>63.057177930000002</v>
      </c>
      <c r="AV29" s="421">
        <v>61.766755529999998</v>
      </c>
      <c r="AW29" s="422">
        <v>62.411966730000003</v>
      </c>
      <c r="AX29" s="423">
        <v>0.91246642960000002</v>
      </c>
      <c r="AY29" s="421">
        <v>57.73733859</v>
      </c>
      <c r="AZ29" s="421">
        <v>58.687102600000003</v>
      </c>
      <c r="BA29" s="422">
        <v>58.212220600000002</v>
      </c>
      <c r="BB29" s="422">
        <v>0.67158457199999999</v>
      </c>
      <c r="BC29" s="421">
        <v>60.083884930000004</v>
      </c>
      <c r="BD29" s="421">
        <v>58.665812219999999</v>
      </c>
      <c r="BE29" s="422">
        <v>59.374848579999998</v>
      </c>
      <c r="BF29" s="423">
        <v>1.002728829</v>
      </c>
      <c r="BG29" s="421">
        <v>62.910715060000001</v>
      </c>
      <c r="BH29" s="421">
        <v>63.495380089999998</v>
      </c>
      <c r="BI29" s="422">
        <v>63.203047580000003</v>
      </c>
      <c r="BJ29" s="422">
        <v>0.41342060739999997</v>
      </c>
      <c r="BK29" s="421">
        <v>61.976349329999998</v>
      </c>
      <c r="BL29" s="421">
        <v>61.819908830000003</v>
      </c>
      <c r="BM29" s="422">
        <v>61.898129079999997</v>
      </c>
      <c r="BN29" s="423">
        <v>0.1106201384</v>
      </c>
      <c r="BO29" s="424" t="s">
        <v>12</v>
      </c>
      <c r="BP29" s="425" t="s">
        <v>12</v>
      </c>
    </row>
    <row r="30" spans="1:68" ht="15.75" customHeight="1" x14ac:dyDescent="0.2">
      <c r="A30" s="419" t="s">
        <v>134</v>
      </c>
      <c r="B30" s="420">
        <v>3.6665335808721829E-3</v>
      </c>
      <c r="C30" s="424" t="s">
        <v>12</v>
      </c>
      <c r="D30" s="424" t="s">
        <v>12</v>
      </c>
      <c r="E30" s="424" t="s">
        <v>181</v>
      </c>
      <c r="F30" s="424" t="s">
        <v>181</v>
      </c>
      <c r="G30" s="424" t="s">
        <v>12</v>
      </c>
      <c r="H30" s="424" t="s">
        <v>12</v>
      </c>
      <c r="I30" s="424" t="s">
        <v>181</v>
      </c>
      <c r="J30" s="425" t="s">
        <v>181</v>
      </c>
      <c r="K30" s="424" t="s">
        <v>12</v>
      </c>
      <c r="L30" s="424" t="s">
        <v>12</v>
      </c>
      <c r="M30" s="424" t="s">
        <v>181</v>
      </c>
      <c r="N30" s="424" t="s">
        <v>181</v>
      </c>
      <c r="O30" s="424" t="s">
        <v>12</v>
      </c>
      <c r="P30" s="424" t="s">
        <v>12</v>
      </c>
      <c r="Q30" s="424" t="s">
        <v>181</v>
      </c>
      <c r="R30" s="425" t="s">
        <v>181</v>
      </c>
      <c r="S30" s="424" t="s">
        <v>12</v>
      </c>
      <c r="T30" s="424" t="s">
        <v>12</v>
      </c>
      <c r="U30" s="424" t="s">
        <v>181</v>
      </c>
      <c r="V30" s="424" t="s">
        <v>181</v>
      </c>
      <c r="W30" s="424" t="s">
        <v>12</v>
      </c>
      <c r="X30" s="424" t="s">
        <v>12</v>
      </c>
      <c r="Y30" s="424" t="s">
        <v>181</v>
      </c>
      <c r="Z30" s="425" t="s">
        <v>181</v>
      </c>
      <c r="AA30" s="424" t="s">
        <v>12</v>
      </c>
      <c r="AB30" s="424" t="s">
        <v>12</v>
      </c>
      <c r="AC30" s="424" t="s">
        <v>181</v>
      </c>
      <c r="AD30" s="424" t="s">
        <v>181</v>
      </c>
      <c r="AE30" s="424" t="s">
        <v>12</v>
      </c>
      <c r="AF30" s="424" t="s">
        <v>12</v>
      </c>
      <c r="AG30" s="424" t="s">
        <v>181</v>
      </c>
      <c r="AH30" s="425" t="s">
        <v>181</v>
      </c>
      <c r="AI30" s="424" t="s">
        <v>12</v>
      </c>
      <c r="AJ30" s="424" t="s">
        <v>12</v>
      </c>
      <c r="AK30" s="424" t="s">
        <v>181</v>
      </c>
      <c r="AL30" s="424" t="s">
        <v>181</v>
      </c>
      <c r="AM30" s="424" t="s">
        <v>12</v>
      </c>
      <c r="AN30" s="424" t="s">
        <v>12</v>
      </c>
      <c r="AO30" s="424" t="s">
        <v>181</v>
      </c>
      <c r="AP30" s="425" t="s">
        <v>181</v>
      </c>
      <c r="AQ30" s="424" t="s">
        <v>12</v>
      </c>
      <c r="AR30" s="424" t="s">
        <v>12</v>
      </c>
      <c r="AS30" s="424" t="s">
        <v>181</v>
      </c>
      <c r="AT30" s="424" t="s">
        <v>181</v>
      </c>
      <c r="AU30" s="424" t="s">
        <v>12</v>
      </c>
      <c r="AV30" s="424" t="s">
        <v>12</v>
      </c>
      <c r="AW30" s="424" t="s">
        <v>181</v>
      </c>
      <c r="AX30" s="425" t="s">
        <v>181</v>
      </c>
      <c r="AY30" s="424" t="s">
        <v>12</v>
      </c>
      <c r="AZ30" s="424" t="s">
        <v>12</v>
      </c>
      <c r="BA30" s="424" t="s">
        <v>181</v>
      </c>
      <c r="BB30" s="424" t="s">
        <v>181</v>
      </c>
      <c r="BC30" s="424" t="s">
        <v>12</v>
      </c>
      <c r="BD30" s="424" t="s">
        <v>12</v>
      </c>
      <c r="BE30" s="424" t="s">
        <v>181</v>
      </c>
      <c r="BF30" s="425" t="s">
        <v>181</v>
      </c>
      <c r="BG30" s="424" t="s">
        <v>12</v>
      </c>
      <c r="BH30" s="424" t="s">
        <v>12</v>
      </c>
      <c r="BI30" s="424" t="s">
        <v>181</v>
      </c>
      <c r="BJ30" s="424" t="s">
        <v>181</v>
      </c>
      <c r="BK30" s="424" t="s">
        <v>12</v>
      </c>
      <c r="BL30" s="424" t="s">
        <v>12</v>
      </c>
      <c r="BM30" s="424" t="s">
        <v>181</v>
      </c>
      <c r="BN30" s="425" t="s">
        <v>181</v>
      </c>
      <c r="BO30" s="424" t="s">
        <v>12</v>
      </c>
      <c r="BP30" s="425" t="s">
        <v>12</v>
      </c>
    </row>
    <row r="31" spans="1:68" ht="15.75" customHeight="1" x14ac:dyDescent="0.2">
      <c r="A31" s="419" t="s">
        <v>135</v>
      </c>
      <c r="B31" s="420">
        <v>8.2341481282775103E-3</v>
      </c>
      <c r="C31" s="424" t="s">
        <v>12</v>
      </c>
      <c r="D31" s="424" t="s">
        <v>12</v>
      </c>
      <c r="E31" s="424" t="s">
        <v>181</v>
      </c>
      <c r="F31" s="424" t="s">
        <v>181</v>
      </c>
      <c r="G31" s="424" t="s">
        <v>12</v>
      </c>
      <c r="H31" s="424" t="s">
        <v>12</v>
      </c>
      <c r="I31" s="424" t="s">
        <v>181</v>
      </c>
      <c r="J31" s="425" t="s">
        <v>181</v>
      </c>
      <c r="K31" s="424" t="s">
        <v>12</v>
      </c>
      <c r="L31" s="424" t="s">
        <v>12</v>
      </c>
      <c r="M31" s="424" t="s">
        <v>181</v>
      </c>
      <c r="N31" s="424" t="s">
        <v>181</v>
      </c>
      <c r="O31" s="424" t="s">
        <v>12</v>
      </c>
      <c r="P31" s="424" t="s">
        <v>12</v>
      </c>
      <c r="Q31" s="424" t="s">
        <v>181</v>
      </c>
      <c r="R31" s="425" t="s">
        <v>181</v>
      </c>
      <c r="S31" s="424" t="s">
        <v>12</v>
      </c>
      <c r="T31" s="424" t="s">
        <v>12</v>
      </c>
      <c r="U31" s="424" t="s">
        <v>181</v>
      </c>
      <c r="V31" s="424" t="s">
        <v>181</v>
      </c>
      <c r="W31" s="424" t="s">
        <v>12</v>
      </c>
      <c r="X31" s="424" t="s">
        <v>12</v>
      </c>
      <c r="Y31" s="424" t="s">
        <v>181</v>
      </c>
      <c r="Z31" s="425" t="s">
        <v>181</v>
      </c>
      <c r="AA31" s="424" t="s">
        <v>12</v>
      </c>
      <c r="AB31" s="424" t="s">
        <v>12</v>
      </c>
      <c r="AC31" s="424" t="s">
        <v>181</v>
      </c>
      <c r="AD31" s="424" t="s">
        <v>181</v>
      </c>
      <c r="AE31" s="424" t="s">
        <v>12</v>
      </c>
      <c r="AF31" s="424" t="s">
        <v>12</v>
      </c>
      <c r="AG31" s="424" t="s">
        <v>181</v>
      </c>
      <c r="AH31" s="425" t="s">
        <v>181</v>
      </c>
      <c r="AI31" s="424" t="s">
        <v>12</v>
      </c>
      <c r="AJ31" s="424" t="s">
        <v>12</v>
      </c>
      <c r="AK31" s="424" t="s">
        <v>181</v>
      </c>
      <c r="AL31" s="424" t="s">
        <v>181</v>
      </c>
      <c r="AM31" s="424" t="s">
        <v>12</v>
      </c>
      <c r="AN31" s="424" t="s">
        <v>12</v>
      </c>
      <c r="AO31" s="424" t="s">
        <v>181</v>
      </c>
      <c r="AP31" s="425" t="s">
        <v>181</v>
      </c>
      <c r="AQ31" s="424" t="s">
        <v>12</v>
      </c>
      <c r="AR31" s="424" t="s">
        <v>12</v>
      </c>
      <c r="AS31" s="424" t="s">
        <v>181</v>
      </c>
      <c r="AT31" s="424" t="s">
        <v>181</v>
      </c>
      <c r="AU31" s="424" t="s">
        <v>12</v>
      </c>
      <c r="AV31" s="424" t="s">
        <v>12</v>
      </c>
      <c r="AW31" s="424" t="s">
        <v>181</v>
      </c>
      <c r="AX31" s="425" t="s">
        <v>181</v>
      </c>
      <c r="AY31" s="424" t="s">
        <v>12</v>
      </c>
      <c r="AZ31" s="424" t="s">
        <v>12</v>
      </c>
      <c r="BA31" s="424" t="s">
        <v>181</v>
      </c>
      <c r="BB31" s="424" t="s">
        <v>181</v>
      </c>
      <c r="BC31" s="424" t="s">
        <v>12</v>
      </c>
      <c r="BD31" s="424" t="s">
        <v>12</v>
      </c>
      <c r="BE31" s="424" t="s">
        <v>181</v>
      </c>
      <c r="BF31" s="425" t="s">
        <v>181</v>
      </c>
      <c r="BG31" s="424" t="s">
        <v>12</v>
      </c>
      <c r="BH31" s="424" t="s">
        <v>12</v>
      </c>
      <c r="BI31" s="424" t="s">
        <v>181</v>
      </c>
      <c r="BJ31" s="424" t="s">
        <v>181</v>
      </c>
      <c r="BK31" s="424" t="s">
        <v>12</v>
      </c>
      <c r="BL31" s="424" t="s">
        <v>12</v>
      </c>
      <c r="BM31" s="424" t="s">
        <v>181</v>
      </c>
      <c r="BN31" s="425" t="s">
        <v>181</v>
      </c>
      <c r="BO31" s="424" t="s">
        <v>12</v>
      </c>
      <c r="BP31" s="425" t="s">
        <v>12</v>
      </c>
    </row>
    <row r="32" spans="1:68" ht="12.75" x14ac:dyDescent="0.2">
      <c r="A32" s="419" t="s">
        <v>136</v>
      </c>
      <c r="B32" s="420">
        <v>0.1031</v>
      </c>
      <c r="C32" s="421">
        <v>4.883438344</v>
      </c>
      <c r="D32" s="421">
        <v>4.7847676320000003</v>
      </c>
      <c r="E32" s="422">
        <v>4.8341029879999997</v>
      </c>
      <c r="F32" s="422">
        <v>6.9770729559999994E-2</v>
      </c>
      <c r="G32" s="421">
        <v>5.0123872819999997</v>
      </c>
      <c r="H32" s="421">
        <v>4.6688646609999997</v>
      </c>
      <c r="I32" s="422">
        <v>4.8406259719999998</v>
      </c>
      <c r="J32" s="423">
        <v>0.24290717479999999</v>
      </c>
      <c r="K32" s="421">
        <v>4.5906726620000002</v>
      </c>
      <c r="L32" s="421">
        <v>4.5480072820000004</v>
      </c>
      <c r="M32" s="422">
        <v>4.5693399719999999</v>
      </c>
      <c r="N32" s="422">
        <v>3.016897952E-2</v>
      </c>
      <c r="O32" s="421">
        <v>4.6068374460000001</v>
      </c>
      <c r="P32" s="421">
        <v>4.6848269939999998</v>
      </c>
      <c r="Q32" s="422">
        <v>4.64583222</v>
      </c>
      <c r="R32" s="423">
        <v>5.5146938249999999E-2</v>
      </c>
      <c r="S32" s="421">
        <v>4.7472453520000002</v>
      </c>
      <c r="T32" s="421">
        <v>4.580496868</v>
      </c>
      <c r="U32" s="422">
        <v>4.6638711099999997</v>
      </c>
      <c r="V32" s="422">
        <v>0.11790898380000001</v>
      </c>
      <c r="W32" s="421">
        <v>4.6635129070000003</v>
      </c>
      <c r="X32" s="421">
        <v>4.644213981</v>
      </c>
      <c r="Y32" s="422">
        <v>4.6538634439999997</v>
      </c>
      <c r="Z32" s="423">
        <v>1.3646401440000001E-2</v>
      </c>
      <c r="AA32" s="421">
        <v>5.1671118380000003</v>
      </c>
      <c r="AB32" s="421">
        <v>5.0637987469999999</v>
      </c>
      <c r="AC32" s="422">
        <v>5.1154552930000001</v>
      </c>
      <c r="AD32" s="422">
        <v>7.3053387230000003E-2</v>
      </c>
      <c r="AE32" s="421">
        <v>5.0580543770000004</v>
      </c>
      <c r="AF32" s="421">
        <v>5.0117607590000004</v>
      </c>
      <c r="AG32" s="422">
        <v>5.0349075680000004</v>
      </c>
      <c r="AH32" s="423">
        <v>3.2734531210000001E-2</v>
      </c>
      <c r="AI32" s="421">
        <v>0.91387150669999995</v>
      </c>
      <c r="AJ32" s="421">
        <v>0.9197870118</v>
      </c>
      <c r="AK32" s="422">
        <v>0.91682925930000003</v>
      </c>
      <c r="AL32" s="422">
        <v>4.1828937700000004E-3</v>
      </c>
      <c r="AM32" s="421">
        <v>0.9479553288</v>
      </c>
      <c r="AN32" s="421">
        <v>0.96089114200000003</v>
      </c>
      <c r="AO32" s="422">
        <v>0.95442323539999996</v>
      </c>
      <c r="AP32" s="423">
        <v>9.147001234E-3</v>
      </c>
      <c r="AQ32" s="421">
        <v>4.9363225069999999</v>
      </c>
      <c r="AR32" s="421">
        <v>5.0820313519999996</v>
      </c>
      <c r="AS32" s="422">
        <v>5.0091769299999998</v>
      </c>
      <c r="AT32" s="422">
        <v>0.1030317124</v>
      </c>
      <c r="AU32" s="421">
        <v>5.0556091929999996</v>
      </c>
      <c r="AV32" s="421">
        <v>4.8956553600000001</v>
      </c>
      <c r="AW32" s="422">
        <v>4.9756322769999999</v>
      </c>
      <c r="AX32" s="423">
        <v>0.11310444</v>
      </c>
      <c r="AY32" s="421">
        <v>5.1225824659999999</v>
      </c>
      <c r="AZ32" s="421">
        <v>5.1919200840000004</v>
      </c>
      <c r="BA32" s="422">
        <v>5.1572512750000001</v>
      </c>
      <c r="BB32" s="422">
        <v>4.9029099880000003E-2</v>
      </c>
      <c r="BC32" s="421">
        <v>5.3622476419999998</v>
      </c>
      <c r="BD32" s="421">
        <v>5.2423303350000001</v>
      </c>
      <c r="BE32" s="422">
        <v>5.302288989</v>
      </c>
      <c r="BF32" s="423">
        <v>8.4794340960000006E-2</v>
      </c>
      <c r="BG32" s="421">
        <v>5.2365388370000003</v>
      </c>
      <c r="BH32" s="421">
        <v>5.3768772269999996</v>
      </c>
      <c r="BI32" s="422">
        <v>5.3067080320000004</v>
      </c>
      <c r="BJ32" s="422">
        <v>9.9234227229999999E-2</v>
      </c>
      <c r="BK32" s="421">
        <v>5.3074298420000003</v>
      </c>
      <c r="BL32" s="421">
        <v>5.3052696399999997</v>
      </c>
      <c r="BM32" s="422">
        <v>5.306349741</v>
      </c>
      <c r="BN32" s="423">
        <v>1.527493483E-3</v>
      </c>
      <c r="BO32" s="424" t="s">
        <v>12</v>
      </c>
      <c r="BP32" s="425" t="s">
        <v>12</v>
      </c>
    </row>
    <row r="33" spans="1:68" ht="12.75" x14ac:dyDescent="0.2">
      <c r="A33" s="419" t="s">
        <v>137</v>
      </c>
      <c r="B33" s="420">
        <v>5.4052899561670194E-3</v>
      </c>
      <c r="C33" s="424" t="s">
        <v>12</v>
      </c>
      <c r="D33" s="424" t="s">
        <v>12</v>
      </c>
      <c r="E33" s="424" t="s">
        <v>181</v>
      </c>
      <c r="F33" s="424" t="s">
        <v>181</v>
      </c>
      <c r="G33" s="424" t="s">
        <v>12</v>
      </c>
      <c r="H33" s="424" t="s">
        <v>12</v>
      </c>
      <c r="I33" s="424" t="s">
        <v>181</v>
      </c>
      <c r="J33" s="425" t="s">
        <v>181</v>
      </c>
      <c r="K33" s="424" t="s">
        <v>12</v>
      </c>
      <c r="L33" s="424" t="s">
        <v>12</v>
      </c>
      <c r="M33" s="424" t="s">
        <v>181</v>
      </c>
      <c r="N33" s="424" t="s">
        <v>181</v>
      </c>
      <c r="O33" s="424" t="s">
        <v>12</v>
      </c>
      <c r="P33" s="424" t="s">
        <v>12</v>
      </c>
      <c r="Q33" s="424" t="s">
        <v>181</v>
      </c>
      <c r="R33" s="425" t="s">
        <v>181</v>
      </c>
      <c r="S33" s="424" t="s">
        <v>12</v>
      </c>
      <c r="T33" s="424" t="s">
        <v>12</v>
      </c>
      <c r="U33" s="424" t="s">
        <v>181</v>
      </c>
      <c r="V33" s="424" t="s">
        <v>181</v>
      </c>
      <c r="W33" s="424" t="s">
        <v>12</v>
      </c>
      <c r="X33" s="424" t="s">
        <v>12</v>
      </c>
      <c r="Y33" s="424" t="s">
        <v>181</v>
      </c>
      <c r="Z33" s="425" t="s">
        <v>181</v>
      </c>
      <c r="AA33" s="424" t="s">
        <v>12</v>
      </c>
      <c r="AB33" s="424" t="s">
        <v>12</v>
      </c>
      <c r="AC33" s="424" t="s">
        <v>181</v>
      </c>
      <c r="AD33" s="424" t="s">
        <v>181</v>
      </c>
      <c r="AE33" s="424" t="s">
        <v>12</v>
      </c>
      <c r="AF33" s="424" t="s">
        <v>12</v>
      </c>
      <c r="AG33" s="424" t="s">
        <v>181</v>
      </c>
      <c r="AH33" s="425" t="s">
        <v>181</v>
      </c>
      <c r="AI33" s="424" t="s">
        <v>12</v>
      </c>
      <c r="AJ33" s="424" t="s">
        <v>12</v>
      </c>
      <c r="AK33" s="424" t="s">
        <v>181</v>
      </c>
      <c r="AL33" s="424" t="s">
        <v>181</v>
      </c>
      <c r="AM33" s="424" t="s">
        <v>12</v>
      </c>
      <c r="AN33" s="424" t="s">
        <v>12</v>
      </c>
      <c r="AO33" s="424" t="s">
        <v>181</v>
      </c>
      <c r="AP33" s="425" t="s">
        <v>181</v>
      </c>
      <c r="AQ33" s="424" t="s">
        <v>12</v>
      </c>
      <c r="AR33" s="424" t="s">
        <v>12</v>
      </c>
      <c r="AS33" s="424" t="s">
        <v>181</v>
      </c>
      <c r="AT33" s="424" t="s">
        <v>181</v>
      </c>
      <c r="AU33" s="424" t="s">
        <v>12</v>
      </c>
      <c r="AV33" s="424" t="s">
        <v>12</v>
      </c>
      <c r="AW33" s="424" t="s">
        <v>181</v>
      </c>
      <c r="AX33" s="425" t="s">
        <v>181</v>
      </c>
      <c r="AY33" s="424" t="s">
        <v>12</v>
      </c>
      <c r="AZ33" s="424" t="s">
        <v>12</v>
      </c>
      <c r="BA33" s="424" t="s">
        <v>181</v>
      </c>
      <c r="BB33" s="424" t="s">
        <v>181</v>
      </c>
      <c r="BC33" s="424" t="s">
        <v>12</v>
      </c>
      <c r="BD33" s="424" t="s">
        <v>12</v>
      </c>
      <c r="BE33" s="424" t="s">
        <v>181</v>
      </c>
      <c r="BF33" s="425" t="s">
        <v>181</v>
      </c>
      <c r="BG33" s="424" t="s">
        <v>12</v>
      </c>
      <c r="BH33" s="424" t="s">
        <v>12</v>
      </c>
      <c r="BI33" s="424" t="s">
        <v>181</v>
      </c>
      <c r="BJ33" s="424" t="s">
        <v>181</v>
      </c>
      <c r="BK33" s="424" t="s">
        <v>12</v>
      </c>
      <c r="BL33" s="424" t="s">
        <v>12</v>
      </c>
      <c r="BM33" s="424" t="s">
        <v>181</v>
      </c>
      <c r="BN33" s="425" t="s">
        <v>181</v>
      </c>
      <c r="BO33" s="424" t="s">
        <v>12</v>
      </c>
      <c r="BP33" s="425" t="s">
        <v>12</v>
      </c>
    </row>
    <row r="34" spans="1:68" ht="12.75" x14ac:dyDescent="0.2">
      <c r="A34" s="419" t="s">
        <v>138</v>
      </c>
      <c r="B34" s="420">
        <v>2.9318853345173396E-4</v>
      </c>
      <c r="C34" s="421">
        <v>0.1085978727</v>
      </c>
      <c r="D34" s="421">
        <v>0.1058518884</v>
      </c>
      <c r="E34" s="422">
        <v>0.1072248806</v>
      </c>
      <c r="F34" s="422">
        <v>1.94170412E-3</v>
      </c>
      <c r="G34" s="421">
        <v>0.1084703996</v>
      </c>
      <c r="H34" s="421">
        <v>9.8262457819999996E-2</v>
      </c>
      <c r="I34" s="422">
        <v>0.1033664287</v>
      </c>
      <c r="J34" s="423">
        <v>7.218104855E-3</v>
      </c>
      <c r="K34" s="421">
        <v>0.1059312659</v>
      </c>
      <c r="L34" s="421">
        <v>0.1036921108</v>
      </c>
      <c r="M34" s="422">
        <v>0.10481168840000001</v>
      </c>
      <c r="N34" s="422">
        <v>1.583321755E-3</v>
      </c>
      <c r="O34" s="421">
        <v>0.1064024665</v>
      </c>
      <c r="P34" s="421">
        <v>0.1038811775</v>
      </c>
      <c r="Q34" s="422">
        <v>0.105141822</v>
      </c>
      <c r="R34" s="423">
        <v>1.782820549E-3</v>
      </c>
      <c r="S34" s="421">
        <v>0.14124453149999999</v>
      </c>
      <c r="T34" s="421">
        <v>0.13035267589999999</v>
      </c>
      <c r="U34" s="422">
        <v>0.13579860369999999</v>
      </c>
      <c r="V34" s="422">
        <v>7.7017049539999998E-3</v>
      </c>
      <c r="W34" s="421">
        <v>0.13274114870000001</v>
      </c>
      <c r="X34" s="421">
        <v>0.1338722738</v>
      </c>
      <c r="Y34" s="422">
        <v>0.13330671129999999</v>
      </c>
      <c r="Z34" s="423">
        <v>7.9982622860000005E-4</v>
      </c>
      <c r="AA34" s="421">
        <v>0.22289649659999999</v>
      </c>
      <c r="AB34" s="421">
        <v>0.2037656511</v>
      </c>
      <c r="AC34" s="422">
        <v>0.2133310739</v>
      </c>
      <c r="AD34" s="422">
        <v>1.352755058E-2</v>
      </c>
      <c r="AE34" s="421">
        <v>0.2013837768</v>
      </c>
      <c r="AF34" s="421">
        <v>0.21179745990000001</v>
      </c>
      <c r="AG34" s="422">
        <v>0.20659061840000001</v>
      </c>
      <c r="AH34" s="423">
        <v>7.3635859369999999E-3</v>
      </c>
      <c r="AI34" s="421">
        <v>3.433794674</v>
      </c>
      <c r="AJ34" s="421">
        <v>3.208838327</v>
      </c>
      <c r="AK34" s="422">
        <v>3.3213165010000001</v>
      </c>
      <c r="AL34" s="422">
        <v>0.15906815839999999</v>
      </c>
      <c r="AM34" s="421">
        <v>3.3061308060000001</v>
      </c>
      <c r="AN34" s="421">
        <v>3.3381362370000001</v>
      </c>
      <c r="AO34" s="422">
        <v>3.3221335220000001</v>
      </c>
      <c r="AP34" s="423">
        <v>2.2631257290000002E-2</v>
      </c>
      <c r="AQ34" s="421">
        <v>0.4695462983</v>
      </c>
      <c r="AR34" s="421">
        <v>0.50421562409999998</v>
      </c>
      <c r="AS34" s="422">
        <v>0.48688096120000002</v>
      </c>
      <c r="AT34" s="422">
        <v>2.4514915370000001E-2</v>
      </c>
      <c r="AU34" s="421">
        <v>0.48836659780000002</v>
      </c>
      <c r="AV34" s="421">
        <v>0.4489343301</v>
      </c>
      <c r="AW34" s="422">
        <v>0.46865046399999999</v>
      </c>
      <c r="AX34" s="423">
        <v>2.7882823889999998E-2</v>
      </c>
      <c r="AY34" s="421">
        <v>0.45401935650000003</v>
      </c>
      <c r="AZ34" s="421">
        <v>0.45214580310000002</v>
      </c>
      <c r="BA34" s="422">
        <v>0.4530825798</v>
      </c>
      <c r="BB34" s="422">
        <v>1.324802314E-3</v>
      </c>
      <c r="BC34" s="421">
        <v>0.52690632459999998</v>
      </c>
      <c r="BD34" s="421">
        <v>0.48866201269999998</v>
      </c>
      <c r="BE34" s="422">
        <v>0.50778416869999998</v>
      </c>
      <c r="BF34" s="423">
        <v>2.7042812289999999E-2</v>
      </c>
      <c r="BG34" s="421">
        <v>0.51134180490000003</v>
      </c>
      <c r="BH34" s="421">
        <v>0.56299711949999998</v>
      </c>
      <c r="BI34" s="422">
        <v>0.53716946219999995</v>
      </c>
      <c r="BJ34" s="422">
        <v>3.6525823239999998E-2</v>
      </c>
      <c r="BK34" s="421">
        <v>0.50006572370000002</v>
      </c>
      <c r="BL34" s="421">
        <v>0.5261715455</v>
      </c>
      <c r="BM34" s="422">
        <v>0.51311863459999996</v>
      </c>
      <c r="BN34" s="423">
        <v>1.8459603620000001E-2</v>
      </c>
      <c r="BO34" s="424" t="s">
        <v>12</v>
      </c>
      <c r="BP34" s="425" t="s">
        <v>12</v>
      </c>
    </row>
    <row r="35" spans="1:68" ht="12.75" x14ac:dyDescent="0.2">
      <c r="A35" s="419" t="s">
        <v>139</v>
      </c>
      <c r="B35" s="420">
        <v>9.0397375140413913E-5</v>
      </c>
      <c r="C35" s="424" t="s">
        <v>12</v>
      </c>
      <c r="D35" s="424" t="s">
        <v>12</v>
      </c>
      <c r="E35" s="424" t="s">
        <v>181</v>
      </c>
      <c r="F35" s="424" t="s">
        <v>181</v>
      </c>
      <c r="G35" s="424" t="s">
        <v>12</v>
      </c>
      <c r="H35" s="424" t="s">
        <v>12</v>
      </c>
      <c r="I35" s="424" t="s">
        <v>181</v>
      </c>
      <c r="J35" s="425" t="s">
        <v>181</v>
      </c>
      <c r="K35" s="424" t="s">
        <v>12</v>
      </c>
      <c r="L35" s="424" t="s">
        <v>12</v>
      </c>
      <c r="M35" s="424" t="s">
        <v>181</v>
      </c>
      <c r="N35" s="424" t="s">
        <v>181</v>
      </c>
      <c r="O35" s="424" t="s">
        <v>12</v>
      </c>
      <c r="P35" s="424" t="s">
        <v>12</v>
      </c>
      <c r="Q35" s="424" t="s">
        <v>181</v>
      </c>
      <c r="R35" s="425" t="s">
        <v>181</v>
      </c>
      <c r="S35" s="424" t="s">
        <v>12</v>
      </c>
      <c r="T35" s="424" t="s">
        <v>12</v>
      </c>
      <c r="U35" s="424" t="s">
        <v>181</v>
      </c>
      <c r="V35" s="424" t="s">
        <v>181</v>
      </c>
      <c r="W35" s="424" t="s">
        <v>12</v>
      </c>
      <c r="X35" s="424" t="s">
        <v>12</v>
      </c>
      <c r="Y35" s="424" t="s">
        <v>181</v>
      </c>
      <c r="Z35" s="425" t="s">
        <v>181</v>
      </c>
      <c r="AA35" s="424" t="s">
        <v>12</v>
      </c>
      <c r="AB35" s="424" t="s">
        <v>12</v>
      </c>
      <c r="AC35" s="424" t="s">
        <v>181</v>
      </c>
      <c r="AD35" s="424" t="s">
        <v>181</v>
      </c>
      <c r="AE35" s="424" t="s">
        <v>12</v>
      </c>
      <c r="AF35" s="424" t="s">
        <v>12</v>
      </c>
      <c r="AG35" s="424" t="s">
        <v>181</v>
      </c>
      <c r="AH35" s="425" t="s">
        <v>181</v>
      </c>
      <c r="AI35" s="424" t="s">
        <v>12</v>
      </c>
      <c r="AJ35" s="424" t="s">
        <v>12</v>
      </c>
      <c r="AK35" s="424" t="s">
        <v>181</v>
      </c>
      <c r="AL35" s="424" t="s">
        <v>181</v>
      </c>
      <c r="AM35" s="424" t="s">
        <v>12</v>
      </c>
      <c r="AN35" s="424" t="s">
        <v>12</v>
      </c>
      <c r="AO35" s="424" t="s">
        <v>181</v>
      </c>
      <c r="AP35" s="425" t="s">
        <v>181</v>
      </c>
      <c r="AQ35" s="424" t="s">
        <v>12</v>
      </c>
      <c r="AR35" s="424" t="s">
        <v>12</v>
      </c>
      <c r="AS35" s="424" t="s">
        <v>181</v>
      </c>
      <c r="AT35" s="424" t="s">
        <v>181</v>
      </c>
      <c r="AU35" s="424" t="s">
        <v>12</v>
      </c>
      <c r="AV35" s="424" t="s">
        <v>12</v>
      </c>
      <c r="AW35" s="424" t="s">
        <v>181</v>
      </c>
      <c r="AX35" s="425" t="s">
        <v>181</v>
      </c>
      <c r="AY35" s="424" t="s">
        <v>12</v>
      </c>
      <c r="AZ35" s="424" t="s">
        <v>12</v>
      </c>
      <c r="BA35" s="424" t="s">
        <v>181</v>
      </c>
      <c r="BB35" s="424" t="s">
        <v>181</v>
      </c>
      <c r="BC35" s="424" t="s">
        <v>12</v>
      </c>
      <c r="BD35" s="424" t="s">
        <v>12</v>
      </c>
      <c r="BE35" s="424" t="s">
        <v>181</v>
      </c>
      <c r="BF35" s="425" t="s">
        <v>181</v>
      </c>
      <c r="BG35" s="424" t="s">
        <v>12</v>
      </c>
      <c r="BH35" s="424" t="s">
        <v>12</v>
      </c>
      <c r="BI35" s="424" t="s">
        <v>181</v>
      </c>
      <c r="BJ35" s="424" t="s">
        <v>181</v>
      </c>
      <c r="BK35" s="424" t="s">
        <v>12</v>
      </c>
      <c r="BL35" s="424" t="s">
        <v>12</v>
      </c>
      <c r="BM35" s="424" t="s">
        <v>181</v>
      </c>
      <c r="BN35" s="425" t="s">
        <v>181</v>
      </c>
      <c r="BO35" s="424" t="s">
        <v>12</v>
      </c>
      <c r="BP35" s="425" t="s">
        <v>12</v>
      </c>
    </row>
    <row r="36" spans="1:68" ht="12.75" x14ac:dyDescent="0.2">
      <c r="A36" s="419" t="s">
        <v>140</v>
      </c>
      <c r="B36" s="420">
        <v>1.0479871793296696E-2</v>
      </c>
      <c r="C36" s="424" t="s">
        <v>12</v>
      </c>
      <c r="D36" s="424" t="s">
        <v>12</v>
      </c>
      <c r="E36" s="424" t="s">
        <v>181</v>
      </c>
      <c r="F36" s="424" t="s">
        <v>181</v>
      </c>
      <c r="G36" s="424" t="s">
        <v>12</v>
      </c>
      <c r="H36" s="424" t="s">
        <v>12</v>
      </c>
      <c r="I36" s="424" t="s">
        <v>181</v>
      </c>
      <c r="J36" s="425" t="s">
        <v>181</v>
      </c>
      <c r="K36" s="424" t="s">
        <v>12</v>
      </c>
      <c r="L36" s="424" t="s">
        <v>12</v>
      </c>
      <c r="M36" s="424" t="s">
        <v>181</v>
      </c>
      <c r="N36" s="424" t="s">
        <v>181</v>
      </c>
      <c r="O36" s="424" t="s">
        <v>12</v>
      </c>
      <c r="P36" s="424" t="s">
        <v>12</v>
      </c>
      <c r="Q36" s="424" t="s">
        <v>181</v>
      </c>
      <c r="R36" s="425" t="s">
        <v>181</v>
      </c>
      <c r="S36" s="424" t="s">
        <v>12</v>
      </c>
      <c r="T36" s="424" t="s">
        <v>12</v>
      </c>
      <c r="U36" s="424" t="s">
        <v>181</v>
      </c>
      <c r="V36" s="424" t="s">
        <v>181</v>
      </c>
      <c r="W36" s="424" t="s">
        <v>12</v>
      </c>
      <c r="X36" s="424" t="s">
        <v>12</v>
      </c>
      <c r="Y36" s="424" t="s">
        <v>181</v>
      </c>
      <c r="Z36" s="425" t="s">
        <v>181</v>
      </c>
      <c r="AA36" s="424" t="s">
        <v>12</v>
      </c>
      <c r="AB36" s="424" t="s">
        <v>12</v>
      </c>
      <c r="AC36" s="424" t="s">
        <v>181</v>
      </c>
      <c r="AD36" s="424" t="s">
        <v>181</v>
      </c>
      <c r="AE36" s="424" t="s">
        <v>12</v>
      </c>
      <c r="AF36" s="424" t="s">
        <v>12</v>
      </c>
      <c r="AG36" s="424" t="s">
        <v>181</v>
      </c>
      <c r="AH36" s="425" t="s">
        <v>181</v>
      </c>
      <c r="AI36" s="424" t="s">
        <v>12</v>
      </c>
      <c r="AJ36" s="424" t="s">
        <v>12</v>
      </c>
      <c r="AK36" s="424" t="s">
        <v>181</v>
      </c>
      <c r="AL36" s="424" t="s">
        <v>181</v>
      </c>
      <c r="AM36" s="424" t="s">
        <v>12</v>
      </c>
      <c r="AN36" s="424" t="s">
        <v>12</v>
      </c>
      <c r="AO36" s="424" t="s">
        <v>181</v>
      </c>
      <c r="AP36" s="425" t="s">
        <v>181</v>
      </c>
      <c r="AQ36" s="424" t="s">
        <v>12</v>
      </c>
      <c r="AR36" s="424" t="s">
        <v>12</v>
      </c>
      <c r="AS36" s="424" t="s">
        <v>181</v>
      </c>
      <c r="AT36" s="424" t="s">
        <v>181</v>
      </c>
      <c r="AU36" s="424" t="s">
        <v>12</v>
      </c>
      <c r="AV36" s="424" t="s">
        <v>12</v>
      </c>
      <c r="AW36" s="424" t="s">
        <v>181</v>
      </c>
      <c r="AX36" s="425" t="s">
        <v>181</v>
      </c>
      <c r="AY36" s="424" t="s">
        <v>12</v>
      </c>
      <c r="AZ36" s="424" t="s">
        <v>12</v>
      </c>
      <c r="BA36" s="424" t="s">
        <v>181</v>
      </c>
      <c r="BB36" s="424" t="s">
        <v>181</v>
      </c>
      <c r="BC36" s="424" t="s">
        <v>12</v>
      </c>
      <c r="BD36" s="424" t="s">
        <v>12</v>
      </c>
      <c r="BE36" s="424" t="s">
        <v>181</v>
      </c>
      <c r="BF36" s="425" t="s">
        <v>181</v>
      </c>
      <c r="BG36" s="424" t="s">
        <v>12</v>
      </c>
      <c r="BH36" s="424" t="s">
        <v>12</v>
      </c>
      <c r="BI36" s="424" t="s">
        <v>181</v>
      </c>
      <c r="BJ36" s="424" t="s">
        <v>181</v>
      </c>
      <c r="BK36" s="424" t="s">
        <v>12</v>
      </c>
      <c r="BL36" s="424" t="s">
        <v>12</v>
      </c>
      <c r="BM36" s="424" t="s">
        <v>181</v>
      </c>
      <c r="BN36" s="425" t="s">
        <v>181</v>
      </c>
      <c r="BO36" s="424" t="s">
        <v>12</v>
      </c>
      <c r="BP36" s="425" t="s">
        <v>12</v>
      </c>
    </row>
    <row r="37" spans="1:68" ht="12.75" x14ac:dyDescent="0.2">
      <c r="A37" s="419" t="s">
        <v>141</v>
      </c>
      <c r="B37" s="420">
        <v>3.8360126321658505E-4</v>
      </c>
      <c r="C37" s="421">
        <v>6.3884674800000004E-4</v>
      </c>
      <c r="D37" s="424" t="s">
        <v>12</v>
      </c>
      <c r="E37" s="422">
        <v>6.3884674800000004E-4</v>
      </c>
      <c r="F37" s="424" t="s">
        <v>181</v>
      </c>
      <c r="G37" s="424" t="s">
        <v>12</v>
      </c>
      <c r="H37" s="424" t="s">
        <v>12</v>
      </c>
      <c r="I37" s="424" t="s">
        <v>181</v>
      </c>
      <c r="J37" s="425" t="s">
        <v>181</v>
      </c>
      <c r="K37" s="424" t="s">
        <v>12</v>
      </c>
      <c r="L37" s="424" t="s">
        <v>12</v>
      </c>
      <c r="M37" s="424" t="s">
        <v>181</v>
      </c>
      <c r="N37" s="424" t="s">
        <v>181</v>
      </c>
      <c r="O37" s="424" t="s">
        <v>12</v>
      </c>
      <c r="P37" s="424" t="s">
        <v>12</v>
      </c>
      <c r="Q37" s="424" t="s">
        <v>181</v>
      </c>
      <c r="R37" s="425" t="s">
        <v>181</v>
      </c>
      <c r="S37" s="424" t="s">
        <v>12</v>
      </c>
      <c r="T37" s="424" t="s">
        <v>12</v>
      </c>
      <c r="U37" s="424" t="s">
        <v>181</v>
      </c>
      <c r="V37" s="424" t="s">
        <v>181</v>
      </c>
      <c r="W37" s="424" t="s">
        <v>12</v>
      </c>
      <c r="X37" s="424" t="s">
        <v>12</v>
      </c>
      <c r="Y37" s="424" t="s">
        <v>181</v>
      </c>
      <c r="Z37" s="425" t="s">
        <v>181</v>
      </c>
      <c r="AA37" s="424" t="s">
        <v>12</v>
      </c>
      <c r="AB37" s="424" t="s">
        <v>12</v>
      </c>
      <c r="AC37" s="424" t="s">
        <v>181</v>
      </c>
      <c r="AD37" s="424" t="s">
        <v>181</v>
      </c>
      <c r="AE37" s="424" t="s">
        <v>12</v>
      </c>
      <c r="AF37" s="424" t="s">
        <v>12</v>
      </c>
      <c r="AG37" s="424" t="s">
        <v>181</v>
      </c>
      <c r="AH37" s="425" t="s">
        <v>181</v>
      </c>
      <c r="AI37" s="424" t="s">
        <v>12</v>
      </c>
      <c r="AJ37" s="424" t="s">
        <v>12</v>
      </c>
      <c r="AK37" s="424" t="s">
        <v>181</v>
      </c>
      <c r="AL37" s="424" t="s">
        <v>181</v>
      </c>
      <c r="AM37" s="424" t="s">
        <v>12</v>
      </c>
      <c r="AN37" s="424" t="s">
        <v>12</v>
      </c>
      <c r="AO37" s="424" t="s">
        <v>181</v>
      </c>
      <c r="AP37" s="425" t="s">
        <v>181</v>
      </c>
      <c r="AQ37" s="424" t="s">
        <v>12</v>
      </c>
      <c r="AR37" s="424" t="s">
        <v>12</v>
      </c>
      <c r="AS37" s="424" t="s">
        <v>181</v>
      </c>
      <c r="AT37" s="424" t="s">
        <v>181</v>
      </c>
      <c r="AU37" s="424" t="s">
        <v>12</v>
      </c>
      <c r="AV37" s="424" t="s">
        <v>12</v>
      </c>
      <c r="AW37" s="424" t="s">
        <v>181</v>
      </c>
      <c r="AX37" s="425" t="s">
        <v>181</v>
      </c>
      <c r="AY37" s="424" t="s">
        <v>12</v>
      </c>
      <c r="AZ37" s="424" t="s">
        <v>12</v>
      </c>
      <c r="BA37" s="424" t="s">
        <v>181</v>
      </c>
      <c r="BB37" s="424" t="s">
        <v>181</v>
      </c>
      <c r="BC37" s="424" t="s">
        <v>12</v>
      </c>
      <c r="BD37" s="424" t="s">
        <v>12</v>
      </c>
      <c r="BE37" s="424" t="s">
        <v>181</v>
      </c>
      <c r="BF37" s="425" t="s">
        <v>181</v>
      </c>
      <c r="BG37" s="424" t="s">
        <v>12</v>
      </c>
      <c r="BH37" s="424" t="s">
        <v>12</v>
      </c>
      <c r="BI37" s="424" t="s">
        <v>181</v>
      </c>
      <c r="BJ37" s="424" t="s">
        <v>181</v>
      </c>
      <c r="BK37" s="424" t="s">
        <v>12</v>
      </c>
      <c r="BL37" s="424" t="s">
        <v>12</v>
      </c>
      <c r="BM37" s="424" t="s">
        <v>181</v>
      </c>
      <c r="BN37" s="425" t="s">
        <v>181</v>
      </c>
      <c r="BO37" s="424" t="s">
        <v>12</v>
      </c>
      <c r="BP37" s="425" t="s">
        <v>12</v>
      </c>
    </row>
    <row r="38" spans="1:68" ht="12.75" x14ac:dyDescent="0.2">
      <c r="A38" s="419" t="s">
        <v>142</v>
      </c>
      <c r="B38" s="420">
        <v>2.3E-3</v>
      </c>
      <c r="C38" s="421">
        <v>3.844952334E-3</v>
      </c>
      <c r="D38" s="421">
        <v>3.1982162480000001E-3</v>
      </c>
      <c r="E38" s="422">
        <v>3.5215842910000001E-3</v>
      </c>
      <c r="F38" s="422">
        <v>4.5731147200000002E-4</v>
      </c>
      <c r="G38" s="421">
        <v>3.6227430630000001E-3</v>
      </c>
      <c r="H38" s="421">
        <v>3.7915755490000001E-3</v>
      </c>
      <c r="I38" s="422">
        <v>3.7071593059999999E-3</v>
      </c>
      <c r="J38" s="423">
        <v>1.1938259570000001E-4</v>
      </c>
      <c r="K38" s="421">
        <v>0.2021716097</v>
      </c>
      <c r="L38" s="421">
        <v>0.20451826779999999</v>
      </c>
      <c r="M38" s="422">
        <v>0.20334493880000001</v>
      </c>
      <c r="N38" s="422">
        <v>1.6593378559999999E-3</v>
      </c>
      <c r="O38" s="421">
        <v>0.21507280209999999</v>
      </c>
      <c r="P38" s="421">
        <v>0.2065295274</v>
      </c>
      <c r="Q38" s="422">
        <v>0.2108011648</v>
      </c>
      <c r="R38" s="423">
        <v>6.041007474E-3</v>
      </c>
      <c r="S38" s="421">
        <v>0.31413380299999999</v>
      </c>
      <c r="T38" s="421">
        <v>0.30429871990000001</v>
      </c>
      <c r="U38" s="422">
        <v>0.30921626149999998</v>
      </c>
      <c r="V38" s="422">
        <v>6.9544539539999999E-3</v>
      </c>
      <c r="W38" s="421">
        <v>0.32556485229999998</v>
      </c>
      <c r="X38" s="421">
        <v>0.32127805479999999</v>
      </c>
      <c r="Y38" s="422">
        <v>0.32342145360000002</v>
      </c>
      <c r="Z38" s="423">
        <v>3.0312235819999998E-3</v>
      </c>
      <c r="AA38" s="421">
        <v>0.4889685876</v>
      </c>
      <c r="AB38" s="421">
        <v>0.48539353280000003</v>
      </c>
      <c r="AC38" s="422">
        <v>0.48718106020000002</v>
      </c>
      <c r="AD38" s="422">
        <v>2.527945492E-3</v>
      </c>
      <c r="AE38" s="421">
        <v>0.51302725400000004</v>
      </c>
      <c r="AF38" s="421">
        <v>0.50866934379999995</v>
      </c>
      <c r="AG38" s="422">
        <v>0.51084829890000005</v>
      </c>
      <c r="AH38" s="423">
        <v>3.0815078539999999E-3</v>
      </c>
      <c r="AI38" s="421">
        <v>1.08478067E-2</v>
      </c>
      <c r="AJ38" s="421">
        <v>1.0846078699999999E-2</v>
      </c>
      <c r="AK38" s="422">
        <v>1.0846942700000001E-2</v>
      </c>
      <c r="AL38" s="422">
        <v>1.221880518E-6</v>
      </c>
      <c r="AM38" s="421">
        <v>2.2486285290000001E-2</v>
      </c>
      <c r="AN38" s="421">
        <v>2.237343243E-2</v>
      </c>
      <c r="AO38" s="422">
        <v>2.2429858859999999E-2</v>
      </c>
      <c r="AP38" s="423">
        <v>7.9799022580000003E-5</v>
      </c>
      <c r="AQ38" s="421">
        <v>0.44190802600000001</v>
      </c>
      <c r="AR38" s="421">
        <v>0.45450752129999999</v>
      </c>
      <c r="AS38" s="422">
        <v>0.44820777369999998</v>
      </c>
      <c r="AT38" s="422">
        <v>8.9091885660000005E-3</v>
      </c>
      <c r="AU38" s="421">
        <v>0.47055274889999998</v>
      </c>
      <c r="AV38" s="421">
        <v>0.45922036869999999</v>
      </c>
      <c r="AW38" s="422">
        <v>0.46488655880000002</v>
      </c>
      <c r="AX38" s="423">
        <v>8.0132028859999996E-3</v>
      </c>
      <c r="AY38" s="421">
        <v>0.3729489902</v>
      </c>
      <c r="AZ38" s="421">
        <v>0.37898100340000002</v>
      </c>
      <c r="BA38" s="422">
        <v>0.37596499680000001</v>
      </c>
      <c r="BB38" s="422">
        <v>4.2652774379999996E-3</v>
      </c>
      <c r="BC38" s="421">
        <v>0.40069790199999999</v>
      </c>
      <c r="BD38" s="421">
        <v>0.39154277729999998</v>
      </c>
      <c r="BE38" s="422">
        <v>0.39612033969999999</v>
      </c>
      <c r="BF38" s="423">
        <v>6.4736507579999996E-3</v>
      </c>
      <c r="BG38" s="421">
        <v>0.28641963749999999</v>
      </c>
      <c r="BH38" s="421">
        <v>0.28330507589999998</v>
      </c>
      <c r="BI38" s="422">
        <v>0.28486235669999999</v>
      </c>
      <c r="BJ38" s="422">
        <v>2.2023276280000001E-3</v>
      </c>
      <c r="BK38" s="421">
        <v>0.30550567429999997</v>
      </c>
      <c r="BL38" s="421">
        <v>0.30183804190000002</v>
      </c>
      <c r="BM38" s="422">
        <v>0.30367185810000002</v>
      </c>
      <c r="BN38" s="423">
        <v>2.5934077409999999E-3</v>
      </c>
      <c r="BO38" s="424" t="s">
        <v>12</v>
      </c>
      <c r="BP38" s="425" t="s">
        <v>12</v>
      </c>
    </row>
    <row r="39" spans="1:68" ht="12.75" x14ac:dyDescent="0.2">
      <c r="A39" s="453" t="s">
        <v>163</v>
      </c>
      <c r="B39" s="454">
        <v>2.3E-3</v>
      </c>
      <c r="C39" s="455">
        <v>3.8006804499999998E-3</v>
      </c>
      <c r="D39" s="455">
        <v>2.945422018E-3</v>
      </c>
      <c r="E39" s="456">
        <v>3.3730512340000001E-3</v>
      </c>
      <c r="F39" s="456">
        <v>6.0475903690000005E-4</v>
      </c>
      <c r="G39" s="455">
        <v>3.34767502E-3</v>
      </c>
      <c r="H39" s="455">
        <v>3.8203769170000001E-3</v>
      </c>
      <c r="I39" s="456">
        <v>3.5840259689999998E-3</v>
      </c>
      <c r="J39" s="457">
        <v>3.3425071680000002E-4</v>
      </c>
      <c r="K39" s="455">
        <v>0.2107534036</v>
      </c>
      <c r="L39" s="455">
        <v>0.2128764112</v>
      </c>
      <c r="M39" s="456">
        <v>0.2118149074</v>
      </c>
      <c r="N39" s="456">
        <v>1.50119307E-3</v>
      </c>
      <c r="O39" s="455">
        <v>0.22254131420000001</v>
      </c>
      <c r="P39" s="455">
        <v>0.2163419956</v>
      </c>
      <c r="Q39" s="456">
        <v>0.2194416549</v>
      </c>
      <c r="R39" s="457">
        <v>4.3835802210000002E-3</v>
      </c>
      <c r="S39" s="455">
        <v>0.3259581506</v>
      </c>
      <c r="T39" s="455">
        <v>0.31770049439999998</v>
      </c>
      <c r="U39" s="456">
        <v>0.32182932250000001</v>
      </c>
      <c r="V39" s="456">
        <v>5.8390446959999997E-3</v>
      </c>
      <c r="W39" s="455">
        <v>0.34074775829999998</v>
      </c>
      <c r="X39" s="455">
        <v>0.33784556719999997</v>
      </c>
      <c r="Y39" s="456">
        <v>0.33929666279999998</v>
      </c>
      <c r="Z39" s="457">
        <v>2.052159007E-3</v>
      </c>
      <c r="AA39" s="455">
        <v>0.47911406309999999</v>
      </c>
      <c r="AB39" s="455">
        <v>0.48758891710000002</v>
      </c>
      <c r="AC39" s="456">
        <v>0.4833514901</v>
      </c>
      <c r="AD39" s="456">
        <v>5.9926267330000001E-3</v>
      </c>
      <c r="AE39" s="455">
        <v>0.50505976829999999</v>
      </c>
      <c r="AF39" s="455">
        <v>0.50605119580000002</v>
      </c>
      <c r="AG39" s="456">
        <v>0.50555548210000001</v>
      </c>
      <c r="AH39" s="457">
        <v>7.0104510830000001E-4</v>
      </c>
      <c r="AI39" s="455">
        <v>7.2690439499999999E-3</v>
      </c>
      <c r="AJ39" s="455">
        <v>7.4127621180000002E-3</v>
      </c>
      <c r="AK39" s="456">
        <v>7.340903034E-3</v>
      </c>
      <c r="AL39" s="456">
        <v>1.016240912E-4</v>
      </c>
      <c r="AM39" s="455">
        <v>1.852923691E-2</v>
      </c>
      <c r="AN39" s="455">
        <v>1.7991355779999999E-2</v>
      </c>
      <c r="AO39" s="456">
        <v>1.826029635E-2</v>
      </c>
      <c r="AP39" s="457">
        <v>3.8033939449999999E-4</v>
      </c>
      <c r="AQ39" s="455">
        <v>0.43689642499999998</v>
      </c>
      <c r="AR39" s="455">
        <v>0.45460481689999999</v>
      </c>
      <c r="AS39" s="456">
        <v>0.44575062100000001</v>
      </c>
      <c r="AT39" s="456">
        <v>1.2521724E-2</v>
      </c>
      <c r="AU39" s="455">
        <v>0.47095588370000002</v>
      </c>
      <c r="AV39" s="455">
        <v>0.45543275360000002</v>
      </c>
      <c r="AW39" s="456">
        <v>0.4631943187</v>
      </c>
      <c r="AX39" s="457">
        <v>1.097651056E-2</v>
      </c>
      <c r="AY39" s="455">
        <v>0.3995320309</v>
      </c>
      <c r="AZ39" s="455">
        <v>0.40216549540000002</v>
      </c>
      <c r="BA39" s="456">
        <v>0.40084876320000001</v>
      </c>
      <c r="BB39" s="456">
        <v>1.8621406059999999E-3</v>
      </c>
      <c r="BC39" s="455">
        <v>0.42238922229999998</v>
      </c>
      <c r="BD39" s="455">
        <v>0.4149705366</v>
      </c>
      <c r="BE39" s="456">
        <v>0.41867987950000002</v>
      </c>
      <c r="BF39" s="457">
        <v>5.2458029660000004E-3</v>
      </c>
      <c r="BG39" s="455">
        <v>0.29792307849999999</v>
      </c>
      <c r="BH39" s="455">
        <v>0.29499373159999998</v>
      </c>
      <c r="BI39" s="456">
        <v>0.29645840509999999</v>
      </c>
      <c r="BJ39" s="456">
        <v>2.0713610570000001E-3</v>
      </c>
      <c r="BK39" s="455">
        <v>0.31376561800000002</v>
      </c>
      <c r="BL39" s="455">
        <v>0.31179755009999999</v>
      </c>
      <c r="BM39" s="456">
        <v>0.31278158410000001</v>
      </c>
      <c r="BN39" s="457">
        <v>1.3916341579999999E-3</v>
      </c>
      <c r="BO39" s="458" t="s">
        <v>12</v>
      </c>
      <c r="BP39" s="459" t="s">
        <v>12</v>
      </c>
    </row>
    <row r="40" spans="1:68" ht="12.75" x14ac:dyDescent="0.2">
      <c r="A40" s="904" t="s">
        <v>81</v>
      </c>
      <c r="B40" s="880"/>
      <c r="C40" s="460"/>
      <c r="D40" s="460"/>
      <c r="E40" s="460"/>
      <c r="F40" s="460"/>
      <c r="G40" s="460"/>
      <c r="H40" s="460"/>
      <c r="I40" s="460"/>
      <c r="J40" s="460"/>
      <c r="K40" s="460"/>
      <c r="L40" s="460"/>
      <c r="M40" s="460"/>
      <c r="N40" s="460"/>
      <c r="O40" s="460"/>
      <c r="P40" s="460"/>
      <c r="Q40" s="460"/>
      <c r="R40" s="460"/>
      <c r="S40" s="460"/>
      <c r="T40" s="460"/>
      <c r="U40" s="460"/>
      <c r="V40" s="460"/>
      <c r="W40" s="460"/>
      <c r="X40" s="460"/>
      <c r="Y40" s="460"/>
      <c r="Z40" s="460"/>
      <c r="AA40" s="460"/>
      <c r="AB40" s="460"/>
      <c r="AC40" s="460"/>
      <c r="AD40" s="460"/>
      <c r="AE40" s="460"/>
      <c r="AF40" s="460"/>
      <c r="AG40" s="460"/>
      <c r="AH40" s="460"/>
      <c r="AI40" s="460"/>
      <c r="AJ40" s="460"/>
      <c r="AK40" s="460"/>
      <c r="AL40" s="460"/>
      <c r="AM40" s="460"/>
      <c r="AN40" s="460"/>
      <c r="AO40" s="460"/>
      <c r="AP40" s="460"/>
      <c r="AQ40" s="460"/>
      <c r="AR40" s="460"/>
      <c r="AS40" s="460"/>
      <c r="AT40" s="460"/>
      <c r="AU40" s="460"/>
      <c r="AV40" s="460"/>
      <c r="AW40" s="460"/>
      <c r="AX40" s="460"/>
      <c r="AY40" s="460"/>
      <c r="AZ40" s="460"/>
      <c r="BA40" s="460"/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460"/>
      <c r="BO40" s="460"/>
      <c r="BP40" s="461"/>
    </row>
    <row r="41" spans="1:68" ht="12.75" x14ac:dyDescent="0.2">
      <c r="A41" s="224" t="s">
        <v>82</v>
      </c>
      <c r="B41" s="462"/>
      <c r="C41" s="261" t="s">
        <v>83</v>
      </c>
      <c r="D41" s="261" t="s">
        <v>84</v>
      </c>
      <c r="E41" s="261" t="s">
        <v>70</v>
      </c>
      <c r="F41" s="261" t="s">
        <v>85</v>
      </c>
      <c r="G41" s="65"/>
      <c r="H41" s="65"/>
      <c r="I41" s="65"/>
      <c r="J41" s="462"/>
      <c r="K41" s="377" t="s">
        <v>83</v>
      </c>
      <c r="L41" s="377" t="s">
        <v>84</v>
      </c>
      <c r="M41" s="261" t="s">
        <v>70</v>
      </c>
      <c r="N41" s="350" t="s">
        <v>85</v>
      </c>
      <c r="O41" s="65"/>
      <c r="P41" s="65"/>
      <c r="Q41" s="65"/>
      <c r="R41" s="462"/>
      <c r="S41" s="377" t="s">
        <v>83</v>
      </c>
      <c r="T41" s="377" t="s">
        <v>84</v>
      </c>
      <c r="U41" s="261" t="s">
        <v>70</v>
      </c>
      <c r="V41" s="351" t="s">
        <v>85</v>
      </c>
      <c r="W41" s="65"/>
      <c r="X41" s="65"/>
      <c r="Y41" s="65"/>
      <c r="Z41" s="462"/>
      <c r="AA41" s="377" t="s">
        <v>83</v>
      </c>
      <c r="AB41" s="377" t="s">
        <v>84</v>
      </c>
      <c r="AC41" s="261" t="s">
        <v>70</v>
      </c>
      <c r="AD41" s="350" t="s">
        <v>85</v>
      </c>
      <c r="AE41" s="65"/>
      <c r="AF41" s="65"/>
      <c r="AG41" s="65"/>
      <c r="AH41" s="462"/>
      <c r="AI41" s="377" t="s">
        <v>83</v>
      </c>
      <c r="AJ41" s="377" t="s">
        <v>84</v>
      </c>
      <c r="AK41" s="261" t="s">
        <v>70</v>
      </c>
      <c r="AL41" s="350" t="s">
        <v>85</v>
      </c>
      <c r="AM41" s="65"/>
      <c r="AN41" s="65"/>
      <c r="AO41" s="65"/>
      <c r="AP41" s="462"/>
      <c r="AQ41" s="377" t="s">
        <v>83</v>
      </c>
      <c r="AR41" s="377" t="s">
        <v>84</v>
      </c>
      <c r="AS41" s="261" t="s">
        <v>70</v>
      </c>
      <c r="AT41" s="261" t="s">
        <v>85</v>
      </c>
      <c r="AU41" s="65"/>
      <c r="AV41" s="65"/>
      <c r="AW41" s="65"/>
      <c r="AX41" s="462"/>
      <c r="AY41" s="377" t="s">
        <v>83</v>
      </c>
      <c r="AZ41" s="377" t="s">
        <v>84</v>
      </c>
      <c r="BA41" s="377" t="s">
        <v>70</v>
      </c>
      <c r="BB41" s="463" t="s">
        <v>85</v>
      </c>
      <c r="BC41" s="65"/>
      <c r="BD41" s="65"/>
      <c r="BE41" s="65"/>
      <c r="BF41" s="462"/>
      <c r="BG41" s="377" t="s">
        <v>83</v>
      </c>
      <c r="BH41" s="377" t="s">
        <v>84</v>
      </c>
      <c r="BI41" s="261" t="s">
        <v>70</v>
      </c>
      <c r="BJ41" s="350" t="s">
        <v>85</v>
      </c>
      <c r="BK41" s="65"/>
      <c r="BL41" s="65"/>
      <c r="BM41" s="65"/>
      <c r="BN41" s="462"/>
      <c r="BO41" s="464" t="s">
        <v>108</v>
      </c>
      <c r="BP41" s="462"/>
    </row>
    <row r="42" spans="1:68" ht="14.25" x14ac:dyDescent="0.2">
      <c r="A42" s="112" t="s">
        <v>86</v>
      </c>
      <c r="B42" s="465"/>
      <c r="C42" s="110" t="s">
        <v>12</v>
      </c>
      <c r="D42" s="110" t="s">
        <v>12</v>
      </c>
      <c r="E42" s="466"/>
      <c r="F42" s="466"/>
      <c r="G42" s="63"/>
      <c r="H42" s="63"/>
      <c r="I42" s="63"/>
      <c r="J42" s="63"/>
      <c r="K42" s="467" t="s">
        <v>12</v>
      </c>
      <c r="L42" s="468" t="s">
        <v>12</v>
      </c>
      <c r="M42" s="466"/>
      <c r="N42" s="466"/>
      <c r="O42" s="63"/>
      <c r="P42" s="63"/>
      <c r="Q42" s="63"/>
      <c r="R42" s="63"/>
      <c r="S42" s="467" t="s">
        <v>12</v>
      </c>
      <c r="T42" s="468" t="s">
        <v>12</v>
      </c>
      <c r="U42" s="466"/>
      <c r="V42" s="466"/>
      <c r="W42" s="63"/>
      <c r="X42" s="63"/>
      <c r="Y42" s="63"/>
      <c r="Z42" s="63"/>
      <c r="AA42" s="467" t="s">
        <v>12</v>
      </c>
      <c r="AB42" s="468" t="s">
        <v>12</v>
      </c>
      <c r="AC42" s="469" t="s">
        <v>181</v>
      </c>
      <c r="AD42" s="466"/>
      <c r="AE42" s="63"/>
      <c r="AF42" s="63"/>
      <c r="AG42" s="63"/>
      <c r="AH42" s="63"/>
      <c r="AI42" s="381">
        <v>0.83576531833995804</v>
      </c>
      <c r="AJ42" s="392">
        <v>0.80401224555214634</v>
      </c>
      <c r="AK42" s="470">
        <v>0.81988878190000003</v>
      </c>
      <c r="AL42" s="470">
        <v>2.2452813089999999E-2</v>
      </c>
      <c r="AM42" s="63"/>
      <c r="AN42" s="63"/>
      <c r="AO42" s="63"/>
      <c r="AP42" s="63"/>
      <c r="AQ42" s="381">
        <v>0.16147527602967043</v>
      </c>
      <c r="AR42" s="392">
        <v>0.13860174226281502</v>
      </c>
      <c r="AS42" s="470">
        <v>0.15003850909999999</v>
      </c>
      <c r="AT42" s="470">
        <v>1.6174030839999999E-2</v>
      </c>
      <c r="AU42" s="63"/>
      <c r="AV42" s="63"/>
      <c r="AW42" s="63"/>
      <c r="AX42" s="63"/>
      <c r="AY42" s="381">
        <v>0.16368440846193583</v>
      </c>
      <c r="AZ42" s="392">
        <v>0.14468877981959472</v>
      </c>
      <c r="BA42" s="471">
        <v>0.15418659409999999</v>
      </c>
      <c r="BB42" s="471">
        <v>1.3431937830000001E-2</v>
      </c>
      <c r="BC42" s="63"/>
      <c r="BD42" s="63"/>
      <c r="BE42" s="63"/>
      <c r="BF42" s="63"/>
      <c r="BG42" s="381">
        <v>0.21962731834924487</v>
      </c>
      <c r="BH42" s="392">
        <v>0.21055199275822209</v>
      </c>
      <c r="BI42" s="470">
        <v>0.21508965560000001</v>
      </c>
      <c r="BJ42" s="470">
        <v>6.4172242670000003E-3</v>
      </c>
      <c r="BK42" s="63"/>
      <c r="BL42" s="63"/>
      <c r="BM42" s="63"/>
      <c r="BN42" s="63"/>
      <c r="BO42" s="381">
        <v>0.58342217426658805</v>
      </c>
      <c r="BP42" s="465"/>
    </row>
    <row r="43" spans="1:68" ht="15" x14ac:dyDescent="0.25">
      <c r="A43" s="112" t="s">
        <v>87</v>
      </c>
      <c r="B43" s="63"/>
      <c r="C43" s="382">
        <v>14.159509674175569</v>
      </c>
      <c r="D43" s="383">
        <v>13.34042324581212</v>
      </c>
      <c r="E43" s="470">
        <f>AVERAGE(C43:D43)</f>
        <v>13.749966459993844</v>
      </c>
      <c r="F43" s="470">
        <f>STDEV(C43:D43)</f>
        <v>0.57918156787366348</v>
      </c>
      <c r="G43" s="63"/>
      <c r="H43" s="63"/>
      <c r="I43" s="63"/>
      <c r="J43" s="63"/>
      <c r="K43" s="382">
        <v>15.048871069203232</v>
      </c>
      <c r="L43" s="383">
        <v>14.385453077979165</v>
      </c>
      <c r="M43" s="470">
        <f>AVERAGE(K43:L43)</f>
        <v>14.717162073591197</v>
      </c>
      <c r="N43" s="470">
        <v>0.46910736040000001</v>
      </c>
      <c r="O43" s="63"/>
      <c r="P43" s="63"/>
      <c r="Q43" s="63"/>
      <c r="R43" s="63"/>
      <c r="S43" s="382">
        <v>30.376955025113777</v>
      </c>
      <c r="T43" s="383">
        <v>29.040237232563012</v>
      </c>
      <c r="U43" s="470">
        <f>AVERAGE(S43:T43)</f>
        <v>29.708596128838394</v>
      </c>
      <c r="V43" s="470">
        <v>0.94520221559999995</v>
      </c>
      <c r="W43" s="63"/>
      <c r="X43" s="63"/>
      <c r="Y43" s="63"/>
      <c r="Z43" s="63"/>
      <c r="AA43" s="382">
        <v>46.121429567359662</v>
      </c>
      <c r="AB43" s="383">
        <v>46.24911002297533</v>
      </c>
      <c r="AC43" s="472">
        <v>46.1852698</v>
      </c>
      <c r="AD43" s="470">
        <v>9.0283715989999999E-2</v>
      </c>
      <c r="AE43" s="63"/>
      <c r="AF43" s="63"/>
      <c r="AG43" s="63"/>
      <c r="AH43" s="63"/>
      <c r="AI43" s="382">
        <v>65.150276781411165</v>
      </c>
      <c r="AJ43" s="383">
        <v>64.102979678341782</v>
      </c>
      <c r="AK43" s="470">
        <v>64.626628229999994</v>
      </c>
      <c r="AL43" s="470">
        <v>0.74055088349999998</v>
      </c>
      <c r="AM43" s="63"/>
      <c r="AN43" s="63"/>
      <c r="AO43" s="63"/>
      <c r="AP43" s="63"/>
      <c r="AQ43" s="382">
        <v>52.437257522978925</v>
      </c>
      <c r="AR43" s="383">
        <v>52.325041030266242</v>
      </c>
      <c r="AS43" s="470">
        <v>52.381149280000002</v>
      </c>
      <c r="AT43" s="470">
        <v>7.9349042960000005E-2</v>
      </c>
      <c r="AU43" s="63"/>
      <c r="AV43" s="63"/>
      <c r="AW43" s="63"/>
      <c r="AX43" s="63"/>
      <c r="AY43" s="382">
        <v>52.91049693504506</v>
      </c>
      <c r="AZ43" s="383">
        <v>53.084043606368212</v>
      </c>
      <c r="BA43" s="470">
        <v>52.997270270000001</v>
      </c>
      <c r="BB43" s="470">
        <v>0.1227160281</v>
      </c>
      <c r="BC43" s="63"/>
      <c r="BD43" s="63"/>
      <c r="BE43" s="63"/>
      <c r="BF43" s="63"/>
      <c r="BG43" s="382">
        <v>67.291464954331374</v>
      </c>
      <c r="BH43" s="383">
        <v>67.498723960852601</v>
      </c>
      <c r="BI43" s="470">
        <v>67.395094459999996</v>
      </c>
      <c r="BJ43" s="470">
        <v>0.146554249</v>
      </c>
      <c r="BK43" s="63"/>
      <c r="BL43" s="63"/>
      <c r="BM43" s="63"/>
      <c r="BN43" s="63"/>
      <c r="BO43" s="382">
        <v>54.632143273385203</v>
      </c>
      <c r="BP43" s="465"/>
    </row>
    <row r="44" spans="1:68" ht="15" x14ac:dyDescent="0.25">
      <c r="A44" s="112" t="s">
        <v>88</v>
      </c>
      <c r="B44" s="465"/>
      <c r="C44" s="110" t="s">
        <v>12</v>
      </c>
      <c r="D44" s="110" t="s">
        <v>12</v>
      </c>
      <c r="E44" s="470"/>
      <c r="F44" s="470"/>
      <c r="G44" s="63"/>
      <c r="H44" s="63"/>
      <c r="I44" s="63"/>
      <c r="J44" s="63"/>
      <c r="K44" s="111" t="s">
        <v>12</v>
      </c>
      <c r="L44" s="110" t="s">
        <v>12</v>
      </c>
      <c r="M44" s="470"/>
      <c r="N44" s="470" t="s">
        <v>181</v>
      </c>
      <c r="O44" s="63"/>
      <c r="P44" s="63"/>
      <c r="Q44" s="63"/>
      <c r="R44" s="63"/>
      <c r="S44" s="111" t="s">
        <v>12</v>
      </c>
      <c r="T44" s="110" t="s">
        <v>12</v>
      </c>
      <c r="U44" s="470"/>
      <c r="V44" s="470" t="s">
        <v>181</v>
      </c>
      <c r="W44" s="63"/>
      <c r="X44" s="63"/>
      <c r="Y44" s="63"/>
      <c r="Z44" s="63"/>
      <c r="AA44" s="111" t="s">
        <v>12</v>
      </c>
      <c r="AB44" s="110" t="s">
        <v>12</v>
      </c>
      <c r="AC44" s="472" t="s">
        <v>181</v>
      </c>
      <c r="AD44" s="470" t="s">
        <v>181</v>
      </c>
      <c r="AE44" s="63"/>
      <c r="AF44" s="63"/>
      <c r="AG44" s="63"/>
      <c r="AH44" s="63"/>
      <c r="AI44" s="111" t="s">
        <v>12</v>
      </c>
      <c r="AJ44" s="110" t="s">
        <v>12</v>
      </c>
      <c r="AK44" s="470" t="s">
        <v>181</v>
      </c>
      <c r="AL44" s="470" t="s">
        <v>181</v>
      </c>
      <c r="AM44" s="63"/>
      <c r="AN44" s="63"/>
      <c r="AO44" s="63"/>
      <c r="AP44" s="63"/>
      <c r="AQ44" s="111" t="s">
        <v>12</v>
      </c>
      <c r="AR44" s="110" t="s">
        <v>12</v>
      </c>
      <c r="AS44" s="470" t="s">
        <v>181</v>
      </c>
      <c r="AT44" s="470" t="s">
        <v>181</v>
      </c>
      <c r="AU44" s="63"/>
      <c r="AV44" s="63"/>
      <c r="AW44" s="63"/>
      <c r="AX44" s="63"/>
      <c r="AY44" s="111" t="s">
        <v>12</v>
      </c>
      <c r="AZ44" s="110" t="s">
        <v>12</v>
      </c>
      <c r="BA44" s="470" t="s">
        <v>181</v>
      </c>
      <c r="BB44" s="470" t="s">
        <v>181</v>
      </c>
      <c r="BC44" s="63"/>
      <c r="BD44" s="63"/>
      <c r="BE44" s="63"/>
      <c r="BF44" s="63"/>
      <c r="BG44" s="111" t="s">
        <v>12</v>
      </c>
      <c r="BH44" s="110" t="s">
        <v>12</v>
      </c>
      <c r="BI44" s="470" t="s">
        <v>181</v>
      </c>
      <c r="BJ44" s="470" t="s">
        <v>181</v>
      </c>
      <c r="BK44" s="63"/>
      <c r="BL44" s="63"/>
      <c r="BM44" s="63"/>
      <c r="BN44" s="63"/>
      <c r="BO44" s="111" t="s">
        <v>12</v>
      </c>
      <c r="BP44" s="465"/>
    </row>
    <row r="45" spans="1:68" ht="15" x14ac:dyDescent="0.25">
      <c r="A45" s="112" t="s">
        <v>89</v>
      </c>
      <c r="B45" s="465"/>
      <c r="C45" s="110" t="s">
        <v>12</v>
      </c>
      <c r="D45" s="110" t="s">
        <v>12</v>
      </c>
      <c r="E45" s="470"/>
      <c r="F45" s="470"/>
      <c r="G45" s="63"/>
      <c r="H45" s="63"/>
      <c r="I45" s="63"/>
      <c r="J45" s="63"/>
      <c r="K45" s="111" t="s">
        <v>12</v>
      </c>
      <c r="L45" s="110" t="s">
        <v>12</v>
      </c>
      <c r="M45" s="470"/>
      <c r="N45" s="470" t="s">
        <v>181</v>
      </c>
      <c r="O45" s="63"/>
      <c r="P45" s="63"/>
      <c r="Q45" s="63"/>
      <c r="R45" s="63"/>
      <c r="S45" s="111" t="s">
        <v>12</v>
      </c>
      <c r="T45" s="110" t="s">
        <v>12</v>
      </c>
      <c r="U45" s="470"/>
      <c r="V45" s="470" t="s">
        <v>181</v>
      </c>
      <c r="W45" s="63"/>
      <c r="X45" s="63"/>
      <c r="Y45" s="63"/>
      <c r="Z45" s="63"/>
      <c r="AA45" s="111" t="s">
        <v>12</v>
      </c>
      <c r="AB45" s="110" t="s">
        <v>12</v>
      </c>
      <c r="AC45" s="472" t="s">
        <v>181</v>
      </c>
      <c r="AD45" s="470" t="s">
        <v>181</v>
      </c>
      <c r="AE45" s="63"/>
      <c r="AF45" s="63"/>
      <c r="AG45" s="63"/>
      <c r="AH45" s="63"/>
      <c r="AI45" s="111" t="s">
        <v>12</v>
      </c>
      <c r="AJ45" s="110" t="s">
        <v>12</v>
      </c>
      <c r="AK45" s="470" t="s">
        <v>181</v>
      </c>
      <c r="AL45" s="470" t="s">
        <v>181</v>
      </c>
      <c r="AM45" s="63"/>
      <c r="AN45" s="63"/>
      <c r="AO45" s="63"/>
      <c r="AP45" s="63"/>
      <c r="AQ45" s="111" t="s">
        <v>12</v>
      </c>
      <c r="AR45" s="110" t="s">
        <v>12</v>
      </c>
      <c r="AS45" s="470" t="s">
        <v>181</v>
      </c>
      <c r="AT45" s="470" t="s">
        <v>181</v>
      </c>
      <c r="AU45" s="63"/>
      <c r="AV45" s="63"/>
      <c r="AW45" s="63"/>
      <c r="AX45" s="63"/>
      <c r="AY45" s="111" t="s">
        <v>12</v>
      </c>
      <c r="AZ45" s="110" t="s">
        <v>12</v>
      </c>
      <c r="BA45" s="470" t="s">
        <v>181</v>
      </c>
      <c r="BB45" s="470" t="s">
        <v>181</v>
      </c>
      <c r="BC45" s="63"/>
      <c r="BD45" s="63"/>
      <c r="BE45" s="63"/>
      <c r="BF45" s="63"/>
      <c r="BG45" s="111" t="s">
        <v>12</v>
      </c>
      <c r="BH45" s="110" t="s">
        <v>12</v>
      </c>
      <c r="BI45" s="470" t="s">
        <v>181</v>
      </c>
      <c r="BJ45" s="470" t="s">
        <v>181</v>
      </c>
      <c r="BK45" s="63"/>
      <c r="BL45" s="63"/>
      <c r="BM45" s="63"/>
      <c r="BN45" s="63"/>
      <c r="BO45" s="111" t="s">
        <v>12</v>
      </c>
      <c r="BP45" s="465"/>
    </row>
    <row r="46" spans="1:68" ht="15" x14ac:dyDescent="0.25">
      <c r="A46" s="112" t="s">
        <v>90</v>
      </c>
      <c r="B46" s="63"/>
      <c r="C46" s="382">
        <v>0.13331435070268052</v>
      </c>
      <c r="D46" s="383">
        <v>0.10565331260559607</v>
      </c>
      <c r="E46" s="470">
        <f>AVERAGE(C46:D46)</f>
        <v>0.1194838316541383</v>
      </c>
      <c r="F46" s="470">
        <f>STDEV(C46:D46)</f>
        <v>1.9559307613107792E-2</v>
      </c>
      <c r="G46" s="63"/>
      <c r="H46" s="63"/>
      <c r="I46" s="63"/>
      <c r="J46" s="63"/>
      <c r="K46" s="111" t="s">
        <v>12</v>
      </c>
      <c r="L46" s="383">
        <v>0.11606569779474077</v>
      </c>
      <c r="M46" s="470">
        <f>AVERAGE(K46:L46)</f>
        <v>0.11606569779474077</v>
      </c>
      <c r="N46" s="470" t="s">
        <v>181</v>
      </c>
      <c r="O46" s="63"/>
      <c r="P46" s="63"/>
      <c r="Q46" s="63"/>
      <c r="R46" s="63"/>
      <c r="S46" s="382">
        <v>0.20014029245535769</v>
      </c>
      <c r="T46" s="383">
        <v>0.18914959609674228</v>
      </c>
      <c r="U46" s="470">
        <f>AVERAGE(S46:T46)</f>
        <v>0.19464494427605</v>
      </c>
      <c r="V46" s="470">
        <v>7.7715959250000003E-3</v>
      </c>
      <c r="W46" s="63"/>
      <c r="X46" s="63"/>
      <c r="Y46" s="63"/>
      <c r="Z46" s="63"/>
      <c r="AA46" s="382">
        <v>0.30790118582968412</v>
      </c>
      <c r="AB46" s="383">
        <v>0.27024745675570166</v>
      </c>
      <c r="AC46" s="472">
        <v>0.28907432129999999</v>
      </c>
      <c r="AD46" s="470">
        <v>2.6625207170000002E-2</v>
      </c>
      <c r="AE46" s="63"/>
      <c r="AF46" s="63"/>
      <c r="AG46" s="63"/>
      <c r="AH46" s="63"/>
      <c r="AI46" s="382">
        <v>1.3140509221014354</v>
      </c>
      <c r="AJ46" s="383">
        <v>2.1319512577428088</v>
      </c>
      <c r="AK46" s="470">
        <v>1.7230010899999999</v>
      </c>
      <c r="AL46" s="470">
        <v>0.57834287370000004</v>
      </c>
      <c r="AM46" s="63"/>
      <c r="AN46" s="63"/>
      <c r="AO46" s="63"/>
      <c r="AP46" s="63"/>
      <c r="AQ46" s="382">
        <v>0.36667409206195289</v>
      </c>
      <c r="AR46" s="383">
        <v>0.26950211931420776</v>
      </c>
      <c r="AS46" s="470">
        <v>0.31808810570000001</v>
      </c>
      <c r="AT46" s="470">
        <v>6.8710960870000004E-2</v>
      </c>
      <c r="AU46" s="63"/>
      <c r="AV46" s="63"/>
      <c r="AW46" s="63"/>
      <c r="AX46" s="63"/>
      <c r="AY46" s="382">
        <v>0.32461792127957745</v>
      </c>
      <c r="AZ46" s="383">
        <v>0.32018227296180274</v>
      </c>
      <c r="BA46" s="470">
        <v>0.3224000971</v>
      </c>
      <c r="BB46" s="470">
        <v>3.1364770039999999E-3</v>
      </c>
      <c r="BC46" s="63"/>
      <c r="BD46" s="63"/>
      <c r="BE46" s="63"/>
      <c r="BF46" s="63"/>
      <c r="BG46" s="382">
        <v>1.4879236344042064</v>
      </c>
      <c r="BH46" s="383">
        <v>1.4213782684286613</v>
      </c>
      <c r="BI46" s="470">
        <v>1.4546509510000001</v>
      </c>
      <c r="BJ46" s="470">
        <v>4.7054679539999998E-2</v>
      </c>
      <c r="BK46" s="63"/>
      <c r="BL46" s="63"/>
      <c r="BM46" s="63"/>
      <c r="BN46" s="63"/>
      <c r="BO46" s="382">
        <v>0.89887649609774178</v>
      </c>
      <c r="BP46" s="465"/>
    </row>
    <row r="47" spans="1:68" ht="15" x14ac:dyDescent="0.25">
      <c r="A47" s="112" t="s">
        <v>91</v>
      </c>
      <c r="B47" s="63"/>
      <c r="C47" s="473" t="s">
        <v>12</v>
      </c>
      <c r="D47" s="110" t="s">
        <v>12</v>
      </c>
      <c r="E47" s="470"/>
      <c r="F47" s="470"/>
      <c r="G47" s="63"/>
      <c r="H47" s="63"/>
      <c r="I47" s="63"/>
      <c r="J47" s="63"/>
      <c r="K47" s="111" t="s">
        <v>12</v>
      </c>
      <c r="L47" s="110" t="s">
        <v>12</v>
      </c>
      <c r="M47" s="470"/>
      <c r="N47" s="470" t="s">
        <v>181</v>
      </c>
      <c r="O47" s="63"/>
      <c r="P47" s="63"/>
      <c r="Q47" s="63"/>
      <c r="R47" s="63"/>
      <c r="S47" s="473" t="s">
        <v>12</v>
      </c>
      <c r="T47" s="474" t="s">
        <v>12</v>
      </c>
      <c r="U47" s="470"/>
      <c r="V47" s="470" t="s">
        <v>181</v>
      </c>
      <c r="W47" s="63"/>
      <c r="X47" s="63"/>
      <c r="Y47" s="63"/>
      <c r="Z47" s="63"/>
      <c r="AA47" s="240"/>
      <c r="AB47" s="63"/>
      <c r="AC47" s="472" t="s">
        <v>181</v>
      </c>
      <c r="AD47" s="470" t="s">
        <v>181</v>
      </c>
      <c r="AE47" s="63"/>
      <c r="AF47" s="63"/>
      <c r="AG47" s="63"/>
      <c r="AH47" s="63"/>
      <c r="AI47" s="111" t="s">
        <v>12</v>
      </c>
      <c r="AJ47" s="110" t="s">
        <v>12</v>
      </c>
      <c r="AK47" s="470" t="s">
        <v>181</v>
      </c>
      <c r="AL47" s="470" t="s">
        <v>181</v>
      </c>
      <c r="AM47" s="63"/>
      <c r="AN47" s="63"/>
      <c r="AO47" s="63"/>
      <c r="AP47" s="63"/>
      <c r="AQ47" s="111" t="s">
        <v>12</v>
      </c>
      <c r="AR47" s="110" t="s">
        <v>12</v>
      </c>
      <c r="AS47" s="470" t="s">
        <v>181</v>
      </c>
      <c r="AT47" s="470" t="s">
        <v>181</v>
      </c>
      <c r="AU47" s="63"/>
      <c r="AV47" s="63"/>
      <c r="AW47" s="63"/>
      <c r="AX47" s="63"/>
      <c r="AY47" s="111" t="s">
        <v>12</v>
      </c>
      <c r="AZ47" s="110" t="s">
        <v>12</v>
      </c>
      <c r="BA47" s="470" t="s">
        <v>181</v>
      </c>
      <c r="BB47" s="470" t="s">
        <v>181</v>
      </c>
      <c r="BC47" s="63"/>
      <c r="BD47" s="63"/>
      <c r="BE47" s="63"/>
      <c r="BF47" s="63"/>
      <c r="BG47" s="111" t="s">
        <v>12</v>
      </c>
      <c r="BH47" s="110" t="s">
        <v>12</v>
      </c>
      <c r="BI47" s="470" t="s">
        <v>181</v>
      </c>
      <c r="BJ47" s="470" t="s">
        <v>181</v>
      </c>
      <c r="BK47" s="63"/>
      <c r="BL47" s="63"/>
      <c r="BM47" s="63"/>
      <c r="BN47" s="63"/>
      <c r="BO47" s="475" t="s">
        <v>12</v>
      </c>
      <c r="BP47" s="465"/>
    </row>
    <row r="48" spans="1:68" ht="15" x14ac:dyDescent="0.25">
      <c r="A48" s="116" t="s">
        <v>92</v>
      </c>
      <c r="B48" s="65"/>
      <c r="C48" s="382">
        <v>13.385671267468895</v>
      </c>
      <c r="D48" s="383">
        <v>13.403122105833631</v>
      </c>
      <c r="E48" s="470">
        <f>AVERAGE(C48:D48)</f>
        <v>13.394396686651262</v>
      </c>
      <c r="F48" s="470">
        <f>STDEV(C48:D48)</f>
        <v>1.2339606145095218E-2</v>
      </c>
      <c r="G48" s="65"/>
      <c r="H48" s="65"/>
      <c r="I48" s="65"/>
      <c r="J48" s="65"/>
      <c r="K48" s="382">
        <v>18.886363607059266</v>
      </c>
      <c r="L48" s="383">
        <v>18.951311699825069</v>
      </c>
      <c r="M48" s="470">
        <f>AVERAGE(K48:L48)</f>
        <v>18.918837653442168</v>
      </c>
      <c r="N48" s="470">
        <v>4.592523682E-2</v>
      </c>
      <c r="O48" s="65"/>
      <c r="P48" s="65"/>
      <c r="Q48" s="65"/>
      <c r="R48" s="65"/>
      <c r="S48" s="382">
        <v>26.909873034805958</v>
      </c>
      <c r="T48" s="383">
        <v>26.941037898256443</v>
      </c>
      <c r="U48" s="470">
        <f>AVERAGE(S48:T48)</f>
        <v>26.925455466531201</v>
      </c>
      <c r="V48" s="470">
        <v>2.2036886280000001E-2</v>
      </c>
      <c r="W48" s="65"/>
      <c r="X48" s="65"/>
      <c r="Y48" s="65"/>
      <c r="Z48" s="65"/>
      <c r="AA48" s="382">
        <v>45.902327914841024</v>
      </c>
      <c r="AB48" s="383">
        <v>45.73490750240704</v>
      </c>
      <c r="AC48" s="472">
        <v>45.818617709999998</v>
      </c>
      <c r="AD48" s="470">
        <v>0.11838410890000001</v>
      </c>
      <c r="AE48" s="65"/>
      <c r="AF48" s="65"/>
      <c r="AG48" s="65"/>
      <c r="AH48" s="65"/>
      <c r="AI48" s="476" t="s">
        <v>174</v>
      </c>
      <c r="AJ48" s="477" t="s">
        <v>174</v>
      </c>
      <c r="AK48" s="470" t="s">
        <v>181</v>
      </c>
      <c r="AL48" s="470" t="s">
        <v>181</v>
      </c>
      <c r="AM48" s="65"/>
      <c r="AN48" s="65"/>
      <c r="AO48" s="65"/>
      <c r="AP48" s="65"/>
      <c r="AQ48" s="393">
        <v>177.22607006542123</v>
      </c>
      <c r="AR48" s="394">
        <v>177.07366214795161</v>
      </c>
      <c r="AS48" s="470">
        <v>177.1498661</v>
      </c>
      <c r="AT48" s="470">
        <v>0.1077686719</v>
      </c>
      <c r="AU48" s="65"/>
      <c r="AV48" s="65"/>
      <c r="AW48" s="65"/>
      <c r="AX48" s="65"/>
      <c r="AY48" s="393">
        <v>164.13509476760208</v>
      </c>
      <c r="AZ48" s="394">
        <v>164.30893989809957</v>
      </c>
      <c r="BA48" s="470">
        <v>164.2220173</v>
      </c>
      <c r="BB48" s="470">
        <v>0.1229270707</v>
      </c>
      <c r="BC48" s="65"/>
      <c r="BD48" s="65"/>
      <c r="BE48" s="65"/>
      <c r="BF48" s="65"/>
      <c r="BG48" s="393">
        <v>176.63400106605587</v>
      </c>
      <c r="BH48" s="394">
        <v>176.37440645309425</v>
      </c>
      <c r="BI48" s="470">
        <v>176.5042038</v>
      </c>
      <c r="BJ48" s="470">
        <v>0.18356111119999999</v>
      </c>
      <c r="BK48" s="65"/>
      <c r="BL48" s="65"/>
      <c r="BM48" s="65"/>
      <c r="BN48" s="65"/>
      <c r="BO48" s="393">
        <v>117.02879044817264</v>
      </c>
      <c r="BP48" s="462"/>
    </row>
    <row r="49" spans="1:69" ht="12.75" x14ac:dyDescent="0.2">
      <c r="A49" s="903" t="s">
        <v>55</v>
      </c>
      <c r="B49" s="880"/>
      <c r="C49" s="478"/>
      <c r="D49" s="478"/>
      <c r="E49" s="478"/>
      <c r="F49" s="478"/>
      <c r="G49" s="478"/>
      <c r="H49" s="478"/>
      <c r="I49" s="478"/>
      <c r="J49" s="478"/>
      <c r="K49" s="478"/>
      <c r="L49" s="478"/>
      <c r="M49" s="478"/>
      <c r="N49" s="478"/>
      <c r="O49" s="478"/>
      <c r="P49" s="478"/>
      <c r="Q49" s="478"/>
      <c r="R49" s="478"/>
      <c r="S49" s="478"/>
      <c r="T49" s="478"/>
      <c r="U49" s="478"/>
      <c r="V49" s="478"/>
      <c r="W49" s="478"/>
      <c r="X49" s="478"/>
      <c r="Y49" s="478"/>
      <c r="Z49" s="478"/>
      <c r="AA49" s="478"/>
      <c r="AB49" s="478"/>
      <c r="AC49" s="478"/>
      <c r="AD49" s="478"/>
      <c r="AE49" s="478"/>
      <c r="AF49" s="478"/>
      <c r="AG49" s="478"/>
      <c r="AH49" s="478"/>
      <c r="AI49" s="478"/>
      <c r="AJ49" s="478"/>
      <c r="AK49" s="478"/>
      <c r="AL49" s="478"/>
      <c r="AM49" s="478"/>
      <c r="AN49" s="478"/>
      <c r="AO49" s="478"/>
      <c r="AP49" s="478"/>
      <c r="AQ49" s="478"/>
      <c r="AR49" s="478"/>
      <c r="AS49" s="478"/>
      <c r="AT49" s="478"/>
      <c r="AU49" s="478"/>
      <c r="AV49" s="478"/>
      <c r="AW49" s="478"/>
      <c r="AX49" s="478"/>
      <c r="AY49" s="897"/>
      <c r="AZ49" s="868"/>
      <c r="BA49" s="478"/>
      <c r="BB49" s="478"/>
      <c r="BC49" s="478"/>
      <c r="BD49" s="478"/>
      <c r="BE49" s="478"/>
      <c r="BF49" s="478"/>
      <c r="BG49" s="478"/>
      <c r="BH49" s="478"/>
      <c r="BI49" s="478"/>
      <c r="BJ49" s="478"/>
      <c r="BK49" s="478"/>
      <c r="BL49" s="478"/>
      <c r="BM49" s="478"/>
      <c r="BN49" s="478"/>
      <c r="BO49" s="478"/>
      <c r="BP49" s="479"/>
      <c r="BQ49" s="38"/>
    </row>
    <row r="50" spans="1:69" ht="12.75" x14ac:dyDescent="0.2">
      <c r="A50" s="900" t="s">
        <v>56</v>
      </c>
      <c r="B50" s="465" t="s">
        <v>93</v>
      </c>
      <c r="C50" s="63">
        <v>6.92</v>
      </c>
      <c r="D50" s="63"/>
      <c r="E50" s="63"/>
      <c r="F50" s="63"/>
      <c r="G50" s="63"/>
      <c r="H50" s="63"/>
      <c r="I50" s="63"/>
      <c r="J50" s="465"/>
      <c r="K50" s="63">
        <v>6.75</v>
      </c>
      <c r="L50" s="63"/>
      <c r="M50" s="63"/>
      <c r="N50" s="63"/>
      <c r="O50" s="63"/>
      <c r="P50" s="63"/>
      <c r="Q50" s="63"/>
      <c r="R50" s="465"/>
      <c r="S50" s="63">
        <v>6.7</v>
      </c>
      <c r="T50" s="63"/>
      <c r="U50" s="63"/>
      <c r="V50" s="63"/>
      <c r="W50" s="63"/>
      <c r="X50" s="63"/>
      <c r="Y50" s="63"/>
      <c r="Z50" s="465"/>
      <c r="AA50" s="63">
        <v>6.72</v>
      </c>
      <c r="AB50" s="63"/>
      <c r="AC50" s="63"/>
      <c r="AD50" s="63"/>
      <c r="AE50" s="63"/>
      <c r="AF50" s="63"/>
      <c r="AG50" s="63"/>
      <c r="AH50" s="465"/>
      <c r="AI50" s="63">
        <v>6.5</v>
      </c>
      <c r="AJ50" s="63"/>
      <c r="AK50" s="63"/>
      <c r="AL50" s="63"/>
      <c r="AM50" s="63"/>
      <c r="AN50" s="63"/>
      <c r="AO50" s="63"/>
      <c r="AP50" s="465"/>
      <c r="AQ50" s="63">
        <v>6.57</v>
      </c>
      <c r="AR50" s="63"/>
      <c r="AS50" s="63"/>
      <c r="AT50" s="63"/>
      <c r="AU50" s="63"/>
      <c r="AV50" s="63"/>
      <c r="AW50" s="63"/>
      <c r="AX50" s="465"/>
      <c r="AY50" s="63"/>
      <c r="AZ50" s="63"/>
      <c r="BA50" s="63"/>
      <c r="BB50" s="63"/>
      <c r="BC50" s="63"/>
      <c r="BD50" s="63"/>
      <c r="BE50" s="63"/>
      <c r="BF50" s="465"/>
      <c r="BG50" s="63"/>
      <c r="BH50" s="63"/>
      <c r="BI50" s="63"/>
      <c r="BJ50" s="63"/>
      <c r="BK50" s="63"/>
      <c r="BL50" s="63"/>
      <c r="BM50" s="63"/>
      <c r="BN50" s="465"/>
      <c r="BO50" s="63"/>
      <c r="BP50" s="465"/>
    </row>
    <row r="51" spans="1:69" ht="12.75" x14ac:dyDescent="0.2">
      <c r="A51" s="856"/>
      <c r="B51" s="465" t="s">
        <v>94</v>
      </c>
      <c r="C51" s="63">
        <v>7.03</v>
      </c>
      <c r="D51" s="63">
        <f>AVERAGE(C50,C51)</f>
        <v>6.9749999999999996</v>
      </c>
      <c r="E51" s="63"/>
      <c r="F51" s="63"/>
      <c r="G51" s="63"/>
      <c r="H51" s="63"/>
      <c r="I51" s="63"/>
      <c r="J51" s="465"/>
      <c r="K51" s="63">
        <v>6.99</v>
      </c>
      <c r="L51" s="63">
        <f>AVERAGE(K50,K51)</f>
        <v>6.87</v>
      </c>
      <c r="M51" s="63"/>
      <c r="N51" s="63"/>
      <c r="O51" s="63"/>
      <c r="P51" s="63"/>
      <c r="Q51" s="63"/>
      <c r="R51" s="465"/>
      <c r="S51" s="63">
        <v>7.11</v>
      </c>
      <c r="T51" s="63">
        <f>AVERAGE(S50,S51)</f>
        <v>6.9050000000000002</v>
      </c>
      <c r="U51" s="63"/>
      <c r="V51" s="63"/>
      <c r="W51" s="63"/>
      <c r="X51" s="63"/>
      <c r="Y51" s="63"/>
      <c r="Z51" s="465"/>
      <c r="AA51" s="63">
        <v>7.14</v>
      </c>
      <c r="AB51" s="63">
        <f>AVERAGE(AA50,AA51)</f>
        <v>6.93</v>
      </c>
      <c r="AC51" s="63"/>
      <c r="AD51" s="63"/>
      <c r="AE51" s="63"/>
      <c r="AF51" s="63"/>
      <c r="AG51" s="63"/>
      <c r="AH51" s="465"/>
      <c r="AI51" s="63">
        <v>6.73</v>
      </c>
      <c r="AJ51" s="63"/>
      <c r="AK51" s="63"/>
      <c r="AL51" s="63"/>
      <c r="AM51" s="63"/>
      <c r="AN51" s="63"/>
      <c r="AO51" s="63"/>
      <c r="AP51" s="465"/>
      <c r="AQ51" s="63">
        <v>6.85</v>
      </c>
      <c r="AR51" s="63">
        <f>AVERAGE(AQ50,AQ51)</f>
        <v>6.71</v>
      </c>
      <c r="AS51" s="63"/>
      <c r="AT51" s="63"/>
      <c r="AU51" s="63"/>
      <c r="AV51" s="63"/>
      <c r="AW51" s="63"/>
      <c r="AX51" s="465"/>
      <c r="AY51" s="63"/>
      <c r="AZ51" s="63"/>
      <c r="BA51" s="63"/>
      <c r="BB51" s="63"/>
      <c r="BC51" s="63"/>
      <c r="BD51" s="63"/>
      <c r="BE51" s="63"/>
      <c r="BF51" s="465"/>
      <c r="BG51" s="63"/>
      <c r="BH51" s="63"/>
      <c r="BI51" s="63"/>
      <c r="BJ51" s="63"/>
      <c r="BK51" s="63"/>
      <c r="BL51" s="63"/>
      <c r="BM51" s="63"/>
      <c r="BN51" s="465"/>
      <c r="BO51" s="63"/>
      <c r="BP51" s="465"/>
    </row>
    <row r="52" spans="1:69" ht="12.75" x14ac:dyDescent="0.2">
      <c r="A52" s="62" t="s">
        <v>96</v>
      </c>
      <c r="B52" s="465" t="s">
        <v>97</v>
      </c>
      <c r="C52" s="63">
        <v>126.5</v>
      </c>
      <c r="D52" s="63"/>
      <c r="E52" s="63"/>
      <c r="F52" s="63"/>
      <c r="G52" s="63"/>
      <c r="H52" s="63"/>
      <c r="I52" s="63"/>
      <c r="J52" s="465"/>
      <c r="K52" s="63">
        <v>149.30000000000001</v>
      </c>
      <c r="L52" s="63"/>
      <c r="M52" s="63"/>
      <c r="N52" s="63"/>
      <c r="O52" s="63"/>
      <c r="P52" s="63"/>
      <c r="Q52" s="63"/>
      <c r="R52" s="465"/>
      <c r="S52" s="63"/>
      <c r="T52" s="63"/>
      <c r="U52" s="63"/>
      <c r="V52" s="63"/>
      <c r="W52" s="63"/>
      <c r="X52" s="63"/>
      <c r="Y52" s="63"/>
      <c r="Z52" s="465"/>
      <c r="AA52" s="63">
        <v>218.1</v>
      </c>
      <c r="AB52" s="63"/>
      <c r="AC52" s="63"/>
      <c r="AD52" s="63"/>
      <c r="AE52" s="63"/>
      <c r="AF52" s="63"/>
      <c r="AG52" s="63"/>
      <c r="AH52" s="465"/>
      <c r="AI52" s="63">
        <v>2219</v>
      </c>
      <c r="AJ52" s="63"/>
      <c r="AK52" s="63"/>
      <c r="AL52" s="63"/>
      <c r="AM52" s="63"/>
      <c r="AN52" s="63"/>
      <c r="AO52" s="63"/>
      <c r="AP52" s="465"/>
      <c r="AQ52" s="63">
        <v>590.20000000000005</v>
      </c>
      <c r="AR52" s="63"/>
      <c r="AS52" s="63"/>
      <c r="AT52" s="63"/>
      <c r="AU52" s="63"/>
      <c r="AV52" s="63"/>
      <c r="AW52" s="63"/>
      <c r="AX52" s="465"/>
      <c r="AY52" s="63">
        <v>566.29999999999995</v>
      </c>
      <c r="AZ52" s="63"/>
      <c r="BA52" s="63"/>
      <c r="BB52" s="63"/>
      <c r="BC52" s="63"/>
      <c r="BD52" s="63"/>
      <c r="BE52" s="63"/>
      <c r="BF52" s="465"/>
      <c r="BG52" s="63">
        <v>669</v>
      </c>
      <c r="BH52" s="63"/>
      <c r="BI52" s="63"/>
      <c r="BJ52" s="63"/>
      <c r="BK52" s="63"/>
      <c r="BL52" s="63"/>
      <c r="BM52" s="63"/>
      <c r="BN52" s="465"/>
      <c r="BO52" s="63"/>
      <c r="BP52" s="465"/>
    </row>
    <row r="53" spans="1:69" ht="12.75" x14ac:dyDescent="0.2">
      <c r="A53" s="62" t="s">
        <v>57</v>
      </c>
      <c r="B53" s="465" t="s">
        <v>58</v>
      </c>
      <c r="C53" s="63" t="s">
        <v>175</v>
      </c>
      <c r="D53" s="63"/>
      <c r="E53" s="63"/>
      <c r="F53" s="63"/>
      <c r="G53" s="63"/>
      <c r="H53" s="63"/>
      <c r="I53" s="63"/>
      <c r="J53" s="465"/>
      <c r="K53" s="63" t="s">
        <v>175</v>
      </c>
      <c r="L53" s="63"/>
      <c r="M53" s="63"/>
      <c r="N53" s="63"/>
      <c r="O53" s="63"/>
      <c r="P53" s="63"/>
      <c r="Q53" s="63"/>
      <c r="R53" s="465"/>
      <c r="S53" s="63" t="s">
        <v>175</v>
      </c>
      <c r="T53" s="63"/>
      <c r="U53" s="63"/>
      <c r="V53" s="63"/>
      <c r="W53" s="63"/>
      <c r="X53" s="63"/>
      <c r="Y53" s="63"/>
      <c r="Z53" s="465"/>
      <c r="AA53" s="63" t="s">
        <v>175</v>
      </c>
      <c r="AB53" s="63"/>
      <c r="AC53" s="63"/>
      <c r="AD53" s="63"/>
      <c r="AE53" s="63"/>
      <c r="AF53" s="63"/>
      <c r="AG53" s="63"/>
      <c r="AH53" s="465"/>
      <c r="AI53" s="63" t="s">
        <v>175</v>
      </c>
      <c r="AJ53" s="63"/>
      <c r="AK53" s="63"/>
      <c r="AL53" s="63"/>
      <c r="AM53" s="63"/>
      <c r="AN53" s="63"/>
      <c r="AO53" s="63"/>
      <c r="AP53" s="465"/>
      <c r="AQ53" s="63" t="s">
        <v>175</v>
      </c>
      <c r="AR53" s="63"/>
      <c r="AS53" s="63"/>
      <c r="AT53" s="63"/>
      <c r="AU53" s="63"/>
      <c r="AV53" s="63"/>
      <c r="AW53" s="63"/>
      <c r="AX53" s="465"/>
      <c r="AY53" s="63" t="s">
        <v>175</v>
      </c>
      <c r="AZ53" s="63"/>
      <c r="BA53" s="63"/>
      <c r="BB53" s="63"/>
      <c r="BC53" s="63"/>
      <c r="BD53" s="63"/>
      <c r="BE53" s="63"/>
      <c r="BF53" s="465"/>
      <c r="BG53" s="63" t="s">
        <v>175</v>
      </c>
      <c r="BH53" s="63"/>
      <c r="BI53" s="63"/>
      <c r="BJ53" s="63"/>
      <c r="BK53" s="63"/>
      <c r="BL53" s="63"/>
      <c r="BM53" s="63"/>
      <c r="BN53" s="465"/>
      <c r="BO53" s="63"/>
      <c r="BP53" s="465"/>
    </row>
    <row r="54" spans="1:69" ht="12.75" x14ac:dyDescent="0.2">
      <c r="A54" s="64" t="s">
        <v>59</v>
      </c>
      <c r="B54" s="462" t="s">
        <v>60</v>
      </c>
      <c r="C54" s="65">
        <f>201*0.1</f>
        <v>20.100000000000001</v>
      </c>
      <c r="D54" s="65"/>
      <c r="E54" s="65"/>
      <c r="F54" s="65"/>
      <c r="G54" s="65"/>
      <c r="H54" s="65"/>
      <c r="I54" s="65"/>
      <c r="J54" s="462"/>
      <c r="K54" s="65">
        <f>209*0.1</f>
        <v>20.900000000000002</v>
      </c>
      <c r="L54" s="65"/>
      <c r="M54" s="65"/>
      <c r="N54" s="65"/>
      <c r="O54" s="65"/>
      <c r="P54" s="65"/>
      <c r="Q54" s="65"/>
      <c r="R54" s="462"/>
      <c r="S54" s="118">
        <f>217*0.1</f>
        <v>21.700000000000003</v>
      </c>
      <c r="T54" s="65"/>
      <c r="U54" s="65"/>
      <c r="V54" s="65"/>
      <c r="W54" s="65"/>
      <c r="X54" s="65"/>
      <c r="Y54" s="65"/>
      <c r="Z54" s="462"/>
      <c r="AA54" s="65">
        <f>198*0.1</f>
        <v>19.8</v>
      </c>
      <c r="AB54" s="65"/>
      <c r="AC54" s="65"/>
      <c r="AD54" s="65"/>
      <c r="AE54" s="65"/>
      <c r="AF54" s="65"/>
      <c r="AG54" s="65"/>
      <c r="AH54" s="462"/>
      <c r="AI54" s="65">
        <f>122*0.1</f>
        <v>12.200000000000001</v>
      </c>
      <c r="AJ54" s="65"/>
      <c r="AK54" s="65"/>
      <c r="AL54" s="65"/>
      <c r="AM54" s="65"/>
      <c r="AN54" s="65"/>
      <c r="AO54" s="65"/>
      <c r="AP54" s="462"/>
      <c r="AQ54" s="65">
        <f>188*0.1</f>
        <v>18.8</v>
      </c>
      <c r="AR54" s="65"/>
      <c r="AS54" s="65"/>
      <c r="AT54" s="65"/>
      <c r="AU54" s="65"/>
      <c r="AV54" s="65"/>
      <c r="AW54" s="65"/>
      <c r="AX54" s="462"/>
      <c r="AY54" s="65">
        <f>199*0.1</f>
        <v>19.900000000000002</v>
      </c>
      <c r="AZ54" s="65"/>
      <c r="BA54" s="65"/>
      <c r="BB54" s="65"/>
      <c r="BC54" s="65"/>
      <c r="BD54" s="65"/>
      <c r="BE54" s="65"/>
      <c r="BF54" s="462"/>
      <c r="BG54" s="118">
        <f>323*0.1</f>
        <v>32.300000000000004</v>
      </c>
      <c r="BH54" s="65"/>
      <c r="BI54" s="65"/>
      <c r="BJ54" s="65"/>
      <c r="BK54" s="65"/>
      <c r="BL54" s="65"/>
      <c r="BM54" s="65"/>
      <c r="BN54" s="462"/>
      <c r="BO54" s="65"/>
      <c r="BP54" s="462"/>
    </row>
    <row r="55" spans="1:69" ht="12.75" x14ac:dyDescent="0.2">
      <c r="A55" s="901" t="s">
        <v>98</v>
      </c>
      <c r="B55" s="868"/>
      <c r="C55" s="488"/>
      <c r="D55" s="488"/>
      <c r="E55" s="488"/>
      <c r="F55" s="488"/>
      <c r="G55" s="488"/>
      <c r="H55" s="488"/>
      <c r="I55" s="488"/>
      <c r="J55" s="488"/>
      <c r="K55" s="488"/>
      <c r="L55" s="488"/>
      <c r="M55" s="488"/>
      <c r="N55" s="488"/>
      <c r="O55" s="488"/>
      <c r="P55" s="488"/>
      <c r="Q55" s="488"/>
      <c r="R55" s="488"/>
      <c r="S55" s="488"/>
      <c r="T55" s="488"/>
      <c r="U55" s="488"/>
      <c r="V55" s="488"/>
      <c r="W55" s="488"/>
      <c r="X55" s="488"/>
      <c r="Y55" s="488"/>
      <c r="Z55" s="488"/>
      <c r="AA55" s="488"/>
      <c r="AB55" s="488"/>
      <c r="AC55" s="488"/>
      <c r="AD55" s="488"/>
      <c r="AE55" s="488"/>
      <c r="AF55" s="488"/>
      <c r="AG55" s="488"/>
      <c r="AH55" s="488"/>
      <c r="AI55" s="488"/>
      <c r="AJ55" s="488"/>
      <c r="AK55" s="488"/>
      <c r="AL55" s="488"/>
      <c r="AM55" s="488"/>
      <c r="AN55" s="488"/>
      <c r="AO55" s="488"/>
      <c r="AP55" s="488"/>
      <c r="AQ55" s="488"/>
      <c r="AR55" s="488"/>
      <c r="AS55" s="488"/>
      <c r="AT55" s="488"/>
      <c r="AU55" s="488"/>
      <c r="AV55" s="488"/>
      <c r="AW55" s="488"/>
      <c r="AX55" s="488"/>
      <c r="AY55" s="488"/>
      <c r="AZ55" s="488"/>
      <c r="BA55" s="488"/>
      <c r="BB55" s="488"/>
      <c r="BC55" s="488"/>
      <c r="BD55" s="488"/>
      <c r="BE55" s="488"/>
      <c r="BF55" s="488"/>
      <c r="BG55" s="488"/>
      <c r="BH55" s="488"/>
      <c r="BI55" s="488"/>
      <c r="BJ55" s="488"/>
      <c r="BK55" s="488"/>
      <c r="BL55" s="488"/>
      <c r="BM55" s="488"/>
      <c r="BN55" s="488"/>
      <c r="BO55" s="488"/>
      <c r="BP55" s="489"/>
    </row>
    <row r="56" spans="1:69" ht="12.75" x14ac:dyDescent="0.2">
      <c r="A56" s="65"/>
      <c r="B56" s="462"/>
      <c r="C56" s="307" t="s">
        <v>99</v>
      </c>
      <c r="D56" s="307" t="s">
        <v>100</v>
      </c>
      <c r="E56" s="307" t="s">
        <v>24</v>
      </c>
      <c r="F56" s="307" t="s">
        <v>25</v>
      </c>
      <c r="G56" s="307" t="s">
        <v>101</v>
      </c>
      <c r="H56" s="307" t="s">
        <v>102</v>
      </c>
      <c r="I56" s="307" t="s">
        <v>24</v>
      </c>
      <c r="J56" s="411" t="s">
        <v>25</v>
      </c>
      <c r="K56" s="307" t="s">
        <v>99</v>
      </c>
      <c r="L56" s="307" t="s">
        <v>100</v>
      </c>
      <c r="M56" s="307" t="s">
        <v>24</v>
      </c>
      <c r="N56" s="307" t="s">
        <v>25</v>
      </c>
      <c r="O56" s="307" t="s">
        <v>101</v>
      </c>
      <c r="P56" s="307" t="s">
        <v>102</v>
      </c>
      <c r="Q56" s="307" t="s">
        <v>24</v>
      </c>
      <c r="R56" s="411" t="s">
        <v>25</v>
      </c>
      <c r="S56" s="307" t="s">
        <v>99</v>
      </c>
      <c r="T56" s="307" t="s">
        <v>100</v>
      </c>
      <c r="U56" s="307" t="s">
        <v>24</v>
      </c>
      <c r="V56" s="307" t="s">
        <v>25</v>
      </c>
      <c r="W56" s="307" t="s">
        <v>101</v>
      </c>
      <c r="X56" s="307" t="s">
        <v>102</v>
      </c>
      <c r="Y56" s="307" t="s">
        <v>24</v>
      </c>
      <c r="Z56" s="411" t="s">
        <v>25</v>
      </c>
      <c r="AA56" s="307" t="s">
        <v>99</v>
      </c>
      <c r="AB56" s="307" t="s">
        <v>100</v>
      </c>
      <c r="AC56" s="307" t="s">
        <v>24</v>
      </c>
      <c r="AD56" s="307" t="s">
        <v>25</v>
      </c>
      <c r="AE56" s="307" t="s">
        <v>101</v>
      </c>
      <c r="AF56" s="307" t="s">
        <v>102</v>
      </c>
      <c r="AG56" s="307" t="s">
        <v>24</v>
      </c>
      <c r="AH56" s="411" t="s">
        <v>25</v>
      </c>
      <c r="AI56" s="307" t="s">
        <v>99</v>
      </c>
      <c r="AJ56" s="307" t="s">
        <v>100</v>
      </c>
      <c r="AK56" s="307" t="s">
        <v>24</v>
      </c>
      <c r="AL56" s="307" t="s">
        <v>25</v>
      </c>
      <c r="AM56" s="307" t="s">
        <v>101</v>
      </c>
      <c r="AN56" s="307" t="s">
        <v>102</v>
      </c>
      <c r="AO56" s="307" t="s">
        <v>24</v>
      </c>
      <c r="AP56" s="411" t="s">
        <v>25</v>
      </c>
      <c r="AQ56" s="307" t="s">
        <v>99</v>
      </c>
      <c r="AR56" s="307" t="s">
        <v>100</v>
      </c>
      <c r="AS56" s="307" t="s">
        <v>24</v>
      </c>
      <c r="AT56" s="307" t="s">
        <v>25</v>
      </c>
      <c r="AU56" s="307" t="s">
        <v>101</v>
      </c>
      <c r="AV56" s="307" t="s">
        <v>102</v>
      </c>
      <c r="AW56" s="307" t="s">
        <v>24</v>
      </c>
      <c r="AX56" s="411" t="s">
        <v>25</v>
      </c>
      <c r="AY56" s="307" t="s">
        <v>99</v>
      </c>
      <c r="AZ56" s="307" t="s">
        <v>100</v>
      </c>
      <c r="BA56" s="307" t="s">
        <v>24</v>
      </c>
      <c r="BB56" s="307" t="s">
        <v>25</v>
      </c>
      <c r="BC56" s="307" t="s">
        <v>101</v>
      </c>
      <c r="BD56" s="307" t="s">
        <v>102</v>
      </c>
      <c r="BE56" s="307" t="s">
        <v>24</v>
      </c>
      <c r="BF56" s="411" t="s">
        <v>25</v>
      </c>
      <c r="BG56" s="307" t="s">
        <v>99</v>
      </c>
      <c r="BH56" s="307" t="s">
        <v>100</v>
      </c>
      <c r="BI56" s="307" t="s">
        <v>24</v>
      </c>
      <c r="BJ56" s="307" t="s">
        <v>25</v>
      </c>
      <c r="BK56" s="307" t="s">
        <v>101</v>
      </c>
      <c r="BL56" s="307" t="s">
        <v>102</v>
      </c>
      <c r="BM56" s="307" t="s">
        <v>24</v>
      </c>
      <c r="BN56" s="411" t="s">
        <v>25</v>
      </c>
      <c r="BO56" s="307" t="s">
        <v>149</v>
      </c>
      <c r="BP56" s="411" t="s">
        <v>150</v>
      </c>
      <c r="BQ56" s="353"/>
    </row>
    <row r="57" spans="1:69" ht="12.75" x14ac:dyDescent="0.2">
      <c r="A57" s="490" t="s">
        <v>103</v>
      </c>
      <c r="B57" s="491"/>
      <c r="C57" s="492">
        <v>1.6319999999999999</v>
      </c>
      <c r="D57" s="492">
        <v>1.51</v>
      </c>
      <c r="E57" s="493">
        <f>AVERAGE(C57:D57)</f>
        <v>1.571</v>
      </c>
      <c r="F57" s="493">
        <f>STDEV(C57:D57)</f>
        <v>8.6267027304758714E-2</v>
      </c>
      <c r="G57" s="492">
        <v>1.5349999999999999</v>
      </c>
      <c r="H57" s="492">
        <v>1.524</v>
      </c>
      <c r="I57" s="493">
        <f>AVERAGE(G57:H57)</f>
        <v>1.5295000000000001</v>
      </c>
      <c r="J57" s="494">
        <f>STDEV(G57:H57)</f>
        <v>7.778174593051951E-3</v>
      </c>
      <c r="K57" s="492">
        <v>2.0659999999999998</v>
      </c>
      <c r="L57" s="492">
        <v>1.8740000000000001</v>
      </c>
      <c r="M57" s="493">
        <f>AVERAGE(K57:L57)</f>
        <v>1.97</v>
      </c>
      <c r="N57" s="493">
        <f>STDEV(K57:L57)</f>
        <v>0.13576450198781692</v>
      </c>
      <c r="O57" s="492">
        <v>1.8939999999999999</v>
      </c>
      <c r="P57" s="492">
        <v>1.827</v>
      </c>
      <c r="Q57" s="493">
        <f>AVERAGE(O57:P57)</f>
        <v>1.8605</v>
      </c>
      <c r="R57" s="494">
        <f>STDEV(O57:P57)</f>
        <v>4.7376154339498648E-2</v>
      </c>
      <c r="S57" s="492">
        <v>1.881</v>
      </c>
      <c r="T57" s="492">
        <v>1.8340000000000001</v>
      </c>
      <c r="U57" s="493">
        <f>AVERAGE(S57:T57)</f>
        <v>1.8574999999999999</v>
      </c>
      <c r="V57" s="493">
        <f>STDEV(S57:T57)</f>
        <v>3.3234018715767685E-2</v>
      </c>
      <c r="W57" s="492">
        <v>1.81</v>
      </c>
      <c r="X57" s="492">
        <v>1.6779999999999999</v>
      </c>
      <c r="Y57" s="495">
        <f>AVERAGE(W57:X57)</f>
        <v>1.744</v>
      </c>
      <c r="Z57" s="494">
        <f>STDEV(W57:X57)</f>
        <v>9.3338095116624359E-2</v>
      </c>
      <c r="AA57" s="492">
        <v>1.75</v>
      </c>
      <c r="AB57" s="492">
        <v>1.7509999999999999</v>
      </c>
      <c r="AC57" s="495">
        <f>AVERAGE(AA57:AB57)</f>
        <v>1.7504999999999999</v>
      </c>
      <c r="AD57" s="493">
        <f>STDEV(AA57:AB57)</f>
        <v>7.0710678118646967E-4</v>
      </c>
      <c r="AE57" s="492">
        <v>1.7549999999999999</v>
      </c>
      <c r="AF57" s="492">
        <v>1.875</v>
      </c>
      <c r="AG57" s="493">
        <f>AVERAGE(AE57:AF57)</f>
        <v>1.8149999999999999</v>
      </c>
      <c r="AH57" s="494">
        <f>STDEV(AE57:AF57)</f>
        <v>8.4852813742385777E-2</v>
      </c>
      <c r="AI57" s="492">
        <v>1.196</v>
      </c>
      <c r="AJ57" s="492">
        <v>1.032</v>
      </c>
      <c r="AK57" s="495">
        <f>AVERAGE(AI57:AJ57)</f>
        <v>1.1139999999999999</v>
      </c>
      <c r="AL57" s="493">
        <f>STDEV(AI57:AJ57)</f>
        <v>0.11596551211459374</v>
      </c>
      <c r="AM57" s="492">
        <v>1.069</v>
      </c>
      <c r="AN57" s="492">
        <v>1.0740000000000001</v>
      </c>
      <c r="AO57" s="493">
        <f>AVERAGE(AM57:AN57)</f>
        <v>1.0714999999999999</v>
      </c>
      <c r="AP57" s="494">
        <f>STDEV(AM57:AN57)</f>
        <v>3.5355339059328192E-3</v>
      </c>
      <c r="AQ57" s="492">
        <v>1.9139999999999999</v>
      </c>
      <c r="AR57" s="492">
        <v>1.653</v>
      </c>
      <c r="AS57" s="493">
        <f>AVERAGE(AQ57:AR57)</f>
        <v>1.7835000000000001</v>
      </c>
      <c r="AT57" s="493">
        <f>STDEV(AQ57:AR57)</f>
        <v>0.18455486988968883</v>
      </c>
      <c r="AU57" s="492">
        <v>1.772</v>
      </c>
      <c r="AV57" s="492">
        <v>1.6919999999999999</v>
      </c>
      <c r="AW57" s="493">
        <f>AVERAGE(AU57:AV57)</f>
        <v>1.732</v>
      </c>
      <c r="AX57" s="494">
        <f>STDEV(AU57:AV57)</f>
        <v>5.6568542494923851E-2</v>
      </c>
      <c r="AY57" s="492">
        <v>1.657</v>
      </c>
      <c r="AZ57" s="492">
        <v>1.6379999999999999</v>
      </c>
      <c r="BA57" s="493">
        <f>AVERAGE(AY57:AZ57)</f>
        <v>1.6475</v>
      </c>
      <c r="BB57" s="493">
        <f>STDEV(AY57:AZ57)</f>
        <v>1.3435028842544494E-2</v>
      </c>
      <c r="BC57" s="492">
        <v>1.659</v>
      </c>
      <c r="BD57" s="492">
        <v>1.859</v>
      </c>
      <c r="BE57" s="495">
        <f>AVERAGE(BC57:BD57)</f>
        <v>1.7589999999999999</v>
      </c>
      <c r="BF57" s="494">
        <f>STDEV(BC57:BD57)</f>
        <v>0.14142135623730948</v>
      </c>
      <c r="BG57" s="492">
        <v>2.2549999999999999</v>
      </c>
      <c r="BH57" s="492">
        <v>2.2029999999999998</v>
      </c>
      <c r="BI57" s="493">
        <f>AVERAGE(BG57:BH57)</f>
        <v>2.2290000000000001</v>
      </c>
      <c r="BJ57" s="493">
        <f>STDEV(BG57:BH57)</f>
        <v>3.6769552621700508E-2</v>
      </c>
      <c r="BK57" s="492">
        <v>2.1160000000000001</v>
      </c>
      <c r="BL57" s="492">
        <v>2.1970000000000001</v>
      </c>
      <c r="BM57" s="493">
        <f>AVERAGE(BK57:BL57)</f>
        <v>2.1565000000000003</v>
      </c>
      <c r="BN57" s="494">
        <f>STDEV(BK57:BL57)</f>
        <v>5.727564927611032E-2</v>
      </c>
      <c r="BO57" s="492">
        <v>0.38529999999999998</v>
      </c>
      <c r="BP57" s="408" t="s">
        <v>12</v>
      </c>
      <c r="BQ57" s="3"/>
    </row>
    <row r="58" spans="1:69" ht="12.75" x14ac:dyDescent="0.2">
      <c r="BP58" s="16"/>
    </row>
    <row r="59" spans="1:69" ht="12.75" x14ac:dyDescent="0.2">
      <c r="BP59" s="16"/>
    </row>
    <row r="60" spans="1:69" ht="12.75" x14ac:dyDescent="0.2">
      <c r="BP60" s="16"/>
    </row>
    <row r="61" spans="1:69" ht="12.75" x14ac:dyDescent="0.2">
      <c r="BP61" s="16"/>
    </row>
    <row r="62" spans="1:69" ht="12.75" x14ac:dyDescent="0.2">
      <c r="BP62" s="16"/>
    </row>
    <row r="63" spans="1:69" ht="12.75" x14ac:dyDescent="0.2">
      <c r="BP63" s="16"/>
    </row>
    <row r="64" spans="1:69" ht="12.75" x14ac:dyDescent="0.2">
      <c r="BP64" s="16"/>
    </row>
    <row r="65" spans="68:68" ht="12.75" x14ac:dyDescent="0.2">
      <c r="BP65" s="16"/>
    </row>
    <row r="66" spans="68:68" ht="12.75" x14ac:dyDescent="0.2">
      <c r="BP66" s="16"/>
    </row>
    <row r="67" spans="68:68" ht="12.75" x14ac:dyDescent="0.2">
      <c r="BP67" s="16"/>
    </row>
    <row r="68" spans="68:68" ht="12.75" x14ac:dyDescent="0.2">
      <c r="BP68" s="16"/>
    </row>
    <row r="69" spans="68:68" ht="12.75" x14ac:dyDescent="0.2">
      <c r="BP69" s="16"/>
    </row>
    <row r="70" spans="68:68" ht="12.75" x14ac:dyDescent="0.2">
      <c r="BP70" s="16"/>
    </row>
    <row r="71" spans="68:68" ht="12.75" x14ac:dyDescent="0.2">
      <c r="BP71" s="16"/>
    </row>
    <row r="72" spans="68:68" ht="12.75" x14ac:dyDescent="0.2">
      <c r="BP72" s="16"/>
    </row>
    <row r="73" spans="68:68" ht="12.75" x14ac:dyDescent="0.2">
      <c r="BP73" s="16"/>
    </row>
    <row r="74" spans="68:68" ht="12.75" x14ac:dyDescent="0.2">
      <c r="BP74" s="16"/>
    </row>
    <row r="75" spans="68:68" ht="12.75" x14ac:dyDescent="0.2">
      <c r="BP75" s="16"/>
    </row>
    <row r="76" spans="68:68" ht="12.75" x14ac:dyDescent="0.2">
      <c r="BP76" s="16"/>
    </row>
    <row r="77" spans="68:68" ht="12.75" x14ac:dyDescent="0.2">
      <c r="BP77" s="16"/>
    </row>
    <row r="78" spans="68:68" ht="12.75" x14ac:dyDescent="0.2">
      <c r="BP78" s="16"/>
    </row>
    <row r="79" spans="68:68" ht="12.75" x14ac:dyDescent="0.2">
      <c r="BP79" s="16"/>
    </row>
    <row r="80" spans="68:68" ht="12.75" x14ac:dyDescent="0.2">
      <c r="BP80" s="16"/>
    </row>
    <row r="81" spans="68:68" ht="12.75" x14ac:dyDescent="0.2">
      <c r="BP81" s="16"/>
    </row>
    <row r="82" spans="68:68" ht="12.75" x14ac:dyDescent="0.2">
      <c r="BP82" s="16"/>
    </row>
    <row r="83" spans="68:68" ht="12.75" x14ac:dyDescent="0.2">
      <c r="BP83" s="16"/>
    </row>
    <row r="84" spans="68:68" ht="12.75" x14ac:dyDescent="0.2">
      <c r="BP84" s="16"/>
    </row>
    <row r="85" spans="68:68" ht="12.75" x14ac:dyDescent="0.2">
      <c r="BP85" s="16"/>
    </row>
    <row r="86" spans="68:68" ht="12.75" x14ac:dyDescent="0.2">
      <c r="BP86" s="16"/>
    </row>
    <row r="87" spans="68:68" ht="12.75" x14ac:dyDescent="0.2">
      <c r="BP87" s="16"/>
    </row>
    <row r="88" spans="68:68" ht="12.75" x14ac:dyDescent="0.2">
      <c r="BP88" s="16"/>
    </row>
    <row r="89" spans="68:68" ht="12.75" x14ac:dyDescent="0.2">
      <c r="BP89" s="16"/>
    </row>
    <row r="90" spans="68:68" ht="12.75" x14ac:dyDescent="0.2">
      <c r="BP90" s="16"/>
    </row>
    <row r="91" spans="68:68" ht="12.75" x14ac:dyDescent="0.2">
      <c r="BP91" s="16"/>
    </row>
    <row r="92" spans="68:68" ht="12.75" x14ac:dyDescent="0.2">
      <c r="BP92" s="16"/>
    </row>
    <row r="93" spans="68:68" ht="12.75" x14ac:dyDescent="0.2">
      <c r="BP93" s="16"/>
    </row>
    <row r="94" spans="68:68" ht="12.75" x14ac:dyDescent="0.2">
      <c r="BP94" s="16"/>
    </row>
    <row r="95" spans="68:68" ht="12.75" x14ac:dyDescent="0.2">
      <c r="BP95" s="16"/>
    </row>
    <row r="96" spans="68:68" ht="12.75" x14ac:dyDescent="0.2">
      <c r="BP96" s="16"/>
    </row>
    <row r="97" spans="68:68" ht="12.75" x14ac:dyDescent="0.2">
      <c r="BP97" s="16"/>
    </row>
    <row r="98" spans="68:68" ht="12.75" x14ac:dyDescent="0.2">
      <c r="BP98" s="16"/>
    </row>
    <row r="99" spans="68:68" ht="12.75" x14ac:dyDescent="0.2">
      <c r="BP99" s="16"/>
    </row>
    <row r="100" spans="68:68" ht="12.75" x14ac:dyDescent="0.2">
      <c r="BP100" s="16"/>
    </row>
    <row r="101" spans="68:68" ht="12.75" x14ac:dyDescent="0.2">
      <c r="BP101" s="16"/>
    </row>
    <row r="102" spans="68:68" ht="12.75" x14ac:dyDescent="0.2">
      <c r="BP102" s="16"/>
    </row>
    <row r="103" spans="68:68" ht="12.75" x14ac:dyDescent="0.2">
      <c r="BP103" s="16"/>
    </row>
    <row r="104" spans="68:68" ht="12.75" x14ac:dyDescent="0.2">
      <c r="BP104" s="16"/>
    </row>
    <row r="105" spans="68:68" ht="12.75" x14ac:dyDescent="0.2">
      <c r="BP105" s="16"/>
    </row>
    <row r="106" spans="68:68" ht="12.75" x14ac:dyDescent="0.2">
      <c r="BP106" s="16"/>
    </row>
    <row r="107" spans="68:68" ht="12.75" x14ac:dyDescent="0.2">
      <c r="BP107" s="16"/>
    </row>
    <row r="108" spans="68:68" ht="12.75" x14ac:dyDescent="0.2">
      <c r="BP108" s="16"/>
    </row>
    <row r="109" spans="68:68" ht="12.75" x14ac:dyDescent="0.2">
      <c r="BP109" s="16"/>
    </row>
    <row r="110" spans="68:68" ht="12.75" x14ac:dyDescent="0.2">
      <c r="BP110" s="16"/>
    </row>
    <row r="111" spans="68:68" ht="12.75" x14ac:dyDescent="0.2">
      <c r="BP111" s="16"/>
    </row>
    <row r="112" spans="68:68" ht="12.75" x14ac:dyDescent="0.2">
      <c r="BP112" s="16"/>
    </row>
    <row r="113" spans="68:68" ht="12.75" x14ac:dyDescent="0.2">
      <c r="BP113" s="16"/>
    </row>
    <row r="114" spans="68:68" ht="12.75" x14ac:dyDescent="0.2">
      <c r="BP114" s="16"/>
    </row>
    <row r="115" spans="68:68" ht="12.75" x14ac:dyDescent="0.2">
      <c r="BP115" s="16"/>
    </row>
    <row r="116" spans="68:68" ht="12.75" x14ac:dyDescent="0.2">
      <c r="BP116" s="16"/>
    </row>
    <row r="117" spans="68:68" ht="12.75" x14ac:dyDescent="0.2">
      <c r="BP117" s="16"/>
    </row>
    <row r="118" spans="68:68" ht="12.75" x14ac:dyDescent="0.2">
      <c r="BP118" s="16"/>
    </row>
    <row r="119" spans="68:68" ht="12.75" x14ac:dyDescent="0.2">
      <c r="BP119" s="16"/>
    </row>
    <row r="120" spans="68:68" ht="12.75" x14ac:dyDescent="0.2">
      <c r="BP120" s="16"/>
    </row>
    <row r="121" spans="68:68" ht="12.75" x14ac:dyDescent="0.2">
      <c r="BP121" s="16"/>
    </row>
    <row r="122" spans="68:68" ht="12.75" x14ac:dyDescent="0.2">
      <c r="BP122" s="16"/>
    </row>
    <row r="123" spans="68:68" ht="12.75" x14ac:dyDescent="0.2">
      <c r="BP123" s="16"/>
    </row>
    <row r="124" spans="68:68" ht="12.75" x14ac:dyDescent="0.2">
      <c r="BP124" s="16"/>
    </row>
    <row r="125" spans="68:68" ht="12.75" x14ac:dyDescent="0.2">
      <c r="BP125" s="16"/>
    </row>
    <row r="126" spans="68:68" ht="12.75" x14ac:dyDescent="0.2">
      <c r="BP126" s="16"/>
    </row>
    <row r="127" spans="68:68" ht="12.75" x14ac:dyDescent="0.2">
      <c r="BP127" s="16"/>
    </row>
    <row r="128" spans="68:68" ht="12.75" x14ac:dyDescent="0.2">
      <c r="BP128" s="16"/>
    </row>
    <row r="129" spans="68:68" ht="12.75" x14ac:dyDescent="0.2">
      <c r="BP129" s="16"/>
    </row>
    <row r="130" spans="68:68" ht="12.75" x14ac:dyDescent="0.2">
      <c r="BP130" s="16"/>
    </row>
    <row r="131" spans="68:68" ht="12.75" x14ac:dyDescent="0.2">
      <c r="BP131" s="16"/>
    </row>
    <row r="132" spans="68:68" ht="12.75" x14ac:dyDescent="0.2">
      <c r="BP132" s="16"/>
    </row>
    <row r="133" spans="68:68" ht="12.75" x14ac:dyDescent="0.2">
      <c r="BP133" s="16"/>
    </row>
    <row r="134" spans="68:68" ht="12.75" x14ac:dyDescent="0.2">
      <c r="BP134" s="16"/>
    </row>
    <row r="135" spans="68:68" ht="12.75" x14ac:dyDescent="0.2">
      <c r="BP135" s="16"/>
    </row>
    <row r="136" spans="68:68" ht="12.75" x14ac:dyDescent="0.2">
      <c r="BP136" s="16"/>
    </row>
    <row r="137" spans="68:68" ht="12.75" x14ac:dyDescent="0.2">
      <c r="BP137" s="16"/>
    </row>
    <row r="138" spans="68:68" ht="12.75" x14ac:dyDescent="0.2">
      <c r="BP138" s="16"/>
    </row>
    <row r="139" spans="68:68" ht="12.75" x14ac:dyDescent="0.2">
      <c r="BP139" s="16"/>
    </row>
    <row r="140" spans="68:68" ht="12.75" x14ac:dyDescent="0.2">
      <c r="BP140" s="16"/>
    </row>
    <row r="141" spans="68:68" ht="12.75" x14ac:dyDescent="0.2">
      <c r="BP141" s="16"/>
    </row>
    <row r="142" spans="68:68" ht="12.75" x14ac:dyDescent="0.2">
      <c r="BP142" s="16"/>
    </row>
    <row r="143" spans="68:68" ht="12.75" x14ac:dyDescent="0.2">
      <c r="BP143" s="16"/>
    </row>
    <row r="144" spans="68:68" ht="12.75" x14ac:dyDescent="0.2">
      <c r="BP144" s="16"/>
    </row>
    <row r="145" spans="68:68" ht="12.75" x14ac:dyDescent="0.2">
      <c r="BP145" s="16"/>
    </row>
    <row r="146" spans="68:68" ht="12.75" x14ac:dyDescent="0.2">
      <c r="BP146" s="16"/>
    </row>
    <row r="147" spans="68:68" ht="12.75" x14ac:dyDescent="0.2">
      <c r="BP147" s="16"/>
    </row>
    <row r="148" spans="68:68" ht="12.75" x14ac:dyDescent="0.2">
      <c r="BP148" s="16"/>
    </row>
    <row r="149" spans="68:68" ht="12.75" x14ac:dyDescent="0.2">
      <c r="BP149" s="16"/>
    </row>
    <row r="150" spans="68:68" ht="12.75" x14ac:dyDescent="0.2">
      <c r="BP150" s="16"/>
    </row>
    <row r="151" spans="68:68" ht="12.75" x14ac:dyDescent="0.2">
      <c r="BP151" s="16"/>
    </row>
    <row r="152" spans="68:68" ht="12.75" x14ac:dyDescent="0.2">
      <c r="BP152" s="16"/>
    </row>
    <row r="153" spans="68:68" ht="12.75" x14ac:dyDescent="0.2">
      <c r="BP153" s="16"/>
    </row>
    <row r="154" spans="68:68" ht="12.75" x14ac:dyDescent="0.2">
      <c r="BP154" s="16"/>
    </row>
    <row r="155" spans="68:68" ht="12.75" x14ac:dyDescent="0.2">
      <c r="BP155" s="16"/>
    </row>
    <row r="156" spans="68:68" ht="12.75" x14ac:dyDescent="0.2">
      <c r="BP156" s="16"/>
    </row>
    <row r="157" spans="68:68" ht="12.75" x14ac:dyDescent="0.2">
      <c r="BP157" s="16"/>
    </row>
    <row r="158" spans="68:68" ht="12.75" x14ac:dyDescent="0.2">
      <c r="BP158" s="16"/>
    </row>
    <row r="159" spans="68:68" ht="12.75" x14ac:dyDescent="0.2">
      <c r="BP159" s="16"/>
    </row>
    <row r="160" spans="68:68" ht="12.75" x14ac:dyDescent="0.2">
      <c r="BP160" s="16"/>
    </row>
    <row r="161" spans="68:68" ht="12.75" x14ac:dyDescent="0.2">
      <c r="BP161" s="16"/>
    </row>
    <row r="162" spans="68:68" ht="12.75" x14ac:dyDescent="0.2">
      <c r="BP162" s="16"/>
    </row>
    <row r="163" spans="68:68" ht="12.75" x14ac:dyDescent="0.2">
      <c r="BP163" s="16"/>
    </row>
    <row r="164" spans="68:68" ht="12.75" x14ac:dyDescent="0.2">
      <c r="BP164" s="16"/>
    </row>
    <row r="165" spans="68:68" ht="12.75" x14ac:dyDescent="0.2">
      <c r="BP165" s="16"/>
    </row>
    <row r="166" spans="68:68" ht="12.75" x14ac:dyDescent="0.2">
      <c r="BP166" s="16"/>
    </row>
    <row r="167" spans="68:68" ht="12.75" x14ac:dyDescent="0.2">
      <c r="BP167" s="16"/>
    </row>
    <row r="168" spans="68:68" ht="12.75" x14ac:dyDescent="0.2">
      <c r="BP168" s="16"/>
    </row>
    <row r="169" spans="68:68" ht="12.75" x14ac:dyDescent="0.2">
      <c r="BP169" s="16"/>
    </row>
    <row r="170" spans="68:68" ht="12.75" x14ac:dyDescent="0.2">
      <c r="BP170" s="16"/>
    </row>
    <row r="171" spans="68:68" ht="12.75" x14ac:dyDescent="0.2">
      <c r="BP171" s="16"/>
    </row>
    <row r="172" spans="68:68" ht="12.75" x14ac:dyDescent="0.2">
      <c r="BP172" s="16"/>
    </row>
    <row r="173" spans="68:68" ht="12.75" x14ac:dyDescent="0.2">
      <c r="BP173" s="16"/>
    </row>
    <row r="174" spans="68:68" ht="12.75" x14ac:dyDescent="0.2">
      <c r="BP174" s="16"/>
    </row>
    <row r="175" spans="68:68" ht="12.75" x14ac:dyDescent="0.2">
      <c r="BP175" s="16"/>
    </row>
    <row r="176" spans="68:68" ht="12.75" x14ac:dyDescent="0.2">
      <c r="BP176" s="16"/>
    </row>
    <row r="177" spans="68:68" ht="12.75" x14ac:dyDescent="0.2">
      <c r="BP177" s="16"/>
    </row>
    <row r="178" spans="68:68" ht="12.75" x14ac:dyDescent="0.2">
      <c r="BP178" s="16"/>
    </row>
    <row r="179" spans="68:68" ht="12.75" x14ac:dyDescent="0.2">
      <c r="BP179" s="16"/>
    </row>
    <row r="180" spans="68:68" ht="12.75" x14ac:dyDescent="0.2">
      <c r="BP180" s="16"/>
    </row>
    <row r="181" spans="68:68" ht="12.75" x14ac:dyDescent="0.2">
      <c r="BP181" s="16"/>
    </row>
    <row r="182" spans="68:68" ht="12.75" x14ac:dyDescent="0.2">
      <c r="BP182" s="16"/>
    </row>
    <row r="183" spans="68:68" ht="12.75" x14ac:dyDescent="0.2">
      <c r="BP183" s="16"/>
    </row>
    <row r="184" spans="68:68" ht="12.75" x14ac:dyDescent="0.2">
      <c r="BP184" s="16"/>
    </row>
    <row r="185" spans="68:68" ht="12.75" x14ac:dyDescent="0.2">
      <c r="BP185" s="16"/>
    </row>
    <row r="186" spans="68:68" ht="12.75" x14ac:dyDescent="0.2">
      <c r="BP186" s="16"/>
    </row>
    <row r="187" spans="68:68" ht="12.75" x14ac:dyDescent="0.2">
      <c r="BP187" s="16"/>
    </row>
    <row r="188" spans="68:68" ht="12.75" x14ac:dyDescent="0.2">
      <c r="BP188" s="16"/>
    </row>
    <row r="189" spans="68:68" ht="12.75" x14ac:dyDescent="0.2">
      <c r="BP189" s="16"/>
    </row>
    <row r="190" spans="68:68" ht="12.75" x14ac:dyDescent="0.2">
      <c r="BP190" s="16"/>
    </row>
    <row r="191" spans="68:68" ht="12.75" x14ac:dyDescent="0.2">
      <c r="BP191" s="16"/>
    </row>
    <row r="192" spans="68:68" ht="12.75" x14ac:dyDescent="0.2">
      <c r="BP192" s="16"/>
    </row>
    <row r="193" spans="68:68" ht="12.75" x14ac:dyDescent="0.2">
      <c r="BP193" s="16"/>
    </row>
    <row r="194" spans="68:68" ht="12.75" x14ac:dyDescent="0.2">
      <c r="BP194" s="16"/>
    </row>
    <row r="195" spans="68:68" ht="12.75" x14ac:dyDescent="0.2">
      <c r="BP195" s="16"/>
    </row>
    <row r="196" spans="68:68" ht="12.75" x14ac:dyDescent="0.2">
      <c r="BP196" s="16"/>
    </row>
    <row r="197" spans="68:68" ht="12.75" x14ac:dyDescent="0.2">
      <c r="BP197" s="16"/>
    </row>
    <row r="198" spans="68:68" ht="12.75" x14ac:dyDescent="0.2">
      <c r="BP198" s="16"/>
    </row>
    <row r="199" spans="68:68" ht="12.75" x14ac:dyDescent="0.2">
      <c r="BP199" s="16"/>
    </row>
    <row r="200" spans="68:68" ht="12.75" x14ac:dyDescent="0.2">
      <c r="BP200" s="16"/>
    </row>
    <row r="201" spans="68:68" ht="12.75" x14ac:dyDescent="0.2">
      <c r="BP201" s="16"/>
    </row>
    <row r="202" spans="68:68" ht="12.75" x14ac:dyDescent="0.2">
      <c r="BP202" s="16"/>
    </row>
    <row r="203" spans="68:68" ht="12.75" x14ac:dyDescent="0.2">
      <c r="BP203" s="16"/>
    </row>
    <row r="204" spans="68:68" ht="12.75" x14ac:dyDescent="0.2">
      <c r="BP204" s="16"/>
    </row>
    <row r="205" spans="68:68" ht="12.75" x14ac:dyDescent="0.2">
      <c r="BP205" s="16"/>
    </row>
    <row r="206" spans="68:68" ht="12.75" x14ac:dyDescent="0.2">
      <c r="BP206" s="16"/>
    </row>
    <row r="207" spans="68:68" ht="12.75" x14ac:dyDescent="0.2">
      <c r="BP207" s="16"/>
    </row>
    <row r="208" spans="68:68" ht="12.75" x14ac:dyDescent="0.2">
      <c r="BP208" s="16"/>
    </row>
    <row r="209" spans="68:68" ht="12.75" x14ac:dyDescent="0.2">
      <c r="BP209" s="16"/>
    </row>
    <row r="210" spans="68:68" ht="12.75" x14ac:dyDescent="0.2">
      <c r="BP210" s="16"/>
    </row>
    <row r="211" spans="68:68" ht="12.75" x14ac:dyDescent="0.2">
      <c r="BP211" s="16"/>
    </row>
    <row r="212" spans="68:68" ht="12.75" x14ac:dyDescent="0.2">
      <c r="BP212" s="16"/>
    </row>
    <row r="213" spans="68:68" ht="12.75" x14ac:dyDescent="0.2">
      <c r="BP213" s="16"/>
    </row>
    <row r="214" spans="68:68" ht="12.75" x14ac:dyDescent="0.2">
      <c r="BP214" s="16"/>
    </row>
    <row r="215" spans="68:68" ht="12.75" x14ac:dyDescent="0.2">
      <c r="BP215" s="16"/>
    </row>
    <row r="216" spans="68:68" ht="12.75" x14ac:dyDescent="0.2">
      <c r="BP216" s="16"/>
    </row>
    <row r="217" spans="68:68" ht="12.75" x14ac:dyDescent="0.2">
      <c r="BP217" s="16"/>
    </row>
    <row r="218" spans="68:68" ht="12.75" x14ac:dyDescent="0.2">
      <c r="BP218" s="16"/>
    </row>
    <row r="219" spans="68:68" ht="12.75" x14ac:dyDescent="0.2">
      <c r="BP219" s="16"/>
    </row>
    <row r="220" spans="68:68" ht="12.75" x14ac:dyDescent="0.2">
      <c r="BP220" s="16"/>
    </row>
    <row r="221" spans="68:68" ht="12.75" x14ac:dyDescent="0.2">
      <c r="BP221" s="16"/>
    </row>
    <row r="222" spans="68:68" ht="12.75" x14ac:dyDescent="0.2">
      <c r="BP222" s="16"/>
    </row>
    <row r="223" spans="68:68" ht="12.75" x14ac:dyDescent="0.2">
      <c r="BP223" s="16"/>
    </row>
    <row r="224" spans="68:68" ht="12.75" x14ac:dyDescent="0.2">
      <c r="BP224" s="16"/>
    </row>
    <row r="225" spans="68:68" ht="12.75" x14ac:dyDescent="0.2">
      <c r="BP225" s="16"/>
    </row>
    <row r="226" spans="68:68" ht="12.75" x14ac:dyDescent="0.2">
      <c r="BP226" s="16"/>
    </row>
    <row r="227" spans="68:68" ht="12.75" x14ac:dyDescent="0.2">
      <c r="BP227" s="16"/>
    </row>
    <row r="228" spans="68:68" ht="12.75" x14ac:dyDescent="0.2">
      <c r="BP228" s="16"/>
    </row>
    <row r="229" spans="68:68" ht="12.75" x14ac:dyDescent="0.2">
      <c r="BP229" s="16"/>
    </row>
    <row r="230" spans="68:68" ht="12.75" x14ac:dyDescent="0.2">
      <c r="BP230" s="16"/>
    </row>
    <row r="231" spans="68:68" ht="12.75" x14ac:dyDescent="0.2">
      <c r="BP231" s="16"/>
    </row>
    <row r="232" spans="68:68" ht="12.75" x14ac:dyDescent="0.2">
      <c r="BP232" s="16"/>
    </row>
    <row r="233" spans="68:68" ht="12.75" x14ac:dyDescent="0.2">
      <c r="BP233" s="16"/>
    </row>
    <row r="234" spans="68:68" ht="12.75" x14ac:dyDescent="0.2">
      <c r="BP234" s="16"/>
    </row>
    <row r="235" spans="68:68" ht="12.75" x14ac:dyDescent="0.2">
      <c r="BP235" s="16"/>
    </row>
    <row r="236" spans="68:68" ht="12.75" x14ac:dyDescent="0.2">
      <c r="BP236" s="16"/>
    </row>
    <row r="237" spans="68:68" ht="12.75" x14ac:dyDescent="0.2">
      <c r="BP237" s="16"/>
    </row>
    <row r="238" spans="68:68" ht="12.75" x14ac:dyDescent="0.2">
      <c r="BP238" s="16"/>
    </row>
    <row r="239" spans="68:68" ht="12.75" x14ac:dyDescent="0.2">
      <c r="BP239" s="16"/>
    </row>
    <row r="240" spans="68:68" ht="12.75" x14ac:dyDescent="0.2">
      <c r="BP240" s="16"/>
    </row>
    <row r="241" spans="68:68" ht="12.75" x14ac:dyDescent="0.2">
      <c r="BP241" s="16"/>
    </row>
    <row r="242" spans="68:68" ht="12.75" x14ac:dyDescent="0.2">
      <c r="BP242" s="16"/>
    </row>
    <row r="243" spans="68:68" ht="12.75" x14ac:dyDescent="0.2">
      <c r="BP243" s="16"/>
    </row>
    <row r="244" spans="68:68" ht="12.75" x14ac:dyDescent="0.2">
      <c r="BP244" s="16"/>
    </row>
    <row r="245" spans="68:68" ht="12.75" x14ac:dyDescent="0.2">
      <c r="BP245" s="16"/>
    </row>
    <row r="246" spans="68:68" ht="12.75" x14ac:dyDescent="0.2">
      <c r="BP246" s="16"/>
    </row>
    <row r="247" spans="68:68" ht="12.75" x14ac:dyDescent="0.2">
      <c r="BP247" s="16"/>
    </row>
    <row r="248" spans="68:68" ht="12.75" x14ac:dyDescent="0.2">
      <c r="BP248" s="16"/>
    </row>
    <row r="249" spans="68:68" ht="12.75" x14ac:dyDescent="0.2">
      <c r="BP249" s="16"/>
    </row>
    <row r="250" spans="68:68" ht="12.75" x14ac:dyDescent="0.2">
      <c r="BP250" s="16"/>
    </row>
    <row r="251" spans="68:68" ht="12.75" x14ac:dyDescent="0.2">
      <c r="BP251" s="16"/>
    </row>
    <row r="252" spans="68:68" ht="12.75" x14ac:dyDescent="0.2">
      <c r="BP252" s="16"/>
    </row>
    <row r="253" spans="68:68" ht="12.75" x14ac:dyDescent="0.2">
      <c r="BP253" s="16"/>
    </row>
    <row r="254" spans="68:68" ht="12.75" x14ac:dyDescent="0.2">
      <c r="BP254" s="16"/>
    </row>
    <row r="255" spans="68:68" ht="12.75" x14ac:dyDescent="0.2">
      <c r="BP255" s="16"/>
    </row>
    <row r="256" spans="68:68" ht="12.75" x14ac:dyDescent="0.2">
      <c r="BP256" s="16"/>
    </row>
    <row r="257" spans="68:68" ht="12.75" x14ac:dyDescent="0.2">
      <c r="BP257" s="16"/>
    </row>
    <row r="258" spans="68:68" ht="12.75" x14ac:dyDescent="0.2">
      <c r="BP258" s="16"/>
    </row>
    <row r="259" spans="68:68" ht="12.75" x14ac:dyDescent="0.2">
      <c r="BP259" s="16"/>
    </row>
    <row r="260" spans="68:68" ht="12.75" x14ac:dyDescent="0.2">
      <c r="BP260" s="16"/>
    </row>
    <row r="261" spans="68:68" ht="12.75" x14ac:dyDescent="0.2">
      <c r="BP261" s="16"/>
    </row>
    <row r="262" spans="68:68" ht="12.75" x14ac:dyDescent="0.2">
      <c r="BP262" s="16"/>
    </row>
    <row r="263" spans="68:68" ht="12.75" x14ac:dyDescent="0.2">
      <c r="BP263" s="16"/>
    </row>
    <row r="264" spans="68:68" ht="12.75" x14ac:dyDescent="0.2">
      <c r="BP264" s="16"/>
    </row>
    <row r="265" spans="68:68" ht="12.75" x14ac:dyDescent="0.2">
      <c r="BP265" s="16"/>
    </row>
    <row r="266" spans="68:68" ht="12.75" x14ac:dyDescent="0.2">
      <c r="BP266" s="16"/>
    </row>
    <row r="267" spans="68:68" ht="12.75" x14ac:dyDescent="0.2">
      <c r="BP267" s="16"/>
    </row>
    <row r="268" spans="68:68" ht="12.75" x14ac:dyDescent="0.2">
      <c r="BP268" s="16"/>
    </row>
    <row r="269" spans="68:68" ht="12.75" x14ac:dyDescent="0.2">
      <c r="BP269" s="16"/>
    </row>
    <row r="270" spans="68:68" ht="12.75" x14ac:dyDescent="0.2">
      <c r="BP270" s="16"/>
    </row>
    <row r="271" spans="68:68" ht="12.75" x14ac:dyDescent="0.2">
      <c r="BP271" s="16"/>
    </row>
    <row r="272" spans="68:68" ht="12.75" x14ac:dyDescent="0.2">
      <c r="BP272" s="16"/>
    </row>
    <row r="273" spans="68:68" ht="12.75" x14ac:dyDescent="0.2">
      <c r="BP273" s="16"/>
    </row>
    <row r="274" spans="68:68" ht="12.75" x14ac:dyDescent="0.2">
      <c r="BP274" s="16"/>
    </row>
    <row r="275" spans="68:68" ht="12.75" x14ac:dyDescent="0.2">
      <c r="BP275" s="16"/>
    </row>
    <row r="276" spans="68:68" ht="12.75" x14ac:dyDescent="0.2">
      <c r="BP276" s="16"/>
    </row>
    <row r="277" spans="68:68" ht="12.75" x14ac:dyDescent="0.2">
      <c r="BP277" s="16"/>
    </row>
    <row r="278" spans="68:68" ht="12.75" x14ac:dyDescent="0.2">
      <c r="BP278" s="16"/>
    </row>
    <row r="279" spans="68:68" ht="12.75" x14ac:dyDescent="0.2">
      <c r="BP279" s="16"/>
    </row>
    <row r="280" spans="68:68" ht="12.75" x14ac:dyDescent="0.2">
      <c r="BP280" s="16"/>
    </row>
    <row r="281" spans="68:68" ht="12.75" x14ac:dyDescent="0.2">
      <c r="BP281" s="16"/>
    </row>
    <row r="282" spans="68:68" ht="12.75" x14ac:dyDescent="0.2">
      <c r="BP282" s="16"/>
    </row>
    <row r="283" spans="68:68" ht="12.75" x14ac:dyDescent="0.2">
      <c r="BP283" s="16"/>
    </row>
    <row r="284" spans="68:68" ht="12.75" x14ac:dyDescent="0.2">
      <c r="BP284" s="16"/>
    </row>
    <row r="285" spans="68:68" ht="12.75" x14ac:dyDescent="0.2">
      <c r="BP285" s="16"/>
    </row>
    <row r="286" spans="68:68" ht="12.75" x14ac:dyDescent="0.2">
      <c r="BP286" s="16"/>
    </row>
    <row r="287" spans="68:68" ht="12.75" x14ac:dyDescent="0.2">
      <c r="BP287" s="16"/>
    </row>
    <row r="288" spans="68:68" ht="12.75" x14ac:dyDescent="0.2">
      <c r="BP288" s="16"/>
    </row>
    <row r="289" spans="68:68" ht="12.75" x14ac:dyDescent="0.2">
      <c r="BP289" s="16"/>
    </row>
    <row r="290" spans="68:68" ht="12.75" x14ac:dyDescent="0.2">
      <c r="BP290" s="16"/>
    </row>
    <row r="291" spans="68:68" ht="12.75" x14ac:dyDescent="0.2">
      <c r="BP291" s="16"/>
    </row>
    <row r="292" spans="68:68" ht="12.75" x14ac:dyDescent="0.2">
      <c r="BP292" s="16"/>
    </row>
    <row r="293" spans="68:68" ht="12.75" x14ac:dyDescent="0.2">
      <c r="BP293" s="16"/>
    </row>
    <row r="294" spans="68:68" ht="12.75" x14ac:dyDescent="0.2">
      <c r="BP294" s="16"/>
    </row>
    <row r="295" spans="68:68" ht="12.75" x14ac:dyDescent="0.2">
      <c r="BP295" s="16"/>
    </row>
    <row r="296" spans="68:68" ht="12.75" x14ac:dyDescent="0.2">
      <c r="BP296" s="16"/>
    </row>
    <row r="297" spans="68:68" ht="12.75" x14ac:dyDescent="0.2">
      <c r="BP297" s="16"/>
    </row>
    <row r="298" spans="68:68" ht="12.75" x14ac:dyDescent="0.2">
      <c r="BP298" s="16"/>
    </row>
    <row r="299" spans="68:68" ht="12.75" x14ac:dyDescent="0.2">
      <c r="BP299" s="16"/>
    </row>
    <row r="300" spans="68:68" ht="12.75" x14ac:dyDescent="0.2">
      <c r="BP300" s="16"/>
    </row>
    <row r="301" spans="68:68" ht="12.75" x14ac:dyDescent="0.2">
      <c r="BP301" s="16"/>
    </row>
    <row r="302" spans="68:68" ht="12.75" x14ac:dyDescent="0.2">
      <c r="BP302" s="16"/>
    </row>
    <row r="303" spans="68:68" ht="12.75" x14ac:dyDescent="0.2">
      <c r="BP303" s="16"/>
    </row>
    <row r="304" spans="68:68" ht="12.75" x14ac:dyDescent="0.2">
      <c r="BP304" s="16"/>
    </row>
    <row r="305" spans="68:68" ht="12.75" x14ac:dyDescent="0.2">
      <c r="BP305" s="16"/>
    </row>
    <row r="306" spans="68:68" ht="12.75" x14ac:dyDescent="0.2">
      <c r="BP306" s="16"/>
    </row>
    <row r="307" spans="68:68" ht="12.75" x14ac:dyDescent="0.2">
      <c r="BP307" s="16"/>
    </row>
    <row r="308" spans="68:68" ht="12.75" x14ac:dyDescent="0.2">
      <c r="BP308" s="16"/>
    </row>
    <row r="309" spans="68:68" ht="12.75" x14ac:dyDescent="0.2">
      <c r="BP309" s="16"/>
    </row>
    <row r="310" spans="68:68" ht="12.75" x14ac:dyDescent="0.2">
      <c r="BP310" s="16"/>
    </row>
    <row r="311" spans="68:68" ht="12.75" x14ac:dyDescent="0.2">
      <c r="BP311" s="16"/>
    </row>
    <row r="312" spans="68:68" ht="12.75" x14ac:dyDescent="0.2">
      <c r="BP312" s="16"/>
    </row>
    <row r="313" spans="68:68" ht="12.75" x14ac:dyDescent="0.2">
      <c r="BP313" s="16"/>
    </row>
    <row r="314" spans="68:68" ht="12.75" x14ac:dyDescent="0.2">
      <c r="BP314" s="16"/>
    </row>
    <row r="315" spans="68:68" ht="12.75" x14ac:dyDescent="0.2">
      <c r="BP315" s="16"/>
    </row>
    <row r="316" spans="68:68" ht="12.75" x14ac:dyDescent="0.2">
      <c r="BP316" s="16"/>
    </row>
    <row r="317" spans="68:68" ht="12.75" x14ac:dyDescent="0.2">
      <c r="BP317" s="16"/>
    </row>
    <row r="318" spans="68:68" ht="12.75" x14ac:dyDescent="0.2">
      <c r="BP318" s="16"/>
    </row>
    <row r="319" spans="68:68" ht="12.75" x14ac:dyDescent="0.2">
      <c r="BP319" s="16"/>
    </row>
    <row r="320" spans="68:68" ht="12.75" x14ac:dyDescent="0.2">
      <c r="BP320" s="16"/>
    </row>
    <row r="321" spans="68:68" ht="12.75" x14ac:dyDescent="0.2">
      <c r="BP321" s="16"/>
    </row>
    <row r="322" spans="68:68" ht="12.75" x14ac:dyDescent="0.2">
      <c r="BP322" s="16"/>
    </row>
    <row r="323" spans="68:68" ht="12.75" x14ac:dyDescent="0.2">
      <c r="BP323" s="16"/>
    </row>
    <row r="324" spans="68:68" ht="12.75" x14ac:dyDescent="0.2">
      <c r="BP324" s="16"/>
    </row>
    <row r="325" spans="68:68" ht="12.75" x14ac:dyDescent="0.2">
      <c r="BP325" s="16"/>
    </row>
    <row r="326" spans="68:68" ht="12.75" x14ac:dyDescent="0.2">
      <c r="BP326" s="16"/>
    </row>
    <row r="327" spans="68:68" ht="12.75" x14ac:dyDescent="0.2">
      <c r="BP327" s="16"/>
    </row>
    <row r="328" spans="68:68" ht="12.75" x14ac:dyDescent="0.2">
      <c r="BP328" s="16"/>
    </row>
    <row r="329" spans="68:68" ht="12.75" x14ac:dyDescent="0.2">
      <c r="BP329" s="16"/>
    </row>
    <row r="330" spans="68:68" ht="12.75" x14ac:dyDescent="0.2">
      <c r="BP330" s="16"/>
    </row>
    <row r="331" spans="68:68" ht="12.75" x14ac:dyDescent="0.2">
      <c r="BP331" s="16"/>
    </row>
    <row r="332" spans="68:68" ht="12.75" x14ac:dyDescent="0.2">
      <c r="BP332" s="16"/>
    </row>
    <row r="333" spans="68:68" ht="12.75" x14ac:dyDescent="0.2">
      <c r="BP333" s="16"/>
    </row>
    <row r="334" spans="68:68" ht="12.75" x14ac:dyDescent="0.2">
      <c r="BP334" s="16"/>
    </row>
    <row r="335" spans="68:68" ht="12.75" x14ac:dyDescent="0.2">
      <c r="BP335" s="16"/>
    </row>
    <row r="336" spans="68:68" ht="12.75" x14ac:dyDescent="0.2">
      <c r="BP336" s="16"/>
    </row>
    <row r="337" spans="68:68" ht="12.75" x14ac:dyDescent="0.2">
      <c r="BP337" s="16"/>
    </row>
    <row r="338" spans="68:68" ht="12.75" x14ac:dyDescent="0.2">
      <c r="BP338" s="16"/>
    </row>
    <row r="339" spans="68:68" ht="12.75" x14ac:dyDescent="0.2">
      <c r="BP339" s="16"/>
    </row>
    <row r="340" spans="68:68" ht="12.75" x14ac:dyDescent="0.2">
      <c r="BP340" s="16"/>
    </row>
    <row r="341" spans="68:68" ht="12.75" x14ac:dyDescent="0.2">
      <c r="BP341" s="16"/>
    </row>
    <row r="342" spans="68:68" ht="12.75" x14ac:dyDescent="0.2">
      <c r="BP342" s="16"/>
    </row>
    <row r="343" spans="68:68" ht="12.75" x14ac:dyDescent="0.2">
      <c r="BP343" s="16"/>
    </row>
    <row r="344" spans="68:68" ht="12.75" x14ac:dyDescent="0.2">
      <c r="BP344" s="16"/>
    </row>
    <row r="345" spans="68:68" ht="12.75" x14ac:dyDescent="0.2">
      <c r="BP345" s="16"/>
    </row>
    <row r="346" spans="68:68" ht="12.75" x14ac:dyDescent="0.2">
      <c r="BP346" s="16"/>
    </row>
    <row r="347" spans="68:68" ht="12.75" x14ac:dyDescent="0.2">
      <c r="BP347" s="16"/>
    </row>
    <row r="348" spans="68:68" ht="12.75" x14ac:dyDescent="0.2">
      <c r="BP348" s="16"/>
    </row>
    <row r="349" spans="68:68" ht="12.75" x14ac:dyDescent="0.2">
      <c r="BP349" s="16"/>
    </row>
    <row r="350" spans="68:68" ht="12.75" x14ac:dyDescent="0.2">
      <c r="BP350" s="16"/>
    </row>
    <row r="351" spans="68:68" ht="12.75" x14ac:dyDescent="0.2">
      <c r="BP351" s="16"/>
    </row>
    <row r="352" spans="68:68" ht="12.75" x14ac:dyDescent="0.2">
      <c r="BP352" s="16"/>
    </row>
    <row r="353" spans="68:68" ht="12.75" x14ac:dyDescent="0.2">
      <c r="BP353" s="16"/>
    </row>
    <row r="354" spans="68:68" ht="12.75" x14ac:dyDescent="0.2">
      <c r="BP354" s="16"/>
    </row>
    <row r="355" spans="68:68" ht="12.75" x14ac:dyDescent="0.2">
      <c r="BP355" s="16"/>
    </row>
    <row r="356" spans="68:68" ht="12.75" x14ac:dyDescent="0.2">
      <c r="BP356" s="16"/>
    </row>
    <row r="357" spans="68:68" ht="12.75" x14ac:dyDescent="0.2">
      <c r="BP357" s="16"/>
    </row>
    <row r="358" spans="68:68" ht="12.75" x14ac:dyDescent="0.2">
      <c r="BP358" s="16"/>
    </row>
    <row r="359" spans="68:68" ht="12.75" x14ac:dyDescent="0.2">
      <c r="BP359" s="16"/>
    </row>
    <row r="360" spans="68:68" ht="12.75" x14ac:dyDescent="0.2">
      <c r="BP360" s="16"/>
    </row>
    <row r="361" spans="68:68" ht="12.75" x14ac:dyDescent="0.2">
      <c r="BP361" s="16"/>
    </row>
    <row r="362" spans="68:68" ht="12.75" x14ac:dyDescent="0.2">
      <c r="BP362" s="16"/>
    </row>
    <row r="363" spans="68:68" ht="12.75" x14ac:dyDescent="0.2">
      <c r="BP363" s="16"/>
    </row>
    <row r="364" spans="68:68" ht="12.75" x14ac:dyDescent="0.2">
      <c r="BP364" s="16"/>
    </row>
    <row r="365" spans="68:68" ht="12.75" x14ac:dyDescent="0.2">
      <c r="BP365" s="16"/>
    </row>
    <row r="366" spans="68:68" ht="12.75" x14ac:dyDescent="0.2">
      <c r="BP366" s="16"/>
    </row>
    <row r="367" spans="68:68" ht="12.75" x14ac:dyDescent="0.2">
      <c r="BP367" s="16"/>
    </row>
    <row r="368" spans="68:68" ht="12.75" x14ac:dyDescent="0.2">
      <c r="BP368" s="16"/>
    </row>
    <row r="369" spans="68:68" ht="12.75" x14ac:dyDescent="0.2">
      <c r="BP369" s="16"/>
    </row>
    <row r="370" spans="68:68" ht="12.75" x14ac:dyDescent="0.2">
      <c r="BP370" s="16"/>
    </row>
    <row r="371" spans="68:68" ht="12.75" x14ac:dyDescent="0.2">
      <c r="BP371" s="16"/>
    </row>
    <row r="372" spans="68:68" ht="12.75" x14ac:dyDescent="0.2">
      <c r="BP372" s="16"/>
    </row>
    <row r="373" spans="68:68" ht="12.75" x14ac:dyDescent="0.2">
      <c r="BP373" s="16"/>
    </row>
    <row r="374" spans="68:68" ht="12.75" x14ac:dyDescent="0.2">
      <c r="BP374" s="16"/>
    </row>
    <row r="375" spans="68:68" ht="12.75" x14ac:dyDescent="0.2">
      <c r="BP375" s="16"/>
    </row>
    <row r="376" spans="68:68" ht="12.75" x14ac:dyDescent="0.2">
      <c r="BP376" s="16"/>
    </row>
    <row r="377" spans="68:68" ht="12.75" x14ac:dyDescent="0.2">
      <c r="BP377" s="16"/>
    </row>
    <row r="378" spans="68:68" ht="12.75" x14ac:dyDescent="0.2">
      <c r="BP378" s="16"/>
    </row>
    <row r="379" spans="68:68" ht="12.75" x14ac:dyDescent="0.2">
      <c r="BP379" s="16"/>
    </row>
    <row r="380" spans="68:68" ht="12.75" x14ac:dyDescent="0.2">
      <c r="BP380" s="16"/>
    </row>
    <row r="381" spans="68:68" ht="12.75" x14ac:dyDescent="0.2">
      <c r="BP381" s="16"/>
    </row>
    <row r="382" spans="68:68" ht="12.75" x14ac:dyDescent="0.2">
      <c r="BP382" s="16"/>
    </row>
    <row r="383" spans="68:68" ht="12.75" x14ac:dyDescent="0.2">
      <c r="BP383" s="16"/>
    </row>
    <row r="384" spans="68:68" ht="12.75" x14ac:dyDescent="0.2">
      <c r="BP384" s="16"/>
    </row>
    <row r="385" spans="68:68" ht="12.75" x14ac:dyDescent="0.2">
      <c r="BP385" s="16"/>
    </row>
    <row r="386" spans="68:68" ht="12.75" x14ac:dyDescent="0.2">
      <c r="BP386" s="16"/>
    </row>
    <row r="387" spans="68:68" ht="12.75" x14ac:dyDescent="0.2">
      <c r="BP387" s="16"/>
    </row>
    <row r="388" spans="68:68" ht="12.75" x14ac:dyDescent="0.2">
      <c r="BP388" s="16"/>
    </row>
    <row r="389" spans="68:68" ht="12.75" x14ac:dyDescent="0.2">
      <c r="BP389" s="16"/>
    </row>
    <row r="390" spans="68:68" ht="12.75" x14ac:dyDescent="0.2">
      <c r="BP390" s="16"/>
    </row>
    <row r="391" spans="68:68" ht="12.75" x14ac:dyDescent="0.2">
      <c r="BP391" s="16"/>
    </row>
    <row r="392" spans="68:68" ht="12.75" x14ac:dyDescent="0.2">
      <c r="BP392" s="16"/>
    </row>
    <row r="393" spans="68:68" ht="12.75" x14ac:dyDescent="0.2">
      <c r="BP393" s="16"/>
    </row>
    <row r="394" spans="68:68" ht="12.75" x14ac:dyDescent="0.2">
      <c r="BP394" s="16"/>
    </row>
    <row r="395" spans="68:68" ht="12.75" x14ac:dyDescent="0.2">
      <c r="BP395" s="16"/>
    </row>
    <row r="396" spans="68:68" ht="12.75" x14ac:dyDescent="0.2">
      <c r="BP396" s="16"/>
    </row>
    <row r="397" spans="68:68" ht="12.75" x14ac:dyDescent="0.2">
      <c r="BP397" s="16"/>
    </row>
    <row r="398" spans="68:68" ht="12.75" x14ac:dyDescent="0.2">
      <c r="BP398" s="16"/>
    </row>
    <row r="399" spans="68:68" ht="12.75" x14ac:dyDescent="0.2">
      <c r="BP399" s="16"/>
    </row>
    <row r="400" spans="68:68" ht="12.75" x14ac:dyDescent="0.2">
      <c r="BP400" s="16"/>
    </row>
    <row r="401" spans="68:68" ht="12.75" x14ac:dyDescent="0.2">
      <c r="BP401" s="16"/>
    </row>
    <row r="402" spans="68:68" ht="12.75" x14ac:dyDescent="0.2">
      <c r="BP402" s="16"/>
    </row>
    <row r="403" spans="68:68" ht="12.75" x14ac:dyDescent="0.2">
      <c r="BP403" s="16"/>
    </row>
    <row r="404" spans="68:68" ht="12.75" x14ac:dyDescent="0.2">
      <c r="BP404" s="16"/>
    </row>
    <row r="405" spans="68:68" ht="12.75" x14ac:dyDescent="0.2">
      <c r="BP405" s="16"/>
    </row>
    <row r="406" spans="68:68" ht="12.75" x14ac:dyDescent="0.2">
      <c r="BP406" s="16"/>
    </row>
    <row r="407" spans="68:68" ht="12.75" x14ac:dyDescent="0.2">
      <c r="BP407" s="16"/>
    </row>
    <row r="408" spans="68:68" ht="12.75" x14ac:dyDescent="0.2">
      <c r="BP408" s="16"/>
    </row>
    <row r="409" spans="68:68" ht="12.75" x14ac:dyDescent="0.2">
      <c r="BP409" s="16"/>
    </row>
    <row r="410" spans="68:68" ht="12.75" x14ac:dyDescent="0.2">
      <c r="BP410" s="16"/>
    </row>
    <row r="411" spans="68:68" ht="12.75" x14ac:dyDescent="0.2">
      <c r="BP411" s="16"/>
    </row>
    <row r="412" spans="68:68" ht="12.75" x14ac:dyDescent="0.2">
      <c r="BP412" s="16"/>
    </row>
    <row r="413" spans="68:68" ht="12.75" x14ac:dyDescent="0.2">
      <c r="BP413" s="16"/>
    </row>
    <row r="414" spans="68:68" ht="12.75" x14ac:dyDescent="0.2">
      <c r="BP414" s="16"/>
    </row>
    <row r="415" spans="68:68" ht="12.75" x14ac:dyDescent="0.2">
      <c r="BP415" s="16"/>
    </row>
    <row r="416" spans="68:68" ht="12.75" x14ac:dyDescent="0.2">
      <c r="BP416" s="16"/>
    </row>
    <row r="417" spans="68:68" ht="12.75" x14ac:dyDescent="0.2">
      <c r="BP417" s="16"/>
    </row>
    <row r="418" spans="68:68" ht="12.75" x14ac:dyDescent="0.2">
      <c r="BP418" s="16"/>
    </row>
    <row r="419" spans="68:68" ht="12.75" x14ac:dyDescent="0.2">
      <c r="BP419" s="16"/>
    </row>
    <row r="420" spans="68:68" ht="12.75" x14ac:dyDescent="0.2">
      <c r="BP420" s="16"/>
    </row>
    <row r="421" spans="68:68" ht="12.75" x14ac:dyDescent="0.2">
      <c r="BP421" s="16"/>
    </row>
    <row r="422" spans="68:68" ht="12.75" x14ac:dyDescent="0.2">
      <c r="BP422" s="16"/>
    </row>
    <row r="423" spans="68:68" ht="12.75" x14ac:dyDescent="0.2">
      <c r="BP423" s="16"/>
    </row>
    <row r="424" spans="68:68" ht="12.75" x14ac:dyDescent="0.2">
      <c r="BP424" s="16"/>
    </row>
    <row r="425" spans="68:68" ht="12.75" x14ac:dyDescent="0.2">
      <c r="BP425" s="16"/>
    </row>
    <row r="426" spans="68:68" ht="12.75" x14ac:dyDescent="0.2">
      <c r="BP426" s="16"/>
    </row>
    <row r="427" spans="68:68" ht="12.75" x14ac:dyDescent="0.2">
      <c r="BP427" s="16"/>
    </row>
    <row r="428" spans="68:68" ht="12.75" x14ac:dyDescent="0.2">
      <c r="BP428" s="16"/>
    </row>
    <row r="429" spans="68:68" ht="12.75" x14ac:dyDescent="0.2">
      <c r="BP429" s="16"/>
    </row>
    <row r="430" spans="68:68" ht="12.75" x14ac:dyDescent="0.2">
      <c r="BP430" s="16"/>
    </row>
    <row r="431" spans="68:68" ht="12.75" x14ac:dyDescent="0.2">
      <c r="BP431" s="16"/>
    </row>
    <row r="432" spans="68:68" ht="12.75" x14ac:dyDescent="0.2">
      <c r="BP432" s="16"/>
    </row>
    <row r="433" spans="68:68" ht="12.75" x14ac:dyDescent="0.2">
      <c r="BP433" s="16"/>
    </row>
    <row r="434" spans="68:68" ht="12.75" x14ac:dyDescent="0.2">
      <c r="BP434" s="16"/>
    </row>
    <row r="435" spans="68:68" ht="12.75" x14ac:dyDescent="0.2">
      <c r="BP435" s="16"/>
    </row>
    <row r="436" spans="68:68" ht="12.75" x14ac:dyDescent="0.2">
      <c r="BP436" s="16"/>
    </row>
    <row r="437" spans="68:68" ht="12.75" x14ac:dyDescent="0.2">
      <c r="BP437" s="16"/>
    </row>
    <row r="438" spans="68:68" ht="12.75" x14ac:dyDescent="0.2">
      <c r="BP438" s="16"/>
    </row>
    <row r="439" spans="68:68" ht="12.75" x14ac:dyDescent="0.2">
      <c r="BP439" s="16"/>
    </row>
    <row r="440" spans="68:68" ht="12.75" x14ac:dyDescent="0.2">
      <c r="BP440" s="16"/>
    </row>
    <row r="441" spans="68:68" ht="12.75" x14ac:dyDescent="0.2">
      <c r="BP441" s="16"/>
    </row>
    <row r="442" spans="68:68" ht="12.75" x14ac:dyDescent="0.2">
      <c r="BP442" s="16"/>
    </row>
    <row r="443" spans="68:68" ht="12.75" x14ac:dyDescent="0.2">
      <c r="BP443" s="16"/>
    </row>
    <row r="444" spans="68:68" ht="12.75" x14ac:dyDescent="0.2">
      <c r="BP444" s="16"/>
    </row>
    <row r="445" spans="68:68" ht="12.75" x14ac:dyDescent="0.2">
      <c r="BP445" s="16"/>
    </row>
    <row r="446" spans="68:68" ht="12.75" x14ac:dyDescent="0.2">
      <c r="BP446" s="16"/>
    </row>
    <row r="447" spans="68:68" ht="12.75" x14ac:dyDescent="0.2">
      <c r="BP447" s="16"/>
    </row>
    <row r="448" spans="68:68" ht="12.75" x14ac:dyDescent="0.2">
      <c r="BP448" s="16"/>
    </row>
    <row r="449" spans="68:68" ht="12.75" x14ac:dyDescent="0.2">
      <c r="BP449" s="16"/>
    </row>
    <row r="450" spans="68:68" ht="12.75" x14ac:dyDescent="0.2">
      <c r="BP450" s="16"/>
    </row>
    <row r="451" spans="68:68" ht="12.75" x14ac:dyDescent="0.2">
      <c r="BP451" s="16"/>
    </row>
    <row r="452" spans="68:68" ht="12.75" x14ac:dyDescent="0.2">
      <c r="BP452" s="16"/>
    </row>
    <row r="453" spans="68:68" ht="12.75" x14ac:dyDescent="0.2">
      <c r="BP453" s="16"/>
    </row>
    <row r="454" spans="68:68" ht="12.75" x14ac:dyDescent="0.2">
      <c r="BP454" s="16"/>
    </row>
    <row r="455" spans="68:68" ht="12.75" x14ac:dyDescent="0.2">
      <c r="BP455" s="16"/>
    </row>
    <row r="456" spans="68:68" ht="12.75" x14ac:dyDescent="0.2">
      <c r="BP456" s="16"/>
    </row>
    <row r="457" spans="68:68" ht="12.75" x14ac:dyDescent="0.2">
      <c r="BP457" s="16"/>
    </row>
    <row r="458" spans="68:68" ht="12.75" x14ac:dyDescent="0.2">
      <c r="BP458" s="16"/>
    </row>
    <row r="459" spans="68:68" ht="12.75" x14ac:dyDescent="0.2">
      <c r="BP459" s="16"/>
    </row>
    <row r="460" spans="68:68" ht="12.75" x14ac:dyDescent="0.2">
      <c r="BP460" s="16"/>
    </row>
    <row r="461" spans="68:68" ht="12.75" x14ac:dyDescent="0.2">
      <c r="BP461" s="16"/>
    </row>
    <row r="462" spans="68:68" ht="12.75" x14ac:dyDescent="0.2">
      <c r="BP462" s="16"/>
    </row>
    <row r="463" spans="68:68" ht="12.75" x14ac:dyDescent="0.2">
      <c r="BP463" s="16"/>
    </row>
    <row r="464" spans="68:68" ht="12.75" x14ac:dyDescent="0.2">
      <c r="BP464" s="16"/>
    </row>
    <row r="465" spans="68:68" ht="12.75" x14ac:dyDescent="0.2">
      <c r="BP465" s="16"/>
    </row>
    <row r="466" spans="68:68" ht="12.75" x14ac:dyDescent="0.2">
      <c r="BP466" s="16"/>
    </row>
    <row r="467" spans="68:68" ht="12.75" x14ac:dyDescent="0.2">
      <c r="BP467" s="16"/>
    </row>
    <row r="468" spans="68:68" ht="12.75" x14ac:dyDescent="0.2">
      <c r="BP468" s="16"/>
    </row>
    <row r="469" spans="68:68" ht="12.75" x14ac:dyDescent="0.2">
      <c r="BP469" s="16"/>
    </row>
    <row r="470" spans="68:68" ht="12.75" x14ac:dyDescent="0.2">
      <c r="BP470" s="16"/>
    </row>
    <row r="471" spans="68:68" ht="12.75" x14ac:dyDescent="0.2">
      <c r="BP471" s="16"/>
    </row>
    <row r="472" spans="68:68" ht="12.75" x14ac:dyDescent="0.2">
      <c r="BP472" s="16"/>
    </row>
    <row r="473" spans="68:68" ht="12.75" x14ac:dyDescent="0.2">
      <c r="BP473" s="16"/>
    </row>
    <row r="474" spans="68:68" ht="12.75" x14ac:dyDescent="0.2">
      <c r="BP474" s="16"/>
    </row>
    <row r="475" spans="68:68" ht="12.75" x14ac:dyDescent="0.2">
      <c r="BP475" s="16"/>
    </row>
    <row r="476" spans="68:68" ht="12.75" x14ac:dyDescent="0.2">
      <c r="BP476" s="16"/>
    </row>
    <row r="477" spans="68:68" ht="12.75" x14ac:dyDescent="0.2">
      <c r="BP477" s="16"/>
    </row>
    <row r="478" spans="68:68" ht="12.75" x14ac:dyDescent="0.2">
      <c r="BP478" s="16"/>
    </row>
    <row r="479" spans="68:68" ht="12.75" x14ac:dyDescent="0.2">
      <c r="BP479" s="16"/>
    </row>
    <row r="480" spans="68:68" ht="12.75" x14ac:dyDescent="0.2">
      <c r="BP480" s="16"/>
    </row>
    <row r="481" spans="68:68" ht="12.75" x14ac:dyDescent="0.2">
      <c r="BP481" s="16"/>
    </row>
    <row r="482" spans="68:68" ht="12.75" x14ac:dyDescent="0.2">
      <c r="BP482" s="16"/>
    </row>
    <row r="483" spans="68:68" ht="12.75" x14ac:dyDescent="0.2">
      <c r="BP483" s="16"/>
    </row>
    <row r="484" spans="68:68" ht="12.75" x14ac:dyDescent="0.2">
      <c r="BP484" s="16"/>
    </row>
    <row r="485" spans="68:68" ht="12.75" x14ac:dyDescent="0.2">
      <c r="BP485" s="16"/>
    </row>
    <row r="486" spans="68:68" ht="12.75" x14ac:dyDescent="0.2">
      <c r="BP486" s="16"/>
    </row>
    <row r="487" spans="68:68" ht="12.75" x14ac:dyDescent="0.2">
      <c r="BP487" s="16"/>
    </row>
    <row r="488" spans="68:68" ht="12.75" x14ac:dyDescent="0.2">
      <c r="BP488" s="16"/>
    </row>
    <row r="489" spans="68:68" ht="12.75" x14ac:dyDescent="0.2">
      <c r="BP489" s="16"/>
    </row>
    <row r="490" spans="68:68" ht="12.75" x14ac:dyDescent="0.2">
      <c r="BP490" s="16"/>
    </row>
    <row r="491" spans="68:68" ht="12.75" x14ac:dyDescent="0.2">
      <c r="BP491" s="16"/>
    </row>
    <row r="492" spans="68:68" ht="12.75" x14ac:dyDescent="0.2">
      <c r="BP492" s="16"/>
    </row>
    <row r="493" spans="68:68" ht="12.75" x14ac:dyDescent="0.2">
      <c r="BP493" s="16"/>
    </row>
    <row r="494" spans="68:68" ht="12.75" x14ac:dyDescent="0.2">
      <c r="BP494" s="16"/>
    </row>
    <row r="495" spans="68:68" ht="12.75" x14ac:dyDescent="0.2">
      <c r="BP495" s="16"/>
    </row>
    <row r="496" spans="68:68" ht="12.75" x14ac:dyDescent="0.2">
      <c r="BP496" s="16"/>
    </row>
    <row r="497" spans="68:68" ht="12.75" x14ac:dyDescent="0.2">
      <c r="BP497" s="16"/>
    </row>
    <row r="498" spans="68:68" ht="12.75" x14ac:dyDescent="0.2">
      <c r="BP498" s="16"/>
    </row>
    <row r="499" spans="68:68" ht="12.75" x14ac:dyDescent="0.2">
      <c r="BP499" s="16"/>
    </row>
    <row r="500" spans="68:68" ht="12.75" x14ac:dyDescent="0.2">
      <c r="BP500" s="16"/>
    </row>
    <row r="501" spans="68:68" ht="12.75" x14ac:dyDescent="0.2">
      <c r="BP501" s="16"/>
    </row>
    <row r="502" spans="68:68" ht="12.75" x14ac:dyDescent="0.2">
      <c r="BP502" s="16"/>
    </row>
    <row r="503" spans="68:68" ht="12.75" x14ac:dyDescent="0.2">
      <c r="BP503" s="16"/>
    </row>
    <row r="504" spans="68:68" ht="12.75" x14ac:dyDescent="0.2">
      <c r="BP504" s="16"/>
    </row>
    <row r="505" spans="68:68" ht="12.75" x14ac:dyDescent="0.2">
      <c r="BP505" s="16"/>
    </row>
    <row r="506" spans="68:68" ht="12.75" x14ac:dyDescent="0.2">
      <c r="BP506" s="16"/>
    </row>
    <row r="507" spans="68:68" ht="12.75" x14ac:dyDescent="0.2">
      <c r="BP507" s="16"/>
    </row>
    <row r="508" spans="68:68" ht="12.75" x14ac:dyDescent="0.2">
      <c r="BP508" s="16"/>
    </row>
    <row r="509" spans="68:68" ht="12.75" x14ac:dyDescent="0.2">
      <c r="BP509" s="16"/>
    </row>
    <row r="510" spans="68:68" ht="12.75" x14ac:dyDescent="0.2">
      <c r="BP510" s="16"/>
    </row>
    <row r="511" spans="68:68" ht="12.75" x14ac:dyDescent="0.2">
      <c r="BP511" s="16"/>
    </row>
    <row r="512" spans="68:68" ht="12.75" x14ac:dyDescent="0.2">
      <c r="BP512" s="16"/>
    </row>
    <row r="513" spans="68:68" ht="12.75" x14ac:dyDescent="0.2">
      <c r="BP513" s="16"/>
    </row>
    <row r="514" spans="68:68" ht="12.75" x14ac:dyDescent="0.2">
      <c r="BP514" s="16"/>
    </row>
    <row r="515" spans="68:68" ht="12.75" x14ac:dyDescent="0.2">
      <c r="BP515" s="16"/>
    </row>
    <row r="516" spans="68:68" ht="12.75" x14ac:dyDescent="0.2">
      <c r="BP516" s="16"/>
    </row>
    <row r="517" spans="68:68" ht="12.75" x14ac:dyDescent="0.2">
      <c r="BP517" s="16"/>
    </row>
    <row r="518" spans="68:68" ht="12.75" x14ac:dyDescent="0.2">
      <c r="BP518" s="16"/>
    </row>
    <row r="519" spans="68:68" ht="12.75" x14ac:dyDescent="0.2">
      <c r="BP519" s="16"/>
    </row>
    <row r="520" spans="68:68" ht="12.75" x14ac:dyDescent="0.2">
      <c r="BP520" s="16"/>
    </row>
    <row r="521" spans="68:68" ht="12.75" x14ac:dyDescent="0.2">
      <c r="BP521" s="16"/>
    </row>
    <row r="522" spans="68:68" ht="12.75" x14ac:dyDescent="0.2">
      <c r="BP522" s="16"/>
    </row>
    <row r="523" spans="68:68" ht="12.75" x14ac:dyDescent="0.2">
      <c r="BP523" s="16"/>
    </row>
    <row r="524" spans="68:68" ht="12.75" x14ac:dyDescent="0.2">
      <c r="BP524" s="16"/>
    </row>
    <row r="525" spans="68:68" ht="12.75" x14ac:dyDescent="0.2">
      <c r="BP525" s="16"/>
    </row>
    <row r="526" spans="68:68" ht="12.75" x14ac:dyDescent="0.2">
      <c r="BP526" s="16"/>
    </row>
    <row r="527" spans="68:68" ht="12.75" x14ac:dyDescent="0.2">
      <c r="BP527" s="16"/>
    </row>
    <row r="528" spans="68:68" ht="12.75" x14ac:dyDescent="0.2">
      <c r="BP528" s="16"/>
    </row>
    <row r="529" spans="68:68" ht="12.75" x14ac:dyDescent="0.2">
      <c r="BP529" s="16"/>
    </row>
    <row r="530" spans="68:68" ht="12.75" x14ac:dyDescent="0.2">
      <c r="BP530" s="16"/>
    </row>
    <row r="531" spans="68:68" ht="12.75" x14ac:dyDescent="0.2">
      <c r="BP531" s="16"/>
    </row>
    <row r="532" spans="68:68" ht="12.75" x14ac:dyDescent="0.2">
      <c r="BP532" s="16"/>
    </row>
    <row r="533" spans="68:68" ht="12.75" x14ac:dyDescent="0.2">
      <c r="BP533" s="16"/>
    </row>
    <row r="534" spans="68:68" ht="12.75" x14ac:dyDescent="0.2">
      <c r="BP534" s="16"/>
    </row>
    <row r="535" spans="68:68" ht="12.75" x14ac:dyDescent="0.2">
      <c r="BP535" s="16"/>
    </row>
    <row r="536" spans="68:68" ht="12.75" x14ac:dyDescent="0.2">
      <c r="BP536" s="16"/>
    </row>
    <row r="537" spans="68:68" ht="12.75" x14ac:dyDescent="0.2">
      <c r="BP537" s="16"/>
    </row>
    <row r="538" spans="68:68" ht="12.75" x14ac:dyDescent="0.2">
      <c r="BP538" s="16"/>
    </row>
    <row r="539" spans="68:68" ht="12.75" x14ac:dyDescent="0.2">
      <c r="BP539" s="16"/>
    </row>
    <row r="540" spans="68:68" ht="12.75" x14ac:dyDescent="0.2">
      <c r="BP540" s="16"/>
    </row>
    <row r="541" spans="68:68" ht="12.75" x14ac:dyDescent="0.2">
      <c r="BP541" s="16"/>
    </row>
    <row r="542" spans="68:68" ht="12.75" x14ac:dyDescent="0.2">
      <c r="BP542" s="16"/>
    </row>
    <row r="543" spans="68:68" ht="12.75" x14ac:dyDescent="0.2">
      <c r="BP543" s="16"/>
    </row>
    <row r="544" spans="68:68" ht="12.75" x14ac:dyDescent="0.2">
      <c r="BP544" s="16"/>
    </row>
    <row r="545" spans="68:68" ht="12.75" x14ac:dyDescent="0.2">
      <c r="BP545" s="16"/>
    </row>
    <row r="546" spans="68:68" ht="12.75" x14ac:dyDescent="0.2">
      <c r="BP546" s="16"/>
    </row>
    <row r="547" spans="68:68" ht="12.75" x14ac:dyDescent="0.2">
      <c r="BP547" s="16"/>
    </row>
    <row r="548" spans="68:68" ht="12.75" x14ac:dyDescent="0.2">
      <c r="BP548" s="16"/>
    </row>
    <row r="549" spans="68:68" ht="12.75" x14ac:dyDescent="0.2">
      <c r="BP549" s="16"/>
    </row>
    <row r="550" spans="68:68" ht="12.75" x14ac:dyDescent="0.2">
      <c r="BP550" s="16"/>
    </row>
    <row r="551" spans="68:68" ht="12.75" x14ac:dyDescent="0.2">
      <c r="BP551" s="16"/>
    </row>
    <row r="552" spans="68:68" ht="12.75" x14ac:dyDescent="0.2">
      <c r="BP552" s="16"/>
    </row>
    <row r="553" spans="68:68" ht="12.75" x14ac:dyDescent="0.2">
      <c r="BP553" s="16"/>
    </row>
    <row r="554" spans="68:68" ht="12.75" x14ac:dyDescent="0.2">
      <c r="BP554" s="16"/>
    </row>
    <row r="555" spans="68:68" ht="12.75" x14ac:dyDescent="0.2">
      <c r="BP555" s="16"/>
    </row>
    <row r="556" spans="68:68" ht="12.75" x14ac:dyDescent="0.2">
      <c r="BP556" s="16"/>
    </row>
    <row r="557" spans="68:68" ht="12.75" x14ac:dyDescent="0.2">
      <c r="BP557" s="16"/>
    </row>
    <row r="558" spans="68:68" ht="12.75" x14ac:dyDescent="0.2">
      <c r="BP558" s="16"/>
    </row>
    <row r="559" spans="68:68" ht="12.75" x14ac:dyDescent="0.2">
      <c r="BP559" s="16"/>
    </row>
    <row r="560" spans="68:68" ht="12.75" x14ac:dyDescent="0.2">
      <c r="BP560" s="16"/>
    </row>
    <row r="561" spans="68:68" ht="12.75" x14ac:dyDescent="0.2">
      <c r="BP561" s="16"/>
    </row>
    <row r="562" spans="68:68" ht="12.75" x14ac:dyDescent="0.2">
      <c r="BP562" s="16"/>
    </row>
    <row r="563" spans="68:68" ht="12.75" x14ac:dyDescent="0.2">
      <c r="BP563" s="16"/>
    </row>
    <row r="564" spans="68:68" ht="12.75" x14ac:dyDescent="0.2">
      <c r="BP564" s="16"/>
    </row>
    <row r="565" spans="68:68" ht="12.75" x14ac:dyDescent="0.2">
      <c r="BP565" s="16"/>
    </row>
    <row r="566" spans="68:68" ht="12.75" x14ac:dyDescent="0.2">
      <c r="BP566" s="16"/>
    </row>
    <row r="567" spans="68:68" ht="12.75" x14ac:dyDescent="0.2">
      <c r="BP567" s="16"/>
    </row>
    <row r="568" spans="68:68" ht="12.75" x14ac:dyDescent="0.2">
      <c r="BP568" s="16"/>
    </row>
    <row r="569" spans="68:68" ht="12.75" x14ac:dyDescent="0.2">
      <c r="BP569" s="16"/>
    </row>
    <row r="570" spans="68:68" ht="12.75" x14ac:dyDescent="0.2">
      <c r="BP570" s="16"/>
    </row>
    <row r="571" spans="68:68" ht="12.75" x14ac:dyDescent="0.2">
      <c r="BP571" s="16"/>
    </row>
    <row r="572" spans="68:68" ht="12.75" x14ac:dyDescent="0.2">
      <c r="BP572" s="16"/>
    </row>
    <row r="573" spans="68:68" ht="12.75" x14ac:dyDescent="0.2">
      <c r="BP573" s="16"/>
    </row>
    <row r="574" spans="68:68" ht="12.75" x14ac:dyDescent="0.2">
      <c r="BP574" s="16"/>
    </row>
    <row r="575" spans="68:68" ht="12.75" x14ac:dyDescent="0.2">
      <c r="BP575" s="16"/>
    </row>
    <row r="576" spans="68:68" ht="12.75" x14ac:dyDescent="0.2">
      <c r="BP576" s="16"/>
    </row>
    <row r="577" spans="68:68" ht="12.75" x14ac:dyDescent="0.2">
      <c r="BP577" s="16"/>
    </row>
    <row r="578" spans="68:68" ht="12.75" x14ac:dyDescent="0.2">
      <c r="BP578" s="16"/>
    </row>
    <row r="579" spans="68:68" ht="12.75" x14ac:dyDescent="0.2">
      <c r="BP579" s="16"/>
    </row>
    <row r="580" spans="68:68" ht="12.75" x14ac:dyDescent="0.2">
      <c r="BP580" s="16"/>
    </row>
    <row r="581" spans="68:68" ht="12.75" x14ac:dyDescent="0.2">
      <c r="BP581" s="16"/>
    </row>
    <row r="582" spans="68:68" ht="12.75" x14ac:dyDescent="0.2">
      <c r="BP582" s="16"/>
    </row>
    <row r="583" spans="68:68" ht="12.75" x14ac:dyDescent="0.2">
      <c r="BP583" s="16"/>
    </row>
    <row r="584" spans="68:68" ht="12.75" x14ac:dyDescent="0.2">
      <c r="BP584" s="16"/>
    </row>
    <row r="585" spans="68:68" ht="12.75" x14ac:dyDescent="0.2">
      <c r="BP585" s="16"/>
    </row>
    <row r="586" spans="68:68" ht="12.75" x14ac:dyDescent="0.2">
      <c r="BP586" s="16"/>
    </row>
    <row r="587" spans="68:68" ht="12.75" x14ac:dyDescent="0.2">
      <c r="BP587" s="16"/>
    </row>
    <row r="588" spans="68:68" ht="12.75" x14ac:dyDescent="0.2">
      <c r="BP588" s="16"/>
    </row>
    <row r="589" spans="68:68" ht="12.75" x14ac:dyDescent="0.2">
      <c r="BP589" s="16"/>
    </row>
    <row r="590" spans="68:68" ht="12.75" x14ac:dyDescent="0.2">
      <c r="BP590" s="16"/>
    </row>
    <row r="591" spans="68:68" ht="12.75" x14ac:dyDescent="0.2">
      <c r="BP591" s="16"/>
    </row>
    <row r="592" spans="68:68" ht="12.75" x14ac:dyDescent="0.2">
      <c r="BP592" s="16"/>
    </row>
    <row r="593" spans="68:68" ht="12.75" x14ac:dyDescent="0.2">
      <c r="BP593" s="16"/>
    </row>
    <row r="594" spans="68:68" ht="12.75" x14ac:dyDescent="0.2">
      <c r="BP594" s="16"/>
    </row>
    <row r="595" spans="68:68" ht="12.75" x14ac:dyDescent="0.2">
      <c r="BP595" s="16"/>
    </row>
    <row r="596" spans="68:68" ht="12.75" x14ac:dyDescent="0.2">
      <c r="BP596" s="16"/>
    </row>
    <row r="597" spans="68:68" ht="12.75" x14ac:dyDescent="0.2">
      <c r="BP597" s="16"/>
    </row>
    <row r="598" spans="68:68" ht="12.75" x14ac:dyDescent="0.2">
      <c r="BP598" s="16"/>
    </row>
    <row r="599" spans="68:68" ht="12.75" x14ac:dyDescent="0.2">
      <c r="BP599" s="16"/>
    </row>
    <row r="600" spans="68:68" ht="12.75" x14ac:dyDescent="0.2">
      <c r="BP600" s="16"/>
    </row>
    <row r="601" spans="68:68" ht="12.75" x14ac:dyDescent="0.2">
      <c r="BP601" s="16"/>
    </row>
    <row r="602" spans="68:68" ht="12.75" x14ac:dyDescent="0.2">
      <c r="BP602" s="16"/>
    </row>
    <row r="603" spans="68:68" ht="12.75" x14ac:dyDescent="0.2">
      <c r="BP603" s="16"/>
    </row>
    <row r="604" spans="68:68" ht="12.75" x14ac:dyDescent="0.2">
      <c r="BP604" s="16"/>
    </row>
    <row r="605" spans="68:68" ht="12.75" x14ac:dyDescent="0.2">
      <c r="BP605" s="16"/>
    </row>
    <row r="606" spans="68:68" ht="12.75" x14ac:dyDescent="0.2">
      <c r="BP606" s="16"/>
    </row>
    <row r="607" spans="68:68" ht="12.75" x14ac:dyDescent="0.2">
      <c r="BP607" s="16"/>
    </row>
    <row r="608" spans="68:68" ht="12.75" x14ac:dyDescent="0.2">
      <c r="BP608" s="16"/>
    </row>
    <row r="609" spans="68:68" ht="12.75" x14ac:dyDescent="0.2">
      <c r="BP609" s="16"/>
    </row>
    <row r="610" spans="68:68" ht="12.75" x14ac:dyDescent="0.2">
      <c r="BP610" s="16"/>
    </row>
    <row r="611" spans="68:68" ht="12.75" x14ac:dyDescent="0.2">
      <c r="BP611" s="16"/>
    </row>
    <row r="612" spans="68:68" ht="12.75" x14ac:dyDescent="0.2">
      <c r="BP612" s="16"/>
    </row>
    <row r="613" spans="68:68" ht="12.75" x14ac:dyDescent="0.2">
      <c r="BP613" s="16"/>
    </row>
    <row r="614" spans="68:68" ht="12.75" x14ac:dyDescent="0.2">
      <c r="BP614" s="16"/>
    </row>
    <row r="615" spans="68:68" ht="12.75" x14ac:dyDescent="0.2">
      <c r="BP615" s="16"/>
    </row>
    <row r="616" spans="68:68" ht="12.75" x14ac:dyDescent="0.2">
      <c r="BP616" s="16"/>
    </row>
    <row r="617" spans="68:68" ht="12.75" x14ac:dyDescent="0.2">
      <c r="BP617" s="16"/>
    </row>
    <row r="618" spans="68:68" ht="12.75" x14ac:dyDescent="0.2">
      <c r="BP618" s="16"/>
    </row>
    <row r="619" spans="68:68" ht="12.75" x14ac:dyDescent="0.2">
      <c r="BP619" s="16"/>
    </row>
    <row r="620" spans="68:68" ht="12.75" x14ac:dyDescent="0.2">
      <c r="BP620" s="16"/>
    </row>
    <row r="621" spans="68:68" ht="12.75" x14ac:dyDescent="0.2">
      <c r="BP621" s="16"/>
    </row>
    <row r="622" spans="68:68" ht="12.75" x14ac:dyDescent="0.2">
      <c r="BP622" s="16"/>
    </row>
    <row r="623" spans="68:68" ht="12.75" x14ac:dyDescent="0.2">
      <c r="BP623" s="16"/>
    </row>
    <row r="624" spans="68:68" ht="12.75" x14ac:dyDescent="0.2">
      <c r="BP624" s="16"/>
    </row>
    <row r="625" spans="68:68" ht="12.75" x14ac:dyDescent="0.2">
      <c r="BP625" s="16"/>
    </row>
    <row r="626" spans="68:68" ht="12.75" x14ac:dyDescent="0.2">
      <c r="BP626" s="16"/>
    </row>
    <row r="627" spans="68:68" ht="12.75" x14ac:dyDescent="0.2">
      <c r="BP627" s="16"/>
    </row>
    <row r="628" spans="68:68" ht="12.75" x14ac:dyDescent="0.2">
      <c r="BP628" s="16"/>
    </row>
    <row r="629" spans="68:68" ht="12.75" x14ac:dyDescent="0.2">
      <c r="BP629" s="16"/>
    </row>
    <row r="630" spans="68:68" ht="12.75" x14ac:dyDescent="0.2">
      <c r="BP630" s="16"/>
    </row>
    <row r="631" spans="68:68" ht="12.75" x14ac:dyDescent="0.2">
      <c r="BP631" s="16"/>
    </row>
    <row r="632" spans="68:68" ht="12.75" x14ac:dyDescent="0.2">
      <c r="BP632" s="16"/>
    </row>
    <row r="633" spans="68:68" ht="12.75" x14ac:dyDescent="0.2">
      <c r="BP633" s="16"/>
    </row>
    <row r="634" spans="68:68" ht="12.75" x14ac:dyDescent="0.2">
      <c r="BP634" s="16"/>
    </row>
    <row r="635" spans="68:68" ht="12.75" x14ac:dyDescent="0.2">
      <c r="BP635" s="16"/>
    </row>
    <row r="636" spans="68:68" ht="12.75" x14ac:dyDescent="0.2">
      <c r="BP636" s="16"/>
    </row>
    <row r="637" spans="68:68" ht="12.75" x14ac:dyDescent="0.2">
      <c r="BP637" s="16"/>
    </row>
    <row r="638" spans="68:68" ht="12.75" x14ac:dyDescent="0.2">
      <c r="BP638" s="16"/>
    </row>
    <row r="639" spans="68:68" ht="12.75" x14ac:dyDescent="0.2">
      <c r="BP639" s="16"/>
    </row>
    <row r="640" spans="68:68" ht="12.75" x14ac:dyDescent="0.2">
      <c r="BP640" s="16"/>
    </row>
    <row r="641" spans="68:68" ht="12.75" x14ac:dyDescent="0.2">
      <c r="BP641" s="16"/>
    </row>
    <row r="642" spans="68:68" ht="12.75" x14ac:dyDescent="0.2">
      <c r="BP642" s="16"/>
    </row>
    <row r="643" spans="68:68" ht="12.75" x14ac:dyDescent="0.2">
      <c r="BP643" s="16"/>
    </row>
    <row r="644" spans="68:68" ht="12.75" x14ac:dyDescent="0.2">
      <c r="BP644" s="16"/>
    </row>
    <row r="645" spans="68:68" ht="12.75" x14ac:dyDescent="0.2">
      <c r="BP645" s="16"/>
    </row>
    <row r="646" spans="68:68" ht="12.75" x14ac:dyDescent="0.2">
      <c r="BP646" s="16"/>
    </row>
    <row r="647" spans="68:68" ht="12.75" x14ac:dyDescent="0.2">
      <c r="BP647" s="16"/>
    </row>
    <row r="648" spans="68:68" ht="12.75" x14ac:dyDescent="0.2">
      <c r="BP648" s="16"/>
    </row>
    <row r="649" spans="68:68" ht="12.75" x14ac:dyDescent="0.2">
      <c r="BP649" s="16"/>
    </row>
    <row r="650" spans="68:68" ht="12.75" x14ac:dyDescent="0.2">
      <c r="BP650" s="16"/>
    </row>
    <row r="651" spans="68:68" ht="12.75" x14ac:dyDescent="0.2">
      <c r="BP651" s="16"/>
    </row>
    <row r="652" spans="68:68" ht="12.75" x14ac:dyDescent="0.2">
      <c r="BP652" s="16"/>
    </row>
    <row r="653" spans="68:68" ht="12.75" x14ac:dyDescent="0.2">
      <c r="BP653" s="16"/>
    </row>
    <row r="654" spans="68:68" ht="12.75" x14ac:dyDescent="0.2">
      <c r="BP654" s="16"/>
    </row>
    <row r="655" spans="68:68" ht="12.75" x14ac:dyDescent="0.2">
      <c r="BP655" s="16"/>
    </row>
    <row r="656" spans="68:68" ht="12.75" x14ac:dyDescent="0.2">
      <c r="BP656" s="16"/>
    </row>
    <row r="657" spans="68:68" ht="12.75" x14ac:dyDescent="0.2">
      <c r="BP657" s="16"/>
    </row>
    <row r="658" spans="68:68" ht="12.75" x14ac:dyDescent="0.2">
      <c r="BP658" s="16"/>
    </row>
    <row r="659" spans="68:68" ht="12.75" x14ac:dyDescent="0.2">
      <c r="BP659" s="16"/>
    </row>
    <row r="660" spans="68:68" ht="12.75" x14ac:dyDescent="0.2">
      <c r="BP660" s="16"/>
    </row>
    <row r="661" spans="68:68" ht="12.75" x14ac:dyDescent="0.2">
      <c r="BP661" s="16"/>
    </row>
    <row r="662" spans="68:68" ht="12.75" x14ac:dyDescent="0.2">
      <c r="BP662" s="16"/>
    </row>
    <row r="663" spans="68:68" ht="12.75" x14ac:dyDescent="0.2">
      <c r="BP663" s="16"/>
    </row>
    <row r="664" spans="68:68" ht="12.75" x14ac:dyDescent="0.2">
      <c r="BP664" s="16"/>
    </row>
    <row r="665" spans="68:68" ht="12.75" x14ac:dyDescent="0.2">
      <c r="BP665" s="16"/>
    </row>
    <row r="666" spans="68:68" ht="12.75" x14ac:dyDescent="0.2">
      <c r="BP666" s="16"/>
    </row>
    <row r="667" spans="68:68" ht="12.75" x14ac:dyDescent="0.2">
      <c r="BP667" s="16"/>
    </row>
    <row r="668" spans="68:68" ht="12.75" x14ac:dyDescent="0.2">
      <c r="BP668" s="16"/>
    </row>
    <row r="669" spans="68:68" ht="12.75" x14ac:dyDescent="0.2">
      <c r="BP669" s="16"/>
    </row>
    <row r="670" spans="68:68" ht="12.75" x14ac:dyDescent="0.2">
      <c r="BP670" s="16"/>
    </row>
    <row r="671" spans="68:68" ht="12.75" x14ac:dyDescent="0.2">
      <c r="BP671" s="16"/>
    </row>
    <row r="672" spans="68:68" ht="12.75" x14ac:dyDescent="0.2">
      <c r="BP672" s="16"/>
    </row>
    <row r="673" spans="68:68" ht="12.75" x14ac:dyDescent="0.2">
      <c r="BP673" s="16"/>
    </row>
    <row r="674" spans="68:68" ht="12.75" x14ac:dyDescent="0.2">
      <c r="BP674" s="16"/>
    </row>
    <row r="675" spans="68:68" ht="12.75" x14ac:dyDescent="0.2">
      <c r="BP675" s="16"/>
    </row>
    <row r="676" spans="68:68" ht="12.75" x14ac:dyDescent="0.2">
      <c r="BP676" s="16"/>
    </row>
    <row r="677" spans="68:68" ht="12.75" x14ac:dyDescent="0.2">
      <c r="BP677" s="16"/>
    </row>
    <row r="678" spans="68:68" ht="12.75" x14ac:dyDescent="0.2">
      <c r="BP678" s="16"/>
    </row>
    <row r="679" spans="68:68" ht="12.75" x14ac:dyDescent="0.2">
      <c r="BP679" s="16"/>
    </row>
    <row r="680" spans="68:68" ht="12.75" x14ac:dyDescent="0.2">
      <c r="BP680" s="16"/>
    </row>
    <row r="681" spans="68:68" ht="12.75" x14ac:dyDescent="0.2">
      <c r="BP681" s="16"/>
    </row>
    <row r="682" spans="68:68" ht="12.75" x14ac:dyDescent="0.2">
      <c r="BP682" s="16"/>
    </row>
    <row r="683" spans="68:68" ht="12.75" x14ac:dyDescent="0.2">
      <c r="BP683" s="16"/>
    </row>
    <row r="684" spans="68:68" ht="12.75" x14ac:dyDescent="0.2">
      <c r="BP684" s="16"/>
    </row>
    <row r="685" spans="68:68" ht="12.75" x14ac:dyDescent="0.2">
      <c r="BP685" s="16"/>
    </row>
    <row r="686" spans="68:68" ht="12.75" x14ac:dyDescent="0.2">
      <c r="BP686" s="16"/>
    </row>
    <row r="687" spans="68:68" ht="12.75" x14ac:dyDescent="0.2">
      <c r="BP687" s="16"/>
    </row>
    <row r="688" spans="68:68" ht="12.75" x14ac:dyDescent="0.2">
      <c r="BP688" s="16"/>
    </row>
    <row r="689" spans="68:68" ht="12.75" x14ac:dyDescent="0.2">
      <c r="BP689" s="16"/>
    </row>
    <row r="690" spans="68:68" ht="12.75" x14ac:dyDescent="0.2">
      <c r="BP690" s="16"/>
    </row>
    <row r="691" spans="68:68" ht="12.75" x14ac:dyDescent="0.2">
      <c r="BP691" s="16"/>
    </row>
    <row r="692" spans="68:68" ht="12.75" x14ac:dyDescent="0.2">
      <c r="BP692" s="16"/>
    </row>
    <row r="693" spans="68:68" ht="12.75" x14ac:dyDescent="0.2">
      <c r="BP693" s="16"/>
    </row>
    <row r="694" spans="68:68" ht="12.75" x14ac:dyDescent="0.2">
      <c r="BP694" s="16"/>
    </row>
    <row r="695" spans="68:68" ht="12.75" x14ac:dyDescent="0.2">
      <c r="BP695" s="16"/>
    </row>
    <row r="696" spans="68:68" ht="12.75" x14ac:dyDescent="0.2">
      <c r="BP696" s="16"/>
    </row>
    <row r="697" spans="68:68" ht="12.75" x14ac:dyDescent="0.2">
      <c r="BP697" s="16"/>
    </row>
    <row r="698" spans="68:68" ht="12.75" x14ac:dyDescent="0.2">
      <c r="BP698" s="16"/>
    </row>
    <row r="699" spans="68:68" ht="12.75" x14ac:dyDescent="0.2">
      <c r="BP699" s="16"/>
    </row>
    <row r="700" spans="68:68" ht="12.75" x14ac:dyDescent="0.2">
      <c r="BP700" s="16"/>
    </row>
    <row r="701" spans="68:68" ht="12.75" x14ac:dyDescent="0.2">
      <c r="BP701" s="16"/>
    </row>
    <row r="702" spans="68:68" ht="12.75" x14ac:dyDescent="0.2">
      <c r="BP702" s="16"/>
    </row>
    <row r="703" spans="68:68" ht="12.75" x14ac:dyDescent="0.2">
      <c r="BP703" s="16"/>
    </row>
    <row r="704" spans="68:68" ht="12.75" x14ac:dyDescent="0.2">
      <c r="BP704" s="16"/>
    </row>
    <row r="705" spans="68:68" ht="12.75" x14ac:dyDescent="0.2">
      <c r="BP705" s="16"/>
    </row>
    <row r="706" spans="68:68" ht="12.75" x14ac:dyDescent="0.2">
      <c r="BP706" s="16"/>
    </row>
    <row r="707" spans="68:68" ht="12.75" x14ac:dyDescent="0.2">
      <c r="BP707" s="16"/>
    </row>
    <row r="708" spans="68:68" ht="12.75" x14ac:dyDescent="0.2">
      <c r="BP708" s="16"/>
    </row>
    <row r="709" spans="68:68" ht="12.75" x14ac:dyDescent="0.2">
      <c r="BP709" s="16"/>
    </row>
    <row r="710" spans="68:68" ht="12.75" x14ac:dyDescent="0.2">
      <c r="BP710" s="16"/>
    </row>
    <row r="711" spans="68:68" ht="12.75" x14ac:dyDescent="0.2">
      <c r="BP711" s="16"/>
    </row>
    <row r="712" spans="68:68" ht="12.75" x14ac:dyDescent="0.2">
      <c r="BP712" s="16"/>
    </row>
    <row r="713" spans="68:68" ht="12.75" x14ac:dyDescent="0.2">
      <c r="BP713" s="16"/>
    </row>
    <row r="714" spans="68:68" ht="12.75" x14ac:dyDescent="0.2">
      <c r="BP714" s="16"/>
    </row>
    <row r="715" spans="68:68" ht="12.75" x14ac:dyDescent="0.2">
      <c r="BP715" s="16"/>
    </row>
    <row r="716" spans="68:68" ht="12.75" x14ac:dyDescent="0.2">
      <c r="BP716" s="16"/>
    </row>
    <row r="717" spans="68:68" ht="12.75" x14ac:dyDescent="0.2">
      <c r="BP717" s="16"/>
    </row>
    <row r="718" spans="68:68" ht="12.75" x14ac:dyDescent="0.2">
      <c r="BP718" s="16"/>
    </row>
    <row r="719" spans="68:68" ht="12.75" x14ac:dyDescent="0.2">
      <c r="BP719" s="16"/>
    </row>
    <row r="720" spans="68:68" ht="12.75" x14ac:dyDescent="0.2">
      <c r="BP720" s="16"/>
    </row>
    <row r="721" spans="68:68" ht="12.75" x14ac:dyDescent="0.2">
      <c r="BP721" s="16"/>
    </row>
    <row r="722" spans="68:68" ht="12.75" x14ac:dyDescent="0.2">
      <c r="BP722" s="16"/>
    </row>
    <row r="723" spans="68:68" ht="12.75" x14ac:dyDescent="0.2">
      <c r="BP723" s="16"/>
    </row>
    <row r="724" spans="68:68" ht="12.75" x14ac:dyDescent="0.2">
      <c r="BP724" s="16"/>
    </row>
    <row r="725" spans="68:68" ht="12.75" x14ac:dyDescent="0.2">
      <c r="BP725" s="16"/>
    </row>
    <row r="726" spans="68:68" ht="12.75" x14ac:dyDescent="0.2">
      <c r="BP726" s="16"/>
    </row>
    <row r="727" spans="68:68" ht="12.75" x14ac:dyDescent="0.2">
      <c r="BP727" s="16"/>
    </row>
    <row r="728" spans="68:68" ht="12.75" x14ac:dyDescent="0.2">
      <c r="BP728" s="16"/>
    </row>
    <row r="729" spans="68:68" ht="12.75" x14ac:dyDescent="0.2">
      <c r="BP729" s="16"/>
    </row>
    <row r="730" spans="68:68" ht="12.75" x14ac:dyDescent="0.2">
      <c r="BP730" s="16"/>
    </row>
    <row r="731" spans="68:68" ht="12.75" x14ac:dyDescent="0.2">
      <c r="BP731" s="16"/>
    </row>
    <row r="732" spans="68:68" ht="12.75" x14ac:dyDescent="0.2">
      <c r="BP732" s="16"/>
    </row>
    <row r="733" spans="68:68" ht="12.75" x14ac:dyDescent="0.2">
      <c r="BP733" s="16"/>
    </row>
    <row r="734" spans="68:68" ht="12.75" x14ac:dyDescent="0.2">
      <c r="BP734" s="16"/>
    </row>
    <row r="735" spans="68:68" ht="12.75" x14ac:dyDescent="0.2">
      <c r="BP735" s="16"/>
    </row>
    <row r="736" spans="68:68" ht="12.75" x14ac:dyDescent="0.2">
      <c r="BP736" s="16"/>
    </row>
    <row r="737" spans="68:68" ht="12.75" x14ac:dyDescent="0.2">
      <c r="BP737" s="16"/>
    </row>
    <row r="738" spans="68:68" ht="12.75" x14ac:dyDescent="0.2">
      <c r="BP738" s="16"/>
    </row>
    <row r="739" spans="68:68" ht="12.75" x14ac:dyDescent="0.2">
      <c r="BP739" s="16"/>
    </row>
    <row r="740" spans="68:68" ht="12.75" x14ac:dyDescent="0.2">
      <c r="BP740" s="16"/>
    </row>
    <row r="741" spans="68:68" ht="12.75" x14ac:dyDescent="0.2">
      <c r="BP741" s="16"/>
    </row>
    <row r="742" spans="68:68" ht="12.75" x14ac:dyDescent="0.2">
      <c r="BP742" s="16"/>
    </row>
    <row r="743" spans="68:68" ht="12.75" x14ac:dyDescent="0.2">
      <c r="BP743" s="16"/>
    </row>
    <row r="744" spans="68:68" ht="12.75" x14ac:dyDescent="0.2">
      <c r="BP744" s="16"/>
    </row>
    <row r="745" spans="68:68" ht="12.75" x14ac:dyDescent="0.2">
      <c r="BP745" s="16"/>
    </row>
    <row r="746" spans="68:68" ht="12.75" x14ac:dyDescent="0.2">
      <c r="BP746" s="16"/>
    </row>
    <row r="747" spans="68:68" ht="12.75" x14ac:dyDescent="0.2">
      <c r="BP747" s="16"/>
    </row>
    <row r="748" spans="68:68" ht="12.75" x14ac:dyDescent="0.2">
      <c r="BP748" s="16"/>
    </row>
    <row r="749" spans="68:68" ht="12.75" x14ac:dyDescent="0.2">
      <c r="BP749" s="16"/>
    </row>
    <row r="750" spans="68:68" ht="12.75" x14ac:dyDescent="0.2">
      <c r="BP750" s="16"/>
    </row>
    <row r="751" spans="68:68" ht="12.75" x14ac:dyDescent="0.2">
      <c r="BP751" s="16"/>
    </row>
    <row r="752" spans="68:68" ht="12.75" x14ac:dyDescent="0.2">
      <c r="BP752" s="16"/>
    </row>
    <row r="753" spans="68:68" ht="12.75" x14ac:dyDescent="0.2">
      <c r="BP753" s="16"/>
    </row>
    <row r="754" spans="68:68" ht="12.75" x14ac:dyDescent="0.2">
      <c r="BP754" s="16"/>
    </row>
    <row r="755" spans="68:68" ht="12.75" x14ac:dyDescent="0.2">
      <c r="BP755" s="16"/>
    </row>
    <row r="756" spans="68:68" ht="12.75" x14ac:dyDescent="0.2">
      <c r="BP756" s="16"/>
    </row>
    <row r="757" spans="68:68" ht="12.75" x14ac:dyDescent="0.2">
      <c r="BP757" s="16"/>
    </row>
    <row r="758" spans="68:68" ht="12.75" x14ac:dyDescent="0.2">
      <c r="BP758" s="16"/>
    </row>
    <row r="759" spans="68:68" ht="12.75" x14ac:dyDescent="0.2">
      <c r="BP759" s="16"/>
    </row>
    <row r="760" spans="68:68" ht="12.75" x14ac:dyDescent="0.2">
      <c r="BP760" s="16"/>
    </row>
    <row r="761" spans="68:68" ht="12.75" x14ac:dyDescent="0.2">
      <c r="BP761" s="16"/>
    </row>
    <row r="762" spans="68:68" ht="12.75" x14ac:dyDescent="0.2">
      <c r="BP762" s="16"/>
    </row>
    <row r="763" spans="68:68" ht="12.75" x14ac:dyDescent="0.2">
      <c r="BP763" s="16"/>
    </row>
    <row r="764" spans="68:68" ht="12.75" x14ac:dyDescent="0.2">
      <c r="BP764" s="16"/>
    </row>
    <row r="765" spans="68:68" ht="12.75" x14ac:dyDescent="0.2">
      <c r="BP765" s="16"/>
    </row>
    <row r="766" spans="68:68" ht="12.75" x14ac:dyDescent="0.2">
      <c r="BP766" s="16"/>
    </row>
    <row r="767" spans="68:68" ht="12.75" x14ac:dyDescent="0.2">
      <c r="BP767" s="16"/>
    </row>
    <row r="768" spans="68:68" ht="12.75" x14ac:dyDescent="0.2">
      <c r="BP768" s="16"/>
    </row>
    <row r="769" spans="68:68" ht="12.75" x14ac:dyDescent="0.2">
      <c r="BP769" s="16"/>
    </row>
    <row r="770" spans="68:68" ht="12.75" x14ac:dyDescent="0.2">
      <c r="BP770" s="16"/>
    </row>
    <row r="771" spans="68:68" ht="12.75" x14ac:dyDescent="0.2">
      <c r="BP771" s="16"/>
    </row>
    <row r="772" spans="68:68" ht="12.75" x14ac:dyDescent="0.2">
      <c r="BP772" s="16"/>
    </row>
    <row r="773" spans="68:68" ht="12.75" x14ac:dyDescent="0.2">
      <c r="BP773" s="16"/>
    </row>
    <row r="774" spans="68:68" ht="12.75" x14ac:dyDescent="0.2">
      <c r="BP774" s="16"/>
    </row>
    <row r="775" spans="68:68" ht="12.75" x14ac:dyDescent="0.2">
      <c r="BP775" s="16"/>
    </row>
    <row r="776" spans="68:68" ht="12.75" x14ac:dyDescent="0.2">
      <c r="BP776" s="16"/>
    </row>
    <row r="777" spans="68:68" ht="12.75" x14ac:dyDescent="0.2">
      <c r="BP777" s="16"/>
    </row>
    <row r="778" spans="68:68" ht="12.75" x14ac:dyDescent="0.2">
      <c r="BP778" s="16"/>
    </row>
    <row r="779" spans="68:68" ht="12.75" x14ac:dyDescent="0.2">
      <c r="BP779" s="16"/>
    </row>
    <row r="780" spans="68:68" ht="12.75" x14ac:dyDescent="0.2">
      <c r="BP780" s="16"/>
    </row>
    <row r="781" spans="68:68" ht="12.75" x14ac:dyDescent="0.2">
      <c r="BP781" s="16"/>
    </row>
    <row r="782" spans="68:68" ht="12.75" x14ac:dyDescent="0.2">
      <c r="BP782" s="16"/>
    </row>
    <row r="783" spans="68:68" ht="12.75" x14ac:dyDescent="0.2">
      <c r="BP783" s="16"/>
    </row>
    <row r="784" spans="68:68" ht="12.75" x14ac:dyDescent="0.2">
      <c r="BP784" s="16"/>
    </row>
    <row r="785" spans="68:68" ht="12.75" x14ac:dyDescent="0.2">
      <c r="BP785" s="16"/>
    </row>
    <row r="786" spans="68:68" ht="12.75" x14ac:dyDescent="0.2">
      <c r="BP786" s="16"/>
    </row>
    <row r="787" spans="68:68" ht="12.75" x14ac:dyDescent="0.2">
      <c r="BP787" s="16"/>
    </row>
    <row r="788" spans="68:68" ht="12.75" x14ac:dyDescent="0.2">
      <c r="BP788" s="16"/>
    </row>
    <row r="789" spans="68:68" ht="12.75" x14ac:dyDescent="0.2">
      <c r="BP789" s="16"/>
    </row>
    <row r="790" spans="68:68" ht="12.75" x14ac:dyDescent="0.2">
      <c r="BP790" s="16"/>
    </row>
    <row r="791" spans="68:68" ht="12.75" x14ac:dyDescent="0.2">
      <c r="BP791" s="16"/>
    </row>
    <row r="792" spans="68:68" ht="12.75" x14ac:dyDescent="0.2">
      <c r="BP792" s="16"/>
    </row>
    <row r="793" spans="68:68" ht="12.75" x14ac:dyDescent="0.2">
      <c r="BP793" s="16"/>
    </row>
    <row r="794" spans="68:68" ht="12.75" x14ac:dyDescent="0.2">
      <c r="BP794" s="16"/>
    </row>
    <row r="795" spans="68:68" ht="12.75" x14ac:dyDescent="0.2">
      <c r="BP795" s="16"/>
    </row>
    <row r="796" spans="68:68" ht="12.75" x14ac:dyDescent="0.2">
      <c r="BP796" s="16"/>
    </row>
    <row r="797" spans="68:68" ht="12.75" x14ac:dyDescent="0.2">
      <c r="BP797" s="16"/>
    </row>
    <row r="798" spans="68:68" ht="12.75" x14ac:dyDescent="0.2">
      <c r="BP798" s="16"/>
    </row>
    <row r="799" spans="68:68" ht="12.75" x14ac:dyDescent="0.2">
      <c r="BP799" s="16"/>
    </row>
    <row r="800" spans="68:68" ht="12.75" x14ac:dyDescent="0.2">
      <c r="BP800" s="16"/>
    </row>
    <row r="801" spans="68:68" ht="12.75" x14ac:dyDescent="0.2">
      <c r="BP801" s="16"/>
    </row>
    <row r="802" spans="68:68" ht="12.75" x14ac:dyDescent="0.2">
      <c r="BP802" s="16"/>
    </row>
    <row r="803" spans="68:68" ht="12.75" x14ac:dyDescent="0.2">
      <c r="BP803" s="16"/>
    </row>
    <row r="804" spans="68:68" ht="12.75" x14ac:dyDescent="0.2">
      <c r="BP804" s="16"/>
    </row>
    <row r="805" spans="68:68" ht="12.75" x14ac:dyDescent="0.2">
      <c r="BP805" s="16"/>
    </row>
    <row r="806" spans="68:68" ht="12.75" x14ac:dyDescent="0.2">
      <c r="BP806" s="16"/>
    </row>
    <row r="807" spans="68:68" ht="12.75" x14ac:dyDescent="0.2">
      <c r="BP807" s="16"/>
    </row>
    <row r="808" spans="68:68" ht="12.75" x14ac:dyDescent="0.2">
      <c r="BP808" s="16"/>
    </row>
    <row r="809" spans="68:68" ht="12.75" x14ac:dyDescent="0.2">
      <c r="BP809" s="16"/>
    </row>
    <row r="810" spans="68:68" ht="12.75" x14ac:dyDescent="0.2">
      <c r="BP810" s="16"/>
    </row>
    <row r="811" spans="68:68" ht="12.75" x14ac:dyDescent="0.2">
      <c r="BP811" s="16"/>
    </row>
    <row r="812" spans="68:68" ht="12.75" x14ac:dyDescent="0.2">
      <c r="BP812" s="16"/>
    </row>
    <row r="813" spans="68:68" ht="12.75" x14ac:dyDescent="0.2">
      <c r="BP813" s="16"/>
    </row>
    <row r="814" spans="68:68" ht="12.75" x14ac:dyDescent="0.2">
      <c r="BP814" s="16"/>
    </row>
    <row r="815" spans="68:68" ht="12.75" x14ac:dyDescent="0.2">
      <c r="BP815" s="16"/>
    </row>
    <row r="816" spans="68:68" ht="12.75" x14ac:dyDescent="0.2">
      <c r="BP816" s="16"/>
    </row>
    <row r="817" spans="68:68" ht="12.75" x14ac:dyDescent="0.2">
      <c r="BP817" s="16"/>
    </row>
    <row r="818" spans="68:68" ht="12.75" x14ac:dyDescent="0.2">
      <c r="BP818" s="16"/>
    </row>
    <row r="819" spans="68:68" ht="12.75" x14ac:dyDescent="0.2">
      <c r="BP819" s="16"/>
    </row>
    <row r="820" spans="68:68" ht="12.75" x14ac:dyDescent="0.2">
      <c r="BP820" s="16"/>
    </row>
    <row r="821" spans="68:68" ht="12.75" x14ac:dyDescent="0.2">
      <c r="BP821" s="16"/>
    </row>
    <row r="822" spans="68:68" ht="12.75" x14ac:dyDescent="0.2">
      <c r="BP822" s="16"/>
    </row>
    <row r="823" spans="68:68" ht="12.75" x14ac:dyDescent="0.2">
      <c r="BP823" s="16"/>
    </row>
    <row r="824" spans="68:68" ht="12.75" x14ac:dyDescent="0.2">
      <c r="BP824" s="16"/>
    </row>
    <row r="825" spans="68:68" ht="12.75" x14ac:dyDescent="0.2">
      <c r="BP825" s="16"/>
    </row>
    <row r="826" spans="68:68" ht="12.75" x14ac:dyDescent="0.2">
      <c r="BP826" s="16"/>
    </row>
    <row r="827" spans="68:68" ht="12.75" x14ac:dyDescent="0.2">
      <c r="BP827" s="16"/>
    </row>
    <row r="828" spans="68:68" ht="12.75" x14ac:dyDescent="0.2">
      <c r="BP828" s="16"/>
    </row>
    <row r="829" spans="68:68" ht="12.75" x14ac:dyDescent="0.2">
      <c r="BP829" s="16"/>
    </row>
    <row r="830" spans="68:68" ht="12.75" x14ac:dyDescent="0.2">
      <c r="BP830" s="16"/>
    </row>
    <row r="831" spans="68:68" ht="12.75" x14ac:dyDescent="0.2">
      <c r="BP831" s="16"/>
    </row>
    <row r="832" spans="68:68" ht="12.75" x14ac:dyDescent="0.2">
      <c r="BP832" s="16"/>
    </row>
    <row r="833" spans="68:68" ht="12.75" x14ac:dyDescent="0.2">
      <c r="BP833" s="16"/>
    </row>
    <row r="834" spans="68:68" ht="12.75" x14ac:dyDescent="0.2">
      <c r="BP834" s="16"/>
    </row>
    <row r="835" spans="68:68" ht="12.75" x14ac:dyDescent="0.2">
      <c r="BP835" s="16"/>
    </row>
    <row r="836" spans="68:68" ht="12.75" x14ac:dyDescent="0.2">
      <c r="BP836" s="16"/>
    </row>
    <row r="837" spans="68:68" ht="12.75" x14ac:dyDescent="0.2">
      <c r="BP837" s="16"/>
    </row>
    <row r="838" spans="68:68" ht="12.75" x14ac:dyDescent="0.2">
      <c r="BP838" s="16"/>
    </row>
    <row r="839" spans="68:68" ht="12.75" x14ac:dyDescent="0.2">
      <c r="BP839" s="16"/>
    </row>
    <row r="840" spans="68:68" ht="12.75" x14ac:dyDescent="0.2">
      <c r="BP840" s="16"/>
    </row>
    <row r="841" spans="68:68" ht="12.75" x14ac:dyDescent="0.2">
      <c r="BP841" s="16"/>
    </row>
    <row r="842" spans="68:68" ht="12.75" x14ac:dyDescent="0.2">
      <c r="BP842" s="16"/>
    </row>
    <row r="843" spans="68:68" ht="12.75" x14ac:dyDescent="0.2">
      <c r="BP843" s="16"/>
    </row>
    <row r="844" spans="68:68" ht="12.75" x14ac:dyDescent="0.2">
      <c r="BP844" s="16"/>
    </row>
    <row r="845" spans="68:68" ht="12.75" x14ac:dyDescent="0.2">
      <c r="BP845" s="16"/>
    </row>
    <row r="846" spans="68:68" ht="12.75" x14ac:dyDescent="0.2">
      <c r="BP846" s="16"/>
    </row>
    <row r="847" spans="68:68" ht="12.75" x14ac:dyDescent="0.2">
      <c r="BP847" s="16"/>
    </row>
    <row r="848" spans="68:68" ht="12.75" x14ac:dyDescent="0.2">
      <c r="BP848" s="16"/>
    </row>
    <row r="849" spans="68:68" ht="12.75" x14ac:dyDescent="0.2">
      <c r="BP849" s="16"/>
    </row>
    <row r="850" spans="68:68" ht="12.75" x14ac:dyDescent="0.2">
      <c r="BP850" s="16"/>
    </row>
    <row r="851" spans="68:68" ht="12.75" x14ac:dyDescent="0.2">
      <c r="BP851" s="16"/>
    </row>
    <row r="852" spans="68:68" ht="12.75" x14ac:dyDescent="0.2">
      <c r="BP852" s="16"/>
    </row>
    <row r="853" spans="68:68" ht="12.75" x14ac:dyDescent="0.2">
      <c r="BP853" s="16"/>
    </row>
    <row r="854" spans="68:68" ht="12.75" x14ac:dyDescent="0.2">
      <c r="BP854" s="16"/>
    </row>
    <row r="855" spans="68:68" ht="12.75" x14ac:dyDescent="0.2">
      <c r="BP855" s="16"/>
    </row>
    <row r="856" spans="68:68" ht="12.75" x14ac:dyDescent="0.2">
      <c r="BP856" s="16"/>
    </row>
    <row r="857" spans="68:68" ht="12.75" x14ac:dyDescent="0.2">
      <c r="BP857" s="16"/>
    </row>
    <row r="858" spans="68:68" ht="12.75" x14ac:dyDescent="0.2">
      <c r="BP858" s="16"/>
    </row>
    <row r="859" spans="68:68" ht="12.75" x14ac:dyDescent="0.2">
      <c r="BP859" s="16"/>
    </row>
    <row r="860" spans="68:68" ht="12.75" x14ac:dyDescent="0.2">
      <c r="BP860" s="16"/>
    </row>
    <row r="861" spans="68:68" ht="12.75" x14ac:dyDescent="0.2">
      <c r="BP861" s="16"/>
    </row>
    <row r="862" spans="68:68" ht="12.75" x14ac:dyDescent="0.2">
      <c r="BP862" s="16"/>
    </row>
    <row r="863" spans="68:68" ht="12.75" x14ac:dyDescent="0.2">
      <c r="BP863" s="16"/>
    </row>
    <row r="864" spans="68:68" ht="12.75" x14ac:dyDescent="0.2">
      <c r="BP864" s="16"/>
    </row>
    <row r="865" spans="68:68" ht="12.75" x14ac:dyDescent="0.2">
      <c r="BP865" s="16"/>
    </row>
    <row r="866" spans="68:68" ht="12.75" x14ac:dyDescent="0.2">
      <c r="BP866" s="16"/>
    </row>
    <row r="867" spans="68:68" ht="12.75" x14ac:dyDescent="0.2">
      <c r="BP867" s="16"/>
    </row>
    <row r="868" spans="68:68" ht="12.75" x14ac:dyDescent="0.2">
      <c r="BP868" s="16"/>
    </row>
    <row r="869" spans="68:68" ht="12.75" x14ac:dyDescent="0.2">
      <c r="BP869" s="16"/>
    </row>
    <row r="870" spans="68:68" ht="12.75" x14ac:dyDescent="0.2">
      <c r="BP870" s="16"/>
    </row>
    <row r="871" spans="68:68" ht="12.75" x14ac:dyDescent="0.2">
      <c r="BP871" s="16"/>
    </row>
    <row r="872" spans="68:68" ht="12.75" x14ac:dyDescent="0.2">
      <c r="BP872" s="16"/>
    </row>
    <row r="873" spans="68:68" ht="12.75" x14ac:dyDescent="0.2">
      <c r="BP873" s="16"/>
    </row>
    <row r="874" spans="68:68" ht="12.75" x14ac:dyDescent="0.2">
      <c r="BP874" s="16"/>
    </row>
    <row r="875" spans="68:68" ht="12.75" x14ac:dyDescent="0.2">
      <c r="BP875" s="16"/>
    </row>
    <row r="876" spans="68:68" ht="12.75" x14ac:dyDescent="0.2">
      <c r="BP876" s="16"/>
    </row>
    <row r="877" spans="68:68" ht="12.75" x14ac:dyDescent="0.2">
      <c r="BP877" s="16"/>
    </row>
    <row r="878" spans="68:68" ht="12.75" x14ac:dyDescent="0.2">
      <c r="BP878" s="16"/>
    </row>
    <row r="879" spans="68:68" ht="12.75" x14ac:dyDescent="0.2">
      <c r="BP879" s="16"/>
    </row>
    <row r="880" spans="68:68" ht="12.75" x14ac:dyDescent="0.2">
      <c r="BP880" s="16"/>
    </row>
    <row r="881" spans="68:68" ht="12.75" x14ac:dyDescent="0.2">
      <c r="BP881" s="16"/>
    </row>
    <row r="882" spans="68:68" ht="12.75" x14ac:dyDescent="0.2">
      <c r="BP882" s="16"/>
    </row>
    <row r="883" spans="68:68" ht="12.75" x14ac:dyDescent="0.2">
      <c r="BP883" s="16"/>
    </row>
    <row r="884" spans="68:68" ht="12.75" x14ac:dyDescent="0.2">
      <c r="BP884" s="16"/>
    </row>
    <row r="885" spans="68:68" ht="12.75" x14ac:dyDescent="0.2">
      <c r="BP885" s="16"/>
    </row>
    <row r="886" spans="68:68" ht="12.75" x14ac:dyDescent="0.2">
      <c r="BP886" s="16"/>
    </row>
    <row r="887" spans="68:68" ht="12.75" x14ac:dyDescent="0.2">
      <c r="BP887" s="16"/>
    </row>
    <row r="888" spans="68:68" ht="12.75" x14ac:dyDescent="0.2">
      <c r="BP888" s="16"/>
    </row>
    <row r="889" spans="68:68" ht="12.75" x14ac:dyDescent="0.2">
      <c r="BP889" s="16"/>
    </row>
    <row r="890" spans="68:68" ht="12.75" x14ac:dyDescent="0.2">
      <c r="BP890" s="16"/>
    </row>
    <row r="891" spans="68:68" ht="12.75" x14ac:dyDescent="0.2">
      <c r="BP891" s="16"/>
    </row>
    <row r="892" spans="68:68" ht="12.75" x14ac:dyDescent="0.2">
      <c r="BP892" s="16"/>
    </row>
    <row r="893" spans="68:68" ht="12.75" x14ac:dyDescent="0.2">
      <c r="BP893" s="16"/>
    </row>
    <row r="894" spans="68:68" ht="12.75" x14ac:dyDescent="0.2">
      <c r="BP894" s="16"/>
    </row>
    <row r="895" spans="68:68" ht="12.75" x14ac:dyDescent="0.2">
      <c r="BP895" s="16"/>
    </row>
    <row r="896" spans="68:68" ht="12.75" x14ac:dyDescent="0.2">
      <c r="BP896" s="16"/>
    </row>
    <row r="897" spans="68:68" ht="12.75" x14ac:dyDescent="0.2">
      <c r="BP897" s="16"/>
    </row>
    <row r="898" spans="68:68" ht="12.75" x14ac:dyDescent="0.2">
      <c r="BP898" s="16"/>
    </row>
    <row r="899" spans="68:68" ht="12.75" x14ac:dyDescent="0.2">
      <c r="BP899" s="16"/>
    </row>
    <row r="900" spans="68:68" ht="12.75" x14ac:dyDescent="0.2">
      <c r="BP900" s="16"/>
    </row>
    <row r="901" spans="68:68" ht="12.75" x14ac:dyDescent="0.2">
      <c r="BP901" s="16"/>
    </row>
    <row r="902" spans="68:68" ht="12.75" x14ac:dyDescent="0.2">
      <c r="BP902" s="16"/>
    </row>
    <row r="903" spans="68:68" ht="12.75" x14ac:dyDescent="0.2">
      <c r="BP903" s="16"/>
    </row>
    <row r="904" spans="68:68" ht="12.75" x14ac:dyDescent="0.2">
      <c r="BP904" s="16"/>
    </row>
    <row r="905" spans="68:68" ht="12.75" x14ac:dyDescent="0.2">
      <c r="BP905" s="16"/>
    </row>
    <row r="906" spans="68:68" ht="12.75" x14ac:dyDescent="0.2">
      <c r="BP906" s="16"/>
    </row>
    <row r="907" spans="68:68" ht="12.75" x14ac:dyDescent="0.2">
      <c r="BP907" s="16"/>
    </row>
    <row r="908" spans="68:68" ht="12.75" x14ac:dyDescent="0.2">
      <c r="BP908" s="16"/>
    </row>
    <row r="909" spans="68:68" ht="12.75" x14ac:dyDescent="0.2">
      <c r="BP909" s="16"/>
    </row>
    <row r="910" spans="68:68" ht="12.75" x14ac:dyDescent="0.2">
      <c r="BP910" s="16"/>
    </row>
    <row r="911" spans="68:68" ht="12.75" x14ac:dyDescent="0.2">
      <c r="BP911" s="16"/>
    </row>
    <row r="912" spans="68:68" ht="12.75" x14ac:dyDescent="0.2">
      <c r="BP912" s="16"/>
    </row>
    <row r="913" spans="68:68" ht="12.75" x14ac:dyDescent="0.2">
      <c r="BP913" s="16"/>
    </row>
    <row r="914" spans="68:68" ht="12.75" x14ac:dyDescent="0.2">
      <c r="BP914" s="16"/>
    </row>
    <row r="915" spans="68:68" ht="12.75" x14ac:dyDescent="0.2">
      <c r="BP915" s="16"/>
    </row>
    <row r="916" spans="68:68" ht="12.75" x14ac:dyDescent="0.2">
      <c r="BP916" s="16"/>
    </row>
    <row r="917" spans="68:68" ht="12.75" x14ac:dyDescent="0.2">
      <c r="BP917" s="16"/>
    </row>
    <row r="918" spans="68:68" ht="12.75" x14ac:dyDescent="0.2">
      <c r="BP918" s="16"/>
    </row>
    <row r="919" spans="68:68" ht="12.75" x14ac:dyDescent="0.2">
      <c r="BP919" s="16"/>
    </row>
    <row r="920" spans="68:68" ht="12.75" x14ac:dyDescent="0.2">
      <c r="BP920" s="16"/>
    </row>
    <row r="921" spans="68:68" ht="12.75" x14ac:dyDescent="0.2">
      <c r="BP921" s="16"/>
    </row>
    <row r="922" spans="68:68" ht="12.75" x14ac:dyDescent="0.2">
      <c r="BP922" s="16"/>
    </row>
    <row r="923" spans="68:68" ht="12.75" x14ac:dyDescent="0.2">
      <c r="BP923" s="16"/>
    </row>
    <row r="924" spans="68:68" ht="12.75" x14ac:dyDescent="0.2">
      <c r="BP924" s="16"/>
    </row>
    <row r="925" spans="68:68" ht="12.75" x14ac:dyDescent="0.2">
      <c r="BP925" s="16"/>
    </row>
    <row r="926" spans="68:68" ht="12.75" x14ac:dyDescent="0.2">
      <c r="BP926" s="16"/>
    </row>
    <row r="927" spans="68:68" ht="12.75" x14ac:dyDescent="0.2">
      <c r="BP927" s="16"/>
    </row>
    <row r="928" spans="68:68" ht="12.75" x14ac:dyDescent="0.2">
      <c r="BP928" s="16"/>
    </row>
    <row r="929" spans="68:68" ht="12.75" x14ac:dyDescent="0.2">
      <c r="BP929" s="16"/>
    </row>
    <row r="930" spans="68:68" ht="12.75" x14ac:dyDescent="0.2">
      <c r="BP930" s="16"/>
    </row>
    <row r="931" spans="68:68" ht="12.75" x14ac:dyDescent="0.2">
      <c r="BP931" s="16"/>
    </row>
    <row r="932" spans="68:68" ht="12.75" x14ac:dyDescent="0.2">
      <c r="BP932" s="16"/>
    </row>
    <row r="933" spans="68:68" ht="12.75" x14ac:dyDescent="0.2">
      <c r="BP933" s="16"/>
    </row>
    <row r="934" spans="68:68" ht="12.75" x14ac:dyDescent="0.2">
      <c r="BP934" s="16"/>
    </row>
    <row r="935" spans="68:68" ht="12.75" x14ac:dyDescent="0.2">
      <c r="BP935" s="16"/>
    </row>
    <row r="936" spans="68:68" ht="12.75" x14ac:dyDescent="0.2">
      <c r="BP936" s="16"/>
    </row>
    <row r="937" spans="68:68" ht="12.75" x14ac:dyDescent="0.2">
      <c r="BP937" s="16"/>
    </row>
    <row r="938" spans="68:68" ht="12.75" x14ac:dyDescent="0.2">
      <c r="BP938" s="16"/>
    </row>
    <row r="939" spans="68:68" ht="12.75" x14ac:dyDescent="0.2">
      <c r="BP939" s="16"/>
    </row>
    <row r="940" spans="68:68" ht="12.75" x14ac:dyDescent="0.2">
      <c r="BP940" s="16"/>
    </row>
    <row r="941" spans="68:68" ht="12.75" x14ac:dyDescent="0.2">
      <c r="BP941" s="16"/>
    </row>
    <row r="942" spans="68:68" ht="12.75" x14ac:dyDescent="0.2">
      <c r="BP942" s="16"/>
    </row>
    <row r="943" spans="68:68" ht="12.75" x14ac:dyDescent="0.2">
      <c r="BP943" s="16"/>
    </row>
    <row r="944" spans="68:68" ht="12.75" x14ac:dyDescent="0.2">
      <c r="BP944" s="16"/>
    </row>
    <row r="945" spans="68:68" ht="12.75" x14ac:dyDescent="0.2">
      <c r="BP945" s="16"/>
    </row>
    <row r="946" spans="68:68" ht="12.75" x14ac:dyDescent="0.2">
      <c r="BP946" s="16"/>
    </row>
    <row r="947" spans="68:68" ht="12.75" x14ac:dyDescent="0.2">
      <c r="BP947" s="16"/>
    </row>
    <row r="948" spans="68:68" ht="12.75" x14ac:dyDescent="0.2">
      <c r="BP948" s="16"/>
    </row>
    <row r="949" spans="68:68" ht="12.75" x14ac:dyDescent="0.2">
      <c r="BP949" s="16"/>
    </row>
    <row r="950" spans="68:68" ht="12.75" x14ac:dyDescent="0.2">
      <c r="BP950" s="16"/>
    </row>
    <row r="951" spans="68:68" ht="12.75" x14ac:dyDescent="0.2">
      <c r="BP951" s="16"/>
    </row>
    <row r="952" spans="68:68" ht="12.75" x14ac:dyDescent="0.2">
      <c r="BP952" s="16"/>
    </row>
    <row r="953" spans="68:68" ht="12.75" x14ac:dyDescent="0.2">
      <c r="BP953" s="16"/>
    </row>
    <row r="954" spans="68:68" ht="12.75" x14ac:dyDescent="0.2">
      <c r="BP954" s="16"/>
    </row>
    <row r="955" spans="68:68" ht="12.75" x14ac:dyDescent="0.2">
      <c r="BP955" s="16"/>
    </row>
    <row r="956" spans="68:68" ht="12.75" x14ac:dyDescent="0.2">
      <c r="BP956" s="16"/>
    </row>
    <row r="957" spans="68:68" ht="12.75" x14ac:dyDescent="0.2">
      <c r="BP957" s="16"/>
    </row>
    <row r="958" spans="68:68" ht="12.75" x14ac:dyDescent="0.2">
      <c r="BP958" s="16"/>
    </row>
    <row r="959" spans="68:68" ht="12.75" x14ac:dyDescent="0.2">
      <c r="BP959" s="16"/>
    </row>
    <row r="960" spans="68:68" ht="12.75" x14ac:dyDescent="0.2">
      <c r="BP960" s="16"/>
    </row>
    <row r="961" spans="68:68" ht="12.75" x14ac:dyDescent="0.2">
      <c r="BP961" s="16"/>
    </row>
    <row r="962" spans="68:68" ht="12.75" x14ac:dyDescent="0.2">
      <c r="BP962" s="16"/>
    </row>
    <row r="963" spans="68:68" ht="12.75" x14ac:dyDescent="0.2">
      <c r="BP963" s="16"/>
    </row>
    <row r="964" spans="68:68" ht="12.75" x14ac:dyDescent="0.2">
      <c r="BP964" s="16"/>
    </row>
    <row r="965" spans="68:68" ht="12.75" x14ac:dyDescent="0.2">
      <c r="BP965" s="16"/>
    </row>
    <row r="966" spans="68:68" ht="12.75" x14ac:dyDescent="0.2">
      <c r="BP966" s="16"/>
    </row>
    <row r="967" spans="68:68" ht="12.75" x14ac:dyDescent="0.2">
      <c r="BP967" s="16"/>
    </row>
    <row r="968" spans="68:68" ht="12.75" x14ac:dyDescent="0.2">
      <c r="BP968" s="16"/>
    </row>
    <row r="969" spans="68:68" ht="12.75" x14ac:dyDescent="0.2">
      <c r="BP969" s="16"/>
    </row>
    <row r="970" spans="68:68" ht="12.75" x14ac:dyDescent="0.2">
      <c r="BP970" s="16"/>
    </row>
    <row r="971" spans="68:68" ht="12.75" x14ac:dyDescent="0.2">
      <c r="BP971" s="16"/>
    </row>
    <row r="972" spans="68:68" ht="12.75" x14ac:dyDescent="0.2">
      <c r="BP972" s="16"/>
    </row>
    <row r="973" spans="68:68" ht="12.75" x14ac:dyDescent="0.2">
      <c r="BP973" s="16"/>
    </row>
    <row r="974" spans="68:68" ht="12.75" x14ac:dyDescent="0.2">
      <c r="BP974" s="16"/>
    </row>
    <row r="975" spans="68:68" ht="12.75" x14ac:dyDescent="0.2">
      <c r="BP975" s="16"/>
    </row>
    <row r="976" spans="68:68" ht="12.75" x14ac:dyDescent="0.2">
      <c r="BP976" s="16"/>
    </row>
    <row r="977" spans="68:68" ht="12.75" x14ac:dyDescent="0.2">
      <c r="BP977" s="16"/>
    </row>
    <row r="978" spans="68:68" ht="12.75" x14ac:dyDescent="0.2">
      <c r="BP978" s="16"/>
    </row>
    <row r="979" spans="68:68" ht="12.75" x14ac:dyDescent="0.2">
      <c r="BP979" s="16"/>
    </row>
    <row r="980" spans="68:68" ht="12.75" x14ac:dyDescent="0.2">
      <c r="BP980" s="16"/>
    </row>
    <row r="981" spans="68:68" ht="12.75" x14ac:dyDescent="0.2">
      <c r="BP981" s="16"/>
    </row>
    <row r="982" spans="68:68" ht="12.75" x14ac:dyDescent="0.2">
      <c r="BP982" s="16"/>
    </row>
    <row r="983" spans="68:68" ht="12.75" x14ac:dyDescent="0.2">
      <c r="BP983" s="16"/>
    </row>
    <row r="984" spans="68:68" ht="12.75" x14ac:dyDescent="0.2">
      <c r="BP984" s="16"/>
    </row>
    <row r="985" spans="68:68" ht="12.75" x14ac:dyDescent="0.2">
      <c r="BP985" s="16"/>
    </row>
    <row r="986" spans="68:68" ht="12.75" x14ac:dyDescent="0.2">
      <c r="BP986" s="16"/>
    </row>
    <row r="987" spans="68:68" ht="12.75" x14ac:dyDescent="0.2">
      <c r="BP987" s="16"/>
    </row>
    <row r="988" spans="68:68" ht="12.75" x14ac:dyDescent="0.2">
      <c r="BP988" s="16"/>
    </row>
    <row r="989" spans="68:68" ht="12.75" x14ac:dyDescent="0.2">
      <c r="BP989" s="16"/>
    </row>
    <row r="990" spans="68:68" ht="12.75" x14ac:dyDescent="0.2">
      <c r="BP990" s="16"/>
    </row>
    <row r="991" spans="68:68" ht="12.75" x14ac:dyDescent="0.2">
      <c r="BP991" s="16"/>
    </row>
    <row r="992" spans="68:68" ht="12.75" x14ac:dyDescent="0.2">
      <c r="BP992" s="16"/>
    </row>
    <row r="993" spans="68:68" ht="12.75" x14ac:dyDescent="0.2">
      <c r="BP993" s="16"/>
    </row>
    <row r="994" spans="68:68" ht="12.75" x14ac:dyDescent="0.2">
      <c r="BP994" s="16"/>
    </row>
    <row r="995" spans="68:68" ht="12.75" x14ac:dyDescent="0.2">
      <c r="BP995" s="16"/>
    </row>
    <row r="996" spans="68:68" ht="12.75" x14ac:dyDescent="0.2">
      <c r="BP996" s="16"/>
    </row>
    <row r="997" spans="68:68" ht="12.75" x14ac:dyDescent="0.2">
      <c r="BP997" s="16"/>
    </row>
    <row r="998" spans="68:68" ht="12.75" x14ac:dyDescent="0.2">
      <c r="BP998" s="16"/>
    </row>
    <row r="999" spans="68:68" ht="12.75" x14ac:dyDescent="0.2">
      <c r="BP999" s="16"/>
    </row>
    <row r="1000" spans="68:68" ht="12.75" x14ac:dyDescent="0.2">
      <c r="BP1000" s="16"/>
    </row>
  </sheetData>
  <mergeCells count="15">
    <mergeCell ref="A1:B1"/>
    <mergeCell ref="C2:J2"/>
    <mergeCell ref="K2:R2"/>
    <mergeCell ref="AA2:AH2"/>
    <mergeCell ref="A49:B49"/>
    <mergeCell ref="A40:B40"/>
    <mergeCell ref="BG2:BN2"/>
    <mergeCell ref="BO2:BP2"/>
    <mergeCell ref="AY2:BF2"/>
    <mergeCell ref="A50:A51"/>
    <mergeCell ref="A55:B55"/>
    <mergeCell ref="AY49:AZ49"/>
    <mergeCell ref="S2:Z2"/>
    <mergeCell ref="AI2:AP2"/>
    <mergeCell ref="AQ2:AX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U1000"/>
  <sheetViews>
    <sheetView workbookViewId="0">
      <pane xSplit="2" ySplit="3" topLeftCell="BL26" activePane="bottomRight" state="frozen"/>
      <selection pane="topRight" activeCell="C1" sqref="C1"/>
      <selection pane="bottomLeft" activeCell="A4" sqref="A4"/>
      <selection pane="bottomRight" activeCell="BQ7" sqref="BQ7:BQ39"/>
    </sheetView>
  </sheetViews>
  <sheetFormatPr defaultColWidth="14.42578125" defaultRowHeight="15.75" customHeight="1" x14ac:dyDescent="0.2"/>
  <sheetData>
    <row r="1" spans="1:73" ht="15.75" customHeight="1" x14ac:dyDescent="0.2">
      <c r="A1" s="859"/>
      <c r="B1" s="856"/>
      <c r="C1" s="402"/>
      <c r="D1" s="402"/>
      <c r="E1" s="402"/>
      <c r="F1" s="402"/>
      <c r="G1" s="402"/>
      <c r="H1" s="402"/>
      <c r="I1" s="402"/>
      <c r="J1" s="403"/>
      <c r="K1" s="402"/>
      <c r="L1" s="402"/>
      <c r="M1" s="402"/>
      <c r="N1" s="402"/>
      <c r="O1" s="402"/>
      <c r="P1" s="402"/>
      <c r="Q1" s="402"/>
      <c r="R1" s="403"/>
      <c r="S1" s="405"/>
      <c r="T1" s="405"/>
      <c r="U1" s="405"/>
      <c r="V1" s="405"/>
      <c r="W1" s="405"/>
      <c r="X1" s="405"/>
      <c r="Y1" s="405"/>
      <c r="Z1" s="406"/>
      <c r="AA1" s="402"/>
      <c r="AB1" s="402"/>
      <c r="AC1" s="402"/>
      <c r="AD1" s="402"/>
      <c r="AE1" s="402"/>
      <c r="AF1" s="402"/>
      <c r="AG1" s="402"/>
      <c r="AH1" s="403"/>
      <c r="AI1" s="405"/>
      <c r="AJ1" s="405"/>
      <c r="AK1" s="405"/>
      <c r="AL1" s="405"/>
      <c r="AM1" s="405"/>
      <c r="AN1" s="405"/>
      <c r="AO1" s="405"/>
      <c r="AP1" s="406"/>
      <c r="AQ1" s="402"/>
      <c r="AR1" s="402"/>
      <c r="AS1" s="402"/>
      <c r="AT1" s="402"/>
      <c r="AU1" s="402"/>
      <c r="AV1" s="402"/>
      <c r="AW1" s="402"/>
      <c r="AX1" s="403"/>
      <c r="AY1" s="405"/>
      <c r="AZ1" s="405"/>
      <c r="BA1" s="405"/>
      <c r="BB1" s="405"/>
      <c r="BC1" s="405"/>
      <c r="BD1" s="405"/>
      <c r="BE1" s="405"/>
      <c r="BF1" s="406"/>
      <c r="BG1" s="402"/>
      <c r="BH1" s="402"/>
      <c r="BI1" s="402"/>
      <c r="BJ1" s="402"/>
      <c r="BK1" s="402"/>
      <c r="BL1" s="402"/>
      <c r="BM1" s="402"/>
      <c r="BN1" s="403"/>
      <c r="BO1" s="405"/>
      <c r="BP1" s="406"/>
      <c r="BQ1" s="426"/>
      <c r="BR1" s="426"/>
      <c r="BS1" s="426"/>
      <c r="BT1" s="426"/>
      <c r="BU1" s="426"/>
    </row>
    <row r="2" spans="1:73" ht="15.75" customHeight="1" x14ac:dyDescent="0.2">
      <c r="A2" s="407"/>
      <c r="B2" s="408"/>
      <c r="C2" s="899" t="s">
        <v>166</v>
      </c>
      <c r="D2" s="868"/>
      <c r="E2" s="868"/>
      <c r="F2" s="868"/>
      <c r="G2" s="868"/>
      <c r="H2" s="868"/>
      <c r="I2" s="868"/>
      <c r="J2" s="880"/>
      <c r="K2" s="899" t="s">
        <v>66</v>
      </c>
      <c r="L2" s="868"/>
      <c r="M2" s="868"/>
      <c r="N2" s="868"/>
      <c r="O2" s="868"/>
      <c r="P2" s="868"/>
      <c r="Q2" s="868"/>
      <c r="R2" s="868"/>
      <c r="S2" s="899" t="s">
        <v>11</v>
      </c>
      <c r="T2" s="868"/>
      <c r="U2" s="868"/>
      <c r="V2" s="868"/>
      <c r="W2" s="868"/>
      <c r="X2" s="868"/>
      <c r="Y2" s="868"/>
      <c r="Z2" s="880"/>
      <c r="AA2" s="899" t="s">
        <v>13</v>
      </c>
      <c r="AB2" s="868"/>
      <c r="AC2" s="868"/>
      <c r="AD2" s="868"/>
      <c r="AE2" s="868"/>
      <c r="AF2" s="868"/>
      <c r="AG2" s="868"/>
      <c r="AH2" s="868"/>
      <c r="AI2" s="899" t="s">
        <v>17</v>
      </c>
      <c r="AJ2" s="868"/>
      <c r="AK2" s="868"/>
      <c r="AL2" s="868"/>
      <c r="AM2" s="868"/>
      <c r="AN2" s="868"/>
      <c r="AO2" s="868"/>
      <c r="AP2" s="880"/>
      <c r="AQ2" s="899" t="s">
        <v>19</v>
      </c>
      <c r="AR2" s="868"/>
      <c r="AS2" s="868"/>
      <c r="AT2" s="868"/>
      <c r="AU2" s="868"/>
      <c r="AV2" s="868"/>
      <c r="AW2" s="868"/>
      <c r="AX2" s="868"/>
      <c r="AY2" s="899" t="s">
        <v>3</v>
      </c>
      <c r="AZ2" s="868"/>
      <c r="BA2" s="868"/>
      <c r="BB2" s="868"/>
      <c r="BC2" s="868"/>
      <c r="BD2" s="868"/>
      <c r="BE2" s="868"/>
      <c r="BF2" s="880"/>
      <c r="BG2" s="899" t="s">
        <v>20</v>
      </c>
      <c r="BH2" s="868"/>
      <c r="BI2" s="868"/>
      <c r="BJ2" s="868"/>
      <c r="BK2" s="868"/>
      <c r="BL2" s="868"/>
      <c r="BM2" s="868"/>
      <c r="BN2" s="868"/>
      <c r="BO2" s="899" t="s">
        <v>167</v>
      </c>
      <c r="BP2" s="880"/>
      <c r="BQ2" s="224" t="s">
        <v>168</v>
      </c>
      <c r="BR2" s="261" t="s">
        <v>169</v>
      </c>
      <c r="BS2" s="261" t="s">
        <v>170</v>
      </c>
      <c r="BT2" s="261" t="s">
        <v>171</v>
      </c>
      <c r="BU2" s="261" t="s">
        <v>172</v>
      </c>
    </row>
    <row r="3" spans="1:73" ht="15.75" customHeight="1" x14ac:dyDescent="0.2">
      <c r="A3" s="409" t="s">
        <v>4</v>
      </c>
      <c r="B3" s="410" t="s">
        <v>5</v>
      </c>
      <c r="C3" s="307" t="s">
        <v>7</v>
      </c>
      <c r="D3" s="307" t="s">
        <v>23</v>
      </c>
      <c r="E3" s="307" t="s">
        <v>70</v>
      </c>
      <c r="F3" s="307" t="s">
        <v>71</v>
      </c>
      <c r="G3" s="307" t="s">
        <v>8</v>
      </c>
      <c r="H3" s="307" t="s">
        <v>29</v>
      </c>
      <c r="I3" s="307" t="s">
        <v>70</v>
      </c>
      <c r="J3" s="411" t="s">
        <v>71</v>
      </c>
      <c r="K3" s="307" t="s">
        <v>7</v>
      </c>
      <c r="L3" s="307" t="s">
        <v>23</v>
      </c>
      <c r="M3" s="307" t="s">
        <v>70</v>
      </c>
      <c r="N3" s="307" t="s">
        <v>71</v>
      </c>
      <c r="O3" s="307" t="s">
        <v>8</v>
      </c>
      <c r="P3" s="307" t="s">
        <v>29</v>
      </c>
      <c r="Q3" s="307" t="s">
        <v>70</v>
      </c>
      <c r="R3" s="411" t="s">
        <v>71</v>
      </c>
      <c r="S3" s="307" t="s">
        <v>7</v>
      </c>
      <c r="T3" s="307" t="s">
        <v>23</v>
      </c>
      <c r="U3" s="307" t="s">
        <v>70</v>
      </c>
      <c r="V3" s="307" t="s">
        <v>71</v>
      </c>
      <c r="W3" s="307" t="s">
        <v>8</v>
      </c>
      <c r="X3" s="307" t="s">
        <v>29</v>
      </c>
      <c r="Y3" s="307" t="s">
        <v>70</v>
      </c>
      <c r="Z3" s="411" t="s">
        <v>71</v>
      </c>
      <c r="AA3" s="307" t="s">
        <v>7</v>
      </c>
      <c r="AB3" s="307" t="s">
        <v>23</v>
      </c>
      <c r="AC3" s="307" t="s">
        <v>70</v>
      </c>
      <c r="AD3" s="307" t="s">
        <v>71</v>
      </c>
      <c r="AE3" s="307" t="s">
        <v>8</v>
      </c>
      <c r="AF3" s="307" t="s">
        <v>29</v>
      </c>
      <c r="AG3" s="307" t="s">
        <v>70</v>
      </c>
      <c r="AH3" s="411" t="s">
        <v>71</v>
      </c>
      <c r="AI3" s="307" t="s">
        <v>7</v>
      </c>
      <c r="AJ3" s="307" t="s">
        <v>23</v>
      </c>
      <c r="AK3" s="307" t="s">
        <v>70</v>
      </c>
      <c r="AL3" s="307" t="s">
        <v>71</v>
      </c>
      <c r="AM3" s="307" t="s">
        <v>8</v>
      </c>
      <c r="AN3" s="307" t="s">
        <v>29</v>
      </c>
      <c r="AO3" s="307" t="s">
        <v>70</v>
      </c>
      <c r="AP3" s="411" t="s">
        <v>71</v>
      </c>
      <c r="AQ3" s="307" t="s">
        <v>7</v>
      </c>
      <c r="AR3" s="307" t="s">
        <v>23</v>
      </c>
      <c r="AS3" s="307" t="s">
        <v>70</v>
      </c>
      <c r="AT3" s="307" t="s">
        <v>71</v>
      </c>
      <c r="AU3" s="307" t="s">
        <v>8</v>
      </c>
      <c r="AV3" s="307" t="s">
        <v>29</v>
      </c>
      <c r="AW3" s="307" t="s">
        <v>70</v>
      </c>
      <c r="AX3" s="411" t="s">
        <v>71</v>
      </c>
      <c r="AY3" s="307" t="s">
        <v>7</v>
      </c>
      <c r="AZ3" s="307" t="s">
        <v>23</v>
      </c>
      <c r="BA3" s="307" t="s">
        <v>70</v>
      </c>
      <c r="BB3" s="307" t="s">
        <v>71</v>
      </c>
      <c r="BC3" s="307" t="s">
        <v>8</v>
      </c>
      <c r="BD3" s="307" t="s">
        <v>29</v>
      </c>
      <c r="BE3" s="307" t="s">
        <v>70</v>
      </c>
      <c r="BF3" s="411" t="s">
        <v>71</v>
      </c>
      <c r="BG3" s="307" t="s">
        <v>7</v>
      </c>
      <c r="BH3" s="307" t="s">
        <v>23</v>
      </c>
      <c r="BI3" s="307" t="s">
        <v>70</v>
      </c>
      <c r="BJ3" s="307" t="s">
        <v>71</v>
      </c>
      <c r="BK3" s="307" t="s">
        <v>8</v>
      </c>
      <c r="BL3" s="307" t="s">
        <v>29</v>
      </c>
      <c r="BM3" s="307" t="s">
        <v>70</v>
      </c>
      <c r="BN3" s="411" t="s">
        <v>71</v>
      </c>
      <c r="BO3" s="307" t="s">
        <v>106</v>
      </c>
      <c r="BP3" s="411" t="s">
        <v>109</v>
      </c>
      <c r="BQ3" s="427" t="s">
        <v>109</v>
      </c>
      <c r="BR3" s="427" t="s">
        <v>109</v>
      </c>
      <c r="BS3" s="427" t="s">
        <v>109</v>
      </c>
      <c r="BT3" s="427" t="s">
        <v>109</v>
      </c>
      <c r="BU3" s="427" t="s">
        <v>109</v>
      </c>
    </row>
    <row r="4" spans="1:73" ht="15.75" customHeight="1" x14ac:dyDescent="0.2">
      <c r="A4" s="428" t="s">
        <v>151</v>
      </c>
      <c r="B4" s="429" t="s">
        <v>152</v>
      </c>
      <c r="C4" s="430">
        <v>100.840101</v>
      </c>
      <c r="D4" s="430">
        <v>92.682758190000001</v>
      </c>
      <c r="E4" s="431"/>
      <c r="F4" s="431"/>
      <c r="G4" s="430">
        <v>103.07132110000001</v>
      </c>
      <c r="H4" s="430">
        <v>96.172247619999993</v>
      </c>
      <c r="I4" s="431"/>
      <c r="J4" s="432"/>
      <c r="K4" s="430">
        <v>97.459899559999997</v>
      </c>
      <c r="L4" s="430">
        <v>91.773872560000001</v>
      </c>
      <c r="M4" s="431"/>
      <c r="N4" s="431"/>
      <c r="O4" s="430">
        <v>94.751921850000002</v>
      </c>
      <c r="P4" s="430">
        <v>100.1357797</v>
      </c>
      <c r="Q4" s="431"/>
      <c r="R4" s="432"/>
      <c r="S4" s="430">
        <v>99.857695410000005</v>
      </c>
      <c r="T4" s="430">
        <v>99.804535889999997</v>
      </c>
      <c r="U4" s="431"/>
      <c r="V4" s="431"/>
      <c r="W4" s="430">
        <v>89.593745369999993</v>
      </c>
      <c r="X4" s="430">
        <v>90.176051729999998</v>
      </c>
      <c r="Y4" s="431"/>
      <c r="Z4" s="432"/>
      <c r="AA4" s="430">
        <v>90.642778739999997</v>
      </c>
      <c r="AB4" s="430">
        <v>97.605970780000007</v>
      </c>
      <c r="AC4" s="431"/>
      <c r="AD4" s="431"/>
      <c r="AE4" s="430">
        <v>97.071742180000001</v>
      </c>
      <c r="AF4" s="430">
        <v>88.768127710000002</v>
      </c>
      <c r="AG4" s="431"/>
      <c r="AH4" s="432"/>
      <c r="AI4" s="430">
        <v>91.705197569999996</v>
      </c>
      <c r="AJ4" s="430">
        <v>96.831711420000005</v>
      </c>
      <c r="AK4" s="431"/>
      <c r="AL4" s="431"/>
      <c r="AM4" s="430">
        <v>98.588071209999995</v>
      </c>
      <c r="AN4" s="430">
        <v>95.222084030000005</v>
      </c>
      <c r="AO4" s="431"/>
      <c r="AP4" s="432"/>
      <c r="AQ4" s="430">
        <v>101.42720989999999</v>
      </c>
      <c r="AR4" s="430">
        <v>100.3348706</v>
      </c>
      <c r="AS4" s="431"/>
      <c r="AT4" s="431"/>
      <c r="AU4" s="430">
        <v>97.73319395</v>
      </c>
      <c r="AV4" s="430">
        <v>101.66841549999999</v>
      </c>
      <c r="AW4" s="431"/>
      <c r="AX4" s="432"/>
      <c r="AY4" s="430">
        <v>107.99456189999999</v>
      </c>
      <c r="AZ4" s="430">
        <v>97.896003789999995</v>
      </c>
      <c r="BA4" s="431"/>
      <c r="BB4" s="431"/>
      <c r="BC4" s="430">
        <v>97.680980430000005</v>
      </c>
      <c r="BD4" s="430">
        <v>100.00058900000001</v>
      </c>
      <c r="BE4" s="431"/>
      <c r="BF4" s="432"/>
      <c r="BG4" s="430">
        <v>113.9099916</v>
      </c>
      <c r="BH4" s="430">
        <v>109.4783085</v>
      </c>
      <c r="BI4" s="431"/>
      <c r="BJ4" s="431"/>
      <c r="BK4" s="430">
        <v>104.6778034</v>
      </c>
      <c r="BL4" s="430">
        <v>102.4346884</v>
      </c>
      <c r="BM4" s="431"/>
      <c r="BN4" s="432"/>
      <c r="BO4" s="430">
        <v>100.5920816</v>
      </c>
      <c r="BP4" s="433">
        <v>98.656255000000002</v>
      </c>
      <c r="BQ4" s="433">
        <v>99.098458669999999</v>
      </c>
      <c r="BR4" s="433">
        <v>97.794245250000003</v>
      </c>
      <c r="BS4" s="433">
        <v>110.01199250000001</v>
      </c>
      <c r="BT4" s="433">
        <v>94.801375669999999</v>
      </c>
      <c r="BU4" s="433">
        <v>100.3468175</v>
      </c>
    </row>
    <row r="5" spans="1:73" ht="15.75" customHeight="1" x14ac:dyDescent="0.2">
      <c r="A5" s="428" t="s">
        <v>153</v>
      </c>
      <c r="B5" s="429" t="s">
        <v>152</v>
      </c>
      <c r="C5" s="430">
        <v>105.4719241</v>
      </c>
      <c r="D5" s="430">
        <v>104.06028689999999</v>
      </c>
      <c r="E5" s="431"/>
      <c r="F5" s="431"/>
      <c r="G5" s="430">
        <v>103.6420105</v>
      </c>
      <c r="H5" s="430">
        <v>105.16984909999999</v>
      </c>
      <c r="I5" s="431"/>
      <c r="J5" s="432"/>
      <c r="K5" s="430">
        <v>105.03165250000001</v>
      </c>
      <c r="L5" s="430">
        <v>106.3347972</v>
      </c>
      <c r="M5" s="431"/>
      <c r="N5" s="431"/>
      <c r="O5" s="430">
        <v>101.6209937</v>
      </c>
      <c r="P5" s="430">
        <v>102.7404434</v>
      </c>
      <c r="Q5" s="431"/>
      <c r="R5" s="432"/>
      <c r="S5" s="430">
        <v>100.80583</v>
      </c>
      <c r="T5" s="430">
        <v>99.460381319999996</v>
      </c>
      <c r="U5" s="431"/>
      <c r="V5" s="431"/>
      <c r="W5" s="430">
        <v>104.488771</v>
      </c>
      <c r="X5" s="430">
        <v>103.209706</v>
      </c>
      <c r="Y5" s="431"/>
      <c r="Z5" s="432"/>
      <c r="AA5" s="430">
        <v>100.3254549</v>
      </c>
      <c r="AB5" s="430">
        <v>106.02398049999999</v>
      </c>
      <c r="AC5" s="431"/>
      <c r="AD5" s="431"/>
      <c r="AE5" s="430">
        <v>105.7714199</v>
      </c>
      <c r="AF5" s="430">
        <v>104.87893870000001</v>
      </c>
      <c r="AG5" s="431"/>
      <c r="AH5" s="432"/>
      <c r="AI5" s="430">
        <v>93.113497280000004</v>
      </c>
      <c r="AJ5" s="430">
        <v>91.571833420000004</v>
      </c>
      <c r="AK5" s="431"/>
      <c r="AL5" s="431"/>
      <c r="AM5" s="430">
        <v>98.170914350000004</v>
      </c>
      <c r="AN5" s="430">
        <v>92.6185622</v>
      </c>
      <c r="AO5" s="431"/>
      <c r="AP5" s="432"/>
      <c r="AQ5" s="430">
        <v>114.017663</v>
      </c>
      <c r="AR5" s="430">
        <v>111.32094910000001</v>
      </c>
      <c r="AS5" s="431"/>
      <c r="AT5" s="431"/>
      <c r="AU5" s="430">
        <v>108.0156394</v>
      </c>
      <c r="AV5" s="430">
        <v>106.2452179</v>
      </c>
      <c r="AW5" s="431"/>
      <c r="AX5" s="432"/>
      <c r="AY5" s="430">
        <v>105.164056</v>
      </c>
      <c r="AZ5" s="430">
        <v>108.6510433</v>
      </c>
      <c r="BA5" s="431"/>
      <c r="BB5" s="431"/>
      <c r="BC5" s="430">
        <v>108.3412841</v>
      </c>
      <c r="BD5" s="430">
        <v>107.80171970000001</v>
      </c>
      <c r="BE5" s="431"/>
      <c r="BF5" s="432"/>
      <c r="BG5" s="430">
        <v>108.97867960000001</v>
      </c>
      <c r="BH5" s="430">
        <v>108.7414323</v>
      </c>
      <c r="BI5" s="431"/>
      <c r="BJ5" s="431"/>
      <c r="BK5" s="430">
        <v>110.1918663</v>
      </c>
      <c r="BL5" s="430">
        <v>109.4189203</v>
      </c>
      <c r="BM5" s="431"/>
      <c r="BN5" s="432"/>
      <c r="BO5" s="430">
        <v>106.87196489999999</v>
      </c>
      <c r="BP5" s="433">
        <v>102.6128563</v>
      </c>
      <c r="BQ5" s="433">
        <v>105.15243220000001</v>
      </c>
      <c r="BR5" s="433">
        <v>100.2107183</v>
      </c>
      <c r="BS5" s="433">
        <v>105.27674210000001</v>
      </c>
      <c r="BT5" s="433">
        <v>107.5859603</v>
      </c>
      <c r="BU5" s="433">
        <v>106.1094107</v>
      </c>
    </row>
    <row r="6" spans="1:73" ht="15.75" customHeight="1" x14ac:dyDescent="0.2">
      <c r="A6" s="428" t="s">
        <v>154</v>
      </c>
      <c r="B6" s="429" t="s">
        <v>152</v>
      </c>
      <c r="C6" s="430">
        <v>98.950642430000002</v>
      </c>
      <c r="D6" s="430">
        <v>98.555007430000003</v>
      </c>
      <c r="E6" s="431"/>
      <c r="F6" s="431"/>
      <c r="G6" s="430">
        <v>98.373666970000002</v>
      </c>
      <c r="H6" s="430">
        <v>98.537788149999997</v>
      </c>
      <c r="I6" s="431"/>
      <c r="J6" s="432"/>
      <c r="K6" s="430">
        <v>96.944278969999999</v>
      </c>
      <c r="L6" s="430">
        <v>98.964928220000004</v>
      </c>
      <c r="M6" s="431"/>
      <c r="N6" s="431"/>
      <c r="O6" s="430">
        <v>99.684226789999997</v>
      </c>
      <c r="P6" s="430">
        <v>99.545120260000004</v>
      </c>
      <c r="Q6" s="431"/>
      <c r="R6" s="432"/>
      <c r="S6" s="430">
        <v>99.44140093</v>
      </c>
      <c r="T6" s="430">
        <v>99.157771409999995</v>
      </c>
      <c r="U6" s="431"/>
      <c r="V6" s="431"/>
      <c r="W6" s="430">
        <v>97.334662969999997</v>
      </c>
      <c r="X6" s="430">
        <v>97.794893680000001</v>
      </c>
      <c r="Y6" s="431"/>
      <c r="Z6" s="432"/>
      <c r="AA6" s="430">
        <v>98.702580449999999</v>
      </c>
      <c r="AB6" s="430">
        <v>98.817792159999996</v>
      </c>
      <c r="AC6" s="431"/>
      <c r="AD6" s="431"/>
      <c r="AE6" s="430">
        <v>99.610647729999997</v>
      </c>
      <c r="AF6" s="430">
        <v>98.647412619999997</v>
      </c>
      <c r="AG6" s="431"/>
      <c r="AH6" s="432"/>
      <c r="AI6" s="430">
        <v>86.973625870000006</v>
      </c>
      <c r="AJ6" s="430">
        <v>86.701408400000005</v>
      </c>
      <c r="AK6" s="431"/>
      <c r="AL6" s="431"/>
      <c r="AM6" s="430">
        <v>87.544498419999996</v>
      </c>
      <c r="AN6" s="430">
        <v>89.097688009999999</v>
      </c>
      <c r="AO6" s="431"/>
      <c r="AP6" s="432"/>
      <c r="AQ6" s="430">
        <v>103.8514522</v>
      </c>
      <c r="AR6" s="430">
        <v>104.15548579999999</v>
      </c>
      <c r="AS6" s="431"/>
      <c r="AT6" s="431"/>
      <c r="AU6" s="430">
        <v>102.1918151</v>
      </c>
      <c r="AV6" s="430">
        <v>100.5509485</v>
      </c>
      <c r="AW6" s="431"/>
      <c r="AX6" s="432"/>
      <c r="AY6" s="430">
        <v>102.8740178</v>
      </c>
      <c r="AZ6" s="430">
        <v>102.3404462</v>
      </c>
      <c r="BA6" s="431"/>
      <c r="BB6" s="431"/>
      <c r="BC6" s="430">
        <v>101.141694</v>
      </c>
      <c r="BD6" s="430">
        <v>101.03178800000001</v>
      </c>
      <c r="BE6" s="431"/>
      <c r="BF6" s="432"/>
      <c r="BG6" s="430">
        <v>101.218591</v>
      </c>
      <c r="BH6" s="430">
        <v>101.9124123</v>
      </c>
      <c r="BI6" s="431"/>
      <c r="BJ6" s="431"/>
      <c r="BK6" s="430">
        <v>103.3315357</v>
      </c>
      <c r="BL6" s="430">
        <v>100.48409030000001</v>
      </c>
      <c r="BM6" s="431"/>
      <c r="BN6" s="432"/>
      <c r="BO6" s="430">
        <v>99.020107960000004</v>
      </c>
      <c r="BP6" s="433">
        <v>97.574414880000006</v>
      </c>
      <c r="BQ6" s="433">
        <v>104.80546510000001</v>
      </c>
      <c r="BR6" s="433">
        <v>94.673711659999995</v>
      </c>
      <c r="BS6" s="433">
        <v>100.86000730000001</v>
      </c>
      <c r="BT6" s="433">
        <v>101.40006769999999</v>
      </c>
      <c r="BU6" s="433">
        <v>102.50466489999999</v>
      </c>
    </row>
    <row r="7" spans="1:73" ht="15.75" customHeight="1" x14ac:dyDescent="0.2">
      <c r="A7" s="435" t="s">
        <v>110</v>
      </c>
      <c r="B7" s="436">
        <v>1.1000000000000001E-3</v>
      </c>
      <c r="C7" s="437">
        <v>4.1177809150000001E-2</v>
      </c>
      <c r="D7" s="437">
        <v>4.0423155990000001E-2</v>
      </c>
      <c r="E7" s="369">
        <v>4.0800482569999998E-2</v>
      </c>
      <c r="F7" s="369">
        <v>5.3362036690000002E-4</v>
      </c>
      <c r="G7" s="437">
        <v>0.30170317639999999</v>
      </c>
      <c r="H7" s="437">
        <v>0.27335003009999997</v>
      </c>
      <c r="I7" s="369">
        <v>0.28752660330000002</v>
      </c>
      <c r="J7" s="438">
        <v>2.004870202E-2</v>
      </c>
      <c r="K7" s="437">
        <v>3.3570530309999999E-2</v>
      </c>
      <c r="L7" s="437">
        <v>3.8548515179999999E-2</v>
      </c>
      <c r="M7" s="369">
        <v>3.6059522750000003E-2</v>
      </c>
      <c r="N7" s="369">
        <v>3.5199668579999998E-3</v>
      </c>
      <c r="O7" s="437">
        <v>0.1855851731</v>
      </c>
      <c r="P7" s="437">
        <v>0.17950024610000001</v>
      </c>
      <c r="Q7" s="369">
        <v>0.18254270959999999</v>
      </c>
      <c r="R7" s="438">
        <v>4.3026931449999996E-3</v>
      </c>
      <c r="S7" s="437">
        <v>3.6611501909999997E-2</v>
      </c>
      <c r="T7" s="437">
        <v>3.1065574009999999E-2</v>
      </c>
      <c r="U7" s="369">
        <v>3.3838537959999998E-2</v>
      </c>
      <c r="V7" s="369">
        <v>3.9215632260000003E-3</v>
      </c>
      <c r="W7" s="437">
        <v>0.36777648689999998</v>
      </c>
      <c r="X7" s="437">
        <v>0.32865889539999998</v>
      </c>
      <c r="Y7" s="369">
        <v>0.34821769120000001</v>
      </c>
      <c r="Z7" s="438">
        <v>2.7660314209999998E-2</v>
      </c>
      <c r="AA7" s="437">
        <v>4.4791193899999998E-2</v>
      </c>
      <c r="AB7" s="437">
        <v>4.8203873629999998E-2</v>
      </c>
      <c r="AC7" s="369">
        <v>4.6497533770000002E-2</v>
      </c>
      <c r="AD7" s="369">
        <v>2.4131289790000001E-3</v>
      </c>
      <c r="AE7" s="437">
        <v>0.38005912790000002</v>
      </c>
      <c r="AF7" s="437">
        <v>0.36532256689999998</v>
      </c>
      <c r="AG7" s="369">
        <v>0.37269084740000002</v>
      </c>
      <c r="AH7" s="438">
        <v>1.0420322209999999E-2</v>
      </c>
      <c r="AI7" s="437">
        <v>1.309062739E-2</v>
      </c>
      <c r="AJ7" s="437">
        <v>1.152843846E-2</v>
      </c>
      <c r="AK7" s="369">
        <v>1.230953293E-2</v>
      </c>
      <c r="AL7" s="369">
        <v>1.1046343859999999E-3</v>
      </c>
      <c r="AM7" s="437">
        <v>1.194352358E-2</v>
      </c>
      <c r="AN7" s="437">
        <v>1.324358804E-2</v>
      </c>
      <c r="AO7" s="369">
        <v>1.259355581E-2</v>
      </c>
      <c r="AP7" s="438">
        <v>9.1928439560000005E-4</v>
      </c>
      <c r="AQ7" s="437">
        <v>4.1740264040000002E-2</v>
      </c>
      <c r="AR7" s="437">
        <v>3.7613748500000002E-2</v>
      </c>
      <c r="AS7" s="369">
        <v>3.9677006270000002E-2</v>
      </c>
      <c r="AT7" s="369">
        <v>2.917887121E-3</v>
      </c>
      <c r="AU7" s="437">
        <v>0.25340346400000002</v>
      </c>
      <c r="AV7" s="437">
        <v>3.385403461E-2</v>
      </c>
      <c r="AW7" s="369">
        <v>0.1436287493</v>
      </c>
      <c r="AX7" s="438">
        <v>0.15524489029999999</v>
      </c>
      <c r="AY7" s="437">
        <v>0.2412479776</v>
      </c>
      <c r="AZ7" s="437">
        <v>3.4831485340000003E-2</v>
      </c>
      <c r="BA7" s="369">
        <v>0.13803973150000001</v>
      </c>
      <c r="BB7" s="369">
        <v>0.1459585014</v>
      </c>
      <c r="BC7" s="437">
        <v>0.40188546339999998</v>
      </c>
      <c r="BD7" s="437">
        <v>0.3982265109</v>
      </c>
      <c r="BE7" s="369">
        <v>0.40005598720000002</v>
      </c>
      <c r="BF7" s="438">
        <v>2.587270125E-3</v>
      </c>
      <c r="BG7" s="437">
        <v>3.5562668610000001E-2</v>
      </c>
      <c r="BH7" s="437">
        <v>3.063352678E-2</v>
      </c>
      <c r="BI7" s="369">
        <v>3.3098097700000002E-2</v>
      </c>
      <c r="BJ7" s="369">
        <v>3.4854296130000001E-3</v>
      </c>
      <c r="BK7" s="437">
        <v>0.4354914922</v>
      </c>
      <c r="BL7" s="437">
        <v>0.4673089184</v>
      </c>
      <c r="BM7" s="369">
        <v>0.45140020530000002</v>
      </c>
      <c r="BN7" s="438">
        <v>2.249831783E-2</v>
      </c>
      <c r="BO7" s="437">
        <v>2.1746012219999999E-3</v>
      </c>
      <c r="BP7" s="439">
        <v>1.922418194E-3</v>
      </c>
      <c r="BQ7" s="439">
        <v>7.7925686110000003E-2</v>
      </c>
      <c r="BR7" s="439">
        <v>1.5012804870000001</v>
      </c>
      <c r="BS7" s="439">
        <v>0.18924654160000001</v>
      </c>
      <c r="BT7" s="439">
        <v>0.88826852180000004</v>
      </c>
      <c r="BU7" s="439">
        <v>0.20224647170000001</v>
      </c>
    </row>
    <row r="8" spans="1:73" ht="15.75" customHeight="1" x14ac:dyDescent="0.2">
      <c r="A8" s="435" t="s">
        <v>111</v>
      </c>
      <c r="B8" s="436">
        <v>8.0000000000000002E-3</v>
      </c>
      <c r="C8" s="440" t="s">
        <v>12</v>
      </c>
      <c r="D8" s="440" t="s">
        <v>12</v>
      </c>
      <c r="E8" s="441" t="s">
        <v>181</v>
      </c>
      <c r="F8" s="441" t="s">
        <v>181</v>
      </c>
      <c r="G8" s="440" t="s">
        <v>12</v>
      </c>
      <c r="H8" s="440" t="s">
        <v>12</v>
      </c>
      <c r="I8" s="441" t="s">
        <v>181</v>
      </c>
      <c r="J8" s="442" t="s">
        <v>181</v>
      </c>
      <c r="K8" s="440" t="s">
        <v>12</v>
      </c>
      <c r="L8" s="440" t="s">
        <v>12</v>
      </c>
      <c r="M8" s="441" t="s">
        <v>181</v>
      </c>
      <c r="N8" s="441" t="s">
        <v>181</v>
      </c>
      <c r="O8" s="440" t="s">
        <v>12</v>
      </c>
      <c r="P8" s="440" t="s">
        <v>12</v>
      </c>
      <c r="Q8" s="441" t="s">
        <v>181</v>
      </c>
      <c r="R8" s="442" t="s">
        <v>181</v>
      </c>
      <c r="S8" s="440" t="s">
        <v>12</v>
      </c>
      <c r="T8" s="440" t="s">
        <v>12</v>
      </c>
      <c r="U8" s="441" t="s">
        <v>181</v>
      </c>
      <c r="V8" s="441" t="s">
        <v>181</v>
      </c>
      <c r="W8" s="440" t="s">
        <v>12</v>
      </c>
      <c r="X8" s="440" t="s">
        <v>12</v>
      </c>
      <c r="Y8" s="441" t="s">
        <v>181</v>
      </c>
      <c r="Z8" s="442" t="s">
        <v>181</v>
      </c>
      <c r="AA8" s="437">
        <v>8.443976055E-3</v>
      </c>
      <c r="AB8" s="440" t="s">
        <v>12</v>
      </c>
      <c r="AC8" s="369">
        <v>8.443976055E-3</v>
      </c>
      <c r="AD8" s="441" t="s">
        <v>181</v>
      </c>
      <c r="AE8" s="440" t="s">
        <v>12</v>
      </c>
      <c r="AF8" s="440" t="s">
        <v>12</v>
      </c>
      <c r="AG8" s="441" t="s">
        <v>181</v>
      </c>
      <c r="AH8" s="442" t="s">
        <v>181</v>
      </c>
      <c r="AI8" s="437">
        <v>2.8506734280000001E-2</v>
      </c>
      <c r="AJ8" s="437">
        <v>3.091234986E-2</v>
      </c>
      <c r="AK8" s="369">
        <v>2.9709542070000001E-2</v>
      </c>
      <c r="AL8" s="369">
        <v>1.70102709E-3</v>
      </c>
      <c r="AM8" s="437">
        <v>3.2807625700000002E-2</v>
      </c>
      <c r="AN8" s="437">
        <v>3.4608983000000003E-2</v>
      </c>
      <c r="AO8" s="369">
        <v>3.3708304350000003E-2</v>
      </c>
      <c r="AP8" s="438">
        <v>1.2737519619999999E-3</v>
      </c>
      <c r="AQ8" s="440" t="s">
        <v>12</v>
      </c>
      <c r="AR8" s="440" t="s">
        <v>12</v>
      </c>
      <c r="AS8" s="441" t="s">
        <v>181</v>
      </c>
      <c r="AT8" s="441" t="s">
        <v>181</v>
      </c>
      <c r="AU8" s="440" t="s">
        <v>12</v>
      </c>
      <c r="AV8" s="440" t="s">
        <v>12</v>
      </c>
      <c r="AW8" s="441" t="s">
        <v>181</v>
      </c>
      <c r="AX8" s="442" t="s">
        <v>181</v>
      </c>
      <c r="AY8" s="440" t="s">
        <v>12</v>
      </c>
      <c r="AZ8" s="440" t="s">
        <v>12</v>
      </c>
      <c r="BA8" s="441" t="s">
        <v>181</v>
      </c>
      <c r="BB8" s="441" t="s">
        <v>181</v>
      </c>
      <c r="BC8" s="440" t="s">
        <v>12</v>
      </c>
      <c r="BD8" s="440" t="s">
        <v>12</v>
      </c>
      <c r="BE8" s="441" t="s">
        <v>181</v>
      </c>
      <c r="BF8" s="442" t="s">
        <v>181</v>
      </c>
      <c r="BG8" s="440" t="s">
        <v>12</v>
      </c>
      <c r="BH8" s="440" t="s">
        <v>12</v>
      </c>
      <c r="BI8" s="441" t="s">
        <v>181</v>
      </c>
      <c r="BJ8" s="441" t="s">
        <v>181</v>
      </c>
      <c r="BK8" s="440" t="s">
        <v>12</v>
      </c>
      <c r="BL8" s="437">
        <v>8.2993778539999993E-3</v>
      </c>
      <c r="BM8" s="369">
        <v>8.2993778539999993E-3</v>
      </c>
      <c r="BN8" s="442" t="s">
        <v>181</v>
      </c>
      <c r="BO8" s="437">
        <v>1.130083575E-2</v>
      </c>
      <c r="BP8" s="443" t="s">
        <v>12</v>
      </c>
      <c r="BQ8" s="443" t="s">
        <v>12</v>
      </c>
      <c r="BR8" s="439">
        <v>1.315076091E-2</v>
      </c>
      <c r="BS8" s="443" t="s">
        <v>12</v>
      </c>
      <c r="BT8" s="443" t="s">
        <v>12</v>
      </c>
      <c r="BU8" s="443" t="s">
        <v>12</v>
      </c>
    </row>
    <row r="9" spans="1:73" ht="15.75" customHeight="1" x14ac:dyDescent="0.2">
      <c r="A9" s="435" t="s">
        <v>112</v>
      </c>
      <c r="B9" s="436">
        <v>1.61E-2</v>
      </c>
      <c r="C9" s="437">
        <v>2.0510995460000001E-2</v>
      </c>
      <c r="D9" s="440" t="s">
        <v>12</v>
      </c>
      <c r="E9" s="369">
        <v>2.0510995460000001E-2</v>
      </c>
      <c r="F9" s="441" t="s">
        <v>181</v>
      </c>
      <c r="G9" s="440" t="s">
        <v>12</v>
      </c>
      <c r="H9" s="440" t="s">
        <v>12</v>
      </c>
      <c r="I9" s="441" t="s">
        <v>181</v>
      </c>
      <c r="J9" s="442" t="s">
        <v>181</v>
      </c>
      <c r="K9" s="440" t="s">
        <v>12</v>
      </c>
      <c r="L9" s="440" t="s">
        <v>12</v>
      </c>
      <c r="M9" s="441" t="s">
        <v>181</v>
      </c>
      <c r="N9" s="441" t="s">
        <v>181</v>
      </c>
      <c r="O9" s="440" t="s">
        <v>12</v>
      </c>
      <c r="P9" s="440" t="s">
        <v>12</v>
      </c>
      <c r="Q9" s="441" t="s">
        <v>181</v>
      </c>
      <c r="R9" s="442" t="s">
        <v>181</v>
      </c>
      <c r="S9" s="440" t="s">
        <v>12</v>
      </c>
      <c r="T9" s="440" t="s">
        <v>12</v>
      </c>
      <c r="U9" s="441" t="s">
        <v>181</v>
      </c>
      <c r="V9" s="441" t="s">
        <v>181</v>
      </c>
      <c r="W9" s="437">
        <v>4.3109819930000001E-2</v>
      </c>
      <c r="X9" s="437">
        <v>1.9732824940000001E-2</v>
      </c>
      <c r="Y9" s="369">
        <v>3.1421322440000003E-2</v>
      </c>
      <c r="Z9" s="438">
        <v>1.6530031680000001E-2</v>
      </c>
      <c r="AA9" s="440" t="s">
        <v>12</v>
      </c>
      <c r="AB9" s="440" t="s">
        <v>12</v>
      </c>
      <c r="AC9" s="441" t="s">
        <v>181</v>
      </c>
      <c r="AD9" s="441" t="s">
        <v>181</v>
      </c>
      <c r="AE9" s="440" t="s">
        <v>12</v>
      </c>
      <c r="AF9" s="440" t="s">
        <v>12</v>
      </c>
      <c r="AG9" s="441" t="s">
        <v>181</v>
      </c>
      <c r="AH9" s="442" t="s">
        <v>181</v>
      </c>
      <c r="AI9" s="437">
        <v>3.8138291640000002E-2</v>
      </c>
      <c r="AJ9" s="437">
        <v>3.7943652039999998E-2</v>
      </c>
      <c r="AK9" s="369">
        <v>3.804097184E-2</v>
      </c>
      <c r="AL9" s="369">
        <v>1.3763098100000001E-4</v>
      </c>
      <c r="AM9" s="437">
        <v>3.6089911490000001E-2</v>
      </c>
      <c r="AN9" s="437">
        <v>3.9217062509999998E-2</v>
      </c>
      <c r="AO9" s="369">
        <v>3.7653486999999999E-2</v>
      </c>
      <c r="AP9" s="438">
        <v>2.2112296920000002E-3</v>
      </c>
      <c r="AQ9" s="440" t="s">
        <v>12</v>
      </c>
      <c r="AR9" s="437">
        <v>2.2439396819999999E-2</v>
      </c>
      <c r="AS9" s="369">
        <v>2.2439396819999999E-2</v>
      </c>
      <c r="AT9" s="441" t="s">
        <v>181</v>
      </c>
      <c r="AU9" s="440" t="s">
        <v>12</v>
      </c>
      <c r="AV9" s="440" t="s">
        <v>12</v>
      </c>
      <c r="AW9" s="441" t="s">
        <v>181</v>
      </c>
      <c r="AX9" s="442" t="s">
        <v>181</v>
      </c>
      <c r="AY9" s="440" t="s">
        <v>12</v>
      </c>
      <c r="AZ9" s="440" t="s">
        <v>12</v>
      </c>
      <c r="BA9" s="441" t="s">
        <v>181</v>
      </c>
      <c r="BB9" s="441" t="s">
        <v>181</v>
      </c>
      <c r="BC9" s="440" t="s">
        <v>12</v>
      </c>
      <c r="BD9" s="440" t="s">
        <v>12</v>
      </c>
      <c r="BE9" s="441" t="s">
        <v>181</v>
      </c>
      <c r="BF9" s="442" t="s">
        <v>181</v>
      </c>
      <c r="BG9" s="440" t="s">
        <v>12</v>
      </c>
      <c r="BH9" s="440" t="s">
        <v>12</v>
      </c>
      <c r="BI9" s="441" t="s">
        <v>181</v>
      </c>
      <c r="BJ9" s="441" t="s">
        <v>181</v>
      </c>
      <c r="BK9" s="440" t="s">
        <v>12</v>
      </c>
      <c r="BL9" s="440" t="s">
        <v>12</v>
      </c>
      <c r="BM9" s="441" t="s">
        <v>181</v>
      </c>
      <c r="BN9" s="442" t="s">
        <v>181</v>
      </c>
      <c r="BO9" s="437">
        <v>5.90805384E-2</v>
      </c>
      <c r="BP9" s="439">
        <v>3.6353842109999999E-2</v>
      </c>
      <c r="BQ9" s="443" t="s">
        <v>12</v>
      </c>
      <c r="BR9" s="439">
        <v>3.97197075E-2</v>
      </c>
      <c r="BS9" s="443" t="s">
        <v>12</v>
      </c>
      <c r="BT9" s="443" t="s">
        <v>12</v>
      </c>
      <c r="BU9" s="443" t="s">
        <v>12</v>
      </c>
    </row>
    <row r="10" spans="1:73" ht="15.75" customHeight="1" x14ac:dyDescent="0.2">
      <c r="A10" s="435" t="s">
        <v>113</v>
      </c>
      <c r="B10" s="436">
        <v>2.9999999999999997E-4</v>
      </c>
      <c r="C10" s="437">
        <v>1.9518771939999999E-2</v>
      </c>
      <c r="D10" s="437">
        <v>1.944520827E-2</v>
      </c>
      <c r="E10" s="369">
        <v>1.948199011E-2</v>
      </c>
      <c r="F10" s="369">
        <v>5.2017369909999997E-5</v>
      </c>
      <c r="G10" s="437">
        <v>2.5176749660000001E-2</v>
      </c>
      <c r="H10" s="437">
        <v>2.481206193E-2</v>
      </c>
      <c r="I10" s="369">
        <v>2.4994405800000001E-2</v>
      </c>
      <c r="J10" s="438">
        <v>2.5787316689999999E-4</v>
      </c>
      <c r="K10" s="437">
        <v>2.01183617E-2</v>
      </c>
      <c r="L10" s="437">
        <v>1.9732485750000001E-2</v>
      </c>
      <c r="M10" s="369">
        <v>1.9925423729999999E-2</v>
      </c>
      <c r="N10" s="369">
        <v>2.7285550089999999E-4</v>
      </c>
      <c r="O10" s="437">
        <v>2.295738541E-2</v>
      </c>
      <c r="P10" s="437">
        <v>2.28866021E-2</v>
      </c>
      <c r="Q10" s="369">
        <v>2.2921993759999999E-2</v>
      </c>
      <c r="R10" s="438">
        <v>5.0051358500000003E-5</v>
      </c>
      <c r="S10" s="437">
        <v>2.0174691299999999E-2</v>
      </c>
      <c r="T10" s="437">
        <v>2.0238998259999998E-2</v>
      </c>
      <c r="U10" s="369">
        <v>2.020684478E-2</v>
      </c>
      <c r="V10" s="369">
        <v>4.547188749E-5</v>
      </c>
      <c r="W10" s="437">
        <v>2.778564549E-2</v>
      </c>
      <c r="X10" s="437">
        <v>2.6796101199999998E-2</v>
      </c>
      <c r="Y10" s="369">
        <v>2.7290873350000001E-2</v>
      </c>
      <c r="Z10" s="438">
        <v>6.9971347770000003E-4</v>
      </c>
      <c r="AA10" s="437">
        <v>2.062020518E-2</v>
      </c>
      <c r="AB10" s="437">
        <v>2.055068497E-2</v>
      </c>
      <c r="AC10" s="369">
        <v>2.0585445080000001E-2</v>
      </c>
      <c r="AD10" s="369">
        <v>4.9158211920000001E-5</v>
      </c>
      <c r="AE10" s="437">
        <v>2.753285527E-2</v>
      </c>
      <c r="AF10" s="437">
        <v>2.7521220200000002E-2</v>
      </c>
      <c r="AG10" s="369">
        <v>2.752703774E-2</v>
      </c>
      <c r="AH10" s="438">
        <v>8.2272368970000001E-6</v>
      </c>
      <c r="AI10" s="437">
        <v>5.2993090469999997E-3</v>
      </c>
      <c r="AJ10" s="437">
        <v>5.5102600260000002E-3</v>
      </c>
      <c r="AK10" s="369">
        <v>5.4047845370000002E-3</v>
      </c>
      <c r="AL10" s="369">
        <v>1.4916486770000001E-4</v>
      </c>
      <c r="AM10" s="437">
        <v>5.5644187720000002E-3</v>
      </c>
      <c r="AN10" s="437">
        <v>5.4952478899999999E-3</v>
      </c>
      <c r="AO10" s="369">
        <v>5.5298333309999996E-3</v>
      </c>
      <c r="AP10" s="438">
        <v>4.8911199719999998E-5</v>
      </c>
      <c r="AQ10" s="437">
        <v>2.1105059459999999E-2</v>
      </c>
      <c r="AR10" s="437">
        <v>2.1172880259999999E-2</v>
      </c>
      <c r="AS10" s="369">
        <v>2.1138969859999999E-2</v>
      </c>
      <c r="AT10" s="369">
        <v>4.7956547590000002E-5</v>
      </c>
      <c r="AU10" s="437">
        <v>2.6181308180000001E-2</v>
      </c>
      <c r="AV10" s="437">
        <v>2.1319063440000001E-2</v>
      </c>
      <c r="AW10" s="369">
        <v>2.3750185810000001E-2</v>
      </c>
      <c r="AX10" s="438">
        <v>3.4381262270000001E-3</v>
      </c>
      <c r="AY10" s="437">
        <v>2.5778318549999998E-2</v>
      </c>
      <c r="AZ10" s="437">
        <v>2.0961799610000002E-2</v>
      </c>
      <c r="BA10" s="369">
        <v>2.3370059080000002E-2</v>
      </c>
      <c r="BB10" s="369">
        <v>3.4057932039999999E-3</v>
      </c>
      <c r="BC10" s="437">
        <v>2.9618549189999999E-2</v>
      </c>
      <c r="BD10" s="437">
        <v>2.90901808E-2</v>
      </c>
      <c r="BE10" s="369">
        <v>2.9354365E-2</v>
      </c>
      <c r="BF10" s="438">
        <v>3.7361287149999999E-4</v>
      </c>
      <c r="BG10" s="437">
        <v>2.0384935180000001E-2</v>
      </c>
      <c r="BH10" s="437">
        <v>2.0340971489999998E-2</v>
      </c>
      <c r="BI10" s="369">
        <v>2.036295334E-2</v>
      </c>
      <c r="BJ10" s="369">
        <v>3.108702332E-5</v>
      </c>
      <c r="BK10" s="437">
        <v>2.8226066229999999E-2</v>
      </c>
      <c r="BL10" s="437">
        <v>2.9516746449999999E-2</v>
      </c>
      <c r="BM10" s="369">
        <v>2.8871406339999999E-2</v>
      </c>
      <c r="BN10" s="438">
        <v>9.1264873589999996E-4</v>
      </c>
      <c r="BO10" s="437">
        <v>4.138413413E-2</v>
      </c>
      <c r="BP10" s="439">
        <v>4.2025066630000003E-2</v>
      </c>
      <c r="BQ10" s="439">
        <v>3.3720464880000002E-2</v>
      </c>
      <c r="BR10" s="439">
        <v>3.0616055779999998E-2</v>
      </c>
      <c r="BS10" s="439">
        <v>2.4263106029999999E-2</v>
      </c>
      <c r="BT10" s="439">
        <v>3.9992521310000001E-2</v>
      </c>
      <c r="BU10" s="439">
        <v>2.4525231790000001E-2</v>
      </c>
    </row>
    <row r="11" spans="1:73" ht="15.75" customHeight="1" x14ac:dyDescent="0.2">
      <c r="A11" s="435" t="s">
        <v>114</v>
      </c>
      <c r="B11" s="436">
        <v>2.0000000000000001E-4</v>
      </c>
      <c r="C11" s="437">
        <v>1.5459827909999999E-4</v>
      </c>
      <c r="D11" s="440" t="s">
        <v>12</v>
      </c>
      <c r="E11" s="369">
        <v>1.5459827909999999E-4</v>
      </c>
      <c r="F11" s="441" t="s">
        <v>181</v>
      </c>
      <c r="G11" s="440" t="s">
        <v>12</v>
      </c>
      <c r="H11" s="440" t="s">
        <v>12</v>
      </c>
      <c r="I11" s="441" t="s">
        <v>181</v>
      </c>
      <c r="J11" s="442" t="s">
        <v>181</v>
      </c>
      <c r="K11" s="440" t="s">
        <v>12</v>
      </c>
      <c r="L11" s="440" t="s">
        <v>12</v>
      </c>
      <c r="M11" s="441" t="s">
        <v>181</v>
      </c>
      <c r="N11" s="441" t="s">
        <v>181</v>
      </c>
      <c r="O11" s="440" t="s">
        <v>12</v>
      </c>
      <c r="P11" s="440" t="s">
        <v>12</v>
      </c>
      <c r="Q11" s="441" t="s">
        <v>181</v>
      </c>
      <c r="R11" s="442" t="s">
        <v>181</v>
      </c>
      <c r="S11" s="440" t="s">
        <v>12</v>
      </c>
      <c r="T11" s="440" t="s">
        <v>12</v>
      </c>
      <c r="U11" s="441" t="s">
        <v>181</v>
      </c>
      <c r="V11" s="441" t="s">
        <v>181</v>
      </c>
      <c r="W11" s="440" t="s">
        <v>12</v>
      </c>
      <c r="X11" s="440" t="s">
        <v>12</v>
      </c>
      <c r="Y11" s="441" t="s">
        <v>181</v>
      </c>
      <c r="Z11" s="442" t="s">
        <v>181</v>
      </c>
      <c r="AA11" s="440" t="s">
        <v>12</v>
      </c>
      <c r="AB11" s="440" t="s">
        <v>12</v>
      </c>
      <c r="AC11" s="441" t="s">
        <v>181</v>
      </c>
      <c r="AD11" s="441" t="s">
        <v>181</v>
      </c>
      <c r="AE11" s="440" t="s">
        <v>12</v>
      </c>
      <c r="AF11" s="440" t="s">
        <v>12</v>
      </c>
      <c r="AG11" s="441" t="s">
        <v>181</v>
      </c>
      <c r="AH11" s="442" t="s">
        <v>181</v>
      </c>
      <c r="AI11" s="440" t="s">
        <v>12</v>
      </c>
      <c r="AJ11" s="440" t="s">
        <v>12</v>
      </c>
      <c r="AK11" s="441" t="s">
        <v>181</v>
      </c>
      <c r="AL11" s="441" t="s">
        <v>181</v>
      </c>
      <c r="AM11" s="440" t="s">
        <v>12</v>
      </c>
      <c r="AN11" s="440" t="s">
        <v>12</v>
      </c>
      <c r="AO11" s="441" t="s">
        <v>181</v>
      </c>
      <c r="AP11" s="442" t="s">
        <v>181</v>
      </c>
      <c r="AQ11" s="440" t="s">
        <v>12</v>
      </c>
      <c r="AR11" s="440" t="s">
        <v>12</v>
      </c>
      <c r="AS11" s="441" t="s">
        <v>181</v>
      </c>
      <c r="AT11" s="441" t="s">
        <v>181</v>
      </c>
      <c r="AU11" s="440" t="s">
        <v>12</v>
      </c>
      <c r="AV11" s="440" t="s">
        <v>12</v>
      </c>
      <c r="AW11" s="441" t="s">
        <v>181</v>
      </c>
      <c r="AX11" s="442" t="s">
        <v>181</v>
      </c>
      <c r="AY11" s="440" t="s">
        <v>12</v>
      </c>
      <c r="AZ11" s="440" t="s">
        <v>12</v>
      </c>
      <c r="BA11" s="441" t="s">
        <v>181</v>
      </c>
      <c r="BB11" s="441" t="s">
        <v>181</v>
      </c>
      <c r="BC11" s="440" t="s">
        <v>12</v>
      </c>
      <c r="BD11" s="440" t="s">
        <v>12</v>
      </c>
      <c r="BE11" s="441" t="s">
        <v>181</v>
      </c>
      <c r="BF11" s="442" t="s">
        <v>181</v>
      </c>
      <c r="BG11" s="440" t="s">
        <v>12</v>
      </c>
      <c r="BH11" s="440" t="s">
        <v>12</v>
      </c>
      <c r="BI11" s="441" t="s">
        <v>181</v>
      </c>
      <c r="BJ11" s="441" t="s">
        <v>181</v>
      </c>
      <c r="BK11" s="440" t="s">
        <v>12</v>
      </c>
      <c r="BL11" s="440" t="s">
        <v>12</v>
      </c>
      <c r="BM11" s="441" t="s">
        <v>181</v>
      </c>
      <c r="BN11" s="442" t="s">
        <v>181</v>
      </c>
      <c r="BO11" s="440" t="s">
        <v>12</v>
      </c>
      <c r="BP11" s="443" t="s">
        <v>12</v>
      </c>
      <c r="BQ11" s="443" t="s">
        <v>12</v>
      </c>
      <c r="BR11" s="439">
        <v>3.314213458E-4</v>
      </c>
      <c r="BS11" s="443" t="s">
        <v>12</v>
      </c>
      <c r="BT11" s="443" t="s">
        <v>12</v>
      </c>
      <c r="BU11" s="443" t="s">
        <v>12</v>
      </c>
    </row>
    <row r="12" spans="1:73" ht="15.75" customHeight="1" x14ac:dyDescent="0.2">
      <c r="A12" s="435" t="s">
        <v>115</v>
      </c>
      <c r="B12" s="436">
        <v>2.5399999999999999E-2</v>
      </c>
      <c r="C12" s="437">
        <v>5.0277827640000003</v>
      </c>
      <c r="D12" s="437">
        <v>4.8691956799999998</v>
      </c>
      <c r="E12" s="369">
        <v>4.9484892220000001</v>
      </c>
      <c r="F12" s="369">
        <v>0.1121380025</v>
      </c>
      <c r="G12" s="437">
        <v>5.0489248590000004</v>
      </c>
      <c r="H12" s="437">
        <v>5.046345692</v>
      </c>
      <c r="I12" s="369">
        <v>5.0476352760000003</v>
      </c>
      <c r="J12" s="438">
        <v>1.8237464760000001E-3</v>
      </c>
      <c r="K12" s="437">
        <v>5.3420912290000002</v>
      </c>
      <c r="L12" s="437">
        <v>5.1997909350000002</v>
      </c>
      <c r="M12" s="369">
        <v>5.2709410820000002</v>
      </c>
      <c r="N12" s="369">
        <v>0.10062150290000001</v>
      </c>
      <c r="O12" s="437">
        <v>5.3347446969999996</v>
      </c>
      <c r="P12" s="437">
        <v>5.4107281770000002</v>
      </c>
      <c r="Q12" s="369">
        <v>5.3727364370000004</v>
      </c>
      <c r="R12" s="438">
        <v>5.3728433970000003E-2</v>
      </c>
      <c r="S12" s="437">
        <v>6.2962650870000001</v>
      </c>
      <c r="T12" s="437">
        <v>6.3313435309999999</v>
      </c>
      <c r="U12" s="369">
        <v>6.313804309</v>
      </c>
      <c r="V12" s="369">
        <v>2.4804205629999999E-2</v>
      </c>
      <c r="W12" s="437">
        <v>6.1558385539999998</v>
      </c>
      <c r="X12" s="437">
        <v>6.1886874340000002</v>
      </c>
      <c r="Y12" s="369">
        <v>6.1722629939999996</v>
      </c>
      <c r="Z12" s="438">
        <v>2.3227665799999998E-2</v>
      </c>
      <c r="AA12" s="437">
        <v>6.685224592</v>
      </c>
      <c r="AB12" s="437">
        <v>6.9075184710000004</v>
      </c>
      <c r="AC12" s="369">
        <v>6.7963715320000002</v>
      </c>
      <c r="AD12" s="369">
        <v>0.1571855093</v>
      </c>
      <c r="AE12" s="437">
        <v>6.9850225879999996</v>
      </c>
      <c r="AF12" s="437">
        <v>6.7616251910000003</v>
      </c>
      <c r="AG12" s="369">
        <v>6.87332389</v>
      </c>
      <c r="AH12" s="438">
        <v>0.15796581430000001</v>
      </c>
      <c r="AI12" s="437">
        <v>348.56304119999999</v>
      </c>
      <c r="AJ12" s="437">
        <v>363.93992639999999</v>
      </c>
      <c r="AK12" s="369">
        <v>356.25148380000002</v>
      </c>
      <c r="AL12" s="369">
        <v>10.8730998</v>
      </c>
      <c r="AM12" s="437">
        <v>364.69112799999999</v>
      </c>
      <c r="AN12" s="437">
        <v>363.0103057</v>
      </c>
      <c r="AO12" s="369">
        <v>363.85071690000001</v>
      </c>
      <c r="AP12" s="438">
        <v>1.1885208460000001</v>
      </c>
      <c r="AQ12" s="437">
        <v>10.933241300000001</v>
      </c>
      <c r="AR12" s="437">
        <v>11.026255430000001</v>
      </c>
      <c r="AS12" s="369">
        <v>10.979748369999999</v>
      </c>
      <c r="AT12" s="369">
        <v>6.5770922070000001E-2</v>
      </c>
      <c r="AU12" s="437">
        <v>10.711588900000001</v>
      </c>
      <c r="AV12" s="437">
        <v>12.45158584</v>
      </c>
      <c r="AW12" s="369">
        <v>11.581587369999999</v>
      </c>
      <c r="AX12" s="438">
        <v>1.2303636360000001</v>
      </c>
      <c r="AY12" s="437">
        <v>11.306635829999999</v>
      </c>
      <c r="AZ12" s="437">
        <v>11.7433136</v>
      </c>
      <c r="BA12" s="369">
        <v>11.524974719999999</v>
      </c>
      <c r="BB12" s="369">
        <v>0.30877781240000002</v>
      </c>
      <c r="BC12" s="437">
        <v>11.721241729999999</v>
      </c>
      <c r="BD12" s="437">
        <v>11.89259878</v>
      </c>
      <c r="BE12" s="369">
        <v>11.80692026</v>
      </c>
      <c r="BF12" s="438">
        <v>0.12116773209999999</v>
      </c>
      <c r="BG12" s="437">
        <v>14.47881465</v>
      </c>
      <c r="BH12" s="437">
        <v>14.25509379</v>
      </c>
      <c r="BI12" s="369">
        <v>14.36695422</v>
      </c>
      <c r="BJ12" s="369">
        <v>0.15819453720000001</v>
      </c>
      <c r="BK12" s="437">
        <v>14.05251674</v>
      </c>
      <c r="BL12" s="437">
        <v>13.908872240000001</v>
      </c>
      <c r="BM12" s="369">
        <v>13.980694489999999</v>
      </c>
      <c r="BN12" s="438">
        <v>0.101572</v>
      </c>
      <c r="BO12" s="437">
        <v>31.29852876</v>
      </c>
      <c r="BP12" s="439">
        <v>31.01765692</v>
      </c>
      <c r="BQ12" s="439">
        <v>12.768912350000001</v>
      </c>
      <c r="BR12" s="439">
        <v>51.98828511</v>
      </c>
      <c r="BS12" s="439">
        <v>11.877740790000001</v>
      </c>
      <c r="BT12" s="439">
        <v>11.617847190000001</v>
      </c>
      <c r="BU12" s="439">
        <v>10.94649154</v>
      </c>
    </row>
    <row r="13" spans="1:73" ht="15.75" customHeight="1" x14ac:dyDescent="0.2">
      <c r="A13" s="435" t="s">
        <v>116</v>
      </c>
      <c r="B13" s="436">
        <v>5.9999999999999995E-4</v>
      </c>
      <c r="C13" s="440" t="s">
        <v>12</v>
      </c>
      <c r="D13" s="440" t="s">
        <v>12</v>
      </c>
      <c r="E13" s="441" t="s">
        <v>181</v>
      </c>
      <c r="F13" s="441" t="s">
        <v>181</v>
      </c>
      <c r="G13" s="440" t="s">
        <v>12</v>
      </c>
      <c r="H13" s="440" t="s">
        <v>12</v>
      </c>
      <c r="I13" s="441" t="s">
        <v>181</v>
      </c>
      <c r="J13" s="442" t="s">
        <v>181</v>
      </c>
      <c r="K13" s="440" t="s">
        <v>12</v>
      </c>
      <c r="L13" s="440" t="s">
        <v>12</v>
      </c>
      <c r="M13" s="441" t="s">
        <v>181</v>
      </c>
      <c r="N13" s="441" t="s">
        <v>181</v>
      </c>
      <c r="O13" s="440" t="s">
        <v>12</v>
      </c>
      <c r="P13" s="440" t="s">
        <v>12</v>
      </c>
      <c r="Q13" s="441" t="s">
        <v>181</v>
      </c>
      <c r="R13" s="442" t="s">
        <v>181</v>
      </c>
      <c r="S13" s="440" t="s">
        <v>12</v>
      </c>
      <c r="T13" s="440" t="s">
        <v>12</v>
      </c>
      <c r="U13" s="441" t="s">
        <v>181</v>
      </c>
      <c r="V13" s="441" t="s">
        <v>181</v>
      </c>
      <c r="W13" s="437">
        <v>9.1536253300000001E-4</v>
      </c>
      <c r="X13" s="437">
        <v>7.6140420449999997E-4</v>
      </c>
      <c r="Y13" s="369">
        <v>8.3838336880000003E-4</v>
      </c>
      <c r="Z13" s="438">
        <v>1.0886497809999999E-4</v>
      </c>
      <c r="AA13" s="437">
        <v>8.427976169E-4</v>
      </c>
      <c r="AB13" s="437">
        <v>7.024897268E-4</v>
      </c>
      <c r="AC13" s="369">
        <v>7.7264367189999999E-4</v>
      </c>
      <c r="AD13" s="369">
        <v>9.9212660540000001E-5</v>
      </c>
      <c r="AE13" s="437">
        <v>8.7499130499999996E-4</v>
      </c>
      <c r="AF13" s="437">
        <v>7.8260011039999995E-4</v>
      </c>
      <c r="AG13" s="369">
        <v>8.2879570769999996E-4</v>
      </c>
      <c r="AH13" s="438">
        <v>6.5330440220000006E-5</v>
      </c>
      <c r="AI13" s="440" t="s">
        <v>12</v>
      </c>
      <c r="AJ13" s="440" t="s">
        <v>12</v>
      </c>
      <c r="AK13" s="441" t="s">
        <v>181</v>
      </c>
      <c r="AL13" s="441" t="s">
        <v>181</v>
      </c>
      <c r="AM13" s="440" t="s">
        <v>12</v>
      </c>
      <c r="AN13" s="440" t="s">
        <v>12</v>
      </c>
      <c r="AO13" s="441" t="s">
        <v>181</v>
      </c>
      <c r="AP13" s="442" t="s">
        <v>181</v>
      </c>
      <c r="AQ13" s="437">
        <v>9.2060106819999996E-4</v>
      </c>
      <c r="AR13" s="437">
        <v>1.445440522E-3</v>
      </c>
      <c r="AS13" s="369">
        <v>1.183020795E-3</v>
      </c>
      <c r="AT13" s="369">
        <v>3.7111753679999998E-4</v>
      </c>
      <c r="AU13" s="437">
        <v>1.198166827E-3</v>
      </c>
      <c r="AV13" s="437">
        <v>1.0372906750000001E-3</v>
      </c>
      <c r="AW13" s="369">
        <v>1.1177287509999999E-3</v>
      </c>
      <c r="AX13" s="438">
        <v>1.13756618E-4</v>
      </c>
      <c r="AY13" s="437">
        <v>1.2705610710000001E-3</v>
      </c>
      <c r="AZ13" s="437">
        <v>1.280689498E-3</v>
      </c>
      <c r="BA13" s="369">
        <v>1.275625285E-3</v>
      </c>
      <c r="BB13" s="369">
        <v>7.1618794140000001E-6</v>
      </c>
      <c r="BC13" s="437">
        <v>1.158792776E-3</v>
      </c>
      <c r="BD13" s="437">
        <v>1.2733576999999999E-3</v>
      </c>
      <c r="BE13" s="369">
        <v>1.216075238E-3</v>
      </c>
      <c r="BF13" s="438">
        <v>8.1009634650000003E-5</v>
      </c>
      <c r="BG13" s="437">
        <v>1.160253254E-3</v>
      </c>
      <c r="BH13" s="437">
        <v>9.4365298920000003E-4</v>
      </c>
      <c r="BI13" s="369">
        <v>1.0519531219999999E-3</v>
      </c>
      <c r="BJ13" s="369">
        <v>1.5315951599999999E-4</v>
      </c>
      <c r="BK13" s="437">
        <v>1.414209436E-3</v>
      </c>
      <c r="BL13" s="437">
        <v>1.2563976370000001E-3</v>
      </c>
      <c r="BM13" s="369">
        <v>1.3353035369999999E-3</v>
      </c>
      <c r="BN13" s="438">
        <v>1.115897932E-4</v>
      </c>
      <c r="BO13" s="437">
        <v>9.323211893E-4</v>
      </c>
      <c r="BP13" s="443" t="s">
        <v>12</v>
      </c>
      <c r="BQ13" s="439">
        <v>1.9776207860000001E-3</v>
      </c>
      <c r="BR13" s="439">
        <v>1.689979934E-2</v>
      </c>
      <c r="BS13" s="439">
        <v>9.4496248160000004E-4</v>
      </c>
      <c r="BT13" s="439">
        <v>1.4227334079999999E-3</v>
      </c>
      <c r="BU13" s="439">
        <v>1.242100187E-3</v>
      </c>
    </row>
    <row r="14" spans="1:73" ht="15.75" customHeight="1" x14ac:dyDescent="0.2">
      <c r="A14" s="435" t="s">
        <v>119</v>
      </c>
      <c r="B14" s="436">
        <v>5.7000000000000002E-3</v>
      </c>
      <c r="C14" s="440" t="s">
        <v>12</v>
      </c>
      <c r="D14" s="440" t="s">
        <v>12</v>
      </c>
      <c r="E14" s="441" t="s">
        <v>181</v>
      </c>
      <c r="F14" s="441" t="s">
        <v>181</v>
      </c>
      <c r="G14" s="437">
        <v>5.7096862080000003E-3</v>
      </c>
      <c r="H14" s="440" t="s">
        <v>12</v>
      </c>
      <c r="I14" s="369">
        <v>5.7096862080000003E-3</v>
      </c>
      <c r="J14" s="442" t="s">
        <v>181</v>
      </c>
      <c r="K14" s="440" t="s">
        <v>12</v>
      </c>
      <c r="L14" s="440" t="s">
        <v>12</v>
      </c>
      <c r="M14" s="441" t="s">
        <v>181</v>
      </c>
      <c r="N14" s="441" t="s">
        <v>181</v>
      </c>
      <c r="O14" s="440" t="s">
        <v>12</v>
      </c>
      <c r="P14" s="440" t="s">
        <v>12</v>
      </c>
      <c r="Q14" s="441" t="s">
        <v>181</v>
      </c>
      <c r="R14" s="442" t="s">
        <v>181</v>
      </c>
      <c r="S14" s="437">
        <v>6.5748021869999999E-3</v>
      </c>
      <c r="T14" s="437">
        <v>6.5844115219999997E-3</v>
      </c>
      <c r="U14" s="369">
        <v>6.5796068549999996E-3</v>
      </c>
      <c r="V14" s="369">
        <v>6.7948259409999997E-6</v>
      </c>
      <c r="W14" s="437">
        <v>1.041183446E-2</v>
      </c>
      <c r="X14" s="437">
        <v>1.16143845E-2</v>
      </c>
      <c r="Y14" s="369">
        <v>1.101310948E-2</v>
      </c>
      <c r="Z14" s="438">
        <v>8.50331288E-4</v>
      </c>
      <c r="AA14" s="437">
        <v>9.9245476469999993E-3</v>
      </c>
      <c r="AB14" s="437">
        <v>1.003050906E-2</v>
      </c>
      <c r="AC14" s="369">
        <v>9.9775283540000006E-3</v>
      </c>
      <c r="AD14" s="369">
        <v>7.4926033679999999E-5</v>
      </c>
      <c r="AE14" s="437">
        <v>1.4872187740000001E-2</v>
      </c>
      <c r="AF14" s="437">
        <v>1.4595562899999999E-2</v>
      </c>
      <c r="AG14" s="369">
        <v>1.4733875319999999E-2</v>
      </c>
      <c r="AH14" s="438">
        <v>1.9560330020000001E-4</v>
      </c>
      <c r="AI14" s="440" t="s">
        <v>12</v>
      </c>
      <c r="AJ14" s="440" t="s">
        <v>12</v>
      </c>
      <c r="AK14" s="441" t="s">
        <v>181</v>
      </c>
      <c r="AL14" s="441" t="s">
        <v>181</v>
      </c>
      <c r="AM14" s="440" t="s">
        <v>12</v>
      </c>
      <c r="AN14" s="440" t="s">
        <v>12</v>
      </c>
      <c r="AO14" s="441" t="s">
        <v>181</v>
      </c>
      <c r="AP14" s="442" t="s">
        <v>181</v>
      </c>
      <c r="AQ14" s="437">
        <v>9.2785582610000004E-3</v>
      </c>
      <c r="AR14" s="437">
        <v>7.8509589780000003E-3</v>
      </c>
      <c r="AS14" s="369">
        <v>8.5647586199999997E-3</v>
      </c>
      <c r="AT14" s="369">
        <v>1.0094651340000001E-3</v>
      </c>
      <c r="AU14" s="437">
        <v>1.3725201919999999E-2</v>
      </c>
      <c r="AV14" s="437">
        <v>8.6449089950000006E-3</v>
      </c>
      <c r="AW14" s="369">
        <v>1.1185055459999999E-2</v>
      </c>
      <c r="AX14" s="438">
        <v>3.592309578E-3</v>
      </c>
      <c r="AY14" s="437">
        <v>1.362978865E-2</v>
      </c>
      <c r="AZ14" s="437">
        <v>8.8835064910000004E-3</v>
      </c>
      <c r="BA14" s="369">
        <v>1.125664757E-2</v>
      </c>
      <c r="BB14" s="369">
        <v>3.3561283E-3</v>
      </c>
      <c r="BC14" s="437">
        <v>2.1901260969999999E-2</v>
      </c>
      <c r="BD14" s="437">
        <v>2.1713110609999999E-2</v>
      </c>
      <c r="BE14" s="369">
        <v>2.1807185789999999E-2</v>
      </c>
      <c r="BF14" s="438">
        <v>1.330423954E-4</v>
      </c>
      <c r="BG14" s="437">
        <v>8.1527750600000008E-3</v>
      </c>
      <c r="BH14" s="437">
        <v>7.9958872409999996E-3</v>
      </c>
      <c r="BI14" s="369">
        <v>8.0743311509999995E-3</v>
      </c>
      <c r="BJ14" s="369">
        <v>1.1093644069999999E-4</v>
      </c>
      <c r="BK14" s="437">
        <v>2.337103846E-2</v>
      </c>
      <c r="BL14" s="437">
        <v>2.4925229730000002E-2</v>
      </c>
      <c r="BM14" s="369">
        <v>2.41481341E-2</v>
      </c>
      <c r="BN14" s="438">
        <v>1.0989791860000001E-3</v>
      </c>
      <c r="BO14" s="437">
        <v>9.6422793369999996E-2</v>
      </c>
      <c r="BP14" s="439">
        <v>9.1899583739999999E-2</v>
      </c>
      <c r="BQ14" s="443" t="s">
        <v>12</v>
      </c>
      <c r="BR14" s="439">
        <v>0.47227622670000002</v>
      </c>
      <c r="BS14" s="439">
        <v>1.340550108E-2</v>
      </c>
      <c r="BT14" s="439">
        <v>2.8464547079999999E-2</v>
      </c>
      <c r="BU14" s="439">
        <v>1.23381898E-2</v>
      </c>
    </row>
    <row r="15" spans="1:73" ht="15.75" customHeight="1" x14ac:dyDescent="0.2">
      <c r="A15" s="435" t="s">
        <v>118</v>
      </c>
      <c r="B15" s="436">
        <v>6.9999999999999999E-4</v>
      </c>
      <c r="C15" s="440" t="s">
        <v>12</v>
      </c>
      <c r="D15" s="440" t="s">
        <v>12</v>
      </c>
      <c r="E15" s="441" t="s">
        <v>181</v>
      </c>
      <c r="F15" s="441" t="s">
        <v>181</v>
      </c>
      <c r="G15" s="440" t="s">
        <v>12</v>
      </c>
      <c r="H15" s="440" t="s">
        <v>12</v>
      </c>
      <c r="I15" s="441" t="s">
        <v>181</v>
      </c>
      <c r="J15" s="442" t="s">
        <v>181</v>
      </c>
      <c r="K15" s="440" t="s">
        <v>12</v>
      </c>
      <c r="L15" s="440" t="s">
        <v>12</v>
      </c>
      <c r="M15" s="441" t="s">
        <v>181</v>
      </c>
      <c r="N15" s="441" t="s">
        <v>181</v>
      </c>
      <c r="O15" s="440" t="s">
        <v>12</v>
      </c>
      <c r="P15" s="440" t="s">
        <v>12</v>
      </c>
      <c r="Q15" s="441" t="s">
        <v>181</v>
      </c>
      <c r="R15" s="442" t="s">
        <v>181</v>
      </c>
      <c r="S15" s="440" t="s">
        <v>12</v>
      </c>
      <c r="T15" s="440" t="s">
        <v>12</v>
      </c>
      <c r="U15" s="441" t="s">
        <v>181</v>
      </c>
      <c r="V15" s="441" t="s">
        <v>181</v>
      </c>
      <c r="W15" s="437">
        <v>7.2983690410000004E-4</v>
      </c>
      <c r="X15" s="437">
        <v>7.686516435E-4</v>
      </c>
      <c r="Y15" s="369">
        <v>7.4924427379999996E-4</v>
      </c>
      <c r="Z15" s="438">
        <v>2.7446165440000002E-5</v>
      </c>
      <c r="AA15" s="440" t="s">
        <v>12</v>
      </c>
      <c r="AB15" s="440" t="s">
        <v>12</v>
      </c>
      <c r="AC15" s="441" t="s">
        <v>181</v>
      </c>
      <c r="AD15" s="441" t="s">
        <v>181</v>
      </c>
      <c r="AE15" s="440" t="s">
        <v>12</v>
      </c>
      <c r="AF15" s="440" t="s">
        <v>12</v>
      </c>
      <c r="AG15" s="441" t="s">
        <v>181</v>
      </c>
      <c r="AH15" s="442" t="s">
        <v>181</v>
      </c>
      <c r="AI15" s="440" t="s">
        <v>12</v>
      </c>
      <c r="AJ15" s="437">
        <v>1.103641169E-3</v>
      </c>
      <c r="AK15" s="369">
        <v>1.103641169E-3</v>
      </c>
      <c r="AL15" s="441" t="s">
        <v>181</v>
      </c>
      <c r="AM15" s="440" t="s">
        <v>12</v>
      </c>
      <c r="AN15" s="440" t="s">
        <v>12</v>
      </c>
      <c r="AO15" s="441" t="s">
        <v>181</v>
      </c>
      <c r="AP15" s="442" t="s">
        <v>181</v>
      </c>
      <c r="AQ15" s="440" t="s">
        <v>12</v>
      </c>
      <c r="AR15" s="440" t="s">
        <v>12</v>
      </c>
      <c r="AS15" s="441" t="s">
        <v>181</v>
      </c>
      <c r="AT15" s="441" t="s">
        <v>181</v>
      </c>
      <c r="AU15" s="440" t="s">
        <v>12</v>
      </c>
      <c r="AV15" s="440" t="s">
        <v>12</v>
      </c>
      <c r="AW15" s="441" t="s">
        <v>181</v>
      </c>
      <c r="AX15" s="442" t="s">
        <v>181</v>
      </c>
      <c r="AY15" s="440" t="s">
        <v>12</v>
      </c>
      <c r="AZ15" s="440" t="s">
        <v>12</v>
      </c>
      <c r="BA15" s="441" t="s">
        <v>181</v>
      </c>
      <c r="BB15" s="441" t="s">
        <v>181</v>
      </c>
      <c r="BC15" s="437">
        <v>8.5282710909999999E-4</v>
      </c>
      <c r="BD15" s="437">
        <v>8.0712219379999999E-4</v>
      </c>
      <c r="BE15" s="369">
        <v>8.2997465150000003E-4</v>
      </c>
      <c r="BF15" s="438">
        <v>3.2318255539999999E-5</v>
      </c>
      <c r="BG15" s="440" t="s">
        <v>12</v>
      </c>
      <c r="BH15" s="440" t="s">
        <v>12</v>
      </c>
      <c r="BI15" s="441" t="s">
        <v>181</v>
      </c>
      <c r="BJ15" s="441" t="s">
        <v>181</v>
      </c>
      <c r="BK15" s="437">
        <v>9.0697664100000003E-4</v>
      </c>
      <c r="BL15" s="437">
        <v>1.0432571529999999E-3</v>
      </c>
      <c r="BM15" s="369">
        <v>9.7511689700000004E-4</v>
      </c>
      <c r="BN15" s="438">
        <v>9.6364874179999995E-5</v>
      </c>
      <c r="BO15" s="440" t="s">
        <v>12</v>
      </c>
      <c r="BP15" s="443" t="s">
        <v>12</v>
      </c>
      <c r="BQ15" s="443" t="s">
        <v>12</v>
      </c>
      <c r="BR15" s="443" t="s">
        <v>12</v>
      </c>
      <c r="BS15" s="443" t="s">
        <v>12</v>
      </c>
      <c r="BT15" s="439">
        <v>2.357373944E-3</v>
      </c>
      <c r="BU15" s="443" t="s">
        <v>12</v>
      </c>
    </row>
    <row r="16" spans="1:73" ht="15.75" customHeight="1" x14ac:dyDescent="0.2">
      <c r="A16" s="435" t="s">
        <v>120</v>
      </c>
      <c r="B16" s="436">
        <v>1.6000000000000001E-3</v>
      </c>
      <c r="C16" s="437">
        <v>6.7122894099999997E-2</v>
      </c>
      <c r="D16" s="437">
        <v>6.5934661889999996E-2</v>
      </c>
      <c r="E16" s="369">
        <v>6.6528777999999997E-2</v>
      </c>
      <c r="F16" s="369">
        <v>8.4020705329999998E-4</v>
      </c>
      <c r="G16" s="437">
        <v>0.54894052709999996</v>
      </c>
      <c r="H16" s="437">
        <v>0.48667926569999997</v>
      </c>
      <c r="I16" s="369">
        <v>0.51780989639999997</v>
      </c>
      <c r="J16" s="438">
        <v>4.4025360139999997E-2</v>
      </c>
      <c r="K16" s="437">
        <v>5.7519691749999997E-2</v>
      </c>
      <c r="L16" s="437">
        <v>6.4011552060000004E-2</v>
      </c>
      <c r="M16" s="369">
        <v>6.0765621909999998E-2</v>
      </c>
      <c r="N16" s="369">
        <v>4.5904384479999996E-3</v>
      </c>
      <c r="O16" s="437">
        <v>0.32953996400000002</v>
      </c>
      <c r="P16" s="437">
        <v>0.32600215160000001</v>
      </c>
      <c r="Q16" s="369">
        <v>0.32777105779999999</v>
      </c>
      <c r="R16" s="438">
        <v>2.5016111389999998E-3</v>
      </c>
      <c r="S16" s="437">
        <v>6.237018984E-2</v>
      </c>
      <c r="T16" s="437">
        <v>5.5209104520000003E-2</v>
      </c>
      <c r="U16" s="369">
        <v>5.8789647180000001E-2</v>
      </c>
      <c r="V16" s="369">
        <v>5.0636519900000001E-3</v>
      </c>
      <c r="W16" s="437">
        <v>0.73059740399999995</v>
      </c>
      <c r="X16" s="437">
        <v>0.63811353280000005</v>
      </c>
      <c r="Y16" s="369">
        <v>0.68435546840000006</v>
      </c>
      <c r="Z16" s="438">
        <v>6.5395972479999995E-2</v>
      </c>
      <c r="AA16" s="437">
        <v>6.589832004E-2</v>
      </c>
      <c r="AB16" s="437">
        <v>7.0054258889999999E-2</v>
      </c>
      <c r="AC16" s="369">
        <v>6.7976289470000006E-2</v>
      </c>
      <c r="AD16" s="369">
        <v>2.9386925430000001E-3</v>
      </c>
      <c r="AE16" s="437">
        <v>0.77205906710000005</v>
      </c>
      <c r="AF16" s="437">
        <v>0.75133435029999995</v>
      </c>
      <c r="AG16" s="369">
        <v>0.76169670869999995</v>
      </c>
      <c r="AH16" s="438">
        <v>1.465458779E-2</v>
      </c>
      <c r="AI16" s="437">
        <v>6.6565770240000002E-3</v>
      </c>
      <c r="AJ16" s="437">
        <v>5.7834597309999996E-3</v>
      </c>
      <c r="AK16" s="369">
        <v>6.2200183780000001E-3</v>
      </c>
      <c r="AL16" s="369">
        <v>6.1738715870000003E-4</v>
      </c>
      <c r="AM16" s="437">
        <v>7.0532635790000006E-2</v>
      </c>
      <c r="AN16" s="437">
        <v>7.0666341189999995E-2</v>
      </c>
      <c r="AO16" s="369">
        <v>7.0599488490000001E-2</v>
      </c>
      <c r="AP16" s="438">
        <v>9.4543995019999994E-5</v>
      </c>
      <c r="AQ16" s="437">
        <v>6.7235835290000004E-2</v>
      </c>
      <c r="AR16" s="437">
        <v>5.8109000389999999E-2</v>
      </c>
      <c r="AS16" s="369">
        <v>6.2672417839999994E-2</v>
      </c>
      <c r="AT16" s="369">
        <v>6.453646849E-3</v>
      </c>
      <c r="AU16" s="437">
        <v>0.55652544680000005</v>
      </c>
      <c r="AV16" s="437">
        <v>6.032379911E-2</v>
      </c>
      <c r="AW16" s="369">
        <v>0.30842462300000001</v>
      </c>
      <c r="AX16" s="438">
        <v>0.35086754990000002</v>
      </c>
      <c r="AY16" s="437">
        <v>0.52798177700000004</v>
      </c>
      <c r="AZ16" s="437">
        <v>6.3547055630000002E-2</v>
      </c>
      <c r="BA16" s="369">
        <v>0.2957644163</v>
      </c>
      <c r="BB16" s="369">
        <v>0.3284049409</v>
      </c>
      <c r="BC16" s="437">
        <v>1.0754536669999999</v>
      </c>
      <c r="BD16" s="437">
        <v>1.0465417880000001</v>
      </c>
      <c r="BE16" s="369">
        <v>1.060997728</v>
      </c>
      <c r="BF16" s="438">
        <v>2.0443785700000001E-2</v>
      </c>
      <c r="BG16" s="437">
        <v>7.3111249429999997E-2</v>
      </c>
      <c r="BH16" s="437">
        <v>6.7418903399999994E-2</v>
      </c>
      <c r="BI16" s="369">
        <v>7.0265076420000003E-2</v>
      </c>
      <c r="BJ16" s="369">
        <v>4.025096479E-3</v>
      </c>
      <c r="BK16" s="437">
        <v>1.1926910529999999</v>
      </c>
      <c r="BL16" s="437">
        <v>1.2837557310000001</v>
      </c>
      <c r="BM16" s="369">
        <v>1.2382233920000001</v>
      </c>
      <c r="BN16" s="438">
        <v>6.4392451340000004E-2</v>
      </c>
      <c r="BO16" s="437">
        <v>4.9523305719999999E-3</v>
      </c>
      <c r="BP16" s="443" t="s">
        <v>12</v>
      </c>
      <c r="BQ16" s="439">
        <v>0.2491871866</v>
      </c>
      <c r="BR16" s="439">
        <v>0.88799145810000002</v>
      </c>
      <c r="BS16" s="439">
        <v>0.43468360830000002</v>
      </c>
      <c r="BT16" s="439">
        <v>2.1595233029999998</v>
      </c>
      <c r="BU16" s="439">
        <v>0.45010895280000002</v>
      </c>
    </row>
    <row r="17" spans="1:73" ht="15.75" customHeight="1" x14ac:dyDescent="0.2">
      <c r="A17" s="435" t="s">
        <v>121</v>
      </c>
      <c r="B17" s="436">
        <v>0.1081</v>
      </c>
      <c r="C17" s="437">
        <v>0.8744410185</v>
      </c>
      <c r="D17" s="437">
        <v>0.91458942470000004</v>
      </c>
      <c r="E17" s="369">
        <v>0.89451522159999997</v>
      </c>
      <c r="F17" s="369">
        <v>2.838921028E-2</v>
      </c>
      <c r="G17" s="437">
        <v>0.91311550100000005</v>
      </c>
      <c r="H17" s="437">
        <v>0.91457232379999998</v>
      </c>
      <c r="I17" s="369">
        <v>0.91384391239999996</v>
      </c>
      <c r="J17" s="438">
        <v>1.030129281E-3</v>
      </c>
      <c r="K17" s="437">
        <v>0.8528495868</v>
      </c>
      <c r="L17" s="437">
        <v>0.87447053470000002</v>
      </c>
      <c r="M17" s="369">
        <v>0.86366006080000002</v>
      </c>
      <c r="N17" s="369">
        <v>1.528831888E-2</v>
      </c>
      <c r="O17" s="437">
        <v>1.0777088690000001</v>
      </c>
      <c r="P17" s="437">
        <v>0.87168608439999995</v>
      </c>
      <c r="Q17" s="369">
        <v>0.97469747669999995</v>
      </c>
      <c r="R17" s="438">
        <v>0.14568010810000001</v>
      </c>
      <c r="S17" s="437">
        <v>0.99548664990000002</v>
      </c>
      <c r="T17" s="437">
        <v>1.071373028</v>
      </c>
      <c r="U17" s="369">
        <v>1.0334298390000001</v>
      </c>
      <c r="V17" s="369">
        <v>5.3659772549999998E-2</v>
      </c>
      <c r="W17" s="437">
        <v>1.147807172</v>
      </c>
      <c r="X17" s="437">
        <v>1.1283491510000001</v>
      </c>
      <c r="Y17" s="369">
        <v>1.138078162</v>
      </c>
      <c r="Z17" s="438">
        <v>1.37588986E-2</v>
      </c>
      <c r="AA17" s="437">
        <v>1.100754499</v>
      </c>
      <c r="AB17" s="437">
        <v>0.93000871900000004</v>
      </c>
      <c r="AC17" s="369">
        <v>1.0153816090000001</v>
      </c>
      <c r="AD17" s="369">
        <v>0.1207354989</v>
      </c>
      <c r="AE17" s="437">
        <v>1.0555046589999999</v>
      </c>
      <c r="AF17" s="437">
        <v>1.089258397</v>
      </c>
      <c r="AG17" s="369">
        <v>1.072381528</v>
      </c>
      <c r="AH17" s="438">
        <v>2.386749703E-2</v>
      </c>
      <c r="AI17" s="437">
        <v>8.7211005890000006</v>
      </c>
      <c r="AJ17" s="437">
        <v>8.8036502530000007</v>
      </c>
      <c r="AK17" s="369">
        <v>8.7623754209999998</v>
      </c>
      <c r="AL17" s="369">
        <v>5.8371427199999999E-2</v>
      </c>
      <c r="AM17" s="437">
        <v>8.3565246070000008</v>
      </c>
      <c r="AN17" s="437">
        <v>9.0921832459999994</v>
      </c>
      <c r="AO17" s="369">
        <v>8.7243539269999992</v>
      </c>
      <c r="AP17" s="438">
        <v>0.52018921230000004</v>
      </c>
      <c r="AQ17" s="437">
        <v>1.084072522</v>
      </c>
      <c r="AR17" s="437">
        <v>1.0228543640000001</v>
      </c>
      <c r="AS17" s="369">
        <v>1.0534634430000001</v>
      </c>
      <c r="AT17" s="369">
        <v>4.3287774649999999E-2</v>
      </c>
      <c r="AU17" s="437">
        <v>1.063113515</v>
      </c>
      <c r="AV17" s="437">
        <v>1.2002338770000001</v>
      </c>
      <c r="AW17" s="369">
        <v>1.131673696</v>
      </c>
      <c r="AX17" s="438">
        <v>9.6958737810000001E-2</v>
      </c>
      <c r="AY17" s="437">
        <v>1.0883327350000001</v>
      </c>
      <c r="AZ17" s="437">
        <v>1.1189906000000001</v>
      </c>
      <c r="BA17" s="369">
        <v>1.103661668</v>
      </c>
      <c r="BB17" s="369">
        <v>2.1678384240000001E-2</v>
      </c>
      <c r="BC17" s="437">
        <v>1.1930204849999999</v>
      </c>
      <c r="BD17" s="437">
        <v>1.143823211</v>
      </c>
      <c r="BE17" s="369">
        <v>1.1684218479999999</v>
      </c>
      <c r="BF17" s="438">
        <v>3.4787726060000003E-2</v>
      </c>
      <c r="BG17" s="437">
        <v>1.384708104</v>
      </c>
      <c r="BH17" s="437">
        <v>1.3685980950000001</v>
      </c>
      <c r="BI17" s="369">
        <v>1.3766531</v>
      </c>
      <c r="BJ17" s="369">
        <v>1.1391496609999999E-2</v>
      </c>
      <c r="BK17" s="437">
        <v>1.4946672729999999</v>
      </c>
      <c r="BL17" s="437">
        <v>1.4872789040000001</v>
      </c>
      <c r="BM17" s="369">
        <v>1.4909730889999999</v>
      </c>
      <c r="BN17" s="438">
        <v>5.2243658220000001E-3</v>
      </c>
      <c r="BO17" s="437">
        <v>2.61406983</v>
      </c>
      <c r="BP17" s="439">
        <v>2.6196958380000002</v>
      </c>
      <c r="BQ17" s="439">
        <v>2.000017427</v>
      </c>
      <c r="BR17" s="439">
        <v>4.9669602230000001</v>
      </c>
      <c r="BS17" s="439">
        <v>1.1343286290000001</v>
      </c>
      <c r="BT17" s="439">
        <v>1.5362222569999999</v>
      </c>
      <c r="BU17" s="439">
        <v>1.077573254</v>
      </c>
    </row>
    <row r="18" spans="1:73" ht="15.75" customHeight="1" x14ac:dyDescent="0.2">
      <c r="A18" s="435" t="s">
        <v>122</v>
      </c>
      <c r="B18" s="436">
        <v>4.8999999999999998E-3</v>
      </c>
      <c r="C18" s="440" t="s">
        <v>12</v>
      </c>
      <c r="D18" s="440" t="s">
        <v>12</v>
      </c>
      <c r="E18" s="441" t="s">
        <v>181</v>
      </c>
      <c r="F18" s="441" t="s">
        <v>181</v>
      </c>
      <c r="G18" s="440" t="s">
        <v>12</v>
      </c>
      <c r="H18" s="440" t="s">
        <v>12</v>
      </c>
      <c r="I18" s="441" t="s">
        <v>181</v>
      </c>
      <c r="J18" s="442" t="s">
        <v>181</v>
      </c>
      <c r="K18" s="440" t="s">
        <v>12</v>
      </c>
      <c r="L18" s="440" t="s">
        <v>12</v>
      </c>
      <c r="M18" s="441" t="s">
        <v>181</v>
      </c>
      <c r="N18" s="441" t="s">
        <v>181</v>
      </c>
      <c r="O18" s="440" t="s">
        <v>12</v>
      </c>
      <c r="P18" s="440" t="s">
        <v>12</v>
      </c>
      <c r="Q18" s="441" t="s">
        <v>181</v>
      </c>
      <c r="R18" s="442" t="s">
        <v>181</v>
      </c>
      <c r="S18" s="440" t="s">
        <v>12</v>
      </c>
      <c r="T18" s="440" t="s">
        <v>12</v>
      </c>
      <c r="U18" s="441" t="s">
        <v>181</v>
      </c>
      <c r="V18" s="441" t="s">
        <v>181</v>
      </c>
      <c r="W18" s="440" t="s">
        <v>12</v>
      </c>
      <c r="X18" s="440" t="s">
        <v>12</v>
      </c>
      <c r="Y18" s="441" t="s">
        <v>181</v>
      </c>
      <c r="Z18" s="442" t="s">
        <v>181</v>
      </c>
      <c r="AA18" s="440" t="s">
        <v>12</v>
      </c>
      <c r="AB18" s="440" t="s">
        <v>12</v>
      </c>
      <c r="AC18" s="441" t="s">
        <v>181</v>
      </c>
      <c r="AD18" s="441" t="s">
        <v>181</v>
      </c>
      <c r="AE18" s="440" t="s">
        <v>12</v>
      </c>
      <c r="AF18" s="440" t="s">
        <v>12</v>
      </c>
      <c r="AG18" s="441" t="s">
        <v>181</v>
      </c>
      <c r="AH18" s="442" t="s">
        <v>181</v>
      </c>
      <c r="AI18" s="437">
        <v>2.358563755E-2</v>
      </c>
      <c r="AJ18" s="437">
        <v>2.3312641290000002E-2</v>
      </c>
      <c r="AK18" s="369">
        <v>2.3449139420000001E-2</v>
      </c>
      <c r="AL18" s="369">
        <v>1.9303750670000001E-4</v>
      </c>
      <c r="AM18" s="437">
        <v>2.1624581989999999E-2</v>
      </c>
      <c r="AN18" s="437">
        <v>2.5822224349999999E-2</v>
      </c>
      <c r="AO18" s="369">
        <v>2.3723403170000001E-2</v>
      </c>
      <c r="AP18" s="438">
        <v>2.9681813780000001E-3</v>
      </c>
      <c r="AQ18" s="440" t="s">
        <v>12</v>
      </c>
      <c r="AR18" s="440" t="s">
        <v>12</v>
      </c>
      <c r="AS18" s="441" t="s">
        <v>181</v>
      </c>
      <c r="AT18" s="441" t="s">
        <v>181</v>
      </c>
      <c r="AU18" s="440" t="s">
        <v>12</v>
      </c>
      <c r="AV18" s="440" t="s">
        <v>12</v>
      </c>
      <c r="AW18" s="441" t="s">
        <v>181</v>
      </c>
      <c r="AX18" s="442" t="s">
        <v>181</v>
      </c>
      <c r="AY18" s="440" t="s">
        <v>12</v>
      </c>
      <c r="AZ18" s="440" t="s">
        <v>12</v>
      </c>
      <c r="BA18" s="441" t="s">
        <v>181</v>
      </c>
      <c r="BB18" s="441" t="s">
        <v>181</v>
      </c>
      <c r="BC18" s="440" t="s">
        <v>12</v>
      </c>
      <c r="BD18" s="440" t="s">
        <v>12</v>
      </c>
      <c r="BE18" s="441" t="s">
        <v>181</v>
      </c>
      <c r="BF18" s="442" t="s">
        <v>181</v>
      </c>
      <c r="BG18" s="440" t="s">
        <v>12</v>
      </c>
      <c r="BH18" s="440" t="s">
        <v>12</v>
      </c>
      <c r="BI18" s="441" t="s">
        <v>181</v>
      </c>
      <c r="BJ18" s="441" t="s">
        <v>181</v>
      </c>
      <c r="BK18" s="440" t="s">
        <v>12</v>
      </c>
      <c r="BL18" s="440" t="s">
        <v>12</v>
      </c>
      <c r="BM18" s="441" t="s">
        <v>181</v>
      </c>
      <c r="BN18" s="442" t="s">
        <v>181</v>
      </c>
      <c r="BO18" s="437">
        <v>2.2303563629999999E-2</v>
      </c>
      <c r="BP18" s="439">
        <v>2.1423391449999999E-2</v>
      </c>
      <c r="BQ18" s="443" t="s">
        <v>12</v>
      </c>
      <c r="BR18" s="439">
        <v>5.2172326680000004E-3</v>
      </c>
      <c r="BS18" s="443" t="s">
        <v>12</v>
      </c>
      <c r="BT18" s="443" t="s">
        <v>12</v>
      </c>
      <c r="BU18" s="443" t="s">
        <v>12</v>
      </c>
    </row>
    <row r="19" spans="1:73" ht="15.75" customHeight="1" x14ac:dyDescent="0.2">
      <c r="A19" s="435" t="s">
        <v>123</v>
      </c>
      <c r="B19" s="436">
        <v>4.4000000000000003E-3</v>
      </c>
      <c r="C19" s="437">
        <v>1.4022139920000001</v>
      </c>
      <c r="D19" s="437">
        <v>1.394874411</v>
      </c>
      <c r="E19" s="369">
        <v>1.3985442020000001</v>
      </c>
      <c r="F19" s="369">
        <v>5.1898674959999997E-3</v>
      </c>
      <c r="G19" s="437">
        <v>1.5407845170000001</v>
      </c>
      <c r="H19" s="437">
        <v>1.4977433</v>
      </c>
      <c r="I19" s="369">
        <v>1.519263909</v>
      </c>
      <c r="J19" s="438">
        <v>3.043473641E-2</v>
      </c>
      <c r="K19" s="437">
        <v>1.513675348</v>
      </c>
      <c r="L19" s="437">
        <v>1.511387998</v>
      </c>
      <c r="M19" s="369">
        <v>1.512531673</v>
      </c>
      <c r="N19" s="369">
        <v>1.617400696E-3</v>
      </c>
      <c r="O19" s="437">
        <v>1.6395949299999999</v>
      </c>
      <c r="P19" s="437">
        <v>1.640554461</v>
      </c>
      <c r="Q19" s="369">
        <v>1.6400746960000001</v>
      </c>
      <c r="R19" s="438">
        <v>6.784908769E-4</v>
      </c>
      <c r="S19" s="437">
        <v>1.8697952339999999</v>
      </c>
      <c r="T19" s="437">
        <v>1.8818555850000001</v>
      </c>
      <c r="U19" s="369">
        <v>1.87582541</v>
      </c>
      <c r="V19" s="369">
        <v>8.5279559759999998E-3</v>
      </c>
      <c r="W19" s="437">
        <v>1.982581988</v>
      </c>
      <c r="X19" s="437">
        <v>1.9709717490000001</v>
      </c>
      <c r="Y19" s="369">
        <v>1.976776869</v>
      </c>
      <c r="Z19" s="438">
        <v>8.2096787280000003E-3</v>
      </c>
      <c r="AA19" s="437">
        <v>2.1000296010000001</v>
      </c>
      <c r="AB19" s="437">
        <v>1.9895004359999999</v>
      </c>
      <c r="AC19" s="369">
        <v>2.0447650190000002</v>
      </c>
      <c r="AD19" s="369">
        <v>7.8155922089999996E-2</v>
      </c>
      <c r="AE19" s="437">
        <v>2.1280918670000002</v>
      </c>
      <c r="AF19" s="437">
        <v>2.1348893910000002</v>
      </c>
      <c r="AG19" s="369">
        <v>2.131490629</v>
      </c>
      <c r="AH19" s="438">
        <v>4.806575316E-3</v>
      </c>
      <c r="AI19" s="437">
        <v>63.600298090000003</v>
      </c>
      <c r="AJ19" s="437">
        <v>63.519137919999999</v>
      </c>
      <c r="AK19" s="369">
        <v>63.559718009999997</v>
      </c>
      <c r="AL19" s="369">
        <v>5.7388906570000002E-2</v>
      </c>
      <c r="AM19" s="437">
        <v>62.614859449999997</v>
      </c>
      <c r="AN19" s="437">
        <v>66.222476180000001</v>
      </c>
      <c r="AO19" s="369">
        <v>64.418667819999996</v>
      </c>
      <c r="AP19" s="438">
        <v>2.5509702540000001</v>
      </c>
      <c r="AQ19" s="437">
        <v>2.6097671029999998</v>
      </c>
      <c r="AR19" s="437">
        <v>2.6313879939999998</v>
      </c>
      <c r="AS19" s="369">
        <v>2.6205775490000001</v>
      </c>
      <c r="AT19" s="369">
        <v>1.528827864E-2</v>
      </c>
      <c r="AU19" s="437">
        <v>2.733593167</v>
      </c>
      <c r="AV19" s="437">
        <v>2.879687503</v>
      </c>
      <c r="AW19" s="369">
        <v>2.806640335</v>
      </c>
      <c r="AX19" s="438">
        <v>0.10330429570000001</v>
      </c>
      <c r="AY19" s="437">
        <v>2.7357660689999999</v>
      </c>
      <c r="AZ19" s="437">
        <v>2.9024327589999999</v>
      </c>
      <c r="BA19" s="369">
        <v>2.8190994140000001</v>
      </c>
      <c r="BB19" s="369">
        <v>0.11785114670000001</v>
      </c>
      <c r="BC19" s="437">
        <v>3.0315832930000002</v>
      </c>
      <c r="BD19" s="437">
        <v>3.0352201459999999</v>
      </c>
      <c r="BE19" s="369">
        <v>3.0334017200000001</v>
      </c>
      <c r="BF19" s="438">
        <v>2.5716434179999998E-3</v>
      </c>
      <c r="BG19" s="437">
        <v>3.6677711780000002</v>
      </c>
      <c r="BH19" s="437">
        <v>3.6679726170000002</v>
      </c>
      <c r="BI19" s="369">
        <v>3.667871898</v>
      </c>
      <c r="BJ19" s="369">
        <v>1.4243888290000001E-4</v>
      </c>
      <c r="BK19" s="437">
        <v>3.86107632</v>
      </c>
      <c r="BL19" s="437">
        <v>3.8850577359999998</v>
      </c>
      <c r="BM19" s="369">
        <v>3.8730670279999999</v>
      </c>
      <c r="BN19" s="438">
        <v>1.695742188E-2</v>
      </c>
      <c r="BO19" s="437">
        <v>7.5948812129999999</v>
      </c>
      <c r="BP19" s="439">
        <v>7.6569122009999999</v>
      </c>
      <c r="BQ19" s="439">
        <v>3.8063532590000002</v>
      </c>
      <c r="BR19" s="439">
        <v>15.87323746</v>
      </c>
      <c r="BS19" s="439">
        <v>2.8400769480000001</v>
      </c>
      <c r="BT19" s="439">
        <v>3.297173559</v>
      </c>
      <c r="BU19" s="439">
        <v>2.69562641</v>
      </c>
    </row>
    <row r="20" spans="1:73" ht="15.75" customHeight="1" x14ac:dyDescent="0.2">
      <c r="A20" s="435" t="s">
        <v>124</v>
      </c>
      <c r="B20" s="436">
        <v>2.0299999999999999E-2</v>
      </c>
      <c r="C20" s="437">
        <v>1.4074344130000001</v>
      </c>
      <c r="D20" s="437">
        <v>1.4162798160000001</v>
      </c>
      <c r="E20" s="369">
        <v>1.4118571150000001</v>
      </c>
      <c r="F20" s="369">
        <v>6.2546444440000001E-3</v>
      </c>
      <c r="G20" s="437">
        <v>1.5259479520000001</v>
      </c>
      <c r="H20" s="437">
        <v>1.5053110869999999</v>
      </c>
      <c r="I20" s="369">
        <v>1.5156295200000001</v>
      </c>
      <c r="J20" s="438">
        <v>1.4592467180000001E-2</v>
      </c>
      <c r="K20" s="437">
        <v>1.54147806</v>
      </c>
      <c r="L20" s="437">
        <v>1.5084333620000001</v>
      </c>
      <c r="M20" s="369">
        <v>1.524955711</v>
      </c>
      <c r="N20" s="369">
        <v>2.3366130039999999E-2</v>
      </c>
      <c r="O20" s="437">
        <v>1.6684082060000001</v>
      </c>
      <c r="P20" s="437">
        <v>1.637697575</v>
      </c>
      <c r="Q20" s="369">
        <v>1.653052891</v>
      </c>
      <c r="R20" s="438">
        <v>2.1715695430000001E-2</v>
      </c>
      <c r="S20" s="437">
        <v>1.908584965</v>
      </c>
      <c r="T20" s="437">
        <v>1.936962085</v>
      </c>
      <c r="U20" s="369">
        <v>1.922773525</v>
      </c>
      <c r="V20" s="369">
        <v>2.0065653980000001E-2</v>
      </c>
      <c r="W20" s="437">
        <v>1.9948166190000001</v>
      </c>
      <c r="X20" s="437">
        <v>1.9856648079999999</v>
      </c>
      <c r="Y20" s="369">
        <v>1.990240714</v>
      </c>
      <c r="Z20" s="438">
        <v>6.4713076180000001E-3</v>
      </c>
      <c r="AA20" s="437">
        <v>2.0945154590000001</v>
      </c>
      <c r="AB20" s="437">
        <v>2.003016567</v>
      </c>
      <c r="AC20" s="369">
        <v>2.0487660129999998</v>
      </c>
      <c r="AD20" s="369">
        <v>6.4699487E-2</v>
      </c>
      <c r="AE20" s="437">
        <v>2.1529496680000002</v>
      </c>
      <c r="AF20" s="437">
        <v>2.1690510700000001</v>
      </c>
      <c r="AG20" s="369">
        <v>2.1610003689999999</v>
      </c>
      <c r="AH20" s="438">
        <v>1.138541054E-2</v>
      </c>
      <c r="AI20" s="437">
        <v>64.083483290000004</v>
      </c>
      <c r="AJ20" s="437">
        <v>65.378392700000006</v>
      </c>
      <c r="AK20" s="369">
        <v>64.730937999999995</v>
      </c>
      <c r="AL20" s="369">
        <v>0.91563922480000004</v>
      </c>
      <c r="AM20" s="437">
        <v>62.414841000000003</v>
      </c>
      <c r="AN20" s="437">
        <v>68.224688220000004</v>
      </c>
      <c r="AO20" s="369">
        <v>65.319764609999993</v>
      </c>
      <c r="AP20" s="438">
        <v>4.1081823670000004</v>
      </c>
      <c r="AQ20" s="437">
        <v>2.6159021189999998</v>
      </c>
      <c r="AR20" s="437">
        <v>2.6258190340000001</v>
      </c>
      <c r="AS20" s="369">
        <v>2.6208605770000002</v>
      </c>
      <c r="AT20" s="369">
        <v>7.0123178450000002E-3</v>
      </c>
      <c r="AU20" s="437">
        <v>2.7877960119999998</v>
      </c>
      <c r="AV20" s="437">
        <v>3.01557115</v>
      </c>
      <c r="AW20" s="369">
        <v>2.9016835809999999</v>
      </c>
      <c r="AX20" s="438">
        <v>0.1610613447</v>
      </c>
      <c r="AY20" s="437">
        <v>2.8634187029999998</v>
      </c>
      <c r="AZ20" s="437">
        <v>2.957958434</v>
      </c>
      <c r="BA20" s="369">
        <v>2.9106885689999999</v>
      </c>
      <c r="BB20" s="369">
        <v>6.6849684879999996E-2</v>
      </c>
      <c r="BC20" s="437">
        <v>3.155236301</v>
      </c>
      <c r="BD20" s="437">
        <v>3.1198891789999998</v>
      </c>
      <c r="BE20" s="369">
        <v>3.1375627399999999</v>
      </c>
      <c r="BF20" s="438">
        <v>2.4994189659999999E-2</v>
      </c>
      <c r="BG20" s="437">
        <v>3.7795364249999999</v>
      </c>
      <c r="BH20" s="437">
        <v>3.8319579250000002</v>
      </c>
      <c r="BI20" s="369">
        <v>3.805747175</v>
      </c>
      <c r="BJ20" s="369">
        <v>3.7067598129999997E-2</v>
      </c>
      <c r="BK20" s="437">
        <v>3.8703502489999999</v>
      </c>
      <c r="BL20" s="437">
        <v>3.9067403770000002</v>
      </c>
      <c r="BM20" s="369">
        <v>3.8885453129999998</v>
      </c>
      <c r="BN20" s="438">
        <v>2.5731706279999999E-2</v>
      </c>
      <c r="BO20" s="437">
        <v>7.7708178029999999</v>
      </c>
      <c r="BP20" s="439">
        <v>8.0738741229999995</v>
      </c>
      <c r="BQ20" s="439">
        <v>3.9128556959999998</v>
      </c>
      <c r="BR20" s="439">
        <v>17.13359955</v>
      </c>
      <c r="BS20" s="439">
        <v>3.0132432470000001</v>
      </c>
      <c r="BT20" s="439">
        <v>3.4169455279999998</v>
      </c>
      <c r="BU20" s="439">
        <v>2.8254438149999999</v>
      </c>
    </row>
    <row r="21" spans="1:73" ht="15.75" customHeight="1" x14ac:dyDescent="0.2">
      <c r="A21" s="435" t="s">
        <v>125</v>
      </c>
      <c r="B21" s="436">
        <v>2.0000000000000001E-4</v>
      </c>
      <c r="C21" s="437">
        <v>3.891805636E-3</v>
      </c>
      <c r="D21" s="437">
        <v>3.859952053E-3</v>
      </c>
      <c r="E21" s="369">
        <v>3.8758788449999998E-3</v>
      </c>
      <c r="F21" s="369">
        <v>2.252388454E-5</v>
      </c>
      <c r="G21" s="437">
        <v>3.4941076889999999E-2</v>
      </c>
      <c r="H21" s="437">
        <v>3.3865115010000002E-2</v>
      </c>
      <c r="I21" s="369">
        <v>3.4403095949999997E-2</v>
      </c>
      <c r="J21" s="438">
        <v>7.6081994160000005E-4</v>
      </c>
      <c r="K21" s="437">
        <v>1.199178588E-2</v>
      </c>
      <c r="L21" s="437">
        <v>1.185103608E-2</v>
      </c>
      <c r="M21" s="369">
        <v>1.192141098E-2</v>
      </c>
      <c r="N21" s="369">
        <v>9.9525138029999994E-5</v>
      </c>
      <c r="O21" s="437">
        <v>2.870786551E-2</v>
      </c>
      <c r="P21" s="437">
        <v>2.844509622E-2</v>
      </c>
      <c r="Q21" s="369">
        <v>2.857648087E-2</v>
      </c>
      <c r="R21" s="438">
        <v>1.8580594679999999E-4</v>
      </c>
      <c r="S21" s="437">
        <v>2.456675132E-2</v>
      </c>
      <c r="T21" s="437">
        <v>2.4685962259999999E-2</v>
      </c>
      <c r="U21" s="369">
        <v>2.4626356790000001E-2</v>
      </c>
      <c r="V21" s="369">
        <v>8.4294864070000002E-5</v>
      </c>
      <c r="W21" s="437">
        <v>6.9171254759999995E-2</v>
      </c>
      <c r="X21" s="437">
        <v>6.3763033080000003E-2</v>
      </c>
      <c r="Y21" s="369">
        <v>6.6467143919999999E-2</v>
      </c>
      <c r="Z21" s="438">
        <v>3.8241902239999999E-3</v>
      </c>
      <c r="AA21" s="437">
        <v>8.6767646020000005E-2</v>
      </c>
      <c r="AB21" s="437">
        <v>8.5441048899999997E-2</v>
      </c>
      <c r="AC21" s="369">
        <v>8.6104347459999994E-2</v>
      </c>
      <c r="AD21" s="369">
        <v>9.3804581949999996E-4</v>
      </c>
      <c r="AE21" s="437">
        <v>0.13329641719999999</v>
      </c>
      <c r="AF21" s="437">
        <v>0.1343563237</v>
      </c>
      <c r="AG21" s="369">
        <v>0.13382637050000001</v>
      </c>
      <c r="AH21" s="438">
        <v>7.4946707359999998E-4</v>
      </c>
      <c r="AI21" s="437">
        <v>2.8901206160000002E-2</v>
      </c>
      <c r="AJ21" s="437">
        <v>2.9701916330000001E-2</v>
      </c>
      <c r="AK21" s="369">
        <v>2.930156125E-2</v>
      </c>
      <c r="AL21" s="369">
        <v>5.6618759100000003E-4</v>
      </c>
      <c r="AM21" s="437">
        <v>5.5705716019999997E-2</v>
      </c>
      <c r="AN21" s="437">
        <v>5.5064683150000002E-2</v>
      </c>
      <c r="AO21" s="369">
        <v>5.5385199590000003E-2</v>
      </c>
      <c r="AP21" s="438">
        <v>4.5327868929999999E-4</v>
      </c>
      <c r="AQ21" s="437">
        <v>8.4380222249999998E-2</v>
      </c>
      <c r="AR21" s="437">
        <v>8.4604500489999998E-2</v>
      </c>
      <c r="AS21" s="369">
        <v>8.4492361370000005E-2</v>
      </c>
      <c r="AT21" s="369">
        <v>1.585886644E-4</v>
      </c>
      <c r="AU21" s="437">
        <v>0.1169827953</v>
      </c>
      <c r="AV21" s="437">
        <v>8.0407236529999995E-2</v>
      </c>
      <c r="AW21" s="369">
        <v>9.8695015920000004E-2</v>
      </c>
      <c r="AX21" s="438">
        <v>2.5862825629999999E-2</v>
      </c>
      <c r="AY21" s="437">
        <v>0.1160785391</v>
      </c>
      <c r="AZ21" s="437">
        <v>7.8670725410000003E-2</v>
      </c>
      <c r="BA21" s="369">
        <v>9.7374632259999996E-2</v>
      </c>
      <c r="BB21" s="369">
        <v>2.6451318729999999E-2</v>
      </c>
      <c r="BC21" s="437">
        <v>0.1704431381</v>
      </c>
      <c r="BD21" s="437">
        <v>0.16351589150000001</v>
      </c>
      <c r="BE21" s="369">
        <v>0.16697951480000001</v>
      </c>
      <c r="BF21" s="438">
        <v>4.8983030460000004E-3</v>
      </c>
      <c r="BG21" s="437">
        <v>6.4234498809999999E-2</v>
      </c>
      <c r="BH21" s="437">
        <v>6.3878716020000004E-2</v>
      </c>
      <c r="BI21" s="369">
        <v>6.4056607419999995E-2</v>
      </c>
      <c r="BJ21" s="369">
        <v>2.515764234E-4</v>
      </c>
      <c r="BK21" s="437">
        <v>0.1766474734</v>
      </c>
      <c r="BL21" s="437">
        <v>0.18753667020000001</v>
      </c>
      <c r="BM21" s="369">
        <v>0.1820920718</v>
      </c>
      <c r="BN21" s="438">
        <v>7.6998248990000004E-3</v>
      </c>
      <c r="BO21" s="437">
        <v>5.7381987930000004E-4</v>
      </c>
      <c r="BP21" s="443" t="s">
        <v>12</v>
      </c>
      <c r="BQ21" s="439">
        <v>6.7409073710000003E-2</v>
      </c>
      <c r="BR21" s="439">
        <v>1.3732279919999999</v>
      </c>
      <c r="BS21" s="439">
        <v>0.10736191940000001</v>
      </c>
      <c r="BT21" s="439">
        <v>0.23238443619999999</v>
      </c>
      <c r="BU21" s="439">
        <v>0.10772301250000001</v>
      </c>
    </row>
    <row r="22" spans="1:73" ht="15.75" customHeight="1" x14ac:dyDescent="0.2">
      <c r="A22" s="435" t="s">
        <v>126</v>
      </c>
      <c r="B22" s="436">
        <v>1.1999999999999999E-3</v>
      </c>
      <c r="C22" s="437">
        <v>2.157042665E-3</v>
      </c>
      <c r="D22" s="437">
        <v>1.2988658289999999E-3</v>
      </c>
      <c r="E22" s="369">
        <v>1.727954247E-3</v>
      </c>
      <c r="F22" s="369">
        <v>6.0682266019999995E-4</v>
      </c>
      <c r="G22" s="437">
        <v>1.75046009E-3</v>
      </c>
      <c r="H22" s="437">
        <v>1.276463216E-3</v>
      </c>
      <c r="I22" s="369">
        <v>1.513461653E-3</v>
      </c>
      <c r="J22" s="438">
        <v>3.351664039E-4</v>
      </c>
      <c r="K22" s="437">
        <v>1.442789023E-3</v>
      </c>
      <c r="L22" s="437">
        <v>1.2524797730000001E-3</v>
      </c>
      <c r="M22" s="369">
        <v>1.347634398E-3</v>
      </c>
      <c r="N22" s="369">
        <v>1.345689612E-4</v>
      </c>
      <c r="O22" s="440" t="s">
        <v>12</v>
      </c>
      <c r="P22" s="440" t="s">
        <v>12</v>
      </c>
      <c r="Q22" s="441" t="s">
        <v>181</v>
      </c>
      <c r="R22" s="442" t="s">
        <v>181</v>
      </c>
      <c r="S22" s="440" t="s">
        <v>12</v>
      </c>
      <c r="T22" s="440" t="s">
        <v>12</v>
      </c>
      <c r="U22" s="441" t="s">
        <v>181</v>
      </c>
      <c r="V22" s="441" t="s">
        <v>181</v>
      </c>
      <c r="W22" s="437">
        <v>3.7744915210000001E-3</v>
      </c>
      <c r="X22" s="437">
        <v>2.3923044300000001E-3</v>
      </c>
      <c r="Y22" s="369">
        <v>3.0833979759999999E-3</v>
      </c>
      <c r="Z22" s="438">
        <v>9.7735386489999996E-4</v>
      </c>
      <c r="AA22" s="437">
        <v>1.773726223E-3</v>
      </c>
      <c r="AB22" s="440" t="s">
        <v>12</v>
      </c>
      <c r="AC22" s="369">
        <v>1.773726223E-3</v>
      </c>
      <c r="AD22" s="441" t="s">
        <v>181</v>
      </c>
      <c r="AE22" s="440" t="s">
        <v>12</v>
      </c>
      <c r="AF22" s="440" t="s">
        <v>12</v>
      </c>
      <c r="AG22" s="441" t="s">
        <v>181</v>
      </c>
      <c r="AH22" s="442" t="s">
        <v>181</v>
      </c>
      <c r="AI22" s="437">
        <v>3.9390376360000003E-3</v>
      </c>
      <c r="AJ22" s="437">
        <v>3.0453236170000001E-3</v>
      </c>
      <c r="AK22" s="369">
        <v>3.4921806270000002E-3</v>
      </c>
      <c r="AL22" s="369">
        <v>6.319512433E-4</v>
      </c>
      <c r="AM22" s="437">
        <v>2.950769935E-3</v>
      </c>
      <c r="AN22" s="437">
        <v>3.3365410719999999E-3</v>
      </c>
      <c r="AO22" s="369">
        <v>3.1436555040000001E-3</v>
      </c>
      <c r="AP22" s="438">
        <v>2.7278138700000001E-4</v>
      </c>
      <c r="AQ22" s="440" t="s">
        <v>12</v>
      </c>
      <c r="AR22" s="437">
        <v>1.6272378609999999E-3</v>
      </c>
      <c r="AS22" s="369">
        <v>1.6272378609999999E-3</v>
      </c>
      <c r="AT22" s="441" t="s">
        <v>181</v>
      </c>
      <c r="AU22" s="437">
        <v>1.6012980700000001E-3</v>
      </c>
      <c r="AV22" s="437">
        <v>1.6046800909999999E-3</v>
      </c>
      <c r="AW22" s="369">
        <v>1.6029890810000001E-3</v>
      </c>
      <c r="AX22" s="438">
        <v>2.3914499829999998E-6</v>
      </c>
      <c r="AY22" s="440" t="s">
        <v>12</v>
      </c>
      <c r="AZ22" s="437">
        <v>1.361194006E-3</v>
      </c>
      <c r="BA22" s="369">
        <v>1.361194006E-3</v>
      </c>
      <c r="BB22" s="441" t="s">
        <v>181</v>
      </c>
      <c r="BC22" s="437">
        <v>1.345517062E-3</v>
      </c>
      <c r="BD22" s="440" t="s">
        <v>12</v>
      </c>
      <c r="BE22" s="369">
        <v>1.345517062E-3</v>
      </c>
      <c r="BF22" s="442" t="s">
        <v>181</v>
      </c>
      <c r="BG22" s="437">
        <v>1.396967868E-3</v>
      </c>
      <c r="BH22" s="437">
        <v>1.337895203E-3</v>
      </c>
      <c r="BI22" s="369">
        <v>1.3674315359999999E-3</v>
      </c>
      <c r="BJ22" s="369">
        <v>4.1770682E-5</v>
      </c>
      <c r="BK22" s="440" t="s">
        <v>12</v>
      </c>
      <c r="BL22" s="440" t="s">
        <v>12</v>
      </c>
      <c r="BM22" s="441" t="s">
        <v>181</v>
      </c>
      <c r="BN22" s="442" t="s">
        <v>181</v>
      </c>
      <c r="BO22" s="437">
        <v>3.7930797350000001E-3</v>
      </c>
      <c r="BP22" s="439">
        <v>2.317678128E-3</v>
      </c>
      <c r="BQ22" s="443" t="s">
        <v>12</v>
      </c>
      <c r="BR22" s="439">
        <v>1.4333282879999999E-3</v>
      </c>
      <c r="BS22" s="439">
        <v>1.3547038559999999E-3</v>
      </c>
      <c r="BT22" s="439">
        <v>1.580410633E-3</v>
      </c>
      <c r="BU22" s="439">
        <v>1.3505990990000001E-3</v>
      </c>
    </row>
    <row r="23" spans="1:73" ht="15.75" customHeight="1" x14ac:dyDescent="0.2">
      <c r="A23" s="435" t="s">
        <v>127</v>
      </c>
      <c r="B23" s="436">
        <v>1.9300000000000001E-2</v>
      </c>
      <c r="C23" s="437">
        <v>2.9352875040000002</v>
      </c>
      <c r="D23" s="437">
        <v>2.8508504079999999</v>
      </c>
      <c r="E23" s="369">
        <v>2.893068956</v>
      </c>
      <c r="F23" s="369">
        <v>5.970604317E-2</v>
      </c>
      <c r="G23" s="437">
        <v>2.9401853120000001</v>
      </c>
      <c r="H23" s="437">
        <v>2.7891568059999998</v>
      </c>
      <c r="I23" s="369">
        <v>2.864671059</v>
      </c>
      <c r="J23" s="438">
        <v>0.10679328070000001</v>
      </c>
      <c r="K23" s="437">
        <v>3.0845121999999998</v>
      </c>
      <c r="L23" s="437">
        <v>3.085530796</v>
      </c>
      <c r="M23" s="369">
        <v>3.0850214980000001</v>
      </c>
      <c r="N23" s="369">
        <v>7.2025613889999996E-4</v>
      </c>
      <c r="O23" s="437">
        <v>3.149909751</v>
      </c>
      <c r="P23" s="437">
        <v>3.171029484</v>
      </c>
      <c r="Q23" s="369">
        <v>3.160469618</v>
      </c>
      <c r="R23" s="438">
        <v>1.493390642E-2</v>
      </c>
      <c r="S23" s="437">
        <v>4.5233203270000004</v>
      </c>
      <c r="T23" s="437">
        <v>4.3878699069999998</v>
      </c>
      <c r="U23" s="369">
        <v>4.4555951169999997</v>
      </c>
      <c r="V23" s="369">
        <v>9.5777910499999994E-2</v>
      </c>
      <c r="W23" s="437">
        <v>4.3421516779999996</v>
      </c>
      <c r="X23" s="437">
        <v>4.3607645210000001</v>
      </c>
      <c r="Y23" s="369">
        <v>4.3514581000000003</v>
      </c>
      <c r="Z23" s="438">
        <v>1.3161267500000001E-2</v>
      </c>
      <c r="AA23" s="437">
        <v>5.1674809420000001</v>
      </c>
      <c r="AB23" s="437">
        <v>4.7959262300000001</v>
      </c>
      <c r="AC23" s="369">
        <v>4.9817035860000001</v>
      </c>
      <c r="AD23" s="369">
        <v>0.26272885639999999</v>
      </c>
      <c r="AE23" s="437">
        <v>4.7787084740000001</v>
      </c>
      <c r="AF23" s="437">
        <v>4.8570881549999996</v>
      </c>
      <c r="AG23" s="369">
        <v>4.8178983149999999</v>
      </c>
      <c r="AH23" s="438">
        <v>5.5422803940000001E-2</v>
      </c>
      <c r="AI23" s="437">
        <v>34.55609999</v>
      </c>
      <c r="AJ23" s="437">
        <v>33.667847950000002</v>
      </c>
      <c r="AK23" s="369">
        <v>34.111973970000001</v>
      </c>
      <c r="AL23" s="369">
        <v>0.62808904089999995</v>
      </c>
      <c r="AM23" s="437">
        <v>33.367094799999997</v>
      </c>
      <c r="AN23" s="437">
        <v>34.759677060000001</v>
      </c>
      <c r="AO23" s="369">
        <v>34.063385930000003</v>
      </c>
      <c r="AP23" s="438">
        <v>0.98470435940000001</v>
      </c>
      <c r="AQ23" s="437">
        <v>4.8128662420000001</v>
      </c>
      <c r="AR23" s="437">
        <v>4.8276068920000004</v>
      </c>
      <c r="AS23" s="369">
        <v>4.8202365670000002</v>
      </c>
      <c r="AT23" s="369">
        <v>1.0423213569999999E-2</v>
      </c>
      <c r="AU23" s="437">
        <v>4.7483681339999997</v>
      </c>
      <c r="AV23" s="437">
        <v>5.232285622</v>
      </c>
      <c r="AW23" s="369">
        <v>4.9903268780000003</v>
      </c>
      <c r="AX23" s="438">
        <v>0.3421813373</v>
      </c>
      <c r="AY23" s="437">
        <v>4.6280407520000004</v>
      </c>
      <c r="AZ23" s="437">
        <v>5.2187610839999996</v>
      </c>
      <c r="BA23" s="369">
        <v>4.9234009179999996</v>
      </c>
      <c r="BB23" s="369">
        <v>0.41770235249999998</v>
      </c>
      <c r="BC23" s="437">
        <v>5.1109976100000001</v>
      </c>
      <c r="BD23" s="437">
        <v>5.143400583</v>
      </c>
      <c r="BE23" s="369">
        <v>5.1271990970000001</v>
      </c>
      <c r="BF23" s="438">
        <v>2.2912361940000001E-2</v>
      </c>
      <c r="BG23" s="437">
        <v>6.8647616129999998</v>
      </c>
      <c r="BH23" s="437">
        <v>6.9123910430000004</v>
      </c>
      <c r="BI23" s="369">
        <v>6.8885763280000001</v>
      </c>
      <c r="BJ23" s="369">
        <v>3.3679092940000002E-2</v>
      </c>
      <c r="BK23" s="437">
        <v>7.2604277489999998</v>
      </c>
      <c r="BL23" s="437">
        <v>7.3846365479999996</v>
      </c>
      <c r="BM23" s="369">
        <v>7.3225321489999997</v>
      </c>
      <c r="BN23" s="438">
        <v>8.7828884060000001E-2</v>
      </c>
      <c r="BO23" s="437">
        <v>29.76787873</v>
      </c>
      <c r="BP23" s="439">
        <v>28.939567140000001</v>
      </c>
      <c r="BQ23" s="439">
        <v>3.2235788730000001</v>
      </c>
      <c r="BR23" s="439">
        <v>66.162049580000001</v>
      </c>
      <c r="BS23" s="439">
        <v>5.2293311429999996</v>
      </c>
      <c r="BT23" s="439">
        <v>5.3804779639999998</v>
      </c>
      <c r="BU23" s="439">
        <v>4.8319691669999996</v>
      </c>
    </row>
    <row r="24" spans="1:73" ht="15.75" customHeight="1" x14ac:dyDescent="0.2">
      <c r="A24" s="435" t="s">
        <v>128</v>
      </c>
      <c r="B24" s="436">
        <v>1.5E-3</v>
      </c>
      <c r="C24" s="440" t="s">
        <v>12</v>
      </c>
      <c r="D24" s="440" t="s">
        <v>12</v>
      </c>
      <c r="E24" s="441" t="s">
        <v>181</v>
      </c>
      <c r="F24" s="441" t="s">
        <v>181</v>
      </c>
      <c r="G24" s="440" t="s">
        <v>12</v>
      </c>
      <c r="H24" s="440" t="s">
        <v>12</v>
      </c>
      <c r="I24" s="441" t="s">
        <v>181</v>
      </c>
      <c r="J24" s="442" t="s">
        <v>181</v>
      </c>
      <c r="K24" s="440" t="s">
        <v>12</v>
      </c>
      <c r="L24" s="440" t="s">
        <v>12</v>
      </c>
      <c r="M24" s="441" t="s">
        <v>181</v>
      </c>
      <c r="N24" s="441" t="s">
        <v>181</v>
      </c>
      <c r="O24" s="440" t="s">
        <v>12</v>
      </c>
      <c r="P24" s="440" t="s">
        <v>12</v>
      </c>
      <c r="Q24" s="441" t="s">
        <v>181</v>
      </c>
      <c r="R24" s="442" t="s">
        <v>181</v>
      </c>
      <c r="S24" s="440" t="s">
        <v>12</v>
      </c>
      <c r="T24" s="440" t="s">
        <v>12</v>
      </c>
      <c r="U24" s="441" t="s">
        <v>181</v>
      </c>
      <c r="V24" s="441" t="s">
        <v>181</v>
      </c>
      <c r="W24" s="440" t="s">
        <v>12</v>
      </c>
      <c r="X24" s="440" t="s">
        <v>12</v>
      </c>
      <c r="Y24" s="441" t="s">
        <v>181</v>
      </c>
      <c r="Z24" s="442" t="s">
        <v>181</v>
      </c>
      <c r="AA24" s="440" t="s">
        <v>12</v>
      </c>
      <c r="AB24" s="440" t="s">
        <v>12</v>
      </c>
      <c r="AC24" s="441" t="s">
        <v>181</v>
      </c>
      <c r="AD24" s="441" t="s">
        <v>181</v>
      </c>
      <c r="AE24" s="440" t="s">
        <v>12</v>
      </c>
      <c r="AF24" s="440" t="s">
        <v>12</v>
      </c>
      <c r="AG24" s="441" t="s">
        <v>181</v>
      </c>
      <c r="AH24" s="442" t="s">
        <v>181</v>
      </c>
      <c r="AI24" s="440" t="s">
        <v>12</v>
      </c>
      <c r="AJ24" s="440" t="s">
        <v>12</v>
      </c>
      <c r="AK24" s="441" t="s">
        <v>181</v>
      </c>
      <c r="AL24" s="441" t="s">
        <v>181</v>
      </c>
      <c r="AM24" s="440" t="s">
        <v>12</v>
      </c>
      <c r="AN24" s="440" t="s">
        <v>12</v>
      </c>
      <c r="AO24" s="441" t="s">
        <v>181</v>
      </c>
      <c r="AP24" s="442" t="s">
        <v>181</v>
      </c>
      <c r="AQ24" s="440" t="s">
        <v>12</v>
      </c>
      <c r="AR24" s="440" t="s">
        <v>12</v>
      </c>
      <c r="AS24" s="441" t="s">
        <v>181</v>
      </c>
      <c r="AT24" s="441" t="s">
        <v>181</v>
      </c>
      <c r="AU24" s="440" t="s">
        <v>12</v>
      </c>
      <c r="AV24" s="440" t="s">
        <v>12</v>
      </c>
      <c r="AW24" s="441" t="s">
        <v>181</v>
      </c>
      <c r="AX24" s="442" t="s">
        <v>181</v>
      </c>
      <c r="AY24" s="440" t="s">
        <v>12</v>
      </c>
      <c r="AZ24" s="440" t="s">
        <v>12</v>
      </c>
      <c r="BA24" s="441" t="s">
        <v>181</v>
      </c>
      <c r="BB24" s="441" t="s">
        <v>181</v>
      </c>
      <c r="BC24" s="440" t="s">
        <v>12</v>
      </c>
      <c r="BD24" s="440" t="s">
        <v>12</v>
      </c>
      <c r="BE24" s="441" t="s">
        <v>181</v>
      </c>
      <c r="BF24" s="442" t="s">
        <v>181</v>
      </c>
      <c r="BG24" s="440" t="s">
        <v>12</v>
      </c>
      <c r="BH24" s="440" t="s">
        <v>12</v>
      </c>
      <c r="BI24" s="441" t="s">
        <v>181</v>
      </c>
      <c r="BJ24" s="441" t="s">
        <v>181</v>
      </c>
      <c r="BK24" s="440" t="s">
        <v>12</v>
      </c>
      <c r="BL24" s="437">
        <v>1.6662714170000001E-3</v>
      </c>
      <c r="BM24" s="369">
        <v>1.6662714170000001E-3</v>
      </c>
      <c r="BN24" s="442" t="s">
        <v>181</v>
      </c>
      <c r="BO24" s="437">
        <v>4.6249959949999997E-3</v>
      </c>
      <c r="BP24" s="439">
        <v>4.680612283E-3</v>
      </c>
      <c r="BQ24" s="443" t="s">
        <v>12</v>
      </c>
      <c r="BR24" s="439">
        <v>1.5714168819999999E-2</v>
      </c>
      <c r="BS24" s="443" t="s">
        <v>12</v>
      </c>
      <c r="BT24" s="439">
        <v>2.2403534879999998E-3</v>
      </c>
      <c r="BU24" s="443" t="s">
        <v>12</v>
      </c>
    </row>
    <row r="25" spans="1:73" ht="15.75" customHeight="1" x14ac:dyDescent="0.2">
      <c r="A25" s="435" t="s">
        <v>129</v>
      </c>
      <c r="B25" s="436">
        <v>1.2800000000000001E-2</v>
      </c>
      <c r="C25" s="440" t="s">
        <v>12</v>
      </c>
      <c r="D25" s="440" t="s">
        <v>12</v>
      </c>
      <c r="E25" s="441" t="s">
        <v>181</v>
      </c>
      <c r="F25" s="441" t="s">
        <v>181</v>
      </c>
      <c r="G25" s="437">
        <v>2.0810578390000001E-2</v>
      </c>
      <c r="H25" s="437">
        <v>1.448339459E-2</v>
      </c>
      <c r="I25" s="369">
        <v>1.7646986489999999E-2</v>
      </c>
      <c r="J25" s="438">
        <v>4.4739945710000001E-3</v>
      </c>
      <c r="K25" s="440" t="s">
        <v>12</v>
      </c>
      <c r="L25" s="440" t="s">
        <v>12</v>
      </c>
      <c r="M25" s="441" t="s">
        <v>181</v>
      </c>
      <c r="N25" s="441" t="s">
        <v>181</v>
      </c>
      <c r="O25" s="437">
        <v>1.304072582E-2</v>
      </c>
      <c r="P25" s="437">
        <v>1.2852933319999999E-2</v>
      </c>
      <c r="Q25" s="369">
        <v>1.294682957E-2</v>
      </c>
      <c r="R25" s="438">
        <v>1.3278935020000001E-4</v>
      </c>
      <c r="S25" s="440" t="s">
        <v>12</v>
      </c>
      <c r="T25" s="440" t="s">
        <v>12</v>
      </c>
      <c r="U25" s="441" t="s">
        <v>181</v>
      </c>
      <c r="V25" s="441" t="s">
        <v>181</v>
      </c>
      <c r="W25" s="437">
        <v>1.908426878E-2</v>
      </c>
      <c r="X25" s="437">
        <v>3.0139551569999999E-2</v>
      </c>
      <c r="Y25" s="369">
        <v>2.4611910179999998E-2</v>
      </c>
      <c r="Z25" s="438">
        <v>7.8172654290000008E-3</v>
      </c>
      <c r="AA25" s="440" t="s">
        <v>12</v>
      </c>
      <c r="AB25" s="437">
        <v>1.3052261149999999E-2</v>
      </c>
      <c r="AC25" s="369">
        <v>1.3052261149999999E-2</v>
      </c>
      <c r="AD25" s="441" t="s">
        <v>181</v>
      </c>
      <c r="AE25" s="437">
        <v>2.322460351E-2</v>
      </c>
      <c r="AF25" s="437">
        <v>1.9141808449999999E-2</v>
      </c>
      <c r="AG25" s="369">
        <v>2.1183205980000001E-2</v>
      </c>
      <c r="AH25" s="438">
        <v>2.8869720729999999E-3</v>
      </c>
      <c r="AI25" s="440" t="s">
        <v>12</v>
      </c>
      <c r="AJ25" s="440" t="s">
        <v>12</v>
      </c>
      <c r="AK25" s="441" t="s">
        <v>181</v>
      </c>
      <c r="AL25" s="441" t="s">
        <v>181</v>
      </c>
      <c r="AM25" s="440" t="s">
        <v>12</v>
      </c>
      <c r="AN25" s="440" t="s">
        <v>12</v>
      </c>
      <c r="AO25" s="441" t="s">
        <v>181</v>
      </c>
      <c r="AP25" s="442" t="s">
        <v>181</v>
      </c>
      <c r="AQ25" s="440" t="s">
        <v>12</v>
      </c>
      <c r="AR25" s="437">
        <v>1.539899717E-2</v>
      </c>
      <c r="AS25" s="369">
        <v>1.539899717E-2</v>
      </c>
      <c r="AT25" s="441" t="s">
        <v>181</v>
      </c>
      <c r="AU25" s="437">
        <v>2.0576335670000001E-2</v>
      </c>
      <c r="AV25" s="440" t="s">
        <v>12</v>
      </c>
      <c r="AW25" s="369">
        <v>2.0576335670000001E-2</v>
      </c>
      <c r="AX25" s="442" t="s">
        <v>181</v>
      </c>
      <c r="AY25" s="437">
        <v>2.5718105309999999E-2</v>
      </c>
      <c r="AZ25" s="437">
        <v>1.408350704E-2</v>
      </c>
      <c r="BA25" s="369">
        <v>1.9900806180000001E-2</v>
      </c>
      <c r="BB25" s="369">
        <v>8.2269033329999998E-3</v>
      </c>
      <c r="BC25" s="437">
        <v>2.2861067669999999E-2</v>
      </c>
      <c r="BD25" s="437">
        <v>2.806108899E-2</v>
      </c>
      <c r="BE25" s="369">
        <v>2.5461078330000001E-2</v>
      </c>
      <c r="BF25" s="438">
        <v>3.6769703379999998E-3</v>
      </c>
      <c r="BG25" s="437">
        <v>1.3414030610000001E-2</v>
      </c>
      <c r="BH25" s="437">
        <v>1.5870722229999999E-2</v>
      </c>
      <c r="BI25" s="369">
        <v>1.464237642E-2</v>
      </c>
      <c r="BJ25" s="369">
        <v>1.7371433040000001E-3</v>
      </c>
      <c r="BK25" s="437">
        <v>2.44009634E-2</v>
      </c>
      <c r="BL25" s="437">
        <v>2.6893003169999999E-2</v>
      </c>
      <c r="BM25" s="369">
        <v>2.5646983290000001E-2</v>
      </c>
      <c r="BN25" s="438">
        <v>1.7621382200000001E-3</v>
      </c>
      <c r="BO25" s="437">
        <v>1.88298205E-2</v>
      </c>
      <c r="BP25" s="439">
        <v>1.3859211729999999E-2</v>
      </c>
      <c r="BQ25" s="443" t="s">
        <v>12</v>
      </c>
      <c r="BR25" s="439">
        <v>0.1061492329</v>
      </c>
      <c r="BS25" s="439">
        <v>1.7352676130000001E-2</v>
      </c>
      <c r="BT25" s="439">
        <v>4.4625680680000002E-2</v>
      </c>
      <c r="BU25" s="439">
        <v>1.539899963E-2</v>
      </c>
    </row>
    <row r="26" spans="1:73" ht="15.75" customHeight="1" x14ac:dyDescent="0.2">
      <c r="A26" s="435" t="s">
        <v>130</v>
      </c>
      <c r="B26" s="436">
        <v>2.3099999999999999E-2</v>
      </c>
      <c r="C26" s="440" t="s">
        <v>12</v>
      </c>
      <c r="D26" s="440" t="s">
        <v>12</v>
      </c>
      <c r="E26" s="441" t="s">
        <v>181</v>
      </c>
      <c r="F26" s="441" t="s">
        <v>181</v>
      </c>
      <c r="G26" s="440" t="s">
        <v>12</v>
      </c>
      <c r="H26" s="440" t="s">
        <v>12</v>
      </c>
      <c r="I26" s="441" t="s">
        <v>181</v>
      </c>
      <c r="J26" s="442" t="s">
        <v>181</v>
      </c>
      <c r="K26" s="440" t="s">
        <v>12</v>
      </c>
      <c r="L26" s="440" t="s">
        <v>12</v>
      </c>
      <c r="M26" s="441" t="s">
        <v>181</v>
      </c>
      <c r="N26" s="441" t="s">
        <v>181</v>
      </c>
      <c r="O26" s="440" t="s">
        <v>12</v>
      </c>
      <c r="P26" s="440" t="s">
        <v>12</v>
      </c>
      <c r="Q26" s="441" t="s">
        <v>181</v>
      </c>
      <c r="R26" s="442" t="s">
        <v>181</v>
      </c>
      <c r="S26" s="440" t="s">
        <v>12</v>
      </c>
      <c r="T26" s="440" t="s">
        <v>12</v>
      </c>
      <c r="U26" s="441" t="s">
        <v>181</v>
      </c>
      <c r="V26" s="441" t="s">
        <v>181</v>
      </c>
      <c r="W26" s="440" t="s">
        <v>12</v>
      </c>
      <c r="X26" s="440" t="s">
        <v>12</v>
      </c>
      <c r="Y26" s="441" t="s">
        <v>181</v>
      </c>
      <c r="Z26" s="442" t="s">
        <v>181</v>
      </c>
      <c r="AA26" s="440" t="s">
        <v>12</v>
      </c>
      <c r="AB26" s="440" t="s">
        <v>12</v>
      </c>
      <c r="AC26" s="441" t="s">
        <v>181</v>
      </c>
      <c r="AD26" s="441" t="s">
        <v>181</v>
      </c>
      <c r="AE26" s="440" t="s">
        <v>12</v>
      </c>
      <c r="AF26" s="440" t="s">
        <v>12</v>
      </c>
      <c r="AG26" s="441" t="s">
        <v>181</v>
      </c>
      <c r="AH26" s="442" t="s">
        <v>181</v>
      </c>
      <c r="AI26" s="440" t="s">
        <v>12</v>
      </c>
      <c r="AJ26" s="440" t="s">
        <v>12</v>
      </c>
      <c r="AK26" s="441" t="s">
        <v>181</v>
      </c>
      <c r="AL26" s="441" t="s">
        <v>181</v>
      </c>
      <c r="AM26" s="440" t="s">
        <v>12</v>
      </c>
      <c r="AN26" s="440" t="s">
        <v>12</v>
      </c>
      <c r="AO26" s="441" t="s">
        <v>181</v>
      </c>
      <c r="AP26" s="442" t="s">
        <v>181</v>
      </c>
      <c r="AQ26" s="440" t="s">
        <v>12</v>
      </c>
      <c r="AR26" s="440" t="s">
        <v>12</v>
      </c>
      <c r="AS26" s="441" t="s">
        <v>181</v>
      </c>
      <c r="AT26" s="441" t="s">
        <v>181</v>
      </c>
      <c r="AU26" s="440" t="s">
        <v>12</v>
      </c>
      <c r="AV26" s="440" t="s">
        <v>12</v>
      </c>
      <c r="AW26" s="441" t="s">
        <v>181</v>
      </c>
      <c r="AX26" s="442" t="s">
        <v>181</v>
      </c>
      <c r="AY26" s="440" t="s">
        <v>12</v>
      </c>
      <c r="AZ26" s="440" t="s">
        <v>12</v>
      </c>
      <c r="BA26" s="441" t="s">
        <v>181</v>
      </c>
      <c r="BB26" s="441" t="s">
        <v>181</v>
      </c>
      <c r="BC26" s="440" t="s">
        <v>12</v>
      </c>
      <c r="BD26" s="440" t="s">
        <v>12</v>
      </c>
      <c r="BE26" s="441" t="s">
        <v>181</v>
      </c>
      <c r="BF26" s="442" t="s">
        <v>181</v>
      </c>
      <c r="BG26" s="440" t="s">
        <v>12</v>
      </c>
      <c r="BH26" s="440" t="s">
        <v>12</v>
      </c>
      <c r="BI26" s="441" t="s">
        <v>181</v>
      </c>
      <c r="BJ26" s="441" t="s">
        <v>181</v>
      </c>
      <c r="BK26" s="440" t="s">
        <v>12</v>
      </c>
      <c r="BL26" s="440" t="s">
        <v>12</v>
      </c>
      <c r="BM26" s="441" t="s">
        <v>181</v>
      </c>
      <c r="BN26" s="442" t="s">
        <v>181</v>
      </c>
      <c r="BO26" s="440" t="s">
        <v>12</v>
      </c>
      <c r="BP26" s="443" t="s">
        <v>12</v>
      </c>
      <c r="BQ26" s="443" t="s">
        <v>12</v>
      </c>
      <c r="BR26" s="439">
        <v>3.3544225279999999E-2</v>
      </c>
      <c r="BS26" s="443" t="s">
        <v>12</v>
      </c>
      <c r="BT26" s="439">
        <v>2.361854666E-2</v>
      </c>
      <c r="BU26" s="443" t="s">
        <v>12</v>
      </c>
    </row>
    <row r="27" spans="1:73" ht="15.75" customHeight="1" x14ac:dyDescent="0.2">
      <c r="A27" s="435" t="s">
        <v>131</v>
      </c>
      <c r="B27" s="436">
        <v>5.0000000000000001E-3</v>
      </c>
      <c r="C27" s="440" t="s">
        <v>12</v>
      </c>
      <c r="D27" s="440" t="s">
        <v>12</v>
      </c>
      <c r="E27" s="441" t="s">
        <v>181</v>
      </c>
      <c r="F27" s="441" t="s">
        <v>181</v>
      </c>
      <c r="G27" s="440" t="s">
        <v>12</v>
      </c>
      <c r="H27" s="440" t="s">
        <v>12</v>
      </c>
      <c r="I27" s="441" t="s">
        <v>181</v>
      </c>
      <c r="J27" s="442" t="s">
        <v>181</v>
      </c>
      <c r="K27" s="440" t="s">
        <v>12</v>
      </c>
      <c r="L27" s="440" t="s">
        <v>12</v>
      </c>
      <c r="M27" s="441" t="s">
        <v>181</v>
      </c>
      <c r="N27" s="441" t="s">
        <v>181</v>
      </c>
      <c r="O27" s="440" t="s">
        <v>12</v>
      </c>
      <c r="P27" s="440" t="s">
        <v>12</v>
      </c>
      <c r="Q27" s="441" t="s">
        <v>181</v>
      </c>
      <c r="R27" s="442" t="s">
        <v>181</v>
      </c>
      <c r="S27" s="440" t="s">
        <v>12</v>
      </c>
      <c r="T27" s="440" t="s">
        <v>12</v>
      </c>
      <c r="U27" s="441" t="s">
        <v>181</v>
      </c>
      <c r="V27" s="441" t="s">
        <v>181</v>
      </c>
      <c r="W27" s="440" t="s">
        <v>12</v>
      </c>
      <c r="X27" s="440" t="s">
        <v>12</v>
      </c>
      <c r="Y27" s="441" t="s">
        <v>181</v>
      </c>
      <c r="Z27" s="442" t="s">
        <v>181</v>
      </c>
      <c r="AA27" s="437">
        <v>5.1039342999999997E-3</v>
      </c>
      <c r="AB27" s="440" t="s">
        <v>12</v>
      </c>
      <c r="AC27" s="369">
        <v>5.1039342999999997E-3</v>
      </c>
      <c r="AD27" s="441" t="s">
        <v>181</v>
      </c>
      <c r="AE27" s="437">
        <v>5.3969149579999997E-3</v>
      </c>
      <c r="AF27" s="437">
        <v>5.8605481150000001E-3</v>
      </c>
      <c r="AG27" s="369">
        <v>5.6287315369999997E-3</v>
      </c>
      <c r="AH27" s="438">
        <v>3.2783814929999999E-4</v>
      </c>
      <c r="AI27" s="440" t="s">
        <v>12</v>
      </c>
      <c r="AJ27" s="440" t="s">
        <v>12</v>
      </c>
      <c r="AK27" s="441" t="s">
        <v>181</v>
      </c>
      <c r="AL27" s="441" t="s">
        <v>181</v>
      </c>
      <c r="AM27" s="440" t="s">
        <v>12</v>
      </c>
      <c r="AN27" s="440" t="s">
        <v>12</v>
      </c>
      <c r="AO27" s="441" t="s">
        <v>181</v>
      </c>
      <c r="AP27" s="442" t="s">
        <v>181</v>
      </c>
      <c r="AQ27" s="440" t="s">
        <v>12</v>
      </c>
      <c r="AR27" s="440" t="s">
        <v>12</v>
      </c>
      <c r="AS27" s="441" t="s">
        <v>181</v>
      </c>
      <c r="AT27" s="441" t="s">
        <v>181</v>
      </c>
      <c r="AU27" s="440" t="s">
        <v>12</v>
      </c>
      <c r="AV27" s="440" t="s">
        <v>12</v>
      </c>
      <c r="AW27" s="441" t="s">
        <v>181</v>
      </c>
      <c r="AX27" s="442" t="s">
        <v>181</v>
      </c>
      <c r="AY27" s="440" t="s">
        <v>12</v>
      </c>
      <c r="AZ27" s="440" t="s">
        <v>12</v>
      </c>
      <c r="BA27" s="441" t="s">
        <v>181</v>
      </c>
      <c r="BB27" s="441" t="s">
        <v>181</v>
      </c>
      <c r="BC27" s="437">
        <v>9.0891427000000004E-3</v>
      </c>
      <c r="BD27" s="437">
        <v>9.4928485119999996E-3</v>
      </c>
      <c r="BE27" s="369">
        <v>9.290995606E-3</v>
      </c>
      <c r="BF27" s="438">
        <v>2.8546311730000002E-4</v>
      </c>
      <c r="BG27" s="440" t="s">
        <v>12</v>
      </c>
      <c r="BH27" s="440" t="s">
        <v>12</v>
      </c>
      <c r="BI27" s="441" t="s">
        <v>181</v>
      </c>
      <c r="BJ27" s="441" t="s">
        <v>181</v>
      </c>
      <c r="BK27" s="437">
        <v>8.6233575790000006E-3</v>
      </c>
      <c r="BL27" s="437">
        <v>1.100978086E-2</v>
      </c>
      <c r="BM27" s="369">
        <v>9.8165692199999998E-3</v>
      </c>
      <c r="BN27" s="438">
        <v>1.687456085E-3</v>
      </c>
      <c r="BO27" s="437">
        <v>7.1535079539999996E-3</v>
      </c>
      <c r="BP27" s="443" t="s">
        <v>12</v>
      </c>
      <c r="BQ27" s="443" t="s">
        <v>12</v>
      </c>
      <c r="BR27" s="439">
        <v>2.8226920999999999E-2</v>
      </c>
      <c r="BS27" s="439">
        <v>5.9732162450000003E-3</v>
      </c>
      <c r="BT27" s="439">
        <v>1.521827223E-2</v>
      </c>
      <c r="BU27" s="439">
        <v>6.8116032629999997E-3</v>
      </c>
    </row>
    <row r="28" spans="1:73" ht="15.75" customHeight="1" x14ac:dyDescent="0.2">
      <c r="A28" s="435" t="s">
        <v>132</v>
      </c>
      <c r="B28" s="436">
        <v>1.4800000000000001E-2</v>
      </c>
      <c r="C28" s="437">
        <v>2.533749974</v>
      </c>
      <c r="D28" s="437">
        <v>2.523071544</v>
      </c>
      <c r="E28" s="369">
        <v>2.5284107589999998</v>
      </c>
      <c r="F28" s="369">
        <v>7.5507902650000002E-3</v>
      </c>
      <c r="G28" s="437">
        <v>2.5162066429999999</v>
      </c>
      <c r="H28" s="437">
        <v>2.5103781380000001</v>
      </c>
      <c r="I28" s="369">
        <v>2.5132923909999998</v>
      </c>
      <c r="J28" s="438">
        <v>4.1213754100000001E-3</v>
      </c>
      <c r="K28" s="437">
        <v>2.8858248149999999</v>
      </c>
      <c r="L28" s="437">
        <v>2.8182442170000002</v>
      </c>
      <c r="M28" s="369">
        <v>2.8520345159999998</v>
      </c>
      <c r="N28" s="369">
        <v>4.7786699119999998E-2</v>
      </c>
      <c r="O28" s="437">
        <v>2.7929708450000001</v>
      </c>
      <c r="P28" s="437">
        <v>2.8143201160000002</v>
      </c>
      <c r="Q28" s="369">
        <v>2.8036454810000002</v>
      </c>
      <c r="R28" s="438">
        <v>1.5096214300000001E-2</v>
      </c>
      <c r="S28" s="437">
        <v>3.5563811250000001</v>
      </c>
      <c r="T28" s="437">
        <v>3.5716248469999998</v>
      </c>
      <c r="U28" s="369">
        <v>3.5640029860000002</v>
      </c>
      <c r="V28" s="369">
        <v>1.07789392E-2</v>
      </c>
      <c r="W28" s="437">
        <v>3.6787275699999999</v>
      </c>
      <c r="X28" s="437">
        <v>3.6238300969999999</v>
      </c>
      <c r="Y28" s="369">
        <v>3.6512788340000002</v>
      </c>
      <c r="Z28" s="438">
        <v>3.8818375430000003E-2</v>
      </c>
      <c r="AA28" s="437">
        <v>4.4094319659999996</v>
      </c>
      <c r="AB28" s="437">
        <v>4.3567960130000003</v>
      </c>
      <c r="AC28" s="369">
        <v>4.38311399</v>
      </c>
      <c r="AD28" s="369">
        <v>3.7219239299999998E-2</v>
      </c>
      <c r="AE28" s="437">
        <v>4.3620065549999998</v>
      </c>
      <c r="AF28" s="437">
        <v>4.4055263450000002</v>
      </c>
      <c r="AG28" s="369">
        <v>4.3837664500000004</v>
      </c>
      <c r="AH28" s="438">
        <v>3.0773138620000001E-2</v>
      </c>
      <c r="AI28" s="437">
        <v>493.50902780000001</v>
      </c>
      <c r="AJ28" s="437">
        <v>501.5140968</v>
      </c>
      <c r="AK28" s="369">
        <v>497.51156229999998</v>
      </c>
      <c r="AL28" s="369">
        <v>5.6604385739999996</v>
      </c>
      <c r="AM28" s="437">
        <v>509.00867959999999</v>
      </c>
      <c r="AN28" s="437">
        <v>502.49465659999998</v>
      </c>
      <c r="AO28" s="369">
        <v>505.75166810000002</v>
      </c>
      <c r="AP28" s="438">
        <v>4.6061098359999999</v>
      </c>
      <c r="AQ28" s="437">
        <v>9.2481589450000001</v>
      </c>
      <c r="AR28" s="437">
        <v>9.2952861000000002</v>
      </c>
      <c r="AS28" s="369">
        <v>9.2717225229999993</v>
      </c>
      <c r="AT28" s="369">
        <v>3.3323930879999998E-2</v>
      </c>
      <c r="AU28" s="437">
        <v>9.5078298790000009</v>
      </c>
      <c r="AV28" s="437">
        <v>10.95445164</v>
      </c>
      <c r="AW28" s="369">
        <v>10.231140760000001</v>
      </c>
      <c r="AX28" s="438">
        <v>1.022916057</v>
      </c>
      <c r="AY28" s="437">
        <v>9.4950499750000006</v>
      </c>
      <c r="AZ28" s="437">
        <v>10.74288142</v>
      </c>
      <c r="BA28" s="369">
        <v>10.1189657</v>
      </c>
      <c r="BB28" s="369">
        <v>0.88235007649999997</v>
      </c>
      <c r="BC28" s="437">
        <v>10.847240319999999</v>
      </c>
      <c r="BD28" s="437">
        <v>10.80174498</v>
      </c>
      <c r="BE28" s="369">
        <v>10.82449265</v>
      </c>
      <c r="BF28" s="438">
        <v>3.217006343E-2</v>
      </c>
      <c r="BG28" s="437">
        <v>13.17416817</v>
      </c>
      <c r="BH28" s="437">
        <v>13.07066867</v>
      </c>
      <c r="BI28" s="369">
        <v>13.122418420000001</v>
      </c>
      <c r="BJ28" s="369">
        <v>7.3185198300000004E-2</v>
      </c>
      <c r="BK28" s="437">
        <v>12.62385709</v>
      </c>
      <c r="BL28" s="437">
        <v>12.996042810000001</v>
      </c>
      <c r="BM28" s="369">
        <v>12.80994995</v>
      </c>
      <c r="BN28" s="438">
        <v>0.26317504650000001</v>
      </c>
      <c r="BO28" s="437">
        <v>29.680891389999999</v>
      </c>
      <c r="BP28" s="439">
        <v>30.27928198</v>
      </c>
      <c r="BQ28" s="439">
        <v>7.0042866989999997</v>
      </c>
      <c r="BR28" s="439">
        <v>50.92654761</v>
      </c>
      <c r="BS28" s="439">
        <v>10.24250348</v>
      </c>
      <c r="BT28" s="439">
        <v>9.9941644630000006</v>
      </c>
      <c r="BU28" s="439">
        <v>9.4290141680000001</v>
      </c>
    </row>
    <row r="29" spans="1:73" ht="15.75" customHeight="1" x14ac:dyDescent="0.2">
      <c r="A29" s="435" t="s">
        <v>133</v>
      </c>
      <c r="B29" s="436">
        <v>7.1999999999999998E-3</v>
      </c>
      <c r="C29" s="437">
        <v>2.7237445079999998</v>
      </c>
      <c r="D29" s="437">
        <v>2.7163564280000001</v>
      </c>
      <c r="E29" s="369">
        <v>2.7200504680000002</v>
      </c>
      <c r="F29" s="369">
        <v>5.2241614679999996E-3</v>
      </c>
      <c r="G29" s="437">
        <v>2.7057655519999999</v>
      </c>
      <c r="H29" s="437">
        <v>2.7120504580000002</v>
      </c>
      <c r="I29" s="369">
        <v>2.7089080050000001</v>
      </c>
      <c r="J29" s="438">
        <v>4.444099652E-3</v>
      </c>
      <c r="K29" s="437">
        <v>3.1066740890000002</v>
      </c>
      <c r="L29" s="437">
        <v>3.047426185</v>
      </c>
      <c r="M29" s="369">
        <v>3.0770501370000001</v>
      </c>
      <c r="N29" s="369">
        <v>4.1894594690000002E-2</v>
      </c>
      <c r="O29" s="437">
        <v>3.0052221860000001</v>
      </c>
      <c r="P29" s="437">
        <v>3.0315567489999999</v>
      </c>
      <c r="Q29" s="369">
        <v>3.0183894680000001</v>
      </c>
      <c r="R29" s="438">
        <v>1.8621348079999999E-2</v>
      </c>
      <c r="S29" s="437">
        <v>3.8179154930000001</v>
      </c>
      <c r="T29" s="437">
        <v>3.8481477970000002</v>
      </c>
      <c r="U29" s="369">
        <v>3.8330316450000002</v>
      </c>
      <c r="V29" s="369">
        <v>2.1377467170000001E-2</v>
      </c>
      <c r="W29" s="437">
        <v>3.9582152480000001</v>
      </c>
      <c r="X29" s="437">
        <v>3.909516912</v>
      </c>
      <c r="Y29" s="369">
        <v>3.93386608</v>
      </c>
      <c r="Z29" s="438">
        <v>3.4434923620000002E-2</v>
      </c>
      <c r="AA29" s="437">
        <v>4.7142210430000002</v>
      </c>
      <c r="AB29" s="437">
        <v>4.6515855190000002</v>
      </c>
      <c r="AC29" s="369">
        <v>4.6829032809999998</v>
      </c>
      <c r="AD29" s="369">
        <v>4.4290003760000002E-2</v>
      </c>
      <c r="AE29" s="437">
        <v>4.63506017</v>
      </c>
      <c r="AF29" s="437">
        <v>4.7120527970000001</v>
      </c>
      <c r="AG29" s="369">
        <v>4.6735564839999997</v>
      </c>
      <c r="AH29" s="438">
        <v>5.4442008649999998E-2</v>
      </c>
      <c r="AI29" s="437">
        <v>477.80810150000002</v>
      </c>
      <c r="AJ29" s="437">
        <v>487.00675819999998</v>
      </c>
      <c r="AK29" s="369">
        <v>482.40742990000001</v>
      </c>
      <c r="AL29" s="369">
        <v>6.5044325299999999</v>
      </c>
      <c r="AM29" s="437">
        <v>493.53166520000002</v>
      </c>
      <c r="AN29" s="437">
        <v>490.76187800000002</v>
      </c>
      <c r="AO29" s="369">
        <v>492.14677160000002</v>
      </c>
      <c r="AP29" s="438">
        <v>1.958535312</v>
      </c>
      <c r="AQ29" s="437">
        <v>9.8900401460000005</v>
      </c>
      <c r="AR29" s="437">
        <v>9.9396719129999997</v>
      </c>
      <c r="AS29" s="369">
        <v>9.9148560299999993</v>
      </c>
      <c r="AT29" s="369">
        <v>3.5094959010000003E-2</v>
      </c>
      <c r="AU29" s="437">
        <v>10.125632769999999</v>
      </c>
      <c r="AV29" s="437">
        <v>11.69343089</v>
      </c>
      <c r="AW29" s="369">
        <v>10.909531830000001</v>
      </c>
      <c r="AX29" s="438">
        <v>1.1086006820000001</v>
      </c>
      <c r="AY29" s="437">
        <v>10.13175223</v>
      </c>
      <c r="AZ29" s="437">
        <v>11.46395837</v>
      </c>
      <c r="BA29" s="369">
        <v>10.7978553</v>
      </c>
      <c r="BB29" s="369">
        <v>0.94201199550000003</v>
      </c>
      <c r="BC29" s="437">
        <v>11.53880214</v>
      </c>
      <c r="BD29" s="437">
        <v>11.53914617</v>
      </c>
      <c r="BE29" s="369">
        <v>11.53897416</v>
      </c>
      <c r="BF29" s="438">
        <v>2.4326594590000001E-4</v>
      </c>
      <c r="BG29" s="437">
        <v>13.31626299</v>
      </c>
      <c r="BH29" s="437">
        <v>13.24885916</v>
      </c>
      <c r="BI29" s="369">
        <v>13.282561080000001</v>
      </c>
      <c r="BJ29" s="369">
        <v>4.766170527E-2</v>
      </c>
      <c r="BK29" s="437">
        <v>12.73131953</v>
      </c>
      <c r="BL29" s="437">
        <v>13.13364998</v>
      </c>
      <c r="BM29" s="369">
        <v>12.932484759999999</v>
      </c>
      <c r="BN29" s="438">
        <v>0.2844905895</v>
      </c>
      <c r="BO29" s="437">
        <v>30.960380059999999</v>
      </c>
      <c r="BP29" s="439">
        <v>31.631644040000001</v>
      </c>
      <c r="BQ29" s="439">
        <v>7.5423790889999998</v>
      </c>
      <c r="BR29" s="439">
        <v>53.37373375</v>
      </c>
      <c r="BS29" s="439">
        <v>10.88037879</v>
      </c>
      <c r="BT29" s="439">
        <v>10.629871870000001</v>
      </c>
      <c r="BU29" s="439">
        <v>10.012764969999999</v>
      </c>
    </row>
    <row r="30" spans="1:73" ht="15.75" customHeight="1" x14ac:dyDescent="0.2">
      <c r="A30" s="435" t="s">
        <v>134</v>
      </c>
      <c r="B30" s="436">
        <v>3.7000000000000002E-3</v>
      </c>
      <c r="C30" s="440" t="s">
        <v>12</v>
      </c>
      <c r="D30" s="440" t="s">
        <v>12</v>
      </c>
      <c r="E30" s="441" t="s">
        <v>181</v>
      </c>
      <c r="F30" s="441" t="s">
        <v>181</v>
      </c>
      <c r="G30" s="440" t="s">
        <v>12</v>
      </c>
      <c r="H30" s="440" t="s">
        <v>12</v>
      </c>
      <c r="I30" s="441" t="s">
        <v>181</v>
      </c>
      <c r="J30" s="442" t="s">
        <v>181</v>
      </c>
      <c r="K30" s="440" t="s">
        <v>12</v>
      </c>
      <c r="L30" s="440" t="s">
        <v>12</v>
      </c>
      <c r="M30" s="441" t="s">
        <v>181</v>
      </c>
      <c r="N30" s="441" t="s">
        <v>181</v>
      </c>
      <c r="O30" s="440" t="s">
        <v>12</v>
      </c>
      <c r="P30" s="440" t="s">
        <v>12</v>
      </c>
      <c r="Q30" s="441" t="s">
        <v>181</v>
      </c>
      <c r="R30" s="442" t="s">
        <v>181</v>
      </c>
      <c r="S30" s="440" t="s">
        <v>12</v>
      </c>
      <c r="T30" s="440" t="s">
        <v>12</v>
      </c>
      <c r="U30" s="441" t="s">
        <v>181</v>
      </c>
      <c r="V30" s="441" t="s">
        <v>181</v>
      </c>
      <c r="W30" s="440" t="s">
        <v>12</v>
      </c>
      <c r="X30" s="440" t="s">
        <v>12</v>
      </c>
      <c r="Y30" s="441" t="s">
        <v>181</v>
      </c>
      <c r="Z30" s="442" t="s">
        <v>181</v>
      </c>
      <c r="AA30" s="440" t="s">
        <v>12</v>
      </c>
      <c r="AB30" s="440" t="s">
        <v>12</v>
      </c>
      <c r="AC30" s="441" t="s">
        <v>181</v>
      </c>
      <c r="AD30" s="441" t="s">
        <v>181</v>
      </c>
      <c r="AE30" s="440" t="s">
        <v>12</v>
      </c>
      <c r="AF30" s="440" t="s">
        <v>12</v>
      </c>
      <c r="AG30" s="441" t="s">
        <v>181</v>
      </c>
      <c r="AH30" s="442" t="s">
        <v>181</v>
      </c>
      <c r="AI30" s="440" t="s">
        <v>12</v>
      </c>
      <c r="AJ30" s="440" t="s">
        <v>12</v>
      </c>
      <c r="AK30" s="441" t="s">
        <v>181</v>
      </c>
      <c r="AL30" s="441" t="s">
        <v>181</v>
      </c>
      <c r="AM30" s="440" t="s">
        <v>12</v>
      </c>
      <c r="AN30" s="440" t="s">
        <v>12</v>
      </c>
      <c r="AO30" s="441" t="s">
        <v>181</v>
      </c>
      <c r="AP30" s="442" t="s">
        <v>181</v>
      </c>
      <c r="AQ30" s="440" t="s">
        <v>12</v>
      </c>
      <c r="AR30" s="440" t="s">
        <v>12</v>
      </c>
      <c r="AS30" s="441" t="s">
        <v>181</v>
      </c>
      <c r="AT30" s="441" t="s">
        <v>181</v>
      </c>
      <c r="AU30" s="440" t="s">
        <v>12</v>
      </c>
      <c r="AV30" s="440" t="s">
        <v>12</v>
      </c>
      <c r="AW30" s="441" t="s">
        <v>181</v>
      </c>
      <c r="AX30" s="442" t="s">
        <v>181</v>
      </c>
      <c r="AY30" s="440" t="s">
        <v>12</v>
      </c>
      <c r="AZ30" s="440" t="s">
        <v>12</v>
      </c>
      <c r="BA30" s="441" t="s">
        <v>181</v>
      </c>
      <c r="BB30" s="441" t="s">
        <v>181</v>
      </c>
      <c r="BC30" s="440" t="s">
        <v>12</v>
      </c>
      <c r="BD30" s="440" t="s">
        <v>12</v>
      </c>
      <c r="BE30" s="441" t="s">
        <v>181</v>
      </c>
      <c r="BF30" s="442" t="s">
        <v>181</v>
      </c>
      <c r="BG30" s="440" t="s">
        <v>12</v>
      </c>
      <c r="BH30" s="440" t="s">
        <v>12</v>
      </c>
      <c r="BI30" s="441" t="s">
        <v>181</v>
      </c>
      <c r="BJ30" s="441" t="s">
        <v>181</v>
      </c>
      <c r="BK30" s="440" t="s">
        <v>12</v>
      </c>
      <c r="BL30" s="440" t="s">
        <v>12</v>
      </c>
      <c r="BM30" s="441" t="s">
        <v>181</v>
      </c>
      <c r="BN30" s="442" t="s">
        <v>181</v>
      </c>
      <c r="BO30" s="440" t="s">
        <v>12</v>
      </c>
      <c r="BP30" s="443" t="s">
        <v>12</v>
      </c>
      <c r="BQ30" s="443" t="s">
        <v>12</v>
      </c>
      <c r="BR30" s="443" t="s">
        <v>12</v>
      </c>
      <c r="BS30" s="443" t="s">
        <v>12</v>
      </c>
      <c r="BT30" s="443" t="s">
        <v>12</v>
      </c>
      <c r="BU30" s="443" t="s">
        <v>12</v>
      </c>
    </row>
    <row r="31" spans="1:73" ht="15.75" customHeight="1" x14ac:dyDescent="0.2">
      <c r="A31" s="435" t="s">
        <v>135</v>
      </c>
      <c r="B31" s="436">
        <v>8.2000000000000007E-3</v>
      </c>
      <c r="C31" s="440" t="s">
        <v>12</v>
      </c>
      <c r="D31" s="440" t="s">
        <v>12</v>
      </c>
      <c r="E31" s="441" t="s">
        <v>181</v>
      </c>
      <c r="F31" s="441" t="s">
        <v>181</v>
      </c>
      <c r="G31" s="440" t="s">
        <v>12</v>
      </c>
      <c r="H31" s="440" t="s">
        <v>12</v>
      </c>
      <c r="I31" s="441" t="s">
        <v>181</v>
      </c>
      <c r="J31" s="442" t="s">
        <v>181</v>
      </c>
      <c r="K31" s="440" t="s">
        <v>12</v>
      </c>
      <c r="L31" s="440" t="s">
        <v>12</v>
      </c>
      <c r="M31" s="441" t="s">
        <v>181</v>
      </c>
      <c r="N31" s="441" t="s">
        <v>181</v>
      </c>
      <c r="O31" s="440" t="s">
        <v>12</v>
      </c>
      <c r="P31" s="440" t="s">
        <v>12</v>
      </c>
      <c r="Q31" s="441" t="s">
        <v>181</v>
      </c>
      <c r="R31" s="442" t="s">
        <v>181</v>
      </c>
      <c r="S31" s="440" t="s">
        <v>12</v>
      </c>
      <c r="T31" s="440" t="s">
        <v>12</v>
      </c>
      <c r="U31" s="441" t="s">
        <v>181</v>
      </c>
      <c r="V31" s="441" t="s">
        <v>181</v>
      </c>
      <c r="W31" s="440" t="s">
        <v>12</v>
      </c>
      <c r="X31" s="440" t="s">
        <v>12</v>
      </c>
      <c r="Y31" s="441" t="s">
        <v>181</v>
      </c>
      <c r="Z31" s="442" t="s">
        <v>181</v>
      </c>
      <c r="AA31" s="440" t="s">
        <v>12</v>
      </c>
      <c r="AB31" s="440" t="s">
        <v>12</v>
      </c>
      <c r="AC31" s="441" t="s">
        <v>181</v>
      </c>
      <c r="AD31" s="441" t="s">
        <v>181</v>
      </c>
      <c r="AE31" s="440" t="s">
        <v>12</v>
      </c>
      <c r="AF31" s="440" t="s">
        <v>12</v>
      </c>
      <c r="AG31" s="441" t="s">
        <v>181</v>
      </c>
      <c r="AH31" s="442" t="s">
        <v>181</v>
      </c>
      <c r="AI31" s="440" t="s">
        <v>12</v>
      </c>
      <c r="AJ31" s="440" t="s">
        <v>12</v>
      </c>
      <c r="AK31" s="441" t="s">
        <v>181</v>
      </c>
      <c r="AL31" s="441" t="s">
        <v>181</v>
      </c>
      <c r="AM31" s="440" t="s">
        <v>12</v>
      </c>
      <c r="AN31" s="440" t="s">
        <v>12</v>
      </c>
      <c r="AO31" s="441" t="s">
        <v>181</v>
      </c>
      <c r="AP31" s="442" t="s">
        <v>181</v>
      </c>
      <c r="AQ31" s="440" t="s">
        <v>12</v>
      </c>
      <c r="AR31" s="440" t="s">
        <v>12</v>
      </c>
      <c r="AS31" s="441" t="s">
        <v>181</v>
      </c>
      <c r="AT31" s="441" t="s">
        <v>181</v>
      </c>
      <c r="AU31" s="440" t="s">
        <v>12</v>
      </c>
      <c r="AV31" s="440" t="s">
        <v>12</v>
      </c>
      <c r="AW31" s="441" t="s">
        <v>181</v>
      </c>
      <c r="AX31" s="442" t="s">
        <v>181</v>
      </c>
      <c r="AY31" s="440" t="s">
        <v>12</v>
      </c>
      <c r="AZ31" s="440" t="s">
        <v>12</v>
      </c>
      <c r="BA31" s="441" t="s">
        <v>181</v>
      </c>
      <c r="BB31" s="441" t="s">
        <v>181</v>
      </c>
      <c r="BC31" s="440" t="s">
        <v>12</v>
      </c>
      <c r="BD31" s="440" t="s">
        <v>12</v>
      </c>
      <c r="BE31" s="441" t="s">
        <v>181</v>
      </c>
      <c r="BF31" s="442" t="s">
        <v>181</v>
      </c>
      <c r="BG31" s="440" t="s">
        <v>12</v>
      </c>
      <c r="BH31" s="440" t="s">
        <v>12</v>
      </c>
      <c r="BI31" s="441" t="s">
        <v>181</v>
      </c>
      <c r="BJ31" s="441" t="s">
        <v>181</v>
      </c>
      <c r="BK31" s="440" t="s">
        <v>12</v>
      </c>
      <c r="BL31" s="440" t="s">
        <v>12</v>
      </c>
      <c r="BM31" s="441" t="s">
        <v>181</v>
      </c>
      <c r="BN31" s="442" t="s">
        <v>181</v>
      </c>
      <c r="BO31" s="440" t="s">
        <v>12</v>
      </c>
      <c r="BP31" s="443" t="s">
        <v>12</v>
      </c>
      <c r="BQ31" s="443" t="s">
        <v>12</v>
      </c>
      <c r="BR31" s="443" t="s">
        <v>12</v>
      </c>
      <c r="BS31" s="443" t="s">
        <v>12</v>
      </c>
      <c r="BT31" s="443" t="s">
        <v>12</v>
      </c>
      <c r="BU31" s="443" t="s">
        <v>12</v>
      </c>
    </row>
    <row r="32" spans="1:73" ht="12.75" x14ac:dyDescent="0.2">
      <c r="A32" s="435" t="s">
        <v>136</v>
      </c>
      <c r="B32" s="436">
        <v>0.1031</v>
      </c>
      <c r="C32" s="437">
        <v>4.7844825640000002</v>
      </c>
      <c r="D32" s="437">
        <v>4.7280707450000001</v>
      </c>
      <c r="E32" s="369">
        <v>4.7562766549999997</v>
      </c>
      <c r="F32" s="369">
        <v>3.9889179750000003E-2</v>
      </c>
      <c r="G32" s="437">
        <v>4.9383722289999996</v>
      </c>
      <c r="H32" s="437">
        <v>5.1432384119999996</v>
      </c>
      <c r="I32" s="369">
        <v>5.0408053209999997</v>
      </c>
      <c r="J32" s="438">
        <v>0.14486226720000001</v>
      </c>
      <c r="K32" s="437">
        <v>4.9325893130000003</v>
      </c>
      <c r="L32" s="437">
        <v>4.9180550360000002</v>
      </c>
      <c r="M32" s="369">
        <v>4.9253221749999998</v>
      </c>
      <c r="N32" s="369">
        <v>1.027728583E-2</v>
      </c>
      <c r="O32" s="437">
        <v>4.9273315489999998</v>
      </c>
      <c r="P32" s="437">
        <v>4.8452981800000003</v>
      </c>
      <c r="Q32" s="369">
        <v>4.8863148650000001</v>
      </c>
      <c r="R32" s="438">
        <v>5.8006351499999997E-2</v>
      </c>
      <c r="S32" s="437">
        <v>4.833364188</v>
      </c>
      <c r="T32" s="437">
        <v>4.7310905390000002</v>
      </c>
      <c r="U32" s="369">
        <v>4.7822273639999997</v>
      </c>
      <c r="V32" s="369">
        <v>7.2318390740000002E-2</v>
      </c>
      <c r="W32" s="437">
        <v>5.4260358059999998</v>
      </c>
      <c r="X32" s="437">
        <v>5.1164470800000004</v>
      </c>
      <c r="Y32" s="369">
        <v>5.2712414430000001</v>
      </c>
      <c r="Z32" s="438">
        <v>0.2189122875</v>
      </c>
      <c r="AA32" s="437">
        <v>5.0136322870000001</v>
      </c>
      <c r="AB32" s="437">
        <v>4.9740169439999997</v>
      </c>
      <c r="AC32" s="369">
        <v>4.9938246160000004</v>
      </c>
      <c r="AD32" s="369">
        <v>2.8012277669999999E-2</v>
      </c>
      <c r="AE32" s="437">
        <v>5.3210006979999998</v>
      </c>
      <c r="AF32" s="437">
        <v>5.2736764589999998</v>
      </c>
      <c r="AG32" s="369">
        <v>5.2973385789999998</v>
      </c>
      <c r="AH32" s="438">
        <v>3.3463290309999998E-2</v>
      </c>
      <c r="AI32" s="437">
        <v>1.0303058380000001</v>
      </c>
      <c r="AJ32" s="437">
        <v>1.0388405380000001</v>
      </c>
      <c r="AK32" s="369">
        <v>1.034573188</v>
      </c>
      <c r="AL32" s="369">
        <v>6.0349442449999999E-3</v>
      </c>
      <c r="AM32" s="437">
        <v>1.0642214290000001</v>
      </c>
      <c r="AN32" s="437">
        <v>1.0477352689999999</v>
      </c>
      <c r="AO32" s="369">
        <v>1.0559783490000001</v>
      </c>
      <c r="AP32" s="438">
        <v>1.1657475529999999E-2</v>
      </c>
      <c r="AQ32" s="437">
        <v>4.9452249290000001</v>
      </c>
      <c r="AR32" s="437">
        <v>4.9514055480000003</v>
      </c>
      <c r="AS32" s="369">
        <v>4.9483152390000003</v>
      </c>
      <c r="AT32" s="369">
        <v>4.3703576069999998E-3</v>
      </c>
      <c r="AU32" s="437">
        <v>4.9747004940000004</v>
      </c>
      <c r="AV32" s="437">
        <v>5.0088204310000002</v>
      </c>
      <c r="AW32" s="369">
        <v>4.9917604630000003</v>
      </c>
      <c r="AX32" s="438">
        <v>2.4126438829999999E-2</v>
      </c>
      <c r="AY32" s="437">
        <v>5.0360395699999998</v>
      </c>
      <c r="AZ32" s="437">
        <v>5.0811818689999999</v>
      </c>
      <c r="BA32" s="369">
        <v>5.0586107199999999</v>
      </c>
      <c r="BB32" s="369">
        <v>3.1920425740000001E-2</v>
      </c>
      <c r="BC32" s="437">
        <v>5.2663681010000003</v>
      </c>
      <c r="BD32" s="437">
        <v>5.4077440599999997</v>
      </c>
      <c r="BE32" s="369">
        <v>5.3370560810000001</v>
      </c>
      <c r="BF32" s="438">
        <v>9.9967899309999997E-2</v>
      </c>
      <c r="BG32" s="437">
        <v>4.8389748409999997</v>
      </c>
      <c r="BH32" s="437">
        <v>5.0842538399999997</v>
      </c>
      <c r="BI32" s="369">
        <v>4.9616143409999998</v>
      </c>
      <c r="BJ32" s="369">
        <v>0.17343844350000001</v>
      </c>
      <c r="BK32" s="437">
        <v>5.468000312</v>
      </c>
      <c r="BL32" s="437">
        <v>5.5252113649999997</v>
      </c>
      <c r="BM32" s="369">
        <v>5.4966058389999999</v>
      </c>
      <c r="BN32" s="438">
        <v>4.0454323540000003E-2</v>
      </c>
      <c r="BO32" s="437">
        <v>3.5201925730000001</v>
      </c>
      <c r="BP32" s="439">
        <v>3.4579825369999999</v>
      </c>
      <c r="BQ32" s="439">
        <v>4.9535937240000001</v>
      </c>
      <c r="BR32" s="439">
        <v>7.3532295760000004</v>
      </c>
      <c r="BS32" s="439">
        <v>5.0631513139999997</v>
      </c>
      <c r="BT32" s="439">
        <v>6.3274481089999997</v>
      </c>
      <c r="BU32" s="439">
        <v>4.9286421120000004</v>
      </c>
    </row>
    <row r="33" spans="1:73" ht="12.75" x14ac:dyDescent="0.2">
      <c r="A33" s="435" t="s">
        <v>137</v>
      </c>
      <c r="B33" s="436">
        <v>5.4000000000000003E-3</v>
      </c>
      <c r="C33" s="440" t="s">
        <v>12</v>
      </c>
      <c r="D33" s="440" t="s">
        <v>12</v>
      </c>
      <c r="E33" s="441" t="s">
        <v>181</v>
      </c>
      <c r="F33" s="441" t="s">
        <v>181</v>
      </c>
      <c r="G33" s="440" t="s">
        <v>12</v>
      </c>
      <c r="H33" s="440" t="s">
        <v>12</v>
      </c>
      <c r="I33" s="441" t="s">
        <v>181</v>
      </c>
      <c r="J33" s="442" t="s">
        <v>181</v>
      </c>
      <c r="K33" s="440" t="s">
        <v>12</v>
      </c>
      <c r="L33" s="440" t="s">
        <v>12</v>
      </c>
      <c r="M33" s="441" t="s">
        <v>181</v>
      </c>
      <c r="N33" s="441" t="s">
        <v>181</v>
      </c>
      <c r="O33" s="440" t="s">
        <v>12</v>
      </c>
      <c r="P33" s="440" t="s">
        <v>12</v>
      </c>
      <c r="Q33" s="441" t="s">
        <v>181</v>
      </c>
      <c r="R33" s="442" t="s">
        <v>181</v>
      </c>
      <c r="S33" s="440" t="s">
        <v>12</v>
      </c>
      <c r="T33" s="440" t="s">
        <v>12</v>
      </c>
      <c r="U33" s="441" t="s">
        <v>181</v>
      </c>
      <c r="V33" s="441" t="s">
        <v>181</v>
      </c>
      <c r="W33" s="440" t="s">
        <v>12</v>
      </c>
      <c r="X33" s="440" t="s">
        <v>12</v>
      </c>
      <c r="Y33" s="441" t="s">
        <v>181</v>
      </c>
      <c r="Z33" s="442" t="s">
        <v>181</v>
      </c>
      <c r="AA33" s="440" t="s">
        <v>12</v>
      </c>
      <c r="AB33" s="440" t="s">
        <v>12</v>
      </c>
      <c r="AC33" s="441" t="s">
        <v>181</v>
      </c>
      <c r="AD33" s="441" t="s">
        <v>181</v>
      </c>
      <c r="AE33" s="440" t="s">
        <v>12</v>
      </c>
      <c r="AF33" s="440" t="s">
        <v>12</v>
      </c>
      <c r="AG33" s="441" t="s">
        <v>181</v>
      </c>
      <c r="AH33" s="442" t="s">
        <v>181</v>
      </c>
      <c r="AI33" s="440" t="s">
        <v>12</v>
      </c>
      <c r="AJ33" s="440" t="s">
        <v>12</v>
      </c>
      <c r="AK33" s="441" t="s">
        <v>181</v>
      </c>
      <c r="AL33" s="441" t="s">
        <v>181</v>
      </c>
      <c r="AM33" s="440" t="s">
        <v>12</v>
      </c>
      <c r="AN33" s="440" t="s">
        <v>12</v>
      </c>
      <c r="AO33" s="441" t="s">
        <v>181</v>
      </c>
      <c r="AP33" s="442" t="s">
        <v>181</v>
      </c>
      <c r="AQ33" s="440" t="s">
        <v>12</v>
      </c>
      <c r="AR33" s="440" t="s">
        <v>12</v>
      </c>
      <c r="AS33" s="441" t="s">
        <v>181</v>
      </c>
      <c r="AT33" s="441" t="s">
        <v>181</v>
      </c>
      <c r="AU33" s="440" t="s">
        <v>12</v>
      </c>
      <c r="AV33" s="440" t="s">
        <v>12</v>
      </c>
      <c r="AW33" s="441" t="s">
        <v>181</v>
      </c>
      <c r="AX33" s="442" t="s">
        <v>181</v>
      </c>
      <c r="AY33" s="440" t="s">
        <v>12</v>
      </c>
      <c r="AZ33" s="440" t="s">
        <v>12</v>
      </c>
      <c r="BA33" s="441" t="s">
        <v>181</v>
      </c>
      <c r="BB33" s="441" t="s">
        <v>181</v>
      </c>
      <c r="BC33" s="440" t="s">
        <v>12</v>
      </c>
      <c r="BD33" s="440" t="s">
        <v>12</v>
      </c>
      <c r="BE33" s="441" t="s">
        <v>181</v>
      </c>
      <c r="BF33" s="442" t="s">
        <v>181</v>
      </c>
      <c r="BG33" s="440" t="s">
        <v>12</v>
      </c>
      <c r="BH33" s="440" t="s">
        <v>12</v>
      </c>
      <c r="BI33" s="441" t="s">
        <v>181</v>
      </c>
      <c r="BJ33" s="441" t="s">
        <v>181</v>
      </c>
      <c r="BK33" s="440" t="s">
        <v>12</v>
      </c>
      <c r="BL33" s="440" t="s">
        <v>12</v>
      </c>
      <c r="BM33" s="441" t="s">
        <v>181</v>
      </c>
      <c r="BN33" s="442" t="s">
        <v>181</v>
      </c>
      <c r="BO33" s="440" t="s">
        <v>12</v>
      </c>
      <c r="BP33" s="443" t="s">
        <v>12</v>
      </c>
      <c r="BQ33" s="443" t="s">
        <v>12</v>
      </c>
      <c r="BR33" s="443" t="s">
        <v>12</v>
      </c>
      <c r="BS33" s="443" t="s">
        <v>12</v>
      </c>
      <c r="BT33" s="443" t="s">
        <v>12</v>
      </c>
      <c r="BU33" s="443" t="s">
        <v>12</v>
      </c>
    </row>
    <row r="34" spans="1:73" ht="12.75" x14ac:dyDescent="0.2">
      <c r="A34" s="435" t="s">
        <v>138</v>
      </c>
      <c r="B34" s="436">
        <v>2.9999999999999997E-4</v>
      </c>
      <c r="C34" s="437">
        <v>5.1670379410000002E-2</v>
      </c>
      <c r="D34" s="437">
        <v>5.1812335590000001E-2</v>
      </c>
      <c r="E34" s="369">
        <v>5.1741357500000001E-2</v>
      </c>
      <c r="F34" s="369">
        <v>1.003781775E-4</v>
      </c>
      <c r="G34" s="437">
        <v>5.2622912789999997E-2</v>
      </c>
      <c r="H34" s="437">
        <v>5.296676518E-2</v>
      </c>
      <c r="I34" s="369">
        <v>5.2794838990000002E-2</v>
      </c>
      <c r="J34" s="438">
        <v>2.431403567E-4</v>
      </c>
      <c r="K34" s="437">
        <v>5.3691596539999997E-2</v>
      </c>
      <c r="L34" s="437">
        <v>5.2882962110000001E-2</v>
      </c>
      <c r="M34" s="369">
        <v>5.3287279329999999E-2</v>
      </c>
      <c r="N34" s="369">
        <v>5.71790889E-4</v>
      </c>
      <c r="O34" s="437">
        <v>5.4404505499999999E-2</v>
      </c>
      <c r="P34" s="437">
        <v>5.427638857E-2</v>
      </c>
      <c r="Q34" s="369">
        <v>5.4340447040000003E-2</v>
      </c>
      <c r="R34" s="438">
        <v>9.0592349989999997E-5</v>
      </c>
      <c r="S34" s="437">
        <v>5.9430814329999998E-2</v>
      </c>
      <c r="T34" s="437">
        <v>5.9330020060000002E-2</v>
      </c>
      <c r="U34" s="369">
        <v>5.9380417200000001E-2</v>
      </c>
      <c r="V34" s="369">
        <v>7.1272311820000001E-5</v>
      </c>
      <c r="W34" s="437">
        <v>6.3308232510000007E-2</v>
      </c>
      <c r="X34" s="437">
        <v>6.2755319150000002E-2</v>
      </c>
      <c r="Y34" s="369">
        <v>6.3031775829999998E-2</v>
      </c>
      <c r="Z34" s="438">
        <v>3.9096878629999999E-4</v>
      </c>
      <c r="AA34" s="437">
        <v>6.6158009310000002E-2</v>
      </c>
      <c r="AB34" s="437">
        <v>6.4662806980000001E-2</v>
      </c>
      <c r="AC34" s="369">
        <v>6.5410408150000002E-2</v>
      </c>
      <c r="AD34" s="369">
        <v>1.057267707E-3</v>
      </c>
      <c r="AE34" s="437">
        <v>6.613730407E-2</v>
      </c>
      <c r="AF34" s="437">
        <v>6.5312834180000001E-2</v>
      </c>
      <c r="AG34" s="369">
        <v>6.5725069129999994E-2</v>
      </c>
      <c r="AH34" s="438">
        <v>5.8298825009999995E-4</v>
      </c>
      <c r="AI34" s="437">
        <v>2.983936828</v>
      </c>
      <c r="AJ34" s="437">
        <v>2.8769660479999999</v>
      </c>
      <c r="AK34" s="369">
        <v>2.930451438</v>
      </c>
      <c r="AL34" s="369">
        <v>7.5639763930000006E-2</v>
      </c>
      <c r="AM34" s="437">
        <v>2.8999713539999998</v>
      </c>
      <c r="AN34" s="437">
        <v>3.0185312130000002</v>
      </c>
      <c r="AO34" s="369">
        <v>2.959251284</v>
      </c>
      <c r="AP34" s="438">
        <v>8.3834480279999998E-2</v>
      </c>
      <c r="AQ34" s="437">
        <v>8.026507125E-2</v>
      </c>
      <c r="AR34" s="437">
        <v>8.6229379029999997E-2</v>
      </c>
      <c r="AS34" s="369">
        <v>8.3247225140000006E-2</v>
      </c>
      <c r="AT34" s="369">
        <v>4.2174024760000001E-3</v>
      </c>
      <c r="AU34" s="437">
        <v>8.0754213729999996E-2</v>
      </c>
      <c r="AV34" s="437">
        <v>9.6497050429999995E-2</v>
      </c>
      <c r="AW34" s="369">
        <v>8.8625632080000002E-2</v>
      </c>
      <c r="AX34" s="438">
        <v>1.1131866589999999E-2</v>
      </c>
      <c r="AY34" s="437">
        <v>8.2779683199999995E-2</v>
      </c>
      <c r="AZ34" s="437">
        <v>9.1262216369999996E-2</v>
      </c>
      <c r="BA34" s="369">
        <v>8.7020949789999996E-2</v>
      </c>
      <c r="BB34" s="369">
        <v>5.9980567259999996E-3</v>
      </c>
      <c r="BC34" s="437">
        <v>8.7185265979999996E-2</v>
      </c>
      <c r="BD34" s="437">
        <v>8.9196072609999996E-2</v>
      </c>
      <c r="BE34" s="369">
        <v>8.8190669299999996E-2</v>
      </c>
      <c r="BF34" s="438">
        <v>1.4218550040000001E-3</v>
      </c>
      <c r="BG34" s="437">
        <v>0.1012622195</v>
      </c>
      <c r="BH34" s="437">
        <v>0.1052614259</v>
      </c>
      <c r="BI34" s="369">
        <v>0.10326182270000001</v>
      </c>
      <c r="BJ34" s="369">
        <v>2.8278659650000002E-3</v>
      </c>
      <c r="BK34" s="437">
        <v>0.1072336296</v>
      </c>
      <c r="BL34" s="437">
        <v>0.10854913250000001</v>
      </c>
      <c r="BM34" s="369">
        <v>0.1078913811</v>
      </c>
      <c r="BN34" s="438">
        <v>9.3020102130000003E-4</v>
      </c>
      <c r="BO34" s="437">
        <v>0.23114319959999999</v>
      </c>
      <c r="BP34" s="439">
        <v>0.22992117179999999</v>
      </c>
      <c r="BQ34" s="439">
        <v>8.1489849719999993E-2</v>
      </c>
      <c r="BR34" s="439">
        <v>0.32878249859999997</v>
      </c>
      <c r="BS34" s="439">
        <v>9.1435812409999997E-2</v>
      </c>
      <c r="BT34" s="439">
        <v>9.4949044590000004E-2</v>
      </c>
      <c r="BU34" s="439">
        <v>8.6222647720000004E-2</v>
      </c>
    </row>
    <row r="35" spans="1:73" ht="12.75" x14ac:dyDescent="0.2">
      <c r="A35" s="435" t="s">
        <v>139</v>
      </c>
      <c r="B35" s="436">
        <v>1E-4</v>
      </c>
      <c r="C35" s="437">
        <v>4.2636211399999999E-4</v>
      </c>
      <c r="D35" s="437">
        <v>4.8670727139999998E-4</v>
      </c>
      <c r="E35" s="369">
        <v>4.5653469269999998E-4</v>
      </c>
      <c r="F35" s="369">
        <v>4.2670470009999999E-5</v>
      </c>
      <c r="G35" s="437">
        <v>2.085817316E-2</v>
      </c>
      <c r="H35" s="437">
        <v>1.6886231500000001E-2</v>
      </c>
      <c r="I35" s="369">
        <v>1.8872202330000001E-2</v>
      </c>
      <c r="J35" s="438">
        <v>2.808586882E-3</v>
      </c>
      <c r="K35" s="437">
        <v>1.5187363319999999E-4</v>
      </c>
      <c r="L35" s="437">
        <v>2.493612196E-4</v>
      </c>
      <c r="M35" s="369">
        <v>2.0061742639999999E-4</v>
      </c>
      <c r="N35" s="369">
        <v>6.8934133419999998E-5</v>
      </c>
      <c r="O35" s="437">
        <v>8.9347415209999996E-3</v>
      </c>
      <c r="P35" s="437">
        <v>8.6504644090000006E-3</v>
      </c>
      <c r="Q35" s="369">
        <v>8.7926029650000001E-3</v>
      </c>
      <c r="R35" s="438">
        <v>2.0101427360000001E-4</v>
      </c>
      <c r="S35" s="440" t="s">
        <v>12</v>
      </c>
      <c r="T35" s="440" t="s">
        <v>12</v>
      </c>
      <c r="U35" s="441" t="s">
        <v>181</v>
      </c>
      <c r="V35" s="441" t="s">
        <v>181</v>
      </c>
      <c r="W35" s="437">
        <v>2.5395747100000001E-2</v>
      </c>
      <c r="X35" s="437">
        <v>2.081939251E-2</v>
      </c>
      <c r="Y35" s="369">
        <v>2.3107569809999999E-2</v>
      </c>
      <c r="Z35" s="438">
        <v>3.2359713640000001E-3</v>
      </c>
      <c r="AA35" s="440" t="s">
        <v>12</v>
      </c>
      <c r="AB35" s="440" t="s">
        <v>12</v>
      </c>
      <c r="AC35" s="441" t="s">
        <v>181</v>
      </c>
      <c r="AD35" s="441" t="s">
        <v>181</v>
      </c>
      <c r="AE35" s="437">
        <v>2.515886459E-2</v>
      </c>
      <c r="AF35" s="437">
        <v>2.3047228020000001E-2</v>
      </c>
      <c r="AG35" s="369">
        <v>2.4103046310000001E-2</v>
      </c>
      <c r="AH35" s="438">
        <v>1.493152538E-3</v>
      </c>
      <c r="AI35" s="440" t="s">
        <v>12</v>
      </c>
      <c r="AJ35" s="440" t="s">
        <v>12</v>
      </c>
      <c r="AK35" s="441" t="s">
        <v>181</v>
      </c>
      <c r="AL35" s="441" t="s">
        <v>181</v>
      </c>
      <c r="AM35" s="440" t="s">
        <v>12</v>
      </c>
      <c r="AN35" s="440" t="s">
        <v>12</v>
      </c>
      <c r="AO35" s="441" t="s">
        <v>181</v>
      </c>
      <c r="AP35" s="442" t="s">
        <v>181</v>
      </c>
      <c r="AQ35" s="440" t="s">
        <v>12</v>
      </c>
      <c r="AR35" s="440" t="s">
        <v>12</v>
      </c>
      <c r="AS35" s="441" t="s">
        <v>181</v>
      </c>
      <c r="AT35" s="441" t="s">
        <v>181</v>
      </c>
      <c r="AU35" s="437">
        <v>1.277928186E-2</v>
      </c>
      <c r="AV35" s="440" t="s">
        <v>12</v>
      </c>
      <c r="AW35" s="369">
        <v>1.277928186E-2</v>
      </c>
      <c r="AX35" s="442" t="s">
        <v>181</v>
      </c>
      <c r="AY35" s="437">
        <v>1.173346523E-2</v>
      </c>
      <c r="AZ35" s="440" t="s">
        <v>12</v>
      </c>
      <c r="BA35" s="369">
        <v>1.173346523E-2</v>
      </c>
      <c r="BB35" s="441" t="s">
        <v>181</v>
      </c>
      <c r="BC35" s="437">
        <v>2.4841334159999999E-2</v>
      </c>
      <c r="BD35" s="437">
        <v>2.4096745249999999E-2</v>
      </c>
      <c r="BE35" s="369">
        <v>2.4469039710000001E-2</v>
      </c>
      <c r="BF35" s="438">
        <v>5.265038675E-4</v>
      </c>
      <c r="BG35" s="440" t="s">
        <v>12</v>
      </c>
      <c r="BH35" s="440" t="s">
        <v>12</v>
      </c>
      <c r="BI35" s="441" t="s">
        <v>181</v>
      </c>
      <c r="BJ35" s="441" t="s">
        <v>181</v>
      </c>
      <c r="BK35" s="437">
        <v>2.6333248279999999E-2</v>
      </c>
      <c r="BL35" s="437">
        <v>2.8616157279999999E-2</v>
      </c>
      <c r="BM35" s="369">
        <v>2.7474702779999999E-2</v>
      </c>
      <c r="BN35" s="438">
        <v>1.614260435E-3</v>
      </c>
      <c r="BO35" s="440" t="s">
        <v>12</v>
      </c>
      <c r="BP35" s="443" t="s">
        <v>12</v>
      </c>
      <c r="BQ35" s="439">
        <v>2.8110266449999999E-3</v>
      </c>
      <c r="BR35" s="443" t="s">
        <v>12</v>
      </c>
      <c r="BS35" s="439">
        <v>6.8504506049999999E-3</v>
      </c>
      <c r="BT35" s="439">
        <v>8.2189712440000007E-2</v>
      </c>
      <c r="BU35" s="439">
        <v>9.1481795379999998E-3</v>
      </c>
    </row>
    <row r="36" spans="1:73" ht="12.75" x14ac:dyDescent="0.2">
      <c r="A36" s="435" t="s">
        <v>140</v>
      </c>
      <c r="B36" s="436">
        <v>1.0500000000000001E-2</v>
      </c>
      <c r="C36" s="440" t="s">
        <v>12</v>
      </c>
      <c r="D36" s="440" t="s">
        <v>12</v>
      </c>
      <c r="E36" s="441" t="s">
        <v>181</v>
      </c>
      <c r="F36" s="441" t="s">
        <v>181</v>
      </c>
      <c r="G36" s="440" t="s">
        <v>12</v>
      </c>
      <c r="H36" s="440" t="s">
        <v>12</v>
      </c>
      <c r="I36" s="441" t="s">
        <v>181</v>
      </c>
      <c r="J36" s="442" t="s">
        <v>181</v>
      </c>
      <c r="K36" s="440" t="s">
        <v>12</v>
      </c>
      <c r="L36" s="440" t="s">
        <v>12</v>
      </c>
      <c r="M36" s="441" t="s">
        <v>181</v>
      </c>
      <c r="N36" s="441" t="s">
        <v>181</v>
      </c>
      <c r="O36" s="440" t="s">
        <v>12</v>
      </c>
      <c r="P36" s="440" t="s">
        <v>12</v>
      </c>
      <c r="Q36" s="441" t="s">
        <v>181</v>
      </c>
      <c r="R36" s="442" t="s">
        <v>181</v>
      </c>
      <c r="S36" s="440" t="s">
        <v>12</v>
      </c>
      <c r="T36" s="440" t="s">
        <v>12</v>
      </c>
      <c r="U36" s="441" t="s">
        <v>181</v>
      </c>
      <c r="V36" s="441" t="s">
        <v>181</v>
      </c>
      <c r="W36" s="440" t="s">
        <v>12</v>
      </c>
      <c r="X36" s="440" t="s">
        <v>12</v>
      </c>
      <c r="Y36" s="441" t="s">
        <v>181</v>
      </c>
      <c r="Z36" s="442" t="s">
        <v>181</v>
      </c>
      <c r="AA36" s="440" t="s">
        <v>12</v>
      </c>
      <c r="AB36" s="440" t="s">
        <v>12</v>
      </c>
      <c r="AC36" s="441" t="s">
        <v>181</v>
      </c>
      <c r="AD36" s="441" t="s">
        <v>181</v>
      </c>
      <c r="AE36" s="440" t="s">
        <v>12</v>
      </c>
      <c r="AF36" s="440" t="s">
        <v>12</v>
      </c>
      <c r="AG36" s="441" t="s">
        <v>181</v>
      </c>
      <c r="AH36" s="442" t="s">
        <v>181</v>
      </c>
      <c r="AI36" s="440" t="s">
        <v>12</v>
      </c>
      <c r="AJ36" s="440" t="s">
        <v>12</v>
      </c>
      <c r="AK36" s="441" t="s">
        <v>181</v>
      </c>
      <c r="AL36" s="441" t="s">
        <v>181</v>
      </c>
      <c r="AM36" s="440" t="s">
        <v>12</v>
      </c>
      <c r="AN36" s="440" t="s">
        <v>12</v>
      </c>
      <c r="AO36" s="441" t="s">
        <v>181</v>
      </c>
      <c r="AP36" s="442" t="s">
        <v>181</v>
      </c>
      <c r="AQ36" s="440" t="s">
        <v>12</v>
      </c>
      <c r="AR36" s="440" t="s">
        <v>12</v>
      </c>
      <c r="AS36" s="441" t="s">
        <v>181</v>
      </c>
      <c r="AT36" s="441" t="s">
        <v>181</v>
      </c>
      <c r="AU36" s="440" t="s">
        <v>12</v>
      </c>
      <c r="AV36" s="440" t="s">
        <v>12</v>
      </c>
      <c r="AW36" s="441" t="s">
        <v>181</v>
      </c>
      <c r="AX36" s="442" t="s">
        <v>181</v>
      </c>
      <c r="AY36" s="440" t="s">
        <v>12</v>
      </c>
      <c r="AZ36" s="440" t="s">
        <v>12</v>
      </c>
      <c r="BA36" s="441" t="s">
        <v>181</v>
      </c>
      <c r="BB36" s="441" t="s">
        <v>181</v>
      </c>
      <c r="BC36" s="440" t="s">
        <v>12</v>
      </c>
      <c r="BD36" s="440" t="s">
        <v>12</v>
      </c>
      <c r="BE36" s="441" t="s">
        <v>181</v>
      </c>
      <c r="BF36" s="442" t="s">
        <v>181</v>
      </c>
      <c r="BG36" s="440" t="s">
        <v>12</v>
      </c>
      <c r="BH36" s="440" t="s">
        <v>12</v>
      </c>
      <c r="BI36" s="441" t="s">
        <v>181</v>
      </c>
      <c r="BJ36" s="441" t="s">
        <v>181</v>
      </c>
      <c r="BK36" s="440" t="s">
        <v>12</v>
      </c>
      <c r="BL36" s="440" t="s">
        <v>12</v>
      </c>
      <c r="BM36" s="441" t="s">
        <v>181</v>
      </c>
      <c r="BN36" s="442" t="s">
        <v>181</v>
      </c>
      <c r="BO36" s="440" t="s">
        <v>12</v>
      </c>
      <c r="BP36" s="443" t="s">
        <v>12</v>
      </c>
      <c r="BQ36" s="443" t="s">
        <v>12</v>
      </c>
      <c r="BR36" s="443" t="s">
        <v>12</v>
      </c>
      <c r="BS36" s="443" t="s">
        <v>12</v>
      </c>
      <c r="BT36" s="443" t="s">
        <v>12</v>
      </c>
      <c r="BU36" s="443" t="s">
        <v>12</v>
      </c>
    </row>
    <row r="37" spans="1:73" ht="12.75" x14ac:dyDescent="0.2">
      <c r="A37" s="435" t="s">
        <v>141</v>
      </c>
      <c r="B37" s="436">
        <v>4.0000000000000002E-4</v>
      </c>
      <c r="C37" s="440" t="s">
        <v>12</v>
      </c>
      <c r="D37" s="440" t="s">
        <v>12</v>
      </c>
      <c r="E37" s="441" t="s">
        <v>181</v>
      </c>
      <c r="F37" s="441" t="s">
        <v>181</v>
      </c>
      <c r="G37" s="437">
        <v>6.7147554679999996E-4</v>
      </c>
      <c r="H37" s="437">
        <v>6.5409420860000004E-4</v>
      </c>
      <c r="I37" s="369">
        <v>6.6278487769999995E-4</v>
      </c>
      <c r="J37" s="438">
        <v>1.2290462109999999E-5</v>
      </c>
      <c r="K37" s="440" t="s">
        <v>12</v>
      </c>
      <c r="L37" s="440" t="s">
        <v>12</v>
      </c>
      <c r="M37" s="441" t="s">
        <v>181</v>
      </c>
      <c r="N37" s="441" t="s">
        <v>181</v>
      </c>
      <c r="O37" s="437">
        <v>4.1164831940000002E-4</v>
      </c>
      <c r="P37" s="437">
        <v>4.6595169989999997E-4</v>
      </c>
      <c r="Q37" s="369">
        <v>4.3880000970000001E-4</v>
      </c>
      <c r="R37" s="438">
        <v>3.8398288590000002E-5</v>
      </c>
      <c r="S37" s="440" t="s">
        <v>12</v>
      </c>
      <c r="T37" s="440" t="s">
        <v>12</v>
      </c>
      <c r="U37" s="441" t="s">
        <v>181</v>
      </c>
      <c r="V37" s="441" t="s">
        <v>181</v>
      </c>
      <c r="W37" s="437">
        <v>9.5464576850000002E-4</v>
      </c>
      <c r="X37" s="437">
        <v>7.8769779200000005E-4</v>
      </c>
      <c r="Y37" s="369">
        <v>8.7117178029999997E-4</v>
      </c>
      <c r="Z37" s="438">
        <v>1.180500463E-4</v>
      </c>
      <c r="AA37" s="440" t="s">
        <v>12</v>
      </c>
      <c r="AB37" s="440" t="s">
        <v>12</v>
      </c>
      <c r="AC37" s="441" t="s">
        <v>181</v>
      </c>
      <c r="AD37" s="441" t="s">
        <v>181</v>
      </c>
      <c r="AE37" s="437">
        <v>7.7641596499999996E-4</v>
      </c>
      <c r="AF37" s="437">
        <v>7.7106790769999997E-4</v>
      </c>
      <c r="AG37" s="369">
        <v>7.7374193639999996E-4</v>
      </c>
      <c r="AH37" s="438">
        <v>3.7816475829999998E-6</v>
      </c>
      <c r="AI37" s="440" t="s">
        <v>12</v>
      </c>
      <c r="AJ37" s="440" t="s">
        <v>12</v>
      </c>
      <c r="AK37" s="441" t="s">
        <v>181</v>
      </c>
      <c r="AL37" s="441" t="s">
        <v>181</v>
      </c>
      <c r="AM37" s="440" t="s">
        <v>12</v>
      </c>
      <c r="AN37" s="440" t="s">
        <v>12</v>
      </c>
      <c r="AO37" s="441" t="s">
        <v>181</v>
      </c>
      <c r="AP37" s="442" t="s">
        <v>181</v>
      </c>
      <c r="AQ37" s="440" t="s">
        <v>12</v>
      </c>
      <c r="AR37" s="440" t="s">
        <v>12</v>
      </c>
      <c r="AS37" s="441" t="s">
        <v>181</v>
      </c>
      <c r="AT37" s="441" t="s">
        <v>181</v>
      </c>
      <c r="AU37" s="437">
        <v>3.9094160210000002E-4</v>
      </c>
      <c r="AV37" s="440" t="s">
        <v>12</v>
      </c>
      <c r="AW37" s="369">
        <v>3.9094160210000002E-4</v>
      </c>
      <c r="AX37" s="442" t="s">
        <v>181</v>
      </c>
      <c r="AY37" s="437">
        <v>4.2837148470000001E-4</v>
      </c>
      <c r="AZ37" s="440" t="s">
        <v>12</v>
      </c>
      <c r="BA37" s="369">
        <v>4.2837148470000001E-4</v>
      </c>
      <c r="BB37" s="441" t="s">
        <v>181</v>
      </c>
      <c r="BC37" s="437">
        <v>7.9743284629999996E-4</v>
      </c>
      <c r="BD37" s="437">
        <v>6.8481767550000001E-4</v>
      </c>
      <c r="BE37" s="369">
        <v>7.4112526089999999E-4</v>
      </c>
      <c r="BF37" s="438">
        <v>7.9630950939999997E-5</v>
      </c>
      <c r="BG37" s="440" t="s">
        <v>12</v>
      </c>
      <c r="BH37" s="440" t="s">
        <v>12</v>
      </c>
      <c r="BI37" s="441" t="s">
        <v>181</v>
      </c>
      <c r="BJ37" s="441" t="s">
        <v>181</v>
      </c>
      <c r="BK37" s="437">
        <v>1.0008953990000001E-3</v>
      </c>
      <c r="BL37" s="437">
        <v>1.054896018E-3</v>
      </c>
      <c r="BM37" s="369">
        <v>1.027895709E-3</v>
      </c>
      <c r="BN37" s="438">
        <v>3.8184203879999999E-5</v>
      </c>
      <c r="BO37" s="440" t="s">
        <v>12</v>
      </c>
      <c r="BP37" s="443" t="s">
        <v>12</v>
      </c>
      <c r="BQ37" s="443" t="s">
        <v>12</v>
      </c>
      <c r="BR37" s="443" t="s">
        <v>12</v>
      </c>
      <c r="BS37" s="439">
        <v>4.0393808039999998E-4</v>
      </c>
      <c r="BT37" s="439">
        <v>2.3862775799999999E-3</v>
      </c>
      <c r="BU37" s="439">
        <v>4.2496063180000001E-4</v>
      </c>
    </row>
    <row r="38" spans="1:73" ht="12.75" x14ac:dyDescent="0.2">
      <c r="A38" s="435" t="s">
        <v>142</v>
      </c>
      <c r="B38" s="436">
        <v>2.3E-3</v>
      </c>
      <c r="C38" s="440" t="s">
        <v>12</v>
      </c>
      <c r="D38" s="440" t="s">
        <v>12</v>
      </c>
      <c r="E38" s="441" t="s">
        <v>181</v>
      </c>
      <c r="F38" s="441" t="s">
        <v>181</v>
      </c>
      <c r="G38" s="437">
        <v>5.7491966650000002E-3</v>
      </c>
      <c r="H38" s="437">
        <v>5.3292429440000002E-3</v>
      </c>
      <c r="I38" s="369">
        <v>5.5392198050000004E-3</v>
      </c>
      <c r="J38" s="438">
        <v>2.9695212390000003E-4</v>
      </c>
      <c r="K38" s="437">
        <v>2.050541996E-2</v>
      </c>
      <c r="L38" s="437">
        <v>1.9596137529999998E-2</v>
      </c>
      <c r="M38" s="369">
        <v>2.0050778750000001E-2</v>
      </c>
      <c r="N38" s="369">
        <v>6.4295977230000001E-4</v>
      </c>
      <c r="O38" s="437">
        <v>2.4134833929999999E-2</v>
      </c>
      <c r="P38" s="437">
        <v>2.4554754540000001E-2</v>
      </c>
      <c r="Q38" s="369">
        <v>2.4344794239999999E-2</v>
      </c>
      <c r="R38" s="438">
        <v>2.9692871090000001E-4</v>
      </c>
      <c r="S38" s="437">
        <v>4.180916632E-2</v>
      </c>
      <c r="T38" s="437">
        <v>4.2510003820000003E-2</v>
      </c>
      <c r="U38" s="369">
        <v>4.2159585069999998E-2</v>
      </c>
      <c r="V38" s="369">
        <v>4.9556694879999996E-4</v>
      </c>
      <c r="W38" s="437">
        <v>5.9713033780000001E-2</v>
      </c>
      <c r="X38" s="437">
        <v>5.8802765520000001E-2</v>
      </c>
      <c r="Y38" s="369">
        <v>5.9257899650000001E-2</v>
      </c>
      <c r="Z38" s="438">
        <v>6.4365685930000002E-4</v>
      </c>
      <c r="AA38" s="437">
        <v>6.5757714420000002E-2</v>
      </c>
      <c r="AB38" s="437">
        <v>6.4604701890000005E-2</v>
      </c>
      <c r="AC38" s="369">
        <v>6.5181208160000004E-2</v>
      </c>
      <c r="AD38" s="369">
        <v>8.1530297879999999E-4</v>
      </c>
      <c r="AE38" s="437">
        <v>8.8148634530000006E-2</v>
      </c>
      <c r="AF38" s="437">
        <v>8.8079370239999996E-2</v>
      </c>
      <c r="AG38" s="369">
        <v>8.8114002390000001E-2</v>
      </c>
      <c r="AH38" s="438">
        <v>4.8977249149999997E-5</v>
      </c>
      <c r="AI38" s="437">
        <v>9.8004541069999992E-3</v>
      </c>
      <c r="AJ38" s="437">
        <v>1.022227851E-2</v>
      </c>
      <c r="AK38" s="369">
        <v>1.001136631E-2</v>
      </c>
      <c r="AL38" s="369">
        <v>2.982748958E-4</v>
      </c>
      <c r="AM38" s="437">
        <v>1.239474395E-2</v>
      </c>
      <c r="AN38" s="437">
        <v>1.1770278299999999E-2</v>
      </c>
      <c r="AO38" s="369">
        <v>1.2082511129999999E-2</v>
      </c>
      <c r="AP38" s="438">
        <v>4.4156389570000002E-4</v>
      </c>
      <c r="AQ38" s="437">
        <v>7.2002858399999994E-2</v>
      </c>
      <c r="AR38" s="437">
        <v>7.2563845890000006E-2</v>
      </c>
      <c r="AS38" s="369">
        <v>7.2283352149999994E-2</v>
      </c>
      <c r="AT38" s="369">
        <v>3.966780583E-4</v>
      </c>
      <c r="AU38" s="437">
        <v>9.054634517E-2</v>
      </c>
      <c r="AV38" s="437">
        <v>8.3597099290000004E-2</v>
      </c>
      <c r="AW38" s="369">
        <v>8.7071722229999995E-2</v>
      </c>
      <c r="AX38" s="438">
        <v>4.913858886E-3</v>
      </c>
      <c r="AY38" s="437">
        <v>9.014546541E-2</v>
      </c>
      <c r="AZ38" s="437">
        <v>8.099341803E-2</v>
      </c>
      <c r="BA38" s="369">
        <v>8.556944172E-2</v>
      </c>
      <c r="BB38" s="369">
        <v>6.471474764E-3</v>
      </c>
      <c r="BC38" s="437">
        <v>0.1216777913</v>
      </c>
      <c r="BD38" s="437">
        <v>0.11881852800000001</v>
      </c>
      <c r="BE38" s="369">
        <v>0.1202481597</v>
      </c>
      <c r="BF38" s="438">
        <v>2.0218044690000002E-3</v>
      </c>
      <c r="BG38" s="437">
        <v>9.2516997830000003E-2</v>
      </c>
      <c r="BH38" s="437">
        <v>9.301260821E-2</v>
      </c>
      <c r="BI38" s="369">
        <v>9.2764803019999995E-2</v>
      </c>
      <c r="BJ38" s="369">
        <v>3.5044946050000002E-4</v>
      </c>
      <c r="BK38" s="437">
        <v>0.14178799140000001</v>
      </c>
      <c r="BL38" s="437">
        <v>0.14963926120000001</v>
      </c>
      <c r="BM38" s="369">
        <v>0.14571362630000001</v>
      </c>
      <c r="BN38" s="438">
        <v>5.5516861170000001E-3</v>
      </c>
      <c r="BO38" s="437">
        <v>0.1359260635</v>
      </c>
      <c r="BP38" s="439">
        <v>0.13840015280000001</v>
      </c>
      <c r="BQ38" s="439">
        <v>0.40269171459999997</v>
      </c>
      <c r="BR38" s="439">
        <v>2.4339583569999999</v>
      </c>
      <c r="BS38" s="439">
        <v>9.5623953849999999E-2</v>
      </c>
      <c r="BT38" s="439">
        <v>0.14257756599999999</v>
      </c>
      <c r="BU38" s="439">
        <v>8.5192606049999994E-2</v>
      </c>
    </row>
    <row r="39" spans="1:73" ht="12.75" x14ac:dyDescent="0.2">
      <c r="A39" s="407" t="s">
        <v>163</v>
      </c>
      <c r="B39" s="480">
        <v>2.3E-3</v>
      </c>
      <c r="C39" s="481" t="s">
        <v>12</v>
      </c>
      <c r="D39" s="481" t="s">
        <v>12</v>
      </c>
      <c r="E39" s="482" t="s">
        <v>181</v>
      </c>
      <c r="F39" s="482" t="s">
        <v>181</v>
      </c>
      <c r="G39" s="483">
        <v>4.0116079280000001E-3</v>
      </c>
      <c r="H39" s="483">
        <v>3.9037716559999999E-3</v>
      </c>
      <c r="I39" s="484">
        <v>3.9576897919999998E-3</v>
      </c>
      <c r="J39" s="485">
        <v>7.6251759189999995E-5</v>
      </c>
      <c r="K39" s="483">
        <v>1.760694401E-2</v>
      </c>
      <c r="L39" s="483">
        <v>1.79836775E-2</v>
      </c>
      <c r="M39" s="484">
        <v>1.7795310759999999E-2</v>
      </c>
      <c r="N39" s="484">
        <v>2.6639080550000001E-4</v>
      </c>
      <c r="O39" s="483">
        <v>2.1682183819999999E-2</v>
      </c>
      <c r="P39" s="483">
        <v>2.24042879E-2</v>
      </c>
      <c r="Q39" s="484">
        <v>2.204323586E-2</v>
      </c>
      <c r="R39" s="485">
        <v>5.1060469170000002E-4</v>
      </c>
      <c r="S39" s="483">
        <v>3.8754029629999999E-2</v>
      </c>
      <c r="T39" s="483">
        <v>3.8865763470000002E-2</v>
      </c>
      <c r="U39" s="484">
        <v>3.880989655E-2</v>
      </c>
      <c r="V39" s="484">
        <v>7.9007755949999996E-5</v>
      </c>
      <c r="W39" s="483">
        <v>5.4666024969999998E-2</v>
      </c>
      <c r="X39" s="483">
        <v>5.4005637369999998E-2</v>
      </c>
      <c r="Y39" s="484">
        <v>5.4335831170000001E-2</v>
      </c>
      <c r="Z39" s="485">
        <v>4.6696455019999998E-4</v>
      </c>
      <c r="AA39" s="483">
        <v>6.0795887059999998E-2</v>
      </c>
      <c r="AB39" s="483">
        <v>5.9917547000000002E-2</v>
      </c>
      <c r="AC39" s="484">
        <v>6.035671703E-2</v>
      </c>
      <c r="AD39" s="484">
        <v>6.2108021259999998E-4</v>
      </c>
      <c r="AE39" s="483">
        <v>8.1568135329999999E-2</v>
      </c>
      <c r="AF39" s="483">
        <v>8.1009882140000003E-2</v>
      </c>
      <c r="AG39" s="484">
        <v>8.1289008740000002E-2</v>
      </c>
      <c r="AH39" s="485">
        <v>3.9474461630000001E-4</v>
      </c>
      <c r="AI39" s="481" t="s">
        <v>12</v>
      </c>
      <c r="AJ39" s="481" t="s">
        <v>12</v>
      </c>
      <c r="AK39" s="482" t="s">
        <v>181</v>
      </c>
      <c r="AL39" s="482" t="s">
        <v>181</v>
      </c>
      <c r="AM39" s="481" t="s">
        <v>12</v>
      </c>
      <c r="AN39" s="483">
        <v>2.801536842E-3</v>
      </c>
      <c r="AO39" s="484">
        <v>2.801536842E-3</v>
      </c>
      <c r="AP39" s="486" t="s">
        <v>181</v>
      </c>
      <c r="AQ39" s="483">
        <v>6.7139400109999997E-2</v>
      </c>
      <c r="AR39" s="483">
        <v>6.7658713260000003E-2</v>
      </c>
      <c r="AS39" s="484">
        <v>6.739905669E-2</v>
      </c>
      <c r="AT39" s="484">
        <v>3.672098499E-4</v>
      </c>
      <c r="AU39" s="483">
        <v>8.5072870499999995E-2</v>
      </c>
      <c r="AV39" s="483">
        <v>7.8238242289999996E-2</v>
      </c>
      <c r="AW39" s="484">
        <v>8.1655556399999996E-2</v>
      </c>
      <c r="AX39" s="485">
        <v>4.8328119539999999E-3</v>
      </c>
      <c r="AY39" s="483">
        <v>8.4906785779999994E-2</v>
      </c>
      <c r="AZ39" s="483">
        <v>7.5540885109999997E-2</v>
      </c>
      <c r="BA39" s="484">
        <v>8.0223835450000003E-2</v>
      </c>
      <c r="BB39" s="484">
        <v>6.622691876E-3</v>
      </c>
      <c r="BC39" s="483">
        <v>0.12189841529999999</v>
      </c>
      <c r="BD39" s="483">
        <v>0.11972347010000001</v>
      </c>
      <c r="BE39" s="484">
        <v>0.12081094270000001</v>
      </c>
      <c r="BF39" s="485">
        <v>1.5379185000000001E-3</v>
      </c>
      <c r="BG39" s="483">
        <v>8.6798897259999994E-2</v>
      </c>
      <c r="BH39" s="483">
        <v>8.6999955540000007E-2</v>
      </c>
      <c r="BI39" s="484">
        <v>8.6899426399999993E-2</v>
      </c>
      <c r="BJ39" s="484">
        <v>1.4216967319999999E-4</v>
      </c>
      <c r="BK39" s="483">
        <v>0.144739382</v>
      </c>
      <c r="BL39" s="483">
        <v>0.1511679813</v>
      </c>
      <c r="BM39" s="484">
        <v>0.14795368170000001</v>
      </c>
      <c r="BN39" s="485">
        <v>4.5457061589999999E-3</v>
      </c>
      <c r="BO39" s="483">
        <v>0.1357349108</v>
      </c>
      <c r="BP39" s="487">
        <v>0.1362598558</v>
      </c>
      <c r="BQ39" s="487">
        <v>0.421906155</v>
      </c>
      <c r="BR39" s="487">
        <v>2.3724154500000001</v>
      </c>
      <c r="BS39" s="487">
        <v>9.0095835760000006E-2</v>
      </c>
      <c r="BT39" s="487">
        <v>0.14273101469999999</v>
      </c>
      <c r="BU39" s="487">
        <v>8.0595314089999995E-2</v>
      </c>
    </row>
    <row r="40" spans="1:73" ht="12.75" x14ac:dyDescent="0.2">
      <c r="A40" s="904" t="s">
        <v>81</v>
      </c>
      <c r="B40" s="880"/>
      <c r="C40" s="460"/>
      <c r="D40" s="460"/>
      <c r="E40" s="460"/>
      <c r="F40" s="460"/>
      <c r="G40" s="460"/>
      <c r="H40" s="460"/>
      <c r="I40" s="460"/>
      <c r="J40" s="460"/>
      <c r="K40" s="460"/>
      <c r="L40" s="460"/>
      <c r="M40" s="460"/>
      <c r="N40" s="460"/>
      <c r="O40" s="460"/>
      <c r="P40" s="460"/>
      <c r="Q40" s="460"/>
      <c r="R40" s="460"/>
      <c r="S40" s="460"/>
      <c r="T40" s="460"/>
      <c r="U40" s="460"/>
      <c r="V40" s="460"/>
      <c r="W40" s="460"/>
      <c r="X40" s="460"/>
      <c r="Y40" s="460"/>
      <c r="Z40" s="460"/>
      <c r="AA40" s="460"/>
      <c r="AB40" s="460"/>
      <c r="AC40" s="460"/>
      <c r="AD40" s="460"/>
      <c r="AE40" s="460"/>
      <c r="AF40" s="460"/>
      <c r="AG40" s="460"/>
      <c r="AH40" s="460"/>
      <c r="AI40" s="460"/>
      <c r="AJ40" s="460"/>
      <c r="AK40" s="460"/>
      <c r="AL40" s="460"/>
      <c r="AM40" s="460"/>
      <c r="AN40" s="460"/>
      <c r="AO40" s="460"/>
      <c r="AP40" s="460"/>
      <c r="AQ40" s="460"/>
      <c r="AR40" s="460"/>
      <c r="AS40" s="460"/>
      <c r="AT40" s="460"/>
      <c r="AU40" s="460"/>
      <c r="AV40" s="460"/>
      <c r="AW40" s="460"/>
      <c r="AX40" s="460"/>
      <c r="AY40" s="460"/>
      <c r="AZ40" s="460"/>
      <c r="BA40" s="460"/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460"/>
      <c r="BO40" s="460"/>
      <c r="BP40" s="461"/>
      <c r="BQ40" s="63"/>
      <c r="BR40" s="63"/>
      <c r="BS40" s="63"/>
      <c r="BT40" s="63"/>
      <c r="BU40" s="63"/>
    </row>
    <row r="41" spans="1:73" ht="12.75" x14ac:dyDescent="0.2">
      <c r="A41" s="224" t="s">
        <v>82</v>
      </c>
      <c r="B41" s="462"/>
      <c r="C41" s="261" t="s">
        <v>83</v>
      </c>
      <c r="D41" s="261" t="s">
        <v>84</v>
      </c>
      <c r="E41" s="261" t="s">
        <v>70</v>
      </c>
      <c r="F41" s="261" t="s">
        <v>85</v>
      </c>
      <c r="G41" s="65"/>
      <c r="H41" s="65"/>
      <c r="I41" s="65"/>
      <c r="J41" s="462"/>
      <c r="K41" s="261" t="s">
        <v>83</v>
      </c>
      <c r="L41" s="261" t="s">
        <v>84</v>
      </c>
      <c r="M41" s="261" t="s">
        <v>70</v>
      </c>
      <c r="N41" s="350" t="s">
        <v>85</v>
      </c>
      <c r="O41" s="65"/>
      <c r="P41" s="65"/>
      <c r="Q41" s="65"/>
      <c r="R41" s="462"/>
      <c r="S41" s="261" t="s">
        <v>83</v>
      </c>
      <c r="T41" s="261" t="s">
        <v>84</v>
      </c>
      <c r="U41" s="261" t="s">
        <v>70</v>
      </c>
      <c r="V41" s="351" t="s">
        <v>85</v>
      </c>
      <c r="W41" s="65"/>
      <c r="X41" s="65"/>
      <c r="Y41" s="65"/>
      <c r="Z41" s="462"/>
      <c r="AA41" s="261" t="s">
        <v>83</v>
      </c>
      <c r="AB41" s="261" t="s">
        <v>84</v>
      </c>
      <c r="AC41" s="261" t="s">
        <v>70</v>
      </c>
      <c r="AD41" s="350" t="s">
        <v>85</v>
      </c>
      <c r="AE41" s="65"/>
      <c r="AF41" s="65"/>
      <c r="AG41" s="65"/>
      <c r="AH41" s="462"/>
      <c r="AI41" s="261" t="s">
        <v>83</v>
      </c>
      <c r="AJ41" s="261" t="s">
        <v>84</v>
      </c>
      <c r="AK41" s="261" t="s">
        <v>70</v>
      </c>
      <c r="AL41" s="350" t="s">
        <v>85</v>
      </c>
      <c r="AM41" s="65"/>
      <c r="AN41" s="65"/>
      <c r="AO41" s="65"/>
      <c r="AP41" s="462"/>
      <c r="AQ41" s="261" t="s">
        <v>83</v>
      </c>
      <c r="AR41" s="261" t="s">
        <v>84</v>
      </c>
      <c r="AS41" s="261" t="s">
        <v>70</v>
      </c>
      <c r="AT41" s="261" t="s">
        <v>85</v>
      </c>
      <c r="AU41" s="65"/>
      <c r="AV41" s="65"/>
      <c r="AW41" s="65"/>
      <c r="AX41" s="462"/>
      <c r="AY41" s="261" t="s">
        <v>83</v>
      </c>
      <c r="AZ41" s="261" t="s">
        <v>84</v>
      </c>
      <c r="BA41" s="261" t="s">
        <v>70</v>
      </c>
      <c r="BB41" s="350" t="s">
        <v>85</v>
      </c>
      <c r="BC41" s="65"/>
      <c r="BD41" s="65"/>
      <c r="BE41" s="65"/>
      <c r="BF41" s="462"/>
      <c r="BG41" s="261" t="s">
        <v>83</v>
      </c>
      <c r="BH41" s="261" t="s">
        <v>84</v>
      </c>
      <c r="BI41" s="261" t="s">
        <v>70</v>
      </c>
      <c r="BJ41" s="350" t="s">
        <v>85</v>
      </c>
      <c r="BK41" s="65"/>
      <c r="BL41" s="65"/>
      <c r="BM41" s="65"/>
      <c r="BN41" s="462"/>
      <c r="BO41" s="464" t="s">
        <v>108</v>
      </c>
      <c r="BP41" s="462"/>
      <c r="BQ41" s="63"/>
      <c r="BR41" s="63"/>
      <c r="BS41" s="63"/>
      <c r="BT41" s="63"/>
      <c r="BU41" s="63"/>
    </row>
    <row r="42" spans="1:73" ht="14.25" x14ac:dyDescent="0.2">
      <c r="A42" s="112" t="s">
        <v>86</v>
      </c>
      <c r="B42" s="465"/>
      <c r="C42" s="437" t="s">
        <v>12</v>
      </c>
      <c r="D42" s="437" t="s">
        <v>12</v>
      </c>
      <c r="E42" s="466" t="s">
        <v>181</v>
      </c>
      <c r="F42" s="466" t="s">
        <v>181</v>
      </c>
      <c r="G42" s="63"/>
      <c r="H42" s="63"/>
      <c r="I42" s="63"/>
      <c r="J42" s="465"/>
      <c r="K42" s="437" t="s">
        <v>12</v>
      </c>
      <c r="L42" s="437" t="s">
        <v>12</v>
      </c>
      <c r="M42" s="470" t="s">
        <v>181</v>
      </c>
      <c r="N42" s="470" t="s">
        <v>181</v>
      </c>
      <c r="O42" s="63"/>
      <c r="P42" s="63"/>
      <c r="Q42" s="63"/>
      <c r="R42" s="465"/>
      <c r="S42" s="437" t="s">
        <v>12</v>
      </c>
      <c r="T42" s="437" t="s">
        <v>12</v>
      </c>
      <c r="U42" s="470" t="s">
        <v>181</v>
      </c>
      <c r="V42" s="470" t="s">
        <v>181</v>
      </c>
      <c r="W42" s="63"/>
      <c r="X42" s="63"/>
      <c r="Y42" s="63"/>
      <c r="Z42" s="465"/>
      <c r="AA42" s="437" t="s">
        <v>12</v>
      </c>
      <c r="AB42" s="437" t="s">
        <v>12</v>
      </c>
      <c r="AC42" s="470" t="s">
        <v>181</v>
      </c>
      <c r="AD42" s="470" t="s">
        <v>181</v>
      </c>
      <c r="AE42" s="63"/>
      <c r="AF42" s="63"/>
      <c r="AG42" s="63"/>
      <c r="AH42" s="465"/>
      <c r="AI42" s="437">
        <v>0.88383646652462633</v>
      </c>
      <c r="AJ42" s="437">
        <v>0.65639483449720393</v>
      </c>
      <c r="AK42" s="470">
        <v>0.77011565049999997</v>
      </c>
      <c r="AL42" s="470">
        <v>0.1608255203</v>
      </c>
      <c r="AM42" s="63"/>
      <c r="AN42" s="63"/>
      <c r="AO42" s="63"/>
      <c r="AP42" s="465"/>
      <c r="AQ42" s="437" t="s">
        <v>12</v>
      </c>
      <c r="AR42" s="437" t="s">
        <v>12</v>
      </c>
      <c r="AS42" s="470" t="s">
        <v>181</v>
      </c>
      <c r="AT42" s="470" t="s">
        <v>181</v>
      </c>
      <c r="AU42" s="63"/>
      <c r="AV42" s="63"/>
      <c r="AW42" s="63"/>
      <c r="AX42" s="465"/>
      <c r="AY42" s="437" t="s">
        <v>12</v>
      </c>
      <c r="AZ42" s="437" t="s">
        <v>12</v>
      </c>
      <c r="BA42" s="470" t="s">
        <v>181</v>
      </c>
      <c r="BB42" s="470" t="s">
        <v>181</v>
      </c>
      <c r="BC42" s="63"/>
      <c r="BD42" s="63"/>
      <c r="BE42" s="63"/>
      <c r="BF42" s="465"/>
      <c r="BG42" s="437">
        <v>0.10829576362737427</v>
      </c>
      <c r="BH42" s="437" t="s">
        <v>12</v>
      </c>
      <c r="BI42" s="470">
        <v>0.1082957636</v>
      </c>
      <c r="BJ42" s="470" t="s">
        <v>181</v>
      </c>
      <c r="BK42" s="63"/>
      <c r="BL42" s="63"/>
      <c r="BM42" s="63"/>
      <c r="BN42" s="63"/>
      <c r="BO42" s="381">
        <v>0.5903285541981228</v>
      </c>
      <c r="BP42" s="465"/>
      <c r="BQ42" s="63"/>
      <c r="BR42" s="63"/>
      <c r="BS42" s="63"/>
      <c r="BT42" s="63"/>
      <c r="BU42" s="63"/>
    </row>
    <row r="43" spans="1:73" ht="14.25" x14ac:dyDescent="0.2">
      <c r="A43" s="112" t="s">
        <v>87</v>
      </c>
      <c r="B43" s="465"/>
      <c r="C43" s="437">
        <v>3.8066623562177266</v>
      </c>
      <c r="D43" s="437">
        <v>4.3006463656733906</v>
      </c>
      <c r="E43" s="470">
        <v>4.0536543610000004</v>
      </c>
      <c r="F43" s="470">
        <v>0.34929944289999998</v>
      </c>
      <c r="G43" s="63"/>
      <c r="H43" s="63"/>
      <c r="I43" s="63"/>
      <c r="J43" s="465"/>
      <c r="K43" s="437">
        <v>4.2993705125892401</v>
      </c>
      <c r="L43" s="437">
        <v>4.272558565518402</v>
      </c>
      <c r="M43" s="470">
        <v>4.2859645390000001</v>
      </c>
      <c r="N43" s="470">
        <v>1.895890959E-2</v>
      </c>
      <c r="O43" s="63"/>
      <c r="P43" s="63"/>
      <c r="Q43" s="63"/>
      <c r="R43" s="465"/>
      <c r="S43" s="437">
        <v>7.871969876779719</v>
      </c>
      <c r="T43" s="437">
        <v>8.0540450744743577</v>
      </c>
      <c r="U43" s="470">
        <v>7.9630074759999996</v>
      </c>
      <c r="V43" s="470">
        <v>0.12874660700000001</v>
      </c>
      <c r="W43" s="63"/>
      <c r="X43" s="63"/>
      <c r="Y43" s="63"/>
      <c r="Z43" s="465"/>
      <c r="AA43" s="437">
        <v>9.8555639657113367</v>
      </c>
      <c r="AB43" s="437">
        <v>11.260051675229791</v>
      </c>
      <c r="AC43" s="470">
        <v>10.557807820000001</v>
      </c>
      <c r="AD43" s="470">
        <v>0.99312278350000005</v>
      </c>
      <c r="AE43" s="63"/>
      <c r="AF43" s="63"/>
      <c r="AG43" s="63"/>
      <c r="AH43" s="465"/>
      <c r="AI43" s="437">
        <v>68.598637544093805</v>
      </c>
      <c r="AJ43" s="437">
        <v>68.768242346589446</v>
      </c>
      <c r="AK43" s="470">
        <v>68.683439949999993</v>
      </c>
      <c r="AL43" s="470">
        <v>0.119928706</v>
      </c>
      <c r="AM43" s="63"/>
      <c r="AN43" s="63"/>
      <c r="AO43" s="63"/>
      <c r="AP43" s="465"/>
      <c r="AQ43" s="437">
        <v>11.795178481158004</v>
      </c>
      <c r="AR43" s="437">
        <v>12.857768269766414</v>
      </c>
      <c r="AS43" s="470">
        <v>12.326473379999999</v>
      </c>
      <c r="AT43" s="470">
        <v>0.7513644451</v>
      </c>
      <c r="AU43" s="63"/>
      <c r="AV43" s="63"/>
      <c r="AW43" s="63"/>
      <c r="AX43" s="465"/>
      <c r="AY43" s="437">
        <v>12.80902984796135</v>
      </c>
      <c r="AZ43" s="437">
        <v>12.822475023789414</v>
      </c>
      <c r="BA43" s="470">
        <v>12.815752440000001</v>
      </c>
      <c r="BB43" s="470">
        <v>9.5071750020000005E-3</v>
      </c>
      <c r="BC43" s="63"/>
      <c r="BD43" s="63"/>
      <c r="BE43" s="63"/>
      <c r="BF43" s="465"/>
      <c r="BG43" s="437">
        <v>16.064149557072255</v>
      </c>
      <c r="BH43" s="437">
        <v>16.095215217862062</v>
      </c>
      <c r="BI43" s="470">
        <v>16.079682389999999</v>
      </c>
      <c r="BJ43" s="470">
        <v>2.1966739410000002E-2</v>
      </c>
      <c r="BK43" s="63"/>
      <c r="BL43" s="63"/>
      <c r="BM43" s="63"/>
      <c r="BN43" s="63"/>
      <c r="BO43" s="382">
        <v>63.9015557170598</v>
      </c>
      <c r="BP43" s="465"/>
      <c r="BQ43" s="63"/>
      <c r="BR43" s="63"/>
      <c r="BS43" s="63"/>
      <c r="BT43" s="63"/>
      <c r="BU43" s="63"/>
    </row>
    <row r="44" spans="1:73" ht="12.75" x14ac:dyDescent="0.2">
      <c r="A44" s="112" t="s">
        <v>88</v>
      </c>
      <c r="B44" s="465"/>
      <c r="C44" s="437" t="s">
        <v>12</v>
      </c>
      <c r="D44" s="437" t="s">
        <v>12</v>
      </c>
      <c r="E44" s="470" t="s">
        <v>181</v>
      </c>
      <c r="F44" s="470" t="s">
        <v>181</v>
      </c>
      <c r="G44" s="63"/>
      <c r="H44" s="63"/>
      <c r="I44" s="63"/>
      <c r="J44" s="465"/>
      <c r="K44" s="437" t="s">
        <v>12</v>
      </c>
      <c r="L44" s="437" t="s">
        <v>12</v>
      </c>
      <c r="M44" s="470" t="s">
        <v>181</v>
      </c>
      <c r="N44" s="470" t="s">
        <v>181</v>
      </c>
      <c r="O44" s="63"/>
      <c r="P44" s="63"/>
      <c r="Q44" s="63"/>
      <c r="R44" s="465"/>
      <c r="S44" s="437" t="s">
        <v>12</v>
      </c>
      <c r="T44" s="437" t="s">
        <v>12</v>
      </c>
      <c r="U44" s="470" t="s">
        <v>181</v>
      </c>
      <c r="V44" s="470" t="s">
        <v>181</v>
      </c>
      <c r="W44" s="63"/>
      <c r="X44" s="63"/>
      <c r="Y44" s="63"/>
      <c r="Z44" s="465"/>
      <c r="AA44" s="437" t="s">
        <v>12</v>
      </c>
      <c r="AB44" s="437" t="s">
        <v>12</v>
      </c>
      <c r="AC44" s="470" t="s">
        <v>181</v>
      </c>
      <c r="AD44" s="470" t="s">
        <v>181</v>
      </c>
      <c r="AE44" s="63"/>
      <c r="AF44" s="63"/>
      <c r="AG44" s="63"/>
      <c r="AH44" s="465"/>
      <c r="AI44" s="437">
        <v>9.5489906892677646E-3</v>
      </c>
      <c r="AJ44" s="437">
        <v>1.7115654646331267E-2</v>
      </c>
      <c r="AK44" s="470">
        <v>1.3332322670000001E-2</v>
      </c>
      <c r="AL44" s="470">
        <v>5.350439395E-3</v>
      </c>
      <c r="AM44" s="63"/>
      <c r="AN44" s="63"/>
      <c r="AO44" s="63"/>
      <c r="AP44" s="465"/>
      <c r="AQ44" s="437" t="s">
        <v>12</v>
      </c>
      <c r="AR44" s="437" t="s">
        <v>12</v>
      </c>
      <c r="AS44" s="470" t="s">
        <v>181</v>
      </c>
      <c r="AT44" s="470" t="s">
        <v>181</v>
      </c>
      <c r="AU44" s="63"/>
      <c r="AV44" s="63"/>
      <c r="AW44" s="63"/>
      <c r="AX44" s="465"/>
      <c r="AY44" s="437" t="s">
        <v>12</v>
      </c>
      <c r="AZ44" s="437" t="s">
        <v>12</v>
      </c>
      <c r="BA44" s="470" t="s">
        <v>181</v>
      </c>
      <c r="BB44" s="470" t="s">
        <v>181</v>
      </c>
      <c r="BC44" s="63"/>
      <c r="BD44" s="63"/>
      <c r="BE44" s="63"/>
      <c r="BF44" s="465"/>
      <c r="BG44" s="437" t="s">
        <v>12</v>
      </c>
      <c r="BH44" s="437" t="s">
        <v>12</v>
      </c>
      <c r="BI44" s="470" t="s">
        <v>181</v>
      </c>
      <c r="BJ44" s="470" t="s">
        <v>181</v>
      </c>
      <c r="BK44" s="63"/>
      <c r="BL44" s="63"/>
      <c r="BM44" s="63"/>
      <c r="BN44" s="63"/>
      <c r="BO44" s="111" t="s">
        <v>12</v>
      </c>
      <c r="BP44" s="465"/>
      <c r="BQ44" s="63"/>
      <c r="BR44" s="63"/>
      <c r="BS44" s="63"/>
      <c r="BT44" s="63"/>
      <c r="BU44" s="63"/>
    </row>
    <row r="45" spans="1:73" ht="12.75" x14ac:dyDescent="0.2">
      <c r="A45" s="112" t="s">
        <v>89</v>
      </c>
      <c r="B45" s="465"/>
      <c r="C45" s="437" t="s">
        <v>12</v>
      </c>
      <c r="D45" s="437" t="s">
        <v>12</v>
      </c>
      <c r="E45" s="470" t="s">
        <v>181</v>
      </c>
      <c r="F45" s="470" t="s">
        <v>181</v>
      </c>
      <c r="G45" s="63"/>
      <c r="H45" s="63"/>
      <c r="I45" s="63"/>
      <c r="J45" s="465"/>
      <c r="K45" s="437" t="s">
        <v>12</v>
      </c>
      <c r="L45" s="437" t="s">
        <v>12</v>
      </c>
      <c r="M45" s="470" t="s">
        <v>181</v>
      </c>
      <c r="N45" s="470" t="s">
        <v>181</v>
      </c>
      <c r="O45" s="63"/>
      <c r="P45" s="63"/>
      <c r="Q45" s="63"/>
      <c r="R45" s="465"/>
      <c r="S45" s="437" t="s">
        <v>12</v>
      </c>
      <c r="T45" s="437" t="s">
        <v>12</v>
      </c>
      <c r="U45" s="470" t="s">
        <v>181</v>
      </c>
      <c r="V45" s="470" t="s">
        <v>181</v>
      </c>
      <c r="W45" s="63"/>
      <c r="X45" s="63"/>
      <c r="Y45" s="63"/>
      <c r="Z45" s="465"/>
      <c r="AA45" s="437" t="s">
        <v>12</v>
      </c>
      <c r="AB45" s="437" t="s">
        <v>12</v>
      </c>
      <c r="AC45" s="470" t="s">
        <v>181</v>
      </c>
      <c r="AD45" s="470" t="s">
        <v>181</v>
      </c>
      <c r="AE45" s="63"/>
      <c r="AF45" s="63"/>
      <c r="AG45" s="63"/>
      <c r="AH45" s="465"/>
      <c r="AI45" s="437">
        <v>0.14106426289920349</v>
      </c>
      <c r="AJ45" s="437" t="s">
        <v>12</v>
      </c>
      <c r="AK45" s="470">
        <v>0.14106426289999999</v>
      </c>
      <c r="AL45" s="470" t="s">
        <v>181</v>
      </c>
      <c r="AM45" s="63"/>
      <c r="AN45" s="63"/>
      <c r="AO45" s="63"/>
      <c r="AP45" s="465"/>
      <c r="AQ45" s="437" t="s">
        <v>12</v>
      </c>
      <c r="AR45" s="437" t="s">
        <v>12</v>
      </c>
      <c r="AS45" s="470" t="s">
        <v>181</v>
      </c>
      <c r="AT45" s="470" t="s">
        <v>181</v>
      </c>
      <c r="AU45" s="63"/>
      <c r="AV45" s="63"/>
      <c r="AW45" s="63"/>
      <c r="AX45" s="465"/>
      <c r="AY45" s="437" t="s">
        <v>12</v>
      </c>
      <c r="AZ45" s="437" t="s">
        <v>12</v>
      </c>
      <c r="BA45" s="470" t="s">
        <v>181</v>
      </c>
      <c r="BB45" s="470" t="s">
        <v>181</v>
      </c>
      <c r="BC45" s="63"/>
      <c r="BD45" s="63"/>
      <c r="BE45" s="63"/>
      <c r="BF45" s="465"/>
      <c r="BG45" s="437" t="s">
        <v>12</v>
      </c>
      <c r="BH45" s="437" t="s">
        <v>12</v>
      </c>
      <c r="BI45" s="470" t="s">
        <v>181</v>
      </c>
      <c r="BJ45" s="470" t="s">
        <v>181</v>
      </c>
      <c r="BK45" s="63"/>
      <c r="BL45" s="63"/>
      <c r="BM45" s="63"/>
      <c r="BN45" s="63"/>
      <c r="BO45" s="111" t="s">
        <v>12</v>
      </c>
      <c r="BP45" s="465"/>
      <c r="BQ45" s="63"/>
      <c r="BR45" s="63"/>
      <c r="BS45" s="63"/>
      <c r="BT45" s="63"/>
      <c r="BU45" s="63"/>
    </row>
    <row r="46" spans="1:73" ht="14.25" x14ac:dyDescent="0.2">
      <c r="A46" s="112" t="s">
        <v>90</v>
      </c>
      <c r="B46" s="465"/>
      <c r="C46" s="437" t="s">
        <v>12</v>
      </c>
      <c r="D46" s="437" t="s">
        <v>12</v>
      </c>
      <c r="E46" s="470" t="s">
        <v>181</v>
      </c>
      <c r="F46" s="470" t="s">
        <v>181</v>
      </c>
      <c r="G46" s="63"/>
      <c r="H46" s="63"/>
      <c r="I46" s="63"/>
      <c r="J46" s="465"/>
      <c r="K46" s="437" t="s">
        <v>12</v>
      </c>
      <c r="L46" s="437" t="s">
        <v>12</v>
      </c>
      <c r="M46" s="470" t="s">
        <v>181</v>
      </c>
      <c r="N46" s="470" t="s">
        <v>181</v>
      </c>
      <c r="O46" s="63"/>
      <c r="P46" s="63"/>
      <c r="Q46" s="63"/>
      <c r="R46" s="465"/>
      <c r="S46" s="437" t="s">
        <v>12</v>
      </c>
      <c r="T46" s="437" t="s">
        <v>12</v>
      </c>
      <c r="U46" s="470" t="s">
        <v>181</v>
      </c>
      <c r="V46" s="470" t="s">
        <v>181</v>
      </c>
      <c r="W46" s="63"/>
      <c r="X46" s="63"/>
      <c r="Y46" s="63"/>
      <c r="Z46" s="465"/>
      <c r="AA46" s="437" t="s">
        <v>12</v>
      </c>
      <c r="AB46" s="437" t="s">
        <v>12</v>
      </c>
      <c r="AC46" s="470" t="s">
        <v>181</v>
      </c>
      <c r="AD46" s="470" t="s">
        <v>181</v>
      </c>
      <c r="AE46" s="63"/>
      <c r="AF46" s="63"/>
      <c r="AG46" s="63"/>
      <c r="AH46" s="465"/>
      <c r="AI46" s="437" t="s">
        <v>12</v>
      </c>
      <c r="AJ46" s="437" t="s">
        <v>12</v>
      </c>
      <c r="AK46" s="470" t="s">
        <v>181</v>
      </c>
      <c r="AL46" s="470" t="s">
        <v>181</v>
      </c>
      <c r="AM46" s="63"/>
      <c r="AN46" s="63"/>
      <c r="AO46" s="63"/>
      <c r="AP46" s="465"/>
      <c r="AQ46" s="437" t="s">
        <v>12</v>
      </c>
      <c r="AR46" s="437" t="s">
        <v>12</v>
      </c>
      <c r="AS46" s="470" t="s">
        <v>181</v>
      </c>
      <c r="AT46" s="470" t="s">
        <v>181</v>
      </c>
      <c r="AU46" s="63"/>
      <c r="AV46" s="63"/>
      <c r="AW46" s="63"/>
      <c r="AX46" s="465"/>
      <c r="AY46" s="437" t="s">
        <v>12</v>
      </c>
      <c r="AZ46" s="437">
        <v>8.9462975830997358E-3</v>
      </c>
      <c r="BA46" s="470">
        <v>8.9462975829999996E-3</v>
      </c>
      <c r="BB46" s="470" t="s">
        <v>181</v>
      </c>
      <c r="BC46" s="63"/>
      <c r="BD46" s="63"/>
      <c r="BE46" s="63"/>
      <c r="BF46" s="465"/>
      <c r="BG46" s="437">
        <v>0.28331840798411734</v>
      </c>
      <c r="BH46" s="437">
        <v>0.3396628993963664</v>
      </c>
      <c r="BI46" s="470">
        <v>0.31149065370000001</v>
      </c>
      <c r="BJ46" s="470">
        <v>3.9841571960000002E-2</v>
      </c>
      <c r="BK46" s="63"/>
      <c r="BL46" s="63"/>
      <c r="BM46" s="63"/>
      <c r="BN46" s="63"/>
      <c r="BO46" s="382">
        <v>0.40898870168790274</v>
      </c>
      <c r="BP46" s="465"/>
      <c r="BQ46" s="63"/>
      <c r="BR46" s="63"/>
      <c r="BS46" s="63"/>
      <c r="BT46" s="63"/>
      <c r="BU46" s="63"/>
    </row>
    <row r="47" spans="1:73" ht="12.75" x14ac:dyDescent="0.2">
      <c r="A47" s="112" t="s">
        <v>91</v>
      </c>
      <c r="B47" s="465"/>
      <c r="C47" s="437" t="s">
        <v>12</v>
      </c>
      <c r="D47" s="437" t="s">
        <v>12</v>
      </c>
      <c r="E47" s="470" t="s">
        <v>181</v>
      </c>
      <c r="F47" s="470" t="s">
        <v>181</v>
      </c>
      <c r="G47" s="63"/>
      <c r="H47" s="63"/>
      <c r="I47" s="63"/>
      <c r="J47" s="465"/>
      <c r="K47" s="437" t="s">
        <v>12</v>
      </c>
      <c r="L47" s="437" t="s">
        <v>12</v>
      </c>
      <c r="M47" s="470" t="s">
        <v>181</v>
      </c>
      <c r="N47" s="470" t="s">
        <v>181</v>
      </c>
      <c r="O47" s="63"/>
      <c r="P47" s="63"/>
      <c r="Q47" s="63"/>
      <c r="R47" s="465"/>
      <c r="S47" s="437" t="s">
        <v>12</v>
      </c>
      <c r="T47" s="437" t="s">
        <v>12</v>
      </c>
      <c r="U47" s="470" t="s">
        <v>181</v>
      </c>
      <c r="V47" s="470" t="s">
        <v>181</v>
      </c>
      <c r="W47" s="63"/>
      <c r="X47" s="63"/>
      <c r="Y47" s="63"/>
      <c r="Z47" s="465"/>
      <c r="AA47" s="437" t="s">
        <v>12</v>
      </c>
      <c r="AB47" s="437" t="s">
        <v>12</v>
      </c>
      <c r="AC47" s="470" t="s">
        <v>181</v>
      </c>
      <c r="AD47" s="470" t="s">
        <v>181</v>
      </c>
      <c r="AE47" s="63"/>
      <c r="AF47" s="63"/>
      <c r="AG47" s="63"/>
      <c r="AH47" s="465"/>
      <c r="AI47" s="437" t="s">
        <v>12</v>
      </c>
      <c r="AJ47" s="437" t="s">
        <v>12</v>
      </c>
      <c r="AK47" s="470" t="s">
        <v>181</v>
      </c>
      <c r="AL47" s="470" t="s">
        <v>181</v>
      </c>
      <c r="AM47" s="63"/>
      <c r="AN47" s="63"/>
      <c r="AO47" s="63"/>
      <c r="AP47" s="465"/>
      <c r="AQ47" s="437" t="s">
        <v>12</v>
      </c>
      <c r="AR47" s="437">
        <v>1.6133834452464191E-2</v>
      </c>
      <c r="AS47" s="470">
        <v>1.6133834449999999E-2</v>
      </c>
      <c r="AT47" s="470" t="s">
        <v>181</v>
      </c>
      <c r="AU47" s="63"/>
      <c r="AV47" s="63"/>
      <c r="AW47" s="63"/>
      <c r="AX47" s="465"/>
      <c r="AY47" s="437" t="s">
        <v>12</v>
      </c>
      <c r="AZ47" s="437" t="s">
        <v>12</v>
      </c>
      <c r="BA47" s="470" t="s">
        <v>181</v>
      </c>
      <c r="BB47" s="470" t="s">
        <v>181</v>
      </c>
      <c r="BC47" s="63"/>
      <c r="BD47" s="63"/>
      <c r="BE47" s="63"/>
      <c r="BF47" s="465"/>
      <c r="BG47" s="437" t="s">
        <v>12</v>
      </c>
      <c r="BH47" s="437" t="s">
        <v>12</v>
      </c>
      <c r="BI47" s="470" t="s">
        <v>181</v>
      </c>
      <c r="BJ47" s="470" t="s">
        <v>181</v>
      </c>
      <c r="BK47" s="63"/>
      <c r="BL47" s="63"/>
      <c r="BM47" s="63"/>
      <c r="BN47" s="63"/>
      <c r="BO47" s="111" t="s">
        <v>12</v>
      </c>
      <c r="BP47" s="465"/>
      <c r="BQ47" s="63"/>
      <c r="BR47" s="63"/>
      <c r="BS47" s="63"/>
      <c r="BT47" s="63"/>
      <c r="BU47" s="63"/>
    </row>
    <row r="48" spans="1:73" ht="14.25" x14ac:dyDescent="0.2">
      <c r="A48" s="116" t="s">
        <v>92</v>
      </c>
      <c r="B48" s="462"/>
      <c r="C48" s="483">
        <v>7.5521699232966011</v>
      </c>
      <c r="D48" s="483">
        <v>7.5084137766039349</v>
      </c>
      <c r="E48" s="496">
        <v>7.5302918500000002</v>
      </c>
      <c r="F48" s="496">
        <v>3.094026804E-2</v>
      </c>
      <c r="G48" s="65"/>
      <c r="H48" s="65"/>
      <c r="I48" s="65"/>
      <c r="J48" s="462"/>
      <c r="K48" s="483">
        <v>8.275138215247356</v>
      </c>
      <c r="L48" s="483">
        <v>8.060026230923981</v>
      </c>
      <c r="M48" s="496">
        <v>8.1675822230000001</v>
      </c>
      <c r="N48" s="496">
        <v>0.15210714280000001</v>
      </c>
      <c r="O48" s="65"/>
      <c r="P48" s="65"/>
      <c r="Q48" s="65"/>
      <c r="R48" s="462"/>
      <c r="S48" s="483">
        <v>11.383885810755331</v>
      </c>
      <c r="T48" s="483">
        <v>11.521144104855141</v>
      </c>
      <c r="U48" s="496">
        <v>11.45251496</v>
      </c>
      <c r="V48" s="496">
        <v>9.7056270530000002E-2</v>
      </c>
      <c r="W48" s="65"/>
      <c r="X48" s="65"/>
      <c r="Y48" s="65"/>
      <c r="Z48" s="462"/>
      <c r="AA48" s="483">
        <v>13.44308005288625</v>
      </c>
      <c r="AB48" s="483">
        <v>13.455313114596731</v>
      </c>
      <c r="AC48" s="496">
        <v>13.449196580000001</v>
      </c>
      <c r="AD48" s="496">
        <v>8.65008089E-3</v>
      </c>
      <c r="AE48" s="65"/>
      <c r="AF48" s="65"/>
      <c r="AG48" s="65"/>
      <c r="AH48" s="462"/>
      <c r="AI48" s="497">
        <v>1371.3083969252007</v>
      </c>
      <c r="AJ48" s="497">
        <v>1356.021724549614</v>
      </c>
      <c r="AK48" s="496">
        <v>1363.6650609999999</v>
      </c>
      <c r="AL48" s="496">
        <v>10.8093097</v>
      </c>
      <c r="AM48" s="65"/>
      <c r="AN48" s="65"/>
      <c r="AO48" s="65"/>
      <c r="AP48" s="462"/>
      <c r="AQ48" s="483">
        <v>25.20273735259336</v>
      </c>
      <c r="AR48" s="483">
        <v>25.222613526289592</v>
      </c>
      <c r="AS48" s="496">
        <v>25.212675440000002</v>
      </c>
      <c r="AT48" s="496">
        <v>1.40545772E-2</v>
      </c>
      <c r="AU48" s="65"/>
      <c r="AV48" s="65"/>
      <c r="AW48" s="65"/>
      <c r="AX48" s="462"/>
      <c r="AY48" s="483">
        <v>28.341583268506586</v>
      </c>
      <c r="AZ48" s="483">
        <v>28.48865300807212</v>
      </c>
      <c r="BA48" s="496">
        <v>28.415118140000001</v>
      </c>
      <c r="BB48" s="496">
        <v>0.1039940102</v>
      </c>
      <c r="BC48" s="65"/>
      <c r="BD48" s="65"/>
      <c r="BE48" s="65"/>
      <c r="BF48" s="462"/>
      <c r="BG48" s="483">
        <v>33.521026510149568</v>
      </c>
      <c r="BH48" s="483">
        <v>33.780066361092167</v>
      </c>
      <c r="BI48" s="496">
        <v>33.650546439999999</v>
      </c>
      <c r="BJ48" s="496">
        <v>0.18316883519999999</v>
      </c>
      <c r="BK48" s="65"/>
      <c r="BL48" s="65"/>
      <c r="BM48" s="65"/>
      <c r="BN48" s="65"/>
      <c r="BO48" s="382">
        <v>83.824639336720125</v>
      </c>
      <c r="BP48" s="462"/>
      <c r="BQ48" s="63"/>
      <c r="BR48" s="63"/>
      <c r="BS48" s="63"/>
      <c r="BT48" s="63"/>
      <c r="BU48" s="63"/>
    </row>
    <row r="49" spans="1:73" ht="12.75" x14ac:dyDescent="0.2">
      <c r="A49" s="903" t="s">
        <v>55</v>
      </c>
      <c r="B49" s="880"/>
      <c r="C49" s="478"/>
      <c r="D49" s="478"/>
      <c r="E49" s="478"/>
      <c r="F49" s="478"/>
      <c r="G49" s="478"/>
      <c r="H49" s="478"/>
      <c r="I49" s="478"/>
      <c r="J49" s="478"/>
      <c r="K49" s="478"/>
      <c r="L49" s="478"/>
      <c r="M49" s="478"/>
      <c r="N49" s="478"/>
      <c r="O49" s="478"/>
      <c r="P49" s="478"/>
      <c r="Q49" s="478"/>
      <c r="R49" s="478"/>
      <c r="S49" s="478"/>
      <c r="T49" s="478"/>
      <c r="U49" s="478"/>
      <c r="V49" s="478"/>
      <c r="W49" s="478"/>
      <c r="X49" s="478"/>
      <c r="Y49" s="478"/>
      <c r="Z49" s="478"/>
      <c r="AA49" s="478"/>
      <c r="AB49" s="478"/>
      <c r="AC49" s="478"/>
      <c r="AD49" s="478"/>
      <c r="AE49" s="478"/>
      <c r="AF49" s="478"/>
      <c r="AG49" s="478"/>
      <c r="AH49" s="478"/>
      <c r="AI49" s="478"/>
      <c r="AJ49" s="478"/>
      <c r="AK49" s="478"/>
      <c r="AL49" s="478"/>
      <c r="AM49" s="478"/>
      <c r="AN49" s="478"/>
      <c r="AO49" s="478"/>
      <c r="AP49" s="478"/>
      <c r="AQ49" s="478"/>
      <c r="AR49" s="478"/>
      <c r="AS49" s="478"/>
      <c r="AT49" s="478"/>
      <c r="AU49" s="478"/>
      <c r="AV49" s="478"/>
      <c r="AW49" s="478"/>
      <c r="AX49" s="478"/>
      <c r="AY49" s="876"/>
      <c r="AZ49" s="862"/>
      <c r="BA49" s="478"/>
      <c r="BB49" s="478"/>
      <c r="BC49" s="478"/>
      <c r="BD49" s="478"/>
      <c r="BE49" s="478"/>
      <c r="BF49" s="478"/>
      <c r="BG49" s="478"/>
      <c r="BH49" s="478"/>
      <c r="BI49" s="478"/>
      <c r="BJ49" s="478"/>
      <c r="BK49" s="478"/>
      <c r="BL49" s="478"/>
      <c r="BM49" s="478"/>
      <c r="BN49" s="478"/>
      <c r="BO49" s="478"/>
      <c r="BP49" s="478"/>
      <c r="BQ49" s="498"/>
      <c r="BR49" s="498"/>
      <c r="BS49" s="498"/>
      <c r="BT49" s="498"/>
      <c r="BU49" s="498"/>
    </row>
    <row r="50" spans="1:73" ht="12.75" x14ac:dyDescent="0.2">
      <c r="A50" s="900" t="s">
        <v>56</v>
      </c>
      <c r="B50" s="465" t="s">
        <v>93</v>
      </c>
      <c r="C50" s="101">
        <v>6.51</v>
      </c>
      <c r="D50" s="101"/>
      <c r="E50" s="63"/>
      <c r="F50" s="63"/>
      <c r="G50" s="63"/>
      <c r="H50" s="63"/>
      <c r="I50" s="63"/>
      <c r="J50" s="465"/>
      <c r="K50" s="101">
        <v>6.3</v>
      </c>
      <c r="L50" s="63"/>
      <c r="M50" s="63"/>
      <c r="N50" s="63"/>
      <c r="O50" s="63"/>
      <c r="P50" s="63"/>
      <c r="Q50" s="63"/>
      <c r="R50" s="465"/>
      <c r="S50" s="101">
        <v>6.62</v>
      </c>
      <c r="T50" s="63"/>
      <c r="U50" s="63"/>
      <c r="V50" s="63"/>
      <c r="W50" s="63"/>
      <c r="X50" s="63"/>
      <c r="Y50" s="63"/>
      <c r="Z50" s="465"/>
      <c r="AA50" s="101">
        <v>6.57</v>
      </c>
      <c r="AB50" s="63"/>
      <c r="AC50" s="63"/>
      <c r="AD50" s="63"/>
      <c r="AE50" s="63"/>
      <c r="AF50" s="63"/>
      <c r="AG50" s="63"/>
      <c r="AH50" s="465"/>
      <c r="AI50" s="101">
        <v>6.53</v>
      </c>
      <c r="AJ50" s="63"/>
      <c r="AK50" s="63"/>
      <c r="AL50" s="63"/>
      <c r="AM50" s="63"/>
      <c r="AN50" s="63"/>
      <c r="AO50" s="63"/>
      <c r="AP50" s="465"/>
      <c r="AQ50" s="101">
        <v>6.73</v>
      </c>
      <c r="AR50" s="63"/>
      <c r="AS50" s="63"/>
      <c r="AT50" s="63"/>
      <c r="AU50" s="63"/>
      <c r="AV50" s="63"/>
      <c r="AW50" s="63"/>
      <c r="AX50" s="465"/>
      <c r="AY50" s="101">
        <v>6.69</v>
      </c>
      <c r="AZ50" s="63"/>
      <c r="BA50" s="63"/>
      <c r="BB50" s="63"/>
      <c r="BC50" s="63"/>
      <c r="BD50" s="63"/>
      <c r="BE50" s="63"/>
      <c r="BF50" s="465"/>
      <c r="BG50" s="101">
        <v>6.81</v>
      </c>
      <c r="BH50" s="63"/>
      <c r="BI50" s="63"/>
      <c r="BJ50" s="63"/>
      <c r="BK50" s="63"/>
      <c r="BL50" s="63"/>
      <c r="BM50" s="63"/>
      <c r="BN50" s="465"/>
      <c r="BO50" s="63"/>
      <c r="BP50" s="63"/>
      <c r="BQ50" s="63"/>
      <c r="BR50" s="63"/>
      <c r="BS50" s="63"/>
      <c r="BT50" s="63"/>
      <c r="BU50" s="63"/>
    </row>
    <row r="51" spans="1:73" ht="12.75" x14ac:dyDescent="0.2">
      <c r="A51" s="856"/>
      <c r="B51" s="63" t="s">
        <v>94</v>
      </c>
      <c r="C51" s="104">
        <v>6.6</v>
      </c>
      <c r="D51" s="63">
        <f>AVERAGE(C50,C51)</f>
        <v>6.5549999999999997</v>
      </c>
      <c r="E51" s="63"/>
      <c r="F51" s="63"/>
      <c r="G51" s="63"/>
      <c r="H51" s="63"/>
      <c r="I51" s="63"/>
      <c r="J51" s="465"/>
      <c r="K51" s="101"/>
      <c r="L51" s="63"/>
      <c r="M51" s="63"/>
      <c r="N51" s="63"/>
      <c r="O51" s="63"/>
      <c r="P51" s="63"/>
      <c r="Q51" s="63"/>
      <c r="R51" s="465"/>
      <c r="S51" s="101"/>
      <c r="T51" s="63"/>
      <c r="U51" s="63"/>
      <c r="V51" s="63"/>
      <c r="W51" s="63"/>
      <c r="X51" s="63"/>
      <c r="Y51" s="63"/>
      <c r="Z51" s="465"/>
      <c r="AA51" s="101"/>
      <c r="AB51" s="63"/>
      <c r="AC51" s="63"/>
      <c r="AD51" s="63"/>
      <c r="AE51" s="63"/>
      <c r="AF51" s="63"/>
      <c r="AG51" s="63"/>
      <c r="AH51" s="465"/>
      <c r="AI51" s="101">
        <v>6.62</v>
      </c>
      <c r="AJ51" s="63"/>
      <c r="AK51" s="63"/>
      <c r="AL51" s="63"/>
      <c r="AM51" s="63"/>
      <c r="AN51" s="63"/>
      <c r="AO51" s="63"/>
      <c r="AP51" s="465"/>
      <c r="AQ51" s="101">
        <v>6.89</v>
      </c>
      <c r="AR51" s="63">
        <f>AVERAGE(AQ50,AQ51)</f>
        <v>6.8100000000000005</v>
      </c>
      <c r="AS51" s="63"/>
      <c r="AT51" s="63"/>
      <c r="AU51" s="63"/>
      <c r="AV51" s="63"/>
      <c r="AW51" s="63"/>
      <c r="AX51" s="465"/>
      <c r="AY51" s="101"/>
      <c r="AZ51" s="63"/>
      <c r="BA51" s="63"/>
      <c r="BB51" s="63"/>
      <c r="BC51" s="63"/>
      <c r="BD51" s="63"/>
      <c r="BE51" s="63"/>
      <c r="BF51" s="465"/>
      <c r="BG51" s="101"/>
      <c r="BH51" s="63"/>
      <c r="BI51" s="63"/>
      <c r="BJ51" s="63"/>
      <c r="BK51" s="63"/>
      <c r="BL51" s="63"/>
      <c r="BM51" s="63"/>
      <c r="BN51" s="465"/>
      <c r="BO51" s="63"/>
      <c r="BP51" s="63"/>
      <c r="BQ51" s="63"/>
      <c r="BR51" s="63"/>
      <c r="BS51" s="63"/>
      <c r="BT51" s="63"/>
      <c r="BU51" s="63"/>
    </row>
    <row r="52" spans="1:73" ht="12.75" x14ac:dyDescent="0.2">
      <c r="A52" s="62" t="s">
        <v>96</v>
      </c>
      <c r="B52" s="465" t="s">
        <v>97</v>
      </c>
      <c r="C52" s="101">
        <v>66</v>
      </c>
      <c r="D52" s="63"/>
      <c r="E52" s="110"/>
      <c r="F52" s="63"/>
      <c r="G52" s="63"/>
      <c r="H52" s="63"/>
      <c r="I52" s="63"/>
      <c r="J52" s="465"/>
      <c r="K52" s="101">
        <v>71.099999999999994</v>
      </c>
      <c r="L52" s="63"/>
      <c r="M52" s="63"/>
      <c r="N52" s="63"/>
      <c r="O52" s="63"/>
      <c r="P52" s="63"/>
      <c r="Q52" s="63"/>
      <c r="R52" s="465"/>
      <c r="S52" s="101">
        <v>94</v>
      </c>
      <c r="T52" s="63"/>
      <c r="U52" s="63"/>
      <c r="V52" s="63"/>
      <c r="W52" s="63"/>
      <c r="X52" s="63"/>
      <c r="Y52" s="63"/>
      <c r="Z52" s="465"/>
      <c r="AA52" s="101">
        <v>101</v>
      </c>
      <c r="AB52" s="63"/>
      <c r="AC52" s="63"/>
      <c r="AD52" s="63"/>
      <c r="AE52" s="63"/>
      <c r="AF52" s="63"/>
      <c r="AG52" s="63"/>
      <c r="AH52" s="465"/>
      <c r="AI52" s="101">
        <v>2222</v>
      </c>
      <c r="AJ52" s="63"/>
      <c r="AK52" s="63"/>
      <c r="AL52" s="63"/>
      <c r="AM52" s="63"/>
      <c r="AN52" s="63"/>
      <c r="AO52" s="63"/>
      <c r="AP52" s="465"/>
      <c r="AQ52" s="101">
        <v>138.69999999999999</v>
      </c>
      <c r="AR52" s="63"/>
      <c r="AS52" s="63"/>
      <c r="AT52" s="63"/>
      <c r="AU52" s="63"/>
      <c r="AV52" s="63"/>
      <c r="AW52" s="63"/>
      <c r="AX52" s="465"/>
      <c r="AY52" s="101">
        <v>147.4</v>
      </c>
      <c r="AZ52" s="63"/>
      <c r="BA52" s="63"/>
      <c r="BB52" s="63"/>
      <c r="BC52" s="63"/>
      <c r="BD52" s="63"/>
      <c r="BE52" s="63"/>
      <c r="BF52" s="465"/>
      <c r="BG52" s="101">
        <v>181</v>
      </c>
      <c r="BH52" s="63"/>
      <c r="BI52" s="63"/>
      <c r="BJ52" s="63"/>
      <c r="BK52" s="63"/>
      <c r="BL52" s="63"/>
      <c r="BM52" s="63"/>
      <c r="BN52" s="465"/>
      <c r="BO52" s="63"/>
      <c r="BP52" s="63"/>
      <c r="BQ52" s="63"/>
      <c r="BR52" s="63"/>
      <c r="BS52" s="63"/>
      <c r="BT52" s="63"/>
      <c r="BU52" s="63"/>
    </row>
    <row r="53" spans="1:73" ht="12.75" x14ac:dyDescent="0.2">
      <c r="A53" s="62" t="s">
        <v>57</v>
      </c>
      <c r="B53" s="465" t="s">
        <v>58</v>
      </c>
      <c r="C53" s="101" t="s">
        <v>176</v>
      </c>
      <c r="D53" s="63"/>
      <c r="E53" s="63"/>
      <c r="F53" s="63"/>
      <c r="G53" s="63"/>
      <c r="H53" s="63"/>
      <c r="I53" s="63"/>
      <c r="J53" s="465"/>
      <c r="K53" s="101" t="s">
        <v>176</v>
      </c>
      <c r="L53" s="63"/>
      <c r="M53" s="63"/>
      <c r="N53" s="63"/>
      <c r="O53" s="63"/>
      <c r="P53" s="63"/>
      <c r="Q53" s="63"/>
      <c r="R53" s="465"/>
      <c r="S53" s="101" t="s">
        <v>176</v>
      </c>
      <c r="T53" s="63"/>
      <c r="U53" s="63"/>
      <c r="V53" s="63"/>
      <c r="W53" s="63"/>
      <c r="X53" s="63"/>
      <c r="Y53" s="63"/>
      <c r="Z53" s="465"/>
      <c r="AA53" s="101" t="s">
        <v>176</v>
      </c>
      <c r="AB53" s="63"/>
      <c r="AC53" s="63"/>
      <c r="AD53" s="63"/>
      <c r="AE53" s="63"/>
      <c r="AF53" s="63"/>
      <c r="AG53" s="63"/>
      <c r="AH53" s="465"/>
      <c r="AI53" s="101" t="s">
        <v>176</v>
      </c>
      <c r="AJ53" s="63"/>
      <c r="AK53" s="63"/>
      <c r="AL53" s="63"/>
      <c r="AM53" s="63"/>
      <c r="AN53" s="63"/>
      <c r="AO53" s="63"/>
      <c r="AP53" s="465"/>
      <c r="AQ53" s="101" t="s">
        <v>176</v>
      </c>
      <c r="AR53" s="63"/>
      <c r="AS53" s="63"/>
      <c r="AT53" s="63"/>
      <c r="AU53" s="63"/>
      <c r="AV53" s="63"/>
      <c r="AW53" s="63"/>
      <c r="AX53" s="465"/>
      <c r="AY53" s="101" t="s">
        <v>176</v>
      </c>
      <c r="AZ53" s="63"/>
      <c r="BA53" s="63"/>
      <c r="BB53" s="63"/>
      <c r="BC53" s="63"/>
      <c r="BD53" s="63"/>
      <c r="BE53" s="63"/>
      <c r="BF53" s="465"/>
      <c r="BG53" s="101" t="s">
        <v>176</v>
      </c>
      <c r="BH53" s="63"/>
      <c r="BI53" s="63"/>
      <c r="BJ53" s="63"/>
      <c r="BK53" s="63"/>
      <c r="BL53" s="63"/>
      <c r="BM53" s="63"/>
      <c r="BN53" s="465"/>
      <c r="BO53" s="63"/>
      <c r="BP53" s="63"/>
      <c r="BQ53" s="63"/>
      <c r="BR53" s="63"/>
      <c r="BS53" s="63"/>
      <c r="BT53" s="63"/>
      <c r="BU53" s="63"/>
    </row>
    <row r="54" spans="1:73" ht="12.75" x14ac:dyDescent="0.2">
      <c r="A54" s="64" t="s">
        <v>59</v>
      </c>
      <c r="B54" s="462" t="s">
        <v>60</v>
      </c>
      <c r="C54" s="118">
        <f>46*0.3</f>
        <v>13.799999999999999</v>
      </c>
      <c r="D54" s="65"/>
      <c r="E54" s="65"/>
      <c r="F54" s="65"/>
      <c r="G54" s="65"/>
      <c r="H54" s="65"/>
      <c r="I54" s="65"/>
      <c r="J54" s="462"/>
      <c r="K54" s="118">
        <f>91*0.1</f>
        <v>9.1</v>
      </c>
      <c r="L54" s="65"/>
      <c r="M54" s="65"/>
      <c r="N54" s="65"/>
      <c r="O54" s="65"/>
      <c r="P54" s="65"/>
      <c r="Q54" s="65"/>
      <c r="R54" s="462"/>
      <c r="S54" s="118">
        <f>93*0.1</f>
        <v>9.3000000000000007</v>
      </c>
      <c r="T54" s="65"/>
      <c r="U54" s="65"/>
      <c r="V54" s="65"/>
      <c r="W54" s="65"/>
      <c r="X54" s="65"/>
      <c r="Y54" s="65"/>
      <c r="Z54" s="462"/>
      <c r="AA54" s="118">
        <f>88*0.1</f>
        <v>8.8000000000000007</v>
      </c>
      <c r="AB54" s="65"/>
      <c r="AC54" s="65"/>
      <c r="AD54" s="65"/>
      <c r="AE54" s="65"/>
      <c r="AF54" s="65"/>
      <c r="AG54" s="65"/>
      <c r="AH54" s="462"/>
      <c r="AI54" s="118">
        <f>55*0.1</f>
        <v>5.5</v>
      </c>
      <c r="AJ54" s="65"/>
      <c r="AK54" s="65"/>
      <c r="AL54" s="65"/>
      <c r="AM54" s="65"/>
      <c r="AN54" s="65"/>
      <c r="AO54" s="65"/>
      <c r="AP54" s="462"/>
      <c r="AQ54" s="118">
        <f>94*0.1</f>
        <v>9.4</v>
      </c>
      <c r="AR54" s="65"/>
      <c r="AS54" s="65"/>
      <c r="AT54" s="65"/>
      <c r="AU54" s="65"/>
      <c r="AV54" s="65"/>
      <c r="AW54" s="65"/>
      <c r="AX54" s="462"/>
      <c r="AY54" s="118">
        <f>97*0.1</f>
        <v>9.7000000000000011</v>
      </c>
      <c r="AZ54" s="65"/>
      <c r="BA54" s="65"/>
      <c r="BB54" s="65"/>
      <c r="BC54" s="65"/>
      <c r="BD54" s="65"/>
      <c r="BE54" s="65"/>
      <c r="BF54" s="462"/>
      <c r="BG54" s="118">
        <f>110*0.1</f>
        <v>11</v>
      </c>
      <c r="BH54" s="65"/>
      <c r="BI54" s="65"/>
      <c r="BJ54" s="65"/>
      <c r="BK54" s="65"/>
      <c r="BL54" s="65"/>
      <c r="BM54" s="65"/>
      <c r="BN54" s="462"/>
      <c r="BO54" s="65"/>
      <c r="BP54" s="65"/>
      <c r="BQ54" s="63"/>
      <c r="BR54" s="63"/>
      <c r="BS54" s="63"/>
      <c r="BT54" s="63"/>
      <c r="BU54" s="63"/>
    </row>
    <row r="55" spans="1:73" ht="12.75" x14ac:dyDescent="0.2">
      <c r="A55" s="901" t="s">
        <v>98</v>
      </c>
      <c r="B55" s="868"/>
      <c r="C55" s="488"/>
      <c r="D55" s="488"/>
      <c r="E55" s="488"/>
      <c r="F55" s="488"/>
      <c r="G55" s="488"/>
      <c r="H55" s="488"/>
      <c r="I55" s="488"/>
      <c r="J55" s="488"/>
      <c r="K55" s="488"/>
      <c r="L55" s="488"/>
      <c r="M55" s="488"/>
      <c r="N55" s="488"/>
      <c r="O55" s="488"/>
      <c r="P55" s="488"/>
      <c r="Q55" s="488"/>
      <c r="R55" s="488"/>
      <c r="S55" s="488"/>
      <c r="T55" s="488"/>
      <c r="U55" s="488"/>
      <c r="V55" s="488"/>
      <c r="W55" s="488"/>
      <c r="X55" s="488"/>
      <c r="Y55" s="488"/>
      <c r="Z55" s="488"/>
      <c r="AA55" s="488"/>
      <c r="AB55" s="488"/>
      <c r="AC55" s="488"/>
      <c r="AD55" s="488"/>
      <c r="AE55" s="488"/>
      <c r="AF55" s="488"/>
      <c r="AG55" s="488"/>
      <c r="AH55" s="488"/>
      <c r="AI55" s="488"/>
      <c r="AJ55" s="488"/>
      <c r="AK55" s="488"/>
      <c r="AL55" s="488"/>
      <c r="AM55" s="488"/>
      <c r="AN55" s="488"/>
      <c r="AO55" s="488"/>
      <c r="AP55" s="488"/>
      <c r="AQ55" s="488"/>
      <c r="AR55" s="488"/>
      <c r="AS55" s="488"/>
      <c r="AT55" s="488"/>
      <c r="AU55" s="488"/>
      <c r="AV55" s="488"/>
      <c r="AW55" s="488"/>
      <c r="AX55" s="488"/>
      <c r="AY55" s="488"/>
      <c r="AZ55" s="488"/>
      <c r="BA55" s="488"/>
      <c r="BB55" s="488"/>
      <c r="BC55" s="488"/>
      <c r="BD55" s="488"/>
      <c r="BE55" s="488"/>
      <c r="BF55" s="488"/>
      <c r="BG55" s="488"/>
      <c r="BH55" s="488"/>
      <c r="BI55" s="488"/>
      <c r="BJ55" s="488"/>
      <c r="BK55" s="488"/>
      <c r="BL55" s="488"/>
      <c r="BM55" s="488"/>
      <c r="BN55" s="488"/>
      <c r="BO55" s="488"/>
      <c r="BP55" s="488"/>
      <c r="BQ55" s="63"/>
      <c r="BR55" s="63"/>
      <c r="BS55" s="63"/>
      <c r="BT55" s="63"/>
      <c r="BU55" s="63"/>
    </row>
    <row r="56" spans="1:73" ht="12.75" x14ac:dyDescent="0.2">
      <c r="A56" s="65"/>
      <c r="B56" s="462"/>
      <c r="C56" s="307" t="s">
        <v>99</v>
      </c>
      <c r="D56" s="307" t="s">
        <v>100</v>
      </c>
      <c r="E56" s="307" t="s">
        <v>24</v>
      </c>
      <c r="F56" s="307" t="s">
        <v>25</v>
      </c>
      <c r="G56" s="307" t="s">
        <v>101</v>
      </c>
      <c r="H56" s="307" t="s">
        <v>102</v>
      </c>
      <c r="I56" s="307" t="s">
        <v>24</v>
      </c>
      <c r="J56" s="411" t="s">
        <v>25</v>
      </c>
      <c r="K56" s="307" t="s">
        <v>99</v>
      </c>
      <c r="L56" s="307" t="s">
        <v>100</v>
      </c>
      <c r="M56" s="307" t="s">
        <v>24</v>
      </c>
      <c r="N56" s="307" t="s">
        <v>25</v>
      </c>
      <c r="O56" s="307" t="s">
        <v>101</v>
      </c>
      <c r="P56" s="307" t="s">
        <v>102</v>
      </c>
      <c r="Q56" s="307" t="s">
        <v>24</v>
      </c>
      <c r="R56" s="411" t="s">
        <v>25</v>
      </c>
      <c r="S56" s="307" t="s">
        <v>99</v>
      </c>
      <c r="T56" s="307" t="s">
        <v>100</v>
      </c>
      <c r="U56" s="307" t="s">
        <v>24</v>
      </c>
      <c r="V56" s="307" t="s">
        <v>25</v>
      </c>
      <c r="W56" s="307" t="s">
        <v>101</v>
      </c>
      <c r="X56" s="307" t="s">
        <v>102</v>
      </c>
      <c r="Y56" s="307" t="s">
        <v>24</v>
      </c>
      <c r="Z56" s="411" t="s">
        <v>25</v>
      </c>
      <c r="AA56" s="307" t="s">
        <v>99</v>
      </c>
      <c r="AB56" s="307" t="s">
        <v>100</v>
      </c>
      <c r="AC56" s="307" t="s">
        <v>24</v>
      </c>
      <c r="AD56" s="307" t="s">
        <v>25</v>
      </c>
      <c r="AE56" s="307" t="s">
        <v>101</v>
      </c>
      <c r="AF56" s="307" t="s">
        <v>102</v>
      </c>
      <c r="AG56" s="307" t="s">
        <v>24</v>
      </c>
      <c r="AH56" s="411" t="s">
        <v>25</v>
      </c>
      <c r="AI56" s="307" t="s">
        <v>99</v>
      </c>
      <c r="AJ56" s="307" t="s">
        <v>100</v>
      </c>
      <c r="AK56" s="307" t="s">
        <v>24</v>
      </c>
      <c r="AL56" s="307" t="s">
        <v>25</v>
      </c>
      <c r="AM56" s="307" t="s">
        <v>101</v>
      </c>
      <c r="AN56" s="307" t="s">
        <v>102</v>
      </c>
      <c r="AO56" s="307" t="s">
        <v>24</v>
      </c>
      <c r="AP56" s="411" t="s">
        <v>25</v>
      </c>
      <c r="AQ56" s="307" t="s">
        <v>99</v>
      </c>
      <c r="AR56" s="307" t="s">
        <v>100</v>
      </c>
      <c r="AS56" s="307" t="s">
        <v>24</v>
      </c>
      <c r="AT56" s="307" t="s">
        <v>25</v>
      </c>
      <c r="AU56" s="307" t="s">
        <v>101</v>
      </c>
      <c r="AV56" s="307" t="s">
        <v>102</v>
      </c>
      <c r="AW56" s="307" t="s">
        <v>24</v>
      </c>
      <c r="AX56" s="411" t="s">
        <v>25</v>
      </c>
      <c r="AY56" s="307" t="s">
        <v>99</v>
      </c>
      <c r="AZ56" s="307" t="s">
        <v>100</v>
      </c>
      <c r="BA56" s="307" t="s">
        <v>24</v>
      </c>
      <c r="BB56" s="307" t="s">
        <v>25</v>
      </c>
      <c r="BC56" s="307" t="s">
        <v>101</v>
      </c>
      <c r="BD56" s="307" t="s">
        <v>102</v>
      </c>
      <c r="BE56" s="307" t="s">
        <v>24</v>
      </c>
      <c r="BF56" s="411" t="s">
        <v>25</v>
      </c>
      <c r="BG56" s="307" t="s">
        <v>99</v>
      </c>
      <c r="BH56" s="307" t="s">
        <v>100</v>
      </c>
      <c r="BI56" s="307" t="s">
        <v>24</v>
      </c>
      <c r="BJ56" s="307" t="s">
        <v>25</v>
      </c>
      <c r="BK56" s="307" t="s">
        <v>101</v>
      </c>
      <c r="BL56" s="307" t="s">
        <v>102</v>
      </c>
      <c r="BM56" s="307" t="s">
        <v>24</v>
      </c>
      <c r="BN56" s="411" t="s">
        <v>25</v>
      </c>
      <c r="BO56" s="307" t="s">
        <v>149</v>
      </c>
      <c r="BP56" s="307" t="s">
        <v>150</v>
      </c>
      <c r="BQ56" s="435"/>
      <c r="BR56" s="435"/>
      <c r="BS56" s="435"/>
      <c r="BT56" s="435"/>
      <c r="BU56" s="435"/>
    </row>
    <row r="57" spans="1:73" ht="14.25" x14ac:dyDescent="0.2">
      <c r="A57" s="490" t="s">
        <v>103</v>
      </c>
      <c r="B57" s="491"/>
      <c r="C57" s="499">
        <v>3.391</v>
      </c>
      <c r="D57" s="499">
        <v>2.9780000000000002</v>
      </c>
      <c r="E57" s="500">
        <f>AVERAGE(C57:D57)</f>
        <v>3.1844999999999999</v>
      </c>
      <c r="F57" s="500">
        <f>STDEV(C57:D57)</f>
        <v>0.29203510063004401</v>
      </c>
      <c r="G57" s="499">
        <v>2.8319999999999999</v>
      </c>
      <c r="H57" s="499">
        <v>2.8210000000000002</v>
      </c>
      <c r="I57" s="500">
        <f>AVERAGE(G57:H57)</f>
        <v>2.8265000000000002</v>
      </c>
      <c r="J57" s="501">
        <f>STDEV(G57:H57)</f>
        <v>7.778174593051794E-3</v>
      </c>
      <c r="K57" s="499">
        <v>3.1579999999999999</v>
      </c>
      <c r="L57" s="499">
        <v>3.1949999999999998</v>
      </c>
      <c r="M57" s="500">
        <f>AVERAGE(K57:L57)</f>
        <v>3.1764999999999999</v>
      </c>
      <c r="N57" s="500">
        <f>STDEV(K57:L57)</f>
        <v>2.6162950903902204E-2</v>
      </c>
      <c r="O57" s="499">
        <v>2.871</v>
      </c>
      <c r="P57" s="499">
        <v>3.254</v>
      </c>
      <c r="Q57" s="500">
        <f>AVERAGE(O57:P57)</f>
        <v>3.0625</v>
      </c>
      <c r="R57" s="501">
        <f>STDEV(O57:P57)</f>
        <v>0.27082189719444771</v>
      </c>
      <c r="S57" s="499">
        <v>2.9020000000000001</v>
      </c>
      <c r="T57" s="499">
        <v>3.383</v>
      </c>
      <c r="U57" s="500">
        <f>AVERAGE(S57:T57)</f>
        <v>3.1425000000000001</v>
      </c>
      <c r="V57" s="500">
        <f>STDEV(S57:T57)</f>
        <v>0.34011836175072929</v>
      </c>
      <c r="W57" s="499">
        <v>2.68</v>
      </c>
      <c r="X57" s="499">
        <v>2.9350000000000001</v>
      </c>
      <c r="Y57" s="500">
        <f>AVERAGE(W57:X57)</f>
        <v>2.8075000000000001</v>
      </c>
      <c r="Z57" s="501">
        <f>STDEV(W57:X57)</f>
        <v>0.18031222920256954</v>
      </c>
      <c r="AA57" s="499">
        <v>2.96</v>
      </c>
      <c r="AB57" s="499">
        <v>3.41</v>
      </c>
      <c r="AC57" s="500">
        <f>AVERAGE(AA57:AB57)</f>
        <v>3.1850000000000001</v>
      </c>
      <c r="AD57" s="500">
        <f>STDEV(AA57:AB57)</f>
        <v>0.31819805153394648</v>
      </c>
      <c r="AE57" s="499">
        <v>2.6869999999999998</v>
      </c>
      <c r="AF57" s="499">
        <v>2.718</v>
      </c>
      <c r="AG57" s="500">
        <f>AVERAGE(AE57:AF57)</f>
        <v>2.7024999999999997</v>
      </c>
      <c r="AH57" s="501">
        <f>STDEV(AE57:AF57)</f>
        <v>2.1920310216783073E-2</v>
      </c>
      <c r="AI57" s="499">
        <v>1.288</v>
      </c>
      <c r="AJ57" s="499">
        <v>1.3959999999999999</v>
      </c>
      <c r="AK57" s="500">
        <f>AVERAGE(AI57:AJ57)</f>
        <v>1.3420000000000001</v>
      </c>
      <c r="AL57" s="500">
        <f>STDEV(AI57:AJ57)</f>
        <v>7.6367532368147042E-2</v>
      </c>
      <c r="AM57" s="499">
        <v>1.0349999999999999</v>
      </c>
      <c r="AN57" s="499">
        <v>1.097</v>
      </c>
      <c r="AO57" s="500">
        <f>AVERAGE(AM57:AN57)</f>
        <v>1.0659999999999998</v>
      </c>
      <c r="AP57" s="501">
        <f>STDEV(AM57:AN57)</f>
        <v>4.3840620433565985E-2</v>
      </c>
      <c r="AQ57" s="499">
        <v>3.3</v>
      </c>
      <c r="AR57" s="499">
        <v>3.121</v>
      </c>
      <c r="AS57" s="500">
        <f>AVERAGE(AQ57:AR57)</f>
        <v>3.2104999999999997</v>
      </c>
      <c r="AT57" s="500">
        <f>STDEV(AQ57:AR57)</f>
        <v>0.12657211383239189</v>
      </c>
      <c r="AU57" s="499">
        <v>2.7589999999999999</v>
      </c>
      <c r="AV57" s="499">
        <v>2.8039999999999998</v>
      </c>
      <c r="AW57" s="500">
        <f>AVERAGE(AU57:AV57)</f>
        <v>2.7814999999999999</v>
      </c>
      <c r="AX57" s="501">
        <f>STDEV(AU57:AV57)</f>
        <v>3.1819805153394588E-2</v>
      </c>
      <c r="AY57" s="499">
        <v>3.2389999999999999</v>
      </c>
      <c r="AZ57" s="499">
        <v>2.9180000000000001</v>
      </c>
      <c r="BA57" s="500">
        <f>AVERAGE(AY57:AZ57)</f>
        <v>3.0785</v>
      </c>
      <c r="BB57" s="500">
        <f>STDEV(AY57:AZ57)</f>
        <v>0.22698127676088156</v>
      </c>
      <c r="BC57" s="499">
        <v>2.6160000000000001</v>
      </c>
      <c r="BD57" s="499">
        <v>2.6509999999999998</v>
      </c>
      <c r="BE57" s="500">
        <f>AVERAGE(BC57:BD57)</f>
        <v>2.6334999999999997</v>
      </c>
      <c r="BF57" s="501">
        <f>STDEV(BC57:BD57)</f>
        <v>2.4748737341528947E-2</v>
      </c>
      <c r="BG57" s="499">
        <v>2.8559999999999999</v>
      </c>
      <c r="BH57" s="499">
        <v>3.302</v>
      </c>
      <c r="BI57" s="500">
        <f>AVERAGE(BG57:BH57)</f>
        <v>3.0789999999999997</v>
      </c>
      <c r="BJ57" s="500">
        <f>STDEV(BG57:BH57)</f>
        <v>0.3153696244092003</v>
      </c>
      <c r="BK57" s="499">
        <v>2.6709999999999998</v>
      </c>
      <c r="BL57" s="499">
        <v>2.78</v>
      </c>
      <c r="BM57" s="500">
        <f>AVERAGE(BK57:BL57)</f>
        <v>2.7254999999999998</v>
      </c>
      <c r="BN57" s="501">
        <f>STDEV(BK57:BL57)</f>
        <v>7.7074639149333671E-2</v>
      </c>
      <c r="BO57" s="499">
        <v>1.849</v>
      </c>
      <c r="BP57" s="507">
        <v>1.2689999999999999</v>
      </c>
      <c r="BQ57" s="63"/>
      <c r="BR57" s="63"/>
      <c r="BS57" s="63"/>
      <c r="BT57" s="63"/>
      <c r="BU57" s="63"/>
    </row>
    <row r="58" spans="1:73" ht="12.75" x14ac:dyDescent="0.2">
      <c r="BP58" s="16"/>
    </row>
    <row r="59" spans="1:73" ht="12.75" x14ac:dyDescent="0.2">
      <c r="BP59" s="16"/>
    </row>
    <row r="60" spans="1:73" ht="12.75" x14ac:dyDescent="0.2">
      <c r="BP60" s="16"/>
    </row>
    <row r="61" spans="1:73" ht="12.75" x14ac:dyDescent="0.2">
      <c r="BP61" s="16"/>
    </row>
    <row r="62" spans="1:73" ht="12.75" x14ac:dyDescent="0.2">
      <c r="BP62" s="16"/>
    </row>
    <row r="63" spans="1:73" ht="12.75" x14ac:dyDescent="0.2">
      <c r="BP63" s="16"/>
    </row>
    <row r="64" spans="1:73" ht="12.75" x14ac:dyDescent="0.2">
      <c r="BP64" s="16"/>
    </row>
    <row r="65" spans="68:68" ht="12.75" x14ac:dyDescent="0.2">
      <c r="BP65" s="16"/>
    </row>
    <row r="66" spans="68:68" ht="12.75" x14ac:dyDescent="0.2">
      <c r="BP66" s="16"/>
    </row>
    <row r="67" spans="68:68" ht="12.75" x14ac:dyDescent="0.2">
      <c r="BP67" s="16"/>
    </row>
    <row r="68" spans="68:68" ht="12.75" x14ac:dyDescent="0.2">
      <c r="BP68" s="16"/>
    </row>
    <row r="69" spans="68:68" ht="12.75" x14ac:dyDescent="0.2">
      <c r="BP69" s="16"/>
    </row>
    <row r="70" spans="68:68" ht="12.75" x14ac:dyDescent="0.2">
      <c r="BP70" s="16"/>
    </row>
    <row r="71" spans="68:68" ht="12.75" x14ac:dyDescent="0.2">
      <c r="BP71" s="16"/>
    </row>
    <row r="72" spans="68:68" ht="12.75" x14ac:dyDescent="0.2">
      <c r="BP72" s="16"/>
    </row>
    <row r="73" spans="68:68" ht="12.75" x14ac:dyDescent="0.2">
      <c r="BP73" s="16"/>
    </row>
    <row r="74" spans="68:68" ht="12.75" x14ac:dyDescent="0.2">
      <c r="BP74" s="16"/>
    </row>
    <row r="75" spans="68:68" ht="12.75" x14ac:dyDescent="0.2">
      <c r="BP75" s="16"/>
    </row>
    <row r="76" spans="68:68" ht="12.75" x14ac:dyDescent="0.2">
      <c r="BP76" s="16"/>
    </row>
    <row r="77" spans="68:68" ht="12.75" x14ac:dyDescent="0.2">
      <c r="BP77" s="16"/>
    </row>
    <row r="78" spans="68:68" ht="12.75" x14ac:dyDescent="0.2">
      <c r="BP78" s="16"/>
    </row>
    <row r="79" spans="68:68" ht="12.75" x14ac:dyDescent="0.2">
      <c r="BP79" s="16"/>
    </row>
    <row r="80" spans="68:68" ht="12.75" x14ac:dyDescent="0.2">
      <c r="BP80" s="16"/>
    </row>
    <row r="81" spans="68:68" ht="12.75" x14ac:dyDescent="0.2">
      <c r="BP81" s="16"/>
    </row>
    <row r="82" spans="68:68" ht="12.75" x14ac:dyDescent="0.2">
      <c r="BP82" s="16"/>
    </row>
    <row r="83" spans="68:68" ht="12.75" x14ac:dyDescent="0.2">
      <c r="BP83" s="16"/>
    </row>
    <row r="84" spans="68:68" ht="12.75" x14ac:dyDescent="0.2">
      <c r="BP84" s="16"/>
    </row>
    <row r="85" spans="68:68" ht="12.75" x14ac:dyDescent="0.2">
      <c r="BP85" s="16"/>
    </row>
    <row r="86" spans="68:68" ht="12.75" x14ac:dyDescent="0.2">
      <c r="BP86" s="16"/>
    </row>
    <row r="87" spans="68:68" ht="12.75" x14ac:dyDescent="0.2">
      <c r="BP87" s="16"/>
    </row>
    <row r="88" spans="68:68" ht="12.75" x14ac:dyDescent="0.2">
      <c r="BP88" s="16"/>
    </row>
    <row r="89" spans="68:68" ht="12.75" x14ac:dyDescent="0.2">
      <c r="BP89" s="16"/>
    </row>
    <row r="90" spans="68:68" ht="12.75" x14ac:dyDescent="0.2">
      <c r="BP90" s="16"/>
    </row>
    <row r="91" spans="68:68" ht="12.75" x14ac:dyDescent="0.2">
      <c r="BP91" s="16"/>
    </row>
    <row r="92" spans="68:68" ht="12.75" x14ac:dyDescent="0.2">
      <c r="BP92" s="16"/>
    </row>
    <row r="93" spans="68:68" ht="12.75" x14ac:dyDescent="0.2">
      <c r="BP93" s="16"/>
    </row>
    <row r="94" spans="68:68" ht="12.75" x14ac:dyDescent="0.2">
      <c r="BP94" s="16"/>
    </row>
    <row r="95" spans="68:68" ht="12.75" x14ac:dyDescent="0.2">
      <c r="BP95" s="16"/>
    </row>
    <row r="96" spans="68:68" ht="12.75" x14ac:dyDescent="0.2">
      <c r="BP96" s="16"/>
    </row>
    <row r="97" spans="68:68" ht="12.75" x14ac:dyDescent="0.2">
      <c r="BP97" s="16"/>
    </row>
    <row r="98" spans="68:68" ht="12.75" x14ac:dyDescent="0.2">
      <c r="BP98" s="16"/>
    </row>
    <row r="99" spans="68:68" ht="12.75" x14ac:dyDescent="0.2">
      <c r="BP99" s="16"/>
    </row>
    <row r="100" spans="68:68" ht="12.75" x14ac:dyDescent="0.2">
      <c r="BP100" s="16"/>
    </row>
    <row r="101" spans="68:68" ht="12.75" x14ac:dyDescent="0.2">
      <c r="BP101" s="16"/>
    </row>
    <row r="102" spans="68:68" ht="12.75" x14ac:dyDescent="0.2">
      <c r="BP102" s="16"/>
    </row>
    <row r="103" spans="68:68" ht="12.75" x14ac:dyDescent="0.2">
      <c r="BP103" s="16"/>
    </row>
    <row r="104" spans="68:68" ht="12.75" x14ac:dyDescent="0.2">
      <c r="BP104" s="16"/>
    </row>
    <row r="105" spans="68:68" ht="12.75" x14ac:dyDescent="0.2">
      <c r="BP105" s="16"/>
    </row>
    <row r="106" spans="68:68" ht="12.75" x14ac:dyDescent="0.2">
      <c r="BP106" s="16"/>
    </row>
    <row r="107" spans="68:68" ht="12.75" x14ac:dyDescent="0.2">
      <c r="BP107" s="16"/>
    </row>
    <row r="108" spans="68:68" ht="12.75" x14ac:dyDescent="0.2">
      <c r="BP108" s="16"/>
    </row>
    <row r="109" spans="68:68" ht="12.75" x14ac:dyDescent="0.2">
      <c r="BP109" s="16"/>
    </row>
    <row r="110" spans="68:68" ht="12.75" x14ac:dyDescent="0.2">
      <c r="BP110" s="16"/>
    </row>
    <row r="111" spans="68:68" ht="12.75" x14ac:dyDescent="0.2">
      <c r="BP111" s="16"/>
    </row>
    <row r="112" spans="68:68" ht="12.75" x14ac:dyDescent="0.2">
      <c r="BP112" s="16"/>
    </row>
    <row r="113" spans="68:68" ht="12.75" x14ac:dyDescent="0.2">
      <c r="BP113" s="16"/>
    </row>
    <row r="114" spans="68:68" ht="12.75" x14ac:dyDescent="0.2">
      <c r="BP114" s="16"/>
    </row>
    <row r="115" spans="68:68" ht="12.75" x14ac:dyDescent="0.2">
      <c r="BP115" s="16"/>
    </row>
    <row r="116" spans="68:68" ht="12.75" x14ac:dyDescent="0.2">
      <c r="BP116" s="16"/>
    </row>
    <row r="117" spans="68:68" ht="12.75" x14ac:dyDescent="0.2">
      <c r="BP117" s="16"/>
    </row>
    <row r="118" spans="68:68" ht="12.75" x14ac:dyDescent="0.2">
      <c r="BP118" s="16"/>
    </row>
    <row r="119" spans="68:68" ht="12.75" x14ac:dyDescent="0.2">
      <c r="BP119" s="16"/>
    </row>
    <row r="120" spans="68:68" ht="12.75" x14ac:dyDescent="0.2">
      <c r="BP120" s="16"/>
    </row>
    <row r="121" spans="68:68" ht="12.75" x14ac:dyDescent="0.2">
      <c r="BP121" s="16"/>
    </row>
    <row r="122" spans="68:68" ht="12.75" x14ac:dyDescent="0.2">
      <c r="BP122" s="16"/>
    </row>
    <row r="123" spans="68:68" ht="12.75" x14ac:dyDescent="0.2">
      <c r="BP123" s="16"/>
    </row>
    <row r="124" spans="68:68" ht="12.75" x14ac:dyDescent="0.2">
      <c r="BP124" s="16"/>
    </row>
    <row r="125" spans="68:68" ht="12.75" x14ac:dyDescent="0.2">
      <c r="BP125" s="16"/>
    </row>
    <row r="126" spans="68:68" ht="12.75" x14ac:dyDescent="0.2">
      <c r="BP126" s="16"/>
    </row>
    <row r="127" spans="68:68" ht="12.75" x14ac:dyDescent="0.2">
      <c r="BP127" s="16"/>
    </row>
    <row r="128" spans="68:68" ht="12.75" x14ac:dyDescent="0.2">
      <c r="BP128" s="16"/>
    </row>
    <row r="129" spans="68:68" ht="12.75" x14ac:dyDescent="0.2">
      <c r="BP129" s="16"/>
    </row>
    <row r="130" spans="68:68" ht="12.75" x14ac:dyDescent="0.2">
      <c r="BP130" s="16"/>
    </row>
    <row r="131" spans="68:68" ht="12.75" x14ac:dyDescent="0.2">
      <c r="BP131" s="16"/>
    </row>
    <row r="132" spans="68:68" ht="12.75" x14ac:dyDescent="0.2">
      <c r="BP132" s="16"/>
    </row>
    <row r="133" spans="68:68" ht="12.75" x14ac:dyDescent="0.2">
      <c r="BP133" s="16"/>
    </row>
    <row r="134" spans="68:68" ht="12.75" x14ac:dyDescent="0.2">
      <c r="BP134" s="16"/>
    </row>
    <row r="135" spans="68:68" ht="12.75" x14ac:dyDescent="0.2">
      <c r="BP135" s="16"/>
    </row>
    <row r="136" spans="68:68" ht="12.75" x14ac:dyDescent="0.2">
      <c r="BP136" s="16"/>
    </row>
    <row r="137" spans="68:68" ht="12.75" x14ac:dyDescent="0.2">
      <c r="BP137" s="16"/>
    </row>
    <row r="138" spans="68:68" ht="12.75" x14ac:dyDescent="0.2">
      <c r="BP138" s="16"/>
    </row>
    <row r="139" spans="68:68" ht="12.75" x14ac:dyDescent="0.2">
      <c r="BP139" s="16"/>
    </row>
    <row r="140" spans="68:68" ht="12.75" x14ac:dyDescent="0.2">
      <c r="BP140" s="16"/>
    </row>
    <row r="141" spans="68:68" ht="12.75" x14ac:dyDescent="0.2">
      <c r="BP141" s="16"/>
    </row>
    <row r="142" spans="68:68" ht="12.75" x14ac:dyDescent="0.2">
      <c r="BP142" s="16"/>
    </row>
    <row r="143" spans="68:68" ht="12.75" x14ac:dyDescent="0.2">
      <c r="BP143" s="16"/>
    </row>
    <row r="144" spans="68:68" ht="12.75" x14ac:dyDescent="0.2">
      <c r="BP144" s="16"/>
    </row>
    <row r="145" spans="68:68" ht="12.75" x14ac:dyDescent="0.2">
      <c r="BP145" s="16"/>
    </row>
    <row r="146" spans="68:68" ht="12.75" x14ac:dyDescent="0.2">
      <c r="BP146" s="16"/>
    </row>
    <row r="147" spans="68:68" ht="12.75" x14ac:dyDescent="0.2">
      <c r="BP147" s="16"/>
    </row>
    <row r="148" spans="68:68" ht="12.75" x14ac:dyDescent="0.2">
      <c r="BP148" s="16"/>
    </row>
    <row r="149" spans="68:68" ht="12.75" x14ac:dyDescent="0.2">
      <c r="BP149" s="16"/>
    </row>
    <row r="150" spans="68:68" ht="12.75" x14ac:dyDescent="0.2">
      <c r="BP150" s="16"/>
    </row>
    <row r="151" spans="68:68" ht="12.75" x14ac:dyDescent="0.2">
      <c r="BP151" s="16"/>
    </row>
    <row r="152" spans="68:68" ht="12.75" x14ac:dyDescent="0.2">
      <c r="BP152" s="16"/>
    </row>
    <row r="153" spans="68:68" ht="12.75" x14ac:dyDescent="0.2">
      <c r="BP153" s="16"/>
    </row>
    <row r="154" spans="68:68" ht="12.75" x14ac:dyDescent="0.2">
      <c r="BP154" s="16"/>
    </row>
    <row r="155" spans="68:68" ht="12.75" x14ac:dyDescent="0.2">
      <c r="BP155" s="16"/>
    </row>
    <row r="156" spans="68:68" ht="12.75" x14ac:dyDescent="0.2">
      <c r="BP156" s="16"/>
    </row>
    <row r="157" spans="68:68" ht="12.75" x14ac:dyDescent="0.2">
      <c r="BP157" s="16"/>
    </row>
    <row r="158" spans="68:68" ht="12.75" x14ac:dyDescent="0.2">
      <c r="BP158" s="16"/>
    </row>
    <row r="159" spans="68:68" ht="12.75" x14ac:dyDescent="0.2">
      <c r="BP159" s="16"/>
    </row>
    <row r="160" spans="68:68" ht="12.75" x14ac:dyDescent="0.2">
      <c r="BP160" s="16"/>
    </row>
    <row r="161" spans="68:68" ht="12.75" x14ac:dyDescent="0.2">
      <c r="BP161" s="16"/>
    </row>
    <row r="162" spans="68:68" ht="12.75" x14ac:dyDescent="0.2">
      <c r="BP162" s="16"/>
    </row>
    <row r="163" spans="68:68" ht="12.75" x14ac:dyDescent="0.2">
      <c r="BP163" s="16"/>
    </row>
    <row r="164" spans="68:68" ht="12.75" x14ac:dyDescent="0.2">
      <c r="BP164" s="16"/>
    </row>
    <row r="165" spans="68:68" ht="12.75" x14ac:dyDescent="0.2">
      <c r="BP165" s="16"/>
    </row>
    <row r="166" spans="68:68" ht="12.75" x14ac:dyDescent="0.2">
      <c r="BP166" s="16"/>
    </row>
    <row r="167" spans="68:68" ht="12.75" x14ac:dyDescent="0.2">
      <c r="BP167" s="16"/>
    </row>
    <row r="168" spans="68:68" ht="12.75" x14ac:dyDescent="0.2">
      <c r="BP168" s="16"/>
    </row>
    <row r="169" spans="68:68" ht="12.75" x14ac:dyDescent="0.2">
      <c r="BP169" s="16"/>
    </row>
    <row r="170" spans="68:68" ht="12.75" x14ac:dyDescent="0.2">
      <c r="BP170" s="16"/>
    </row>
    <row r="171" spans="68:68" ht="12.75" x14ac:dyDescent="0.2">
      <c r="BP171" s="16"/>
    </row>
    <row r="172" spans="68:68" ht="12.75" x14ac:dyDescent="0.2">
      <c r="BP172" s="16"/>
    </row>
    <row r="173" spans="68:68" ht="12.75" x14ac:dyDescent="0.2">
      <c r="BP173" s="16"/>
    </row>
    <row r="174" spans="68:68" ht="12.75" x14ac:dyDescent="0.2">
      <c r="BP174" s="16"/>
    </row>
    <row r="175" spans="68:68" ht="12.75" x14ac:dyDescent="0.2">
      <c r="BP175" s="16"/>
    </row>
    <row r="176" spans="68:68" ht="12.75" x14ac:dyDescent="0.2">
      <c r="BP176" s="16"/>
    </row>
    <row r="177" spans="68:68" ht="12.75" x14ac:dyDescent="0.2">
      <c r="BP177" s="16"/>
    </row>
    <row r="178" spans="68:68" ht="12.75" x14ac:dyDescent="0.2">
      <c r="BP178" s="16"/>
    </row>
    <row r="179" spans="68:68" ht="12.75" x14ac:dyDescent="0.2">
      <c r="BP179" s="16"/>
    </row>
    <row r="180" spans="68:68" ht="12.75" x14ac:dyDescent="0.2">
      <c r="BP180" s="16"/>
    </row>
    <row r="181" spans="68:68" ht="12.75" x14ac:dyDescent="0.2">
      <c r="BP181" s="16"/>
    </row>
    <row r="182" spans="68:68" ht="12.75" x14ac:dyDescent="0.2">
      <c r="BP182" s="16"/>
    </row>
    <row r="183" spans="68:68" ht="12.75" x14ac:dyDescent="0.2">
      <c r="BP183" s="16"/>
    </row>
    <row r="184" spans="68:68" ht="12.75" x14ac:dyDescent="0.2">
      <c r="BP184" s="16"/>
    </row>
    <row r="185" spans="68:68" ht="12.75" x14ac:dyDescent="0.2">
      <c r="BP185" s="16"/>
    </row>
    <row r="186" spans="68:68" ht="12.75" x14ac:dyDescent="0.2">
      <c r="BP186" s="16"/>
    </row>
    <row r="187" spans="68:68" ht="12.75" x14ac:dyDescent="0.2">
      <c r="BP187" s="16"/>
    </row>
    <row r="188" spans="68:68" ht="12.75" x14ac:dyDescent="0.2">
      <c r="BP188" s="16"/>
    </row>
    <row r="189" spans="68:68" ht="12.75" x14ac:dyDescent="0.2">
      <c r="BP189" s="16"/>
    </row>
    <row r="190" spans="68:68" ht="12.75" x14ac:dyDescent="0.2">
      <c r="BP190" s="16"/>
    </row>
    <row r="191" spans="68:68" ht="12.75" x14ac:dyDescent="0.2">
      <c r="BP191" s="16"/>
    </row>
    <row r="192" spans="68:68" ht="12.75" x14ac:dyDescent="0.2">
      <c r="BP192" s="16"/>
    </row>
    <row r="193" spans="68:68" ht="12.75" x14ac:dyDescent="0.2">
      <c r="BP193" s="16"/>
    </row>
    <row r="194" spans="68:68" ht="12.75" x14ac:dyDescent="0.2">
      <c r="BP194" s="16"/>
    </row>
    <row r="195" spans="68:68" ht="12.75" x14ac:dyDescent="0.2">
      <c r="BP195" s="16"/>
    </row>
    <row r="196" spans="68:68" ht="12.75" x14ac:dyDescent="0.2">
      <c r="BP196" s="16"/>
    </row>
    <row r="197" spans="68:68" ht="12.75" x14ac:dyDescent="0.2">
      <c r="BP197" s="16"/>
    </row>
    <row r="198" spans="68:68" ht="12.75" x14ac:dyDescent="0.2">
      <c r="BP198" s="16"/>
    </row>
    <row r="199" spans="68:68" ht="12.75" x14ac:dyDescent="0.2">
      <c r="BP199" s="16"/>
    </row>
    <row r="200" spans="68:68" ht="12.75" x14ac:dyDescent="0.2">
      <c r="BP200" s="16"/>
    </row>
    <row r="201" spans="68:68" ht="12.75" x14ac:dyDescent="0.2">
      <c r="BP201" s="16"/>
    </row>
    <row r="202" spans="68:68" ht="12.75" x14ac:dyDescent="0.2">
      <c r="BP202" s="16"/>
    </row>
    <row r="203" spans="68:68" ht="12.75" x14ac:dyDescent="0.2">
      <c r="BP203" s="16"/>
    </row>
    <row r="204" spans="68:68" ht="12.75" x14ac:dyDescent="0.2">
      <c r="BP204" s="16"/>
    </row>
    <row r="205" spans="68:68" ht="12.75" x14ac:dyDescent="0.2">
      <c r="BP205" s="16"/>
    </row>
    <row r="206" spans="68:68" ht="12.75" x14ac:dyDescent="0.2">
      <c r="BP206" s="16"/>
    </row>
    <row r="207" spans="68:68" ht="12.75" x14ac:dyDescent="0.2">
      <c r="BP207" s="16"/>
    </row>
    <row r="208" spans="68:68" ht="12.75" x14ac:dyDescent="0.2">
      <c r="BP208" s="16"/>
    </row>
    <row r="209" spans="68:68" ht="12.75" x14ac:dyDescent="0.2">
      <c r="BP209" s="16"/>
    </row>
    <row r="210" spans="68:68" ht="12.75" x14ac:dyDescent="0.2">
      <c r="BP210" s="16"/>
    </row>
    <row r="211" spans="68:68" ht="12.75" x14ac:dyDescent="0.2">
      <c r="BP211" s="16"/>
    </row>
    <row r="212" spans="68:68" ht="12.75" x14ac:dyDescent="0.2">
      <c r="BP212" s="16"/>
    </row>
    <row r="213" spans="68:68" ht="12.75" x14ac:dyDescent="0.2">
      <c r="BP213" s="16"/>
    </row>
    <row r="214" spans="68:68" ht="12.75" x14ac:dyDescent="0.2">
      <c r="BP214" s="16"/>
    </row>
    <row r="215" spans="68:68" ht="12.75" x14ac:dyDescent="0.2">
      <c r="BP215" s="16"/>
    </row>
    <row r="216" spans="68:68" ht="12.75" x14ac:dyDescent="0.2">
      <c r="BP216" s="16"/>
    </row>
    <row r="217" spans="68:68" ht="12.75" x14ac:dyDescent="0.2">
      <c r="BP217" s="16"/>
    </row>
    <row r="218" spans="68:68" ht="12.75" x14ac:dyDescent="0.2">
      <c r="BP218" s="16"/>
    </row>
    <row r="219" spans="68:68" ht="12.75" x14ac:dyDescent="0.2">
      <c r="BP219" s="16"/>
    </row>
    <row r="220" spans="68:68" ht="12.75" x14ac:dyDescent="0.2">
      <c r="BP220" s="16"/>
    </row>
    <row r="221" spans="68:68" ht="12.75" x14ac:dyDescent="0.2">
      <c r="BP221" s="16"/>
    </row>
    <row r="222" spans="68:68" ht="12.75" x14ac:dyDescent="0.2">
      <c r="BP222" s="16"/>
    </row>
    <row r="223" spans="68:68" ht="12.75" x14ac:dyDescent="0.2">
      <c r="BP223" s="16"/>
    </row>
    <row r="224" spans="68:68" ht="12.75" x14ac:dyDescent="0.2">
      <c r="BP224" s="16"/>
    </row>
    <row r="225" spans="68:68" ht="12.75" x14ac:dyDescent="0.2">
      <c r="BP225" s="16"/>
    </row>
    <row r="226" spans="68:68" ht="12.75" x14ac:dyDescent="0.2">
      <c r="BP226" s="16"/>
    </row>
    <row r="227" spans="68:68" ht="12.75" x14ac:dyDescent="0.2">
      <c r="BP227" s="16"/>
    </row>
    <row r="228" spans="68:68" ht="12.75" x14ac:dyDescent="0.2">
      <c r="BP228" s="16"/>
    </row>
    <row r="229" spans="68:68" ht="12.75" x14ac:dyDescent="0.2">
      <c r="BP229" s="16"/>
    </row>
    <row r="230" spans="68:68" ht="12.75" x14ac:dyDescent="0.2">
      <c r="BP230" s="16"/>
    </row>
    <row r="231" spans="68:68" ht="12.75" x14ac:dyDescent="0.2">
      <c r="BP231" s="16"/>
    </row>
    <row r="232" spans="68:68" ht="12.75" x14ac:dyDescent="0.2">
      <c r="BP232" s="16"/>
    </row>
    <row r="233" spans="68:68" ht="12.75" x14ac:dyDescent="0.2">
      <c r="BP233" s="16"/>
    </row>
    <row r="234" spans="68:68" ht="12.75" x14ac:dyDescent="0.2">
      <c r="BP234" s="16"/>
    </row>
    <row r="235" spans="68:68" ht="12.75" x14ac:dyDescent="0.2">
      <c r="BP235" s="16"/>
    </row>
    <row r="236" spans="68:68" ht="12.75" x14ac:dyDescent="0.2">
      <c r="BP236" s="16"/>
    </row>
    <row r="237" spans="68:68" ht="12.75" x14ac:dyDescent="0.2">
      <c r="BP237" s="16"/>
    </row>
    <row r="238" spans="68:68" ht="12.75" x14ac:dyDescent="0.2">
      <c r="BP238" s="16"/>
    </row>
    <row r="239" spans="68:68" ht="12.75" x14ac:dyDescent="0.2">
      <c r="BP239" s="16"/>
    </row>
    <row r="240" spans="68:68" ht="12.75" x14ac:dyDescent="0.2">
      <c r="BP240" s="16"/>
    </row>
    <row r="241" spans="68:68" ht="12.75" x14ac:dyDescent="0.2">
      <c r="BP241" s="16"/>
    </row>
    <row r="242" spans="68:68" ht="12.75" x14ac:dyDescent="0.2">
      <c r="BP242" s="16"/>
    </row>
    <row r="243" spans="68:68" ht="12.75" x14ac:dyDescent="0.2">
      <c r="BP243" s="16"/>
    </row>
    <row r="244" spans="68:68" ht="12.75" x14ac:dyDescent="0.2">
      <c r="BP244" s="16"/>
    </row>
    <row r="245" spans="68:68" ht="12.75" x14ac:dyDescent="0.2">
      <c r="BP245" s="16"/>
    </row>
    <row r="246" spans="68:68" ht="12.75" x14ac:dyDescent="0.2">
      <c r="BP246" s="16"/>
    </row>
    <row r="247" spans="68:68" ht="12.75" x14ac:dyDescent="0.2">
      <c r="BP247" s="16"/>
    </row>
    <row r="248" spans="68:68" ht="12.75" x14ac:dyDescent="0.2">
      <c r="BP248" s="16"/>
    </row>
    <row r="249" spans="68:68" ht="12.75" x14ac:dyDescent="0.2">
      <c r="BP249" s="16"/>
    </row>
    <row r="250" spans="68:68" ht="12.75" x14ac:dyDescent="0.2">
      <c r="BP250" s="16"/>
    </row>
    <row r="251" spans="68:68" ht="12.75" x14ac:dyDescent="0.2">
      <c r="BP251" s="16"/>
    </row>
    <row r="252" spans="68:68" ht="12.75" x14ac:dyDescent="0.2">
      <c r="BP252" s="16"/>
    </row>
    <row r="253" spans="68:68" ht="12.75" x14ac:dyDescent="0.2">
      <c r="BP253" s="16"/>
    </row>
    <row r="254" spans="68:68" ht="12.75" x14ac:dyDescent="0.2">
      <c r="BP254" s="16"/>
    </row>
    <row r="255" spans="68:68" ht="12.75" x14ac:dyDescent="0.2">
      <c r="BP255" s="16"/>
    </row>
    <row r="256" spans="68:68" ht="12.75" x14ac:dyDescent="0.2">
      <c r="BP256" s="16"/>
    </row>
    <row r="257" spans="68:68" ht="12.75" x14ac:dyDescent="0.2">
      <c r="BP257" s="16"/>
    </row>
    <row r="258" spans="68:68" ht="12.75" x14ac:dyDescent="0.2">
      <c r="BP258" s="16"/>
    </row>
    <row r="259" spans="68:68" ht="12.75" x14ac:dyDescent="0.2">
      <c r="BP259" s="16"/>
    </row>
    <row r="260" spans="68:68" ht="12.75" x14ac:dyDescent="0.2">
      <c r="BP260" s="16"/>
    </row>
    <row r="261" spans="68:68" ht="12.75" x14ac:dyDescent="0.2">
      <c r="BP261" s="16"/>
    </row>
    <row r="262" spans="68:68" ht="12.75" x14ac:dyDescent="0.2">
      <c r="BP262" s="16"/>
    </row>
    <row r="263" spans="68:68" ht="12.75" x14ac:dyDescent="0.2">
      <c r="BP263" s="16"/>
    </row>
    <row r="264" spans="68:68" ht="12.75" x14ac:dyDescent="0.2">
      <c r="BP264" s="16"/>
    </row>
    <row r="265" spans="68:68" ht="12.75" x14ac:dyDescent="0.2">
      <c r="BP265" s="16"/>
    </row>
    <row r="266" spans="68:68" ht="12.75" x14ac:dyDescent="0.2">
      <c r="BP266" s="16"/>
    </row>
    <row r="267" spans="68:68" ht="12.75" x14ac:dyDescent="0.2">
      <c r="BP267" s="16"/>
    </row>
    <row r="268" spans="68:68" ht="12.75" x14ac:dyDescent="0.2">
      <c r="BP268" s="16"/>
    </row>
    <row r="269" spans="68:68" ht="12.75" x14ac:dyDescent="0.2">
      <c r="BP269" s="16"/>
    </row>
    <row r="270" spans="68:68" ht="12.75" x14ac:dyDescent="0.2">
      <c r="BP270" s="16"/>
    </row>
    <row r="271" spans="68:68" ht="12.75" x14ac:dyDescent="0.2">
      <c r="BP271" s="16"/>
    </row>
    <row r="272" spans="68:68" ht="12.75" x14ac:dyDescent="0.2">
      <c r="BP272" s="16"/>
    </row>
    <row r="273" spans="68:68" ht="12.75" x14ac:dyDescent="0.2">
      <c r="BP273" s="16"/>
    </row>
    <row r="274" spans="68:68" ht="12.75" x14ac:dyDescent="0.2">
      <c r="BP274" s="16"/>
    </row>
    <row r="275" spans="68:68" ht="12.75" x14ac:dyDescent="0.2">
      <c r="BP275" s="16"/>
    </row>
    <row r="276" spans="68:68" ht="12.75" x14ac:dyDescent="0.2">
      <c r="BP276" s="16"/>
    </row>
    <row r="277" spans="68:68" ht="12.75" x14ac:dyDescent="0.2">
      <c r="BP277" s="16"/>
    </row>
    <row r="278" spans="68:68" ht="12.75" x14ac:dyDescent="0.2">
      <c r="BP278" s="16"/>
    </row>
    <row r="279" spans="68:68" ht="12.75" x14ac:dyDescent="0.2">
      <c r="BP279" s="16"/>
    </row>
    <row r="280" spans="68:68" ht="12.75" x14ac:dyDescent="0.2">
      <c r="BP280" s="16"/>
    </row>
    <row r="281" spans="68:68" ht="12.75" x14ac:dyDescent="0.2">
      <c r="BP281" s="16"/>
    </row>
    <row r="282" spans="68:68" ht="12.75" x14ac:dyDescent="0.2">
      <c r="BP282" s="16"/>
    </row>
    <row r="283" spans="68:68" ht="12.75" x14ac:dyDescent="0.2">
      <c r="BP283" s="16"/>
    </row>
    <row r="284" spans="68:68" ht="12.75" x14ac:dyDescent="0.2">
      <c r="BP284" s="16"/>
    </row>
    <row r="285" spans="68:68" ht="12.75" x14ac:dyDescent="0.2">
      <c r="BP285" s="16"/>
    </row>
    <row r="286" spans="68:68" ht="12.75" x14ac:dyDescent="0.2">
      <c r="BP286" s="16"/>
    </row>
    <row r="287" spans="68:68" ht="12.75" x14ac:dyDescent="0.2">
      <c r="BP287" s="16"/>
    </row>
    <row r="288" spans="68:68" ht="12.75" x14ac:dyDescent="0.2">
      <c r="BP288" s="16"/>
    </row>
    <row r="289" spans="68:68" ht="12.75" x14ac:dyDescent="0.2">
      <c r="BP289" s="16"/>
    </row>
    <row r="290" spans="68:68" ht="12.75" x14ac:dyDescent="0.2">
      <c r="BP290" s="16"/>
    </row>
    <row r="291" spans="68:68" ht="12.75" x14ac:dyDescent="0.2">
      <c r="BP291" s="16"/>
    </row>
    <row r="292" spans="68:68" ht="12.75" x14ac:dyDescent="0.2">
      <c r="BP292" s="16"/>
    </row>
    <row r="293" spans="68:68" ht="12.75" x14ac:dyDescent="0.2">
      <c r="BP293" s="16"/>
    </row>
    <row r="294" spans="68:68" ht="12.75" x14ac:dyDescent="0.2">
      <c r="BP294" s="16"/>
    </row>
    <row r="295" spans="68:68" ht="12.75" x14ac:dyDescent="0.2">
      <c r="BP295" s="16"/>
    </row>
    <row r="296" spans="68:68" ht="12.75" x14ac:dyDescent="0.2">
      <c r="BP296" s="16"/>
    </row>
    <row r="297" spans="68:68" ht="12.75" x14ac:dyDescent="0.2">
      <c r="BP297" s="16"/>
    </row>
    <row r="298" spans="68:68" ht="12.75" x14ac:dyDescent="0.2">
      <c r="BP298" s="16"/>
    </row>
    <row r="299" spans="68:68" ht="12.75" x14ac:dyDescent="0.2">
      <c r="BP299" s="16"/>
    </row>
    <row r="300" spans="68:68" ht="12.75" x14ac:dyDescent="0.2">
      <c r="BP300" s="16"/>
    </row>
    <row r="301" spans="68:68" ht="12.75" x14ac:dyDescent="0.2">
      <c r="BP301" s="16"/>
    </row>
    <row r="302" spans="68:68" ht="12.75" x14ac:dyDescent="0.2">
      <c r="BP302" s="16"/>
    </row>
    <row r="303" spans="68:68" ht="12.75" x14ac:dyDescent="0.2">
      <c r="BP303" s="16"/>
    </row>
    <row r="304" spans="68:68" ht="12.75" x14ac:dyDescent="0.2">
      <c r="BP304" s="16"/>
    </row>
    <row r="305" spans="68:68" ht="12.75" x14ac:dyDescent="0.2">
      <c r="BP305" s="16"/>
    </row>
    <row r="306" spans="68:68" ht="12.75" x14ac:dyDescent="0.2">
      <c r="BP306" s="16"/>
    </row>
    <row r="307" spans="68:68" ht="12.75" x14ac:dyDescent="0.2">
      <c r="BP307" s="16"/>
    </row>
    <row r="308" spans="68:68" ht="12.75" x14ac:dyDescent="0.2">
      <c r="BP308" s="16"/>
    </row>
    <row r="309" spans="68:68" ht="12.75" x14ac:dyDescent="0.2">
      <c r="BP309" s="16"/>
    </row>
    <row r="310" spans="68:68" ht="12.75" x14ac:dyDescent="0.2">
      <c r="BP310" s="16"/>
    </row>
    <row r="311" spans="68:68" ht="12.75" x14ac:dyDescent="0.2">
      <c r="BP311" s="16"/>
    </row>
    <row r="312" spans="68:68" ht="12.75" x14ac:dyDescent="0.2">
      <c r="BP312" s="16"/>
    </row>
    <row r="313" spans="68:68" ht="12.75" x14ac:dyDescent="0.2">
      <c r="BP313" s="16"/>
    </row>
    <row r="314" spans="68:68" ht="12.75" x14ac:dyDescent="0.2">
      <c r="BP314" s="16"/>
    </row>
    <row r="315" spans="68:68" ht="12.75" x14ac:dyDescent="0.2">
      <c r="BP315" s="16"/>
    </row>
    <row r="316" spans="68:68" ht="12.75" x14ac:dyDescent="0.2">
      <c r="BP316" s="16"/>
    </row>
    <row r="317" spans="68:68" ht="12.75" x14ac:dyDescent="0.2">
      <c r="BP317" s="16"/>
    </row>
    <row r="318" spans="68:68" ht="12.75" x14ac:dyDescent="0.2">
      <c r="BP318" s="16"/>
    </row>
    <row r="319" spans="68:68" ht="12.75" x14ac:dyDescent="0.2">
      <c r="BP319" s="16"/>
    </row>
    <row r="320" spans="68:68" ht="12.75" x14ac:dyDescent="0.2">
      <c r="BP320" s="16"/>
    </row>
    <row r="321" spans="68:68" ht="12.75" x14ac:dyDescent="0.2">
      <c r="BP321" s="16"/>
    </row>
    <row r="322" spans="68:68" ht="12.75" x14ac:dyDescent="0.2">
      <c r="BP322" s="16"/>
    </row>
    <row r="323" spans="68:68" ht="12.75" x14ac:dyDescent="0.2">
      <c r="BP323" s="16"/>
    </row>
    <row r="324" spans="68:68" ht="12.75" x14ac:dyDescent="0.2">
      <c r="BP324" s="16"/>
    </row>
    <row r="325" spans="68:68" ht="12.75" x14ac:dyDescent="0.2">
      <c r="BP325" s="16"/>
    </row>
    <row r="326" spans="68:68" ht="12.75" x14ac:dyDescent="0.2">
      <c r="BP326" s="16"/>
    </row>
    <row r="327" spans="68:68" ht="12.75" x14ac:dyDescent="0.2">
      <c r="BP327" s="16"/>
    </row>
    <row r="328" spans="68:68" ht="12.75" x14ac:dyDescent="0.2">
      <c r="BP328" s="16"/>
    </row>
    <row r="329" spans="68:68" ht="12.75" x14ac:dyDescent="0.2">
      <c r="BP329" s="16"/>
    </row>
    <row r="330" spans="68:68" ht="12.75" x14ac:dyDescent="0.2">
      <c r="BP330" s="16"/>
    </row>
    <row r="331" spans="68:68" ht="12.75" x14ac:dyDescent="0.2">
      <c r="BP331" s="16"/>
    </row>
    <row r="332" spans="68:68" ht="12.75" x14ac:dyDescent="0.2">
      <c r="BP332" s="16"/>
    </row>
    <row r="333" spans="68:68" ht="12.75" x14ac:dyDescent="0.2">
      <c r="BP333" s="16"/>
    </row>
    <row r="334" spans="68:68" ht="12.75" x14ac:dyDescent="0.2">
      <c r="BP334" s="16"/>
    </row>
    <row r="335" spans="68:68" ht="12.75" x14ac:dyDescent="0.2">
      <c r="BP335" s="16"/>
    </row>
    <row r="336" spans="68:68" ht="12.75" x14ac:dyDescent="0.2">
      <c r="BP336" s="16"/>
    </row>
    <row r="337" spans="68:68" ht="12.75" x14ac:dyDescent="0.2">
      <c r="BP337" s="16"/>
    </row>
    <row r="338" spans="68:68" ht="12.75" x14ac:dyDescent="0.2">
      <c r="BP338" s="16"/>
    </row>
    <row r="339" spans="68:68" ht="12.75" x14ac:dyDescent="0.2">
      <c r="BP339" s="16"/>
    </row>
    <row r="340" spans="68:68" ht="12.75" x14ac:dyDescent="0.2">
      <c r="BP340" s="16"/>
    </row>
    <row r="341" spans="68:68" ht="12.75" x14ac:dyDescent="0.2">
      <c r="BP341" s="16"/>
    </row>
    <row r="342" spans="68:68" ht="12.75" x14ac:dyDescent="0.2">
      <c r="BP342" s="16"/>
    </row>
    <row r="343" spans="68:68" ht="12.75" x14ac:dyDescent="0.2">
      <c r="BP343" s="16"/>
    </row>
    <row r="344" spans="68:68" ht="12.75" x14ac:dyDescent="0.2">
      <c r="BP344" s="16"/>
    </row>
    <row r="345" spans="68:68" ht="12.75" x14ac:dyDescent="0.2">
      <c r="BP345" s="16"/>
    </row>
    <row r="346" spans="68:68" ht="12.75" x14ac:dyDescent="0.2">
      <c r="BP346" s="16"/>
    </row>
    <row r="347" spans="68:68" ht="12.75" x14ac:dyDescent="0.2">
      <c r="BP347" s="16"/>
    </row>
    <row r="348" spans="68:68" ht="12.75" x14ac:dyDescent="0.2">
      <c r="BP348" s="16"/>
    </row>
    <row r="349" spans="68:68" ht="12.75" x14ac:dyDescent="0.2">
      <c r="BP349" s="16"/>
    </row>
    <row r="350" spans="68:68" ht="12.75" x14ac:dyDescent="0.2">
      <c r="BP350" s="16"/>
    </row>
    <row r="351" spans="68:68" ht="12.75" x14ac:dyDescent="0.2">
      <c r="BP351" s="16"/>
    </row>
    <row r="352" spans="68:68" ht="12.75" x14ac:dyDescent="0.2">
      <c r="BP352" s="16"/>
    </row>
    <row r="353" spans="68:68" ht="12.75" x14ac:dyDescent="0.2">
      <c r="BP353" s="16"/>
    </row>
    <row r="354" spans="68:68" ht="12.75" x14ac:dyDescent="0.2">
      <c r="BP354" s="16"/>
    </row>
    <row r="355" spans="68:68" ht="12.75" x14ac:dyDescent="0.2">
      <c r="BP355" s="16"/>
    </row>
    <row r="356" spans="68:68" ht="12.75" x14ac:dyDescent="0.2">
      <c r="BP356" s="16"/>
    </row>
    <row r="357" spans="68:68" ht="12.75" x14ac:dyDescent="0.2">
      <c r="BP357" s="16"/>
    </row>
    <row r="358" spans="68:68" ht="12.75" x14ac:dyDescent="0.2">
      <c r="BP358" s="16"/>
    </row>
    <row r="359" spans="68:68" ht="12.75" x14ac:dyDescent="0.2">
      <c r="BP359" s="16"/>
    </row>
    <row r="360" spans="68:68" ht="12.75" x14ac:dyDescent="0.2">
      <c r="BP360" s="16"/>
    </row>
    <row r="361" spans="68:68" ht="12.75" x14ac:dyDescent="0.2">
      <c r="BP361" s="16"/>
    </row>
    <row r="362" spans="68:68" ht="12.75" x14ac:dyDescent="0.2">
      <c r="BP362" s="16"/>
    </row>
    <row r="363" spans="68:68" ht="12.75" x14ac:dyDescent="0.2">
      <c r="BP363" s="16"/>
    </row>
    <row r="364" spans="68:68" ht="12.75" x14ac:dyDescent="0.2">
      <c r="BP364" s="16"/>
    </row>
    <row r="365" spans="68:68" ht="12.75" x14ac:dyDescent="0.2">
      <c r="BP365" s="16"/>
    </row>
    <row r="366" spans="68:68" ht="12.75" x14ac:dyDescent="0.2">
      <c r="BP366" s="16"/>
    </row>
    <row r="367" spans="68:68" ht="12.75" x14ac:dyDescent="0.2">
      <c r="BP367" s="16"/>
    </row>
    <row r="368" spans="68:68" ht="12.75" x14ac:dyDescent="0.2">
      <c r="BP368" s="16"/>
    </row>
    <row r="369" spans="68:68" ht="12.75" x14ac:dyDescent="0.2">
      <c r="BP369" s="16"/>
    </row>
    <row r="370" spans="68:68" ht="12.75" x14ac:dyDescent="0.2">
      <c r="BP370" s="16"/>
    </row>
    <row r="371" spans="68:68" ht="12.75" x14ac:dyDescent="0.2">
      <c r="BP371" s="16"/>
    </row>
    <row r="372" spans="68:68" ht="12.75" x14ac:dyDescent="0.2">
      <c r="BP372" s="16"/>
    </row>
    <row r="373" spans="68:68" ht="12.75" x14ac:dyDescent="0.2">
      <c r="BP373" s="16"/>
    </row>
    <row r="374" spans="68:68" ht="12.75" x14ac:dyDescent="0.2">
      <c r="BP374" s="16"/>
    </row>
    <row r="375" spans="68:68" ht="12.75" x14ac:dyDescent="0.2">
      <c r="BP375" s="16"/>
    </row>
    <row r="376" spans="68:68" ht="12.75" x14ac:dyDescent="0.2">
      <c r="BP376" s="16"/>
    </row>
    <row r="377" spans="68:68" ht="12.75" x14ac:dyDescent="0.2">
      <c r="BP377" s="16"/>
    </row>
    <row r="378" spans="68:68" ht="12.75" x14ac:dyDescent="0.2">
      <c r="BP378" s="16"/>
    </row>
    <row r="379" spans="68:68" ht="12.75" x14ac:dyDescent="0.2">
      <c r="BP379" s="16"/>
    </row>
    <row r="380" spans="68:68" ht="12.75" x14ac:dyDescent="0.2">
      <c r="BP380" s="16"/>
    </row>
    <row r="381" spans="68:68" ht="12.75" x14ac:dyDescent="0.2">
      <c r="BP381" s="16"/>
    </row>
    <row r="382" spans="68:68" ht="12.75" x14ac:dyDescent="0.2">
      <c r="BP382" s="16"/>
    </row>
    <row r="383" spans="68:68" ht="12.75" x14ac:dyDescent="0.2">
      <c r="BP383" s="16"/>
    </row>
    <row r="384" spans="68:68" ht="12.75" x14ac:dyDescent="0.2">
      <c r="BP384" s="16"/>
    </row>
    <row r="385" spans="68:68" ht="12.75" x14ac:dyDescent="0.2">
      <c r="BP385" s="16"/>
    </row>
    <row r="386" spans="68:68" ht="12.75" x14ac:dyDescent="0.2">
      <c r="BP386" s="16"/>
    </row>
    <row r="387" spans="68:68" ht="12.75" x14ac:dyDescent="0.2">
      <c r="BP387" s="16"/>
    </row>
    <row r="388" spans="68:68" ht="12.75" x14ac:dyDescent="0.2">
      <c r="BP388" s="16"/>
    </row>
    <row r="389" spans="68:68" ht="12.75" x14ac:dyDescent="0.2">
      <c r="BP389" s="16"/>
    </row>
    <row r="390" spans="68:68" ht="12.75" x14ac:dyDescent="0.2">
      <c r="BP390" s="16"/>
    </row>
    <row r="391" spans="68:68" ht="12.75" x14ac:dyDescent="0.2">
      <c r="BP391" s="16"/>
    </row>
    <row r="392" spans="68:68" ht="12.75" x14ac:dyDescent="0.2">
      <c r="BP392" s="16"/>
    </row>
    <row r="393" spans="68:68" ht="12.75" x14ac:dyDescent="0.2">
      <c r="BP393" s="16"/>
    </row>
    <row r="394" spans="68:68" ht="12.75" x14ac:dyDescent="0.2">
      <c r="BP394" s="16"/>
    </row>
    <row r="395" spans="68:68" ht="12.75" x14ac:dyDescent="0.2">
      <c r="BP395" s="16"/>
    </row>
    <row r="396" spans="68:68" ht="12.75" x14ac:dyDescent="0.2">
      <c r="BP396" s="16"/>
    </row>
    <row r="397" spans="68:68" ht="12.75" x14ac:dyDescent="0.2">
      <c r="BP397" s="16"/>
    </row>
    <row r="398" spans="68:68" ht="12.75" x14ac:dyDescent="0.2">
      <c r="BP398" s="16"/>
    </row>
    <row r="399" spans="68:68" ht="12.75" x14ac:dyDescent="0.2">
      <c r="BP399" s="16"/>
    </row>
    <row r="400" spans="68:68" ht="12.75" x14ac:dyDescent="0.2">
      <c r="BP400" s="16"/>
    </row>
    <row r="401" spans="68:68" ht="12.75" x14ac:dyDescent="0.2">
      <c r="BP401" s="16"/>
    </row>
    <row r="402" spans="68:68" ht="12.75" x14ac:dyDescent="0.2">
      <c r="BP402" s="16"/>
    </row>
    <row r="403" spans="68:68" ht="12.75" x14ac:dyDescent="0.2">
      <c r="BP403" s="16"/>
    </row>
    <row r="404" spans="68:68" ht="12.75" x14ac:dyDescent="0.2">
      <c r="BP404" s="16"/>
    </row>
    <row r="405" spans="68:68" ht="12.75" x14ac:dyDescent="0.2">
      <c r="BP405" s="16"/>
    </row>
    <row r="406" spans="68:68" ht="12.75" x14ac:dyDescent="0.2">
      <c r="BP406" s="16"/>
    </row>
    <row r="407" spans="68:68" ht="12.75" x14ac:dyDescent="0.2">
      <c r="BP407" s="16"/>
    </row>
    <row r="408" spans="68:68" ht="12.75" x14ac:dyDescent="0.2">
      <c r="BP408" s="16"/>
    </row>
    <row r="409" spans="68:68" ht="12.75" x14ac:dyDescent="0.2">
      <c r="BP409" s="16"/>
    </row>
    <row r="410" spans="68:68" ht="12.75" x14ac:dyDescent="0.2">
      <c r="BP410" s="16"/>
    </row>
    <row r="411" spans="68:68" ht="12.75" x14ac:dyDescent="0.2">
      <c r="BP411" s="16"/>
    </row>
    <row r="412" spans="68:68" ht="12.75" x14ac:dyDescent="0.2">
      <c r="BP412" s="16"/>
    </row>
    <row r="413" spans="68:68" ht="12.75" x14ac:dyDescent="0.2">
      <c r="BP413" s="16"/>
    </row>
    <row r="414" spans="68:68" ht="12.75" x14ac:dyDescent="0.2">
      <c r="BP414" s="16"/>
    </row>
    <row r="415" spans="68:68" ht="12.75" x14ac:dyDescent="0.2">
      <c r="BP415" s="16"/>
    </row>
    <row r="416" spans="68:68" ht="12.75" x14ac:dyDescent="0.2">
      <c r="BP416" s="16"/>
    </row>
    <row r="417" spans="68:68" ht="12.75" x14ac:dyDescent="0.2">
      <c r="BP417" s="16"/>
    </row>
    <row r="418" spans="68:68" ht="12.75" x14ac:dyDescent="0.2">
      <c r="BP418" s="16"/>
    </row>
    <row r="419" spans="68:68" ht="12.75" x14ac:dyDescent="0.2">
      <c r="BP419" s="16"/>
    </row>
    <row r="420" spans="68:68" ht="12.75" x14ac:dyDescent="0.2">
      <c r="BP420" s="16"/>
    </row>
    <row r="421" spans="68:68" ht="12.75" x14ac:dyDescent="0.2">
      <c r="BP421" s="16"/>
    </row>
    <row r="422" spans="68:68" ht="12.75" x14ac:dyDescent="0.2">
      <c r="BP422" s="16"/>
    </row>
    <row r="423" spans="68:68" ht="12.75" x14ac:dyDescent="0.2">
      <c r="BP423" s="16"/>
    </row>
    <row r="424" spans="68:68" ht="12.75" x14ac:dyDescent="0.2">
      <c r="BP424" s="16"/>
    </row>
    <row r="425" spans="68:68" ht="12.75" x14ac:dyDescent="0.2">
      <c r="BP425" s="16"/>
    </row>
    <row r="426" spans="68:68" ht="12.75" x14ac:dyDescent="0.2">
      <c r="BP426" s="16"/>
    </row>
    <row r="427" spans="68:68" ht="12.75" x14ac:dyDescent="0.2">
      <c r="BP427" s="16"/>
    </row>
    <row r="428" spans="68:68" ht="12.75" x14ac:dyDescent="0.2">
      <c r="BP428" s="16"/>
    </row>
    <row r="429" spans="68:68" ht="12.75" x14ac:dyDescent="0.2">
      <c r="BP429" s="16"/>
    </row>
    <row r="430" spans="68:68" ht="12.75" x14ac:dyDescent="0.2">
      <c r="BP430" s="16"/>
    </row>
    <row r="431" spans="68:68" ht="12.75" x14ac:dyDescent="0.2">
      <c r="BP431" s="16"/>
    </row>
    <row r="432" spans="68:68" ht="12.75" x14ac:dyDescent="0.2">
      <c r="BP432" s="16"/>
    </row>
    <row r="433" spans="68:68" ht="12.75" x14ac:dyDescent="0.2">
      <c r="BP433" s="16"/>
    </row>
    <row r="434" spans="68:68" ht="12.75" x14ac:dyDescent="0.2">
      <c r="BP434" s="16"/>
    </row>
    <row r="435" spans="68:68" ht="12.75" x14ac:dyDescent="0.2">
      <c r="BP435" s="16"/>
    </row>
    <row r="436" spans="68:68" ht="12.75" x14ac:dyDescent="0.2">
      <c r="BP436" s="16"/>
    </row>
    <row r="437" spans="68:68" ht="12.75" x14ac:dyDescent="0.2">
      <c r="BP437" s="16"/>
    </row>
    <row r="438" spans="68:68" ht="12.75" x14ac:dyDescent="0.2">
      <c r="BP438" s="16"/>
    </row>
    <row r="439" spans="68:68" ht="12.75" x14ac:dyDescent="0.2">
      <c r="BP439" s="16"/>
    </row>
    <row r="440" spans="68:68" ht="12.75" x14ac:dyDescent="0.2">
      <c r="BP440" s="16"/>
    </row>
    <row r="441" spans="68:68" ht="12.75" x14ac:dyDescent="0.2">
      <c r="BP441" s="16"/>
    </row>
    <row r="442" spans="68:68" ht="12.75" x14ac:dyDescent="0.2">
      <c r="BP442" s="16"/>
    </row>
    <row r="443" spans="68:68" ht="12.75" x14ac:dyDescent="0.2">
      <c r="BP443" s="16"/>
    </row>
    <row r="444" spans="68:68" ht="12.75" x14ac:dyDescent="0.2">
      <c r="BP444" s="16"/>
    </row>
    <row r="445" spans="68:68" ht="12.75" x14ac:dyDescent="0.2">
      <c r="BP445" s="16"/>
    </row>
    <row r="446" spans="68:68" ht="12.75" x14ac:dyDescent="0.2">
      <c r="BP446" s="16"/>
    </row>
    <row r="447" spans="68:68" ht="12.75" x14ac:dyDescent="0.2">
      <c r="BP447" s="16"/>
    </row>
    <row r="448" spans="68:68" ht="12.75" x14ac:dyDescent="0.2">
      <c r="BP448" s="16"/>
    </row>
    <row r="449" spans="68:68" ht="12.75" x14ac:dyDescent="0.2">
      <c r="BP449" s="16"/>
    </row>
    <row r="450" spans="68:68" ht="12.75" x14ac:dyDescent="0.2">
      <c r="BP450" s="16"/>
    </row>
    <row r="451" spans="68:68" ht="12.75" x14ac:dyDescent="0.2">
      <c r="BP451" s="16"/>
    </row>
    <row r="452" spans="68:68" ht="12.75" x14ac:dyDescent="0.2">
      <c r="BP452" s="16"/>
    </row>
    <row r="453" spans="68:68" ht="12.75" x14ac:dyDescent="0.2">
      <c r="BP453" s="16"/>
    </row>
    <row r="454" spans="68:68" ht="12.75" x14ac:dyDescent="0.2">
      <c r="BP454" s="16"/>
    </row>
    <row r="455" spans="68:68" ht="12.75" x14ac:dyDescent="0.2">
      <c r="BP455" s="16"/>
    </row>
    <row r="456" spans="68:68" ht="12.75" x14ac:dyDescent="0.2">
      <c r="BP456" s="16"/>
    </row>
    <row r="457" spans="68:68" ht="12.75" x14ac:dyDescent="0.2">
      <c r="BP457" s="16"/>
    </row>
    <row r="458" spans="68:68" ht="12.75" x14ac:dyDescent="0.2">
      <c r="BP458" s="16"/>
    </row>
    <row r="459" spans="68:68" ht="12.75" x14ac:dyDescent="0.2">
      <c r="BP459" s="16"/>
    </row>
    <row r="460" spans="68:68" ht="12.75" x14ac:dyDescent="0.2">
      <c r="BP460" s="16"/>
    </row>
    <row r="461" spans="68:68" ht="12.75" x14ac:dyDescent="0.2">
      <c r="BP461" s="16"/>
    </row>
    <row r="462" spans="68:68" ht="12.75" x14ac:dyDescent="0.2">
      <c r="BP462" s="16"/>
    </row>
    <row r="463" spans="68:68" ht="12.75" x14ac:dyDescent="0.2">
      <c r="BP463" s="16"/>
    </row>
    <row r="464" spans="68:68" ht="12.75" x14ac:dyDescent="0.2">
      <c r="BP464" s="16"/>
    </row>
    <row r="465" spans="68:68" ht="12.75" x14ac:dyDescent="0.2">
      <c r="BP465" s="16"/>
    </row>
    <row r="466" spans="68:68" ht="12.75" x14ac:dyDescent="0.2">
      <c r="BP466" s="16"/>
    </row>
    <row r="467" spans="68:68" ht="12.75" x14ac:dyDescent="0.2">
      <c r="BP467" s="16"/>
    </row>
    <row r="468" spans="68:68" ht="12.75" x14ac:dyDescent="0.2">
      <c r="BP468" s="16"/>
    </row>
    <row r="469" spans="68:68" ht="12.75" x14ac:dyDescent="0.2">
      <c r="BP469" s="16"/>
    </row>
    <row r="470" spans="68:68" ht="12.75" x14ac:dyDescent="0.2">
      <c r="BP470" s="16"/>
    </row>
    <row r="471" spans="68:68" ht="12.75" x14ac:dyDescent="0.2">
      <c r="BP471" s="16"/>
    </row>
    <row r="472" spans="68:68" ht="12.75" x14ac:dyDescent="0.2">
      <c r="BP472" s="16"/>
    </row>
    <row r="473" spans="68:68" ht="12.75" x14ac:dyDescent="0.2">
      <c r="BP473" s="16"/>
    </row>
    <row r="474" spans="68:68" ht="12.75" x14ac:dyDescent="0.2">
      <c r="BP474" s="16"/>
    </row>
    <row r="475" spans="68:68" ht="12.75" x14ac:dyDescent="0.2">
      <c r="BP475" s="16"/>
    </row>
    <row r="476" spans="68:68" ht="12.75" x14ac:dyDescent="0.2">
      <c r="BP476" s="16"/>
    </row>
    <row r="477" spans="68:68" ht="12.75" x14ac:dyDescent="0.2">
      <c r="BP477" s="16"/>
    </row>
    <row r="478" spans="68:68" ht="12.75" x14ac:dyDescent="0.2">
      <c r="BP478" s="16"/>
    </row>
    <row r="479" spans="68:68" ht="12.75" x14ac:dyDescent="0.2">
      <c r="BP479" s="16"/>
    </row>
    <row r="480" spans="68:68" ht="12.75" x14ac:dyDescent="0.2">
      <c r="BP480" s="16"/>
    </row>
    <row r="481" spans="68:68" ht="12.75" x14ac:dyDescent="0.2">
      <c r="BP481" s="16"/>
    </row>
    <row r="482" spans="68:68" ht="12.75" x14ac:dyDescent="0.2">
      <c r="BP482" s="16"/>
    </row>
    <row r="483" spans="68:68" ht="12.75" x14ac:dyDescent="0.2">
      <c r="BP483" s="16"/>
    </row>
    <row r="484" spans="68:68" ht="12.75" x14ac:dyDescent="0.2">
      <c r="BP484" s="16"/>
    </row>
    <row r="485" spans="68:68" ht="12.75" x14ac:dyDescent="0.2">
      <c r="BP485" s="16"/>
    </row>
    <row r="486" spans="68:68" ht="12.75" x14ac:dyDescent="0.2">
      <c r="BP486" s="16"/>
    </row>
    <row r="487" spans="68:68" ht="12.75" x14ac:dyDescent="0.2">
      <c r="BP487" s="16"/>
    </row>
    <row r="488" spans="68:68" ht="12.75" x14ac:dyDescent="0.2">
      <c r="BP488" s="16"/>
    </row>
    <row r="489" spans="68:68" ht="12.75" x14ac:dyDescent="0.2">
      <c r="BP489" s="16"/>
    </row>
    <row r="490" spans="68:68" ht="12.75" x14ac:dyDescent="0.2">
      <c r="BP490" s="16"/>
    </row>
    <row r="491" spans="68:68" ht="12.75" x14ac:dyDescent="0.2">
      <c r="BP491" s="16"/>
    </row>
    <row r="492" spans="68:68" ht="12.75" x14ac:dyDescent="0.2">
      <c r="BP492" s="16"/>
    </row>
    <row r="493" spans="68:68" ht="12.75" x14ac:dyDescent="0.2">
      <c r="BP493" s="16"/>
    </row>
    <row r="494" spans="68:68" ht="12.75" x14ac:dyDescent="0.2">
      <c r="BP494" s="16"/>
    </row>
    <row r="495" spans="68:68" ht="12.75" x14ac:dyDescent="0.2">
      <c r="BP495" s="16"/>
    </row>
    <row r="496" spans="68:68" ht="12.75" x14ac:dyDescent="0.2">
      <c r="BP496" s="16"/>
    </row>
    <row r="497" spans="68:68" ht="12.75" x14ac:dyDescent="0.2">
      <c r="BP497" s="16"/>
    </row>
    <row r="498" spans="68:68" ht="12.75" x14ac:dyDescent="0.2">
      <c r="BP498" s="16"/>
    </row>
    <row r="499" spans="68:68" ht="12.75" x14ac:dyDescent="0.2">
      <c r="BP499" s="16"/>
    </row>
    <row r="500" spans="68:68" ht="12.75" x14ac:dyDescent="0.2">
      <c r="BP500" s="16"/>
    </row>
    <row r="501" spans="68:68" ht="12.75" x14ac:dyDescent="0.2">
      <c r="BP501" s="16"/>
    </row>
    <row r="502" spans="68:68" ht="12.75" x14ac:dyDescent="0.2">
      <c r="BP502" s="16"/>
    </row>
    <row r="503" spans="68:68" ht="12.75" x14ac:dyDescent="0.2">
      <c r="BP503" s="16"/>
    </row>
    <row r="504" spans="68:68" ht="12.75" x14ac:dyDescent="0.2">
      <c r="BP504" s="16"/>
    </row>
    <row r="505" spans="68:68" ht="12.75" x14ac:dyDescent="0.2">
      <c r="BP505" s="16"/>
    </row>
    <row r="506" spans="68:68" ht="12.75" x14ac:dyDescent="0.2">
      <c r="BP506" s="16"/>
    </row>
    <row r="507" spans="68:68" ht="12.75" x14ac:dyDescent="0.2">
      <c r="BP507" s="16"/>
    </row>
    <row r="508" spans="68:68" ht="12.75" x14ac:dyDescent="0.2">
      <c r="BP508" s="16"/>
    </row>
    <row r="509" spans="68:68" ht="12.75" x14ac:dyDescent="0.2">
      <c r="BP509" s="16"/>
    </row>
    <row r="510" spans="68:68" ht="12.75" x14ac:dyDescent="0.2">
      <c r="BP510" s="16"/>
    </row>
    <row r="511" spans="68:68" ht="12.75" x14ac:dyDescent="0.2">
      <c r="BP511" s="16"/>
    </row>
    <row r="512" spans="68:68" ht="12.75" x14ac:dyDescent="0.2">
      <c r="BP512" s="16"/>
    </row>
    <row r="513" spans="68:68" ht="12.75" x14ac:dyDescent="0.2">
      <c r="BP513" s="16"/>
    </row>
    <row r="514" spans="68:68" ht="12.75" x14ac:dyDescent="0.2">
      <c r="BP514" s="16"/>
    </row>
    <row r="515" spans="68:68" ht="12.75" x14ac:dyDescent="0.2">
      <c r="BP515" s="16"/>
    </row>
    <row r="516" spans="68:68" ht="12.75" x14ac:dyDescent="0.2">
      <c r="BP516" s="16"/>
    </row>
    <row r="517" spans="68:68" ht="12.75" x14ac:dyDescent="0.2">
      <c r="BP517" s="16"/>
    </row>
    <row r="518" spans="68:68" ht="12.75" x14ac:dyDescent="0.2">
      <c r="BP518" s="16"/>
    </row>
    <row r="519" spans="68:68" ht="12.75" x14ac:dyDescent="0.2">
      <c r="BP519" s="16"/>
    </row>
    <row r="520" spans="68:68" ht="12.75" x14ac:dyDescent="0.2">
      <c r="BP520" s="16"/>
    </row>
    <row r="521" spans="68:68" ht="12.75" x14ac:dyDescent="0.2">
      <c r="BP521" s="16"/>
    </row>
    <row r="522" spans="68:68" ht="12.75" x14ac:dyDescent="0.2">
      <c r="BP522" s="16"/>
    </row>
    <row r="523" spans="68:68" ht="12.75" x14ac:dyDescent="0.2">
      <c r="BP523" s="16"/>
    </row>
    <row r="524" spans="68:68" ht="12.75" x14ac:dyDescent="0.2">
      <c r="BP524" s="16"/>
    </row>
    <row r="525" spans="68:68" ht="12.75" x14ac:dyDescent="0.2">
      <c r="BP525" s="16"/>
    </row>
    <row r="526" spans="68:68" ht="12.75" x14ac:dyDescent="0.2">
      <c r="BP526" s="16"/>
    </row>
    <row r="527" spans="68:68" ht="12.75" x14ac:dyDescent="0.2">
      <c r="BP527" s="16"/>
    </row>
    <row r="528" spans="68:68" ht="12.75" x14ac:dyDescent="0.2">
      <c r="BP528" s="16"/>
    </row>
    <row r="529" spans="68:68" ht="12.75" x14ac:dyDescent="0.2">
      <c r="BP529" s="16"/>
    </row>
    <row r="530" spans="68:68" ht="12.75" x14ac:dyDescent="0.2">
      <c r="BP530" s="16"/>
    </row>
    <row r="531" spans="68:68" ht="12.75" x14ac:dyDescent="0.2">
      <c r="BP531" s="16"/>
    </row>
    <row r="532" spans="68:68" ht="12.75" x14ac:dyDescent="0.2">
      <c r="BP532" s="16"/>
    </row>
    <row r="533" spans="68:68" ht="12.75" x14ac:dyDescent="0.2">
      <c r="BP533" s="16"/>
    </row>
    <row r="534" spans="68:68" ht="12.75" x14ac:dyDescent="0.2">
      <c r="BP534" s="16"/>
    </row>
    <row r="535" spans="68:68" ht="12.75" x14ac:dyDescent="0.2">
      <c r="BP535" s="16"/>
    </row>
    <row r="536" spans="68:68" ht="12.75" x14ac:dyDescent="0.2">
      <c r="BP536" s="16"/>
    </row>
    <row r="537" spans="68:68" ht="12.75" x14ac:dyDescent="0.2">
      <c r="BP537" s="16"/>
    </row>
    <row r="538" spans="68:68" ht="12.75" x14ac:dyDescent="0.2">
      <c r="BP538" s="16"/>
    </row>
    <row r="539" spans="68:68" ht="12.75" x14ac:dyDescent="0.2">
      <c r="BP539" s="16"/>
    </row>
    <row r="540" spans="68:68" ht="12.75" x14ac:dyDescent="0.2">
      <c r="BP540" s="16"/>
    </row>
    <row r="541" spans="68:68" ht="12.75" x14ac:dyDescent="0.2">
      <c r="BP541" s="16"/>
    </row>
    <row r="542" spans="68:68" ht="12.75" x14ac:dyDescent="0.2">
      <c r="BP542" s="16"/>
    </row>
    <row r="543" spans="68:68" ht="12.75" x14ac:dyDescent="0.2">
      <c r="BP543" s="16"/>
    </row>
    <row r="544" spans="68:68" ht="12.75" x14ac:dyDescent="0.2">
      <c r="BP544" s="16"/>
    </row>
    <row r="545" spans="68:68" ht="12.75" x14ac:dyDescent="0.2">
      <c r="BP545" s="16"/>
    </row>
    <row r="546" spans="68:68" ht="12.75" x14ac:dyDescent="0.2">
      <c r="BP546" s="16"/>
    </row>
    <row r="547" spans="68:68" ht="12.75" x14ac:dyDescent="0.2">
      <c r="BP547" s="16"/>
    </row>
    <row r="548" spans="68:68" ht="12.75" x14ac:dyDescent="0.2">
      <c r="BP548" s="16"/>
    </row>
    <row r="549" spans="68:68" ht="12.75" x14ac:dyDescent="0.2">
      <c r="BP549" s="16"/>
    </row>
    <row r="550" spans="68:68" ht="12.75" x14ac:dyDescent="0.2">
      <c r="BP550" s="16"/>
    </row>
    <row r="551" spans="68:68" ht="12.75" x14ac:dyDescent="0.2">
      <c r="BP551" s="16"/>
    </row>
    <row r="552" spans="68:68" ht="12.75" x14ac:dyDescent="0.2">
      <c r="BP552" s="16"/>
    </row>
    <row r="553" spans="68:68" ht="12.75" x14ac:dyDescent="0.2">
      <c r="BP553" s="16"/>
    </row>
    <row r="554" spans="68:68" ht="12.75" x14ac:dyDescent="0.2">
      <c r="BP554" s="16"/>
    </row>
    <row r="555" spans="68:68" ht="12.75" x14ac:dyDescent="0.2">
      <c r="BP555" s="16"/>
    </row>
    <row r="556" spans="68:68" ht="12.75" x14ac:dyDescent="0.2">
      <c r="BP556" s="16"/>
    </row>
    <row r="557" spans="68:68" ht="12.75" x14ac:dyDescent="0.2">
      <c r="BP557" s="16"/>
    </row>
    <row r="558" spans="68:68" ht="12.75" x14ac:dyDescent="0.2">
      <c r="BP558" s="16"/>
    </row>
    <row r="559" spans="68:68" ht="12.75" x14ac:dyDescent="0.2">
      <c r="BP559" s="16"/>
    </row>
    <row r="560" spans="68:68" ht="12.75" x14ac:dyDescent="0.2">
      <c r="BP560" s="16"/>
    </row>
    <row r="561" spans="68:68" ht="12.75" x14ac:dyDescent="0.2">
      <c r="BP561" s="16"/>
    </row>
    <row r="562" spans="68:68" ht="12.75" x14ac:dyDescent="0.2">
      <c r="BP562" s="16"/>
    </row>
    <row r="563" spans="68:68" ht="12.75" x14ac:dyDescent="0.2">
      <c r="BP563" s="16"/>
    </row>
    <row r="564" spans="68:68" ht="12.75" x14ac:dyDescent="0.2">
      <c r="BP564" s="16"/>
    </row>
    <row r="565" spans="68:68" ht="12.75" x14ac:dyDescent="0.2">
      <c r="BP565" s="16"/>
    </row>
    <row r="566" spans="68:68" ht="12.75" x14ac:dyDescent="0.2">
      <c r="BP566" s="16"/>
    </row>
    <row r="567" spans="68:68" ht="12.75" x14ac:dyDescent="0.2">
      <c r="BP567" s="16"/>
    </row>
    <row r="568" spans="68:68" ht="12.75" x14ac:dyDescent="0.2">
      <c r="BP568" s="16"/>
    </row>
    <row r="569" spans="68:68" ht="12.75" x14ac:dyDescent="0.2">
      <c r="BP569" s="16"/>
    </row>
    <row r="570" spans="68:68" ht="12.75" x14ac:dyDescent="0.2">
      <c r="BP570" s="16"/>
    </row>
    <row r="571" spans="68:68" ht="12.75" x14ac:dyDescent="0.2">
      <c r="BP571" s="16"/>
    </row>
    <row r="572" spans="68:68" ht="12.75" x14ac:dyDescent="0.2">
      <c r="BP572" s="16"/>
    </row>
    <row r="573" spans="68:68" ht="12.75" x14ac:dyDescent="0.2">
      <c r="BP573" s="16"/>
    </row>
    <row r="574" spans="68:68" ht="12.75" x14ac:dyDescent="0.2">
      <c r="BP574" s="16"/>
    </row>
    <row r="575" spans="68:68" ht="12.75" x14ac:dyDescent="0.2">
      <c r="BP575" s="16"/>
    </row>
    <row r="576" spans="68:68" ht="12.75" x14ac:dyDescent="0.2">
      <c r="BP576" s="16"/>
    </row>
    <row r="577" spans="68:68" ht="12.75" x14ac:dyDescent="0.2">
      <c r="BP577" s="16"/>
    </row>
    <row r="578" spans="68:68" ht="12.75" x14ac:dyDescent="0.2">
      <c r="BP578" s="16"/>
    </row>
    <row r="579" spans="68:68" ht="12.75" x14ac:dyDescent="0.2">
      <c r="BP579" s="16"/>
    </row>
    <row r="580" spans="68:68" ht="12.75" x14ac:dyDescent="0.2">
      <c r="BP580" s="16"/>
    </row>
    <row r="581" spans="68:68" ht="12.75" x14ac:dyDescent="0.2">
      <c r="BP581" s="16"/>
    </row>
    <row r="582" spans="68:68" ht="12.75" x14ac:dyDescent="0.2">
      <c r="BP582" s="16"/>
    </row>
    <row r="583" spans="68:68" ht="12.75" x14ac:dyDescent="0.2">
      <c r="BP583" s="16"/>
    </row>
    <row r="584" spans="68:68" ht="12.75" x14ac:dyDescent="0.2">
      <c r="BP584" s="16"/>
    </row>
    <row r="585" spans="68:68" ht="12.75" x14ac:dyDescent="0.2">
      <c r="BP585" s="16"/>
    </row>
    <row r="586" spans="68:68" ht="12.75" x14ac:dyDescent="0.2">
      <c r="BP586" s="16"/>
    </row>
    <row r="587" spans="68:68" ht="12.75" x14ac:dyDescent="0.2">
      <c r="BP587" s="16"/>
    </row>
    <row r="588" spans="68:68" ht="12.75" x14ac:dyDescent="0.2">
      <c r="BP588" s="16"/>
    </row>
    <row r="589" spans="68:68" ht="12.75" x14ac:dyDescent="0.2">
      <c r="BP589" s="16"/>
    </row>
    <row r="590" spans="68:68" ht="12.75" x14ac:dyDescent="0.2">
      <c r="BP590" s="16"/>
    </row>
    <row r="591" spans="68:68" ht="12.75" x14ac:dyDescent="0.2">
      <c r="BP591" s="16"/>
    </row>
    <row r="592" spans="68:68" ht="12.75" x14ac:dyDescent="0.2">
      <c r="BP592" s="16"/>
    </row>
    <row r="593" spans="68:68" ht="12.75" x14ac:dyDescent="0.2">
      <c r="BP593" s="16"/>
    </row>
    <row r="594" spans="68:68" ht="12.75" x14ac:dyDescent="0.2">
      <c r="BP594" s="16"/>
    </row>
    <row r="595" spans="68:68" ht="12.75" x14ac:dyDescent="0.2">
      <c r="BP595" s="16"/>
    </row>
    <row r="596" spans="68:68" ht="12.75" x14ac:dyDescent="0.2">
      <c r="BP596" s="16"/>
    </row>
    <row r="597" spans="68:68" ht="12.75" x14ac:dyDescent="0.2">
      <c r="BP597" s="16"/>
    </row>
    <row r="598" spans="68:68" ht="12.75" x14ac:dyDescent="0.2">
      <c r="BP598" s="16"/>
    </row>
    <row r="599" spans="68:68" ht="12.75" x14ac:dyDescent="0.2">
      <c r="BP599" s="16"/>
    </row>
    <row r="600" spans="68:68" ht="12.75" x14ac:dyDescent="0.2">
      <c r="BP600" s="16"/>
    </row>
    <row r="601" spans="68:68" ht="12.75" x14ac:dyDescent="0.2">
      <c r="BP601" s="16"/>
    </row>
    <row r="602" spans="68:68" ht="12.75" x14ac:dyDescent="0.2">
      <c r="BP602" s="16"/>
    </row>
    <row r="603" spans="68:68" ht="12.75" x14ac:dyDescent="0.2">
      <c r="BP603" s="16"/>
    </row>
    <row r="604" spans="68:68" ht="12.75" x14ac:dyDescent="0.2">
      <c r="BP604" s="16"/>
    </row>
    <row r="605" spans="68:68" ht="12.75" x14ac:dyDescent="0.2">
      <c r="BP605" s="16"/>
    </row>
    <row r="606" spans="68:68" ht="12.75" x14ac:dyDescent="0.2">
      <c r="BP606" s="16"/>
    </row>
    <row r="607" spans="68:68" ht="12.75" x14ac:dyDescent="0.2">
      <c r="BP607" s="16"/>
    </row>
    <row r="608" spans="68:68" ht="12.75" x14ac:dyDescent="0.2">
      <c r="BP608" s="16"/>
    </row>
    <row r="609" spans="68:68" ht="12.75" x14ac:dyDescent="0.2">
      <c r="BP609" s="16"/>
    </row>
    <row r="610" spans="68:68" ht="12.75" x14ac:dyDescent="0.2">
      <c r="BP610" s="16"/>
    </row>
    <row r="611" spans="68:68" ht="12.75" x14ac:dyDescent="0.2">
      <c r="BP611" s="16"/>
    </row>
    <row r="612" spans="68:68" ht="12.75" x14ac:dyDescent="0.2">
      <c r="BP612" s="16"/>
    </row>
    <row r="613" spans="68:68" ht="12.75" x14ac:dyDescent="0.2">
      <c r="BP613" s="16"/>
    </row>
    <row r="614" spans="68:68" ht="12.75" x14ac:dyDescent="0.2">
      <c r="BP614" s="16"/>
    </row>
    <row r="615" spans="68:68" ht="12.75" x14ac:dyDescent="0.2">
      <c r="BP615" s="16"/>
    </row>
    <row r="616" spans="68:68" ht="12.75" x14ac:dyDescent="0.2">
      <c r="BP616" s="16"/>
    </row>
    <row r="617" spans="68:68" ht="12.75" x14ac:dyDescent="0.2">
      <c r="BP617" s="16"/>
    </row>
    <row r="618" spans="68:68" ht="12.75" x14ac:dyDescent="0.2">
      <c r="BP618" s="16"/>
    </row>
    <row r="619" spans="68:68" ht="12.75" x14ac:dyDescent="0.2">
      <c r="BP619" s="16"/>
    </row>
    <row r="620" spans="68:68" ht="12.75" x14ac:dyDescent="0.2">
      <c r="BP620" s="16"/>
    </row>
    <row r="621" spans="68:68" ht="12.75" x14ac:dyDescent="0.2">
      <c r="BP621" s="16"/>
    </row>
    <row r="622" spans="68:68" ht="12.75" x14ac:dyDescent="0.2">
      <c r="BP622" s="16"/>
    </row>
    <row r="623" spans="68:68" ht="12.75" x14ac:dyDescent="0.2">
      <c r="BP623" s="16"/>
    </row>
    <row r="624" spans="68:68" ht="12.75" x14ac:dyDescent="0.2">
      <c r="BP624" s="16"/>
    </row>
    <row r="625" spans="68:68" ht="12.75" x14ac:dyDescent="0.2">
      <c r="BP625" s="16"/>
    </row>
    <row r="626" spans="68:68" ht="12.75" x14ac:dyDescent="0.2">
      <c r="BP626" s="16"/>
    </row>
    <row r="627" spans="68:68" ht="12.75" x14ac:dyDescent="0.2">
      <c r="BP627" s="16"/>
    </row>
    <row r="628" spans="68:68" ht="12.75" x14ac:dyDescent="0.2">
      <c r="BP628" s="16"/>
    </row>
    <row r="629" spans="68:68" ht="12.75" x14ac:dyDescent="0.2">
      <c r="BP629" s="16"/>
    </row>
    <row r="630" spans="68:68" ht="12.75" x14ac:dyDescent="0.2">
      <c r="BP630" s="16"/>
    </row>
    <row r="631" spans="68:68" ht="12.75" x14ac:dyDescent="0.2">
      <c r="BP631" s="16"/>
    </row>
    <row r="632" spans="68:68" ht="12.75" x14ac:dyDescent="0.2">
      <c r="BP632" s="16"/>
    </row>
    <row r="633" spans="68:68" ht="12.75" x14ac:dyDescent="0.2">
      <c r="BP633" s="16"/>
    </row>
    <row r="634" spans="68:68" ht="12.75" x14ac:dyDescent="0.2">
      <c r="BP634" s="16"/>
    </row>
    <row r="635" spans="68:68" ht="12.75" x14ac:dyDescent="0.2">
      <c r="BP635" s="16"/>
    </row>
    <row r="636" spans="68:68" ht="12.75" x14ac:dyDescent="0.2">
      <c r="BP636" s="16"/>
    </row>
    <row r="637" spans="68:68" ht="12.75" x14ac:dyDescent="0.2">
      <c r="BP637" s="16"/>
    </row>
    <row r="638" spans="68:68" ht="12.75" x14ac:dyDescent="0.2">
      <c r="BP638" s="16"/>
    </row>
    <row r="639" spans="68:68" ht="12.75" x14ac:dyDescent="0.2">
      <c r="BP639" s="16"/>
    </row>
    <row r="640" spans="68:68" ht="12.75" x14ac:dyDescent="0.2">
      <c r="BP640" s="16"/>
    </row>
    <row r="641" spans="68:68" ht="12.75" x14ac:dyDescent="0.2">
      <c r="BP641" s="16"/>
    </row>
    <row r="642" spans="68:68" ht="12.75" x14ac:dyDescent="0.2">
      <c r="BP642" s="16"/>
    </row>
    <row r="643" spans="68:68" ht="12.75" x14ac:dyDescent="0.2">
      <c r="BP643" s="16"/>
    </row>
    <row r="644" spans="68:68" ht="12.75" x14ac:dyDescent="0.2">
      <c r="BP644" s="16"/>
    </row>
    <row r="645" spans="68:68" ht="12.75" x14ac:dyDescent="0.2">
      <c r="BP645" s="16"/>
    </row>
    <row r="646" spans="68:68" ht="12.75" x14ac:dyDescent="0.2">
      <c r="BP646" s="16"/>
    </row>
    <row r="647" spans="68:68" ht="12.75" x14ac:dyDescent="0.2">
      <c r="BP647" s="16"/>
    </row>
    <row r="648" spans="68:68" ht="12.75" x14ac:dyDescent="0.2">
      <c r="BP648" s="16"/>
    </row>
    <row r="649" spans="68:68" ht="12.75" x14ac:dyDescent="0.2">
      <c r="BP649" s="16"/>
    </row>
    <row r="650" spans="68:68" ht="12.75" x14ac:dyDescent="0.2">
      <c r="BP650" s="16"/>
    </row>
    <row r="651" spans="68:68" ht="12.75" x14ac:dyDescent="0.2">
      <c r="BP651" s="16"/>
    </row>
    <row r="652" spans="68:68" ht="12.75" x14ac:dyDescent="0.2">
      <c r="BP652" s="16"/>
    </row>
    <row r="653" spans="68:68" ht="12.75" x14ac:dyDescent="0.2">
      <c r="BP653" s="16"/>
    </row>
    <row r="654" spans="68:68" ht="12.75" x14ac:dyDescent="0.2">
      <c r="BP654" s="16"/>
    </row>
    <row r="655" spans="68:68" ht="12.75" x14ac:dyDescent="0.2">
      <c r="BP655" s="16"/>
    </row>
    <row r="656" spans="68:68" ht="12.75" x14ac:dyDescent="0.2">
      <c r="BP656" s="16"/>
    </row>
    <row r="657" spans="68:68" ht="12.75" x14ac:dyDescent="0.2">
      <c r="BP657" s="16"/>
    </row>
    <row r="658" spans="68:68" ht="12.75" x14ac:dyDescent="0.2">
      <c r="BP658" s="16"/>
    </row>
    <row r="659" spans="68:68" ht="12.75" x14ac:dyDescent="0.2">
      <c r="BP659" s="16"/>
    </row>
    <row r="660" spans="68:68" ht="12.75" x14ac:dyDescent="0.2">
      <c r="BP660" s="16"/>
    </row>
    <row r="661" spans="68:68" ht="12.75" x14ac:dyDescent="0.2">
      <c r="BP661" s="16"/>
    </row>
    <row r="662" spans="68:68" ht="12.75" x14ac:dyDescent="0.2">
      <c r="BP662" s="16"/>
    </row>
    <row r="663" spans="68:68" ht="12.75" x14ac:dyDescent="0.2">
      <c r="BP663" s="16"/>
    </row>
    <row r="664" spans="68:68" ht="12.75" x14ac:dyDescent="0.2">
      <c r="BP664" s="16"/>
    </row>
    <row r="665" spans="68:68" ht="12.75" x14ac:dyDescent="0.2">
      <c r="BP665" s="16"/>
    </row>
    <row r="666" spans="68:68" ht="12.75" x14ac:dyDescent="0.2">
      <c r="BP666" s="16"/>
    </row>
    <row r="667" spans="68:68" ht="12.75" x14ac:dyDescent="0.2">
      <c r="BP667" s="16"/>
    </row>
    <row r="668" spans="68:68" ht="12.75" x14ac:dyDescent="0.2">
      <c r="BP668" s="16"/>
    </row>
    <row r="669" spans="68:68" ht="12.75" x14ac:dyDescent="0.2">
      <c r="BP669" s="16"/>
    </row>
    <row r="670" spans="68:68" ht="12.75" x14ac:dyDescent="0.2">
      <c r="BP670" s="16"/>
    </row>
    <row r="671" spans="68:68" ht="12.75" x14ac:dyDescent="0.2">
      <c r="BP671" s="16"/>
    </row>
    <row r="672" spans="68:68" ht="12.75" x14ac:dyDescent="0.2">
      <c r="BP672" s="16"/>
    </row>
    <row r="673" spans="68:68" ht="12.75" x14ac:dyDescent="0.2">
      <c r="BP673" s="16"/>
    </row>
    <row r="674" spans="68:68" ht="12.75" x14ac:dyDescent="0.2">
      <c r="BP674" s="16"/>
    </row>
    <row r="675" spans="68:68" ht="12.75" x14ac:dyDescent="0.2">
      <c r="BP675" s="16"/>
    </row>
    <row r="676" spans="68:68" ht="12.75" x14ac:dyDescent="0.2">
      <c r="BP676" s="16"/>
    </row>
    <row r="677" spans="68:68" ht="12.75" x14ac:dyDescent="0.2">
      <c r="BP677" s="16"/>
    </row>
    <row r="678" spans="68:68" ht="12.75" x14ac:dyDescent="0.2">
      <c r="BP678" s="16"/>
    </row>
    <row r="679" spans="68:68" ht="12.75" x14ac:dyDescent="0.2">
      <c r="BP679" s="16"/>
    </row>
    <row r="680" spans="68:68" ht="12.75" x14ac:dyDescent="0.2">
      <c r="BP680" s="16"/>
    </row>
    <row r="681" spans="68:68" ht="12.75" x14ac:dyDescent="0.2">
      <c r="BP681" s="16"/>
    </row>
    <row r="682" spans="68:68" ht="12.75" x14ac:dyDescent="0.2">
      <c r="BP682" s="16"/>
    </row>
    <row r="683" spans="68:68" ht="12.75" x14ac:dyDescent="0.2">
      <c r="BP683" s="16"/>
    </row>
    <row r="684" spans="68:68" ht="12.75" x14ac:dyDescent="0.2">
      <c r="BP684" s="16"/>
    </row>
    <row r="685" spans="68:68" ht="12.75" x14ac:dyDescent="0.2">
      <c r="BP685" s="16"/>
    </row>
    <row r="686" spans="68:68" ht="12.75" x14ac:dyDescent="0.2">
      <c r="BP686" s="16"/>
    </row>
    <row r="687" spans="68:68" ht="12.75" x14ac:dyDescent="0.2">
      <c r="BP687" s="16"/>
    </row>
    <row r="688" spans="68:68" ht="12.75" x14ac:dyDescent="0.2">
      <c r="BP688" s="16"/>
    </row>
    <row r="689" spans="68:68" ht="12.75" x14ac:dyDescent="0.2">
      <c r="BP689" s="16"/>
    </row>
    <row r="690" spans="68:68" ht="12.75" x14ac:dyDescent="0.2">
      <c r="BP690" s="16"/>
    </row>
    <row r="691" spans="68:68" ht="12.75" x14ac:dyDescent="0.2">
      <c r="BP691" s="16"/>
    </row>
    <row r="692" spans="68:68" ht="12.75" x14ac:dyDescent="0.2">
      <c r="BP692" s="16"/>
    </row>
    <row r="693" spans="68:68" ht="12.75" x14ac:dyDescent="0.2">
      <c r="BP693" s="16"/>
    </row>
    <row r="694" spans="68:68" ht="12.75" x14ac:dyDescent="0.2">
      <c r="BP694" s="16"/>
    </row>
    <row r="695" spans="68:68" ht="12.75" x14ac:dyDescent="0.2">
      <c r="BP695" s="16"/>
    </row>
    <row r="696" spans="68:68" ht="12.75" x14ac:dyDescent="0.2">
      <c r="BP696" s="16"/>
    </row>
    <row r="697" spans="68:68" ht="12.75" x14ac:dyDescent="0.2">
      <c r="BP697" s="16"/>
    </row>
    <row r="698" spans="68:68" ht="12.75" x14ac:dyDescent="0.2">
      <c r="BP698" s="16"/>
    </row>
    <row r="699" spans="68:68" ht="12.75" x14ac:dyDescent="0.2">
      <c r="BP699" s="16"/>
    </row>
    <row r="700" spans="68:68" ht="12.75" x14ac:dyDescent="0.2">
      <c r="BP700" s="16"/>
    </row>
    <row r="701" spans="68:68" ht="12.75" x14ac:dyDescent="0.2">
      <c r="BP701" s="16"/>
    </row>
    <row r="702" spans="68:68" ht="12.75" x14ac:dyDescent="0.2">
      <c r="BP702" s="16"/>
    </row>
    <row r="703" spans="68:68" ht="12.75" x14ac:dyDescent="0.2">
      <c r="BP703" s="16"/>
    </row>
    <row r="704" spans="68:68" ht="12.75" x14ac:dyDescent="0.2">
      <c r="BP704" s="16"/>
    </row>
    <row r="705" spans="68:68" ht="12.75" x14ac:dyDescent="0.2">
      <c r="BP705" s="16"/>
    </row>
    <row r="706" spans="68:68" ht="12.75" x14ac:dyDescent="0.2">
      <c r="BP706" s="16"/>
    </row>
    <row r="707" spans="68:68" ht="12.75" x14ac:dyDescent="0.2">
      <c r="BP707" s="16"/>
    </row>
    <row r="708" spans="68:68" ht="12.75" x14ac:dyDescent="0.2">
      <c r="BP708" s="16"/>
    </row>
    <row r="709" spans="68:68" ht="12.75" x14ac:dyDescent="0.2">
      <c r="BP709" s="16"/>
    </row>
    <row r="710" spans="68:68" ht="12.75" x14ac:dyDescent="0.2">
      <c r="BP710" s="16"/>
    </row>
    <row r="711" spans="68:68" ht="12.75" x14ac:dyDescent="0.2">
      <c r="BP711" s="16"/>
    </row>
    <row r="712" spans="68:68" ht="12.75" x14ac:dyDescent="0.2">
      <c r="BP712" s="16"/>
    </row>
    <row r="713" spans="68:68" ht="12.75" x14ac:dyDescent="0.2">
      <c r="BP713" s="16"/>
    </row>
    <row r="714" spans="68:68" ht="12.75" x14ac:dyDescent="0.2">
      <c r="BP714" s="16"/>
    </row>
    <row r="715" spans="68:68" ht="12.75" x14ac:dyDescent="0.2">
      <c r="BP715" s="16"/>
    </row>
    <row r="716" spans="68:68" ht="12.75" x14ac:dyDescent="0.2">
      <c r="BP716" s="16"/>
    </row>
    <row r="717" spans="68:68" ht="12.75" x14ac:dyDescent="0.2">
      <c r="BP717" s="16"/>
    </row>
    <row r="718" spans="68:68" ht="12.75" x14ac:dyDescent="0.2">
      <c r="BP718" s="16"/>
    </row>
    <row r="719" spans="68:68" ht="12.75" x14ac:dyDescent="0.2">
      <c r="BP719" s="16"/>
    </row>
    <row r="720" spans="68:68" ht="12.75" x14ac:dyDescent="0.2">
      <c r="BP720" s="16"/>
    </row>
    <row r="721" spans="68:68" ht="12.75" x14ac:dyDescent="0.2">
      <c r="BP721" s="16"/>
    </row>
    <row r="722" spans="68:68" ht="12.75" x14ac:dyDescent="0.2">
      <c r="BP722" s="16"/>
    </row>
    <row r="723" spans="68:68" ht="12.75" x14ac:dyDescent="0.2">
      <c r="BP723" s="16"/>
    </row>
    <row r="724" spans="68:68" ht="12.75" x14ac:dyDescent="0.2">
      <c r="BP724" s="16"/>
    </row>
    <row r="725" spans="68:68" ht="12.75" x14ac:dyDescent="0.2">
      <c r="BP725" s="16"/>
    </row>
    <row r="726" spans="68:68" ht="12.75" x14ac:dyDescent="0.2">
      <c r="BP726" s="16"/>
    </row>
    <row r="727" spans="68:68" ht="12.75" x14ac:dyDescent="0.2">
      <c r="BP727" s="16"/>
    </row>
    <row r="728" spans="68:68" ht="12.75" x14ac:dyDescent="0.2">
      <c r="BP728" s="16"/>
    </row>
    <row r="729" spans="68:68" ht="12.75" x14ac:dyDescent="0.2">
      <c r="BP729" s="16"/>
    </row>
    <row r="730" spans="68:68" ht="12.75" x14ac:dyDescent="0.2">
      <c r="BP730" s="16"/>
    </row>
    <row r="731" spans="68:68" ht="12.75" x14ac:dyDescent="0.2">
      <c r="BP731" s="16"/>
    </row>
    <row r="732" spans="68:68" ht="12.75" x14ac:dyDescent="0.2">
      <c r="BP732" s="16"/>
    </row>
    <row r="733" spans="68:68" ht="12.75" x14ac:dyDescent="0.2">
      <c r="BP733" s="16"/>
    </row>
    <row r="734" spans="68:68" ht="12.75" x14ac:dyDescent="0.2">
      <c r="BP734" s="16"/>
    </row>
    <row r="735" spans="68:68" ht="12.75" x14ac:dyDescent="0.2">
      <c r="BP735" s="16"/>
    </row>
    <row r="736" spans="68:68" ht="12.75" x14ac:dyDescent="0.2">
      <c r="BP736" s="16"/>
    </row>
    <row r="737" spans="68:68" ht="12.75" x14ac:dyDescent="0.2">
      <c r="BP737" s="16"/>
    </row>
    <row r="738" spans="68:68" ht="12.75" x14ac:dyDescent="0.2">
      <c r="BP738" s="16"/>
    </row>
    <row r="739" spans="68:68" ht="12.75" x14ac:dyDescent="0.2">
      <c r="BP739" s="16"/>
    </row>
    <row r="740" spans="68:68" ht="12.75" x14ac:dyDescent="0.2">
      <c r="BP740" s="16"/>
    </row>
    <row r="741" spans="68:68" ht="12.75" x14ac:dyDescent="0.2">
      <c r="BP741" s="16"/>
    </row>
    <row r="742" spans="68:68" ht="12.75" x14ac:dyDescent="0.2">
      <c r="BP742" s="16"/>
    </row>
    <row r="743" spans="68:68" ht="12.75" x14ac:dyDescent="0.2">
      <c r="BP743" s="16"/>
    </row>
    <row r="744" spans="68:68" ht="12.75" x14ac:dyDescent="0.2">
      <c r="BP744" s="16"/>
    </row>
    <row r="745" spans="68:68" ht="12.75" x14ac:dyDescent="0.2">
      <c r="BP745" s="16"/>
    </row>
    <row r="746" spans="68:68" ht="12.75" x14ac:dyDescent="0.2">
      <c r="BP746" s="16"/>
    </row>
    <row r="747" spans="68:68" ht="12.75" x14ac:dyDescent="0.2">
      <c r="BP747" s="16"/>
    </row>
    <row r="748" spans="68:68" ht="12.75" x14ac:dyDescent="0.2">
      <c r="BP748" s="16"/>
    </row>
    <row r="749" spans="68:68" ht="12.75" x14ac:dyDescent="0.2">
      <c r="BP749" s="16"/>
    </row>
    <row r="750" spans="68:68" ht="12.75" x14ac:dyDescent="0.2">
      <c r="BP750" s="16"/>
    </row>
    <row r="751" spans="68:68" ht="12.75" x14ac:dyDescent="0.2">
      <c r="BP751" s="16"/>
    </row>
    <row r="752" spans="68:68" ht="12.75" x14ac:dyDescent="0.2">
      <c r="BP752" s="16"/>
    </row>
    <row r="753" spans="68:68" ht="12.75" x14ac:dyDescent="0.2">
      <c r="BP753" s="16"/>
    </row>
    <row r="754" spans="68:68" ht="12.75" x14ac:dyDescent="0.2">
      <c r="BP754" s="16"/>
    </row>
    <row r="755" spans="68:68" ht="12.75" x14ac:dyDescent="0.2">
      <c r="BP755" s="16"/>
    </row>
    <row r="756" spans="68:68" ht="12.75" x14ac:dyDescent="0.2">
      <c r="BP756" s="16"/>
    </row>
    <row r="757" spans="68:68" ht="12.75" x14ac:dyDescent="0.2">
      <c r="BP757" s="16"/>
    </row>
    <row r="758" spans="68:68" ht="12.75" x14ac:dyDescent="0.2">
      <c r="BP758" s="16"/>
    </row>
    <row r="759" spans="68:68" ht="12.75" x14ac:dyDescent="0.2">
      <c r="BP759" s="16"/>
    </row>
    <row r="760" spans="68:68" ht="12.75" x14ac:dyDescent="0.2">
      <c r="BP760" s="16"/>
    </row>
    <row r="761" spans="68:68" ht="12.75" x14ac:dyDescent="0.2">
      <c r="BP761" s="16"/>
    </row>
    <row r="762" spans="68:68" ht="12.75" x14ac:dyDescent="0.2">
      <c r="BP762" s="16"/>
    </row>
    <row r="763" spans="68:68" ht="12.75" x14ac:dyDescent="0.2">
      <c r="BP763" s="16"/>
    </row>
    <row r="764" spans="68:68" ht="12.75" x14ac:dyDescent="0.2">
      <c r="BP764" s="16"/>
    </row>
    <row r="765" spans="68:68" ht="12.75" x14ac:dyDescent="0.2">
      <c r="BP765" s="16"/>
    </row>
    <row r="766" spans="68:68" ht="12.75" x14ac:dyDescent="0.2">
      <c r="BP766" s="16"/>
    </row>
    <row r="767" spans="68:68" ht="12.75" x14ac:dyDescent="0.2">
      <c r="BP767" s="16"/>
    </row>
    <row r="768" spans="68:68" ht="12.75" x14ac:dyDescent="0.2">
      <c r="BP768" s="16"/>
    </row>
    <row r="769" spans="68:68" ht="12.75" x14ac:dyDescent="0.2">
      <c r="BP769" s="16"/>
    </row>
    <row r="770" spans="68:68" ht="12.75" x14ac:dyDescent="0.2">
      <c r="BP770" s="16"/>
    </row>
    <row r="771" spans="68:68" ht="12.75" x14ac:dyDescent="0.2">
      <c r="BP771" s="16"/>
    </row>
    <row r="772" spans="68:68" ht="12.75" x14ac:dyDescent="0.2">
      <c r="BP772" s="16"/>
    </row>
    <row r="773" spans="68:68" ht="12.75" x14ac:dyDescent="0.2">
      <c r="BP773" s="16"/>
    </row>
    <row r="774" spans="68:68" ht="12.75" x14ac:dyDescent="0.2">
      <c r="BP774" s="16"/>
    </row>
    <row r="775" spans="68:68" ht="12.75" x14ac:dyDescent="0.2">
      <c r="BP775" s="16"/>
    </row>
    <row r="776" spans="68:68" ht="12.75" x14ac:dyDescent="0.2">
      <c r="BP776" s="16"/>
    </row>
    <row r="777" spans="68:68" ht="12.75" x14ac:dyDescent="0.2">
      <c r="BP777" s="16"/>
    </row>
    <row r="778" spans="68:68" ht="12.75" x14ac:dyDescent="0.2">
      <c r="BP778" s="16"/>
    </row>
    <row r="779" spans="68:68" ht="12.75" x14ac:dyDescent="0.2">
      <c r="BP779" s="16"/>
    </row>
    <row r="780" spans="68:68" ht="12.75" x14ac:dyDescent="0.2">
      <c r="BP780" s="16"/>
    </row>
    <row r="781" spans="68:68" ht="12.75" x14ac:dyDescent="0.2">
      <c r="BP781" s="16"/>
    </row>
    <row r="782" spans="68:68" ht="12.75" x14ac:dyDescent="0.2">
      <c r="BP782" s="16"/>
    </row>
    <row r="783" spans="68:68" ht="12.75" x14ac:dyDescent="0.2">
      <c r="BP783" s="16"/>
    </row>
    <row r="784" spans="68:68" ht="12.75" x14ac:dyDescent="0.2">
      <c r="BP784" s="16"/>
    </row>
    <row r="785" spans="68:68" ht="12.75" x14ac:dyDescent="0.2">
      <c r="BP785" s="16"/>
    </row>
    <row r="786" spans="68:68" ht="12.75" x14ac:dyDescent="0.2">
      <c r="BP786" s="16"/>
    </row>
    <row r="787" spans="68:68" ht="12.75" x14ac:dyDescent="0.2">
      <c r="BP787" s="16"/>
    </row>
    <row r="788" spans="68:68" ht="12.75" x14ac:dyDescent="0.2">
      <c r="BP788" s="16"/>
    </row>
    <row r="789" spans="68:68" ht="12.75" x14ac:dyDescent="0.2">
      <c r="BP789" s="16"/>
    </row>
    <row r="790" spans="68:68" ht="12.75" x14ac:dyDescent="0.2">
      <c r="BP790" s="16"/>
    </row>
    <row r="791" spans="68:68" ht="12.75" x14ac:dyDescent="0.2">
      <c r="BP791" s="16"/>
    </row>
    <row r="792" spans="68:68" ht="12.75" x14ac:dyDescent="0.2">
      <c r="BP792" s="16"/>
    </row>
    <row r="793" spans="68:68" ht="12.75" x14ac:dyDescent="0.2">
      <c r="BP793" s="16"/>
    </row>
    <row r="794" spans="68:68" ht="12.75" x14ac:dyDescent="0.2">
      <c r="BP794" s="16"/>
    </row>
    <row r="795" spans="68:68" ht="12.75" x14ac:dyDescent="0.2">
      <c r="BP795" s="16"/>
    </row>
    <row r="796" spans="68:68" ht="12.75" x14ac:dyDescent="0.2">
      <c r="BP796" s="16"/>
    </row>
    <row r="797" spans="68:68" ht="12.75" x14ac:dyDescent="0.2">
      <c r="BP797" s="16"/>
    </row>
    <row r="798" spans="68:68" ht="12.75" x14ac:dyDescent="0.2">
      <c r="BP798" s="16"/>
    </row>
    <row r="799" spans="68:68" ht="12.75" x14ac:dyDescent="0.2">
      <c r="BP799" s="16"/>
    </row>
    <row r="800" spans="68:68" ht="12.75" x14ac:dyDescent="0.2">
      <c r="BP800" s="16"/>
    </row>
    <row r="801" spans="68:68" ht="12.75" x14ac:dyDescent="0.2">
      <c r="BP801" s="16"/>
    </row>
    <row r="802" spans="68:68" ht="12.75" x14ac:dyDescent="0.2">
      <c r="BP802" s="16"/>
    </row>
    <row r="803" spans="68:68" ht="12.75" x14ac:dyDescent="0.2">
      <c r="BP803" s="16"/>
    </row>
    <row r="804" spans="68:68" ht="12.75" x14ac:dyDescent="0.2">
      <c r="BP804" s="16"/>
    </row>
    <row r="805" spans="68:68" ht="12.75" x14ac:dyDescent="0.2">
      <c r="BP805" s="16"/>
    </row>
    <row r="806" spans="68:68" ht="12.75" x14ac:dyDescent="0.2">
      <c r="BP806" s="16"/>
    </row>
    <row r="807" spans="68:68" ht="12.75" x14ac:dyDescent="0.2">
      <c r="BP807" s="16"/>
    </row>
    <row r="808" spans="68:68" ht="12.75" x14ac:dyDescent="0.2">
      <c r="BP808" s="16"/>
    </row>
    <row r="809" spans="68:68" ht="12.75" x14ac:dyDescent="0.2">
      <c r="BP809" s="16"/>
    </row>
    <row r="810" spans="68:68" ht="12.75" x14ac:dyDescent="0.2">
      <c r="BP810" s="16"/>
    </row>
    <row r="811" spans="68:68" ht="12.75" x14ac:dyDescent="0.2">
      <c r="BP811" s="16"/>
    </row>
    <row r="812" spans="68:68" ht="12.75" x14ac:dyDescent="0.2">
      <c r="BP812" s="16"/>
    </row>
    <row r="813" spans="68:68" ht="12.75" x14ac:dyDescent="0.2">
      <c r="BP813" s="16"/>
    </row>
    <row r="814" spans="68:68" ht="12.75" x14ac:dyDescent="0.2">
      <c r="BP814" s="16"/>
    </row>
    <row r="815" spans="68:68" ht="12.75" x14ac:dyDescent="0.2">
      <c r="BP815" s="16"/>
    </row>
    <row r="816" spans="68:68" ht="12.75" x14ac:dyDescent="0.2">
      <c r="BP816" s="16"/>
    </row>
    <row r="817" spans="68:68" ht="12.75" x14ac:dyDescent="0.2">
      <c r="BP817" s="16"/>
    </row>
    <row r="818" spans="68:68" ht="12.75" x14ac:dyDescent="0.2">
      <c r="BP818" s="16"/>
    </row>
    <row r="819" spans="68:68" ht="12.75" x14ac:dyDescent="0.2">
      <c r="BP819" s="16"/>
    </row>
    <row r="820" spans="68:68" ht="12.75" x14ac:dyDescent="0.2">
      <c r="BP820" s="16"/>
    </row>
    <row r="821" spans="68:68" ht="12.75" x14ac:dyDescent="0.2">
      <c r="BP821" s="16"/>
    </row>
    <row r="822" spans="68:68" ht="12.75" x14ac:dyDescent="0.2">
      <c r="BP822" s="16"/>
    </row>
    <row r="823" spans="68:68" ht="12.75" x14ac:dyDescent="0.2">
      <c r="BP823" s="16"/>
    </row>
    <row r="824" spans="68:68" ht="12.75" x14ac:dyDescent="0.2">
      <c r="BP824" s="16"/>
    </row>
    <row r="825" spans="68:68" ht="12.75" x14ac:dyDescent="0.2">
      <c r="BP825" s="16"/>
    </row>
    <row r="826" spans="68:68" ht="12.75" x14ac:dyDescent="0.2">
      <c r="BP826" s="16"/>
    </row>
    <row r="827" spans="68:68" ht="12.75" x14ac:dyDescent="0.2">
      <c r="BP827" s="16"/>
    </row>
    <row r="828" spans="68:68" ht="12.75" x14ac:dyDescent="0.2">
      <c r="BP828" s="16"/>
    </row>
    <row r="829" spans="68:68" ht="12.75" x14ac:dyDescent="0.2">
      <c r="BP829" s="16"/>
    </row>
    <row r="830" spans="68:68" ht="12.75" x14ac:dyDescent="0.2">
      <c r="BP830" s="16"/>
    </row>
    <row r="831" spans="68:68" ht="12.75" x14ac:dyDescent="0.2">
      <c r="BP831" s="16"/>
    </row>
    <row r="832" spans="68:68" ht="12.75" x14ac:dyDescent="0.2">
      <c r="BP832" s="16"/>
    </row>
    <row r="833" spans="68:68" ht="12.75" x14ac:dyDescent="0.2">
      <c r="BP833" s="16"/>
    </row>
    <row r="834" spans="68:68" ht="12.75" x14ac:dyDescent="0.2">
      <c r="BP834" s="16"/>
    </row>
    <row r="835" spans="68:68" ht="12.75" x14ac:dyDescent="0.2">
      <c r="BP835" s="16"/>
    </row>
    <row r="836" spans="68:68" ht="12.75" x14ac:dyDescent="0.2">
      <c r="BP836" s="16"/>
    </row>
    <row r="837" spans="68:68" ht="12.75" x14ac:dyDescent="0.2">
      <c r="BP837" s="16"/>
    </row>
    <row r="838" spans="68:68" ht="12.75" x14ac:dyDescent="0.2">
      <c r="BP838" s="16"/>
    </row>
    <row r="839" spans="68:68" ht="12.75" x14ac:dyDescent="0.2">
      <c r="BP839" s="16"/>
    </row>
    <row r="840" spans="68:68" ht="12.75" x14ac:dyDescent="0.2">
      <c r="BP840" s="16"/>
    </row>
    <row r="841" spans="68:68" ht="12.75" x14ac:dyDescent="0.2">
      <c r="BP841" s="16"/>
    </row>
    <row r="842" spans="68:68" ht="12.75" x14ac:dyDescent="0.2">
      <c r="BP842" s="16"/>
    </row>
    <row r="843" spans="68:68" ht="12.75" x14ac:dyDescent="0.2">
      <c r="BP843" s="16"/>
    </row>
    <row r="844" spans="68:68" ht="12.75" x14ac:dyDescent="0.2">
      <c r="BP844" s="16"/>
    </row>
    <row r="845" spans="68:68" ht="12.75" x14ac:dyDescent="0.2">
      <c r="BP845" s="16"/>
    </row>
    <row r="846" spans="68:68" ht="12.75" x14ac:dyDescent="0.2">
      <c r="BP846" s="16"/>
    </row>
    <row r="847" spans="68:68" ht="12.75" x14ac:dyDescent="0.2">
      <c r="BP847" s="16"/>
    </row>
    <row r="848" spans="68:68" ht="12.75" x14ac:dyDescent="0.2">
      <c r="BP848" s="16"/>
    </row>
    <row r="849" spans="68:68" ht="12.75" x14ac:dyDescent="0.2">
      <c r="BP849" s="16"/>
    </row>
    <row r="850" spans="68:68" ht="12.75" x14ac:dyDescent="0.2">
      <c r="BP850" s="16"/>
    </row>
    <row r="851" spans="68:68" ht="12.75" x14ac:dyDescent="0.2">
      <c r="BP851" s="16"/>
    </row>
    <row r="852" spans="68:68" ht="12.75" x14ac:dyDescent="0.2">
      <c r="BP852" s="16"/>
    </row>
    <row r="853" spans="68:68" ht="12.75" x14ac:dyDescent="0.2">
      <c r="BP853" s="16"/>
    </row>
    <row r="854" spans="68:68" ht="12.75" x14ac:dyDescent="0.2">
      <c r="BP854" s="16"/>
    </row>
    <row r="855" spans="68:68" ht="12.75" x14ac:dyDescent="0.2">
      <c r="BP855" s="16"/>
    </row>
    <row r="856" spans="68:68" ht="12.75" x14ac:dyDescent="0.2">
      <c r="BP856" s="16"/>
    </row>
    <row r="857" spans="68:68" ht="12.75" x14ac:dyDescent="0.2">
      <c r="BP857" s="16"/>
    </row>
    <row r="858" spans="68:68" ht="12.75" x14ac:dyDescent="0.2">
      <c r="BP858" s="16"/>
    </row>
    <row r="859" spans="68:68" ht="12.75" x14ac:dyDescent="0.2">
      <c r="BP859" s="16"/>
    </row>
    <row r="860" spans="68:68" ht="12.75" x14ac:dyDescent="0.2">
      <c r="BP860" s="16"/>
    </row>
    <row r="861" spans="68:68" ht="12.75" x14ac:dyDescent="0.2">
      <c r="BP861" s="16"/>
    </row>
    <row r="862" spans="68:68" ht="12.75" x14ac:dyDescent="0.2">
      <c r="BP862" s="16"/>
    </row>
    <row r="863" spans="68:68" ht="12.75" x14ac:dyDescent="0.2">
      <c r="BP863" s="16"/>
    </row>
    <row r="864" spans="68:68" ht="12.75" x14ac:dyDescent="0.2">
      <c r="BP864" s="16"/>
    </row>
    <row r="865" spans="68:68" ht="12.75" x14ac:dyDescent="0.2">
      <c r="BP865" s="16"/>
    </row>
    <row r="866" spans="68:68" ht="12.75" x14ac:dyDescent="0.2">
      <c r="BP866" s="16"/>
    </row>
    <row r="867" spans="68:68" ht="12.75" x14ac:dyDescent="0.2">
      <c r="BP867" s="16"/>
    </row>
    <row r="868" spans="68:68" ht="12.75" x14ac:dyDescent="0.2">
      <c r="BP868" s="16"/>
    </row>
    <row r="869" spans="68:68" ht="12.75" x14ac:dyDescent="0.2">
      <c r="BP869" s="16"/>
    </row>
    <row r="870" spans="68:68" ht="12.75" x14ac:dyDescent="0.2">
      <c r="BP870" s="16"/>
    </row>
    <row r="871" spans="68:68" ht="12.75" x14ac:dyDescent="0.2">
      <c r="BP871" s="16"/>
    </row>
    <row r="872" spans="68:68" ht="12.75" x14ac:dyDescent="0.2">
      <c r="BP872" s="16"/>
    </row>
    <row r="873" spans="68:68" ht="12.75" x14ac:dyDescent="0.2">
      <c r="BP873" s="16"/>
    </row>
    <row r="874" spans="68:68" ht="12.75" x14ac:dyDescent="0.2">
      <c r="BP874" s="16"/>
    </row>
    <row r="875" spans="68:68" ht="12.75" x14ac:dyDescent="0.2">
      <c r="BP875" s="16"/>
    </row>
    <row r="876" spans="68:68" ht="12.75" x14ac:dyDescent="0.2">
      <c r="BP876" s="16"/>
    </row>
    <row r="877" spans="68:68" ht="12.75" x14ac:dyDescent="0.2">
      <c r="BP877" s="16"/>
    </row>
    <row r="878" spans="68:68" ht="12.75" x14ac:dyDescent="0.2">
      <c r="BP878" s="16"/>
    </row>
    <row r="879" spans="68:68" ht="12.75" x14ac:dyDescent="0.2">
      <c r="BP879" s="16"/>
    </row>
    <row r="880" spans="68:68" ht="12.75" x14ac:dyDescent="0.2">
      <c r="BP880" s="16"/>
    </row>
    <row r="881" spans="68:68" ht="12.75" x14ac:dyDescent="0.2">
      <c r="BP881" s="16"/>
    </row>
    <row r="882" spans="68:68" ht="12.75" x14ac:dyDescent="0.2">
      <c r="BP882" s="16"/>
    </row>
    <row r="883" spans="68:68" ht="12.75" x14ac:dyDescent="0.2">
      <c r="BP883" s="16"/>
    </row>
    <row r="884" spans="68:68" ht="12.75" x14ac:dyDescent="0.2">
      <c r="BP884" s="16"/>
    </row>
    <row r="885" spans="68:68" ht="12.75" x14ac:dyDescent="0.2">
      <c r="BP885" s="16"/>
    </row>
    <row r="886" spans="68:68" ht="12.75" x14ac:dyDescent="0.2">
      <c r="BP886" s="16"/>
    </row>
    <row r="887" spans="68:68" ht="12.75" x14ac:dyDescent="0.2">
      <c r="BP887" s="16"/>
    </row>
    <row r="888" spans="68:68" ht="12.75" x14ac:dyDescent="0.2">
      <c r="BP888" s="16"/>
    </row>
    <row r="889" spans="68:68" ht="12.75" x14ac:dyDescent="0.2">
      <c r="BP889" s="16"/>
    </row>
    <row r="890" spans="68:68" ht="12.75" x14ac:dyDescent="0.2">
      <c r="BP890" s="16"/>
    </row>
    <row r="891" spans="68:68" ht="12.75" x14ac:dyDescent="0.2">
      <c r="BP891" s="16"/>
    </row>
    <row r="892" spans="68:68" ht="12.75" x14ac:dyDescent="0.2">
      <c r="BP892" s="16"/>
    </row>
    <row r="893" spans="68:68" ht="12.75" x14ac:dyDescent="0.2">
      <c r="BP893" s="16"/>
    </row>
    <row r="894" spans="68:68" ht="12.75" x14ac:dyDescent="0.2">
      <c r="BP894" s="16"/>
    </row>
    <row r="895" spans="68:68" ht="12.75" x14ac:dyDescent="0.2">
      <c r="BP895" s="16"/>
    </row>
    <row r="896" spans="68:68" ht="12.75" x14ac:dyDescent="0.2">
      <c r="BP896" s="16"/>
    </row>
    <row r="897" spans="68:68" ht="12.75" x14ac:dyDescent="0.2">
      <c r="BP897" s="16"/>
    </row>
    <row r="898" spans="68:68" ht="12.75" x14ac:dyDescent="0.2">
      <c r="BP898" s="16"/>
    </row>
    <row r="899" spans="68:68" ht="12.75" x14ac:dyDescent="0.2">
      <c r="BP899" s="16"/>
    </row>
    <row r="900" spans="68:68" ht="12.75" x14ac:dyDescent="0.2">
      <c r="BP900" s="16"/>
    </row>
    <row r="901" spans="68:68" ht="12.75" x14ac:dyDescent="0.2">
      <c r="BP901" s="16"/>
    </row>
    <row r="902" spans="68:68" ht="12.75" x14ac:dyDescent="0.2">
      <c r="BP902" s="16"/>
    </row>
    <row r="903" spans="68:68" ht="12.75" x14ac:dyDescent="0.2">
      <c r="BP903" s="16"/>
    </row>
    <row r="904" spans="68:68" ht="12.75" x14ac:dyDescent="0.2">
      <c r="BP904" s="16"/>
    </row>
    <row r="905" spans="68:68" ht="12.75" x14ac:dyDescent="0.2">
      <c r="BP905" s="16"/>
    </row>
    <row r="906" spans="68:68" ht="12.75" x14ac:dyDescent="0.2">
      <c r="BP906" s="16"/>
    </row>
    <row r="907" spans="68:68" ht="12.75" x14ac:dyDescent="0.2">
      <c r="BP907" s="16"/>
    </row>
    <row r="908" spans="68:68" ht="12.75" x14ac:dyDescent="0.2">
      <c r="BP908" s="16"/>
    </row>
    <row r="909" spans="68:68" ht="12.75" x14ac:dyDescent="0.2">
      <c r="BP909" s="16"/>
    </row>
    <row r="910" spans="68:68" ht="12.75" x14ac:dyDescent="0.2">
      <c r="BP910" s="16"/>
    </row>
    <row r="911" spans="68:68" ht="12.75" x14ac:dyDescent="0.2">
      <c r="BP911" s="16"/>
    </row>
    <row r="912" spans="68:68" ht="12.75" x14ac:dyDescent="0.2">
      <c r="BP912" s="16"/>
    </row>
    <row r="913" spans="68:68" ht="12.75" x14ac:dyDescent="0.2">
      <c r="BP913" s="16"/>
    </row>
    <row r="914" spans="68:68" ht="12.75" x14ac:dyDescent="0.2">
      <c r="BP914" s="16"/>
    </row>
    <row r="915" spans="68:68" ht="12.75" x14ac:dyDescent="0.2">
      <c r="BP915" s="16"/>
    </row>
    <row r="916" spans="68:68" ht="12.75" x14ac:dyDescent="0.2">
      <c r="BP916" s="16"/>
    </row>
    <row r="917" spans="68:68" ht="12.75" x14ac:dyDescent="0.2">
      <c r="BP917" s="16"/>
    </row>
    <row r="918" spans="68:68" ht="12.75" x14ac:dyDescent="0.2">
      <c r="BP918" s="16"/>
    </row>
    <row r="919" spans="68:68" ht="12.75" x14ac:dyDescent="0.2">
      <c r="BP919" s="16"/>
    </row>
    <row r="920" spans="68:68" ht="12.75" x14ac:dyDescent="0.2">
      <c r="BP920" s="16"/>
    </row>
    <row r="921" spans="68:68" ht="12.75" x14ac:dyDescent="0.2">
      <c r="BP921" s="16"/>
    </row>
    <row r="922" spans="68:68" ht="12.75" x14ac:dyDescent="0.2">
      <c r="BP922" s="16"/>
    </row>
    <row r="923" spans="68:68" ht="12.75" x14ac:dyDescent="0.2">
      <c r="BP923" s="16"/>
    </row>
    <row r="924" spans="68:68" ht="12.75" x14ac:dyDescent="0.2">
      <c r="BP924" s="16"/>
    </row>
    <row r="925" spans="68:68" ht="12.75" x14ac:dyDescent="0.2">
      <c r="BP925" s="16"/>
    </row>
    <row r="926" spans="68:68" ht="12.75" x14ac:dyDescent="0.2">
      <c r="BP926" s="16"/>
    </row>
    <row r="927" spans="68:68" ht="12.75" x14ac:dyDescent="0.2">
      <c r="BP927" s="16"/>
    </row>
    <row r="928" spans="68:68" ht="12.75" x14ac:dyDescent="0.2">
      <c r="BP928" s="16"/>
    </row>
    <row r="929" spans="68:68" ht="12.75" x14ac:dyDescent="0.2">
      <c r="BP929" s="16"/>
    </row>
    <row r="930" spans="68:68" ht="12.75" x14ac:dyDescent="0.2">
      <c r="BP930" s="16"/>
    </row>
    <row r="931" spans="68:68" ht="12.75" x14ac:dyDescent="0.2">
      <c r="BP931" s="16"/>
    </row>
    <row r="932" spans="68:68" ht="12.75" x14ac:dyDescent="0.2">
      <c r="BP932" s="16"/>
    </row>
    <row r="933" spans="68:68" ht="12.75" x14ac:dyDescent="0.2">
      <c r="BP933" s="16"/>
    </row>
    <row r="934" spans="68:68" ht="12.75" x14ac:dyDescent="0.2">
      <c r="BP934" s="16"/>
    </row>
    <row r="935" spans="68:68" ht="12.75" x14ac:dyDescent="0.2">
      <c r="BP935" s="16"/>
    </row>
    <row r="936" spans="68:68" ht="12.75" x14ac:dyDescent="0.2">
      <c r="BP936" s="16"/>
    </row>
    <row r="937" spans="68:68" ht="12.75" x14ac:dyDescent="0.2">
      <c r="BP937" s="16"/>
    </row>
    <row r="938" spans="68:68" ht="12.75" x14ac:dyDescent="0.2">
      <c r="BP938" s="16"/>
    </row>
    <row r="939" spans="68:68" ht="12.75" x14ac:dyDescent="0.2">
      <c r="BP939" s="16"/>
    </row>
    <row r="940" spans="68:68" ht="12.75" x14ac:dyDescent="0.2">
      <c r="BP940" s="16"/>
    </row>
    <row r="941" spans="68:68" ht="12.75" x14ac:dyDescent="0.2">
      <c r="BP941" s="16"/>
    </row>
    <row r="942" spans="68:68" ht="12.75" x14ac:dyDescent="0.2">
      <c r="BP942" s="16"/>
    </row>
    <row r="943" spans="68:68" ht="12.75" x14ac:dyDescent="0.2">
      <c r="BP943" s="16"/>
    </row>
    <row r="944" spans="68:68" ht="12.75" x14ac:dyDescent="0.2">
      <c r="BP944" s="16"/>
    </row>
    <row r="945" spans="68:68" ht="12.75" x14ac:dyDescent="0.2">
      <c r="BP945" s="16"/>
    </row>
    <row r="946" spans="68:68" ht="12.75" x14ac:dyDescent="0.2">
      <c r="BP946" s="16"/>
    </row>
    <row r="947" spans="68:68" ht="12.75" x14ac:dyDescent="0.2">
      <c r="BP947" s="16"/>
    </row>
    <row r="948" spans="68:68" ht="12.75" x14ac:dyDescent="0.2">
      <c r="BP948" s="16"/>
    </row>
    <row r="949" spans="68:68" ht="12.75" x14ac:dyDescent="0.2">
      <c r="BP949" s="16"/>
    </row>
    <row r="950" spans="68:68" ht="12.75" x14ac:dyDescent="0.2">
      <c r="BP950" s="16"/>
    </row>
    <row r="951" spans="68:68" ht="12.75" x14ac:dyDescent="0.2">
      <c r="BP951" s="16"/>
    </row>
    <row r="952" spans="68:68" ht="12.75" x14ac:dyDescent="0.2">
      <c r="BP952" s="16"/>
    </row>
    <row r="953" spans="68:68" ht="12.75" x14ac:dyDescent="0.2">
      <c r="BP953" s="16"/>
    </row>
    <row r="954" spans="68:68" ht="12.75" x14ac:dyDescent="0.2">
      <c r="BP954" s="16"/>
    </row>
    <row r="955" spans="68:68" ht="12.75" x14ac:dyDescent="0.2">
      <c r="BP955" s="16"/>
    </row>
    <row r="956" spans="68:68" ht="12.75" x14ac:dyDescent="0.2">
      <c r="BP956" s="16"/>
    </row>
    <row r="957" spans="68:68" ht="12.75" x14ac:dyDescent="0.2">
      <c r="BP957" s="16"/>
    </row>
    <row r="958" spans="68:68" ht="12.75" x14ac:dyDescent="0.2">
      <c r="BP958" s="16"/>
    </row>
    <row r="959" spans="68:68" ht="12.75" x14ac:dyDescent="0.2">
      <c r="BP959" s="16"/>
    </row>
    <row r="960" spans="68:68" ht="12.75" x14ac:dyDescent="0.2">
      <c r="BP960" s="16"/>
    </row>
    <row r="961" spans="68:68" ht="12.75" x14ac:dyDescent="0.2">
      <c r="BP961" s="16"/>
    </row>
    <row r="962" spans="68:68" ht="12.75" x14ac:dyDescent="0.2">
      <c r="BP962" s="16"/>
    </row>
    <row r="963" spans="68:68" ht="12.75" x14ac:dyDescent="0.2">
      <c r="BP963" s="16"/>
    </row>
    <row r="964" spans="68:68" ht="12.75" x14ac:dyDescent="0.2">
      <c r="BP964" s="16"/>
    </row>
    <row r="965" spans="68:68" ht="12.75" x14ac:dyDescent="0.2">
      <c r="BP965" s="16"/>
    </row>
    <row r="966" spans="68:68" ht="12.75" x14ac:dyDescent="0.2">
      <c r="BP966" s="16"/>
    </row>
    <row r="967" spans="68:68" ht="12.75" x14ac:dyDescent="0.2">
      <c r="BP967" s="16"/>
    </row>
    <row r="968" spans="68:68" ht="12.75" x14ac:dyDescent="0.2">
      <c r="BP968" s="16"/>
    </row>
    <row r="969" spans="68:68" ht="12.75" x14ac:dyDescent="0.2">
      <c r="BP969" s="16"/>
    </row>
    <row r="970" spans="68:68" ht="12.75" x14ac:dyDescent="0.2">
      <c r="BP970" s="16"/>
    </row>
    <row r="971" spans="68:68" ht="12.75" x14ac:dyDescent="0.2">
      <c r="BP971" s="16"/>
    </row>
    <row r="972" spans="68:68" ht="12.75" x14ac:dyDescent="0.2">
      <c r="BP972" s="16"/>
    </row>
    <row r="973" spans="68:68" ht="12.75" x14ac:dyDescent="0.2">
      <c r="BP973" s="16"/>
    </row>
    <row r="974" spans="68:68" ht="12.75" x14ac:dyDescent="0.2">
      <c r="BP974" s="16"/>
    </row>
    <row r="975" spans="68:68" ht="12.75" x14ac:dyDescent="0.2">
      <c r="BP975" s="16"/>
    </row>
    <row r="976" spans="68:68" ht="12.75" x14ac:dyDescent="0.2">
      <c r="BP976" s="16"/>
    </row>
    <row r="977" spans="68:68" ht="12.75" x14ac:dyDescent="0.2">
      <c r="BP977" s="16"/>
    </row>
    <row r="978" spans="68:68" ht="12.75" x14ac:dyDescent="0.2">
      <c r="BP978" s="16"/>
    </row>
    <row r="979" spans="68:68" ht="12.75" x14ac:dyDescent="0.2">
      <c r="BP979" s="16"/>
    </row>
    <row r="980" spans="68:68" ht="12.75" x14ac:dyDescent="0.2">
      <c r="BP980" s="16"/>
    </row>
    <row r="981" spans="68:68" ht="12.75" x14ac:dyDescent="0.2">
      <c r="BP981" s="16"/>
    </row>
    <row r="982" spans="68:68" ht="12.75" x14ac:dyDescent="0.2">
      <c r="BP982" s="16"/>
    </row>
    <row r="983" spans="68:68" ht="12.75" x14ac:dyDescent="0.2">
      <c r="BP983" s="16"/>
    </row>
    <row r="984" spans="68:68" ht="12.75" x14ac:dyDescent="0.2">
      <c r="BP984" s="16"/>
    </row>
    <row r="985" spans="68:68" ht="12.75" x14ac:dyDescent="0.2">
      <c r="BP985" s="16"/>
    </row>
    <row r="986" spans="68:68" ht="12.75" x14ac:dyDescent="0.2">
      <c r="BP986" s="16"/>
    </row>
    <row r="987" spans="68:68" ht="12.75" x14ac:dyDescent="0.2">
      <c r="BP987" s="16"/>
    </row>
    <row r="988" spans="68:68" ht="12.75" x14ac:dyDescent="0.2">
      <c r="BP988" s="16"/>
    </row>
    <row r="989" spans="68:68" ht="12.75" x14ac:dyDescent="0.2">
      <c r="BP989" s="16"/>
    </row>
    <row r="990" spans="68:68" ht="12.75" x14ac:dyDescent="0.2">
      <c r="BP990" s="16"/>
    </row>
    <row r="991" spans="68:68" ht="12.75" x14ac:dyDescent="0.2">
      <c r="BP991" s="16"/>
    </row>
    <row r="992" spans="68:68" ht="12.75" x14ac:dyDescent="0.2">
      <c r="BP992" s="16"/>
    </row>
    <row r="993" spans="68:68" ht="12.75" x14ac:dyDescent="0.2">
      <c r="BP993" s="16"/>
    </row>
    <row r="994" spans="68:68" ht="12.75" x14ac:dyDescent="0.2">
      <c r="BP994" s="16"/>
    </row>
    <row r="995" spans="68:68" ht="12.75" x14ac:dyDescent="0.2">
      <c r="BP995" s="16"/>
    </row>
    <row r="996" spans="68:68" ht="12.75" x14ac:dyDescent="0.2">
      <c r="BP996" s="16"/>
    </row>
    <row r="997" spans="68:68" ht="12.75" x14ac:dyDescent="0.2">
      <c r="BP997" s="16"/>
    </row>
    <row r="998" spans="68:68" ht="12.75" x14ac:dyDescent="0.2">
      <c r="BP998" s="16"/>
    </row>
    <row r="999" spans="68:68" ht="12.75" x14ac:dyDescent="0.2">
      <c r="BP999" s="16"/>
    </row>
    <row r="1000" spans="68:68" ht="12.75" x14ac:dyDescent="0.2">
      <c r="BP1000" s="16"/>
    </row>
  </sheetData>
  <mergeCells count="15">
    <mergeCell ref="A1:B1"/>
    <mergeCell ref="C2:J2"/>
    <mergeCell ref="K2:R2"/>
    <mergeCell ref="AA2:AH2"/>
    <mergeCell ref="A49:B49"/>
    <mergeCell ref="A40:B40"/>
    <mergeCell ref="BG2:BN2"/>
    <mergeCell ref="BO2:BP2"/>
    <mergeCell ref="AY2:BF2"/>
    <mergeCell ref="A50:A51"/>
    <mergeCell ref="A55:B55"/>
    <mergeCell ref="AY49:AZ49"/>
    <mergeCell ref="S2:Z2"/>
    <mergeCell ref="AI2:AP2"/>
    <mergeCell ref="AQ2:AX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T1001"/>
  <sheetViews>
    <sheetView workbookViewId="0">
      <pane xSplit="2" ySplit="3" topLeftCell="BM30" activePane="bottomRight" state="frozen"/>
      <selection pane="topRight" activeCell="C1" sqref="C1"/>
      <selection pane="bottomLeft" activeCell="A4" sqref="A4"/>
      <selection pane="bottomRight" activeCell="BQ7" sqref="BQ7:BQ40"/>
    </sheetView>
  </sheetViews>
  <sheetFormatPr defaultColWidth="14.42578125" defaultRowHeight="15.75" customHeight="1" x14ac:dyDescent="0.2"/>
  <sheetData>
    <row r="1" spans="1:72" ht="15.75" customHeight="1" x14ac:dyDescent="0.2">
      <c r="A1" s="859" t="s">
        <v>0</v>
      </c>
      <c r="B1" s="856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  <c r="BQ1" s="426"/>
      <c r="BR1" s="426"/>
      <c r="BS1" s="426"/>
      <c r="BT1" s="426"/>
    </row>
    <row r="2" spans="1:72" ht="15.75" customHeight="1" x14ac:dyDescent="0.2">
      <c r="A2" s="13"/>
      <c r="B2" s="13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  <c r="BQ2" s="444" t="s">
        <v>173</v>
      </c>
      <c r="BR2" s="261" t="s">
        <v>170</v>
      </c>
      <c r="BS2" s="261" t="s">
        <v>171</v>
      </c>
      <c r="BT2" s="261" t="s">
        <v>172</v>
      </c>
    </row>
    <row r="3" spans="1:72" ht="15.75" customHeight="1" x14ac:dyDescent="0.2">
      <c r="A3" s="20" t="s">
        <v>4</v>
      </c>
      <c r="B3" s="22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427" t="s">
        <v>109</v>
      </c>
      <c r="BR3" s="427" t="s">
        <v>109</v>
      </c>
      <c r="BS3" s="427" t="s">
        <v>109</v>
      </c>
      <c r="BT3" s="427" t="s">
        <v>109</v>
      </c>
    </row>
    <row r="4" spans="1:72" ht="15.75" customHeight="1" x14ac:dyDescent="0.2">
      <c r="A4" s="318" t="s">
        <v>151</v>
      </c>
      <c r="B4" s="318" t="s">
        <v>152</v>
      </c>
      <c r="C4" s="445">
        <v>90.931527430000003</v>
      </c>
      <c r="D4" s="446">
        <v>94.441496709999996</v>
      </c>
      <c r="E4" s="328"/>
      <c r="F4" s="328"/>
      <c r="G4" s="446">
        <v>96.839722159999994</v>
      </c>
      <c r="H4" s="446">
        <v>92.102987139999996</v>
      </c>
      <c r="I4" s="328"/>
      <c r="J4" s="330"/>
      <c r="K4" s="446">
        <v>92.026905020000001</v>
      </c>
      <c r="L4" s="446">
        <v>92.607758279999999</v>
      </c>
      <c r="M4" s="328"/>
      <c r="N4" s="328"/>
      <c r="O4" s="446">
        <v>92.718766009999996</v>
      </c>
      <c r="P4" s="446">
        <v>93.512155000000007</v>
      </c>
      <c r="Q4" s="328"/>
      <c r="R4" s="328"/>
      <c r="S4" s="445">
        <v>95.618369299999998</v>
      </c>
      <c r="T4" s="446">
        <v>95.471436539999999</v>
      </c>
      <c r="U4" s="328"/>
      <c r="V4" s="328"/>
      <c r="W4" s="446">
        <v>91.761703310000001</v>
      </c>
      <c r="X4" s="446">
        <v>91.239593510000006</v>
      </c>
      <c r="Y4" s="328"/>
      <c r="Z4" s="330"/>
      <c r="AA4" s="446">
        <v>93.979203499999997</v>
      </c>
      <c r="AB4" s="446">
        <v>97.028786969999999</v>
      </c>
      <c r="AC4" s="328"/>
      <c r="AD4" s="328"/>
      <c r="AE4" s="446">
        <v>95.494125990000001</v>
      </c>
      <c r="AF4" s="446">
        <v>96.300639930000003</v>
      </c>
      <c r="AG4" s="328"/>
      <c r="AH4" s="328"/>
      <c r="AI4" s="445">
        <v>90.174632250000002</v>
      </c>
      <c r="AJ4" s="446">
        <v>86.246834919999998</v>
      </c>
      <c r="AK4" s="328"/>
      <c r="AL4" s="328"/>
      <c r="AM4" s="446">
        <v>97.513635120000004</v>
      </c>
      <c r="AN4" s="446">
        <v>91.977426949999995</v>
      </c>
      <c r="AO4" s="328"/>
      <c r="AP4" s="330"/>
      <c r="AQ4" s="446">
        <v>97.525770320000007</v>
      </c>
      <c r="AR4" s="446">
        <v>99.011256610000004</v>
      </c>
      <c r="AS4" s="328"/>
      <c r="AT4" s="328"/>
      <c r="AU4" s="446">
        <v>96.486138220000001</v>
      </c>
      <c r="AV4" s="446">
        <v>97.353667639999998</v>
      </c>
      <c r="AW4" s="328"/>
      <c r="AX4" s="328"/>
      <c r="AY4" s="445">
        <v>98.936528300000006</v>
      </c>
      <c r="AZ4" s="446">
        <v>97.864501489999995</v>
      </c>
      <c r="BA4" s="328"/>
      <c r="BB4" s="328"/>
      <c r="BC4" s="446">
        <v>98.291770020000001</v>
      </c>
      <c r="BD4" s="446">
        <v>92.43433933</v>
      </c>
      <c r="BE4" s="328"/>
      <c r="BF4" s="330"/>
      <c r="BG4" s="446">
        <v>96.948119379999994</v>
      </c>
      <c r="BH4" s="446">
        <v>91.868079420000001</v>
      </c>
      <c r="BI4" s="328"/>
      <c r="BJ4" s="328"/>
      <c r="BK4" s="446">
        <v>93.087992979999996</v>
      </c>
      <c r="BL4" s="446">
        <v>96.239439910000002</v>
      </c>
      <c r="BM4" s="328"/>
      <c r="BN4" s="328"/>
      <c r="BO4" s="445">
        <v>99.385834869999996</v>
      </c>
      <c r="BP4" s="447">
        <v>98.968665950000002</v>
      </c>
      <c r="BQ4" s="448">
        <v>97.568283190000002</v>
      </c>
      <c r="BR4" s="448">
        <v>97.962854759999999</v>
      </c>
      <c r="BS4" s="449">
        <v>98.147892810000002</v>
      </c>
      <c r="BT4" s="450">
        <v>96.703800880000003</v>
      </c>
    </row>
    <row r="5" spans="1:72" ht="15.75" customHeight="1" x14ac:dyDescent="0.2">
      <c r="A5" s="318" t="s">
        <v>153</v>
      </c>
      <c r="B5" s="318" t="s">
        <v>152</v>
      </c>
      <c r="C5" s="445">
        <v>101.07118560000001</v>
      </c>
      <c r="D5" s="446">
        <v>97.220214839999997</v>
      </c>
      <c r="E5" s="328"/>
      <c r="F5" s="328"/>
      <c r="G5" s="446">
        <v>98.924439840000005</v>
      </c>
      <c r="H5" s="446">
        <v>101.75536289999999</v>
      </c>
      <c r="I5" s="328"/>
      <c r="J5" s="330"/>
      <c r="K5" s="446">
        <v>98.861874150000006</v>
      </c>
      <c r="L5" s="446">
        <v>99.536322319999996</v>
      </c>
      <c r="M5" s="328"/>
      <c r="N5" s="328"/>
      <c r="O5" s="446">
        <v>98.985105970000006</v>
      </c>
      <c r="P5" s="446">
        <v>98.237796579999994</v>
      </c>
      <c r="Q5" s="328"/>
      <c r="R5" s="328"/>
      <c r="S5" s="445">
        <v>93.830040650000001</v>
      </c>
      <c r="T5" s="446">
        <v>99.208076539999993</v>
      </c>
      <c r="U5" s="328"/>
      <c r="V5" s="328"/>
      <c r="W5" s="446">
        <v>101.1757556</v>
      </c>
      <c r="X5" s="446">
        <v>100.50657440000001</v>
      </c>
      <c r="Y5" s="328"/>
      <c r="Z5" s="330"/>
      <c r="AA5" s="446">
        <v>98.738783679999997</v>
      </c>
      <c r="AB5" s="446">
        <v>97.798445799999996</v>
      </c>
      <c r="AC5" s="328"/>
      <c r="AD5" s="328"/>
      <c r="AE5" s="446">
        <v>98.973958490000001</v>
      </c>
      <c r="AF5" s="446">
        <v>97.807532940000002</v>
      </c>
      <c r="AG5" s="328"/>
      <c r="AH5" s="328"/>
      <c r="AI5" s="445">
        <v>93.843114839999998</v>
      </c>
      <c r="AJ5" s="446">
        <v>91.128107799999995</v>
      </c>
      <c r="AK5" s="328"/>
      <c r="AL5" s="328"/>
      <c r="AM5" s="446">
        <v>87.944017130000006</v>
      </c>
      <c r="AN5" s="446">
        <v>90.457569890000002</v>
      </c>
      <c r="AO5" s="328"/>
      <c r="AP5" s="330"/>
      <c r="AQ5" s="446">
        <v>96.589656980000001</v>
      </c>
      <c r="AR5" s="446">
        <v>97.483900439999999</v>
      </c>
      <c r="AS5" s="328"/>
      <c r="AT5" s="328"/>
      <c r="AU5" s="446">
        <v>99.56319268</v>
      </c>
      <c r="AV5" s="446">
        <v>96.801955120000002</v>
      </c>
      <c r="AW5" s="328"/>
      <c r="AX5" s="328"/>
      <c r="AY5" s="445">
        <v>95.712621060000004</v>
      </c>
      <c r="AZ5" s="446">
        <v>95.007002240000006</v>
      </c>
      <c r="BA5" s="328"/>
      <c r="BB5" s="328"/>
      <c r="BC5" s="446">
        <v>96.435293639999998</v>
      </c>
      <c r="BD5" s="446">
        <v>96.487831009999994</v>
      </c>
      <c r="BE5" s="328"/>
      <c r="BF5" s="330"/>
      <c r="BG5" s="446">
        <v>94.681261000000006</v>
      </c>
      <c r="BH5" s="446">
        <v>98.766467590000005</v>
      </c>
      <c r="BI5" s="328"/>
      <c r="BJ5" s="328"/>
      <c r="BK5" s="446">
        <v>97.941695879999997</v>
      </c>
      <c r="BL5" s="446">
        <v>96.827375250000003</v>
      </c>
      <c r="BM5" s="328"/>
      <c r="BN5" s="328"/>
      <c r="BO5" s="445">
        <v>93.415702659999994</v>
      </c>
      <c r="BP5" s="447">
        <v>96.221637130000005</v>
      </c>
      <c r="BQ5" s="448">
        <v>102.7432216</v>
      </c>
      <c r="BR5" s="448">
        <v>100.0300721</v>
      </c>
      <c r="BS5" s="449">
        <v>100.01365250000001</v>
      </c>
      <c r="BT5" s="450">
        <v>99.617286780000001</v>
      </c>
    </row>
    <row r="6" spans="1:72" ht="15.75" customHeight="1" x14ac:dyDescent="0.2">
      <c r="A6" s="318" t="s">
        <v>154</v>
      </c>
      <c r="B6" s="318" t="s">
        <v>152</v>
      </c>
      <c r="C6" s="445">
        <v>99.41231114</v>
      </c>
      <c r="D6" s="446">
        <v>98.548688420000005</v>
      </c>
      <c r="E6" s="328"/>
      <c r="F6" s="328"/>
      <c r="G6" s="446">
        <v>98.058116780000006</v>
      </c>
      <c r="H6" s="446">
        <v>100.6670396</v>
      </c>
      <c r="I6" s="328"/>
      <c r="J6" s="330"/>
      <c r="K6" s="446">
        <v>99.219223999999997</v>
      </c>
      <c r="L6" s="446">
        <v>100.1625076</v>
      </c>
      <c r="M6" s="328"/>
      <c r="N6" s="328"/>
      <c r="O6" s="446">
        <v>99.562459079999996</v>
      </c>
      <c r="P6" s="446">
        <v>100.5098249</v>
      </c>
      <c r="Q6" s="328"/>
      <c r="R6" s="328"/>
      <c r="S6" s="445">
        <v>100.63451120000001</v>
      </c>
      <c r="T6" s="446">
        <v>99.276270789999998</v>
      </c>
      <c r="U6" s="328"/>
      <c r="V6" s="328"/>
      <c r="W6" s="446">
        <v>98.665621400000006</v>
      </c>
      <c r="X6" s="446">
        <v>99.862235519999999</v>
      </c>
      <c r="Y6" s="328"/>
      <c r="Z6" s="330"/>
      <c r="AA6" s="446">
        <v>98.809173939999994</v>
      </c>
      <c r="AB6" s="446">
        <v>98.876051860000004</v>
      </c>
      <c r="AC6" s="328"/>
      <c r="AD6" s="328"/>
      <c r="AE6" s="446">
        <v>98.862153680000006</v>
      </c>
      <c r="AF6" s="446">
        <v>98.772409789999998</v>
      </c>
      <c r="AG6" s="328"/>
      <c r="AH6" s="328"/>
      <c r="AI6" s="445">
        <v>90.707831229999996</v>
      </c>
      <c r="AJ6" s="446">
        <v>90.117629530000002</v>
      </c>
      <c r="AK6" s="328"/>
      <c r="AL6" s="328"/>
      <c r="AM6" s="446">
        <v>91.4332888</v>
      </c>
      <c r="AN6" s="446">
        <v>90.217609120000006</v>
      </c>
      <c r="AO6" s="328"/>
      <c r="AP6" s="330"/>
      <c r="AQ6" s="446">
        <v>98.333096949999998</v>
      </c>
      <c r="AR6" s="446">
        <v>96.561207229999994</v>
      </c>
      <c r="AS6" s="328"/>
      <c r="AT6" s="328"/>
      <c r="AU6" s="446">
        <v>97.308916589999995</v>
      </c>
      <c r="AV6" s="446">
        <v>98.221475710000007</v>
      </c>
      <c r="AW6" s="328"/>
      <c r="AX6" s="328"/>
      <c r="AY6" s="445">
        <v>99.258304469999999</v>
      </c>
      <c r="AZ6" s="446">
        <v>97.904260410000006</v>
      </c>
      <c r="BA6" s="328"/>
      <c r="BB6" s="328"/>
      <c r="BC6" s="446">
        <v>97.691642819999998</v>
      </c>
      <c r="BD6" s="446">
        <v>98.024272350000004</v>
      </c>
      <c r="BE6" s="328"/>
      <c r="BF6" s="330"/>
      <c r="BG6" s="446">
        <v>96.171399149999999</v>
      </c>
      <c r="BH6" s="446">
        <v>97.708336799999998</v>
      </c>
      <c r="BI6" s="328"/>
      <c r="BJ6" s="328"/>
      <c r="BK6" s="446">
        <v>98.067255320000001</v>
      </c>
      <c r="BL6" s="446">
        <v>96.62778453</v>
      </c>
      <c r="BM6" s="328"/>
      <c r="BN6" s="328"/>
      <c r="BO6" s="445">
        <v>99.487202920000001</v>
      </c>
      <c r="BP6" s="447">
        <v>102.2292571</v>
      </c>
      <c r="BQ6" s="448">
        <v>99.508786430000001</v>
      </c>
      <c r="BR6" s="448">
        <v>97.837787430000006</v>
      </c>
      <c r="BS6" s="449">
        <v>99.144370690000002</v>
      </c>
      <c r="BT6" s="450">
        <v>97.424339979999999</v>
      </c>
    </row>
    <row r="7" spans="1:72" ht="15.75" customHeight="1" x14ac:dyDescent="0.2">
      <c r="A7" s="36" t="s">
        <v>110</v>
      </c>
      <c r="B7" s="29">
        <v>1.1000000000000001E-3</v>
      </c>
      <c r="C7" s="451">
        <v>8.6088600020000003E-3</v>
      </c>
      <c r="D7" s="71">
        <v>9.4427884249999993E-3</v>
      </c>
      <c r="E7" s="49">
        <v>9.025824214E-3</v>
      </c>
      <c r="F7" s="49">
        <v>5.8967644290000001E-4</v>
      </c>
      <c r="G7" s="71">
        <v>3.6468537490000001E-2</v>
      </c>
      <c r="H7" s="71">
        <v>3.074272799E-2</v>
      </c>
      <c r="I7" s="49">
        <v>3.3605632740000002E-2</v>
      </c>
      <c r="J7" s="57">
        <v>4.0487587249999997E-3</v>
      </c>
      <c r="K7" s="71">
        <v>1.6199741319999999E-2</v>
      </c>
      <c r="L7" s="71">
        <v>1.7213398210000001E-2</v>
      </c>
      <c r="M7" s="49">
        <v>1.6706569769999999E-2</v>
      </c>
      <c r="N7" s="49">
        <v>7.1676366069999995E-4</v>
      </c>
      <c r="O7" s="71">
        <v>3.3974727000000003E-2</v>
      </c>
      <c r="P7" s="71">
        <v>3.7346095609999998E-2</v>
      </c>
      <c r="Q7" s="49">
        <v>3.5660411310000001E-2</v>
      </c>
      <c r="R7" s="49">
        <v>2.3839176059999999E-3</v>
      </c>
      <c r="S7" s="451">
        <v>1.89434297E-2</v>
      </c>
      <c r="T7" s="71">
        <v>1.9931989189999999E-2</v>
      </c>
      <c r="U7" s="49">
        <v>1.943770945E-2</v>
      </c>
      <c r="V7" s="49">
        <v>6.9901711899999998E-4</v>
      </c>
      <c r="W7" s="71">
        <v>4.4064265540000001E-2</v>
      </c>
      <c r="X7" s="71">
        <v>4.8726549590000001E-2</v>
      </c>
      <c r="Y7" s="49">
        <v>4.6395407569999998E-2</v>
      </c>
      <c r="Z7" s="57">
        <v>3.2967326680000001E-3</v>
      </c>
      <c r="AA7" s="71">
        <v>3.9511133070000003E-2</v>
      </c>
      <c r="AB7" s="71">
        <v>4.4302011119999998E-2</v>
      </c>
      <c r="AC7" s="49">
        <v>4.1906572099999997E-2</v>
      </c>
      <c r="AD7" s="49">
        <v>3.3876623569999999E-3</v>
      </c>
      <c r="AE7" s="71">
        <v>0.40614550150000001</v>
      </c>
      <c r="AF7" s="71">
        <v>0.41573249080000002</v>
      </c>
      <c r="AG7" s="49">
        <v>0.41093899620000002</v>
      </c>
      <c r="AH7" s="49">
        <v>6.779025145E-3</v>
      </c>
      <c r="AI7" s="451">
        <v>1.7334249600000001E-2</v>
      </c>
      <c r="AJ7" s="71">
        <v>1.4785430570000001E-2</v>
      </c>
      <c r="AK7" s="49">
        <v>1.6059840089999999E-2</v>
      </c>
      <c r="AL7" s="49">
        <v>1.8022872200000001E-3</v>
      </c>
      <c r="AM7" s="71">
        <v>2.273546877E-2</v>
      </c>
      <c r="AN7" s="71">
        <v>2.343564066E-2</v>
      </c>
      <c r="AO7" s="49">
        <v>2.3085554719999998E-2</v>
      </c>
      <c r="AP7" s="57">
        <v>4.9509629140000004E-4</v>
      </c>
      <c r="AQ7" s="71">
        <v>3.9279618099999997E-2</v>
      </c>
      <c r="AR7" s="71">
        <v>3.8758354369999998E-2</v>
      </c>
      <c r="AS7" s="49">
        <v>3.9018986239999998E-2</v>
      </c>
      <c r="AT7" s="49">
        <v>3.6858911830000001E-4</v>
      </c>
      <c r="AU7" s="71">
        <v>0.20942661709999999</v>
      </c>
      <c r="AV7" s="71">
        <v>0.21966056480000001</v>
      </c>
      <c r="AW7" s="49">
        <v>0.21454359100000001</v>
      </c>
      <c r="AX7" s="49">
        <v>7.2364938169999999E-3</v>
      </c>
      <c r="AY7" s="451">
        <v>2.7220208100000001E-2</v>
      </c>
      <c r="AZ7" s="71">
        <v>2.6724586969999999E-2</v>
      </c>
      <c r="BA7" s="49">
        <v>2.6972397540000002E-2</v>
      </c>
      <c r="BB7" s="49">
        <v>3.5045706189999997E-4</v>
      </c>
      <c r="BC7" s="71">
        <v>6.463496983E-2</v>
      </c>
      <c r="BD7" s="71">
        <v>5.7476967839999997E-2</v>
      </c>
      <c r="BE7" s="49">
        <v>6.1055968840000002E-2</v>
      </c>
      <c r="BF7" s="57">
        <v>5.0614717469999997E-3</v>
      </c>
      <c r="BG7" s="71">
        <v>1.9632157930000001E-2</v>
      </c>
      <c r="BH7" s="71">
        <v>1.8717720600000001E-2</v>
      </c>
      <c r="BI7" s="49">
        <v>1.917493927E-2</v>
      </c>
      <c r="BJ7" s="49">
        <v>6.4660483699999997E-4</v>
      </c>
      <c r="BK7" s="71">
        <v>5.9809991290000003E-2</v>
      </c>
      <c r="BL7" s="71">
        <v>8.2536981910000001E-2</v>
      </c>
      <c r="BM7" s="49">
        <v>7.1173486600000002E-2</v>
      </c>
      <c r="BN7" s="49">
        <v>1.6070409179999998E-2</v>
      </c>
      <c r="BO7" s="451" t="s">
        <v>12</v>
      </c>
      <c r="BP7" s="452">
        <v>2.0839092250000001E-3</v>
      </c>
      <c r="BQ7" s="16">
        <v>0.114366537</v>
      </c>
      <c r="BR7" s="16">
        <v>0.1388880177</v>
      </c>
      <c r="BS7" s="61">
        <v>0.13039207010000001</v>
      </c>
      <c r="BT7" s="241">
        <v>0.1169721578</v>
      </c>
    </row>
    <row r="8" spans="1:72" ht="15.75" customHeight="1" x14ac:dyDescent="0.2">
      <c r="A8" s="36" t="s">
        <v>111</v>
      </c>
      <c r="B8" s="29">
        <v>8.0000000000000002E-3</v>
      </c>
      <c r="C8" s="451" t="s">
        <v>12</v>
      </c>
      <c r="D8" s="71" t="s">
        <v>12</v>
      </c>
      <c r="E8" s="49" t="s">
        <v>181</v>
      </c>
      <c r="F8" s="49" t="s">
        <v>181</v>
      </c>
      <c r="G8" s="71" t="s">
        <v>12</v>
      </c>
      <c r="H8" s="71" t="s">
        <v>12</v>
      </c>
      <c r="I8" s="49" t="s">
        <v>181</v>
      </c>
      <c r="J8" s="57" t="s">
        <v>181</v>
      </c>
      <c r="K8" s="71" t="s">
        <v>12</v>
      </c>
      <c r="L8" s="71" t="s">
        <v>12</v>
      </c>
      <c r="M8" s="49" t="s">
        <v>181</v>
      </c>
      <c r="N8" s="49" t="s">
        <v>181</v>
      </c>
      <c r="O8" s="71" t="s">
        <v>12</v>
      </c>
      <c r="P8" s="71" t="s">
        <v>12</v>
      </c>
      <c r="Q8" s="49" t="s">
        <v>181</v>
      </c>
      <c r="R8" s="49" t="s">
        <v>181</v>
      </c>
      <c r="S8" s="451" t="s">
        <v>12</v>
      </c>
      <c r="T8" s="71" t="s">
        <v>12</v>
      </c>
      <c r="U8" s="49" t="s">
        <v>181</v>
      </c>
      <c r="V8" s="49" t="s">
        <v>181</v>
      </c>
      <c r="W8" s="71" t="s">
        <v>12</v>
      </c>
      <c r="X8" s="71" t="s">
        <v>12</v>
      </c>
      <c r="Y8" s="49" t="s">
        <v>181</v>
      </c>
      <c r="Z8" s="57" t="s">
        <v>181</v>
      </c>
      <c r="AA8" s="71" t="s">
        <v>12</v>
      </c>
      <c r="AB8" s="71" t="s">
        <v>12</v>
      </c>
      <c r="AC8" s="49" t="s">
        <v>181</v>
      </c>
      <c r="AD8" s="49" t="s">
        <v>181</v>
      </c>
      <c r="AE8" s="71" t="s">
        <v>12</v>
      </c>
      <c r="AF8" s="71" t="s">
        <v>12</v>
      </c>
      <c r="AG8" s="49" t="s">
        <v>181</v>
      </c>
      <c r="AH8" s="49" t="s">
        <v>181</v>
      </c>
      <c r="AI8" s="451">
        <v>2.3895392849999999E-2</v>
      </c>
      <c r="AJ8" s="71">
        <v>2.5620731609999999E-2</v>
      </c>
      <c r="AK8" s="49">
        <v>2.4758062229999999E-2</v>
      </c>
      <c r="AL8" s="49">
        <v>1.219998737E-3</v>
      </c>
      <c r="AM8" s="71">
        <v>2.6567271149999998E-2</v>
      </c>
      <c r="AN8" s="71">
        <v>3.1653767530000002E-2</v>
      </c>
      <c r="AO8" s="49">
        <v>2.9110519339999998E-2</v>
      </c>
      <c r="AP8" s="57">
        <v>3.596696083E-3</v>
      </c>
      <c r="AQ8" s="71" t="s">
        <v>12</v>
      </c>
      <c r="AR8" s="71" t="s">
        <v>12</v>
      </c>
      <c r="AS8" s="49" t="s">
        <v>181</v>
      </c>
      <c r="AT8" s="49" t="s">
        <v>181</v>
      </c>
      <c r="AU8" s="71" t="s">
        <v>12</v>
      </c>
      <c r="AV8" s="71" t="s">
        <v>12</v>
      </c>
      <c r="AW8" s="49" t="s">
        <v>181</v>
      </c>
      <c r="AX8" s="49" t="s">
        <v>181</v>
      </c>
      <c r="AY8" s="451" t="s">
        <v>12</v>
      </c>
      <c r="AZ8" s="71" t="s">
        <v>12</v>
      </c>
      <c r="BA8" s="49" t="s">
        <v>181</v>
      </c>
      <c r="BB8" s="49" t="s">
        <v>181</v>
      </c>
      <c r="BC8" s="71" t="s">
        <v>12</v>
      </c>
      <c r="BD8" s="71" t="s">
        <v>12</v>
      </c>
      <c r="BE8" s="49" t="s">
        <v>181</v>
      </c>
      <c r="BF8" s="57" t="s">
        <v>181</v>
      </c>
      <c r="BG8" s="71" t="s">
        <v>12</v>
      </c>
      <c r="BH8" s="71" t="s">
        <v>12</v>
      </c>
      <c r="BI8" s="49" t="s">
        <v>181</v>
      </c>
      <c r="BJ8" s="49" t="s">
        <v>181</v>
      </c>
      <c r="BK8" s="71" t="s">
        <v>12</v>
      </c>
      <c r="BL8" s="71" t="s">
        <v>12</v>
      </c>
      <c r="BM8" s="49" t="s">
        <v>181</v>
      </c>
      <c r="BN8" s="49" t="s">
        <v>181</v>
      </c>
      <c r="BO8" s="451" t="s">
        <v>12</v>
      </c>
      <c r="BP8" s="452" t="s">
        <v>12</v>
      </c>
      <c r="BQ8" s="16" t="s">
        <v>12</v>
      </c>
      <c r="BR8" s="16" t="s">
        <v>12</v>
      </c>
      <c r="BS8" s="61" t="s">
        <v>12</v>
      </c>
      <c r="BT8" s="241" t="s">
        <v>12</v>
      </c>
    </row>
    <row r="9" spans="1:72" ht="15.75" customHeight="1" x14ac:dyDescent="0.2">
      <c r="A9" s="36" t="s">
        <v>112</v>
      </c>
      <c r="B9" s="29">
        <v>1.61E-2</v>
      </c>
      <c r="C9" s="451">
        <v>4.1132735109999999E-2</v>
      </c>
      <c r="D9" s="71">
        <v>2.6096691960000001E-2</v>
      </c>
      <c r="E9" s="49">
        <v>3.3614713540000001E-2</v>
      </c>
      <c r="F9" s="49">
        <v>1.063208807E-2</v>
      </c>
      <c r="G9" s="71" t="s">
        <v>12</v>
      </c>
      <c r="H9" s="71">
        <v>7.6656522599999999E-2</v>
      </c>
      <c r="I9" s="49">
        <v>7.6656522599999999E-2</v>
      </c>
      <c r="J9" s="57" t="s">
        <v>181</v>
      </c>
      <c r="K9" s="71">
        <v>2.5050270119999999E-2</v>
      </c>
      <c r="L9" s="71">
        <v>1.7261696640000001E-2</v>
      </c>
      <c r="M9" s="49">
        <v>2.115598338E-2</v>
      </c>
      <c r="N9" s="49">
        <v>5.5073531230000004E-3</v>
      </c>
      <c r="O9" s="71">
        <v>5.2104879030000002E-2</v>
      </c>
      <c r="P9" s="71">
        <v>3.6230243240000001E-2</v>
      </c>
      <c r="Q9" s="49">
        <v>4.4167561139999999E-2</v>
      </c>
      <c r="R9" s="49">
        <v>1.122506262E-2</v>
      </c>
      <c r="S9" s="451" t="s">
        <v>12</v>
      </c>
      <c r="T9" s="71" t="s">
        <v>12</v>
      </c>
      <c r="U9" s="49" t="s">
        <v>181</v>
      </c>
      <c r="V9" s="49" t="s">
        <v>181</v>
      </c>
      <c r="W9" s="71" t="s">
        <v>12</v>
      </c>
      <c r="X9" s="71" t="s">
        <v>12</v>
      </c>
      <c r="Y9" s="49" t="s">
        <v>181</v>
      </c>
      <c r="Z9" s="57" t="s">
        <v>181</v>
      </c>
      <c r="AA9" s="71">
        <v>6.0850424870000003E-2</v>
      </c>
      <c r="AB9" s="71">
        <v>3.8831860230000001E-2</v>
      </c>
      <c r="AC9" s="49">
        <v>4.9841142550000002E-2</v>
      </c>
      <c r="AD9" s="49">
        <v>1.556947637E-2</v>
      </c>
      <c r="AE9" s="71">
        <v>2.350654852E-2</v>
      </c>
      <c r="AF9" s="71">
        <v>1.6811816069999999E-2</v>
      </c>
      <c r="AG9" s="49">
        <v>2.0159182300000002E-2</v>
      </c>
      <c r="AH9" s="49">
        <v>4.7338907139999999E-3</v>
      </c>
      <c r="AI9" s="451">
        <v>2.9239878510000001E-2</v>
      </c>
      <c r="AJ9" s="71">
        <v>3.5122975469999998E-2</v>
      </c>
      <c r="AK9" s="49">
        <v>3.2181426989999998E-2</v>
      </c>
      <c r="AL9" s="49">
        <v>4.1599777549999996E-3</v>
      </c>
      <c r="AM9" s="71">
        <v>2.8466041890000002E-2</v>
      </c>
      <c r="AN9" s="71">
        <v>2.885454179E-2</v>
      </c>
      <c r="AO9" s="49">
        <v>2.8660291840000001E-2</v>
      </c>
      <c r="AP9" s="57">
        <v>2.7471091379999997E-4</v>
      </c>
      <c r="AQ9" s="71" t="s">
        <v>12</v>
      </c>
      <c r="AR9" s="71" t="s">
        <v>12</v>
      </c>
      <c r="AS9" s="49" t="s">
        <v>181</v>
      </c>
      <c r="AT9" s="49" t="s">
        <v>181</v>
      </c>
      <c r="AU9" s="71" t="s">
        <v>12</v>
      </c>
      <c r="AV9" s="71" t="s">
        <v>12</v>
      </c>
      <c r="AW9" s="49" t="s">
        <v>181</v>
      </c>
      <c r="AX9" s="49" t="s">
        <v>181</v>
      </c>
      <c r="AY9" s="451">
        <v>4.0451348419999998E-2</v>
      </c>
      <c r="AZ9" s="71">
        <v>3.1193633990000001E-2</v>
      </c>
      <c r="BA9" s="49">
        <v>3.5822491210000001E-2</v>
      </c>
      <c r="BB9" s="49">
        <v>6.5461926520000002E-3</v>
      </c>
      <c r="BC9" s="71">
        <v>6.3998331510000006E-2</v>
      </c>
      <c r="BD9" s="71">
        <v>2.017284699E-2</v>
      </c>
      <c r="BE9" s="49">
        <v>4.208558925E-2</v>
      </c>
      <c r="BF9" s="57">
        <v>3.0989297289999999E-2</v>
      </c>
      <c r="BG9" s="71" t="s">
        <v>12</v>
      </c>
      <c r="BH9" s="71" t="s">
        <v>12</v>
      </c>
      <c r="BI9" s="49" t="s">
        <v>181</v>
      </c>
      <c r="BJ9" s="49" t="s">
        <v>181</v>
      </c>
      <c r="BK9" s="71">
        <v>2.1472458140000001E-2</v>
      </c>
      <c r="BL9" s="71">
        <v>1.6666103549999998E-2</v>
      </c>
      <c r="BM9" s="49">
        <v>1.9069280849999998E-2</v>
      </c>
      <c r="BN9" s="49">
        <v>3.3986059230000001E-3</v>
      </c>
      <c r="BO9" s="451" t="s">
        <v>12</v>
      </c>
      <c r="BP9" s="452" t="s">
        <v>12</v>
      </c>
      <c r="BQ9" s="16">
        <v>3.8790898109999999E-2</v>
      </c>
      <c r="BR9" s="16">
        <v>2.022850319E-2</v>
      </c>
      <c r="BS9" s="61" t="s">
        <v>12</v>
      </c>
      <c r="BT9" s="241">
        <v>2.9569851049999998E-2</v>
      </c>
    </row>
    <row r="10" spans="1:72" ht="15.75" customHeight="1" x14ac:dyDescent="0.2">
      <c r="A10" s="36" t="s">
        <v>113</v>
      </c>
      <c r="B10" s="29">
        <v>2.9999999999999997E-4</v>
      </c>
      <c r="C10" s="451">
        <v>2.024741276E-2</v>
      </c>
      <c r="D10" s="71">
        <v>1.9927689009999999E-2</v>
      </c>
      <c r="E10" s="49">
        <v>2.008755089E-2</v>
      </c>
      <c r="F10" s="49">
        <v>2.2607883169999999E-4</v>
      </c>
      <c r="G10" s="71">
        <v>2.0766096620000001E-2</v>
      </c>
      <c r="H10" s="71">
        <v>2.0063113890000001E-2</v>
      </c>
      <c r="I10" s="49">
        <v>2.041460526E-2</v>
      </c>
      <c r="J10" s="57">
        <v>4.9708385540000002E-4</v>
      </c>
      <c r="K10" s="71">
        <v>2.1371550459999999E-2</v>
      </c>
      <c r="L10" s="71">
        <v>2.1130950320000001E-2</v>
      </c>
      <c r="M10" s="49">
        <v>2.125125039E-2</v>
      </c>
      <c r="N10" s="49">
        <v>1.7012999050000001E-4</v>
      </c>
      <c r="O10" s="71">
        <v>2.1417294890000001E-2</v>
      </c>
      <c r="P10" s="71">
        <v>2.1318233379999999E-2</v>
      </c>
      <c r="Q10" s="49">
        <v>2.1367764139999999E-2</v>
      </c>
      <c r="R10" s="49">
        <v>7.0047065480000005E-5</v>
      </c>
      <c r="S10" s="451">
        <v>2.139548548E-2</v>
      </c>
      <c r="T10" s="71">
        <v>2.1955202699999999E-2</v>
      </c>
      <c r="U10" s="49">
        <v>2.167534409E-2</v>
      </c>
      <c r="V10" s="49">
        <v>3.9577984180000001E-4</v>
      </c>
      <c r="W10" s="71">
        <v>2.213533682E-2</v>
      </c>
      <c r="X10" s="71">
        <v>2.207402197E-2</v>
      </c>
      <c r="Y10" s="49">
        <v>2.21046794E-2</v>
      </c>
      <c r="Z10" s="57">
        <v>4.3356146219999998E-5</v>
      </c>
      <c r="AA10" s="71">
        <v>2.371618285E-2</v>
      </c>
      <c r="AB10" s="71">
        <v>2.3759633790000002E-2</v>
      </c>
      <c r="AC10" s="49">
        <v>2.3737908320000001E-2</v>
      </c>
      <c r="AD10" s="49">
        <v>3.0724454320000002E-5</v>
      </c>
      <c r="AE10" s="71">
        <v>2.9674599980000001E-2</v>
      </c>
      <c r="AF10" s="71">
        <v>2.9607939279999999E-2</v>
      </c>
      <c r="AG10" s="49">
        <v>2.9641269630000001E-2</v>
      </c>
      <c r="AH10" s="49">
        <v>4.7136233009999998E-5</v>
      </c>
      <c r="AI10" s="451">
        <v>5.1049460339999998E-3</v>
      </c>
      <c r="AJ10" s="71">
        <v>5.3317757659999999E-3</v>
      </c>
      <c r="AK10" s="49">
        <v>5.2183608999999999E-3</v>
      </c>
      <c r="AL10" s="49">
        <v>1.6039284169999999E-4</v>
      </c>
      <c r="AM10" s="71">
        <v>5.3944815100000001E-3</v>
      </c>
      <c r="AN10" s="71">
        <v>5.589478371E-3</v>
      </c>
      <c r="AO10" s="49">
        <v>5.4919799410000003E-3</v>
      </c>
      <c r="AP10" s="57">
        <v>1.3788360270000001E-4</v>
      </c>
      <c r="AQ10" s="71">
        <v>2.2514723069999999E-2</v>
      </c>
      <c r="AR10" s="71">
        <v>2.2959215840000002E-2</v>
      </c>
      <c r="AS10" s="49">
        <v>2.2736969459999999E-2</v>
      </c>
      <c r="AT10" s="49">
        <v>3.1430385190000002E-4</v>
      </c>
      <c r="AU10" s="71">
        <v>2.4690697330000001E-2</v>
      </c>
      <c r="AV10" s="71">
        <v>2.4536758289999999E-2</v>
      </c>
      <c r="AW10" s="49">
        <v>2.461372781E-2</v>
      </c>
      <c r="AX10" s="49">
        <v>1.088513391E-4</v>
      </c>
      <c r="AY10" s="451">
        <v>2.3450788609999999E-2</v>
      </c>
      <c r="AZ10" s="71">
        <v>2.398279327E-2</v>
      </c>
      <c r="BA10" s="49">
        <v>2.3716790939999999E-2</v>
      </c>
      <c r="BB10" s="49">
        <v>3.7618410269999998E-4</v>
      </c>
      <c r="BC10" s="71">
        <v>2.4448134640000001E-2</v>
      </c>
      <c r="BD10" s="71">
        <v>2.440348552E-2</v>
      </c>
      <c r="BE10" s="49">
        <v>2.4425810079999999E-2</v>
      </c>
      <c r="BF10" s="57">
        <v>3.1571695530000002E-5</v>
      </c>
      <c r="BG10" s="71">
        <v>2.7460571940000001E-2</v>
      </c>
      <c r="BH10" s="71">
        <v>2.7185114220000001E-2</v>
      </c>
      <c r="BI10" s="49">
        <v>2.7322843079999999E-2</v>
      </c>
      <c r="BJ10" s="49">
        <v>1.947780217E-4</v>
      </c>
      <c r="BK10" s="71">
        <v>2.877274682E-2</v>
      </c>
      <c r="BL10" s="71">
        <v>2.8833295070000001E-2</v>
      </c>
      <c r="BM10" s="49">
        <v>2.8803020950000001E-2</v>
      </c>
      <c r="BN10" s="49">
        <v>4.2814078159999998E-5</v>
      </c>
      <c r="BO10" s="451" t="s">
        <v>12</v>
      </c>
      <c r="BP10" s="452" t="s">
        <v>12</v>
      </c>
      <c r="BQ10" s="16">
        <v>4.5865355740000002E-2</v>
      </c>
      <c r="BR10" s="16">
        <v>2.5967972299999999E-2</v>
      </c>
      <c r="BS10" s="61">
        <v>2.5124340419999999E-2</v>
      </c>
      <c r="BT10" s="241">
        <v>2.411383969E-2</v>
      </c>
    </row>
    <row r="11" spans="1:72" ht="15.75" customHeight="1" x14ac:dyDescent="0.2">
      <c r="A11" s="36" t="s">
        <v>114</v>
      </c>
      <c r="B11" s="29">
        <v>2.0000000000000001E-4</v>
      </c>
      <c r="C11" s="451" t="s">
        <v>12</v>
      </c>
      <c r="D11" s="71" t="s">
        <v>12</v>
      </c>
      <c r="E11" s="49" t="s">
        <v>181</v>
      </c>
      <c r="F11" s="49" t="s">
        <v>181</v>
      </c>
      <c r="G11" s="71" t="s">
        <v>12</v>
      </c>
      <c r="H11" s="71" t="s">
        <v>12</v>
      </c>
      <c r="I11" s="49" t="s">
        <v>181</v>
      </c>
      <c r="J11" s="57" t="s">
        <v>181</v>
      </c>
      <c r="K11" s="71" t="s">
        <v>12</v>
      </c>
      <c r="L11" s="71" t="s">
        <v>12</v>
      </c>
      <c r="M11" s="49" t="s">
        <v>181</v>
      </c>
      <c r="N11" s="49" t="s">
        <v>181</v>
      </c>
      <c r="O11" s="71" t="s">
        <v>12</v>
      </c>
      <c r="P11" s="71" t="s">
        <v>12</v>
      </c>
      <c r="Q11" s="49" t="s">
        <v>181</v>
      </c>
      <c r="R11" s="49" t="s">
        <v>181</v>
      </c>
      <c r="S11" s="451" t="s">
        <v>12</v>
      </c>
      <c r="T11" s="71" t="s">
        <v>12</v>
      </c>
      <c r="U11" s="49" t="s">
        <v>181</v>
      </c>
      <c r="V11" s="49" t="s">
        <v>181</v>
      </c>
      <c r="W11" s="71" t="s">
        <v>12</v>
      </c>
      <c r="X11" s="71" t="s">
        <v>12</v>
      </c>
      <c r="Y11" s="49" t="s">
        <v>181</v>
      </c>
      <c r="Z11" s="57" t="s">
        <v>181</v>
      </c>
      <c r="AA11" s="71" t="s">
        <v>12</v>
      </c>
      <c r="AB11" s="71" t="s">
        <v>12</v>
      </c>
      <c r="AC11" s="49" t="s">
        <v>181</v>
      </c>
      <c r="AD11" s="49" t="s">
        <v>181</v>
      </c>
      <c r="AE11" s="71" t="s">
        <v>12</v>
      </c>
      <c r="AF11" s="71" t="s">
        <v>12</v>
      </c>
      <c r="AG11" s="49" t="s">
        <v>181</v>
      </c>
      <c r="AH11" s="49" t="s">
        <v>181</v>
      </c>
      <c r="AI11" s="451" t="s">
        <v>12</v>
      </c>
      <c r="AJ11" s="71" t="s">
        <v>12</v>
      </c>
      <c r="AK11" s="49" t="s">
        <v>181</v>
      </c>
      <c r="AL11" s="49" t="s">
        <v>181</v>
      </c>
      <c r="AM11" s="71" t="s">
        <v>12</v>
      </c>
      <c r="AN11" s="71" t="s">
        <v>12</v>
      </c>
      <c r="AO11" s="49" t="s">
        <v>181</v>
      </c>
      <c r="AP11" s="57" t="s">
        <v>181</v>
      </c>
      <c r="AQ11" s="71" t="s">
        <v>12</v>
      </c>
      <c r="AR11" s="71" t="s">
        <v>12</v>
      </c>
      <c r="AS11" s="49" t="s">
        <v>181</v>
      </c>
      <c r="AT11" s="49" t="s">
        <v>181</v>
      </c>
      <c r="AU11" s="71" t="s">
        <v>12</v>
      </c>
      <c r="AV11" s="71" t="s">
        <v>12</v>
      </c>
      <c r="AW11" s="49" t="s">
        <v>181</v>
      </c>
      <c r="AX11" s="49" t="s">
        <v>181</v>
      </c>
      <c r="AY11" s="451" t="s">
        <v>12</v>
      </c>
      <c r="AZ11" s="71" t="s">
        <v>12</v>
      </c>
      <c r="BA11" s="49" t="s">
        <v>181</v>
      </c>
      <c r="BB11" s="49" t="s">
        <v>181</v>
      </c>
      <c r="BC11" s="71" t="s">
        <v>12</v>
      </c>
      <c r="BD11" s="71" t="s">
        <v>12</v>
      </c>
      <c r="BE11" s="49" t="s">
        <v>181</v>
      </c>
      <c r="BF11" s="57" t="s">
        <v>181</v>
      </c>
      <c r="BG11" s="71" t="s">
        <v>12</v>
      </c>
      <c r="BH11" s="71" t="s">
        <v>12</v>
      </c>
      <c r="BI11" s="49" t="s">
        <v>181</v>
      </c>
      <c r="BJ11" s="49" t="s">
        <v>181</v>
      </c>
      <c r="BK11" s="71" t="s">
        <v>12</v>
      </c>
      <c r="BL11" s="71" t="s">
        <v>12</v>
      </c>
      <c r="BM11" s="49" t="s">
        <v>181</v>
      </c>
      <c r="BN11" s="49" t="s">
        <v>181</v>
      </c>
      <c r="BO11" s="451" t="s">
        <v>12</v>
      </c>
      <c r="BP11" s="452" t="s">
        <v>12</v>
      </c>
      <c r="BQ11" s="16" t="s">
        <v>12</v>
      </c>
      <c r="BR11" s="16" t="s">
        <v>12</v>
      </c>
      <c r="BS11" s="61" t="s">
        <v>12</v>
      </c>
      <c r="BT11" s="241" t="s">
        <v>12</v>
      </c>
    </row>
    <row r="12" spans="1:72" ht="15.75" customHeight="1" x14ac:dyDescent="0.2">
      <c r="A12" s="36" t="s">
        <v>115</v>
      </c>
      <c r="B12" s="29">
        <v>2.5399999999999999E-2</v>
      </c>
      <c r="C12" s="451">
        <v>5.4261482519999999</v>
      </c>
      <c r="D12" s="71">
        <v>5.4403915769999998</v>
      </c>
      <c r="E12" s="49">
        <v>5.4332699150000003</v>
      </c>
      <c r="F12" s="49">
        <v>1.007155169E-2</v>
      </c>
      <c r="G12" s="71">
        <v>5.4734727139999997</v>
      </c>
      <c r="H12" s="71">
        <v>5.372111114</v>
      </c>
      <c r="I12" s="49">
        <v>5.4227919140000003</v>
      </c>
      <c r="J12" s="57">
        <v>7.1673474710000004E-2</v>
      </c>
      <c r="K12" s="71">
        <v>6.472307056</v>
      </c>
      <c r="L12" s="71">
        <v>6.439754786</v>
      </c>
      <c r="M12" s="49">
        <v>6.456030921</v>
      </c>
      <c r="N12" s="49">
        <v>2.3017930860000001E-2</v>
      </c>
      <c r="O12" s="71">
        <v>6.5157503419999996</v>
      </c>
      <c r="P12" s="71">
        <v>6.4648673629999998</v>
      </c>
      <c r="Q12" s="49">
        <v>6.4903088530000002</v>
      </c>
      <c r="R12" s="49">
        <v>3.5979699499999997E-2</v>
      </c>
      <c r="S12" s="451">
        <v>7.7017028209999996</v>
      </c>
      <c r="T12" s="71">
        <v>7.6166557849999998</v>
      </c>
      <c r="U12" s="49">
        <v>7.6591793030000002</v>
      </c>
      <c r="V12" s="49">
        <v>6.0137335879999997E-2</v>
      </c>
      <c r="W12" s="71">
        <v>7.5107300019999998</v>
      </c>
      <c r="X12" s="71">
        <v>7.5590466469999997</v>
      </c>
      <c r="Y12" s="49">
        <v>7.5348883249999998</v>
      </c>
      <c r="Z12" s="57">
        <v>3.4165027319999999E-2</v>
      </c>
      <c r="AA12" s="71">
        <v>13.15985931</v>
      </c>
      <c r="AB12" s="71">
        <v>13.1779764</v>
      </c>
      <c r="AC12" s="49">
        <v>13.168917860000001</v>
      </c>
      <c r="AD12" s="49">
        <v>1.2810717189999999E-2</v>
      </c>
      <c r="AE12" s="71">
        <v>13.21349912</v>
      </c>
      <c r="AF12" s="71">
        <v>13.138798299999999</v>
      </c>
      <c r="AG12" s="49">
        <v>13.17614871</v>
      </c>
      <c r="AH12" s="49">
        <v>5.2821456379999999E-2</v>
      </c>
      <c r="AI12" s="451">
        <v>344.93118520000002</v>
      </c>
      <c r="AJ12" s="71">
        <v>341.13547469999997</v>
      </c>
      <c r="AK12" s="49">
        <v>343.03332999999998</v>
      </c>
      <c r="AL12" s="49">
        <v>2.6839726339999999</v>
      </c>
      <c r="AM12" s="71">
        <v>353.06516740000001</v>
      </c>
      <c r="AN12" s="71">
        <v>354.05307420000003</v>
      </c>
      <c r="AO12" s="49">
        <v>353.55912080000002</v>
      </c>
      <c r="AP12" s="57">
        <v>0.69855559749999996</v>
      </c>
      <c r="AQ12" s="71">
        <v>41.422842060000001</v>
      </c>
      <c r="AR12" s="71">
        <v>41.574942659999998</v>
      </c>
      <c r="AS12" s="49">
        <v>41.498892359999999</v>
      </c>
      <c r="AT12" s="49">
        <v>0.1075513657</v>
      </c>
      <c r="AU12" s="71">
        <v>41.1557806</v>
      </c>
      <c r="AV12" s="71">
        <v>41.30045526</v>
      </c>
      <c r="AW12" s="49">
        <v>41.228117930000003</v>
      </c>
      <c r="AX12" s="49">
        <v>0.1023004332</v>
      </c>
      <c r="AY12" s="451">
        <v>39.944133319999999</v>
      </c>
      <c r="AZ12" s="71">
        <v>39.838002099999997</v>
      </c>
      <c r="BA12" s="49">
        <v>39.891067710000002</v>
      </c>
      <c r="BB12" s="49">
        <v>7.5046105360000004E-2</v>
      </c>
      <c r="BC12" s="71">
        <v>40.188767849999998</v>
      </c>
      <c r="BD12" s="71">
        <v>38.809630929999997</v>
      </c>
      <c r="BE12" s="49">
        <v>39.499199390000001</v>
      </c>
      <c r="BF12" s="57">
        <v>0.97519706829999997</v>
      </c>
      <c r="BG12" s="71">
        <v>38.46346544</v>
      </c>
      <c r="BH12" s="71">
        <v>37.583855450000001</v>
      </c>
      <c r="BI12" s="49">
        <v>38.023660450000001</v>
      </c>
      <c r="BJ12" s="49">
        <v>0.62197818869999999</v>
      </c>
      <c r="BK12" s="71">
        <v>37.919159980000003</v>
      </c>
      <c r="BL12" s="71">
        <v>38.52020383</v>
      </c>
      <c r="BM12" s="49">
        <v>38.219681909999998</v>
      </c>
      <c r="BN12" s="49">
        <v>0.42500218210000001</v>
      </c>
      <c r="BO12" s="451" t="s">
        <v>12</v>
      </c>
      <c r="BP12" s="452" t="s">
        <v>12</v>
      </c>
      <c r="BQ12" s="16">
        <v>27.190483189999998</v>
      </c>
      <c r="BR12" s="16">
        <v>40.793984850000001</v>
      </c>
      <c r="BS12" s="61">
        <v>40.165660359999997</v>
      </c>
      <c r="BT12" s="241">
        <v>40.847114730000001</v>
      </c>
    </row>
    <row r="13" spans="1:72" ht="15.75" customHeight="1" x14ac:dyDescent="0.2">
      <c r="A13" s="36" t="s">
        <v>116</v>
      </c>
      <c r="B13" s="29">
        <v>5.9999999999999995E-4</v>
      </c>
      <c r="C13" s="451">
        <v>8.29590883E-4</v>
      </c>
      <c r="D13" s="71" t="s">
        <v>12</v>
      </c>
      <c r="E13" s="49">
        <v>8.29590883E-4</v>
      </c>
      <c r="F13" s="49" t="s">
        <v>181</v>
      </c>
      <c r="G13" s="71" t="s">
        <v>12</v>
      </c>
      <c r="H13" s="71">
        <v>8.6126492629999996E-4</v>
      </c>
      <c r="I13" s="49">
        <v>8.6126492629999996E-4</v>
      </c>
      <c r="J13" s="57" t="s">
        <v>181</v>
      </c>
      <c r="K13" s="71" t="s">
        <v>12</v>
      </c>
      <c r="L13" s="71" t="s">
        <v>12</v>
      </c>
      <c r="M13" s="49" t="s">
        <v>181</v>
      </c>
      <c r="N13" s="49" t="s">
        <v>181</v>
      </c>
      <c r="O13" s="71" t="s">
        <v>12</v>
      </c>
      <c r="P13" s="71" t="s">
        <v>12</v>
      </c>
      <c r="Q13" s="49" t="s">
        <v>181</v>
      </c>
      <c r="R13" s="49" t="s">
        <v>181</v>
      </c>
      <c r="S13" s="451" t="s">
        <v>12</v>
      </c>
      <c r="T13" s="71" t="s">
        <v>12</v>
      </c>
      <c r="U13" s="49" t="s">
        <v>181</v>
      </c>
      <c r="V13" s="49" t="s">
        <v>181</v>
      </c>
      <c r="W13" s="71" t="s">
        <v>12</v>
      </c>
      <c r="X13" s="71" t="s">
        <v>12</v>
      </c>
      <c r="Y13" s="49" t="s">
        <v>181</v>
      </c>
      <c r="Z13" s="57" t="s">
        <v>181</v>
      </c>
      <c r="AA13" s="71">
        <v>9.3670497150000003E-4</v>
      </c>
      <c r="AB13" s="71">
        <v>8.3690858760000005E-4</v>
      </c>
      <c r="AC13" s="49">
        <v>8.8680677959999997E-4</v>
      </c>
      <c r="AD13" s="49">
        <v>7.0566699789999997E-5</v>
      </c>
      <c r="AE13" s="71">
        <v>7.908123005E-4</v>
      </c>
      <c r="AF13" s="71">
        <v>7.8067385140000005E-4</v>
      </c>
      <c r="AG13" s="49">
        <v>7.8574307600000001E-4</v>
      </c>
      <c r="AH13" s="49">
        <v>7.1689661090000001E-6</v>
      </c>
      <c r="AI13" s="451" t="s">
        <v>12</v>
      </c>
      <c r="AJ13" s="71" t="s">
        <v>12</v>
      </c>
      <c r="AK13" s="49" t="s">
        <v>181</v>
      </c>
      <c r="AL13" s="49" t="s">
        <v>181</v>
      </c>
      <c r="AM13" s="71" t="s">
        <v>12</v>
      </c>
      <c r="AN13" s="71" t="s">
        <v>12</v>
      </c>
      <c r="AO13" s="49" t="s">
        <v>181</v>
      </c>
      <c r="AP13" s="57" t="s">
        <v>181</v>
      </c>
      <c r="AQ13" s="71" t="s">
        <v>12</v>
      </c>
      <c r="AR13" s="71" t="s">
        <v>12</v>
      </c>
      <c r="AS13" s="49" t="s">
        <v>181</v>
      </c>
      <c r="AT13" s="49" t="s">
        <v>181</v>
      </c>
      <c r="AU13" s="71" t="s">
        <v>12</v>
      </c>
      <c r="AV13" s="71" t="s">
        <v>12</v>
      </c>
      <c r="AW13" s="49" t="s">
        <v>181</v>
      </c>
      <c r="AX13" s="49" t="s">
        <v>181</v>
      </c>
      <c r="AY13" s="451" t="s">
        <v>12</v>
      </c>
      <c r="AZ13" s="71" t="s">
        <v>12</v>
      </c>
      <c r="BA13" s="49" t="s">
        <v>181</v>
      </c>
      <c r="BB13" s="49" t="s">
        <v>181</v>
      </c>
      <c r="BC13" s="71" t="s">
        <v>12</v>
      </c>
      <c r="BD13" s="71" t="s">
        <v>12</v>
      </c>
      <c r="BE13" s="49" t="s">
        <v>181</v>
      </c>
      <c r="BF13" s="57" t="s">
        <v>181</v>
      </c>
      <c r="BG13" s="71" t="s">
        <v>12</v>
      </c>
      <c r="BH13" s="71" t="s">
        <v>12</v>
      </c>
      <c r="BI13" s="49" t="s">
        <v>181</v>
      </c>
      <c r="BJ13" s="49" t="s">
        <v>181</v>
      </c>
      <c r="BK13" s="71" t="s">
        <v>12</v>
      </c>
      <c r="BL13" s="71" t="s">
        <v>12</v>
      </c>
      <c r="BM13" s="49" t="s">
        <v>181</v>
      </c>
      <c r="BN13" s="49" t="s">
        <v>181</v>
      </c>
      <c r="BO13" s="451" t="s">
        <v>12</v>
      </c>
      <c r="BP13" s="452" t="s">
        <v>12</v>
      </c>
      <c r="BQ13" s="16">
        <v>5.4243135580000004E-3</v>
      </c>
      <c r="BR13" s="16" t="s">
        <v>12</v>
      </c>
      <c r="BS13" s="61" t="s">
        <v>12</v>
      </c>
      <c r="BT13" s="241" t="s">
        <v>12</v>
      </c>
    </row>
    <row r="14" spans="1:72" ht="15.75" customHeight="1" x14ac:dyDescent="0.2">
      <c r="A14" s="36" t="s">
        <v>119</v>
      </c>
      <c r="B14" s="29">
        <v>5.7000000000000002E-3</v>
      </c>
      <c r="C14" s="451" t="s">
        <v>12</v>
      </c>
      <c r="D14" s="71" t="s">
        <v>12</v>
      </c>
      <c r="E14" s="49" t="s">
        <v>181</v>
      </c>
      <c r="F14" s="49" t="s">
        <v>181</v>
      </c>
      <c r="G14" s="71" t="s">
        <v>12</v>
      </c>
      <c r="H14" s="71" t="s">
        <v>12</v>
      </c>
      <c r="I14" s="49" t="s">
        <v>181</v>
      </c>
      <c r="J14" s="57" t="s">
        <v>181</v>
      </c>
      <c r="K14" s="71" t="s">
        <v>12</v>
      </c>
      <c r="L14" s="71" t="s">
        <v>12</v>
      </c>
      <c r="M14" s="49" t="s">
        <v>181</v>
      </c>
      <c r="N14" s="49" t="s">
        <v>181</v>
      </c>
      <c r="O14" s="71" t="s">
        <v>12</v>
      </c>
      <c r="P14" s="71" t="s">
        <v>12</v>
      </c>
      <c r="Q14" s="49" t="s">
        <v>181</v>
      </c>
      <c r="R14" s="49" t="s">
        <v>181</v>
      </c>
      <c r="S14" s="451" t="s">
        <v>12</v>
      </c>
      <c r="T14" s="71" t="s">
        <v>12</v>
      </c>
      <c r="U14" s="49" t="s">
        <v>181</v>
      </c>
      <c r="V14" s="49" t="s">
        <v>181</v>
      </c>
      <c r="W14" s="71" t="s">
        <v>12</v>
      </c>
      <c r="X14" s="71" t="s">
        <v>12</v>
      </c>
      <c r="Y14" s="49" t="s">
        <v>181</v>
      </c>
      <c r="Z14" s="57" t="s">
        <v>181</v>
      </c>
      <c r="AA14" s="71">
        <v>1.161698498E-2</v>
      </c>
      <c r="AB14" s="71">
        <v>1.2230198249999999E-2</v>
      </c>
      <c r="AC14" s="49">
        <v>1.192359162E-2</v>
      </c>
      <c r="AD14" s="49">
        <v>4.3360726150000001E-4</v>
      </c>
      <c r="AE14" s="71">
        <v>2.3042306549999999E-2</v>
      </c>
      <c r="AF14" s="71">
        <v>2.4387163730000001E-2</v>
      </c>
      <c r="AG14" s="49">
        <v>2.3714735139999998E-2</v>
      </c>
      <c r="AH14" s="49">
        <v>9.5095763170000003E-4</v>
      </c>
      <c r="AI14" s="451" t="s">
        <v>12</v>
      </c>
      <c r="AJ14" s="71" t="s">
        <v>12</v>
      </c>
      <c r="AK14" s="49" t="s">
        <v>181</v>
      </c>
      <c r="AL14" s="49" t="s">
        <v>181</v>
      </c>
      <c r="AM14" s="71" t="s">
        <v>12</v>
      </c>
      <c r="AN14" s="71" t="s">
        <v>12</v>
      </c>
      <c r="AO14" s="49" t="s">
        <v>181</v>
      </c>
      <c r="AP14" s="57" t="s">
        <v>181</v>
      </c>
      <c r="AQ14" s="71">
        <v>7.3845614039999997E-3</v>
      </c>
      <c r="AR14" s="71">
        <v>8.2738388139999997E-3</v>
      </c>
      <c r="AS14" s="49">
        <v>7.8292001089999997E-3</v>
      </c>
      <c r="AT14" s="49">
        <v>6.2881408699999998E-4</v>
      </c>
      <c r="AU14" s="71">
        <v>1.5230901640000001E-2</v>
      </c>
      <c r="AV14" s="71">
        <v>1.6178516640000001E-2</v>
      </c>
      <c r="AW14" s="49">
        <v>1.5704709139999998E-2</v>
      </c>
      <c r="AX14" s="49">
        <v>6.7006499249999999E-4</v>
      </c>
      <c r="AY14" s="451" t="s">
        <v>12</v>
      </c>
      <c r="AZ14" s="71" t="s">
        <v>12</v>
      </c>
      <c r="BA14" s="49" t="s">
        <v>181</v>
      </c>
      <c r="BB14" s="49" t="s">
        <v>181</v>
      </c>
      <c r="BC14" s="71">
        <v>1.033733545E-2</v>
      </c>
      <c r="BD14" s="71">
        <v>9.0703621319999997E-3</v>
      </c>
      <c r="BE14" s="49">
        <v>9.7038487909999992E-3</v>
      </c>
      <c r="BF14" s="57">
        <v>8.9588542470000001E-4</v>
      </c>
      <c r="BG14" s="71" t="s">
        <v>12</v>
      </c>
      <c r="BH14" s="71" t="s">
        <v>12</v>
      </c>
      <c r="BI14" s="49" t="s">
        <v>181</v>
      </c>
      <c r="BJ14" s="49" t="s">
        <v>181</v>
      </c>
      <c r="BK14" s="71" t="s">
        <v>12</v>
      </c>
      <c r="BL14" s="71">
        <v>6.1409972769999998E-3</v>
      </c>
      <c r="BM14" s="49">
        <v>6.1409972769999998E-3</v>
      </c>
      <c r="BN14" s="49" t="s">
        <v>181</v>
      </c>
      <c r="BO14" s="451" t="s">
        <v>12</v>
      </c>
      <c r="BP14" s="452" t="s">
        <v>12</v>
      </c>
      <c r="BQ14" s="16">
        <v>8.1720948940000003E-3</v>
      </c>
      <c r="BR14" s="16">
        <v>1.1168527399999999E-2</v>
      </c>
      <c r="BS14" s="61">
        <v>9.457247169E-3</v>
      </c>
      <c r="BT14" s="241">
        <v>1.379524721E-2</v>
      </c>
    </row>
    <row r="15" spans="1:72" ht="15.75" customHeight="1" x14ac:dyDescent="0.2">
      <c r="A15" s="36" t="s">
        <v>118</v>
      </c>
      <c r="B15" s="29">
        <v>6.9999999999999999E-4</v>
      </c>
      <c r="C15" s="451" t="s">
        <v>12</v>
      </c>
      <c r="D15" s="71" t="s">
        <v>12</v>
      </c>
      <c r="E15" s="49" t="s">
        <v>181</v>
      </c>
      <c r="F15" s="49" t="s">
        <v>181</v>
      </c>
      <c r="G15" s="71" t="s">
        <v>12</v>
      </c>
      <c r="H15" s="71" t="s">
        <v>12</v>
      </c>
      <c r="I15" s="49" t="s">
        <v>181</v>
      </c>
      <c r="J15" s="57" t="s">
        <v>181</v>
      </c>
      <c r="K15" s="71" t="s">
        <v>12</v>
      </c>
      <c r="L15" s="71" t="s">
        <v>12</v>
      </c>
      <c r="M15" s="49" t="s">
        <v>181</v>
      </c>
      <c r="N15" s="49" t="s">
        <v>181</v>
      </c>
      <c r="O15" s="71" t="s">
        <v>12</v>
      </c>
      <c r="P15" s="71" t="s">
        <v>12</v>
      </c>
      <c r="Q15" s="49" t="s">
        <v>181</v>
      </c>
      <c r="R15" s="49" t="s">
        <v>181</v>
      </c>
      <c r="S15" s="451" t="s">
        <v>12</v>
      </c>
      <c r="T15" s="71" t="s">
        <v>12</v>
      </c>
      <c r="U15" s="49" t="s">
        <v>181</v>
      </c>
      <c r="V15" s="49" t="s">
        <v>181</v>
      </c>
      <c r="W15" s="71" t="s">
        <v>12</v>
      </c>
      <c r="X15" s="71" t="s">
        <v>12</v>
      </c>
      <c r="Y15" s="49" t="s">
        <v>181</v>
      </c>
      <c r="Z15" s="57" t="s">
        <v>181</v>
      </c>
      <c r="AA15" s="71" t="s">
        <v>12</v>
      </c>
      <c r="AB15" s="71" t="s">
        <v>12</v>
      </c>
      <c r="AC15" s="49" t="s">
        <v>181</v>
      </c>
      <c r="AD15" s="49" t="s">
        <v>181</v>
      </c>
      <c r="AE15" s="71" t="s">
        <v>12</v>
      </c>
      <c r="AF15" s="71" t="s">
        <v>12</v>
      </c>
      <c r="AG15" s="49" t="s">
        <v>181</v>
      </c>
      <c r="AH15" s="49" t="s">
        <v>181</v>
      </c>
      <c r="AI15" s="451" t="s">
        <v>12</v>
      </c>
      <c r="AJ15" s="71" t="s">
        <v>12</v>
      </c>
      <c r="AK15" s="49" t="s">
        <v>181</v>
      </c>
      <c r="AL15" s="49" t="s">
        <v>181</v>
      </c>
      <c r="AM15" s="71" t="s">
        <v>12</v>
      </c>
      <c r="AN15" s="71" t="s">
        <v>12</v>
      </c>
      <c r="AO15" s="49" t="s">
        <v>181</v>
      </c>
      <c r="AP15" s="57" t="s">
        <v>181</v>
      </c>
      <c r="AQ15" s="71" t="s">
        <v>12</v>
      </c>
      <c r="AR15" s="71" t="s">
        <v>12</v>
      </c>
      <c r="AS15" s="49" t="s">
        <v>181</v>
      </c>
      <c r="AT15" s="49" t="s">
        <v>181</v>
      </c>
      <c r="AU15" s="71" t="s">
        <v>12</v>
      </c>
      <c r="AV15" s="71" t="s">
        <v>12</v>
      </c>
      <c r="AW15" s="49" t="s">
        <v>181</v>
      </c>
      <c r="AX15" s="49" t="s">
        <v>181</v>
      </c>
      <c r="AY15" s="451" t="s">
        <v>12</v>
      </c>
      <c r="AZ15" s="71" t="s">
        <v>12</v>
      </c>
      <c r="BA15" s="49" t="s">
        <v>181</v>
      </c>
      <c r="BB15" s="49" t="s">
        <v>181</v>
      </c>
      <c r="BC15" s="71" t="s">
        <v>12</v>
      </c>
      <c r="BD15" s="71" t="s">
        <v>12</v>
      </c>
      <c r="BE15" s="49" t="s">
        <v>181</v>
      </c>
      <c r="BF15" s="57" t="s">
        <v>181</v>
      </c>
      <c r="BG15" s="71" t="s">
        <v>12</v>
      </c>
      <c r="BH15" s="71" t="s">
        <v>12</v>
      </c>
      <c r="BI15" s="49" t="s">
        <v>181</v>
      </c>
      <c r="BJ15" s="49" t="s">
        <v>181</v>
      </c>
      <c r="BK15" s="71" t="s">
        <v>12</v>
      </c>
      <c r="BL15" s="71" t="s">
        <v>12</v>
      </c>
      <c r="BM15" s="49" t="s">
        <v>181</v>
      </c>
      <c r="BN15" s="49" t="s">
        <v>181</v>
      </c>
      <c r="BO15" s="451" t="s">
        <v>12</v>
      </c>
      <c r="BP15" s="452" t="s">
        <v>12</v>
      </c>
      <c r="BQ15" s="16" t="s">
        <v>12</v>
      </c>
      <c r="BR15" s="16" t="s">
        <v>12</v>
      </c>
      <c r="BS15" s="61" t="s">
        <v>12</v>
      </c>
      <c r="BT15" s="241" t="s">
        <v>12</v>
      </c>
    </row>
    <row r="16" spans="1:72" ht="15.75" customHeight="1" x14ac:dyDescent="0.2">
      <c r="A16" s="36" t="s">
        <v>120</v>
      </c>
      <c r="B16" s="29">
        <v>1.6000000000000001E-3</v>
      </c>
      <c r="C16" s="451">
        <v>1.399259154E-2</v>
      </c>
      <c r="D16" s="71">
        <v>1.235382996E-2</v>
      </c>
      <c r="E16" s="49">
        <v>1.3173210750000001E-2</v>
      </c>
      <c r="F16" s="49">
        <v>1.158779426E-3</v>
      </c>
      <c r="G16" s="71">
        <v>7.5974449109999995E-2</v>
      </c>
      <c r="H16" s="71">
        <v>4.6462793660000001E-2</v>
      </c>
      <c r="I16" s="49">
        <v>6.1218621389999998E-2</v>
      </c>
      <c r="J16" s="57">
        <v>2.0867891690000001E-2</v>
      </c>
      <c r="K16" s="71">
        <v>2.3513517670000001E-2</v>
      </c>
      <c r="L16" s="71">
        <v>2.3873696260000001E-2</v>
      </c>
      <c r="M16" s="49">
        <v>2.3693606969999999E-2</v>
      </c>
      <c r="N16" s="49">
        <v>2.5468472339999998E-4</v>
      </c>
      <c r="O16" s="71">
        <v>6.1186561590000001E-2</v>
      </c>
      <c r="P16" s="71">
        <v>6.0108619100000003E-2</v>
      </c>
      <c r="Q16" s="49">
        <v>6.0647590350000002E-2</v>
      </c>
      <c r="R16" s="49">
        <v>7.6222044439999996E-4</v>
      </c>
      <c r="S16" s="451">
        <v>0.1056816874</v>
      </c>
      <c r="T16" s="71">
        <v>0.1120877257</v>
      </c>
      <c r="U16" s="49">
        <v>0.10888470660000001</v>
      </c>
      <c r="V16" s="49">
        <v>4.5297531219999996E-3</v>
      </c>
      <c r="W16" s="71">
        <v>0.1833737084</v>
      </c>
      <c r="X16" s="71">
        <v>0.18769926070000001</v>
      </c>
      <c r="Y16" s="49">
        <v>0.1855364846</v>
      </c>
      <c r="Z16" s="57">
        <v>3.0586273639999998E-3</v>
      </c>
      <c r="AA16" s="71">
        <v>7.7600145810000007E-2</v>
      </c>
      <c r="AB16" s="71">
        <v>7.5083164280000003E-2</v>
      </c>
      <c r="AC16" s="49">
        <v>7.6341655049999999E-2</v>
      </c>
      <c r="AD16" s="49">
        <v>1.779774708E-3</v>
      </c>
      <c r="AE16" s="71">
        <v>0.678310521</v>
      </c>
      <c r="AF16" s="71">
        <v>0.6888575093</v>
      </c>
      <c r="AG16" s="49">
        <v>0.68358401520000001</v>
      </c>
      <c r="AH16" s="49">
        <v>7.4578469480000003E-3</v>
      </c>
      <c r="AI16" s="451" t="s">
        <v>12</v>
      </c>
      <c r="AJ16" s="71" t="s">
        <v>12</v>
      </c>
      <c r="AK16" s="49" t="s">
        <v>181</v>
      </c>
      <c r="AL16" s="49" t="s">
        <v>181</v>
      </c>
      <c r="AM16" s="71">
        <v>0.2113493903</v>
      </c>
      <c r="AN16" s="71">
        <v>0.22133481969999999</v>
      </c>
      <c r="AO16" s="49">
        <v>0.21634210500000001</v>
      </c>
      <c r="AP16" s="57">
        <v>7.0607648419999999E-3</v>
      </c>
      <c r="AQ16" s="71">
        <v>2.9463149819999999E-2</v>
      </c>
      <c r="AR16" s="71">
        <v>2.7871306459999998E-2</v>
      </c>
      <c r="AS16" s="49">
        <v>2.8667228140000001E-2</v>
      </c>
      <c r="AT16" s="49">
        <v>1.1256032339999999E-3</v>
      </c>
      <c r="AU16" s="71">
        <v>0.34987325699999999</v>
      </c>
      <c r="AV16" s="71">
        <v>0.3568605721</v>
      </c>
      <c r="AW16" s="49">
        <v>0.35336691460000003</v>
      </c>
      <c r="AX16" s="49">
        <v>4.9407778889999998E-3</v>
      </c>
      <c r="AY16" s="451">
        <v>3.3629411870000001E-2</v>
      </c>
      <c r="AZ16" s="71">
        <v>3.5883531410000002E-2</v>
      </c>
      <c r="BA16" s="49">
        <v>3.4756471640000001E-2</v>
      </c>
      <c r="BB16" s="49">
        <v>1.5939032120000001E-3</v>
      </c>
      <c r="BC16" s="71">
        <v>0.17869834109999999</v>
      </c>
      <c r="BD16" s="71">
        <v>0.1453291273</v>
      </c>
      <c r="BE16" s="49">
        <v>0.16201373420000001</v>
      </c>
      <c r="BF16" s="57">
        <v>2.3595597360000001E-2</v>
      </c>
      <c r="BG16" s="71">
        <v>1.9838932369999999E-2</v>
      </c>
      <c r="BH16" s="71">
        <v>1.8722211070000001E-2</v>
      </c>
      <c r="BI16" s="49">
        <v>1.928057172E-2</v>
      </c>
      <c r="BJ16" s="49">
        <v>7.8964120389999996E-4</v>
      </c>
      <c r="BK16" s="71">
        <v>0.1818500914</v>
      </c>
      <c r="BL16" s="71">
        <v>0.2504680903</v>
      </c>
      <c r="BM16" s="49">
        <v>0.21615909089999999</v>
      </c>
      <c r="BN16" s="49">
        <v>4.8520252329999999E-2</v>
      </c>
      <c r="BO16" s="451" t="s">
        <v>12</v>
      </c>
      <c r="BP16" s="452" t="s">
        <v>12</v>
      </c>
      <c r="BQ16" s="16">
        <v>0.27607256250000001</v>
      </c>
      <c r="BR16" s="16">
        <v>0.23619718200000001</v>
      </c>
      <c r="BS16" s="61">
        <v>0.21996919070000001</v>
      </c>
      <c r="BT16" s="241">
        <v>0.17842843289999999</v>
      </c>
    </row>
    <row r="17" spans="1:72" ht="15.75" customHeight="1" x14ac:dyDescent="0.2">
      <c r="A17" s="36" t="s">
        <v>121</v>
      </c>
      <c r="B17" s="29">
        <v>0.1081</v>
      </c>
      <c r="C17" s="451">
        <v>0.81039232849999998</v>
      </c>
      <c r="D17" s="71">
        <v>0.80524588460000002</v>
      </c>
      <c r="E17" s="49">
        <v>0.8078191066</v>
      </c>
      <c r="F17" s="49">
        <v>3.639085381E-3</v>
      </c>
      <c r="G17" s="71">
        <v>0.89734494320000002</v>
      </c>
      <c r="H17" s="71">
        <v>0.82443892809999997</v>
      </c>
      <c r="I17" s="49">
        <v>0.8608919357</v>
      </c>
      <c r="J17" s="57">
        <v>5.1552337669999997E-2</v>
      </c>
      <c r="K17" s="71">
        <v>0.82937110859999996</v>
      </c>
      <c r="L17" s="71">
        <v>0.75036537240000001</v>
      </c>
      <c r="M17" s="49">
        <v>0.78986824050000004</v>
      </c>
      <c r="N17" s="49">
        <v>5.5865491820000002E-2</v>
      </c>
      <c r="O17" s="71">
        <v>0.93037626809999996</v>
      </c>
      <c r="P17" s="71">
        <v>0.95398331629999999</v>
      </c>
      <c r="Q17" s="49">
        <v>0.94217979220000003</v>
      </c>
      <c r="R17" s="49">
        <v>1.6692703869999999E-2</v>
      </c>
      <c r="S17" s="451">
        <v>0.7954440894</v>
      </c>
      <c r="T17" s="71">
        <v>1.0105622160000001</v>
      </c>
      <c r="U17" s="49">
        <v>0.90300315269999998</v>
      </c>
      <c r="V17" s="49">
        <v>0.1521114861</v>
      </c>
      <c r="W17" s="71">
        <v>0.90777591209999997</v>
      </c>
      <c r="X17" s="71">
        <v>0.90484016609999995</v>
      </c>
      <c r="Y17" s="49">
        <v>0.90630803910000002</v>
      </c>
      <c r="Z17" s="57">
        <v>2.0758859039999998E-3</v>
      </c>
      <c r="AA17" s="71">
        <v>1.6173531830000001</v>
      </c>
      <c r="AB17" s="71">
        <v>1.6203186140000001</v>
      </c>
      <c r="AC17" s="49">
        <v>1.618835899</v>
      </c>
      <c r="AD17" s="49">
        <v>2.0968763689999999E-3</v>
      </c>
      <c r="AE17" s="71">
        <v>1.722875913</v>
      </c>
      <c r="AF17" s="71">
        <v>1.6706483270000001</v>
      </c>
      <c r="AG17" s="49">
        <v>1.69676212</v>
      </c>
      <c r="AH17" s="49">
        <v>3.693048023E-2</v>
      </c>
      <c r="AI17" s="451">
        <v>8.0997052519999997</v>
      </c>
      <c r="AJ17" s="71">
        <v>7.9954841759999997</v>
      </c>
      <c r="AK17" s="49">
        <v>8.0475947140000006</v>
      </c>
      <c r="AL17" s="49">
        <v>7.3695429579999999E-2</v>
      </c>
      <c r="AM17" s="71">
        <v>8.2884412370000007</v>
      </c>
      <c r="AN17" s="71">
        <v>8.2435886939999996</v>
      </c>
      <c r="AO17" s="49">
        <v>8.2660149660000002</v>
      </c>
      <c r="AP17" s="57">
        <v>3.171553731E-2</v>
      </c>
      <c r="AQ17" s="71">
        <v>2.017383181</v>
      </c>
      <c r="AR17" s="71">
        <v>2.067612955</v>
      </c>
      <c r="AS17" s="49">
        <v>2.042498068</v>
      </c>
      <c r="AT17" s="49">
        <v>3.551781381E-2</v>
      </c>
      <c r="AU17" s="71">
        <v>1.8805337609999999</v>
      </c>
      <c r="AV17" s="71">
        <v>2.021387576</v>
      </c>
      <c r="AW17" s="49">
        <v>1.9509606690000001</v>
      </c>
      <c r="AX17" s="49">
        <v>9.9598687739999997E-2</v>
      </c>
      <c r="AY17" s="451">
        <v>2.0896123019999999</v>
      </c>
      <c r="AZ17" s="71">
        <v>1.920955169</v>
      </c>
      <c r="BA17" s="49">
        <v>2.005283736</v>
      </c>
      <c r="BB17" s="49">
        <v>0.1192586024</v>
      </c>
      <c r="BC17" s="71">
        <v>2.1084618819999998</v>
      </c>
      <c r="BD17" s="71">
        <v>1.9191375049999999</v>
      </c>
      <c r="BE17" s="49">
        <v>2.0137996939999998</v>
      </c>
      <c r="BF17" s="57">
        <v>0.13387255079999999</v>
      </c>
      <c r="BG17" s="71">
        <v>3.375973197</v>
      </c>
      <c r="BH17" s="71">
        <v>3.2491308719999998</v>
      </c>
      <c r="BI17" s="49">
        <v>3.312552035</v>
      </c>
      <c r="BJ17" s="49">
        <v>8.9691068149999997E-2</v>
      </c>
      <c r="BK17" s="71">
        <v>3.350317601</v>
      </c>
      <c r="BL17" s="71">
        <v>3.3863843720000002</v>
      </c>
      <c r="BM17" s="49">
        <v>3.3683509869999999</v>
      </c>
      <c r="BN17" s="49">
        <v>2.550305835E-2</v>
      </c>
      <c r="BO17" s="451">
        <v>0.19096045149999999</v>
      </c>
      <c r="BP17" s="452">
        <v>0.2268857524</v>
      </c>
      <c r="BQ17" s="16">
        <v>2.1453264339999998</v>
      </c>
      <c r="BR17" s="16">
        <v>2.1653541879999998</v>
      </c>
      <c r="BS17" s="61">
        <v>2.1678491900000001</v>
      </c>
      <c r="BT17" s="241">
        <v>2.05329395</v>
      </c>
    </row>
    <row r="18" spans="1:72" ht="15.75" customHeight="1" x14ac:dyDescent="0.2">
      <c r="A18" s="36" t="s">
        <v>122</v>
      </c>
      <c r="B18" s="29">
        <v>4.8999999999999998E-3</v>
      </c>
      <c r="C18" s="451" t="s">
        <v>12</v>
      </c>
      <c r="D18" s="71" t="s">
        <v>12</v>
      </c>
      <c r="E18" s="49" t="s">
        <v>181</v>
      </c>
      <c r="F18" s="49" t="s">
        <v>181</v>
      </c>
      <c r="G18" s="71" t="s">
        <v>12</v>
      </c>
      <c r="H18" s="71" t="s">
        <v>12</v>
      </c>
      <c r="I18" s="49" t="s">
        <v>181</v>
      </c>
      <c r="J18" s="57" t="s">
        <v>181</v>
      </c>
      <c r="K18" s="71" t="s">
        <v>12</v>
      </c>
      <c r="L18" s="71" t="s">
        <v>12</v>
      </c>
      <c r="M18" s="49" t="s">
        <v>181</v>
      </c>
      <c r="N18" s="49" t="s">
        <v>181</v>
      </c>
      <c r="O18" s="71" t="s">
        <v>12</v>
      </c>
      <c r="P18" s="71" t="s">
        <v>12</v>
      </c>
      <c r="Q18" s="49" t="s">
        <v>181</v>
      </c>
      <c r="R18" s="49" t="s">
        <v>181</v>
      </c>
      <c r="S18" s="451" t="s">
        <v>12</v>
      </c>
      <c r="T18" s="71" t="s">
        <v>12</v>
      </c>
      <c r="U18" s="49" t="s">
        <v>181</v>
      </c>
      <c r="V18" s="49" t="s">
        <v>181</v>
      </c>
      <c r="W18" s="71" t="s">
        <v>12</v>
      </c>
      <c r="X18" s="71" t="s">
        <v>12</v>
      </c>
      <c r="Y18" s="49" t="s">
        <v>181</v>
      </c>
      <c r="Z18" s="57" t="s">
        <v>181</v>
      </c>
      <c r="AA18" s="71" t="s">
        <v>12</v>
      </c>
      <c r="AB18" s="71" t="s">
        <v>12</v>
      </c>
      <c r="AC18" s="49" t="s">
        <v>181</v>
      </c>
      <c r="AD18" s="49" t="s">
        <v>181</v>
      </c>
      <c r="AE18" s="71" t="s">
        <v>12</v>
      </c>
      <c r="AF18" s="71" t="s">
        <v>12</v>
      </c>
      <c r="AG18" s="49" t="s">
        <v>181</v>
      </c>
      <c r="AH18" s="49" t="s">
        <v>181</v>
      </c>
      <c r="AI18" s="451">
        <v>2.2480808200000001E-2</v>
      </c>
      <c r="AJ18" s="71">
        <v>3.4964933109999999E-2</v>
      </c>
      <c r="AK18" s="49">
        <v>2.872287066E-2</v>
      </c>
      <c r="AL18" s="49">
        <v>8.8276093810000008E-3</v>
      </c>
      <c r="AM18" s="71">
        <v>2.243321706E-2</v>
      </c>
      <c r="AN18" s="71">
        <v>2.9852447439999999E-2</v>
      </c>
      <c r="AO18" s="49">
        <v>2.6142832250000001E-2</v>
      </c>
      <c r="AP18" s="57">
        <v>5.2461881129999997E-3</v>
      </c>
      <c r="AQ18" s="71">
        <v>8.3930509179999998E-3</v>
      </c>
      <c r="AR18" s="71" t="s">
        <v>12</v>
      </c>
      <c r="AS18" s="49">
        <v>8.3930509179999998E-3</v>
      </c>
      <c r="AT18" s="49" t="s">
        <v>181</v>
      </c>
      <c r="AU18" s="71" t="s">
        <v>12</v>
      </c>
      <c r="AV18" s="71" t="s">
        <v>12</v>
      </c>
      <c r="AW18" s="49" t="s">
        <v>181</v>
      </c>
      <c r="AX18" s="49" t="s">
        <v>181</v>
      </c>
      <c r="AY18" s="451">
        <v>5.0816704459999999E-3</v>
      </c>
      <c r="AZ18" s="71" t="s">
        <v>12</v>
      </c>
      <c r="BA18" s="49">
        <v>5.0816704459999999E-3</v>
      </c>
      <c r="BB18" s="49" t="s">
        <v>181</v>
      </c>
      <c r="BC18" s="71">
        <v>5.6635167990000002E-3</v>
      </c>
      <c r="BD18" s="71" t="s">
        <v>12</v>
      </c>
      <c r="BE18" s="49">
        <v>5.6635167990000002E-3</v>
      </c>
      <c r="BF18" s="57" t="s">
        <v>181</v>
      </c>
      <c r="BG18" s="71" t="s">
        <v>12</v>
      </c>
      <c r="BH18" s="71">
        <v>5.6527154009999997E-3</v>
      </c>
      <c r="BI18" s="49">
        <v>5.6527154009999997E-3</v>
      </c>
      <c r="BJ18" s="49" t="s">
        <v>181</v>
      </c>
      <c r="BK18" s="71" t="s">
        <v>12</v>
      </c>
      <c r="BL18" s="71">
        <v>8.4636589579999994E-3</v>
      </c>
      <c r="BM18" s="49">
        <v>8.4636589579999994E-3</v>
      </c>
      <c r="BN18" s="49" t="s">
        <v>181</v>
      </c>
      <c r="BO18" s="451" t="s">
        <v>12</v>
      </c>
      <c r="BP18" s="452" t="s">
        <v>12</v>
      </c>
      <c r="BQ18" s="16" t="s">
        <v>12</v>
      </c>
      <c r="BR18" s="16" t="s">
        <v>12</v>
      </c>
      <c r="BS18" s="61">
        <v>5.4994332319999997E-3</v>
      </c>
      <c r="BT18" s="241" t="s">
        <v>12</v>
      </c>
    </row>
    <row r="19" spans="1:72" ht="15.75" customHeight="1" x14ac:dyDescent="0.2">
      <c r="A19" s="36" t="s">
        <v>123</v>
      </c>
      <c r="B19" s="29">
        <v>4.4000000000000003E-3</v>
      </c>
      <c r="C19" s="451">
        <v>1.5917569170000001</v>
      </c>
      <c r="D19" s="71">
        <v>1.603207649</v>
      </c>
      <c r="E19" s="49">
        <v>1.5974822829999999</v>
      </c>
      <c r="F19" s="49">
        <v>8.0968902469999993E-3</v>
      </c>
      <c r="G19" s="71">
        <v>1.6546716189999999</v>
      </c>
      <c r="H19" s="71">
        <v>1.588670252</v>
      </c>
      <c r="I19" s="49">
        <v>1.6216709359999999</v>
      </c>
      <c r="J19" s="57">
        <v>4.6670014170000003E-2</v>
      </c>
      <c r="K19" s="71">
        <v>1.966108175</v>
      </c>
      <c r="L19" s="71">
        <v>1.9446014540000001</v>
      </c>
      <c r="M19" s="49">
        <v>1.955354815</v>
      </c>
      <c r="N19" s="49">
        <v>1.520754826E-2</v>
      </c>
      <c r="O19" s="71">
        <v>1.950295001</v>
      </c>
      <c r="P19" s="71">
        <v>1.9504029300000001</v>
      </c>
      <c r="Q19" s="49">
        <v>1.950348966</v>
      </c>
      <c r="R19" s="49">
        <v>7.6317327789999999E-5</v>
      </c>
      <c r="S19" s="451">
        <v>2.3490813730000002</v>
      </c>
      <c r="T19" s="71">
        <v>2.296838116</v>
      </c>
      <c r="U19" s="49">
        <v>2.3229597449999999</v>
      </c>
      <c r="V19" s="49">
        <v>3.6941561300000002E-2</v>
      </c>
      <c r="W19" s="71">
        <v>2.2858763849999999</v>
      </c>
      <c r="X19" s="71">
        <v>2.2860262790000001</v>
      </c>
      <c r="Y19" s="49">
        <v>2.2859513319999998</v>
      </c>
      <c r="Z19" s="57">
        <v>1.0599106390000001E-4</v>
      </c>
      <c r="AA19" s="71">
        <v>3.9367132009999999</v>
      </c>
      <c r="AB19" s="71">
        <v>3.8835809499999998</v>
      </c>
      <c r="AC19" s="49">
        <v>3.9101470759999999</v>
      </c>
      <c r="AD19" s="49">
        <v>3.7570174980000003E-2</v>
      </c>
      <c r="AE19" s="71">
        <v>4.1231618140000004</v>
      </c>
      <c r="AF19" s="71">
        <v>4.0323307670000004</v>
      </c>
      <c r="AG19" s="49">
        <v>4.0777462910000004</v>
      </c>
      <c r="AH19" s="49">
        <v>6.4227249279999996E-2</v>
      </c>
      <c r="AI19" s="451">
        <v>65.061025439999995</v>
      </c>
      <c r="AJ19" s="71">
        <v>65.554841089999996</v>
      </c>
      <c r="AK19" s="49">
        <v>65.307933270000007</v>
      </c>
      <c r="AL19" s="49">
        <v>0.34918039480000002</v>
      </c>
      <c r="AM19" s="71">
        <v>66.788149200000007</v>
      </c>
      <c r="AN19" s="71">
        <v>66.364991279999998</v>
      </c>
      <c r="AO19" s="49">
        <v>66.576570239999995</v>
      </c>
      <c r="AP19" s="57">
        <v>0.29921783470000002</v>
      </c>
      <c r="AQ19" s="71">
        <v>8.4833017739999992</v>
      </c>
      <c r="AR19" s="71">
        <v>8.5567663930000002</v>
      </c>
      <c r="AS19" s="49">
        <v>8.5200340840000006</v>
      </c>
      <c r="AT19" s="49">
        <v>5.1947330270000001E-2</v>
      </c>
      <c r="AU19" s="71">
        <v>8.3983721389999992</v>
      </c>
      <c r="AV19" s="71">
        <v>8.5468568699999992</v>
      </c>
      <c r="AW19" s="49">
        <v>8.4726145049999992</v>
      </c>
      <c r="AX19" s="49">
        <v>0.1049945602</v>
      </c>
      <c r="AY19" s="451">
        <v>8.4668899520000007</v>
      </c>
      <c r="AZ19" s="71">
        <v>8.4665907110000003</v>
      </c>
      <c r="BA19" s="49">
        <v>8.4667403320000005</v>
      </c>
      <c r="BB19" s="49">
        <v>2.1159534030000001E-4</v>
      </c>
      <c r="BC19" s="71">
        <v>8.5369644349999998</v>
      </c>
      <c r="BD19" s="71">
        <v>8.3424323939999994</v>
      </c>
      <c r="BE19" s="49">
        <v>8.4396984150000005</v>
      </c>
      <c r="BF19" s="57">
        <v>0.13755492529999999</v>
      </c>
      <c r="BG19" s="71">
        <v>11.666186659999999</v>
      </c>
      <c r="BH19" s="71">
        <v>11.56511424</v>
      </c>
      <c r="BI19" s="49">
        <v>11.61565045</v>
      </c>
      <c r="BJ19" s="49">
        <v>7.146899357E-2</v>
      </c>
      <c r="BK19" s="71">
        <v>11.60230763</v>
      </c>
      <c r="BL19" s="71">
        <v>11.715173249999999</v>
      </c>
      <c r="BM19" s="49">
        <v>11.658740440000001</v>
      </c>
      <c r="BN19" s="49">
        <v>7.9808045260000002E-2</v>
      </c>
      <c r="BO19" s="451" t="s">
        <v>12</v>
      </c>
      <c r="BP19" s="452" t="s">
        <v>12</v>
      </c>
      <c r="BQ19" s="16">
        <v>8.4600706050000003</v>
      </c>
      <c r="BR19" s="16">
        <v>8.7348944549999992</v>
      </c>
      <c r="BS19" s="61">
        <v>8.6688269620000007</v>
      </c>
      <c r="BT19" s="241">
        <v>8.4705851140000004</v>
      </c>
    </row>
    <row r="20" spans="1:72" ht="15.75" customHeight="1" x14ac:dyDescent="0.2">
      <c r="A20" s="36" t="s">
        <v>124</v>
      </c>
      <c r="B20" s="29">
        <v>2.0299999999999999E-2</v>
      </c>
      <c r="C20" s="451">
        <v>1.5271619890000001</v>
      </c>
      <c r="D20" s="71">
        <v>1.586394893</v>
      </c>
      <c r="E20" s="49">
        <v>1.5567784410000001</v>
      </c>
      <c r="F20" s="49">
        <v>4.1883988089999998E-2</v>
      </c>
      <c r="G20" s="71">
        <v>1.6048097509999999</v>
      </c>
      <c r="H20" s="71">
        <v>1.53201338</v>
      </c>
      <c r="I20" s="49">
        <v>1.568411566</v>
      </c>
      <c r="J20" s="57">
        <v>5.1474807579999997E-2</v>
      </c>
      <c r="K20" s="71">
        <v>1.9522373070000001</v>
      </c>
      <c r="L20" s="71">
        <v>1.926823298</v>
      </c>
      <c r="M20" s="49">
        <v>1.939530303</v>
      </c>
      <c r="N20" s="49">
        <v>1.79704181E-2</v>
      </c>
      <c r="O20" s="71">
        <v>1.9094092300000001</v>
      </c>
      <c r="P20" s="71">
        <v>1.9392617249999999</v>
      </c>
      <c r="Q20" s="49">
        <v>1.9243354779999999</v>
      </c>
      <c r="R20" s="49">
        <v>2.1108901650000001E-2</v>
      </c>
      <c r="S20" s="451">
        <v>2.4215970040000001</v>
      </c>
      <c r="T20" s="71">
        <v>2.2766118319999999</v>
      </c>
      <c r="U20" s="49">
        <v>2.349104418</v>
      </c>
      <c r="V20" s="49">
        <v>0.1025199983</v>
      </c>
      <c r="W20" s="71">
        <v>2.2631345199999999</v>
      </c>
      <c r="X20" s="71">
        <v>2.3061188850000001</v>
      </c>
      <c r="Y20" s="49">
        <v>2.2846267029999998</v>
      </c>
      <c r="Z20" s="57">
        <v>3.0394535980000002E-2</v>
      </c>
      <c r="AA20" s="71">
        <v>3.8327755680000002</v>
      </c>
      <c r="AB20" s="71">
        <v>3.861723402</v>
      </c>
      <c r="AC20" s="49">
        <v>3.8472494849999999</v>
      </c>
      <c r="AD20" s="49">
        <v>2.0469209719999999E-2</v>
      </c>
      <c r="AE20" s="71">
        <v>3.9346407640000001</v>
      </c>
      <c r="AF20" s="71">
        <v>4.0416415739999998</v>
      </c>
      <c r="AG20" s="49">
        <v>3.9881411689999999</v>
      </c>
      <c r="AH20" s="49">
        <v>7.5660998339999994E-2</v>
      </c>
      <c r="AI20" s="451">
        <v>62.067679030000001</v>
      </c>
      <c r="AJ20" s="71">
        <v>61.329005590000001</v>
      </c>
      <c r="AK20" s="49">
        <v>61.698342310000001</v>
      </c>
      <c r="AL20" s="49">
        <v>0.52232099850000002</v>
      </c>
      <c r="AM20" s="71">
        <v>63.369568549999997</v>
      </c>
      <c r="AN20" s="71">
        <v>62.901340869999999</v>
      </c>
      <c r="AO20" s="49">
        <v>63.135454709999998</v>
      </c>
      <c r="AP20" s="57">
        <v>0.33108696770000001</v>
      </c>
      <c r="AQ20" s="71">
        <v>8.5060285970000002</v>
      </c>
      <c r="AR20" s="71">
        <v>8.5089784539999993</v>
      </c>
      <c r="AS20" s="49">
        <v>8.5075035260000007</v>
      </c>
      <c r="AT20" s="49">
        <v>2.0858638879999998E-3</v>
      </c>
      <c r="AU20" s="71">
        <v>8.3432762969999992</v>
      </c>
      <c r="AV20" s="71">
        <v>8.5772334180000005</v>
      </c>
      <c r="AW20" s="49">
        <v>8.4602548580000008</v>
      </c>
      <c r="AX20" s="49">
        <v>0.16543266679999999</v>
      </c>
      <c r="AY20" s="451">
        <v>8.2913832070000009</v>
      </c>
      <c r="AZ20" s="71">
        <v>8.6431352710000002</v>
      </c>
      <c r="BA20" s="49">
        <v>8.4672592390000005</v>
      </c>
      <c r="BB20" s="49">
        <v>0.24872626980000001</v>
      </c>
      <c r="BC20" s="71">
        <v>8.3583050889999999</v>
      </c>
      <c r="BD20" s="71">
        <v>8.5209979649999994</v>
      </c>
      <c r="BE20" s="49">
        <v>8.4396515270000005</v>
      </c>
      <c r="BF20" s="57">
        <v>0.1150412359</v>
      </c>
      <c r="BG20" s="71">
        <v>11.87782487</v>
      </c>
      <c r="BH20" s="71">
        <v>11.42938492</v>
      </c>
      <c r="BI20" s="49">
        <v>11.653604899999999</v>
      </c>
      <c r="BJ20" s="49">
        <v>0.31709492960000002</v>
      </c>
      <c r="BK20" s="71">
        <v>11.275406609999999</v>
      </c>
      <c r="BL20" s="71">
        <v>11.78193753</v>
      </c>
      <c r="BM20" s="49">
        <v>11.528672070000001</v>
      </c>
      <c r="BN20" s="49">
        <v>0.35817144839999998</v>
      </c>
      <c r="BO20" s="451" t="s">
        <v>12</v>
      </c>
      <c r="BP20" s="452" t="s">
        <v>12</v>
      </c>
      <c r="BQ20" s="16">
        <v>7.9623528270000001</v>
      </c>
      <c r="BR20" s="16">
        <v>8.370921397</v>
      </c>
      <c r="BS20" s="61">
        <v>8.5210365899999996</v>
      </c>
      <c r="BT20" s="241">
        <v>8.1760539320000003</v>
      </c>
    </row>
    <row r="21" spans="1:72" ht="15.75" customHeight="1" x14ac:dyDescent="0.2">
      <c r="A21" s="36" t="s">
        <v>125</v>
      </c>
      <c r="B21" s="29">
        <v>2.0000000000000001E-4</v>
      </c>
      <c r="C21" s="451">
        <v>3.337093799E-3</v>
      </c>
      <c r="D21" s="71">
        <v>2.8414997659999999E-3</v>
      </c>
      <c r="E21" s="49">
        <v>3.089296783E-3</v>
      </c>
      <c r="F21" s="49">
        <v>3.5043790139999999E-4</v>
      </c>
      <c r="G21" s="71">
        <v>6.288735803E-3</v>
      </c>
      <c r="H21" s="71">
        <v>4.7811584779999996E-3</v>
      </c>
      <c r="I21" s="49">
        <v>5.534947141E-3</v>
      </c>
      <c r="J21" s="57">
        <v>1.06601815E-3</v>
      </c>
      <c r="K21" s="71">
        <v>4.7508199350000002E-2</v>
      </c>
      <c r="L21" s="71">
        <v>4.7914294449999999E-2</v>
      </c>
      <c r="M21" s="49">
        <v>4.7711246899999997E-2</v>
      </c>
      <c r="N21" s="49">
        <v>2.8715259899999998E-4</v>
      </c>
      <c r="O21" s="71">
        <v>4.9120709649999997E-2</v>
      </c>
      <c r="P21" s="71">
        <v>4.8753249489999997E-2</v>
      </c>
      <c r="Q21" s="49">
        <v>4.8936979569999997E-2</v>
      </c>
      <c r="R21" s="49">
        <v>2.59833571E-4</v>
      </c>
      <c r="S21" s="451">
        <v>7.7353865359999996E-2</v>
      </c>
      <c r="T21" s="71">
        <v>7.8011898220000001E-2</v>
      </c>
      <c r="U21" s="49">
        <v>7.7682881790000005E-2</v>
      </c>
      <c r="V21" s="49">
        <v>4.6529949749999998E-4</v>
      </c>
      <c r="W21" s="71">
        <v>8.1613041619999993E-2</v>
      </c>
      <c r="X21" s="71">
        <v>8.1791126350000007E-2</v>
      </c>
      <c r="Y21" s="49">
        <v>8.1702083989999993E-2</v>
      </c>
      <c r="Z21" s="57">
        <v>1.2592492019999999E-4</v>
      </c>
      <c r="AA21" s="71">
        <v>0.48654170810000003</v>
      </c>
      <c r="AB21" s="71">
        <v>0.48439946109999998</v>
      </c>
      <c r="AC21" s="49">
        <v>0.48547058459999998</v>
      </c>
      <c r="AD21" s="49">
        <v>1.514797381E-3</v>
      </c>
      <c r="AE21" s="71">
        <v>0.50070457499999999</v>
      </c>
      <c r="AF21" s="71">
        <v>0.50447130920000005</v>
      </c>
      <c r="AG21" s="49">
        <v>0.50258794210000002</v>
      </c>
      <c r="AH21" s="49">
        <v>2.663483296E-3</v>
      </c>
      <c r="AI21" s="451">
        <v>5.6347285769999998E-2</v>
      </c>
      <c r="AJ21" s="71">
        <v>5.6233226630000001E-2</v>
      </c>
      <c r="AK21" s="49">
        <v>5.62902562E-2</v>
      </c>
      <c r="AL21" s="49">
        <v>8.0651991349999999E-5</v>
      </c>
      <c r="AM21" s="71">
        <v>0.1175972604</v>
      </c>
      <c r="AN21" s="71">
        <v>0.11789963370000001</v>
      </c>
      <c r="AO21" s="49">
        <v>0.1177484471</v>
      </c>
      <c r="AP21" s="57">
        <v>2.1381021090000001E-4</v>
      </c>
      <c r="AQ21" s="71">
        <v>0.40455259329999999</v>
      </c>
      <c r="AR21" s="71">
        <v>0.41476235519999999</v>
      </c>
      <c r="AS21" s="49">
        <v>0.40965747429999999</v>
      </c>
      <c r="AT21" s="49">
        <v>7.2193918740000003E-3</v>
      </c>
      <c r="AU21" s="71">
        <v>0.42551280489999999</v>
      </c>
      <c r="AV21" s="71">
        <v>0.42227043759999999</v>
      </c>
      <c r="AW21" s="49">
        <v>0.42389162130000002</v>
      </c>
      <c r="AX21" s="49">
        <v>2.2926999049999999E-3</v>
      </c>
      <c r="AY21" s="451">
        <v>0.20399798080000001</v>
      </c>
      <c r="AZ21" s="71">
        <v>0.2061235726</v>
      </c>
      <c r="BA21" s="49">
        <v>0.2050607767</v>
      </c>
      <c r="BB21" s="49">
        <v>1.5030203759999999E-3</v>
      </c>
      <c r="BC21" s="71">
        <v>0.2161855906</v>
      </c>
      <c r="BD21" s="71">
        <v>0.2148583775</v>
      </c>
      <c r="BE21" s="49">
        <v>0.21552198410000001</v>
      </c>
      <c r="BF21" s="57">
        <v>9.3848138309999998E-4</v>
      </c>
      <c r="BG21" s="71">
        <v>0.13176849909999999</v>
      </c>
      <c r="BH21" s="71">
        <v>0.13106058709999999</v>
      </c>
      <c r="BI21" s="49">
        <v>0.1314145431</v>
      </c>
      <c r="BJ21" s="49">
        <v>5.0056937570000005E-4</v>
      </c>
      <c r="BK21" s="71">
        <v>0.1605347235</v>
      </c>
      <c r="BL21" s="71">
        <v>0.1770192669</v>
      </c>
      <c r="BM21" s="49">
        <v>0.1687769952</v>
      </c>
      <c r="BN21" s="49">
        <v>1.165633242E-2</v>
      </c>
      <c r="BO21" s="451" t="s">
        <v>12</v>
      </c>
      <c r="BP21" s="452" t="s">
        <v>12</v>
      </c>
      <c r="BQ21" s="16">
        <v>0.36509703729999998</v>
      </c>
      <c r="BR21" s="16">
        <v>0.3792683429</v>
      </c>
      <c r="BS21" s="61">
        <v>0.3667260128</v>
      </c>
      <c r="BT21" s="241">
        <v>0.39981564920000001</v>
      </c>
    </row>
    <row r="22" spans="1:72" ht="15.75" customHeight="1" x14ac:dyDescent="0.2">
      <c r="A22" s="36" t="s">
        <v>126</v>
      </c>
      <c r="B22" s="29">
        <v>1.1999999999999999E-3</v>
      </c>
      <c r="C22" s="451">
        <v>1.2532833429999999E-3</v>
      </c>
      <c r="D22" s="71" t="s">
        <v>12</v>
      </c>
      <c r="E22" s="49">
        <v>1.2532833429999999E-3</v>
      </c>
      <c r="F22" s="49" t="s">
        <v>181</v>
      </c>
      <c r="G22" s="71" t="s">
        <v>12</v>
      </c>
      <c r="H22" s="71">
        <v>3.2095766100000002E-3</v>
      </c>
      <c r="I22" s="49">
        <v>3.2095766100000002E-3</v>
      </c>
      <c r="J22" s="57" t="s">
        <v>181</v>
      </c>
      <c r="K22" s="71" t="s">
        <v>12</v>
      </c>
      <c r="L22" s="71" t="s">
        <v>12</v>
      </c>
      <c r="M22" s="49" t="s">
        <v>181</v>
      </c>
      <c r="N22" s="49" t="s">
        <v>181</v>
      </c>
      <c r="O22" s="71" t="s">
        <v>12</v>
      </c>
      <c r="P22" s="71" t="s">
        <v>12</v>
      </c>
      <c r="Q22" s="49" t="s">
        <v>181</v>
      </c>
      <c r="R22" s="49" t="s">
        <v>181</v>
      </c>
      <c r="S22" s="451" t="s">
        <v>12</v>
      </c>
      <c r="T22" s="71" t="s">
        <v>12</v>
      </c>
      <c r="U22" s="49" t="s">
        <v>181</v>
      </c>
      <c r="V22" s="49" t="s">
        <v>181</v>
      </c>
      <c r="W22" s="71" t="s">
        <v>12</v>
      </c>
      <c r="X22" s="71" t="s">
        <v>12</v>
      </c>
      <c r="Y22" s="49" t="s">
        <v>181</v>
      </c>
      <c r="Z22" s="57" t="s">
        <v>181</v>
      </c>
      <c r="AA22" s="71">
        <v>1.375505303E-3</v>
      </c>
      <c r="AB22" s="71" t="s">
        <v>12</v>
      </c>
      <c r="AC22" s="49">
        <v>1.375505303E-3</v>
      </c>
      <c r="AD22" s="49" t="s">
        <v>181</v>
      </c>
      <c r="AE22" s="71" t="s">
        <v>12</v>
      </c>
      <c r="AF22" s="71" t="s">
        <v>12</v>
      </c>
      <c r="AG22" s="49" t="s">
        <v>181</v>
      </c>
      <c r="AH22" s="49" t="s">
        <v>181</v>
      </c>
      <c r="AI22" s="451" t="s">
        <v>12</v>
      </c>
      <c r="AJ22" s="71" t="s">
        <v>12</v>
      </c>
      <c r="AK22" s="49" t="s">
        <v>181</v>
      </c>
      <c r="AL22" s="49" t="s">
        <v>181</v>
      </c>
      <c r="AM22" s="71" t="s">
        <v>12</v>
      </c>
      <c r="AN22" s="71" t="s">
        <v>12</v>
      </c>
      <c r="AO22" s="49" t="s">
        <v>181</v>
      </c>
      <c r="AP22" s="57" t="s">
        <v>181</v>
      </c>
      <c r="AQ22" s="71" t="s">
        <v>12</v>
      </c>
      <c r="AR22" s="71" t="s">
        <v>12</v>
      </c>
      <c r="AS22" s="49" t="s">
        <v>181</v>
      </c>
      <c r="AT22" s="49" t="s">
        <v>181</v>
      </c>
      <c r="AU22" s="71" t="s">
        <v>12</v>
      </c>
      <c r="AV22" s="71" t="s">
        <v>12</v>
      </c>
      <c r="AW22" s="49" t="s">
        <v>181</v>
      </c>
      <c r="AX22" s="49" t="s">
        <v>181</v>
      </c>
      <c r="AY22" s="451" t="s">
        <v>12</v>
      </c>
      <c r="AZ22" s="71" t="s">
        <v>12</v>
      </c>
      <c r="BA22" s="49" t="s">
        <v>181</v>
      </c>
      <c r="BB22" s="49" t="s">
        <v>181</v>
      </c>
      <c r="BC22" s="71">
        <v>1.474102911E-3</v>
      </c>
      <c r="BD22" s="71" t="s">
        <v>12</v>
      </c>
      <c r="BE22" s="49">
        <v>1.474102911E-3</v>
      </c>
      <c r="BF22" s="57" t="s">
        <v>181</v>
      </c>
      <c r="BG22" s="71" t="s">
        <v>12</v>
      </c>
      <c r="BH22" s="71" t="s">
        <v>12</v>
      </c>
      <c r="BI22" s="49" t="s">
        <v>181</v>
      </c>
      <c r="BJ22" s="49" t="s">
        <v>181</v>
      </c>
      <c r="BK22" s="71" t="s">
        <v>12</v>
      </c>
      <c r="BL22" s="71" t="s">
        <v>12</v>
      </c>
      <c r="BM22" s="49" t="s">
        <v>181</v>
      </c>
      <c r="BN22" s="49" t="s">
        <v>181</v>
      </c>
      <c r="BO22" s="451" t="s">
        <v>12</v>
      </c>
      <c r="BP22" s="452" t="s">
        <v>12</v>
      </c>
      <c r="BQ22" s="16" t="s">
        <v>12</v>
      </c>
      <c r="BR22" s="16" t="s">
        <v>12</v>
      </c>
      <c r="BS22" s="61" t="s">
        <v>12</v>
      </c>
      <c r="BT22" s="241" t="s">
        <v>12</v>
      </c>
    </row>
    <row r="23" spans="1:72" ht="15.75" customHeight="1" x14ac:dyDescent="0.2">
      <c r="A23" s="36" t="s">
        <v>127</v>
      </c>
      <c r="B23" s="29">
        <v>1.9300000000000001E-2</v>
      </c>
      <c r="C23" s="451">
        <v>2.315458638</v>
      </c>
      <c r="D23" s="71">
        <v>2.3507267330000001</v>
      </c>
      <c r="E23" s="49">
        <v>2.3330926860000001</v>
      </c>
      <c r="F23" s="49">
        <v>2.4938309129999999E-2</v>
      </c>
      <c r="G23" s="71">
        <v>2.4421515550000001</v>
      </c>
      <c r="H23" s="71">
        <v>2.3151729140000001</v>
      </c>
      <c r="I23" s="49">
        <v>2.3786622350000002</v>
      </c>
      <c r="J23" s="57">
        <v>8.9787458119999997E-2</v>
      </c>
      <c r="K23" s="71">
        <v>3.2605496860000001</v>
      </c>
      <c r="L23" s="71">
        <v>3.2259005379999999</v>
      </c>
      <c r="M23" s="49">
        <v>3.2432251120000002</v>
      </c>
      <c r="N23" s="49">
        <v>2.4500647510000001E-2</v>
      </c>
      <c r="O23" s="71">
        <v>3.2817947780000001</v>
      </c>
      <c r="P23" s="71">
        <v>3.2889828200000002</v>
      </c>
      <c r="Q23" s="49">
        <v>3.2853887990000001</v>
      </c>
      <c r="R23" s="49">
        <v>5.0827132419999999E-3</v>
      </c>
      <c r="S23" s="451">
        <v>4.1253130770000004</v>
      </c>
      <c r="T23" s="71">
        <v>4.0714967130000002</v>
      </c>
      <c r="U23" s="49">
        <v>4.0984048949999998</v>
      </c>
      <c r="V23" s="49">
        <v>3.805391592E-2</v>
      </c>
      <c r="W23" s="71">
        <v>4.1103339490000002</v>
      </c>
      <c r="X23" s="71">
        <v>4.1810676500000001</v>
      </c>
      <c r="Y23" s="49">
        <v>4.1457008000000002</v>
      </c>
      <c r="Z23" s="57">
        <v>5.0016279640000001E-2</v>
      </c>
      <c r="AA23" s="71">
        <v>9.7618963809999997</v>
      </c>
      <c r="AB23" s="71">
        <v>9.696397267</v>
      </c>
      <c r="AC23" s="49">
        <v>9.7291468240000007</v>
      </c>
      <c r="AD23" s="49">
        <v>4.6314867670000003E-2</v>
      </c>
      <c r="AE23" s="71">
        <v>9.860689464</v>
      </c>
      <c r="AF23" s="71">
        <v>9.5685474070000005</v>
      </c>
      <c r="AG23" s="49">
        <v>9.7146184360000003</v>
      </c>
      <c r="AH23" s="49">
        <v>0.2065756296</v>
      </c>
      <c r="AI23" s="451">
        <v>32.190174759999998</v>
      </c>
      <c r="AJ23" s="71">
        <v>32.643298119999997</v>
      </c>
      <c r="AK23" s="49">
        <v>32.416736440000001</v>
      </c>
      <c r="AL23" s="49">
        <v>0.32040660059999998</v>
      </c>
      <c r="AM23" s="71">
        <v>31.925392649999999</v>
      </c>
      <c r="AN23" s="71">
        <v>32.339539510000002</v>
      </c>
      <c r="AO23" s="49">
        <v>32.13246608</v>
      </c>
      <c r="AP23" s="57">
        <v>0.2928460531</v>
      </c>
      <c r="AQ23" s="71">
        <v>11.344599049999999</v>
      </c>
      <c r="AR23" s="71">
        <v>11.33049909</v>
      </c>
      <c r="AS23" s="49">
        <v>11.33754907</v>
      </c>
      <c r="AT23" s="49">
        <v>9.9701773299999998E-3</v>
      </c>
      <c r="AU23" s="71">
        <v>11.4984514</v>
      </c>
      <c r="AV23" s="71">
        <v>11.351310310000001</v>
      </c>
      <c r="AW23" s="49">
        <v>11.42488086</v>
      </c>
      <c r="AX23" s="49">
        <v>0.1040444625</v>
      </c>
      <c r="AY23" s="451">
        <v>10.82079525</v>
      </c>
      <c r="AZ23" s="71">
        <v>10.717844980000001</v>
      </c>
      <c r="BA23" s="49">
        <v>10.76932012</v>
      </c>
      <c r="BB23" s="49">
        <v>7.2796834039999994E-2</v>
      </c>
      <c r="BC23" s="71">
        <v>10.827832669999999</v>
      </c>
      <c r="BD23" s="71">
        <v>10.53753152</v>
      </c>
      <c r="BE23" s="49">
        <v>10.682682099999999</v>
      </c>
      <c r="BF23" s="57">
        <v>0.20527391179999999</v>
      </c>
      <c r="BG23" s="71">
        <v>16.194008740000001</v>
      </c>
      <c r="BH23" s="71">
        <v>16.03110465</v>
      </c>
      <c r="BI23" s="49">
        <v>16.112556699999999</v>
      </c>
      <c r="BJ23" s="49">
        <v>0.1151905867</v>
      </c>
      <c r="BK23" s="71">
        <v>15.88219421</v>
      </c>
      <c r="BL23" s="71">
        <v>16.165556939999998</v>
      </c>
      <c r="BM23" s="49">
        <v>16.023875579999999</v>
      </c>
      <c r="BN23" s="49">
        <v>0.2003677079</v>
      </c>
      <c r="BO23" s="451">
        <v>3.8369249129999998E-2</v>
      </c>
      <c r="BP23" s="452">
        <v>4.8617991809999997E-2</v>
      </c>
      <c r="BQ23" s="16">
        <v>4.5475142130000004</v>
      </c>
      <c r="BR23" s="16">
        <v>12.28210558</v>
      </c>
      <c r="BS23" s="61">
        <v>12.14682002</v>
      </c>
      <c r="BT23" s="241">
        <v>11.220247069999999</v>
      </c>
    </row>
    <row r="24" spans="1:72" ht="15.75" customHeight="1" x14ac:dyDescent="0.2">
      <c r="A24" s="36" t="s">
        <v>128</v>
      </c>
      <c r="B24" s="29">
        <v>1.5E-3</v>
      </c>
      <c r="C24" s="451" t="s">
        <v>12</v>
      </c>
      <c r="D24" s="71" t="s">
        <v>12</v>
      </c>
      <c r="E24" s="49" t="s">
        <v>181</v>
      </c>
      <c r="F24" s="49" t="s">
        <v>181</v>
      </c>
      <c r="G24" s="71" t="s">
        <v>12</v>
      </c>
      <c r="H24" s="71" t="s">
        <v>12</v>
      </c>
      <c r="I24" s="49" t="s">
        <v>181</v>
      </c>
      <c r="J24" s="57" t="s">
        <v>181</v>
      </c>
      <c r="K24" s="71" t="s">
        <v>12</v>
      </c>
      <c r="L24" s="71" t="s">
        <v>12</v>
      </c>
      <c r="M24" s="49" t="s">
        <v>181</v>
      </c>
      <c r="N24" s="49" t="s">
        <v>181</v>
      </c>
      <c r="O24" s="71" t="s">
        <v>12</v>
      </c>
      <c r="P24" s="71" t="s">
        <v>12</v>
      </c>
      <c r="Q24" s="49" t="s">
        <v>181</v>
      </c>
      <c r="R24" s="49" t="s">
        <v>181</v>
      </c>
      <c r="S24" s="451" t="s">
        <v>12</v>
      </c>
      <c r="T24" s="71" t="s">
        <v>12</v>
      </c>
      <c r="U24" s="49" t="s">
        <v>181</v>
      </c>
      <c r="V24" s="49" t="s">
        <v>181</v>
      </c>
      <c r="W24" s="71" t="s">
        <v>12</v>
      </c>
      <c r="X24" s="71" t="s">
        <v>12</v>
      </c>
      <c r="Y24" s="49" t="s">
        <v>181</v>
      </c>
      <c r="Z24" s="57" t="s">
        <v>181</v>
      </c>
      <c r="AA24" s="71">
        <v>3.7084944470000001E-3</v>
      </c>
      <c r="AB24" s="71">
        <v>3.4762695270000002E-3</v>
      </c>
      <c r="AC24" s="49">
        <v>3.5923819869999999E-3</v>
      </c>
      <c r="AD24" s="49">
        <v>1.6420781570000001E-4</v>
      </c>
      <c r="AE24" s="71">
        <v>4.2667827199999999E-3</v>
      </c>
      <c r="AF24" s="71">
        <v>3.8144214089999998E-3</v>
      </c>
      <c r="AG24" s="49">
        <v>4.0406020650000001E-3</v>
      </c>
      <c r="AH24" s="49">
        <v>3.1986775060000001E-4</v>
      </c>
      <c r="AI24" s="451" t="s">
        <v>12</v>
      </c>
      <c r="AJ24" s="71" t="s">
        <v>12</v>
      </c>
      <c r="AK24" s="49" t="s">
        <v>181</v>
      </c>
      <c r="AL24" s="49" t="s">
        <v>181</v>
      </c>
      <c r="AM24" s="71" t="s">
        <v>12</v>
      </c>
      <c r="AN24" s="71" t="s">
        <v>12</v>
      </c>
      <c r="AO24" s="49" t="s">
        <v>181</v>
      </c>
      <c r="AP24" s="57" t="s">
        <v>181</v>
      </c>
      <c r="AQ24" s="71">
        <v>3.0516466469999999E-3</v>
      </c>
      <c r="AR24" s="71">
        <v>2.9495692750000002E-3</v>
      </c>
      <c r="AS24" s="49">
        <v>3.0006079609999998E-3</v>
      </c>
      <c r="AT24" s="49">
        <v>7.2179601950000006E-5</v>
      </c>
      <c r="AU24" s="71">
        <v>3.2207034959999999E-3</v>
      </c>
      <c r="AV24" s="71">
        <v>3.350571905E-3</v>
      </c>
      <c r="AW24" s="49">
        <v>3.2856377009999999E-3</v>
      </c>
      <c r="AX24" s="49">
        <v>9.1830832670000001E-5</v>
      </c>
      <c r="AY24" s="451">
        <v>1.685834367E-3</v>
      </c>
      <c r="AZ24" s="71">
        <v>1.7600339690000001E-3</v>
      </c>
      <c r="BA24" s="49">
        <v>1.7229341679999999E-3</v>
      </c>
      <c r="BB24" s="49">
        <v>5.2467041739999997E-5</v>
      </c>
      <c r="BC24" s="71">
        <v>1.514059245E-3</v>
      </c>
      <c r="BD24" s="71">
        <v>1.818590522E-3</v>
      </c>
      <c r="BE24" s="49">
        <v>1.666324884E-3</v>
      </c>
      <c r="BF24" s="57">
        <v>2.153361311E-4</v>
      </c>
      <c r="BG24" s="71" t="s">
        <v>12</v>
      </c>
      <c r="BH24" s="71">
        <v>1.5036709769999999E-3</v>
      </c>
      <c r="BI24" s="49">
        <v>1.5036709769999999E-3</v>
      </c>
      <c r="BJ24" s="49" t="s">
        <v>181</v>
      </c>
      <c r="BK24" s="71" t="s">
        <v>12</v>
      </c>
      <c r="BL24" s="71">
        <v>1.6498581780000001E-3</v>
      </c>
      <c r="BM24" s="49">
        <v>1.6498581780000001E-3</v>
      </c>
      <c r="BN24" s="49" t="s">
        <v>181</v>
      </c>
      <c r="BO24" s="451" t="s">
        <v>12</v>
      </c>
      <c r="BP24" s="452" t="s">
        <v>12</v>
      </c>
      <c r="BQ24" s="16">
        <v>3.1360968229999999E-3</v>
      </c>
      <c r="BR24" s="16">
        <v>2.245190694E-3</v>
      </c>
      <c r="BS24" s="61">
        <v>2.605026177E-3</v>
      </c>
      <c r="BT24" s="241">
        <v>3.0655652120000002E-3</v>
      </c>
    </row>
    <row r="25" spans="1:72" ht="15.75" customHeight="1" x14ac:dyDescent="0.2">
      <c r="A25" s="36" t="s">
        <v>129</v>
      </c>
      <c r="B25" s="29">
        <v>1.2800000000000001E-2</v>
      </c>
      <c r="C25" s="451" t="s">
        <v>12</v>
      </c>
      <c r="D25" s="71" t="s">
        <v>12</v>
      </c>
      <c r="E25" s="49" t="s">
        <v>181</v>
      </c>
      <c r="F25" s="49" t="s">
        <v>181</v>
      </c>
      <c r="G25" s="71" t="s">
        <v>12</v>
      </c>
      <c r="H25" s="71" t="s">
        <v>12</v>
      </c>
      <c r="I25" s="49" t="s">
        <v>181</v>
      </c>
      <c r="J25" s="57" t="s">
        <v>181</v>
      </c>
      <c r="K25" s="71" t="s">
        <v>12</v>
      </c>
      <c r="L25" s="71" t="s">
        <v>12</v>
      </c>
      <c r="M25" s="49" t="s">
        <v>181</v>
      </c>
      <c r="N25" s="49" t="s">
        <v>181</v>
      </c>
      <c r="O25" s="71" t="s">
        <v>12</v>
      </c>
      <c r="P25" s="71" t="s">
        <v>12</v>
      </c>
      <c r="Q25" s="49" t="s">
        <v>181</v>
      </c>
      <c r="R25" s="49" t="s">
        <v>181</v>
      </c>
      <c r="S25" s="451" t="s">
        <v>12</v>
      </c>
      <c r="T25" s="71" t="s">
        <v>12</v>
      </c>
      <c r="U25" s="49" t="s">
        <v>181</v>
      </c>
      <c r="V25" s="49" t="s">
        <v>181</v>
      </c>
      <c r="W25" s="71" t="s">
        <v>12</v>
      </c>
      <c r="X25" s="71" t="s">
        <v>12</v>
      </c>
      <c r="Y25" s="49" t="s">
        <v>181</v>
      </c>
      <c r="Z25" s="57" t="s">
        <v>181</v>
      </c>
      <c r="AA25" s="71" t="s">
        <v>12</v>
      </c>
      <c r="AB25" s="71" t="s">
        <v>12</v>
      </c>
      <c r="AC25" s="49" t="s">
        <v>181</v>
      </c>
      <c r="AD25" s="49" t="s">
        <v>181</v>
      </c>
      <c r="AE25" s="71" t="s">
        <v>12</v>
      </c>
      <c r="AF25" s="71" t="s">
        <v>12</v>
      </c>
      <c r="AG25" s="49" t="s">
        <v>181</v>
      </c>
      <c r="AH25" s="49" t="s">
        <v>181</v>
      </c>
      <c r="AI25" s="451" t="s">
        <v>12</v>
      </c>
      <c r="AJ25" s="71" t="s">
        <v>12</v>
      </c>
      <c r="AK25" s="49" t="s">
        <v>181</v>
      </c>
      <c r="AL25" s="49" t="s">
        <v>181</v>
      </c>
      <c r="AM25" s="71" t="s">
        <v>12</v>
      </c>
      <c r="AN25" s="71" t="s">
        <v>12</v>
      </c>
      <c r="AO25" s="49" t="s">
        <v>181</v>
      </c>
      <c r="AP25" s="57" t="s">
        <v>181</v>
      </c>
      <c r="AQ25" s="71" t="s">
        <v>12</v>
      </c>
      <c r="AR25" s="71" t="s">
        <v>12</v>
      </c>
      <c r="AS25" s="49" t="s">
        <v>181</v>
      </c>
      <c r="AT25" s="49" t="s">
        <v>181</v>
      </c>
      <c r="AU25" s="71" t="s">
        <v>12</v>
      </c>
      <c r="AV25" s="71" t="s">
        <v>12</v>
      </c>
      <c r="AW25" s="49" t="s">
        <v>181</v>
      </c>
      <c r="AX25" s="49" t="s">
        <v>181</v>
      </c>
      <c r="AY25" s="451" t="s">
        <v>12</v>
      </c>
      <c r="AZ25" s="71" t="s">
        <v>12</v>
      </c>
      <c r="BA25" s="49" t="s">
        <v>181</v>
      </c>
      <c r="BB25" s="49" t="s">
        <v>181</v>
      </c>
      <c r="BC25" s="71" t="s">
        <v>12</v>
      </c>
      <c r="BD25" s="71" t="s">
        <v>12</v>
      </c>
      <c r="BE25" s="49" t="s">
        <v>181</v>
      </c>
      <c r="BF25" s="57" t="s">
        <v>181</v>
      </c>
      <c r="BG25" s="71" t="s">
        <v>12</v>
      </c>
      <c r="BH25" s="71" t="s">
        <v>12</v>
      </c>
      <c r="BI25" s="49" t="s">
        <v>181</v>
      </c>
      <c r="BJ25" s="49" t="s">
        <v>181</v>
      </c>
      <c r="BK25" s="71" t="s">
        <v>12</v>
      </c>
      <c r="BL25" s="71" t="s">
        <v>12</v>
      </c>
      <c r="BM25" s="49" t="s">
        <v>181</v>
      </c>
      <c r="BN25" s="49" t="s">
        <v>181</v>
      </c>
      <c r="BO25" s="451" t="s">
        <v>12</v>
      </c>
      <c r="BP25" s="452" t="s">
        <v>12</v>
      </c>
      <c r="BQ25" s="16" t="s">
        <v>12</v>
      </c>
      <c r="BR25" s="16" t="s">
        <v>12</v>
      </c>
      <c r="BS25" s="61" t="s">
        <v>12</v>
      </c>
      <c r="BT25" s="241" t="s">
        <v>12</v>
      </c>
    </row>
    <row r="26" spans="1:72" ht="15.75" customHeight="1" x14ac:dyDescent="0.2">
      <c r="A26" s="36" t="s">
        <v>130</v>
      </c>
      <c r="B26" s="29">
        <v>2.3099999999999999E-2</v>
      </c>
      <c r="C26" s="451" t="s">
        <v>12</v>
      </c>
      <c r="D26" s="71" t="s">
        <v>12</v>
      </c>
      <c r="E26" s="49" t="s">
        <v>181</v>
      </c>
      <c r="F26" s="49" t="s">
        <v>181</v>
      </c>
      <c r="G26" s="71" t="s">
        <v>12</v>
      </c>
      <c r="H26" s="71" t="s">
        <v>12</v>
      </c>
      <c r="I26" s="49" t="s">
        <v>181</v>
      </c>
      <c r="J26" s="57" t="s">
        <v>181</v>
      </c>
      <c r="K26" s="71" t="s">
        <v>12</v>
      </c>
      <c r="L26" s="71" t="s">
        <v>12</v>
      </c>
      <c r="M26" s="49" t="s">
        <v>181</v>
      </c>
      <c r="N26" s="49" t="s">
        <v>181</v>
      </c>
      <c r="O26" s="71" t="s">
        <v>12</v>
      </c>
      <c r="P26" s="71" t="s">
        <v>12</v>
      </c>
      <c r="Q26" s="49" t="s">
        <v>181</v>
      </c>
      <c r="R26" s="49" t="s">
        <v>181</v>
      </c>
      <c r="S26" s="451" t="s">
        <v>12</v>
      </c>
      <c r="T26" s="71" t="s">
        <v>12</v>
      </c>
      <c r="U26" s="49" t="s">
        <v>181</v>
      </c>
      <c r="V26" s="49" t="s">
        <v>181</v>
      </c>
      <c r="W26" s="71" t="s">
        <v>12</v>
      </c>
      <c r="X26" s="71" t="s">
        <v>12</v>
      </c>
      <c r="Y26" s="49" t="s">
        <v>181</v>
      </c>
      <c r="Z26" s="57" t="s">
        <v>181</v>
      </c>
      <c r="AA26" s="71" t="s">
        <v>12</v>
      </c>
      <c r="AB26" s="71" t="s">
        <v>12</v>
      </c>
      <c r="AC26" s="49" t="s">
        <v>181</v>
      </c>
      <c r="AD26" s="49" t="s">
        <v>181</v>
      </c>
      <c r="AE26" s="71" t="s">
        <v>12</v>
      </c>
      <c r="AF26" s="71" t="s">
        <v>12</v>
      </c>
      <c r="AG26" s="49" t="s">
        <v>181</v>
      </c>
      <c r="AH26" s="49" t="s">
        <v>181</v>
      </c>
      <c r="AI26" s="451" t="s">
        <v>12</v>
      </c>
      <c r="AJ26" s="71" t="s">
        <v>12</v>
      </c>
      <c r="AK26" s="49" t="s">
        <v>181</v>
      </c>
      <c r="AL26" s="49" t="s">
        <v>181</v>
      </c>
      <c r="AM26" s="71" t="s">
        <v>12</v>
      </c>
      <c r="AN26" s="71" t="s">
        <v>12</v>
      </c>
      <c r="AO26" s="49" t="s">
        <v>181</v>
      </c>
      <c r="AP26" s="57" t="s">
        <v>181</v>
      </c>
      <c r="AQ26" s="71" t="s">
        <v>12</v>
      </c>
      <c r="AR26" s="71" t="s">
        <v>12</v>
      </c>
      <c r="AS26" s="49" t="s">
        <v>181</v>
      </c>
      <c r="AT26" s="49" t="s">
        <v>181</v>
      </c>
      <c r="AU26" s="71" t="s">
        <v>12</v>
      </c>
      <c r="AV26" s="71" t="s">
        <v>12</v>
      </c>
      <c r="AW26" s="49" t="s">
        <v>181</v>
      </c>
      <c r="AX26" s="49" t="s">
        <v>181</v>
      </c>
      <c r="AY26" s="451" t="s">
        <v>12</v>
      </c>
      <c r="AZ26" s="71" t="s">
        <v>12</v>
      </c>
      <c r="BA26" s="49" t="s">
        <v>181</v>
      </c>
      <c r="BB26" s="49" t="s">
        <v>181</v>
      </c>
      <c r="BC26" s="71" t="s">
        <v>12</v>
      </c>
      <c r="BD26" s="71" t="s">
        <v>12</v>
      </c>
      <c r="BE26" s="49" t="s">
        <v>181</v>
      </c>
      <c r="BF26" s="57" t="s">
        <v>181</v>
      </c>
      <c r="BG26" s="71" t="s">
        <v>12</v>
      </c>
      <c r="BH26" s="71" t="s">
        <v>12</v>
      </c>
      <c r="BI26" s="49" t="s">
        <v>181</v>
      </c>
      <c r="BJ26" s="49" t="s">
        <v>181</v>
      </c>
      <c r="BK26" s="71" t="s">
        <v>12</v>
      </c>
      <c r="BL26" s="71" t="s">
        <v>12</v>
      </c>
      <c r="BM26" s="49" t="s">
        <v>181</v>
      </c>
      <c r="BN26" s="49" t="s">
        <v>181</v>
      </c>
      <c r="BO26" s="451" t="s">
        <v>12</v>
      </c>
      <c r="BP26" s="452" t="s">
        <v>12</v>
      </c>
      <c r="BQ26" s="16" t="s">
        <v>12</v>
      </c>
      <c r="BR26" s="16" t="s">
        <v>12</v>
      </c>
      <c r="BS26" s="61" t="s">
        <v>12</v>
      </c>
      <c r="BT26" s="241" t="s">
        <v>12</v>
      </c>
    </row>
    <row r="27" spans="1:72" ht="15.75" customHeight="1" x14ac:dyDescent="0.2">
      <c r="A27" s="36" t="s">
        <v>131</v>
      </c>
      <c r="B27" s="29">
        <v>5.0000000000000001E-3</v>
      </c>
      <c r="C27" s="451" t="s">
        <v>12</v>
      </c>
      <c r="D27" s="71" t="s">
        <v>12</v>
      </c>
      <c r="E27" s="49" t="s">
        <v>181</v>
      </c>
      <c r="F27" s="49" t="s">
        <v>181</v>
      </c>
      <c r="G27" s="71" t="s">
        <v>12</v>
      </c>
      <c r="H27" s="71" t="s">
        <v>12</v>
      </c>
      <c r="I27" s="49" t="s">
        <v>181</v>
      </c>
      <c r="J27" s="57" t="s">
        <v>181</v>
      </c>
      <c r="K27" s="71" t="s">
        <v>12</v>
      </c>
      <c r="L27" s="71" t="s">
        <v>12</v>
      </c>
      <c r="M27" s="49" t="s">
        <v>181</v>
      </c>
      <c r="N27" s="49" t="s">
        <v>181</v>
      </c>
      <c r="O27" s="71" t="s">
        <v>12</v>
      </c>
      <c r="P27" s="71" t="s">
        <v>12</v>
      </c>
      <c r="Q27" s="49" t="s">
        <v>181</v>
      </c>
      <c r="R27" s="49" t="s">
        <v>181</v>
      </c>
      <c r="S27" s="451" t="s">
        <v>12</v>
      </c>
      <c r="T27" s="71" t="s">
        <v>12</v>
      </c>
      <c r="U27" s="49" t="s">
        <v>181</v>
      </c>
      <c r="V27" s="49" t="s">
        <v>181</v>
      </c>
      <c r="W27" s="71" t="s">
        <v>12</v>
      </c>
      <c r="X27" s="71" t="s">
        <v>12</v>
      </c>
      <c r="Y27" s="49" t="s">
        <v>181</v>
      </c>
      <c r="Z27" s="57" t="s">
        <v>181</v>
      </c>
      <c r="AA27" s="71" t="s">
        <v>12</v>
      </c>
      <c r="AB27" s="71" t="s">
        <v>12</v>
      </c>
      <c r="AC27" s="49" t="s">
        <v>181</v>
      </c>
      <c r="AD27" s="49" t="s">
        <v>181</v>
      </c>
      <c r="AE27" s="71">
        <v>7.0902267500000003E-3</v>
      </c>
      <c r="AF27" s="71">
        <v>8.8025824439999997E-3</v>
      </c>
      <c r="AG27" s="49">
        <v>7.9464045970000004E-3</v>
      </c>
      <c r="AH27" s="49">
        <v>1.210818323E-3</v>
      </c>
      <c r="AI27" s="451" t="s">
        <v>12</v>
      </c>
      <c r="AJ27" s="71" t="s">
        <v>12</v>
      </c>
      <c r="AK27" s="49" t="s">
        <v>181</v>
      </c>
      <c r="AL27" s="49" t="s">
        <v>181</v>
      </c>
      <c r="AM27" s="71" t="s">
        <v>12</v>
      </c>
      <c r="AN27" s="71" t="s">
        <v>12</v>
      </c>
      <c r="AO27" s="49" t="s">
        <v>181</v>
      </c>
      <c r="AP27" s="57" t="s">
        <v>181</v>
      </c>
      <c r="AQ27" s="71" t="s">
        <v>12</v>
      </c>
      <c r="AR27" s="71" t="s">
        <v>12</v>
      </c>
      <c r="AS27" s="49" t="s">
        <v>181</v>
      </c>
      <c r="AT27" s="49" t="s">
        <v>181</v>
      </c>
      <c r="AU27" s="71" t="s">
        <v>12</v>
      </c>
      <c r="AV27" s="71" t="s">
        <v>12</v>
      </c>
      <c r="AW27" s="49" t="s">
        <v>181</v>
      </c>
      <c r="AX27" s="49" t="s">
        <v>181</v>
      </c>
      <c r="AY27" s="451" t="s">
        <v>12</v>
      </c>
      <c r="AZ27" s="71" t="s">
        <v>12</v>
      </c>
      <c r="BA27" s="49" t="s">
        <v>181</v>
      </c>
      <c r="BB27" s="49" t="s">
        <v>181</v>
      </c>
      <c r="BC27" s="71" t="s">
        <v>12</v>
      </c>
      <c r="BD27" s="71" t="s">
        <v>12</v>
      </c>
      <c r="BE27" s="49" t="s">
        <v>181</v>
      </c>
      <c r="BF27" s="57" t="s">
        <v>181</v>
      </c>
      <c r="BG27" s="71" t="s">
        <v>12</v>
      </c>
      <c r="BH27" s="71" t="s">
        <v>12</v>
      </c>
      <c r="BI27" s="49" t="s">
        <v>181</v>
      </c>
      <c r="BJ27" s="49" t="s">
        <v>181</v>
      </c>
      <c r="BK27" s="71" t="s">
        <v>12</v>
      </c>
      <c r="BL27" s="71" t="s">
        <v>12</v>
      </c>
      <c r="BM27" s="49" t="s">
        <v>181</v>
      </c>
      <c r="BN27" s="49" t="s">
        <v>181</v>
      </c>
      <c r="BO27" s="451" t="s">
        <v>12</v>
      </c>
      <c r="BP27" s="452" t="s">
        <v>12</v>
      </c>
      <c r="BQ27" s="16" t="s">
        <v>12</v>
      </c>
      <c r="BR27" s="16" t="s">
        <v>12</v>
      </c>
      <c r="BS27" s="61" t="s">
        <v>12</v>
      </c>
      <c r="BT27" s="241" t="s">
        <v>12</v>
      </c>
    </row>
    <row r="28" spans="1:72" ht="15.75" customHeight="1" x14ac:dyDescent="0.2">
      <c r="A28" s="36" t="s">
        <v>132</v>
      </c>
      <c r="B28" s="29">
        <v>1.4800000000000001E-2</v>
      </c>
      <c r="C28" s="451">
        <v>2.4351247360000001</v>
      </c>
      <c r="D28" s="71">
        <v>2.4119284969999999</v>
      </c>
      <c r="E28" s="49">
        <v>2.4235266169999998</v>
      </c>
      <c r="F28" s="49">
        <v>1.6402217890000001E-2</v>
      </c>
      <c r="G28" s="71">
        <v>2.7786119970000001</v>
      </c>
      <c r="H28" s="71">
        <v>2.4294250179999999</v>
      </c>
      <c r="I28" s="49">
        <v>2.6040185079999998</v>
      </c>
      <c r="J28" s="57">
        <v>0.2469124808</v>
      </c>
      <c r="K28" s="71">
        <v>3.3823083089999999</v>
      </c>
      <c r="L28" s="71">
        <v>3.3906008070000002</v>
      </c>
      <c r="M28" s="49">
        <v>3.3864545580000001</v>
      </c>
      <c r="N28" s="49">
        <v>5.8636815689999998E-3</v>
      </c>
      <c r="O28" s="71">
        <v>3.447683187</v>
      </c>
      <c r="P28" s="71">
        <v>3.3770308280000001</v>
      </c>
      <c r="Q28" s="49">
        <v>3.4123570079999999</v>
      </c>
      <c r="R28" s="49">
        <v>4.9958762160000003E-2</v>
      </c>
      <c r="S28" s="451">
        <v>4.3861262889999999</v>
      </c>
      <c r="T28" s="71">
        <v>4.4850677379999997</v>
      </c>
      <c r="U28" s="49">
        <v>4.4355970139999998</v>
      </c>
      <c r="V28" s="49">
        <v>6.9962169530000007E-2</v>
      </c>
      <c r="W28" s="71">
        <v>4.5444901470000003</v>
      </c>
      <c r="X28" s="71">
        <v>4.4317946700000004</v>
      </c>
      <c r="Y28" s="49">
        <v>4.4881424089999999</v>
      </c>
      <c r="Z28" s="57">
        <v>7.9687735999999995E-2</v>
      </c>
      <c r="AA28" s="71">
        <v>10.41284591</v>
      </c>
      <c r="AB28" s="71">
        <v>10.80303876</v>
      </c>
      <c r="AC28" s="49">
        <v>10.607942339999999</v>
      </c>
      <c r="AD28" s="49">
        <v>0.2759080102</v>
      </c>
      <c r="AE28" s="71">
        <v>10.922561330000001</v>
      </c>
      <c r="AF28" s="71">
        <v>10.95841501</v>
      </c>
      <c r="AG28" s="49">
        <v>10.94048817</v>
      </c>
      <c r="AH28" s="49">
        <v>2.5352380260000001E-2</v>
      </c>
      <c r="AI28" s="451">
        <v>434.78112119999997</v>
      </c>
      <c r="AJ28" s="71">
        <v>431.03610609999998</v>
      </c>
      <c r="AK28" s="49">
        <v>432.90861369999999</v>
      </c>
      <c r="AL28" s="49">
        <v>2.6481255730000002</v>
      </c>
      <c r="AM28" s="71">
        <v>443.5768056</v>
      </c>
      <c r="AN28" s="71">
        <v>440.59360559999999</v>
      </c>
      <c r="AO28" s="49">
        <v>442.08520559999999</v>
      </c>
      <c r="AP28" s="57">
        <v>2.1094409500000002</v>
      </c>
      <c r="AQ28" s="71">
        <v>39.898788320000001</v>
      </c>
      <c r="AR28" s="71">
        <v>40.963891670000002</v>
      </c>
      <c r="AS28" s="49">
        <v>40.431339999999999</v>
      </c>
      <c r="AT28" s="49">
        <v>0.75314180139999998</v>
      </c>
      <c r="AU28" s="71">
        <v>40.271194860000001</v>
      </c>
      <c r="AV28" s="71">
        <v>40.271939080000003</v>
      </c>
      <c r="AW28" s="49">
        <v>40.271566970000002</v>
      </c>
      <c r="AX28" s="49">
        <v>5.2624300870000005E-4</v>
      </c>
      <c r="AY28" s="451">
        <v>39.340847340000003</v>
      </c>
      <c r="AZ28" s="71">
        <v>39.479269649999999</v>
      </c>
      <c r="BA28" s="49">
        <v>39.410058499999998</v>
      </c>
      <c r="BB28" s="49">
        <v>9.7879354069999994E-2</v>
      </c>
      <c r="BC28" s="71">
        <v>39.050115060000003</v>
      </c>
      <c r="BD28" s="71">
        <v>39.148423309999998</v>
      </c>
      <c r="BE28" s="49">
        <v>39.099269190000001</v>
      </c>
      <c r="BF28" s="57">
        <v>6.9514430220000006E-2</v>
      </c>
      <c r="BG28" s="71">
        <v>38.963014059999999</v>
      </c>
      <c r="BH28" s="71">
        <v>38.554028819999999</v>
      </c>
      <c r="BI28" s="49">
        <v>38.758521440000003</v>
      </c>
      <c r="BJ28" s="49">
        <v>0.28919623659999999</v>
      </c>
      <c r="BK28" s="71">
        <v>39.154346519999997</v>
      </c>
      <c r="BL28" s="71">
        <v>38.705403699999998</v>
      </c>
      <c r="BM28" s="49">
        <v>38.929875109999998</v>
      </c>
      <c r="BN28" s="49">
        <v>0.3174505124</v>
      </c>
      <c r="BO28" s="451">
        <v>6.5831122780000001E-2</v>
      </c>
      <c r="BP28" s="452">
        <v>4.6415704490000001E-2</v>
      </c>
      <c r="BQ28" s="16">
        <v>24.33009436</v>
      </c>
      <c r="BR28" s="16">
        <v>39.744701470000003</v>
      </c>
      <c r="BS28" s="61">
        <v>38.855145450000002</v>
      </c>
      <c r="BT28" s="241">
        <v>40.457370820000001</v>
      </c>
    </row>
    <row r="29" spans="1:72" ht="15.75" customHeight="1" x14ac:dyDescent="0.2">
      <c r="A29" s="36" t="s">
        <v>133</v>
      </c>
      <c r="B29" s="29">
        <v>7.1999999999999998E-3</v>
      </c>
      <c r="C29" s="451">
        <v>2.6764579730000002</v>
      </c>
      <c r="D29" s="71">
        <v>2.6520412480000002</v>
      </c>
      <c r="E29" s="49">
        <v>2.6642496109999998</v>
      </c>
      <c r="F29" s="49">
        <v>1.7265231820000001E-2</v>
      </c>
      <c r="G29" s="71">
        <v>3.006155696</v>
      </c>
      <c r="H29" s="71">
        <v>2.6473102650000002</v>
      </c>
      <c r="I29" s="49">
        <v>2.8267329810000001</v>
      </c>
      <c r="J29" s="57">
        <v>0.25374203769999998</v>
      </c>
      <c r="K29" s="71">
        <v>3.6945190480000001</v>
      </c>
      <c r="L29" s="71">
        <v>3.6707234459999998</v>
      </c>
      <c r="M29" s="49">
        <v>3.6826212470000002</v>
      </c>
      <c r="N29" s="49">
        <v>1.6826031540000001E-2</v>
      </c>
      <c r="O29" s="71">
        <v>3.739732117</v>
      </c>
      <c r="P29" s="71">
        <v>3.660377505</v>
      </c>
      <c r="Q29" s="49">
        <v>3.7000548110000002</v>
      </c>
      <c r="R29" s="49">
        <v>5.6112184260000003E-2</v>
      </c>
      <c r="S29" s="451">
        <v>4.7508886239999999</v>
      </c>
      <c r="T29" s="71">
        <v>4.8749452819999997</v>
      </c>
      <c r="U29" s="49">
        <v>4.8129169530000002</v>
      </c>
      <c r="V29" s="49">
        <v>8.7721304119999996E-2</v>
      </c>
      <c r="W29" s="71">
        <v>4.8920790380000003</v>
      </c>
      <c r="X29" s="71">
        <v>4.7780418200000003</v>
      </c>
      <c r="Y29" s="49">
        <v>4.8350604290000003</v>
      </c>
      <c r="Z29" s="57">
        <v>8.0636490160000004E-2</v>
      </c>
      <c r="AA29" s="71">
        <v>11.012301280000001</v>
      </c>
      <c r="AB29" s="71">
        <v>10.898673670000001</v>
      </c>
      <c r="AC29" s="49">
        <v>10.95548748</v>
      </c>
      <c r="AD29" s="49">
        <v>8.0346853560000001E-2</v>
      </c>
      <c r="AE29" s="71">
        <v>10.63345722</v>
      </c>
      <c r="AF29" s="71">
        <v>11.19926573</v>
      </c>
      <c r="AG29" s="49">
        <v>10.916361480000001</v>
      </c>
      <c r="AH29" s="49">
        <v>0.40008703429999998</v>
      </c>
      <c r="AI29" s="451">
        <v>429.44363120000003</v>
      </c>
      <c r="AJ29" s="71">
        <v>426.35968459999998</v>
      </c>
      <c r="AK29" s="49">
        <v>427.90165789999998</v>
      </c>
      <c r="AL29" s="49">
        <v>2.1806795540000001</v>
      </c>
      <c r="AM29" s="71">
        <v>439.52581709999998</v>
      </c>
      <c r="AN29" s="71">
        <v>435.86785809999998</v>
      </c>
      <c r="AO29" s="49">
        <v>437.69683759999998</v>
      </c>
      <c r="AP29" s="57">
        <v>2.5865676139999998</v>
      </c>
      <c r="AQ29" s="71">
        <v>41.929189139999998</v>
      </c>
      <c r="AR29" s="71">
        <v>42.955954509999998</v>
      </c>
      <c r="AS29" s="49">
        <v>42.442571829999999</v>
      </c>
      <c r="AT29" s="49">
        <v>0.72603275580000004</v>
      </c>
      <c r="AU29" s="71">
        <v>42.584418720000002</v>
      </c>
      <c r="AV29" s="71">
        <v>42.335561579999997</v>
      </c>
      <c r="AW29" s="49">
        <v>42.459990150000003</v>
      </c>
      <c r="AX29" s="49">
        <v>0.17596857120000001</v>
      </c>
      <c r="AY29" s="451">
        <v>41.363240089999998</v>
      </c>
      <c r="AZ29" s="71">
        <v>41.722872639999999</v>
      </c>
      <c r="BA29" s="49">
        <v>41.543056370000002</v>
      </c>
      <c r="BB29" s="49">
        <v>0.25429861479999999</v>
      </c>
      <c r="BC29" s="71">
        <v>41.307432059999996</v>
      </c>
      <c r="BD29" s="71">
        <v>41.127603270000002</v>
      </c>
      <c r="BE29" s="49">
        <v>41.217517669999999</v>
      </c>
      <c r="BF29" s="57">
        <v>0.12715815690000001</v>
      </c>
      <c r="BG29" s="71">
        <v>40.8363139</v>
      </c>
      <c r="BH29" s="71">
        <v>40.152583569999997</v>
      </c>
      <c r="BI29" s="49">
        <v>40.494448740000003</v>
      </c>
      <c r="BJ29" s="49">
        <v>0.4834703528</v>
      </c>
      <c r="BK29" s="71">
        <v>40.932312869999997</v>
      </c>
      <c r="BL29" s="71">
        <v>40.573886309999999</v>
      </c>
      <c r="BM29" s="49">
        <v>40.753099589999998</v>
      </c>
      <c r="BN29" s="49">
        <v>0.25344585110000001</v>
      </c>
      <c r="BO29" s="451">
        <v>7.0792077310000007E-2</v>
      </c>
      <c r="BP29" s="452">
        <v>5.1425098769999997E-2</v>
      </c>
      <c r="BQ29" s="16">
        <v>25.649935379999999</v>
      </c>
      <c r="BR29" s="16">
        <v>41.456277900000003</v>
      </c>
      <c r="BS29" s="61">
        <v>40.732821850000001</v>
      </c>
      <c r="BT29" s="241">
        <v>42.432749430000001</v>
      </c>
    </row>
    <row r="30" spans="1:72" ht="15.75" customHeight="1" x14ac:dyDescent="0.2">
      <c r="A30" s="36" t="s">
        <v>134</v>
      </c>
      <c r="B30" s="29">
        <v>3.7000000000000002E-3</v>
      </c>
      <c r="C30" s="451" t="s">
        <v>12</v>
      </c>
      <c r="D30" s="71" t="s">
        <v>12</v>
      </c>
      <c r="E30" s="49" t="s">
        <v>181</v>
      </c>
      <c r="F30" s="49" t="s">
        <v>181</v>
      </c>
      <c r="G30" s="71" t="s">
        <v>12</v>
      </c>
      <c r="H30" s="71" t="s">
        <v>12</v>
      </c>
      <c r="I30" s="49" t="s">
        <v>181</v>
      </c>
      <c r="J30" s="57" t="s">
        <v>181</v>
      </c>
      <c r="K30" s="71" t="s">
        <v>12</v>
      </c>
      <c r="L30" s="71" t="s">
        <v>12</v>
      </c>
      <c r="M30" s="49" t="s">
        <v>181</v>
      </c>
      <c r="N30" s="49" t="s">
        <v>181</v>
      </c>
      <c r="O30" s="71" t="s">
        <v>12</v>
      </c>
      <c r="P30" s="71" t="s">
        <v>12</v>
      </c>
      <c r="Q30" s="49" t="s">
        <v>181</v>
      </c>
      <c r="R30" s="49" t="s">
        <v>181</v>
      </c>
      <c r="S30" s="451" t="s">
        <v>12</v>
      </c>
      <c r="T30" s="71" t="s">
        <v>12</v>
      </c>
      <c r="U30" s="49" t="s">
        <v>181</v>
      </c>
      <c r="V30" s="49" t="s">
        <v>181</v>
      </c>
      <c r="W30" s="71" t="s">
        <v>12</v>
      </c>
      <c r="X30" s="71" t="s">
        <v>12</v>
      </c>
      <c r="Y30" s="49" t="s">
        <v>181</v>
      </c>
      <c r="Z30" s="57" t="s">
        <v>181</v>
      </c>
      <c r="AA30" s="71" t="s">
        <v>12</v>
      </c>
      <c r="AB30" s="71" t="s">
        <v>12</v>
      </c>
      <c r="AC30" s="49" t="s">
        <v>181</v>
      </c>
      <c r="AD30" s="49" t="s">
        <v>181</v>
      </c>
      <c r="AE30" s="71" t="s">
        <v>12</v>
      </c>
      <c r="AF30" s="71" t="s">
        <v>12</v>
      </c>
      <c r="AG30" s="49" t="s">
        <v>181</v>
      </c>
      <c r="AH30" s="49" t="s">
        <v>181</v>
      </c>
      <c r="AI30" s="451" t="s">
        <v>12</v>
      </c>
      <c r="AJ30" s="71" t="s">
        <v>12</v>
      </c>
      <c r="AK30" s="49" t="s">
        <v>181</v>
      </c>
      <c r="AL30" s="49" t="s">
        <v>181</v>
      </c>
      <c r="AM30" s="71" t="s">
        <v>12</v>
      </c>
      <c r="AN30" s="71" t="s">
        <v>12</v>
      </c>
      <c r="AO30" s="49" t="s">
        <v>181</v>
      </c>
      <c r="AP30" s="57" t="s">
        <v>181</v>
      </c>
      <c r="AQ30" s="71" t="s">
        <v>12</v>
      </c>
      <c r="AR30" s="71" t="s">
        <v>12</v>
      </c>
      <c r="AS30" s="49" t="s">
        <v>181</v>
      </c>
      <c r="AT30" s="49" t="s">
        <v>181</v>
      </c>
      <c r="AU30" s="71" t="s">
        <v>12</v>
      </c>
      <c r="AV30" s="71" t="s">
        <v>12</v>
      </c>
      <c r="AW30" s="49" t="s">
        <v>181</v>
      </c>
      <c r="AX30" s="49" t="s">
        <v>181</v>
      </c>
      <c r="AY30" s="451" t="s">
        <v>12</v>
      </c>
      <c r="AZ30" s="71" t="s">
        <v>12</v>
      </c>
      <c r="BA30" s="49" t="s">
        <v>181</v>
      </c>
      <c r="BB30" s="49" t="s">
        <v>181</v>
      </c>
      <c r="BC30" s="71" t="s">
        <v>12</v>
      </c>
      <c r="BD30" s="71" t="s">
        <v>12</v>
      </c>
      <c r="BE30" s="49" t="s">
        <v>181</v>
      </c>
      <c r="BF30" s="57" t="s">
        <v>181</v>
      </c>
      <c r="BG30" s="71" t="s">
        <v>12</v>
      </c>
      <c r="BH30" s="71" t="s">
        <v>12</v>
      </c>
      <c r="BI30" s="49" t="s">
        <v>181</v>
      </c>
      <c r="BJ30" s="49" t="s">
        <v>181</v>
      </c>
      <c r="BK30" s="71" t="s">
        <v>12</v>
      </c>
      <c r="BL30" s="71" t="s">
        <v>12</v>
      </c>
      <c r="BM30" s="49" t="s">
        <v>181</v>
      </c>
      <c r="BN30" s="49" t="s">
        <v>181</v>
      </c>
      <c r="BO30" s="451" t="s">
        <v>12</v>
      </c>
      <c r="BP30" s="452" t="s">
        <v>12</v>
      </c>
      <c r="BQ30" s="16" t="s">
        <v>12</v>
      </c>
      <c r="BR30" s="16" t="s">
        <v>12</v>
      </c>
      <c r="BS30" s="61" t="s">
        <v>12</v>
      </c>
      <c r="BT30" s="241" t="s">
        <v>12</v>
      </c>
    </row>
    <row r="31" spans="1:72" ht="15.75" customHeight="1" x14ac:dyDescent="0.2">
      <c r="A31" s="36" t="s">
        <v>135</v>
      </c>
      <c r="B31" s="29">
        <v>8.2000000000000007E-3</v>
      </c>
      <c r="C31" s="451" t="s">
        <v>12</v>
      </c>
      <c r="D31" s="71" t="s">
        <v>12</v>
      </c>
      <c r="E31" s="49" t="s">
        <v>181</v>
      </c>
      <c r="F31" s="49" t="s">
        <v>181</v>
      </c>
      <c r="G31" s="71" t="s">
        <v>12</v>
      </c>
      <c r="H31" s="71" t="s">
        <v>12</v>
      </c>
      <c r="I31" s="49" t="s">
        <v>181</v>
      </c>
      <c r="J31" s="57" t="s">
        <v>181</v>
      </c>
      <c r="K31" s="71" t="s">
        <v>12</v>
      </c>
      <c r="L31" s="71" t="s">
        <v>12</v>
      </c>
      <c r="M31" s="49" t="s">
        <v>181</v>
      </c>
      <c r="N31" s="49" t="s">
        <v>181</v>
      </c>
      <c r="O31" s="71" t="s">
        <v>12</v>
      </c>
      <c r="P31" s="71" t="s">
        <v>12</v>
      </c>
      <c r="Q31" s="49" t="s">
        <v>181</v>
      </c>
      <c r="R31" s="49" t="s">
        <v>181</v>
      </c>
      <c r="S31" s="451" t="s">
        <v>12</v>
      </c>
      <c r="T31" s="71" t="s">
        <v>12</v>
      </c>
      <c r="U31" s="49" t="s">
        <v>181</v>
      </c>
      <c r="V31" s="49" t="s">
        <v>181</v>
      </c>
      <c r="W31" s="71" t="s">
        <v>12</v>
      </c>
      <c r="X31" s="71" t="s">
        <v>12</v>
      </c>
      <c r="Y31" s="49" t="s">
        <v>181</v>
      </c>
      <c r="Z31" s="57" t="s">
        <v>181</v>
      </c>
      <c r="AA31" s="71" t="s">
        <v>12</v>
      </c>
      <c r="AB31" s="71" t="s">
        <v>12</v>
      </c>
      <c r="AC31" s="49" t="s">
        <v>181</v>
      </c>
      <c r="AD31" s="49" t="s">
        <v>181</v>
      </c>
      <c r="AE31" s="71" t="s">
        <v>12</v>
      </c>
      <c r="AF31" s="71" t="s">
        <v>12</v>
      </c>
      <c r="AG31" s="49" t="s">
        <v>181</v>
      </c>
      <c r="AH31" s="49" t="s">
        <v>181</v>
      </c>
      <c r="AI31" s="451" t="s">
        <v>12</v>
      </c>
      <c r="AJ31" s="71" t="s">
        <v>12</v>
      </c>
      <c r="AK31" s="49" t="s">
        <v>181</v>
      </c>
      <c r="AL31" s="49" t="s">
        <v>181</v>
      </c>
      <c r="AM31" s="71" t="s">
        <v>12</v>
      </c>
      <c r="AN31" s="71" t="s">
        <v>12</v>
      </c>
      <c r="AO31" s="49" t="s">
        <v>181</v>
      </c>
      <c r="AP31" s="57" t="s">
        <v>181</v>
      </c>
      <c r="AQ31" s="71" t="s">
        <v>12</v>
      </c>
      <c r="AR31" s="71" t="s">
        <v>12</v>
      </c>
      <c r="AS31" s="49" t="s">
        <v>181</v>
      </c>
      <c r="AT31" s="49" t="s">
        <v>181</v>
      </c>
      <c r="AU31" s="71" t="s">
        <v>12</v>
      </c>
      <c r="AV31" s="71" t="s">
        <v>12</v>
      </c>
      <c r="AW31" s="49" t="s">
        <v>181</v>
      </c>
      <c r="AX31" s="49" t="s">
        <v>181</v>
      </c>
      <c r="AY31" s="451" t="s">
        <v>12</v>
      </c>
      <c r="AZ31" s="71" t="s">
        <v>12</v>
      </c>
      <c r="BA31" s="49" t="s">
        <v>181</v>
      </c>
      <c r="BB31" s="49" t="s">
        <v>181</v>
      </c>
      <c r="BC31" s="71" t="s">
        <v>12</v>
      </c>
      <c r="BD31" s="71" t="s">
        <v>12</v>
      </c>
      <c r="BE31" s="49" t="s">
        <v>181</v>
      </c>
      <c r="BF31" s="57" t="s">
        <v>181</v>
      </c>
      <c r="BG31" s="71" t="s">
        <v>12</v>
      </c>
      <c r="BH31" s="71" t="s">
        <v>12</v>
      </c>
      <c r="BI31" s="49" t="s">
        <v>181</v>
      </c>
      <c r="BJ31" s="49" t="s">
        <v>181</v>
      </c>
      <c r="BK31" s="71" t="s">
        <v>12</v>
      </c>
      <c r="BL31" s="71" t="s">
        <v>12</v>
      </c>
      <c r="BM31" s="49" t="s">
        <v>181</v>
      </c>
      <c r="BN31" s="49" t="s">
        <v>181</v>
      </c>
      <c r="BO31" s="451" t="s">
        <v>12</v>
      </c>
      <c r="BP31" s="452" t="s">
        <v>12</v>
      </c>
      <c r="BQ31" s="16" t="s">
        <v>12</v>
      </c>
      <c r="BR31" s="16" t="s">
        <v>12</v>
      </c>
      <c r="BS31" s="61" t="s">
        <v>12</v>
      </c>
      <c r="BT31" s="241" t="s">
        <v>12</v>
      </c>
    </row>
    <row r="32" spans="1:72" ht="12.75" x14ac:dyDescent="0.2">
      <c r="A32" s="36" t="s">
        <v>136</v>
      </c>
      <c r="B32" s="29">
        <v>0.1031</v>
      </c>
      <c r="C32" s="451">
        <v>4.9035622119999998</v>
      </c>
      <c r="D32" s="71">
        <v>4.907176669</v>
      </c>
      <c r="E32" s="49">
        <v>4.9053694410000004</v>
      </c>
      <c r="F32" s="49">
        <v>2.555807055E-3</v>
      </c>
      <c r="G32" s="71">
        <v>5.0591532619999997</v>
      </c>
      <c r="H32" s="71">
        <v>4.9764264389999999</v>
      </c>
      <c r="I32" s="49">
        <v>5.0177898509999999</v>
      </c>
      <c r="J32" s="57">
        <v>5.8496697530000002E-2</v>
      </c>
      <c r="K32" s="71">
        <v>4.9502549809999996</v>
      </c>
      <c r="L32" s="71">
        <v>5.0619496929999999</v>
      </c>
      <c r="M32" s="49">
        <v>5.0061023369999997</v>
      </c>
      <c r="N32" s="49">
        <v>7.8980088279999999E-2</v>
      </c>
      <c r="O32" s="71">
        <v>5.0887931670000004</v>
      </c>
      <c r="P32" s="71">
        <v>5.0650413050000003</v>
      </c>
      <c r="Q32" s="49">
        <v>5.0769172359999999</v>
      </c>
      <c r="R32" s="49">
        <v>1.6795102690000001E-2</v>
      </c>
      <c r="S32" s="451">
        <v>5.010936515</v>
      </c>
      <c r="T32" s="71">
        <v>5.1352381039999999</v>
      </c>
      <c r="U32" s="49">
        <v>5.07308731</v>
      </c>
      <c r="V32" s="49">
        <v>8.7894496490000001E-2</v>
      </c>
      <c r="W32" s="71">
        <v>5.1779672769999996</v>
      </c>
      <c r="X32" s="71">
        <v>5.1228649419999996</v>
      </c>
      <c r="Y32" s="49">
        <v>5.1504161100000001</v>
      </c>
      <c r="Z32" s="57">
        <v>3.8963234739999998E-2</v>
      </c>
      <c r="AA32" s="71">
        <v>5.5988266940000004</v>
      </c>
      <c r="AB32" s="71">
        <v>5.441549051</v>
      </c>
      <c r="AC32" s="49">
        <v>5.5201878730000002</v>
      </c>
      <c r="AD32" s="49">
        <v>0.11121208790000001</v>
      </c>
      <c r="AE32" s="71">
        <v>5.9863391180000001</v>
      </c>
      <c r="AF32" s="71">
        <v>6.1104862989999997</v>
      </c>
      <c r="AG32" s="49">
        <v>6.0484127089999999</v>
      </c>
      <c r="AH32" s="49">
        <v>8.7785313549999994E-2</v>
      </c>
      <c r="AI32" s="451">
        <v>0.96216695880000003</v>
      </c>
      <c r="AJ32" s="71">
        <v>0.96027837390000004</v>
      </c>
      <c r="AK32" s="49">
        <v>0.96122266639999998</v>
      </c>
      <c r="AL32" s="49">
        <v>1.3354311900000001E-3</v>
      </c>
      <c r="AM32" s="71">
        <v>1.002525278</v>
      </c>
      <c r="AN32" s="71">
        <v>0.99562622749999996</v>
      </c>
      <c r="AO32" s="49">
        <v>0.99907575280000005</v>
      </c>
      <c r="AP32" s="57">
        <v>4.8783653920000001E-3</v>
      </c>
      <c r="AQ32" s="71">
        <v>5.058301266</v>
      </c>
      <c r="AR32" s="71">
        <v>5.1869311160000002</v>
      </c>
      <c r="AS32" s="49">
        <v>5.1226161909999997</v>
      </c>
      <c r="AT32" s="49">
        <v>9.0955039200000004E-2</v>
      </c>
      <c r="AU32" s="71">
        <v>5.5172168240000001</v>
      </c>
      <c r="AV32" s="71">
        <v>5.453551515</v>
      </c>
      <c r="AW32" s="49">
        <v>5.4853841699999997</v>
      </c>
      <c r="AX32" s="49">
        <v>4.501817172E-2</v>
      </c>
      <c r="AY32" s="451">
        <v>5.3538682780000002</v>
      </c>
      <c r="AZ32" s="71">
        <v>5.334494726</v>
      </c>
      <c r="BA32" s="49">
        <v>5.3441815019999996</v>
      </c>
      <c r="BB32" s="49">
        <v>1.3699169989999999E-2</v>
      </c>
      <c r="BC32" s="71">
        <v>5.5191178389999997</v>
      </c>
      <c r="BD32" s="71">
        <v>5.3314198599999996</v>
      </c>
      <c r="BE32" s="49">
        <v>5.4252688500000001</v>
      </c>
      <c r="BF32" s="57">
        <v>0.1327225138</v>
      </c>
      <c r="BG32" s="71">
        <v>5.6172923130000001</v>
      </c>
      <c r="BH32" s="71">
        <v>5.4831737059999996</v>
      </c>
      <c r="BI32" s="49">
        <v>5.5502330100000004</v>
      </c>
      <c r="BJ32" s="49">
        <v>9.4836176489999993E-2</v>
      </c>
      <c r="BK32" s="71">
        <v>5.6618098549999996</v>
      </c>
      <c r="BL32" s="71">
        <v>5.722983803</v>
      </c>
      <c r="BM32" s="49">
        <v>5.6923968289999998</v>
      </c>
      <c r="BN32" s="49">
        <v>4.325651346E-2</v>
      </c>
      <c r="BO32" s="451" t="s">
        <v>12</v>
      </c>
      <c r="BP32" s="452" t="s">
        <v>12</v>
      </c>
      <c r="BQ32" s="16">
        <v>6.5663531559999999</v>
      </c>
      <c r="BR32" s="16">
        <v>5.6018341649999996</v>
      </c>
      <c r="BS32" s="61">
        <v>5.4449806939999998</v>
      </c>
      <c r="BT32" s="241">
        <v>5.4403797129999996</v>
      </c>
    </row>
    <row r="33" spans="1:72" ht="12.75" x14ac:dyDescent="0.2">
      <c r="A33" s="36" t="s">
        <v>137</v>
      </c>
      <c r="B33" s="29">
        <v>5.4000000000000003E-3</v>
      </c>
      <c r="C33" s="451" t="s">
        <v>12</v>
      </c>
      <c r="D33" s="71" t="s">
        <v>12</v>
      </c>
      <c r="E33" s="49" t="s">
        <v>181</v>
      </c>
      <c r="F33" s="49" t="s">
        <v>181</v>
      </c>
      <c r="G33" s="71" t="s">
        <v>12</v>
      </c>
      <c r="H33" s="71" t="s">
        <v>12</v>
      </c>
      <c r="I33" s="49" t="s">
        <v>181</v>
      </c>
      <c r="J33" s="57" t="s">
        <v>181</v>
      </c>
      <c r="K33" s="71" t="s">
        <v>12</v>
      </c>
      <c r="L33" s="71" t="s">
        <v>12</v>
      </c>
      <c r="M33" s="49" t="s">
        <v>181</v>
      </c>
      <c r="N33" s="49" t="s">
        <v>181</v>
      </c>
      <c r="O33" s="71" t="s">
        <v>12</v>
      </c>
      <c r="P33" s="71" t="s">
        <v>12</v>
      </c>
      <c r="Q33" s="49" t="s">
        <v>181</v>
      </c>
      <c r="R33" s="49" t="s">
        <v>181</v>
      </c>
      <c r="S33" s="451" t="s">
        <v>12</v>
      </c>
      <c r="T33" s="71" t="s">
        <v>12</v>
      </c>
      <c r="U33" s="49" t="s">
        <v>181</v>
      </c>
      <c r="V33" s="49" t="s">
        <v>181</v>
      </c>
      <c r="W33" s="71" t="s">
        <v>12</v>
      </c>
      <c r="X33" s="71" t="s">
        <v>12</v>
      </c>
      <c r="Y33" s="49" t="s">
        <v>181</v>
      </c>
      <c r="Z33" s="57" t="s">
        <v>181</v>
      </c>
      <c r="AA33" s="71" t="s">
        <v>12</v>
      </c>
      <c r="AB33" s="71" t="s">
        <v>12</v>
      </c>
      <c r="AC33" s="49" t="s">
        <v>181</v>
      </c>
      <c r="AD33" s="49" t="s">
        <v>181</v>
      </c>
      <c r="AE33" s="71" t="s">
        <v>12</v>
      </c>
      <c r="AF33" s="71" t="s">
        <v>12</v>
      </c>
      <c r="AG33" s="49" t="s">
        <v>181</v>
      </c>
      <c r="AH33" s="49" t="s">
        <v>181</v>
      </c>
      <c r="AI33" s="451" t="s">
        <v>12</v>
      </c>
      <c r="AJ33" s="71" t="s">
        <v>12</v>
      </c>
      <c r="AK33" s="49" t="s">
        <v>181</v>
      </c>
      <c r="AL33" s="49" t="s">
        <v>181</v>
      </c>
      <c r="AM33" s="71" t="s">
        <v>12</v>
      </c>
      <c r="AN33" s="71" t="s">
        <v>12</v>
      </c>
      <c r="AO33" s="49" t="s">
        <v>181</v>
      </c>
      <c r="AP33" s="57" t="s">
        <v>181</v>
      </c>
      <c r="AQ33" s="71" t="s">
        <v>12</v>
      </c>
      <c r="AR33" s="71" t="s">
        <v>12</v>
      </c>
      <c r="AS33" s="49" t="s">
        <v>181</v>
      </c>
      <c r="AT33" s="49" t="s">
        <v>181</v>
      </c>
      <c r="AU33" s="71" t="s">
        <v>12</v>
      </c>
      <c r="AV33" s="71" t="s">
        <v>12</v>
      </c>
      <c r="AW33" s="49" t="s">
        <v>181</v>
      </c>
      <c r="AX33" s="49" t="s">
        <v>181</v>
      </c>
      <c r="AY33" s="451" t="s">
        <v>12</v>
      </c>
      <c r="AZ33" s="71" t="s">
        <v>12</v>
      </c>
      <c r="BA33" s="49" t="s">
        <v>181</v>
      </c>
      <c r="BB33" s="49" t="s">
        <v>181</v>
      </c>
      <c r="BC33" s="71" t="s">
        <v>12</v>
      </c>
      <c r="BD33" s="71" t="s">
        <v>12</v>
      </c>
      <c r="BE33" s="49" t="s">
        <v>181</v>
      </c>
      <c r="BF33" s="57" t="s">
        <v>181</v>
      </c>
      <c r="BG33" s="71" t="s">
        <v>12</v>
      </c>
      <c r="BH33" s="71" t="s">
        <v>12</v>
      </c>
      <c r="BI33" s="49" t="s">
        <v>181</v>
      </c>
      <c r="BJ33" s="49" t="s">
        <v>181</v>
      </c>
      <c r="BK33" s="71" t="s">
        <v>12</v>
      </c>
      <c r="BL33" s="71" t="s">
        <v>12</v>
      </c>
      <c r="BM33" s="49" t="s">
        <v>181</v>
      </c>
      <c r="BN33" s="49" t="s">
        <v>181</v>
      </c>
      <c r="BO33" s="451" t="s">
        <v>12</v>
      </c>
      <c r="BP33" s="452" t="s">
        <v>12</v>
      </c>
      <c r="BQ33" s="16" t="s">
        <v>12</v>
      </c>
      <c r="BR33" s="16" t="s">
        <v>12</v>
      </c>
      <c r="BS33" s="61" t="s">
        <v>12</v>
      </c>
      <c r="BT33" s="241" t="s">
        <v>12</v>
      </c>
    </row>
    <row r="34" spans="1:72" ht="12.75" x14ac:dyDescent="0.2">
      <c r="A34" s="36" t="s">
        <v>138</v>
      </c>
      <c r="B34" s="29">
        <v>2.9999999999999997E-4</v>
      </c>
      <c r="C34" s="451">
        <v>5.6319868660000001E-2</v>
      </c>
      <c r="D34" s="71">
        <v>5.3887069869999998E-2</v>
      </c>
      <c r="E34" s="49">
        <v>5.5103469269999997E-2</v>
      </c>
      <c r="F34" s="49">
        <v>1.720248522E-3</v>
      </c>
      <c r="G34" s="71">
        <v>4.9132328400000001E-2</v>
      </c>
      <c r="H34" s="71">
        <v>5.3079666230000003E-2</v>
      </c>
      <c r="I34" s="49">
        <v>5.1105997319999999E-2</v>
      </c>
      <c r="J34" s="57">
        <v>2.7911893469999998E-3</v>
      </c>
      <c r="K34" s="71">
        <v>5.442528613E-2</v>
      </c>
      <c r="L34" s="71">
        <v>5.7012014630000003E-2</v>
      </c>
      <c r="M34" s="49">
        <v>5.5718650379999998E-2</v>
      </c>
      <c r="N34" s="49">
        <v>1.829093263E-3</v>
      </c>
      <c r="O34" s="71">
        <v>5.699774002E-2</v>
      </c>
      <c r="P34" s="71">
        <v>5.7955725749999999E-2</v>
      </c>
      <c r="Q34" s="49">
        <v>5.747673289E-2</v>
      </c>
      <c r="R34" s="49">
        <v>6.77398206E-4</v>
      </c>
      <c r="S34" s="451">
        <v>6.3516196620000007E-2</v>
      </c>
      <c r="T34" s="71">
        <v>6.7091178550000005E-2</v>
      </c>
      <c r="U34" s="49">
        <v>6.5303687590000006E-2</v>
      </c>
      <c r="V34" s="49">
        <v>2.5278939649999999E-3</v>
      </c>
      <c r="W34" s="71">
        <v>6.555402884E-2</v>
      </c>
      <c r="X34" s="71">
        <v>6.9105504639999996E-2</v>
      </c>
      <c r="Y34" s="49">
        <v>6.7329766740000005E-2</v>
      </c>
      <c r="Z34" s="57">
        <v>2.5112726209999998E-3</v>
      </c>
      <c r="AA34" s="71">
        <v>0.1092287825</v>
      </c>
      <c r="AB34" s="71">
        <v>0.1177256138</v>
      </c>
      <c r="AC34" s="49">
        <v>0.1134771982</v>
      </c>
      <c r="AD34" s="49">
        <v>6.0081670310000003E-3</v>
      </c>
      <c r="AE34" s="71">
        <v>0.11387849310000001</v>
      </c>
      <c r="AF34" s="71">
        <v>0.1187903221</v>
      </c>
      <c r="AG34" s="49">
        <v>0.11633440759999999</v>
      </c>
      <c r="AH34" s="49">
        <v>3.4731875940000002E-3</v>
      </c>
      <c r="AI34" s="451">
        <v>2.4302139980000002</v>
      </c>
      <c r="AJ34" s="71">
        <v>2.5298550899999999</v>
      </c>
      <c r="AK34" s="49">
        <v>2.480034544</v>
      </c>
      <c r="AL34" s="49">
        <v>7.0456891839999994E-2</v>
      </c>
      <c r="AM34" s="71">
        <v>2.3150579310000001</v>
      </c>
      <c r="AN34" s="71">
        <v>2.5830271850000002</v>
      </c>
      <c r="AO34" s="49">
        <v>2.4490425579999999</v>
      </c>
      <c r="AP34" s="57">
        <v>0.1894828767</v>
      </c>
      <c r="AQ34" s="71">
        <v>0.25907618659999998</v>
      </c>
      <c r="AR34" s="71">
        <v>0.2393918676</v>
      </c>
      <c r="AS34" s="49">
        <v>0.24923402710000001</v>
      </c>
      <c r="AT34" s="49">
        <v>1.391891545E-2</v>
      </c>
      <c r="AU34" s="71">
        <v>0.2493084263</v>
      </c>
      <c r="AV34" s="71">
        <v>0.26127600379999999</v>
      </c>
      <c r="AW34" s="49">
        <v>0.2552922151</v>
      </c>
      <c r="AX34" s="49">
        <v>8.4623552049999991E-3</v>
      </c>
      <c r="AY34" s="451">
        <v>0.25171694360000002</v>
      </c>
      <c r="AZ34" s="71">
        <v>0.2570485737</v>
      </c>
      <c r="BA34" s="49">
        <v>0.25438275869999999</v>
      </c>
      <c r="BB34" s="49">
        <v>3.7700317979999999E-3</v>
      </c>
      <c r="BC34" s="71">
        <v>0.25780261100000001</v>
      </c>
      <c r="BD34" s="71">
        <v>0.2664709482</v>
      </c>
      <c r="BE34" s="49">
        <v>0.26213677959999998</v>
      </c>
      <c r="BF34" s="57">
        <v>6.1294400159999998E-3</v>
      </c>
      <c r="BG34" s="71">
        <v>0.2663198464</v>
      </c>
      <c r="BH34" s="71">
        <v>0.25766424650000003</v>
      </c>
      <c r="BI34" s="49">
        <v>0.26199204650000002</v>
      </c>
      <c r="BJ34" s="49">
        <v>6.1204333850000004E-3</v>
      </c>
      <c r="BK34" s="71">
        <v>0.26870309869999998</v>
      </c>
      <c r="BL34" s="71">
        <v>0.28757085599999999</v>
      </c>
      <c r="BM34" s="49">
        <v>0.27813697739999999</v>
      </c>
      <c r="BN34" s="49">
        <v>1.334151913E-2</v>
      </c>
      <c r="BO34" s="451" t="s">
        <v>12</v>
      </c>
      <c r="BP34" s="452">
        <v>3.760981274E-4</v>
      </c>
      <c r="BQ34" s="16">
        <v>0.14263810369999999</v>
      </c>
      <c r="BR34" s="16">
        <v>0.26617053140000002</v>
      </c>
      <c r="BS34" s="61">
        <v>0.25251277090000002</v>
      </c>
      <c r="BT34" s="241">
        <v>0.2672981432</v>
      </c>
    </row>
    <row r="35" spans="1:72" ht="12.75" x14ac:dyDescent="0.2">
      <c r="A35" s="36" t="s">
        <v>139</v>
      </c>
      <c r="B35" s="29">
        <v>1E-4</v>
      </c>
      <c r="C35" s="451" t="s">
        <v>12</v>
      </c>
      <c r="D35" s="71" t="s">
        <v>12</v>
      </c>
      <c r="E35" s="49" t="s">
        <v>181</v>
      </c>
      <c r="F35" s="49" t="s">
        <v>181</v>
      </c>
      <c r="G35" s="71" t="s">
        <v>12</v>
      </c>
      <c r="H35" s="71" t="s">
        <v>12</v>
      </c>
      <c r="I35" s="49" t="s">
        <v>181</v>
      </c>
      <c r="J35" s="57" t="s">
        <v>181</v>
      </c>
      <c r="K35" s="71" t="s">
        <v>12</v>
      </c>
      <c r="L35" s="71" t="s">
        <v>12</v>
      </c>
      <c r="M35" s="49" t="s">
        <v>181</v>
      </c>
      <c r="N35" s="49" t="s">
        <v>181</v>
      </c>
      <c r="O35" s="71" t="s">
        <v>12</v>
      </c>
      <c r="P35" s="71" t="s">
        <v>12</v>
      </c>
      <c r="Q35" s="49" t="s">
        <v>181</v>
      </c>
      <c r="R35" s="49" t="s">
        <v>181</v>
      </c>
      <c r="S35" s="451" t="s">
        <v>12</v>
      </c>
      <c r="T35" s="71" t="s">
        <v>12</v>
      </c>
      <c r="U35" s="49" t="s">
        <v>181</v>
      </c>
      <c r="V35" s="49" t="s">
        <v>181</v>
      </c>
      <c r="W35" s="71" t="s">
        <v>12</v>
      </c>
      <c r="X35" s="71" t="s">
        <v>12</v>
      </c>
      <c r="Y35" s="49" t="s">
        <v>181</v>
      </c>
      <c r="Z35" s="57" t="s">
        <v>181</v>
      </c>
      <c r="AA35" s="71" t="s">
        <v>12</v>
      </c>
      <c r="AB35" s="71" t="s">
        <v>12</v>
      </c>
      <c r="AC35" s="49" t="s">
        <v>181</v>
      </c>
      <c r="AD35" s="49" t="s">
        <v>181</v>
      </c>
      <c r="AE35" s="71">
        <v>1.6657432449999999E-2</v>
      </c>
      <c r="AF35" s="71">
        <v>1.5520622959999999E-2</v>
      </c>
      <c r="AG35" s="49">
        <v>1.6089027709999999E-2</v>
      </c>
      <c r="AH35" s="49">
        <v>8.0384569930000004E-4</v>
      </c>
      <c r="AI35" s="451" t="s">
        <v>12</v>
      </c>
      <c r="AJ35" s="71" t="s">
        <v>12</v>
      </c>
      <c r="AK35" s="49" t="s">
        <v>181</v>
      </c>
      <c r="AL35" s="49" t="s">
        <v>181</v>
      </c>
      <c r="AM35" s="71" t="s">
        <v>12</v>
      </c>
      <c r="AN35" s="71" t="s">
        <v>12</v>
      </c>
      <c r="AO35" s="49" t="s">
        <v>181</v>
      </c>
      <c r="AP35" s="57" t="s">
        <v>181</v>
      </c>
      <c r="AQ35" s="71" t="s">
        <v>12</v>
      </c>
      <c r="AR35" s="71" t="s">
        <v>12</v>
      </c>
      <c r="AS35" s="49" t="s">
        <v>181</v>
      </c>
      <c r="AT35" s="49" t="s">
        <v>181</v>
      </c>
      <c r="AU35" s="71" t="s">
        <v>12</v>
      </c>
      <c r="AV35" s="71" t="s">
        <v>12</v>
      </c>
      <c r="AW35" s="49" t="s">
        <v>181</v>
      </c>
      <c r="AX35" s="49" t="s">
        <v>181</v>
      </c>
      <c r="AY35" s="451" t="s">
        <v>12</v>
      </c>
      <c r="AZ35" s="71" t="s">
        <v>12</v>
      </c>
      <c r="BA35" s="49" t="s">
        <v>181</v>
      </c>
      <c r="BB35" s="49" t="s">
        <v>181</v>
      </c>
      <c r="BC35" s="71" t="s">
        <v>12</v>
      </c>
      <c r="BD35" s="71" t="s">
        <v>12</v>
      </c>
      <c r="BE35" s="49" t="s">
        <v>181</v>
      </c>
      <c r="BF35" s="57" t="s">
        <v>181</v>
      </c>
      <c r="BG35" s="71" t="s">
        <v>12</v>
      </c>
      <c r="BH35" s="71" t="s">
        <v>12</v>
      </c>
      <c r="BI35" s="49" t="s">
        <v>181</v>
      </c>
      <c r="BJ35" s="49" t="s">
        <v>181</v>
      </c>
      <c r="BK35" s="71" t="s">
        <v>12</v>
      </c>
      <c r="BL35" s="71" t="s">
        <v>12</v>
      </c>
      <c r="BM35" s="49" t="s">
        <v>181</v>
      </c>
      <c r="BN35" s="49" t="s">
        <v>181</v>
      </c>
      <c r="BO35" s="451" t="s">
        <v>12</v>
      </c>
      <c r="BP35" s="452" t="s">
        <v>12</v>
      </c>
      <c r="BQ35" s="16" t="s">
        <v>12</v>
      </c>
      <c r="BR35" s="16" t="s">
        <v>12</v>
      </c>
      <c r="BS35" s="61" t="s">
        <v>12</v>
      </c>
      <c r="BT35" s="241" t="s">
        <v>12</v>
      </c>
    </row>
    <row r="36" spans="1:72" ht="12.75" x14ac:dyDescent="0.2">
      <c r="A36" s="36" t="s">
        <v>140</v>
      </c>
      <c r="B36" s="29">
        <v>1.0500000000000001E-2</v>
      </c>
      <c r="C36" s="451" t="s">
        <v>12</v>
      </c>
      <c r="D36" s="71" t="s">
        <v>12</v>
      </c>
      <c r="E36" s="49" t="s">
        <v>181</v>
      </c>
      <c r="F36" s="49" t="s">
        <v>181</v>
      </c>
      <c r="G36" s="71" t="s">
        <v>12</v>
      </c>
      <c r="H36" s="71" t="s">
        <v>12</v>
      </c>
      <c r="I36" s="49" t="s">
        <v>181</v>
      </c>
      <c r="J36" s="57" t="s">
        <v>181</v>
      </c>
      <c r="K36" s="71" t="s">
        <v>12</v>
      </c>
      <c r="L36" s="71" t="s">
        <v>12</v>
      </c>
      <c r="M36" s="49" t="s">
        <v>181</v>
      </c>
      <c r="N36" s="49" t="s">
        <v>181</v>
      </c>
      <c r="O36" s="71" t="s">
        <v>12</v>
      </c>
      <c r="P36" s="71" t="s">
        <v>12</v>
      </c>
      <c r="Q36" s="49" t="s">
        <v>181</v>
      </c>
      <c r="R36" s="49" t="s">
        <v>181</v>
      </c>
      <c r="S36" s="451" t="s">
        <v>12</v>
      </c>
      <c r="T36" s="71" t="s">
        <v>12</v>
      </c>
      <c r="U36" s="49" t="s">
        <v>181</v>
      </c>
      <c r="V36" s="49" t="s">
        <v>181</v>
      </c>
      <c r="W36" s="71" t="s">
        <v>12</v>
      </c>
      <c r="X36" s="71" t="s">
        <v>12</v>
      </c>
      <c r="Y36" s="49" t="s">
        <v>181</v>
      </c>
      <c r="Z36" s="57" t="s">
        <v>181</v>
      </c>
      <c r="AA36" s="71" t="s">
        <v>12</v>
      </c>
      <c r="AB36" s="71" t="s">
        <v>12</v>
      </c>
      <c r="AC36" s="49" t="s">
        <v>181</v>
      </c>
      <c r="AD36" s="49" t="s">
        <v>181</v>
      </c>
      <c r="AE36" s="71" t="s">
        <v>12</v>
      </c>
      <c r="AF36" s="71" t="s">
        <v>12</v>
      </c>
      <c r="AG36" s="49" t="s">
        <v>181</v>
      </c>
      <c r="AH36" s="49" t="s">
        <v>181</v>
      </c>
      <c r="AI36" s="451" t="s">
        <v>12</v>
      </c>
      <c r="AJ36" s="71" t="s">
        <v>12</v>
      </c>
      <c r="AK36" s="49" t="s">
        <v>181</v>
      </c>
      <c r="AL36" s="49" t="s">
        <v>181</v>
      </c>
      <c r="AM36" s="71" t="s">
        <v>12</v>
      </c>
      <c r="AN36" s="71" t="s">
        <v>12</v>
      </c>
      <c r="AO36" s="49" t="s">
        <v>181</v>
      </c>
      <c r="AP36" s="57" t="s">
        <v>181</v>
      </c>
      <c r="AQ36" s="71" t="s">
        <v>12</v>
      </c>
      <c r="AR36" s="71" t="s">
        <v>12</v>
      </c>
      <c r="AS36" s="49" t="s">
        <v>181</v>
      </c>
      <c r="AT36" s="49" t="s">
        <v>181</v>
      </c>
      <c r="AU36" s="71" t="s">
        <v>12</v>
      </c>
      <c r="AV36" s="71" t="s">
        <v>12</v>
      </c>
      <c r="AW36" s="49" t="s">
        <v>181</v>
      </c>
      <c r="AX36" s="49" t="s">
        <v>181</v>
      </c>
      <c r="AY36" s="451" t="s">
        <v>12</v>
      </c>
      <c r="AZ36" s="71" t="s">
        <v>12</v>
      </c>
      <c r="BA36" s="49" t="s">
        <v>181</v>
      </c>
      <c r="BB36" s="49" t="s">
        <v>181</v>
      </c>
      <c r="BC36" s="71" t="s">
        <v>12</v>
      </c>
      <c r="BD36" s="71" t="s">
        <v>12</v>
      </c>
      <c r="BE36" s="49" t="s">
        <v>181</v>
      </c>
      <c r="BF36" s="57" t="s">
        <v>181</v>
      </c>
      <c r="BG36" s="71" t="s">
        <v>12</v>
      </c>
      <c r="BH36" s="71" t="s">
        <v>12</v>
      </c>
      <c r="BI36" s="49" t="s">
        <v>181</v>
      </c>
      <c r="BJ36" s="49" t="s">
        <v>181</v>
      </c>
      <c r="BK36" s="71" t="s">
        <v>12</v>
      </c>
      <c r="BL36" s="71" t="s">
        <v>12</v>
      </c>
      <c r="BM36" s="49" t="s">
        <v>181</v>
      </c>
      <c r="BN36" s="49" t="s">
        <v>181</v>
      </c>
      <c r="BO36" s="451" t="s">
        <v>12</v>
      </c>
      <c r="BP36" s="452" t="s">
        <v>12</v>
      </c>
      <c r="BQ36" s="16" t="s">
        <v>12</v>
      </c>
      <c r="BR36" s="16" t="s">
        <v>12</v>
      </c>
      <c r="BS36" s="61" t="s">
        <v>12</v>
      </c>
      <c r="BT36" s="241" t="s">
        <v>12</v>
      </c>
    </row>
    <row r="37" spans="1:72" ht="12.75" x14ac:dyDescent="0.2">
      <c r="A37" s="36" t="s">
        <v>141</v>
      </c>
      <c r="B37" s="29">
        <v>4.0000000000000002E-4</v>
      </c>
      <c r="C37" s="451" t="s">
        <v>12</v>
      </c>
      <c r="D37" s="71" t="s">
        <v>12</v>
      </c>
      <c r="E37" s="49" t="s">
        <v>181</v>
      </c>
      <c r="F37" s="49" t="s">
        <v>181</v>
      </c>
      <c r="G37" s="71" t="s">
        <v>12</v>
      </c>
      <c r="H37" s="71" t="s">
        <v>12</v>
      </c>
      <c r="I37" s="49" t="s">
        <v>181</v>
      </c>
      <c r="J37" s="57" t="s">
        <v>181</v>
      </c>
      <c r="K37" s="71" t="s">
        <v>12</v>
      </c>
      <c r="L37" s="71" t="s">
        <v>12</v>
      </c>
      <c r="M37" s="49" t="s">
        <v>181</v>
      </c>
      <c r="N37" s="49" t="s">
        <v>181</v>
      </c>
      <c r="O37" s="71" t="s">
        <v>12</v>
      </c>
      <c r="P37" s="71" t="s">
        <v>12</v>
      </c>
      <c r="Q37" s="49" t="s">
        <v>181</v>
      </c>
      <c r="R37" s="49" t="s">
        <v>181</v>
      </c>
      <c r="S37" s="451" t="s">
        <v>12</v>
      </c>
      <c r="T37" s="71" t="s">
        <v>12</v>
      </c>
      <c r="U37" s="49" t="s">
        <v>181</v>
      </c>
      <c r="V37" s="49" t="s">
        <v>181</v>
      </c>
      <c r="W37" s="71" t="s">
        <v>12</v>
      </c>
      <c r="X37" s="71" t="s">
        <v>12</v>
      </c>
      <c r="Y37" s="49" t="s">
        <v>181</v>
      </c>
      <c r="Z37" s="57" t="s">
        <v>181</v>
      </c>
      <c r="AA37" s="71" t="s">
        <v>12</v>
      </c>
      <c r="AB37" s="71" t="s">
        <v>12</v>
      </c>
      <c r="AC37" s="49" t="s">
        <v>181</v>
      </c>
      <c r="AD37" s="49" t="s">
        <v>181</v>
      </c>
      <c r="AE37" s="71">
        <v>4.332963729E-4</v>
      </c>
      <c r="AF37" s="71" t="s">
        <v>12</v>
      </c>
      <c r="AG37" s="49">
        <v>4.332963729E-4</v>
      </c>
      <c r="AH37" s="49" t="s">
        <v>181</v>
      </c>
      <c r="AI37" s="451" t="s">
        <v>12</v>
      </c>
      <c r="AJ37" s="71" t="s">
        <v>12</v>
      </c>
      <c r="AK37" s="49" t="s">
        <v>181</v>
      </c>
      <c r="AL37" s="49" t="s">
        <v>181</v>
      </c>
      <c r="AM37" s="71" t="s">
        <v>12</v>
      </c>
      <c r="AN37" s="71" t="s">
        <v>12</v>
      </c>
      <c r="AO37" s="49" t="s">
        <v>181</v>
      </c>
      <c r="AP37" s="57" t="s">
        <v>181</v>
      </c>
      <c r="AQ37" s="71" t="s">
        <v>12</v>
      </c>
      <c r="AR37" s="71" t="s">
        <v>12</v>
      </c>
      <c r="AS37" s="49" t="s">
        <v>181</v>
      </c>
      <c r="AT37" s="49" t="s">
        <v>181</v>
      </c>
      <c r="AU37" s="71" t="s">
        <v>12</v>
      </c>
      <c r="AV37" s="71" t="s">
        <v>12</v>
      </c>
      <c r="AW37" s="49" t="s">
        <v>181</v>
      </c>
      <c r="AX37" s="49" t="s">
        <v>181</v>
      </c>
      <c r="AY37" s="451" t="s">
        <v>12</v>
      </c>
      <c r="AZ37" s="71" t="s">
        <v>12</v>
      </c>
      <c r="BA37" s="49" t="s">
        <v>181</v>
      </c>
      <c r="BB37" s="49" t="s">
        <v>181</v>
      </c>
      <c r="BC37" s="71" t="s">
        <v>12</v>
      </c>
      <c r="BD37" s="71" t="s">
        <v>12</v>
      </c>
      <c r="BE37" s="49" t="s">
        <v>181</v>
      </c>
      <c r="BF37" s="57" t="s">
        <v>181</v>
      </c>
      <c r="BG37" s="71" t="s">
        <v>12</v>
      </c>
      <c r="BH37" s="71" t="s">
        <v>12</v>
      </c>
      <c r="BI37" s="49" t="s">
        <v>181</v>
      </c>
      <c r="BJ37" s="49" t="s">
        <v>181</v>
      </c>
      <c r="BK37" s="71" t="s">
        <v>12</v>
      </c>
      <c r="BL37" s="71" t="s">
        <v>12</v>
      </c>
      <c r="BM37" s="49" t="s">
        <v>181</v>
      </c>
      <c r="BN37" s="49" t="s">
        <v>181</v>
      </c>
      <c r="BO37" s="451" t="s">
        <v>12</v>
      </c>
      <c r="BP37" s="452" t="s">
        <v>12</v>
      </c>
      <c r="BQ37" s="16" t="s">
        <v>12</v>
      </c>
      <c r="BR37" s="16" t="s">
        <v>12</v>
      </c>
      <c r="BS37" s="61" t="s">
        <v>12</v>
      </c>
      <c r="BT37" s="241" t="s">
        <v>12</v>
      </c>
    </row>
    <row r="38" spans="1:72" ht="12.75" x14ac:dyDescent="0.2">
      <c r="A38" s="36" t="s">
        <v>142</v>
      </c>
      <c r="B38" s="29">
        <v>2.3E-3</v>
      </c>
      <c r="C38" s="451">
        <v>1.5613594390000001E-2</v>
      </c>
      <c r="D38" s="71">
        <v>1.494735732E-2</v>
      </c>
      <c r="E38" s="49">
        <v>1.528047586E-2</v>
      </c>
      <c r="F38" s="49">
        <v>4.7110075009999998E-4</v>
      </c>
      <c r="G38" s="71">
        <v>1.6455014390000001E-2</v>
      </c>
      <c r="H38" s="71">
        <v>1.5779772219999998E-2</v>
      </c>
      <c r="I38" s="49">
        <v>1.6117393309999999E-2</v>
      </c>
      <c r="J38" s="57">
        <v>4.7746831739999999E-4</v>
      </c>
      <c r="K38" s="71">
        <v>7.2040624689999999E-2</v>
      </c>
      <c r="L38" s="71">
        <v>7.1269144689999994E-2</v>
      </c>
      <c r="M38" s="49">
        <v>7.1654884690000004E-2</v>
      </c>
      <c r="N38" s="49">
        <v>5.4551873950000002E-4</v>
      </c>
      <c r="O38" s="71">
        <v>7.5844904569999996E-2</v>
      </c>
      <c r="P38" s="71">
        <v>7.4403519020000003E-2</v>
      </c>
      <c r="Q38" s="49">
        <v>7.5124211799999993E-2</v>
      </c>
      <c r="R38" s="49">
        <v>1.0192134969999999E-3</v>
      </c>
      <c r="S38" s="451">
        <v>8.1366692340000005E-2</v>
      </c>
      <c r="T38" s="71">
        <v>8.3925560100000005E-2</v>
      </c>
      <c r="U38" s="49">
        <v>8.2646126220000005E-2</v>
      </c>
      <c r="V38" s="49">
        <v>1.809392745E-3</v>
      </c>
      <c r="W38" s="71">
        <v>8.6296298300000004E-2</v>
      </c>
      <c r="X38" s="71">
        <v>8.6769607200000001E-2</v>
      </c>
      <c r="Y38" s="49">
        <v>8.6532952750000003E-2</v>
      </c>
      <c r="Z38" s="57">
        <v>3.346799328E-4</v>
      </c>
      <c r="AA38" s="71">
        <v>0.21830842489999999</v>
      </c>
      <c r="AB38" s="71">
        <v>0.2172072525</v>
      </c>
      <c r="AC38" s="49">
        <v>0.21775783870000001</v>
      </c>
      <c r="AD38" s="49">
        <v>7.7864647130000003E-4</v>
      </c>
      <c r="AE38" s="71">
        <v>0.24746656589999999</v>
      </c>
      <c r="AF38" s="71">
        <v>0.25801636979999998</v>
      </c>
      <c r="AG38" s="49">
        <v>0.25274146790000002</v>
      </c>
      <c r="AH38" s="49">
        <v>7.4598378780000004E-3</v>
      </c>
      <c r="AI38" s="451">
        <v>1.0636181139999999E-2</v>
      </c>
      <c r="AJ38" s="71">
        <v>1.1097182529999999E-2</v>
      </c>
      <c r="AK38" s="49">
        <v>1.086668184E-2</v>
      </c>
      <c r="AL38" s="49">
        <v>3.25977209E-4</v>
      </c>
      <c r="AM38" s="71">
        <v>1.636215441E-2</v>
      </c>
      <c r="AN38" s="71">
        <v>1.611595671E-2</v>
      </c>
      <c r="AO38" s="49">
        <v>1.623905556E-2</v>
      </c>
      <c r="AP38" s="57">
        <v>1.7408806320000001E-4</v>
      </c>
      <c r="AQ38" s="71">
        <v>0.21531943210000001</v>
      </c>
      <c r="AR38" s="71">
        <v>0.22187331169999999</v>
      </c>
      <c r="AS38" s="49">
        <v>0.2185963719</v>
      </c>
      <c r="AT38" s="49">
        <v>4.6342927079999997E-3</v>
      </c>
      <c r="AU38" s="71">
        <v>0.23380147770000001</v>
      </c>
      <c r="AV38" s="71">
        <v>0.23142919340000001</v>
      </c>
      <c r="AW38" s="49">
        <v>0.2326153356</v>
      </c>
      <c r="AX38" s="49">
        <v>1.677458315E-3</v>
      </c>
      <c r="AY38" s="451">
        <v>0.17878807520000001</v>
      </c>
      <c r="AZ38" s="71">
        <v>0.1812035857</v>
      </c>
      <c r="BA38" s="49">
        <v>0.17999583050000001</v>
      </c>
      <c r="BB38" s="49">
        <v>1.708023855E-3</v>
      </c>
      <c r="BC38" s="71">
        <v>0.1957264927</v>
      </c>
      <c r="BD38" s="71">
        <v>0.18818119059999999</v>
      </c>
      <c r="BE38" s="49">
        <v>0.19195384169999999</v>
      </c>
      <c r="BF38" s="57">
        <v>5.3353342809999999E-3</v>
      </c>
      <c r="BG38" s="71">
        <v>0.13651024640000001</v>
      </c>
      <c r="BH38" s="71">
        <v>0.13104341</v>
      </c>
      <c r="BI38" s="49">
        <v>0.1337768282</v>
      </c>
      <c r="BJ38" s="49">
        <v>3.86563709E-3</v>
      </c>
      <c r="BK38" s="71">
        <v>0.15827838659999999</v>
      </c>
      <c r="BL38" s="71">
        <v>0.16791933489999999</v>
      </c>
      <c r="BM38" s="49">
        <v>0.1630988608</v>
      </c>
      <c r="BN38" s="49">
        <v>6.8171799200000003E-3</v>
      </c>
      <c r="BO38" s="451" t="s">
        <v>12</v>
      </c>
      <c r="BP38" s="452" t="s">
        <v>12</v>
      </c>
      <c r="BQ38" s="16">
        <v>2.0826225649999999</v>
      </c>
      <c r="BR38" s="16">
        <v>0.22423292759999999</v>
      </c>
      <c r="BS38" s="61">
        <v>0.21403959550000001</v>
      </c>
      <c r="BT38" s="241">
        <v>0.21822987790000001</v>
      </c>
    </row>
    <row r="39" spans="1:72" ht="12.75" x14ac:dyDescent="0.2">
      <c r="A39" s="36" t="s">
        <v>163</v>
      </c>
      <c r="B39" s="29">
        <v>2.3E-3</v>
      </c>
      <c r="C39" s="451">
        <v>1.3287454820000001E-2</v>
      </c>
      <c r="D39" s="71">
        <v>1.267058144E-2</v>
      </c>
      <c r="E39" s="49">
        <v>1.297901813E-2</v>
      </c>
      <c r="F39" s="49">
        <v>4.361953501E-4</v>
      </c>
      <c r="G39" s="71">
        <v>1.4183386439999999E-2</v>
      </c>
      <c r="H39" s="71">
        <v>1.37881514E-2</v>
      </c>
      <c r="I39" s="49">
        <v>1.3985768920000001E-2</v>
      </c>
      <c r="J39" s="57">
        <v>2.7947337690000001E-4</v>
      </c>
      <c r="K39" s="71">
        <v>6.6846298700000001E-2</v>
      </c>
      <c r="L39" s="71">
        <v>6.6703549540000004E-2</v>
      </c>
      <c r="M39" s="49">
        <v>6.6774924119999995E-2</v>
      </c>
      <c r="N39" s="49">
        <v>1.00938899E-4</v>
      </c>
      <c r="O39" s="71">
        <v>7.054625212E-2</v>
      </c>
      <c r="P39" s="71">
        <v>6.9463647909999995E-2</v>
      </c>
      <c r="Q39" s="49">
        <v>7.0004950019999998E-2</v>
      </c>
      <c r="R39" s="49">
        <v>7.6551677820000004E-4</v>
      </c>
      <c r="S39" s="451">
        <v>8.1356412550000007E-2</v>
      </c>
      <c r="T39" s="71">
        <v>8.2999247870000001E-2</v>
      </c>
      <c r="U39" s="49">
        <v>8.2177830209999997E-2</v>
      </c>
      <c r="V39" s="49">
        <v>1.1616599949999999E-3</v>
      </c>
      <c r="W39" s="71">
        <v>8.7105136099999994E-2</v>
      </c>
      <c r="X39" s="71">
        <v>8.6555507249999997E-2</v>
      </c>
      <c r="Y39" s="49">
        <v>8.6830321680000003E-2</v>
      </c>
      <c r="Z39" s="57">
        <v>3.8864628700000002E-4</v>
      </c>
      <c r="AA39" s="71">
        <v>0.22667840450000001</v>
      </c>
      <c r="AB39" s="71">
        <v>0.22651381879999999</v>
      </c>
      <c r="AC39" s="49">
        <v>0.22659611169999999</v>
      </c>
      <c r="AD39" s="49">
        <v>1.163796646E-4</v>
      </c>
      <c r="AE39" s="71">
        <v>0.24378405989999999</v>
      </c>
      <c r="AF39" s="71">
        <v>0.24581161069999999</v>
      </c>
      <c r="AG39" s="49">
        <v>0.24479783529999999</v>
      </c>
      <c r="AH39" s="49">
        <v>1.4336949199999999E-3</v>
      </c>
      <c r="AI39" s="451" t="s">
        <v>12</v>
      </c>
      <c r="AJ39" s="71" t="s">
        <v>12</v>
      </c>
      <c r="AK39" s="49"/>
      <c r="AL39" s="49"/>
      <c r="AM39" s="71">
        <v>6.7894905109999997E-3</v>
      </c>
      <c r="AN39" s="71">
        <v>6.5848343090000004E-3</v>
      </c>
      <c r="AO39" s="49">
        <v>6.6871624100000001E-3</v>
      </c>
      <c r="AP39" s="57">
        <v>1.4471378819999999E-4</v>
      </c>
      <c r="AQ39" s="71">
        <v>0.22296042299999999</v>
      </c>
      <c r="AR39" s="71">
        <v>0.2276030161</v>
      </c>
      <c r="AS39" s="49">
        <v>0.22528171960000001</v>
      </c>
      <c r="AT39" s="49">
        <v>3.282809063E-3</v>
      </c>
      <c r="AU39" s="71">
        <v>0.2391218675</v>
      </c>
      <c r="AV39" s="71">
        <v>0.23688765580000001</v>
      </c>
      <c r="AW39" s="49">
        <v>0.23800476170000001</v>
      </c>
      <c r="AX39" s="49">
        <v>1.579826244E-3</v>
      </c>
      <c r="AY39" s="451">
        <v>0.1813661016</v>
      </c>
      <c r="AZ39" s="71">
        <v>0.18421402170000001</v>
      </c>
      <c r="BA39" s="49">
        <v>0.18279006170000001</v>
      </c>
      <c r="BB39" s="49">
        <v>2.013783615E-3</v>
      </c>
      <c r="BC39" s="71">
        <v>0.1985238812</v>
      </c>
      <c r="BD39" s="71">
        <v>0.1923210497</v>
      </c>
      <c r="BE39" s="49">
        <v>0.1954224655</v>
      </c>
      <c r="BF39" s="57">
        <v>4.3860642160000003E-3</v>
      </c>
      <c r="BG39" s="71">
        <v>0.13541215209999999</v>
      </c>
      <c r="BH39" s="71">
        <v>0.13328227870000001</v>
      </c>
      <c r="BI39" s="49">
        <v>0.1343472154</v>
      </c>
      <c r="BJ39" s="49">
        <v>1.5060479239999999E-3</v>
      </c>
      <c r="BK39" s="71">
        <v>0.15752839569999999</v>
      </c>
      <c r="BL39" s="71">
        <v>0.16663455029999999</v>
      </c>
      <c r="BM39" s="49">
        <v>0.162081473</v>
      </c>
      <c r="BN39" s="49">
        <v>6.4390236680000002E-3</v>
      </c>
      <c r="BO39" s="451" t="s">
        <v>12</v>
      </c>
      <c r="BP39" s="452" t="s">
        <v>12</v>
      </c>
      <c r="BQ39" s="16">
        <v>2.04011619</v>
      </c>
      <c r="BR39" s="16">
        <v>0.2280468008</v>
      </c>
      <c r="BS39" s="61">
        <v>0.22273630780000001</v>
      </c>
      <c r="BT39" s="241">
        <v>0.22227991759999999</v>
      </c>
    </row>
    <row r="40" spans="1:72" ht="12.75" x14ac:dyDescent="0.2">
      <c r="A40" s="36" t="s">
        <v>177</v>
      </c>
      <c r="B40" s="29">
        <v>1.1000000000000001E-3</v>
      </c>
      <c r="C40" s="451" t="s">
        <v>12</v>
      </c>
      <c r="D40" s="71" t="s">
        <v>12</v>
      </c>
      <c r="E40" s="49" t="s">
        <v>181</v>
      </c>
      <c r="F40" s="49" t="s">
        <v>181</v>
      </c>
      <c r="G40" s="71" t="s">
        <v>12</v>
      </c>
      <c r="H40" s="71" t="s">
        <v>12</v>
      </c>
      <c r="I40" s="49" t="s">
        <v>181</v>
      </c>
      <c r="J40" s="57" t="s">
        <v>181</v>
      </c>
      <c r="K40" s="71" t="s">
        <v>12</v>
      </c>
      <c r="L40" s="71" t="s">
        <v>12</v>
      </c>
      <c r="M40" s="49" t="s">
        <v>181</v>
      </c>
      <c r="N40" s="49" t="s">
        <v>181</v>
      </c>
      <c r="O40" s="71" t="s">
        <v>12</v>
      </c>
      <c r="P40" s="71" t="s">
        <v>12</v>
      </c>
      <c r="Q40" s="49" t="s">
        <v>181</v>
      </c>
      <c r="R40" s="49" t="s">
        <v>181</v>
      </c>
      <c r="S40" s="451" t="s">
        <v>12</v>
      </c>
      <c r="T40" s="71" t="s">
        <v>12</v>
      </c>
      <c r="U40" s="49" t="s">
        <v>181</v>
      </c>
      <c r="V40" s="49" t="s">
        <v>181</v>
      </c>
      <c r="W40" s="71" t="s">
        <v>12</v>
      </c>
      <c r="X40" s="71" t="s">
        <v>12</v>
      </c>
      <c r="Y40" s="49" t="s">
        <v>181</v>
      </c>
      <c r="Z40" s="57" t="s">
        <v>181</v>
      </c>
      <c r="AA40" s="71">
        <v>1.216365075E-3</v>
      </c>
      <c r="AB40" s="71" t="s">
        <v>12</v>
      </c>
      <c r="AC40" s="49">
        <v>1.216365075E-3</v>
      </c>
      <c r="AD40" s="49" t="s">
        <v>181</v>
      </c>
      <c r="AE40" s="71">
        <v>1.503100115E-3</v>
      </c>
      <c r="AF40" s="71">
        <v>1.653788989E-3</v>
      </c>
      <c r="AG40" s="49">
        <v>1.578444552E-3</v>
      </c>
      <c r="AH40" s="49">
        <v>1.0655312469999999E-4</v>
      </c>
      <c r="AI40" s="451" t="s">
        <v>12</v>
      </c>
      <c r="AJ40" s="71" t="s">
        <v>12</v>
      </c>
      <c r="AK40" s="49" t="s">
        <v>181</v>
      </c>
      <c r="AL40" s="49" t="s">
        <v>181</v>
      </c>
      <c r="AM40" s="71" t="s">
        <v>12</v>
      </c>
      <c r="AN40" s="71" t="s">
        <v>12</v>
      </c>
      <c r="AO40" s="49" t="s">
        <v>181</v>
      </c>
      <c r="AP40" s="57" t="s">
        <v>181</v>
      </c>
      <c r="AQ40" s="71" t="s">
        <v>12</v>
      </c>
      <c r="AR40" s="71">
        <v>1.166155742E-3</v>
      </c>
      <c r="AS40" s="49">
        <v>1.166155742E-3</v>
      </c>
      <c r="AT40" s="49" t="s">
        <v>181</v>
      </c>
      <c r="AU40" s="71">
        <v>1.430142788E-3</v>
      </c>
      <c r="AV40" s="71">
        <v>1.1277864479999999E-3</v>
      </c>
      <c r="AW40" s="49">
        <v>1.278964618E-3</v>
      </c>
      <c r="AX40" s="49">
        <v>2.137982183E-4</v>
      </c>
      <c r="AY40" s="451" t="s">
        <v>12</v>
      </c>
      <c r="AZ40" s="71" t="s">
        <v>12</v>
      </c>
      <c r="BA40" s="49" t="s">
        <v>181</v>
      </c>
      <c r="BB40" s="49" t="s">
        <v>181</v>
      </c>
      <c r="BC40" s="71" t="s">
        <v>12</v>
      </c>
      <c r="BD40" s="71" t="s">
        <v>12</v>
      </c>
      <c r="BE40" s="49" t="s">
        <v>181</v>
      </c>
      <c r="BF40" s="57" t="s">
        <v>181</v>
      </c>
      <c r="BG40" s="71" t="s">
        <v>12</v>
      </c>
      <c r="BH40" s="71" t="s">
        <v>12</v>
      </c>
      <c r="BI40" s="49" t="s">
        <v>181</v>
      </c>
      <c r="BJ40" s="49" t="s">
        <v>181</v>
      </c>
      <c r="BK40" s="71" t="s">
        <v>12</v>
      </c>
      <c r="BL40" s="71" t="s">
        <v>12</v>
      </c>
      <c r="BM40" s="49" t="s">
        <v>181</v>
      </c>
      <c r="BN40" s="49" t="s">
        <v>181</v>
      </c>
      <c r="BO40" s="451" t="s">
        <v>12</v>
      </c>
      <c r="BP40" s="452" t="s">
        <v>12</v>
      </c>
      <c r="BQ40" s="26" t="s">
        <v>12</v>
      </c>
      <c r="BR40" s="26" t="s">
        <v>12</v>
      </c>
      <c r="BS40" s="274" t="s">
        <v>12</v>
      </c>
      <c r="BT40" s="275">
        <v>1.2543122620000001E-3</v>
      </c>
    </row>
    <row r="41" spans="1:72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25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25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2.75" x14ac:dyDescent="0.2">
      <c r="A42" s="224" t="s">
        <v>82</v>
      </c>
      <c r="B42" s="24"/>
      <c r="C42" s="376" t="s">
        <v>83</v>
      </c>
      <c r="D42" s="377" t="s">
        <v>84</v>
      </c>
      <c r="E42" s="261" t="s">
        <v>70</v>
      </c>
      <c r="F42" s="261" t="s">
        <v>85</v>
      </c>
      <c r="G42" s="24"/>
      <c r="H42" s="24"/>
      <c r="I42" s="24"/>
      <c r="J42" s="24"/>
      <c r="K42" s="376" t="s">
        <v>83</v>
      </c>
      <c r="L42" s="377" t="s">
        <v>84</v>
      </c>
      <c r="M42" s="261" t="s">
        <v>70</v>
      </c>
      <c r="N42" s="350" t="s">
        <v>85</v>
      </c>
      <c r="O42" s="24"/>
      <c r="P42" s="24"/>
      <c r="Q42" s="24"/>
      <c r="R42" s="24"/>
      <c r="S42" s="376" t="s">
        <v>83</v>
      </c>
      <c r="T42" s="377" t="s">
        <v>84</v>
      </c>
      <c r="U42" s="261" t="s">
        <v>70</v>
      </c>
      <c r="V42" s="351" t="s">
        <v>85</v>
      </c>
      <c r="W42" s="24"/>
      <c r="X42" s="24"/>
      <c r="Y42" s="24"/>
      <c r="Z42" s="24"/>
      <c r="AA42" s="376" t="s">
        <v>83</v>
      </c>
      <c r="AB42" s="377" t="s">
        <v>84</v>
      </c>
      <c r="AC42" s="261" t="s">
        <v>70</v>
      </c>
      <c r="AD42" s="350" t="s">
        <v>85</v>
      </c>
      <c r="AE42" s="24"/>
      <c r="AF42" s="24"/>
      <c r="AG42" s="24"/>
      <c r="AH42" s="24"/>
      <c r="AI42" s="376" t="s">
        <v>83</v>
      </c>
      <c r="AJ42" s="377" t="s">
        <v>84</v>
      </c>
      <c r="AK42" s="261" t="s">
        <v>70</v>
      </c>
      <c r="AL42" s="350" t="s">
        <v>85</v>
      </c>
      <c r="AM42" s="24"/>
      <c r="AN42" s="24"/>
      <c r="AO42" s="24"/>
      <c r="AP42" s="24"/>
      <c r="AQ42" s="376" t="s">
        <v>83</v>
      </c>
      <c r="AR42" s="377" t="s">
        <v>84</v>
      </c>
      <c r="AS42" s="261" t="s">
        <v>70</v>
      </c>
      <c r="AT42" s="261" t="s">
        <v>85</v>
      </c>
      <c r="AU42" s="24"/>
      <c r="AV42" s="24"/>
      <c r="AW42" s="24"/>
      <c r="AX42" s="24"/>
      <c r="AY42" s="376" t="s">
        <v>83</v>
      </c>
      <c r="AZ42" s="377" t="s">
        <v>84</v>
      </c>
      <c r="BA42" s="261" t="s">
        <v>70</v>
      </c>
      <c r="BB42" s="350" t="s">
        <v>85</v>
      </c>
      <c r="BC42" s="24"/>
      <c r="BD42" s="24"/>
      <c r="BE42" s="24"/>
      <c r="BF42" s="24"/>
      <c r="BG42" s="376" t="s">
        <v>83</v>
      </c>
      <c r="BH42" s="377" t="s">
        <v>84</v>
      </c>
      <c r="BI42" s="261" t="s">
        <v>70</v>
      </c>
      <c r="BJ42" s="350" t="s">
        <v>85</v>
      </c>
      <c r="BK42" s="24"/>
      <c r="BL42" s="24"/>
      <c r="BM42" s="24"/>
      <c r="BN42" s="24"/>
      <c r="BO42" s="61"/>
      <c r="BP42" s="26"/>
    </row>
    <row r="43" spans="1:72" ht="14.25" x14ac:dyDescent="0.2">
      <c r="A43" s="112" t="s">
        <v>86</v>
      </c>
      <c r="C43" s="378" t="s">
        <v>12</v>
      </c>
      <c r="D43" s="379" t="s">
        <v>12</v>
      </c>
      <c r="E43" s="102" t="s">
        <v>181</v>
      </c>
      <c r="F43" s="103" t="s">
        <v>181</v>
      </c>
      <c r="K43" s="378" t="s">
        <v>12</v>
      </c>
      <c r="L43" s="379" t="s">
        <v>12</v>
      </c>
      <c r="M43" s="102" t="s">
        <v>181</v>
      </c>
      <c r="N43" s="103" t="s">
        <v>181</v>
      </c>
      <c r="S43" s="378" t="s">
        <v>12</v>
      </c>
      <c r="T43" s="379" t="s">
        <v>12</v>
      </c>
      <c r="U43" s="102" t="s">
        <v>181</v>
      </c>
      <c r="V43" s="103" t="s">
        <v>181</v>
      </c>
      <c r="AA43" s="381">
        <v>8.544012916806773E-2</v>
      </c>
      <c r="AB43" s="379" t="s">
        <v>12</v>
      </c>
      <c r="AC43" s="102">
        <v>8.5440129170000004E-2</v>
      </c>
      <c r="AD43" s="103" t="s">
        <v>181</v>
      </c>
      <c r="AI43" s="381">
        <v>1.0370951962072565</v>
      </c>
      <c r="AJ43" s="379" t="s">
        <v>12</v>
      </c>
      <c r="AK43" s="102">
        <v>1.0370951960000001</v>
      </c>
      <c r="AL43" s="103" t="s">
        <v>181</v>
      </c>
      <c r="AQ43" s="502">
        <v>0.13845203930347366</v>
      </c>
      <c r="AR43" s="503">
        <v>0.1266659562978851</v>
      </c>
      <c r="AS43" s="102">
        <v>0.13255899779999999</v>
      </c>
      <c r="AT43" s="103">
        <v>8.3340192169999994E-3</v>
      </c>
      <c r="AY43" s="381">
        <v>0.11554077368303406</v>
      </c>
      <c r="AZ43" s="503">
        <v>0.15649836547070636</v>
      </c>
      <c r="BA43" s="102">
        <v>0.1360195696</v>
      </c>
      <c r="BB43" s="103">
        <v>2.8961390890000001E-2</v>
      </c>
      <c r="BG43" s="381">
        <v>0.19762403116751112</v>
      </c>
      <c r="BH43" s="503">
        <v>0.17659561991597039</v>
      </c>
      <c r="BI43" s="102">
        <v>0.18710982549999999</v>
      </c>
      <c r="BJ43" s="103">
        <v>1.4869332190000001E-2</v>
      </c>
      <c r="BO43" s="504" t="s">
        <v>12</v>
      </c>
      <c r="BP43" s="16"/>
    </row>
    <row r="44" spans="1:72" ht="14.25" x14ac:dyDescent="0.2">
      <c r="A44" s="112" t="s">
        <v>87</v>
      </c>
      <c r="C44" s="505">
        <v>3.5811511250283825</v>
      </c>
      <c r="D44" s="506">
        <v>3.5842719233402924</v>
      </c>
      <c r="E44" s="102">
        <v>3.582711524</v>
      </c>
      <c r="F44" s="103">
        <v>2.2067376489999999E-3</v>
      </c>
      <c r="K44" s="382">
        <v>6.1662115383346272</v>
      </c>
      <c r="L44" s="506">
        <v>5.5302803449541953</v>
      </c>
      <c r="M44" s="102">
        <v>5.8482459420000001</v>
      </c>
      <c r="N44" s="103">
        <v>0.44967125920000001</v>
      </c>
      <c r="S44" s="382">
        <v>10.391708007647635</v>
      </c>
      <c r="T44" s="383">
        <v>10.321861534660609</v>
      </c>
      <c r="U44" s="102">
        <v>10.356784770000001</v>
      </c>
      <c r="V44" s="103">
        <v>4.9388914690000001E-2</v>
      </c>
      <c r="AA44" s="382">
        <v>24.224801682119853</v>
      </c>
      <c r="AB44" s="383">
        <v>24.281586722924342</v>
      </c>
      <c r="AC44" s="102">
        <v>24.253194199999999</v>
      </c>
      <c r="AD44" s="103">
        <v>4.0153087419999997E-2</v>
      </c>
      <c r="AI44" s="382">
        <v>80.364711328083317</v>
      </c>
      <c r="AJ44" s="383">
        <v>79.982578219159407</v>
      </c>
      <c r="AK44" s="102">
        <v>80.173644769999996</v>
      </c>
      <c r="AL44" s="103">
        <v>0.27020891260000002</v>
      </c>
      <c r="AQ44" s="382">
        <v>29.577567511132234</v>
      </c>
      <c r="AR44" s="383">
        <v>29.801053108448563</v>
      </c>
      <c r="AS44" s="102">
        <v>29.68931031</v>
      </c>
      <c r="AT44" s="103">
        <v>0.1580281814</v>
      </c>
      <c r="AY44" s="382">
        <v>27.893350522235203</v>
      </c>
      <c r="AZ44" s="383">
        <v>27.67377254509606</v>
      </c>
      <c r="BA44" s="102">
        <v>27.78356153</v>
      </c>
      <c r="BB44" s="103">
        <v>0.1552650766</v>
      </c>
      <c r="BG44" s="382">
        <v>37.354981036683753</v>
      </c>
      <c r="BH44" s="383">
        <v>35.528520294753307</v>
      </c>
      <c r="BI44" s="102">
        <v>36.441750669999998</v>
      </c>
      <c r="BJ44" s="103">
        <v>1.291502776</v>
      </c>
      <c r="BO44" s="505">
        <v>0.20331435088067976</v>
      </c>
      <c r="BP44" s="16"/>
    </row>
    <row r="45" spans="1:72" ht="14.25" x14ac:dyDescent="0.2">
      <c r="A45" s="112" t="s">
        <v>88</v>
      </c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S45" s="60" t="s">
        <v>12</v>
      </c>
      <c r="T45" s="384" t="s">
        <v>12</v>
      </c>
      <c r="U45" s="102" t="s">
        <v>181</v>
      </c>
      <c r="V45" s="103" t="s">
        <v>181</v>
      </c>
      <c r="AA45" s="60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4" t="s">
        <v>12</v>
      </c>
      <c r="AK45" s="102" t="s">
        <v>181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4" t="s">
        <v>12</v>
      </c>
      <c r="BA45" s="102" t="s">
        <v>181</v>
      </c>
      <c r="BB45" s="103" t="s">
        <v>181</v>
      </c>
      <c r="BG45" s="60" t="s">
        <v>12</v>
      </c>
      <c r="BH45" s="384" t="s">
        <v>12</v>
      </c>
      <c r="BI45" s="102" t="s">
        <v>181</v>
      </c>
      <c r="BJ45" s="103" t="s">
        <v>181</v>
      </c>
      <c r="BO45" s="382">
        <v>8.6496120791021036E-2</v>
      </c>
      <c r="BP45" s="16"/>
    </row>
    <row r="46" spans="1:72" ht="14.25" x14ac:dyDescent="0.2">
      <c r="A46" s="112" t="s">
        <v>89</v>
      </c>
      <c r="C46" s="60" t="s">
        <v>12</v>
      </c>
      <c r="D46" s="384" t="s">
        <v>12</v>
      </c>
      <c r="E46" s="102" t="s">
        <v>181</v>
      </c>
      <c r="F46" s="103" t="s">
        <v>181</v>
      </c>
      <c r="K46" s="60" t="s">
        <v>12</v>
      </c>
      <c r="L46" s="384" t="s">
        <v>12</v>
      </c>
      <c r="M46" s="102" t="s">
        <v>181</v>
      </c>
      <c r="N46" s="103" t="s">
        <v>181</v>
      </c>
      <c r="S46" s="60" t="s">
        <v>12</v>
      </c>
      <c r="T46" s="384" t="s">
        <v>12</v>
      </c>
      <c r="U46" s="102" t="s">
        <v>181</v>
      </c>
      <c r="V46" s="103" t="s">
        <v>181</v>
      </c>
      <c r="AA46" s="60" t="s">
        <v>12</v>
      </c>
      <c r="AB46" s="384" t="s">
        <v>12</v>
      </c>
      <c r="AC46" s="102" t="s">
        <v>181</v>
      </c>
      <c r="AD46" s="103" t="s">
        <v>181</v>
      </c>
      <c r="AI46" s="382">
        <v>0.11264612828980312</v>
      </c>
      <c r="AJ46" s="384" t="s">
        <v>12</v>
      </c>
      <c r="AK46" s="102">
        <v>0.1126461283</v>
      </c>
      <c r="AL46" s="103" t="s">
        <v>181</v>
      </c>
      <c r="AQ46" s="60" t="s">
        <v>12</v>
      </c>
      <c r="AR46" s="384" t="s">
        <v>12</v>
      </c>
      <c r="AS46" s="102" t="s">
        <v>181</v>
      </c>
      <c r="AT46" s="103" t="s">
        <v>181</v>
      </c>
      <c r="AY46" s="60" t="s">
        <v>12</v>
      </c>
      <c r="AZ46" s="384" t="s">
        <v>12</v>
      </c>
      <c r="BA46" s="102" t="s">
        <v>181</v>
      </c>
      <c r="BB46" s="103" t="s">
        <v>181</v>
      </c>
      <c r="BG46" s="60" t="s">
        <v>12</v>
      </c>
      <c r="BH46" s="383">
        <v>9.6492369935100658E-2</v>
      </c>
      <c r="BI46" s="102">
        <v>9.6492369940000003E-2</v>
      </c>
      <c r="BJ46" s="103" t="s">
        <v>181</v>
      </c>
      <c r="BO46" s="39" t="s">
        <v>12</v>
      </c>
      <c r="BP46" s="16"/>
    </row>
    <row r="47" spans="1:72" ht="14.25" x14ac:dyDescent="0.2">
      <c r="A47" s="112" t="s">
        <v>90</v>
      </c>
      <c r="C47" s="60" t="s">
        <v>12</v>
      </c>
      <c r="D47" s="384" t="s">
        <v>12</v>
      </c>
      <c r="E47" s="102" t="s">
        <v>181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S47" s="60" t="s">
        <v>12</v>
      </c>
      <c r="T47" s="384" t="s">
        <v>12</v>
      </c>
      <c r="U47" s="102" t="s">
        <v>181</v>
      </c>
      <c r="V47" s="103" t="s">
        <v>181</v>
      </c>
      <c r="AA47" s="382">
        <v>0.12857483079928964</v>
      </c>
      <c r="AB47" s="383">
        <v>0.22625382745483158</v>
      </c>
      <c r="AC47" s="102">
        <v>0.17741432909999999</v>
      </c>
      <c r="AD47" s="103">
        <v>6.9069480909999995E-2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382">
        <v>0.24311828970603383</v>
      </c>
      <c r="AR47" s="383">
        <v>8.736806221031046E-2</v>
      </c>
      <c r="AS47" s="102">
        <v>0.16524317599999999</v>
      </c>
      <c r="AT47" s="103">
        <v>0.110132042</v>
      </c>
      <c r="AY47" s="60" t="s">
        <v>12</v>
      </c>
      <c r="AZ47" s="383">
        <v>0.10777400160891012</v>
      </c>
      <c r="BA47" s="102">
        <v>0.1077740016</v>
      </c>
      <c r="BB47" s="103" t="s">
        <v>181</v>
      </c>
      <c r="BG47" s="382">
        <v>0.88333746211493247</v>
      </c>
      <c r="BH47" s="383">
        <v>1.053282363043317</v>
      </c>
      <c r="BI47" s="102">
        <v>0.96830991259999999</v>
      </c>
      <c r="BJ47" s="103">
        <v>0.1201691919</v>
      </c>
      <c r="BO47" s="382">
        <v>0.10483001086835082</v>
      </c>
      <c r="BP47" s="16"/>
    </row>
    <row r="48" spans="1:72" ht="12.75" x14ac:dyDescent="0.2">
      <c r="A48" s="112" t="s">
        <v>91</v>
      </c>
      <c r="C48" s="60" t="s">
        <v>12</v>
      </c>
      <c r="D48" s="384" t="s">
        <v>12</v>
      </c>
      <c r="E48" s="102" t="s">
        <v>181</v>
      </c>
      <c r="F48" s="103" t="s">
        <v>181</v>
      </c>
      <c r="K48" s="60" t="s">
        <v>12</v>
      </c>
      <c r="L48" s="384" t="s">
        <v>12</v>
      </c>
      <c r="M48" s="102" t="s">
        <v>181</v>
      </c>
      <c r="N48" s="103" t="s">
        <v>181</v>
      </c>
      <c r="S48" s="60" t="s">
        <v>12</v>
      </c>
      <c r="T48" s="384" t="s">
        <v>12</v>
      </c>
      <c r="U48" s="102" t="s">
        <v>181</v>
      </c>
      <c r="V48" s="103" t="s">
        <v>181</v>
      </c>
      <c r="AA48" s="60" t="s">
        <v>12</v>
      </c>
      <c r="AB48" s="384" t="s">
        <v>12</v>
      </c>
      <c r="AC48" s="102" t="s">
        <v>181</v>
      </c>
      <c r="AD48" s="103" t="s">
        <v>181</v>
      </c>
      <c r="AI48" s="60" t="s">
        <v>12</v>
      </c>
      <c r="AJ48" s="384" t="s">
        <v>12</v>
      </c>
      <c r="AK48" s="102" t="s">
        <v>181</v>
      </c>
      <c r="AL48" s="103" t="s">
        <v>181</v>
      </c>
      <c r="AQ48" s="60" t="s">
        <v>12</v>
      </c>
      <c r="AR48" s="384" t="s">
        <v>12</v>
      </c>
      <c r="AS48" s="102" t="s">
        <v>181</v>
      </c>
      <c r="AT48" s="103" t="s">
        <v>181</v>
      </c>
      <c r="AY48" s="60" t="s">
        <v>12</v>
      </c>
      <c r="AZ48" s="384" t="s">
        <v>12</v>
      </c>
      <c r="BA48" s="102" t="s">
        <v>181</v>
      </c>
      <c r="BB48" s="103" t="s">
        <v>181</v>
      </c>
      <c r="BG48" s="60" t="s">
        <v>12</v>
      </c>
      <c r="BH48" s="384" t="s">
        <v>12</v>
      </c>
      <c r="BI48" s="102" t="s">
        <v>181</v>
      </c>
      <c r="BJ48" s="103" t="s">
        <v>181</v>
      </c>
      <c r="BO48" s="39" t="s">
        <v>12</v>
      </c>
      <c r="BP48" s="16"/>
    </row>
    <row r="49" spans="1:72" ht="15" x14ac:dyDescent="0.2">
      <c r="A49" s="112" t="s">
        <v>92</v>
      </c>
      <c r="C49" s="389">
        <v>6.814360988473168</v>
      </c>
      <c r="D49" s="395">
        <v>6.7165946082726382</v>
      </c>
      <c r="E49" s="102">
        <v>6.765477798</v>
      </c>
      <c r="F49" s="103">
        <v>6.9131270410000001E-2</v>
      </c>
      <c r="K49" s="389">
        <v>11.450714616448305</v>
      </c>
      <c r="L49" s="395">
        <v>11.235448255365945</v>
      </c>
      <c r="M49" s="102">
        <v>11.343081440000001</v>
      </c>
      <c r="N49" s="103">
        <v>0.1522163037</v>
      </c>
      <c r="S49" s="389">
        <v>13.844349284549374</v>
      </c>
      <c r="T49" s="395">
        <v>14.029900090199453</v>
      </c>
      <c r="U49" s="102">
        <v>13.937124689999999</v>
      </c>
      <c r="V49" s="103">
        <v>0.1312042329</v>
      </c>
      <c r="AA49" s="389">
        <v>30.519638164382123</v>
      </c>
      <c r="AB49" s="395">
        <v>30.30458368304653</v>
      </c>
      <c r="AC49" s="102">
        <v>30.41211092</v>
      </c>
      <c r="AD49" s="103">
        <v>0.15206648210000001</v>
      </c>
      <c r="AI49" s="508" t="s">
        <v>165</v>
      </c>
      <c r="AJ49" s="176" t="s">
        <v>165</v>
      </c>
      <c r="AK49" s="102" t="s">
        <v>181</v>
      </c>
      <c r="AL49" s="103" t="s">
        <v>181</v>
      </c>
      <c r="AQ49" s="387">
        <v>124.95867131771325</v>
      </c>
      <c r="AR49" s="388">
        <v>125.63469179179246</v>
      </c>
      <c r="AS49" s="102">
        <v>125.2966816</v>
      </c>
      <c r="AT49" s="103">
        <v>0.47801866139999999</v>
      </c>
      <c r="AY49" s="387">
        <v>121.89445856268135</v>
      </c>
      <c r="AZ49" s="388">
        <v>121.63745289291005</v>
      </c>
      <c r="BA49" s="102">
        <v>121.76595570000001</v>
      </c>
      <c r="BB49" s="103">
        <v>0.18173045190000001</v>
      </c>
      <c r="BG49" s="387">
        <v>118.89226943248379</v>
      </c>
      <c r="BH49" s="388">
        <v>118.75810874421624</v>
      </c>
      <c r="BI49" s="102">
        <v>118.8251891</v>
      </c>
      <c r="BJ49" s="103">
        <v>9.4865932439999995E-2</v>
      </c>
      <c r="BO49" s="509">
        <v>0.21361486381324041</v>
      </c>
      <c r="BP49" s="16"/>
    </row>
    <row r="50" spans="1:72" ht="12.75" x14ac:dyDescent="0.2">
      <c r="A50" s="861" t="s">
        <v>55</v>
      </c>
      <c r="B50" s="862"/>
      <c r="C50" s="107"/>
      <c r="D50" s="107"/>
      <c r="E50" s="52"/>
      <c r="F50" s="52"/>
      <c r="G50" s="52"/>
      <c r="H50" s="52"/>
      <c r="I50" s="52"/>
      <c r="J50" s="52"/>
      <c r="K50" s="107"/>
      <c r="L50" s="107"/>
      <c r="M50" s="52"/>
      <c r="N50" s="52"/>
      <c r="O50" s="52"/>
      <c r="P50" s="52"/>
      <c r="Q50" s="52"/>
      <c r="R50" s="52"/>
      <c r="S50" s="107"/>
      <c r="T50" s="107"/>
      <c r="U50" s="52"/>
      <c r="V50" s="52"/>
      <c r="W50" s="52"/>
      <c r="X50" s="52"/>
      <c r="Y50" s="52"/>
      <c r="Z50" s="52"/>
      <c r="AA50" s="107"/>
      <c r="AB50" s="107"/>
      <c r="AC50" s="52"/>
      <c r="AD50" s="52"/>
      <c r="AE50" s="52"/>
      <c r="AF50" s="52"/>
      <c r="AG50" s="52"/>
      <c r="AH50" s="52"/>
      <c r="AI50" s="107"/>
      <c r="AJ50" s="107"/>
      <c r="AK50" s="52"/>
      <c r="AL50" s="52"/>
      <c r="AM50" s="52"/>
      <c r="AN50" s="52"/>
      <c r="AO50" s="52"/>
      <c r="AP50" s="52"/>
      <c r="AQ50" s="107"/>
      <c r="AR50" s="107"/>
      <c r="AS50" s="52"/>
      <c r="AT50" s="52"/>
      <c r="AU50" s="52"/>
      <c r="AV50" s="52"/>
      <c r="AW50" s="52"/>
      <c r="AX50" s="52"/>
      <c r="AY50" s="897"/>
      <c r="AZ50" s="868"/>
      <c r="BA50" s="52"/>
      <c r="BB50" s="52"/>
      <c r="BC50" s="52"/>
      <c r="BD50" s="52"/>
      <c r="BE50" s="52"/>
      <c r="BF50" s="52"/>
      <c r="BG50" s="301"/>
      <c r="BH50" s="107"/>
      <c r="BI50" s="52"/>
      <c r="BJ50" s="52"/>
      <c r="BK50" s="52"/>
      <c r="BL50" s="52"/>
      <c r="BM50" s="52"/>
      <c r="BN50" s="52"/>
      <c r="BO50" s="107"/>
      <c r="BP50" s="53"/>
      <c r="BQ50" s="54"/>
      <c r="BR50" s="35"/>
      <c r="BS50" s="35"/>
      <c r="BT50" s="35"/>
    </row>
    <row r="51" spans="1:72" ht="12.75" x14ac:dyDescent="0.2">
      <c r="A51" s="860" t="s">
        <v>56</v>
      </c>
      <c r="B51" s="59" t="s">
        <v>93</v>
      </c>
      <c r="C51" s="60"/>
      <c r="K51" s="104"/>
      <c r="S51" s="104"/>
      <c r="AA51" s="104"/>
      <c r="AI51" s="104"/>
      <c r="AQ51" s="104"/>
      <c r="AY51" s="104"/>
      <c r="BG51" s="109"/>
      <c r="BO51" s="61"/>
      <c r="BP51" s="16"/>
    </row>
    <row r="52" spans="1:72" ht="12.75" x14ac:dyDescent="0.2">
      <c r="A52" s="856"/>
      <c r="B52" s="59" t="s">
        <v>94</v>
      </c>
      <c r="C52" s="60">
        <v>6.96</v>
      </c>
      <c r="D52" s="36">
        <v>6.77</v>
      </c>
      <c r="E52" s="143">
        <f>AVERAGE(C52:D52)</f>
        <v>6.8650000000000002</v>
      </c>
      <c r="K52" s="60">
        <v>6.38</v>
      </c>
      <c r="L52" s="36">
        <v>6.3</v>
      </c>
      <c r="M52" s="143">
        <f>AVERAGE(K52:L52)</f>
        <v>6.34</v>
      </c>
      <c r="S52" s="60">
        <v>7.09</v>
      </c>
      <c r="AA52" s="60">
        <v>6.96</v>
      </c>
      <c r="AB52" s="36">
        <v>6.69</v>
      </c>
      <c r="AC52" s="143">
        <f>AVERAGE(AA52:AB52)</f>
        <v>6.8250000000000002</v>
      </c>
      <c r="AI52" s="60">
        <v>6.23</v>
      </c>
      <c r="AJ52" s="36">
        <v>6.14</v>
      </c>
      <c r="AK52" s="143">
        <f>AVERAGE(AI52:AJ52)</f>
        <v>6.1850000000000005</v>
      </c>
      <c r="AQ52" s="60">
        <v>7.16</v>
      </c>
      <c r="AR52" s="36">
        <v>7.22</v>
      </c>
      <c r="AS52" s="143">
        <f>AVERAGE(AQ52:AR52)</f>
        <v>7.1899999999999995</v>
      </c>
      <c r="AY52" s="60">
        <v>7.17</v>
      </c>
      <c r="AZ52" s="36">
        <v>7.19</v>
      </c>
      <c r="BA52">
        <f>AVERAGE(AY52:AZ52)</f>
        <v>7.18</v>
      </c>
      <c r="BG52" s="60">
        <v>7.54</v>
      </c>
      <c r="BH52" s="36">
        <v>7.55</v>
      </c>
      <c r="BI52" s="143">
        <f>AVERAGE(BG52:BH52)</f>
        <v>7.5449999999999999</v>
      </c>
      <c r="BO52" s="61"/>
      <c r="BP52" s="16"/>
    </row>
    <row r="53" spans="1:72" ht="12.75" x14ac:dyDescent="0.2">
      <c r="A53" s="62" t="s">
        <v>96</v>
      </c>
      <c r="B53" s="63" t="s">
        <v>97</v>
      </c>
      <c r="C53" s="60">
        <v>62</v>
      </c>
      <c r="K53" s="60">
        <v>81.400000000000006</v>
      </c>
      <c r="S53" s="60">
        <v>107.2</v>
      </c>
      <c r="AA53" s="60">
        <v>189.9</v>
      </c>
      <c r="AI53" s="60">
        <v>2179</v>
      </c>
      <c r="AQ53" s="60">
        <v>392.4</v>
      </c>
      <c r="AY53" s="60">
        <v>368.2</v>
      </c>
      <c r="BG53" s="60">
        <v>429.8</v>
      </c>
      <c r="BO53" s="61"/>
      <c r="BP53" s="16"/>
      <c r="BQ53" s="36">
        <v>265.89999999999998</v>
      </c>
    </row>
    <row r="54" spans="1:72" ht="12.75" x14ac:dyDescent="0.2">
      <c r="A54" s="62" t="s">
        <v>57</v>
      </c>
      <c r="B54" s="63" t="s">
        <v>58</v>
      </c>
      <c r="C54" s="104"/>
      <c r="K54" s="104"/>
      <c r="S54" s="104"/>
      <c r="AA54" s="104"/>
      <c r="AI54" s="104"/>
      <c r="AQ54" s="104"/>
      <c r="AY54" s="104"/>
      <c r="BG54" s="104"/>
      <c r="BO54" s="61"/>
      <c r="BP54" s="16"/>
    </row>
    <row r="55" spans="1:72" ht="12.75" x14ac:dyDescent="0.2">
      <c r="A55" s="64" t="s">
        <v>59</v>
      </c>
      <c r="B55" s="65" t="s">
        <v>60</v>
      </c>
      <c r="C55" s="60">
        <f>83*0.1</f>
        <v>8.3000000000000007</v>
      </c>
      <c r="K55" s="104">
        <f>93*0.1</f>
        <v>9.3000000000000007</v>
      </c>
      <c r="S55" s="240">
        <f>102*0.1</f>
        <v>10.200000000000001</v>
      </c>
      <c r="AA55" s="104">
        <f>94*0.1</f>
        <v>9.4</v>
      </c>
      <c r="AI55" s="104">
        <f>79*0.1</f>
        <v>7.9</v>
      </c>
      <c r="AQ55" s="104">
        <f>78*0.1</f>
        <v>7.8000000000000007</v>
      </c>
      <c r="AY55" s="104">
        <f>80*0.1</f>
        <v>8</v>
      </c>
      <c r="BG55" s="119">
        <f>173*0.1</f>
        <v>17.3</v>
      </c>
      <c r="BO55" s="61"/>
      <c r="BP55" s="16"/>
    </row>
    <row r="56" spans="1:72" ht="12.75" x14ac:dyDescent="0.2">
      <c r="A56" s="884" t="s">
        <v>98</v>
      </c>
      <c r="B56" s="862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  <c r="AA56" s="155"/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20"/>
      <c r="BH56" s="155"/>
      <c r="BI56" s="155"/>
      <c r="BJ56" s="155"/>
      <c r="BK56" s="155"/>
      <c r="BL56" s="155"/>
      <c r="BM56" s="155"/>
      <c r="BN56" s="155"/>
      <c r="BO56" s="155"/>
      <c r="BP56" s="304"/>
    </row>
    <row r="57" spans="1:72" ht="12.75" x14ac:dyDescent="0.2">
      <c r="A57" s="24"/>
      <c r="B57" s="24"/>
      <c r="C57" s="305" t="s">
        <v>99</v>
      </c>
      <c r="D57" s="306" t="s">
        <v>100</v>
      </c>
      <c r="E57" s="306" t="s">
        <v>24</v>
      </c>
      <c r="F57" s="306" t="s">
        <v>25</v>
      </c>
      <c r="G57" s="306" t="s">
        <v>101</v>
      </c>
      <c r="H57" s="306" t="s">
        <v>102</v>
      </c>
      <c r="I57" s="306" t="s">
        <v>24</v>
      </c>
      <c r="J57" s="70" t="s">
        <v>25</v>
      </c>
      <c r="K57" s="305" t="s">
        <v>99</v>
      </c>
      <c r="L57" s="306" t="s">
        <v>100</v>
      </c>
      <c r="M57" s="306" t="s">
        <v>24</v>
      </c>
      <c r="N57" s="306" t="s">
        <v>25</v>
      </c>
      <c r="O57" s="306" t="s">
        <v>101</v>
      </c>
      <c r="P57" s="306" t="s">
        <v>102</v>
      </c>
      <c r="Q57" s="306" t="s">
        <v>24</v>
      </c>
      <c r="R57" s="70" t="s">
        <v>25</v>
      </c>
      <c r="S57" s="305" t="s">
        <v>99</v>
      </c>
      <c r="T57" s="306" t="s">
        <v>100</v>
      </c>
      <c r="U57" s="306" t="s">
        <v>24</v>
      </c>
      <c r="V57" s="306" t="s">
        <v>25</v>
      </c>
      <c r="W57" s="306" t="s">
        <v>101</v>
      </c>
      <c r="X57" s="306" t="s">
        <v>102</v>
      </c>
      <c r="Y57" s="306" t="s">
        <v>24</v>
      </c>
      <c r="Z57" s="70" t="s">
        <v>25</v>
      </c>
      <c r="AA57" s="305" t="s">
        <v>99</v>
      </c>
      <c r="AB57" s="306" t="s">
        <v>100</v>
      </c>
      <c r="AC57" s="306" t="s">
        <v>24</v>
      </c>
      <c r="AD57" s="306" t="s">
        <v>25</v>
      </c>
      <c r="AE57" s="306" t="s">
        <v>101</v>
      </c>
      <c r="AF57" s="306" t="s">
        <v>102</v>
      </c>
      <c r="AG57" s="306" t="s">
        <v>24</v>
      </c>
      <c r="AH57" s="70" t="s">
        <v>25</v>
      </c>
      <c r="AI57" s="305" t="s">
        <v>99</v>
      </c>
      <c r="AJ57" s="306" t="s">
        <v>100</v>
      </c>
      <c r="AK57" s="306" t="s">
        <v>24</v>
      </c>
      <c r="AL57" s="306" t="s">
        <v>25</v>
      </c>
      <c r="AM57" s="306" t="s">
        <v>101</v>
      </c>
      <c r="AN57" s="306" t="s">
        <v>102</v>
      </c>
      <c r="AO57" s="306" t="s">
        <v>24</v>
      </c>
      <c r="AP57" s="70" t="s">
        <v>25</v>
      </c>
      <c r="AQ57" s="305" t="s">
        <v>99</v>
      </c>
      <c r="AR57" s="306" t="s">
        <v>100</v>
      </c>
      <c r="AS57" s="306" t="s">
        <v>24</v>
      </c>
      <c r="AT57" s="306" t="s">
        <v>25</v>
      </c>
      <c r="AU57" s="306" t="s">
        <v>101</v>
      </c>
      <c r="AV57" s="306" t="s">
        <v>102</v>
      </c>
      <c r="AW57" s="306" t="s">
        <v>24</v>
      </c>
      <c r="AX57" s="70" t="s">
        <v>25</v>
      </c>
      <c r="AY57" s="305" t="s">
        <v>99</v>
      </c>
      <c r="AZ57" s="306" t="s">
        <v>100</v>
      </c>
      <c r="BA57" s="306" t="s">
        <v>24</v>
      </c>
      <c r="BB57" s="306" t="s">
        <v>25</v>
      </c>
      <c r="BC57" s="306" t="s">
        <v>101</v>
      </c>
      <c r="BD57" s="306" t="s">
        <v>102</v>
      </c>
      <c r="BE57" s="306" t="s">
        <v>24</v>
      </c>
      <c r="BF57" s="70" t="s">
        <v>25</v>
      </c>
      <c r="BG57" s="305" t="s">
        <v>99</v>
      </c>
      <c r="BH57" s="306" t="s">
        <v>100</v>
      </c>
      <c r="BI57" s="306" t="s">
        <v>24</v>
      </c>
      <c r="BJ57" s="306" t="s">
        <v>25</v>
      </c>
      <c r="BK57" s="306" t="s">
        <v>101</v>
      </c>
      <c r="BL57" s="306" t="s">
        <v>102</v>
      </c>
      <c r="BM57" s="306" t="s">
        <v>24</v>
      </c>
      <c r="BN57" s="70" t="s">
        <v>25</v>
      </c>
      <c r="BO57" s="43" t="s">
        <v>149</v>
      </c>
      <c r="BP57" s="44" t="s">
        <v>150</v>
      </c>
      <c r="BQ57" s="353"/>
      <c r="BR57" s="71"/>
      <c r="BS57" s="71"/>
      <c r="BT57" s="71"/>
    </row>
    <row r="58" spans="1:72" ht="14.25" x14ac:dyDescent="0.2">
      <c r="A58" s="31" t="s">
        <v>103</v>
      </c>
      <c r="B58" s="354"/>
      <c r="C58" s="510">
        <v>1.7909999999999999</v>
      </c>
      <c r="D58" s="510">
        <v>1.6619999999999999</v>
      </c>
      <c r="E58" s="357">
        <f>AVERAGE(C58:D58)</f>
        <v>1.7264999999999999</v>
      </c>
      <c r="F58" s="357">
        <f>STDEV(C58:D58)</f>
        <v>9.1216774773064627E-2</v>
      </c>
      <c r="G58" s="510">
        <v>1.7609999999999999</v>
      </c>
      <c r="H58" s="510">
        <v>1.68</v>
      </c>
      <c r="I58" s="357">
        <f>AVERAGE(G58:H58)</f>
        <v>1.7204999999999999</v>
      </c>
      <c r="J58" s="358">
        <f>STDEV(G58:H58)</f>
        <v>5.727564927611032E-2</v>
      </c>
      <c r="K58" s="510">
        <v>1.6060000000000001</v>
      </c>
      <c r="L58" s="510">
        <v>1.6459999999999999</v>
      </c>
      <c r="M58" s="357">
        <f>AVERAGE(K58:L58)</f>
        <v>1.6259999999999999</v>
      </c>
      <c r="N58" s="357">
        <f>STDEV(K58:L58)</f>
        <v>2.828427124746177E-2</v>
      </c>
      <c r="O58" s="510">
        <v>1.5089999999999999</v>
      </c>
      <c r="P58" s="510">
        <v>1.526</v>
      </c>
      <c r="Q58" s="357">
        <f>AVERAGE(O58:P58)</f>
        <v>1.5175000000000001</v>
      </c>
      <c r="R58" s="357">
        <f>STDEV(O58:P58)</f>
        <v>1.2020815280171397E-2</v>
      </c>
      <c r="S58" s="510">
        <v>1.724</v>
      </c>
      <c r="T58" s="510">
        <v>1.714</v>
      </c>
      <c r="U58" s="357">
        <f>AVERAGE(S58:T58)</f>
        <v>1.7189999999999999</v>
      </c>
      <c r="V58" s="357">
        <f>STDEV(S58:T58)</f>
        <v>7.0710678118654814E-3</v>
      </c>
      <c r="W58" s="510">
        <v>1.593</v>
      </c>
      <c r="X58" s="510">
        <v>1.532</v>
      </c>
      <c r="Y58" s="357">
        <f>AVERAGE(W58:X58)</f>
        <v>1.5625</v>
      </c>
      <c r="Z58" s="358">
        <f>STDEV(W58:X58)</f>
        <v>4.3133513652379357E-2</v>
      </c>
      <c r="AA58" s="510">
        <v>1.5</v>
      </c>
      <c r="AB58" s="510">
        <v>1.498</v>
      </c>
      <c r="AC58" s="357">
        <f>AVERAGE(AA58:AB58)</f>
        <v>1.4990000000000001</v>
      </c>
      <c r="AD58" s="357">
        <f>STDEV(AA58:AB58)</f>
        <v>1.4142135623730963E-3</v>
      </c>
      <c r="AE58" s="510">
        <v>1.3959999999999999</v>
      </c>
      <c r="AF58" s="510">
        <v>1.377</v>
      </c>
      <c r="AG58" s="357">
        <f>AVERAGE(AE58:AF58)</f>
        <v>1.3864999999999998</v>
      </c>
      <c r="AH58" s="357">
        <f>STDEV(AE58:AF58)</f>
        <v>1.3435028842544336E-2</v>
      </c>
      <c r="AI58" s="510">
        <v>1.1839999999999999</v>
      </c>
      <c r="AJ58" s="510">
        <v>1.0449999999999999</v>
      </c>
      <c r="AK58" s="357">
        <f>AVERAGE(AI58:AJ58)</f>
        <v>1.1145</v>
      </c>
      <c r="AL58" s="357">
        <f>STDEV(AI58:AJ58)</f>
        <v>9.8287842584930118E-2</v>
      </c>
      <c r="AM58" s="510">
        <v>0.91449999999999998</v>
      </c>
      <c r="AN58" s="510">
        <v>0.89600000000000002</v>
      </c>
      <c r="AO58" s="357">
        <f>AVERAGE(AM58:AN58)</f>
        <v>0.90525</v>
      </c>
      <c r="AP58" s="358">
        <f>STDEV(AM58:AN58)</f>
        <v>1.3081475451951102E-2</v>
      </c>
      <c r="AQ58" s="510">
        <v>1.403</v>
      </c>
      <c r="AR58" s="510">
        <v>1.343</v>
      </c>
      <c r="AS58" s="357">
        <f>AVERAGE(AQ58:AR58)</f>
        <v>1.373</v>
      </c>
      <c r="AT58" s="357">
        <f>STDEV(AQ58:AR58)</f>
        <v>4.2426406871192889E-2</v>
      </c>
      <c r="AU58" s="510">
        <v>1.403</v>
      </c>
      <c r="AV58" s="510">
        <v>1.407</v>
      </c>
      <c r="AW58" s="357">
        <f>AVERAGE(AU58:AV58)</f>
        <v>1.405</v>
      </c>
      <c r="AX58" s="357">
        <f>STDEV(AU58:AV58)</f>
        <v>2.8284271247461927E-3</v>
      </c>
      <c r="AY58" s="510">
        <v>1.583</v>
      </c>
      <c r="AZ58" s="510">
        <v>1.8280000000000001</v>
      </c>
      <c r="BA58" s="357">
        <f>AVERAGE(AY58:AZ58)</f>
        <v>1.7055</v>
      </c>
      <c r="BB58" s="357">
        <f>STDEV(AY58:AZ58)</f>
        <v>0.17324116139070422</v>
      </c>
      <c r="BC58" s="510">
        <v>1.2809999999999999</v>
      </c>
      <c r="BD58" s="510">
        <v>1.3260000000000001</v>
      </c>
      <c r="BE58" s="357">
        <f>AVERAGE(BC58:BD58)</f>
        <v>1.3035000000000001</v>
      </c>
      <c r="BF58" s="358">
        <f>STDEV(BC58:BD58)</f>
        <v>3.1819805153394748E-2</v>
      </c>
      <c r="BG58" s="510">
        <v>1.673</v>
      </c>
      <c r="BH58" s="510">
        <v>1.819</v>
      </c>
      <c r="BI58" s="164">
        <f>AVERAGE(BG58:BH58)</f>
        <v>1.746</v>
      </c>
      <c r="BJ58" s="164">
        <f>STDEV(BG58:BH58)</f>
        <v>0.10323759005323588</v>
      </c>
      <c r="BK58" s="510">
        <v>1.73</v>
      </c>
      <c r="BL58" s="510">
        <v>1.768</v>
      </c>
      <c r="BM58" s="164">
        <f>AVERAGE(BK58:BL58)</f>
        <v>1.7490000000000001</v>
      </c>
      <c r="BN58" s="336">
        <f>STDEV(BK58:BL58)</f>
        <v>2.6870057685088829E-2</v>
      </c>
      <c r="BO58" s="510">
        <v>0.56910000000000005</v>
      </c>
      <c r="BP58" s="510">
        <v>0.53539999999999999</v>
      </c>
      <c r="BQ58" s="3"/>
    </row>
    <row r="59" spans="1:72" ht="12.75" x14ac:dyDescent="0.2">
      <c r="BP59" s="16"/>
    </row>
    <row r="60" spans="1:72" ht="12.75" x14ac:dyDescent="0.2">
      <c r="BP60" s="16"/>
    </row>
    <row r="61" spans="1:72" ht="12.75" x14ac:dyDescent="0.2">
      <c r="BP61" s="16"/>
    </row>
    <row r="62" spans="1:72" ht="12.75" x14ac:dyDescent="0.2">
      <c r="BP62" s="16"/>
    </row>
    <row r="63" spans="1:72" ht="12.75" x14ac:dyDescent="0.2">
      <c r="BP63" s="16"/>
    </row>
    <row r="64" spans="1:72" ht="12.75" x14ac:dyDescent="0.2">
      <c r="BP64" s="16"/>
    </row>
    <row r="65" spans="68:68" ht="12.75" x14ac:dyDescent="0.2">
      <c r="BP65" s="16"/>
    </row>
    <row r="66" spans="68:68" ht="12.75" x14ac:dyDescent="0.2">
      <c r="BP66" s="16"/>
    </row>
    <row r="67" spans="68:68" ht="12.75" x14ac:dyDescent="0.2">
      <c r="BP67" s="16"/>
    </row>
    <row r="68" spans="68:68" ht="12.75" x14ac:dyDescent="0.2">
      <c r="BP68" s="16"/>
    </row>
    <row r="69" spans="68:68" ht="12.75" x14ac:dyDescent="0.2">
      <c r="BP69" s="16"/>
    </row>
    <row r="70" spans="68:68" ht="12.75" x14ac:dyDescent="0.2">
      <c r="BP70" s="16"/>
    </row>
    <row r="71" spans="68:68" ht="12.75" x14ac:dyDescent="0.2">
      <c r="BP71" s="16"/>
    </row>
    <row r="72" spans="68:68" ht="12.75" x14ac:dyDescent="0.2">
      <c r="BP72" s="16"/>
    </row>
    <row r="73" spans="68:68" ht="12.75" x14ac:dyDescent="0.2">
      <c r="BP73" s="16"/>
    </row>
    <row r="74" spans="68:68" ht="12.75" x14ac:dyDescent="0.2">
      <c r="BP74" s="16"/>
    </row>
    <row r="75" spans="68:68" ht="12.75" x14ac:dyDescent="0.2">
      <c r="BP75" s="16"/>
    </row>
    <row r="76" spans="68:68" ht="12.75" x14ac:dyDescent="0.2">
      <c r="BP76" s="16"/>
    </row>
    <row r="77" spans="68:68" ht="12.75" x14ac:dyDescent="0.2">
      <c r="BP77" s="16"/>
    </row>
    <row r="78" spans="68:68" ht="12.75" x14ac:dyDescent="0.2">
      <c r="BP78" s="16"/>
    </row>
    <row r="79" spans="68:68" ht="12.75" x14ac:dyDescent="0.2">
      <c r="BP79" s="16"/>
    </row>
    <row r="80" spans="68:68" ht="12.75" x14ac:dyDescent="0.2">
      <c r="BP80" s="16"/>
    </row>
    <row r="81" spans="68:68" ht="12.75" x14ac:dyDescent="0.2">
      <c r="BP81" s="16"/>
    </row>
    <row r="82" spans="68:68" ht="12.75" x14ac:dyDescent="0.2">
      <c r="BP82" s="16"/>
    </row>
    <row r="83" spans="68:68" ht="12.75" x14ac:dyDescent="0.2">
      <c r="BP83" s="16"/>
    </row>
    <row r="84" spans="68:68" ht="12.75" x14ac:dyDescent="0.2">
      <c r="BP84" s="16"/>
    </row>
    <row r="85" spans="68:68" ht="12.75" x14ac:dyDescent="0.2">
      <c r="BP85" s="16"/>
    </row>
    <row r="86" spans="68:68" ht="12.75" x14ac:dyDescent="0.2">
      <c r="BP86" s="16"/>
    </row>
    <row r="87" spans="68:68" ht="12.75" x14ac:dyDescent="0.2">
      <c r="BP87" s="16"/>
    </row>
    <row r="88" spans="68:68" ht="12.75" x14ac:dyDescent="0.2">
      <c r="BP88" s="16"/>
    </row>
    <row r="89" spans="68:68" ht="12.75" x14ac:dyDescent="0.2">
      <c r="BP89" s="16"/>
    </row>
    <row r="90" spans="68:68" ht="12.75" x14ac:dyDescent="0.2">
      <c r="BP90" s="16"/>
    </row>
    <row r="91" spans="68:68" ht="12.75" x14ac:dyDescent="0.2">
      <c r="BP91" s="16"/>
    </row>
    <row r="92" spans="68:68" ht="12.75" x14ac:dyDescent="0.2">
      <c r="BP92" s="16"/>
    </row>
    <row r="93" spans="68:68" ht="12.75" x14ac:dyDescent="0.2">
      <c r="BP93" s="16"/>
    </row>
    <row r="94" spans="68:68" ht="12.75" x14ac:dyDescent="0.2">
      <c r="BP94" s="16"/>
    </row>
    <row r="95" spans="68:68" ht="12.75" x14ac:dyDescent="0.2">
      <c r="BP95" s="16"/>
    </row>
    <row r="96" spans="68:68" ht="12.75" x14ac:dyDescent="0.2">
      <c r="BP96" s="16"/>
    </row>
    <row r="97" spans="68:68" ht="12.75" x14ac:dyDescent="0.2">
      <c r="BP97" s="16"/>
    </row>
    <row r="98" spans="68:68" ht="12.75" x14ac:dyDescent="0.2">
      <c r="BP98" s="16"/>
    </row>
    <row r="99" spans="68:68" ht="12.75" x14ac:dyDescent="0.2">
      <c r="BP99" s="16"/>
    </row>
    <row r="100" spans="68:68" ht="12.75" x14ac:dyDescent="0.2">
      <c r="BP100" s="16"/>
    </row>
    <row r="101" spans="68:68" ht="12.75" x14ac:dyDescent="0.2">
      <c r="BP101" s="16"/>
    </row>
    <row r="102" spans="68:68" ht="12.75" x14ac:dyDescent="0.2">
      <c r="BP102" s="16"/>
    </row>
    <row r="103" spans="68:68" ht="12.75" x14ac:dyDescent="0.2">
      <c r="BP103" s="16"/>
    </row>
    <row r="104" spans="68:68" ht="12.75" x14ac:dyDescent="0.2">
      <c r="BP104" s="16"/>
    </row>
    <row r="105" spans="68:68" ht="12.75" x14ac:dyDescent="0.2">
      <c r="BP105" s="16"/>
    </row>
    <row r="106" spans="68:68" ht="12.75" x14ac:dyDescent="0.2">
      <c r="BP106" s="16"/>
    </row>
    <row r="107" spans="68:68" ht="12.75" x14ac:dyDescent="0.2">
      <c r="BP107" s="16"/>
    </row>
    <row r="108" spans="68:68" ht="12.75" x14ac:dyDescent="0.2">
      <c r="BP108" s="16"/>
    </row>
    <row r="109" spans="68:68" ht="12.75" x14ac:dyDescent="0.2">
      <c r="BP109" s="16"/>
    </row>
    <row r="110" spans="68:68" ht="12.75" x14ac:dyDescent="0.2">
      <c r="BP110" s="16"/>
    </row>
    <row r="111" spans="68:68" ht="12.75" x14ac:dyDescent="0.2">
      <c r="BP111" s="16"/>
    </row>
    <row r="112" spans="68:68" ht="12.75" x14ac:dyDescent="0.2">
      <c r="BP112" s="16"/>
    </row>
    <row r="113" spans="68:68" ht="12.75" x14ac:dyDescent="0.2">
      <c r="BP113" s="16"/>
    </row>
    <row r="114" spans="68:68" ht="12.75" x14ac:dyDescent="0.2">
      <c r="BP114" s="16"/>
    </row>
    <row r="115" spans="68:68" ht="12.75" x14ac:dyDescent="0.2">
      <c r="BP115" s="16"/>
    </row>
    <row r="116" spans="68:68" ht="12.75" x14ac:dyDescent="0.2">
      <c r="BP116" s="16"/>
    </row>
    <row r="117" spans="68:68" ht="12.75" x14ac:dyDescent="0.2">
      <c r="BP117" s="16"/>
    </row>
    <row r="118" spans="68:68" ht="12.75" x14ac:dyDescent="0.2">
      <c r="BP118" s="16"/>
    </row>
    <row r="119" spans="68:68" ht="12.75" x14ac:dyDescent="0.2">
      <c r="BP119" s="16"/>
    </row>
    <row r="120" spans="68:68" ht="12.75" x14ac:dyDescent="0.2">
      <c r="BP120" s="16"/>
    </row>
    <row r="121" spans="68:68" ht="12.75" x14ac:dyDescent="0.2">
      <c r="BP121" s="16"/>
    </row>
    <row r="122" spans="68:68" ht="12.75" x14ac:dyDescent="0.2">
      <c r="BP122" s="16"/>
    </row>
    <row r="123" spans="68:68" ht="12.75" x14ac:dyDescent="0.2">
      <c r="BP123" s="16"/>
    </row>
    <row r="124" spans="68:68" ht="12.75" x14ac:dyDescent="0.2">
      <c r="BP124" s="16"/>
    </row>
    <row r="125" spans="68:68" ht="12.75" x14ac:dyDescent="0.2">
      <c r="BP125" s="16"/>
    </row>
    <row r="126" spans="68:68" ht="12.75" x14ac:dyDescent="0.2">
      <c r="BP126" s="16"/>
    </row>
    <row r="127" spans="68:68" ht="12.75" x14ac:dyDescent="0.2">
      <c r="BP127" s="16"/>
    </row>
    <row r="128" spans="68:68" ht="12.75" x14ac:dyDescent="0.2">
      <c r="BP128" s="16"/>
    </row>
    <row r="129" spans="68:68" ht="12.75" x14ac:dyDescent="0.2">
      <c r="BP129" s="16"/>
    </row>
    <row r="130" spans="68:68" ht="12.75" x14ac:dyDescent="0.2">
      <c r="BP130" s="16"/>
    </row>
    <row r="131" spans="68:68" ht="12.75" x14ac:dyDescent="0.2">
      <c r="BP131" s="16"/>
    </row>
    <row r="132" spans="68:68" ht="12.75" x14ac:dyDescent="0.2">
      <c r="BP132" s="16"/>
    </row>
    <row r="133" spans="68:68" ht="12.75" x14ac:dyDescent="0.2">
      <c r="BP133" s="16"/>
    </row>
    <row r="134" spans="68:68" ht="12.75" x14ac:dyDescent="0.2">
      <c r="BP134" s="16"/>
    </row>
    <row r="135" spans="68:68" ht="12.75" x14ac:dyDescent="0.2">
      <c r="BP135" s="16"/>
    </row>
    <row r="136" spans="68:68" ht="12.75" x14ac:dyDescent="0.2">
      <c r="BP136" s="16"/>
    </row>
    <row r="137" spans="68:68" ht="12.75" x14ac:dyDescent="0.2">
      <c r="BP137" s="16"/>
    </row>
    <row r="138" spans="68:68" ht="12.75" x14ac:dyDescent="0.2">
      <c r="BP138" s="16"/>
    </row>
    <row r="139" spans="68:68" ht="12.75" x14ac:dyDescent="0.2">
      <c r="BP139" s="16"/>
    </row>
    <row r="140" spans="68:68" ht="12.75" x14ac:dyDescent="0.2">
      <c r="BP140" s="16"/>
    </row>
    <row r="141" spans="68:68" ht="12.75" x14ac:dyDescent="0.2">
      <c r="BP141" s="16"/>
    </row>
    <row r="142" spans="68:68" ht="12.75" x14ac:dyDescent="0.2">
      <c r="BP142" s="16"/>
    </row>
    <row r="143" spans="68:68" ht="12.75" x14ac:dyDescent="0.2">
      <c r="BP143" s="16"/>
    </row>
    <row r="144" spans="68:68" ht="12.75" x14ac:dyDescent="0.2">
      <c r="BP144" s="16"/>
    </row>
    <row r="145" spans="68:68" ht="12.75" x14ac:dyDescent="0.2">
      <c r="BP145" s="16"/>
    </row>
    <row r="146" spans="68:68" ht="12.75" x14ac:dyDescent="0.2">
      <c r="BP146" s="16"/>
    </row>
    <row r="147" spans="68:68" ht="12.75" x14ac:dyDescent="0.2">
      <c r="BP147" s="16"/>
    </row>
    <row r="148" spans="68:68" ht="12.75" x14ac:dyDescent="0.2">
      <c r="BP148" s="16"/>
    </row>
    <row r="149" spans="68:68" ht="12.75" x14ac:dyDescent="0.2">
      <c r="BP149" s="16"/>
    </row>
    <row r="150" spans="68:68" ht="12.75" x14ac:dyDescent="0.2">
      <c r="BP150" s="16"/>
    </row>
    <row r="151" spans="68:68" ht="12.75" x14ac:dyDescent="0.2">
      <c r="BP151" s="16"/>
    </row>
    <row r="152" spans="68:68" ht="12.75" x14ac:dyDescent="0.2">
      <c r="BP152" s="16"/>
    </row>
    <row r="153" spans="68:68" ht="12.75" x14ac:dyDescent="0.2">
      <c r="BP153" s="16"/>
    </row>
    <row r="154" spans="68:68" ht="12.75" x14ac:dyDescent="0.2">
      <c r="BP154" s="16"/>
    </row>
    <row r="155" spans="68:68" ht="12.75" x14ac:dyDescent="0.2">
      <c r="BP155" s="16"/>
    </row>
    <row r="156" spans="68:68" ht="12.75" x14ac:dyDescent="0.2">
      <c r="BP156" s="16"/>
    </row>
    <row r="157" spans="68:68" ht="12.75" x14ac:dyDescent="0.2">
      <c r="BP157" s="16"/>
    </row>
    <row r="158" spans="68:68" ht="12.75" x14ac:dyDescent="0.2">
      <c r="BP158" s="16"/>
    </row>
    <row r="159" spans="68:68" ht="12.75" x14ac:dyDescent="0.2">
      <c r="BP159" s="16"/>
    </row>
    <row r="160" spans="68:68" ht="12.75" x14ac:dyDescent="0.2">
      <c r="BP160" s="16"/>
    </row>
    <row r="161" spans="68:68" ht="12.75" x14ac:dyDescent="0.2">
      <c r="BP161" s="16"/>
    </row>
    <row r="162" spans="68:68" ht="12.75" x14ac:dyDescent="0.2">
      <c r="BP162" s="16"/>
    </row>
    <row r="163" spans="68:68" ht="12.75" x14ac:dyDescent="0.2">
      <c r="BP163" s="16"/>
    </row>
    <row r="164" spans="68:68" ht="12.75" x14ac:dyDescent="0.2">
      <c r="BP164" s="16"/>
    </row>
    <row r="165" spans="68:68" ht="12.75" x14ac:dyDescent="0.2">
      <c r="BP165" s="16"/>
    </row>
    <row r="166" spans="68:68" ht="12.75" x14ac:dyDescent="0.2">
      <c r="BP166" s="16"/>
    </row>
    <row r="167" spans="68:68" ht="12.75" x14ac:dyDescent="0.2">
      <c r="BP167" s="16"/>
    </row>
    <row r="168" spans="68:68" ht="12.75" x14ac:dyDescent="0.2">
      <c r="BP168" s="16"/>
    </row>
    <row r="169" spans="68:68" ht="12.75" x14ac:dyDescent="0.2">
      <c r="BP169" s="16"/>
    </row>
    <row r="170" spans="68:68" ht="12.75" x14ac:dyDescent="0.2">
      <c r="BP170" s="16"/>
    </row>
    <row r="171" spans="68:68" ht="12.75" x14ac:dyDescent="0.2">
      <c r="BP171" s="16"/>
    </row>
    <row r="172" spans="68:68" ht="12.75" x14ac:dyDescent="0.2">
      <c r="BP172" s="16"/>
    </row>
    <row r="173" spans="68:68" ht="12.75" x14ac:dyDescent="0.2">
      <c r="BP173" s="16"/>
    </row>
    <row r="174" spans="68:68" ht="12.75" x14ac:dyDescent="0.2">
      <c r="BP174" s="16"/>
    </row>
    <row r="175" spans="68:68" ht="12.75" x14ac:dyDescent="0.2">
      <c r="BP175" s="16"/>
    </row>
    <row r="176" spans="68:68" ht="12.75" x14ac:dyDescent="0.2">
      <c r="BP176" s="16"/>
    </row>
    <row r="177" spans="68:68" ht="12.75" x14ac:dyDescent="0.2">
      <c r="BP177" s="16"/>
    </row>
    <row r="178" spans="68:68" ht="12.75" x14ac:dyDescent="0.2">
      <c r="BP178" s="16"/>
    </row>
    <row r="179" spans="68:68" ht="12.75" x14ac:dyDescent="0.2">
      <c r="BP179" s="16"/>
    </row>
    <row r="180" spans="68:68" ht="12.75" x14ac:dyDescent="0.2">
      <c r="BP180" s="16"/>
    </row>
    <row r="181" spans="68:68" ht="12.75" x14ac:dyDescent="0.2">
      <c r="BP181" s="16"/>
    </row>
    <row r="182" spans="68:68" ht="12.75" x14ac:dyDescent="0.2">
      <c r="BP182" s="16"/>
    </row>
    <row r="183" spans="68:68" ht="12.75" x14ac:dyDescent="0.2">
      <c r="BP183" s="16"/>
    </row>
    <row r="184" spans="68:68" ht="12.75" x14ac:dyDescent="0.2">
      <c r="BP184" s="16"/>
    </row>
    <row r="185" spans="68:68" ht="12.75" x14ac:dyDescent="0.2">
      <c r="BP185" s="16"/>
    </row>
    <row r="186" spans="68:68" ht="12.75" x14ac:dyDescent="0.2">
      <c r="BP186" s="16"/>
    </row>
    <row r="187" spans="68:68" ht="12.75" x14ac:dyDescent="0.2">
      <c r="BP187" s="16"/>
    </row>
    <row r="188" spans="68:68" ht="12.75" x14ac:dyDescent="0.2">
      <c r="BP188" s="16"/>
    </row>
    <row r="189" spans="68:68" ht="12.75" x14ac:dyDescent="0.2">
      <c r="BP189" s="16"/>
    </row>
    <row r="190" spans="68:68" ht="12.75" x14ac:dyDescent="0.2">
      <c r="BP190" s="16"/>
    </row>
    <row r="191" spans="68:68" ht="12.75" x14ac:dyDescent="0.2">
      <c r="BP191" s="16"/>
    </row>
    <row r="192" spans="68:68" ht="12.75" x14ac:dyDescent="0.2">
      <c r="BP192" s="16"/>
    </row>
    <row r="193" spans="68:68" ht="12.75" x14ac:dyDescent="0.2">
      <c r="BP193" s="16"/>
    </row>
    <row r="194" spans="68:68" ht="12.75" x14ac:dyDescent="0.2">
      <c r="BP194" s="16"/>
    </row>
    <row r="195" spans="68:68" ht="12.75" x14ac:dyDescent="0.2">
      <c r="BP195" s="16"/>
    </row>
    <row r="196" spans="68:68" ht="12.75" x14ac:dyDescent="0.2">
      <c r="BP196" s="16"/>
    </row>
    <row r="197" spans="68:68" ht="12.75" x14ac:dyDescent="0.2">
      <c r="BP197" s="16"/>
    </row>
    <row r="198" spans="68:68" ht="12.75" x14ac:dyDescent="0.2">
      <c r="BP198" s="16"/>
    </row>
    <row r="199" spans="68:68" ht="12.75" x14ac:dyDescent="0.2">
      <c r="BP199" s="16"/>
    </row>
    <row r="200" spans="68:68" ht="12.75" x14ac:dyDescent="0.2">
      <c r="BP200" s="16"/>
    </row>
    <row r="201" spans="68:68" ht="12.75" x14ac:dyDescent="0.2">
      <c r="BP201" s="16"/>
    </row>
    <row r="202" spans="68:68" ht="12.75" x14ac:dyDescent="0.2">
      <c r="BP202" s="16"/>
    </row>
    <row r="203" spans="68:68" ht="12.75" x14ac:dyDescent="0.2">
      <c r="BP203" s="16"/>
    </row>
    <row r="204" spans="68:68" ht="12.75" x14ac:dyDescent="0.2">
      <c r="BP204" s="16"/>
    </row>
    <row r="205" spans="68:68" ht="12.75" x14ac:dyDescent="0.2">
      <c r="BP205" s="16"/>
    </row>
    <row r="206" spans="68:68" ht="12.75" x14ac:dyDescent="0.2">
      <c r="BP206" s="16"/>
    </row>
    <row r="207" spans="68:68" ht="12.75" x14ac:dyDescent="0.2">
      <c r="BP207" s="16"/>
    </row>
    <row r="208" spans="68:68" ht="12.75" x14ac:dyDescent="0.2">
      <c r="BP208" s="16"/>
    </row>
    <row r="209" spans="68:68" ht="12.75" x14ac:dyDescent="0.2">
      <c r="BP209" s="16"/>
    </row>
    <row r="210" spans="68:68" ht="12.75" x14ac:dyDescent="0.2">
      <c r="BP210" s="16"/>
    </row>
    <row r="211" spans="68:68" ht="12.75" x14ac:dyDescent="0.2">
      <c r="BP211" s="16"/>
    </row>
    <row r="212" spans="68:68" ht="12.75" x14ac:dyDescent="0.2">
      <c r="BP212" s="16"/>
    </row>
    <row r="213" spans="68:68" ht="12.75" x14ac:dyDescent="0.2">
      <c r="BP213" s="16"/>
    </row>
    <row r="214" spans="68:68" ht="12.75" x14ac:dyDescent="0.2">
      <c r="BP214" s="16"/>
    </row>
    <row r="215" spans="68:68" ht="12.75" x14ac:dyDescent="0.2">
      <c r="BP215" s="16"/>
    </row>
    <row r="216" spans="68:68" ht="12.75" x14ac:dyDescent="0.2">
      <c r="BP216" s="16"/>
    </row>
    <row r="217" spans="68:68" ht="12.75" x14ac:dyDescent="0.2">
      <c r="BP217" s="16"/>
    </row>
    <row r="218" spans="68:68" ht="12.75" x14ac:dyDescent="0.2">
      <c r="BP218" s="16"/>
    </row>
    <row r="219" spans="68:68" ht="12.75" x14ac:dyDescent="0.2">
      <c r="BP219" s="16"/>
    </row>
    <row r="220" spans="68:68" ht="12.75" x14ac:dyDescent="0.2">
      <c r="BP220" s="16"/>
    </row>
    <row r="221" spans="68:68" ht="12.75" x14ac:dyDescent="0.2">
      <c r="BP221" s="16"/>
    </row>
    <row r="222" spans="68:68" ht="12.75" x14ac:dyDescent="0.2">
      <c r="BP222" s="16"/>
    </row>
    <row r="223" spans="68:68" ht="12.75" x14ac:dyDescent="0.2">
      <c r="BP223" s="16"/>
    </row>
    <row r="224" spans="68:68" ht="12.75" x14ac:dyDescent="0.2">
      <c r="BP224" s="16"/>
    </row>
    <row r="225" spans="68:68" ht="12.75" x14ac:dyDescent="0.2">
      <c r="BP225" s="16"/>
    </row>
    <row r="226" spans="68:68" ht="12.75" x14ac:dyDescent="0.2">
      <c r="BP226" s="16"/>
    </row>
    <row r="227" spans="68:68" ht="12.75" x14ac:dyDescent="0.2">
      <c r="BP227" s="16"/>
    </row>
    <row r="228" spans="68:68" ht="12.75" x14ac:dyDescent="0.2">
      <c r="BP228" s="16"/>
    </row>
    <row r="229" spans="68:68" ht="12.75" x14ac:dyDescent="0.2">
      <c r="BP229" s="16"/>
    </row>
    <row r="230" spans="68:68" ht="12.75" x14ac:dyDescent="0.2">
      <c r="BP230" s="16"/>
    </row>
    <row r="231" spans="68:68" ht="12.75" x14ac:dyDescent="0.2">
      <c r="BP231" s="16"/>
    </row>
    <row r="232" spans="68:68" ht="12.75" x14ac:dyDescent="0.2">
      <c r="BP232" s="16"/>
    </row>
    <row r="233" spans="68:68" ht="12.75" x14ac:dyDescent="0.2">
      <c r="BP233" s="16"/>
    </row>
    <row r="234" spans="68:68" ht="12.75" x14ac:dyDescent="0.2">
      <c r="BP234" s="16"/>
    </row>
    <row r="235" spans="68:68" ht="12.75" x14ac:dyDescent="0.2">
      <c r="BP235" s="16"/>
    </row>
    <row r="236" spans="68:68" ht="12.75" x14ac:dyDescent="0.2">
      <c r="BP236" s="16"/>
    </row>
    <row r="237" spans="68:68" ht="12.75" x14ac:dyDescent="0.2">
      <c r="BP237" s="16"/>
    </row>
    <row r="238" spans="68:68" ht="12.75" x14ac:dyDescent="0.2">
      <c r="BP238" s="16"/>
    </row>
    <row r="239" spans="68:68" ht="12.75" x14ac:dyDescent="0.2">
      <c r="BP239" s="16"/>
    </row>
    <row r="240" spans="68:68" ht="12.75" x14ac:dyDescent="0.2">
      <c r="BP240" s="16"/>
    </row>
    <row r="241" spans="68:68" ht="12.75" x14ac:dyDescent="0.2">
      <c r="BP241" s="16"/>
    </row>
    <row r="242" spans="68:68" ht="12.75" x14ac:dyDescent="0.2">
      <c r="BP242" s="16"/>
    </row>
    <row r="243" spans="68:68" ht="12.75" x14ac:dyDescent="0.2">
      <c r="BP243" s="16"/>
    </row>
    <row r="244" spans="68:68" ht="12.75" x14ac:dyDescent="0.2">
      <c r="BP244" s="16"/>
    </row>
    <row r="245" spans="68:68" ht="12.75" x14ac:dyDescent="0.2">
      <c r="BP245" s="16"/>
    </row>
    <row r="246" spans="68:68" ht="12.75" x14ac:dyDescent="0.2">
      <c r="BP246" s="16"/>
    </row>
    <row r="247" spans="68:68" ht="12.75" x14ac:dyDescent="0.2">
      <c r="BP247" s="16"/>
    </row>
    <row r="248" spans="68:68" ht="12.75" x14ac:dyDescent="0.2">
      <c r="BP248" s="16"/>
    </row>
    <row r="249" spans="68:68" ht="12.75" x14ac:dyDescent="0.2">
      <c r="BP249" s="16"/>
    </row>
    <row r="250" spans="68:68" ht="12.75" x14ac:dyDescent="0.2">
      <c r="BP250" s="16"/>
    </row>
    <row r="251" spans="68:68" ht="12.75" x14ac:dyDescent="0.2">
      <c r="BP251" s="16"/>
    </row>
    <row r="252" spans="68:68" ht="12.75" x14ac:dyDescent="0.2">
      <c r="BP252" s="16"/>
    </row>
    <row r="253" spans="68:68" ht="12.75" x14ac:dyDescent="0.2">
      <c r="BP253" s="16"/>
    </row>
    <row r="254" spans="68:68" ht="12.75" x14ac:dyDescent="0.2">
      <c r="BP254" s="16"/>
    </row>
    <row r="255" spans="68:68" ht="12.75" x14ac:dyDescent="0.2">
      <c r="BP255" s="16"/>
    </row>
    <row r="256" spans="68:68" ht="12.75" x14ac:dyDescent="0.2">
      <c r="BP256" s="16"/>
    </row>
    <row r="257" spans="68:68" ht="12.75" x14ac:dyDescent="0.2">
      <c r="BP257" s="16"/>
    </row>
    <row r="258" spans="68:68" ht="12.75" x14ac:dyDescent="0.2">
      <c r="BP258" s="16"/>
    </row>
    <row r="259" spans="68:68" ht="12.75" x14ac:dyDescent="0.2">
      <c r="BP259" s="16"/>
    </row>
    <row r="260" spans="68:68" ht="12.75" x14ac:dyDescent="0.2">
      <c r="BP260" s="16"/>
    </row>
    <row r="261" spans="68:68" ht="12.75" x14ac:dyDescent="0.2">
      <c r="BP261" s="16"/>
    </row>
    <row r="262" spans="68:68" ht="12.75" x14ac:dyDescent="0.2">
      <c r="BP262" s="16"/>
    </row>
    <row r="263" spans="68:68" ht="12.75" x14ac:dyDescent="0.2">
      <c r="BP263" s="16"/>
    </row>
    <row r="264" spans="68:68" ht="12.75" x14ac:dyDescent="0.2">
      <c r="BP264" s="16"/>
    </row>
    <row r="265" spans="68:68" ht="12.75" x14ac:dyDescent="0.2">
      <c r="BP265" s="16"/>
    </row>
    <row r="266" spans="68:68" ht="12.75" x14ac:dyDescent="0.2">
      <c r="BP266" s="16"/>
    </row>
    <row r="267" spans="68:68" ht="12.75" x14ac:dyDescent="0.2">
      <c r="BP267" s="16"/>
    </row>
    <row r="268" spans="68:68" ht="12.75" x14ac:dyDescent="0.2">
      <c r="BP268" s="16"/>
    </row>
    <row r="269" spans="68:68" ht="12.75" x14ac:dyDescent="0.2">
      <c r="BP269" s="16"/>
    </row>
    <row r="270" spans="68:68" ht="12.75" x14ac:dyDescent="0.2">
      <c r="BP270" s="16"/>
    </row>
    <row r="271" spans="68:68" ht="12.75" x14ac:dyDescent="0.2">
      <c r="BP271" s="16"/>
    </row>
    <row r="272" spans="68:68" ht="12.75" x14ac:dyDescent="0.2">
      <c r="BP272" s="16"/>
    </row>
    <row r="273" spans="68:68" ht="12.75" x14ac:dyDescent="0.2">
      <c r="BP273" s="16"/>
    </row>
    <row r="274" spans="68:68" ht="12.75" x14ac:dyDescent="0.2">
      <c r="BP274" s="16"/>
    </row>
    <row r="275" spans="68:68" ht="12.75" x14ac:dyDescent="0.2">
      <c r="BP275" s="16"/>
    </row>
    <row r="276" spans="68:68" ht="12.75" x14ac:dyDescent="0.2">
      <c r="BP276" s="16"/>
    </row>
    <row r="277" spans="68:68" ht="12.75" x14ac:dyDescent="0.2">
      <c r="BP277" s="16"/>
    </row>
    <row r="278" spans="68:68" ht="12.75" x14ac:dyDescent="0.2">
      <c r="BP278" s="16"/>
    </row>
    <row r="279" spans="68:68" ht="12.75" x14ac:dyDescent="0.2">
      <c r="BP279" s="16"/>
    </row>
    <row r="280" spans="68:68" ht="12.75" x14ac:dyDescent="0.2">
      <c r="BP280" s="16"/>
    </row>
    <row r="281" spans="68:68" ht="12.75" x14ac:dyDescent="0.2">
      <c r="BP281" s="16"/>
    </row>
    <row r="282" spans="68:68" ht="12.75" x14ac:dyDescent="0.2">
      <c r="BP282" s="16"/>
    </row>
    <row r="283" spans="68:68" ht="12.75" x14ac:dyDescent="0.2">
      <c r="BP283" s="16"/>
    </row>
    <row r="284" spans="68:68" ht="12.75" x14ac:dyDescent="0.2">
      <c r="BP284" s="16"/>
    </row>
    <row r="285" spans="68:68" ht="12.75" x14ac:dyDescent="0.2">
      <c r="BP285" s="16"/>
    </row>
    <row r="286" spans="68:68" ht="12.75" x14ac:dyDescent="0.2">
      <c r="BP286" s="16"/>
    </row>
    <row r="287" spans="68:68" ht="12.75" x14ac:dyDescent="0.2">
      <c r="BP287" s="16"/>
    </row>
    <row r="288" spans="68:68" ht="12.75" x14ac:dyDescent="0.2">
      <c r="BP288" s="16"/>
    </row>
    <row r="289" spans="68:68" ht="12.75" x14ac:dyDescent="0.2">
      <c r="BP289" s="16"/>
    </row>
    <row r="290" spans="68:68" ht="12.75" x14ac:dyDescent="0.2">
      <c r="BP290" s="16"/>
    </row>
    <row r="291" spans="68:68" ht="12.75" x14ac:dyDescent="0.2">
      <c r="BP291" s="16"/>
    </row>
    <row r="292" spans="68:68" ht="12.75" x14ac:dyDescent="0.2">
      <c r="BP292" s="16"/>
    </row>
    <row r="293" spans="68:68" ht="12.75" x14ac:dyDescent="0.2">
      <c r="BP293" s="16"/>
    </row>
    <row r="294" spans="68:68" ht="12.75" x14ac:dyDescent="0.2">
      <c r="BP294" s="16"/>
    </row>
    <row r="295" spans="68:68" ht="12.75" x14ac:dyDescent="0.2">
      <c r="BP295" s="16"/>
    </row>
    <row r="296" spans="68:68" ht="12.75" x14ac:dyDescent="0.2">
      <c r="BP296" s="16"/>
    </row>
    <row r="297" spans="68:68" ht="12.75" x14ac:dyDescent="0.2">
      <c r="BP297" s="16"/>
    </row>
    <row r="298" spans="68:68" ht="12.75" x14ac:dyDescent="0.2">
      <c r="BP298" s="16"/>
    </row>
    <row r="299" spans="68:68" ht="12.75" x14ac:dyDescent="0.2">
      <c r="BP299" s="16"/>
    </row>
    <row r="300" spans="68:68" ht="12.75" x14ac:dyDescent="0.2">
      <c r="BP300" s="16"/>
    </row>
    <row r="301" spans="68:68" ht="12.75" x14ac:dyDescent="0.2">
      <c r="BP301" s="16"/>
    </row>
    <row r="302" spans="68:68" ht="12.75" x14ac:dyDescent="0.2">
      <c r="BP302" s="16"/>
    </row>
    <row r="303" spans="68:68" ht="12.75" x14ac:dyDescent="0.2">
      <c r="BP303" s="16"/>
    </row>
    <row r="304" spans="68:68" ht="12.75" x14ac:dyDescent="0.2">
      <c r="BP304" s="16"/>
    </row>
    <row r="305" spans="68:68" ht="12.75" x14ac:dyDescent="0.2">
      <c r="BP305" s="16"/>
    </row>
    <row r="306" spans="68:68" ht="12.75" x14ac:dyDescent="0.2">
      <c r="BP306" s="16"/>
    </row>
    <row r="307" spans="68:68" ht="12.75" x14ac:dyDescent="0.2">
      <c r="BP307" s="16"/>
    </row>
    <row r="308" spans="68:68" ht="12.75" x14ac:dyDescent="0.2">
      <c r="BP308" s="16"/>
    </row>
    <row r="309" spans="68:68" ht="12.75" x14ac:dyDescent="0.2">
      <c r="BP309" s="16"/>
    </row>
    <row r="310" spans="68:68" ht="12.75" x14ac:dyDescent="0.2">
      <c r="BP310" s="16"/>
    </row>
    <row r="311" spans="68:68" ht="12.75" x14ac:dyDescent="0.2">
      <c r="BP311" s="16"/>
    </row>
    <row r="312" spans="68:68" ht="12.75" x14ac:dyDescent="0.2">
      <c r="BP312" s="16"/>
    </row>
    <row r="313" spans="68:68" ht="12.75" x14ac:dyDescent="0.2">
      <c r="BP313" s="16"/>
    </row>
    <row r="314" spans="68:68" ht="12.75" x14ac:dyDescent="0.2">
      <c r="BP314" s="16"/>
    </row>
    <row r="315" spans="68:68" ht="12.75" x14ac:dyDescent="0.2">
      <c r="BP315" s="16"/>
    </row>
    <row r="316" spans="68:68" ht="12.75" x14ac:dyDescent="0.2">
      <c r="BP316" s="16"/>
    </row>
    <row r="317" spans="68:68" ht="12.75" x14ac:dyDescent="0.2">
      <c r="BP317" s="16"/>
    </row>
    <row r="318" spans="68:68" ht="12.75" x14ac:dyDescent="0.2">
      <c r="BP318" s="16"/>
    </row>
    <row r="319" spans="68:68" ht="12.75" x14ac:dyDescent="0.2">
      <c r="BP319" s="16"/>
    </row>
    <row r="320" spans="68:68" ht="12.75" x14ac:dyDescent="0.2">
      <c r="BP320" s="16"/>
    </row>
    <row r="321" spans="68:68" ht="12.75" x14ac:dyDescent="0.2">
      <c r="BP321" s="16"/>
    </row>
    <row r="322" spans="68:68" ht="12.75" x14ac:dyDescent="0.2">
      <c r="BP322" s="16"/>
    </row>
    <row r="323" spans="68:68" ht="12.75" x14ac:dyDescent="0.2">
      <c r="BP323" s="16"/>
    </row>
    <row r="324" spans="68:68" ht="12.75" x14ac:dyDescent="0.2">
      <c r="BP324" s="16"/>
    </row>
    <row r="325" spans="68:68" ht="12.75" x14ac:dyDescent="0.2">
      <c r="BP325" s="16"/>
    </row>
    <row r="326" spans="68:68" ht="12.75" x14ac:dyDescent="0.2">
      <c r="BP326" s="16"/>
    </row>
    <row r="327" spans="68:68" ht="12.75" x14ac:dyDescent="0.2">
      <c r="BP327" s="16"/>
    </row>
    <row r="328" spans="68:68" ht="12.75" x14ac:dyDescent="0.2">
      <c r="BP328" s="16"/>
    </row>
    <row r="329" spans="68:68" ht="12.75" x14ac:dyDescent="0.2">
      <c r="BP329" s="16"/>
    </row>
    <row r="330" spans="68:68" ht="12.75" x14ac:dyDescent="0.2">
      <c r="BP330" s="16"/>
    </row>
    <row r="331" spans="68:68" ht="12.75" x14ac:dyDescent="0.2">
      <c r="BP331" s="16"/>
    </row>
    <row r="332" spans="68:68" ht="12.75" x14ac:dyDescent="0.2">
      <c r="BP332" s="16"/>
    </row>
    <row r="333" spans="68:68" ht="12.75" x14ac:dyDescent="0.2">
      <c r="BP333" s="16"/>
    </row>
    <row r="334" spans="68:68" ht="12.75" x14ac:dyDescent="0.2">
      <c r="BP334" s="16"/>
    </row>
    <row r="335" spans="68:68" ht="12.75" x14ac:dyDescent="0.2">
      <c r="BP335" s="16"/>
    </row>
    <row r="336" spans="68:68" ht="12.75" x14ac:dyDescent="0.2">
      <c r="BP336" s="16"/>
    </row>
    <row r="337" spans="68:68" ht="12.75" x14ac:dyDescent="0.2">
      <c r="BP337" s="16"/>
    </row>
    <row r="338" spans="68:68" ht="12.75" x14ac:dyDescent="0.2">
      <c r="BP338" s="16"/>
    </row>
    <row r="339" spans="68:68" ht="12.75" x14ac:dyDescent="0.2">
      <c r="BP339" s="16"/>
    </row>
    <row r="340" spans="68:68" ht="12.75" x14ac:dyDescent="0.2">
      <c r="BP340" s="16"/>
    </row>
    <row r="341" spans="68:68" ht="12.75" x14ac:dyDescent="0.2">
      <c r="BP341" s="16"/>
    </row>
    <row r="342" spans="68:68" ht="12.75" x14ac:dyDescent="0.2">
      <c r="BP342" s="16"/>
    </row>
    <row r="343" spans="68:68" ht="12.75" x14ac:dyDescent="0.2">
      <c r="BP343" s="16"/>
    </row>
    <row r="344" spans="68:68" ht="12.75" x14ac:dyDescent="0.2">
      <c r="BP344" s="16"/>
    </row>
    <row r="345" spans="68:68" ht="12.75" x14ac:dyDescent="0.2">
      <c r="BP345" s="16"/>
    </row>
    <row r="346" spans="68:68" ht="12.75" x14ac:dyDescent="0.2">
      <c r="BP346" s="16"/>
    </row>
    <row r="347" spans="68:68" ht="12.75" x14ac:dyDescent="0.2">
      <c r="BP347" s="16"/>
    </row>
    <row r="348" spans="68:68" ht="12.75" x14ac:dyDescent="0.2">
      <c r="BP348" s="16"/>
    </row>
    <row r="349" spans="68:68" ht="12.75" x14ac:dyDescent="0.2">
      <c r="BP349" s="16"/>
    </row>
    <row r="350" spans="68:68" ht="12.75" x14ac:dyDescent="0.2">
      <c r="BP350" s="16"/>
    </row>
    <row r="351" spans="68:68" ht="12.75" x14ac:dyDescent="0.2">
      <c r="BP351" s="16"/>
    </row>
    <row r="352" spans="68:68" ht="12.75" x14ac:dyDescent="0.2">
      <c r="BP352" s="16"/>
    </row>
    <row r="353" spans="68:68" ht="12.75" x14ac:dyDescent="0.2">
      <c r="BP353" s="16"/>
    </row>
    <row r="354" spans="68:68" ht="12.75" x14ac:dyDescent="0.2">
      <c r="BP354" s="16"/>
    </row>
    <row r="355" spans="68:68" ht="12.75" x14ac:dyDescent="0.2">
      <c r="BP355" s="16"/>
    </row>
    <row r="356" spans="68:68" ht="12.75" x14ac:dyDescent="0.2">
      <c r="BP356" s="16"/>
    </row>
    <row r="357" spans="68:68" ht="12.75" x14ac:dyDescent="0.2">
      <c r="BP357" s="16"/>
    </row>
    <row r="358" spans="68:68" ht="12.75" x14ac:dyDescent="0.2">
      <c r="BP358" s="16"/>
    </row>
    <row r="359" spans="68:68" ht="12.75" x14ac:dyDescent="0.2">
      <c r="BP359" s="16"/>
    </row>
    <row r="360" spans="68:68" ht="12.75" x14ac:dyDescent="0.2">
      <c r="BP360" s="16"/>
    </row>
    <row r="361" spans="68:68" ht="12.75" x14ac:dyDescent="0.2">
      <c r="BP361" s="16"/>
    </row>
    <row r="362" spans="68:68" ht="12.75" x14ac:dyDescent="0.2">
      <c r="BP362" s="16"/>
    </row>
    <row r="363" spans="68:68" ht="12.75" x14ac:dyDescent="0.2">
      <c r="BP363" s="16"/>
    </row>
    <row r="364" spans="68:68" ht="12.75" x14ac:dyDescent="0.2">
      <c r="BP364" s="16"/>
    </row>
    <row r="365" spans="68:68" ht="12.75" x14ac:dyDescent="0.2">
      <c r="BP365" s="16"/>
    </row>
    <row r="366" spans="68:68" ht="12.75" x14ac:dyDescent="0.2">
      <c r="BP366" s="16"/>
    </row>
    <row r="367" spans="68:68" ht="12.75" x14ac:dyDescent="0.2">
      <c r="BP367" s="16"/>
    </row>
    <row r="368" spans="68:68" ht="12.75" x14ac:dyDescent="0.2">
      <c r="BP368" s="16"/>
    </row>
    <row r="369" spans="68:68" ht="12.75" x14ac:dyDescent="0.2">
      <c r="BP369" s="16"/>
    </row>
    <row r="370" spans="68:68" ht="12.75" x14ac:dyDescent="0.2">
      <c r="BP370" s="16"/>
    </row>
    <row r="371" spans="68:68" ht="12.75" x14ac:dyDescent="0.2">
      <c r="BP371" s="16"/>
    </row>
    <row r="372" spans="68:68" ht="12.75" x14ac:dyDescent="0.2">
      <c r="BP372" s="16"/>
    </row>
    <row r="373" spans="68:68" ht="12.75" x14ac:dyDescent="0.2">
      <c r="BP373" s="16"/>
    </row>
    <row r="374" spans="68:68" ht="12.75" x14ac:dyDescent="0.2">
      <c r="BP374" s="16"/>
    </row>
    <row r="375" spans="68:68" ht="12.75" x14ac:dyDescent="0.2">
      <c r="BP375" s="16"/>
    </row>
    <row r="376" spans="68:68" ht="12.75" x14ac:dyDescent="0.2">
      <c r="BP376" s="16"/>
    </row>
    <row r="377" spans="68:68" ht="12.75" x14ac:dyDescent="0.2">
      <c r="BP377" s="16"/>
    </row>
    <row r="378" spans="68:68" ht="12.75" x14ac:dyDescent="0.2">
      <c r="BP378" s="16"/>
    </row>
    <row r="379" spans="68:68" ht="12.75" x14ac:dyDescent="0.2">
      <c r="BP379" s="16"/>
    </row>
    <row r="380" spans="68:68" ht="12.75" x14ac:dyDescent="0.2">
      <c r="BP380" s="16"/>
    </row>
    <row r="381" spans="68:68" ht="12.75" x14ac:dyDescent="0.2">
      <c r="BP381" s="16"/>
    </row>
    <row r="382" spans="68:68" ht="12.75" x14ac:dyDescent="0.2">
      <c r="BP382" s="16"/>
    </row>
    <row r="383" spans="68:68" ht="12.75" x14ac:dyDescent="0.2">
      <c r="BP383" s="16"/>
    </row>
    <row r="384" spans="68:68" ht="12.75" x14ac:dyDescent="0.2">
      <c r="BP384" s="16"/>
    </row>
    <row r="385" spans="68:68" ht="12.75" x14ac:dyDescent="0.2">
      <c r="BP385" s="16"/>
    </row>
    <row r="386" spans="68:68" ht="12.75" x14ac:dyDescent="0.2">
      <c r="BP386" s="16"/>
    </row>
    <row r="387" spans="68:68" ht="12.75" x14ac:dyDescent="0.2">
      <c r="BP387" s="16"/>
    </row>
    <row r="388" spans="68:68" ht="12.75" x14ac:dyDescent="0.2">
      <c r="BP388" s="16"/>
    </row>
    <row r="389" spans="68:68" ht="12.75" x14ac:dyDescent="0.2">
      <c r="BP389" s="16"/>
    </row>
    <row r="390" spans="68:68" ht="12.75" x14ac:dyDescent="0.2">
      <c r="BP390" s="16"/>
    </row>
    <row r="391" spans="68:68" ht="12.75" x14ac:dyDescent="0.2">
      <c r="BP391" s="16"/>
    </row>
    <row r="392" spans="68:68" ht="12.75" x14ac:dyDescent="0.2">
      <c r="BP392" s="16"/>
    </row>
    <row r="393" spans="68:68" ht="12.75" x14ac:dyDescent="0.2">
      <c r="BP393" s="16"/>
    </row>
    <row r="394" spans="68:68" ht="12.75" x14ac:dyDescent="0.2">
      <c r="BP394" s="16"/>
    </row>
    <row r="395" spans="68:68" ht="12.75" x14ac:dyDescent="0.2">
      <c r="BP395" s="16"/>
    </row>
    <row r="396" spans="68:68" ht="12.75" x14ac:dyDescent="0.2">
      <c r="BP396" s="16"/>
    </row>
    <row r="397" spans="68:68" ht="12.75" x14ac:dyDescent="0.2">
      <c r="BP397" s="16"/>
    </row>
    <row r="398" spans="68:68" ht="12.75" x14ac:dyDescent="0.2">
      <c r="BP398" s="16"/>
    </row>
    <row r="399" spans="68:68" ht="12.75" x14ac:dyDescent="0.2">
      <c r="BP399" s="16"/>
    </row>
    <row r="400" spans="68:68" ht="12.75" x14ac:dyDescent="0.2">
      <c r="BP400" s="16"/>
    </row>
    <row r="401" spans="68:68" ht="12.75" x14ac:dyDescent="0.2">
      <c r="BP401" s="16"/>
    </row>
    <row r="402" spans="68:68" ht="12.75" x14ac:dyDescent="0.2">
      <c r="BP402" s="16"/>
    </row>
    <row r="403" spans="68:68" ht="12.75" x14ac:dyDescent="0.2">
      <c r="BP403" s="16"/>
    </row>
    <row r="404" spans="68:68" ht="12.75" x14ac:dyDescent="0.2">
      <c r="BP404" s="16"/>
    </row>
    <row r="405" spans="68:68" ht="12.75" x14ac:dyDescent="0.2">
      <c r="BP405" s="16"/>
    </row>
    <row r="406" spans="68:68" ht="12.75" x14ac:dyDescent="0.2">
      <c r="BP406" s="16"/>
    </row>
    <row r="407" spans="68:68" ht="12.75" x14ac:dyDescent="0.2">
      <c r="BP407" s="16"/>
    </row>
    <row r="408" spans="68:68" ht="12.75" x14ac:dyDescent="0.2">
      <c r="BP408" s="16"/>
    </row>
    <row r="409" spans="68:68" ht="12.75" x14ac:dyDescent="0.2">
      <c r="BP409" s="16"/>
    </row>
    <row r="410" spans="68:68" ht="12.75" x14ac:dyDescent="0.2">
      <c r="BP410" s="16"/>
    </row>
    <row r="411" spans="68:68" ht="12.75" x14ac:dyDescent="0.2">
      <c r="BP411" s="16"/>
    </row>
    <row r="412" spans="68:68" ht="12.75" x14ac:dyDescent="0.2">
      <c r="BP412" s="16"/>
    </row>
    <row r="413" spans="68:68" ht="12.75" x14ac:dyDescent="0.2">
      <c r="BP413" s="16"/>
    </row>
    <row r="414" spans="68:68" ht="12.75" x14ac:dyDescent="0.2">
      <c r="BP414" s="16"/>
    </row>
    <row r="415" spans="68:68" ht="12.75" x14ac:dyDescent="0.2">
      <c r="BP415" s="16"/>
    </row>
    <row r="416" spans="68:68" ht="12.75" x14ac:dyDescent="0.2">
      <c r="BP416" s="16"/>
    </row>
    <row r="417" spans="68:68" ht="12.75" x14ac:dyDescent="0.2">
      <c r="BP417" s="16"/>
    </row>
    <row r="418" spans="68:68" ht="12.75" x14ac:dyDescent="0.2">
      <c r="BP418" s="16"/>
    </row>
    <row r="419" spans="68:68" ht="12.75" x14ac:dyDescent="0.2">
      <c r="BP419" s="16"/>
    </row>
    <row r="420" spans="68:68" ht="12.75" x14ac:dyDescent="0.2">
      <c r="BP420" s="16"/>
    </row>
    <row r="421" spans="68:68" ht="12.75" x14ac:dyDescent="0.2">
      <c r="BP421" s="16"/>
    </row>
    <row r="422" spans="68:68" ht="12.75" x14ac:dyDescent="0.2">
      <c r="BP422" s="16"/>
    </row>
    <row r="423" spans="68:68" ht="12.75" x14ac:dyDescent="0.2">
      <c r="BP423" s="16"/>
    </row>
    <row r="424" spans="68:68" ht="12.75" x14ac:dyDescent="0.2">
      <c r="BP424" s="16"/>
    </row>
    <row r="425" spans="68:68" ht="12.75" x14ac:dyDescent="0.2">
      <c r="BP425" s="16"/>
    </row>
    <row r="426" spans="68:68" ht="12.75" x14ac:dyDescent="0.2">
      <c r="BP426" s="16"/>
    </row>
    <row r="427" spans="68:68" ht="12.75" x14ac:dyDescent="0.2">
      <c r="BP427" s="16"/>
    </row>
    <row r="428" spans="68:68" ht="12.75" x14ac:dyDescent="0.2">
      <c r="BP428" s="16"/>
    </row>
    <row r="429" spans="68:68" ht="12.75" x14ac:dyDescent="0.2">
      <c r="BP429" s="16"/>
    </row>
    <row r="430" spans="68:68" ht="12.75" x14ac:dyDescent="0.2">
      <c r="BP430" s="16"/>
    </row>
    <row r="431" spans="68:68" ht="12.75" x14ac:dyDescent="0.2">
      <c r="BP431" s="16"/>
    </row>
    <row r="432" spans="68:68" ht="12.75" x14ac:dyDescent="0.2">
      <c r="BP432" s="16"/>
    </row>
    <row r="433" spans="68:68" ht="12.75" x14ac:dyDescent="0.2">
      <c r="BP433" s="16"/>
    </row>
    <row r="434" spans="68:68" ht="12.75" x14ac:dyDescent="0.2">
      <c r="BP434" s="16"/>
    </row>
    <row r="435" spans="68:68" ht="12.75" x14ac:dyDescent="0.2">
      <c r="BP435" s="16"/>
    </row>
    <row r="436" spans="68:68" ht="12.75" x14ac:dyDescent="0.2">
      <c r="BP436" s="16"/>
    </row>
    <row r="437" spans="68:68" ht="12.75" x14ac:dyDescent="0.2">
      <c r="BP437" s="16"/>
    </row>
    <row r="438" spans="68:68" ht="12.75" x14ac:dyDescent="0.2">
      <c r="BP438" s="16"/>
    </row>
    <row r="439" spans="68:68" ht="12.75" x14ac:dyDescent="0.2">
      <c r="BP439" s="16"/>
    </row>
    <row r="440" spans="68:68" ht="12.75" x14ac:dyDescent="0.2">
      <c r="BP440" s="16"/>
    </row>
    <row r="441" spans="68:68" ht="12.75" x14ac:dyDescent="0.2">
      <c r="BP441" s="16"/>
    </row>
    <row r="442" spans="68:68" ht="12.75" x14ac:dyDescent="0.2">
      <c r="BP442" s="16"/>
    </row>
    <row r="443" spans="68:68" ht="12.75" x14ac:dyDescent="0.2">
      <c r="BP443" s="16"/>
    </row>
    <row r="444" spans="68:68" ht="12.75" x14ac:dyDescent="0.2">
      <c r="BP444" s="16"/>
    </row>
    <row r="445" spans="68:68" ht="12.75" x14ac:dyDescent="0.2">
      <c r="BP445" s="16"/>
    </row>
    <row r="446" spans="68:68" ht="12.75" x14ac:dyDescent="0.2">
      <c r="BP446" s="16"/>
    </row>
    <row r="447" spans="68:68" ht="12.75" x14ac:dyDescent="0.2">
      <c r="BP447" s="16"/>
    </row>
    <row r="448" spans="68:68" ht="12.75" x14ac:dyDescent="0.2">
      <c r="BP448" s="16"/>
    </row>
    <row r="449" spans="68:68" ht="12.75" x14ac:dyDescent="0.2">
      <c r="BP449" s="16"/>
    </row>
    <row r="450" spans="68:68" ht="12.75" x14ac:dyDescent="0.2">
      <c r="BP450" s="16"/>
    </row>
    <row r="451" spans="68:68" ht="12.75" x14ac:dyDescent="0.2">
      <c r="BP451" s="16"/>
    </row>
    <row r="452" spans="68:68" ht="12.75" x14ac:dyDescent="0.2">
      <c r="BP452" s="16"/>
    </row>
    <row r="453" spans="68:68" ht="12.75" x14ac:dyDescent="0.2">
      <c r="BP453" s="16"/>
    </row>
    <row r="454" spans="68:68" ht="12.75" x14ac:dyDescent="0.2">
      <c r="BP454" s="16"/>
    </row>
    <row r="455" spans="68:68" ht="12.75" x14ac:dyDescent="0.2">
      <c r="BP455" s="16"/>
    </row>
    <row r="456" spans="68:68" ht="12.75" x14ac:dyDescent="0.2">
      <c r="BP456" s="16"/>
    </row>
    <row r="457" spans="68:68" ht="12.75" x14ac:dyDescent="0.2">
      <c r="BP457" s="16"/>
    </row>
    <row r="458" spans="68:68" ht="12.75" x14ac:dyDescent="0.2">
      <c r="BP458" s="16"/>
    </row>
    <row r="459" spans="68:68" ht="12.75" x14ac:dyDescent="0.2">
      <c r="BP459" s="16"/>
    </row>
    <row r="460" spans="68:68" ht="12.75" x14ac:dyDescent="0.2">
      <c r="BP460" s="16"/>
    </row>
    <row r="461" spans="68:68" ht="12.75" x14ac:dyDescent="0.2">
      <c r="BP461" s="16"/>
    </row>
    <row r="462" spans="68:68" ht="12.75" x14ac:dyDescent="0.2">
      <c r="BP462" s="16"/>
    </row>
    <row r="463" spans="68:68" ht="12.75" x14ac:dyDescent="0.2">
      <c r="BP463" s="16"/>
    </row>
    <row r="464" spans="68:68" ht="12.75" x14ac:dyDescent="0.2">
      <c r="BP464" s="16"/>
    </row>
    <row r="465" spans="68:68" ht="12.75" x14ac:dyDescent="0.2">
      <c r="BP465" s="16"/>
    </row>
    <row r="466" spans="68:68" ht="12.75" x14ac:dyDescent="0.2">
      <c r="BP466" s="16"/>
    </row>
    <row r="467" spans="68:68" ht="12.75" x14ac:dyDescent="0.2">
      <c r="BP467" s="16"/>
    </row>
    <row r="468" spans="68:68" ht="12.75" x14ac:dyDescent="0.2">
      <c r="BP468" s="16"/>
    </row>
    <row r="469" spans="68:68" ht="12.75" x14ac:dyDescent="0.2">
      <c r="BP469" s="16"/>
    </row>
    <row r="470" spans="68:68" ht="12.75" x14ac:dyDescent="0.2">
      <c r="BP470" s="16"/>
    </row>
    <row r="471" spans="68:68" ht="12.75" x14ac:dyDescent="0.2">
      <c r="BP471" s="16"/>
    </row>
    <row r="472" spans="68:68" ht="12.75" x14ac:dyDescent="0.2">
      <c r="BP472" s="16"/>
    </row>
    <row r="473" spans="68:68" ht="12.75" x14ac:dyDescent="0.2">
      <c r="BP473" s="16"/>
    </row>
    <row r="474" spans="68:68" ht="12.75" x14ac:dyDescent="0.2">
      <c r="BP474" s="16"/>
    </row>
    <row r="475" spans="68:68" ht="12.75" x14ac:dyDescent="0.2">
      <c r="BP475" s="16"/>
    </row>
    <row r="476" spans="68:68" ht="12.75" x14ac:dyDescent="0.2">
      <c r="BP476" s="16"/>
    </row>
    <row r="477" spans="68:68" ht="12.75" x14ac:dyDescent="0.2">
      <c r="BP477" s="16"/>
    </row>
    <row r="478" spans="68:68" ht="12.75" x14ac:dyDescent="0.2">
      <c r="BP478" s="16"/>
    </row>
    <row r="479" spans="68:68" ht="12.75" x14ac:dyDescent="0.2">
      <c r="BP479" s="16"/>
    </row>
    <row r="480" spans="68:68" ht="12.75" x14ac:dyDescent="0.2">
      <c r="BP480" s="16"/>
    </row>
    <row r="481" spans="68:68" ht="12.75" x14ac:dyDescent="0.2">
      <c r="BP481" s="16"/>
    </row>
    <row r="482" spans="68:68" ht="12.75" x14ac:dyDescent="0.2">
      <c r="BP482" s="16"/>
    </row>
    <row r="483" spans="68:68" ht="12.75" x14ac:dyDescent="0.2">
      <c r="BP483" s="16"/>
    </row>
    <row r="484" spans="68:68" ht="12.75" x14ac:dyDescent="0.2">
      <c r="BP484" s="16"/>
    </row>
    <row r="485" spans="68:68" ht="12.75" x14ac:dyDescent="0.2">
      <c r="BP485" s="16"/>
    </row>
    <row r="486" spans="68:68" ht="12.75" x14ac:dyDescent="0.2">
      <c r="BP486" s="16"/>
    </row>
    <row r="487" spans="68:68" ht="12.75" x14ac:dyDescent="0.2">
      <c r="BP487" s="16"/>
    </row>
    <row r="488" spans="68:68" ht="12.75" x14ac:dyDescent="0.2">
      <c r="BP488" s="16"/>
    </row>
    <row r="489" spans="68:68" ht="12.75" x14ac:dyDescent="0.2">
      <c r="BP489" s="16"/>
    </row>
    <row r="490" spans="68:68" ht="12.75" x14ac:dyDescent="0.2">
      <c r="BP490" s="16"/>
    </row>
    <row r="491" spans="68:68" ht="12.75" x14ac:dyDescent="0.2">
      <c r="BP491" s="16"/>
    </row>
    <row r="492" spans="68:68" ht="12.75" x14ac:dyDescent="0.2">
      <c r="BP492" s="16"/>
    </row>
    <row r="493" spans="68:68" ht="12.75" x14ac:dyDescent="0.2">
      <c r="BP493" s="16"/>
    </row>
    <row r="494" spans="68:68" ht="12.75" x14ac:dyDescent="0.2">
      <c r="BP494" s="16"/>
    </row>
    <row r="495" spans="68:68" ht="12.75" x14ac:dyDescent="0.2">
      <c r="BP495" s="16"/>
    </row>
    <row r="496" spans="68:68" ht="12.75" x14ac:dyDescent="0.2">
      <c r="BP496" s="16"/>
    </row>
    <row r="497" spans="68:68" ht="12.75" x14ac:dyDescent="0.2">
      <c r="BP497" s="16"/>
    </row>
    <row r="498" spans="68:68" ht="12.75" x14ac:dyDescent="0.2">
      <c r="BP498" s="16"/>
    </row>
    <row r="499" spans="68:68" ht="12.75" x14ac:dyDescent="0.2">
      <c r="BP499" s="16"/>
    </row>
    <row r="500" spans="68:68" ht="12.75" x14ac:dyDescent="0.2">
      <c r="BP500" s="16"/>
    </row>
    <row r="501" spans="68:68" ht="12.75" x14ac:dyDescent="0.2">
      <c r="BP501" s="16"/>
    </row>
    <row r="502" spans="68:68" ht="12.75" x14ac:dyDescent="0.2">
      <c r="BP502" s="16"/>
    </row>
    <row r="503" spans="68:68" ht="12.75" x14ac:dyDescent="0.2">
      <c r="BP503" s="16"/>
    </row>
    <row r="504" spans="68:68" ht="12.75" x14ac:dyDescent="0.2">
      <c r="BP504" s="16"/>
    </row>
    <row r="505" spans="68:68" ht="12.75" x14ac:dyDescent="0.2">
      <c r="BP505" s="16"/>
    </row>
    <row r="506" spans="68:68" ht="12.75" x14ac:dyDescent="0.2">
      <c r="BP506" s="16"/>
    </row>
    <row r="507" spans="68:68" ht="12.75" x14ac:dyDescent="0.2">
      <c r="BP507" s="16"/>
    </row>
    <row r="508" spans="68:68" ht="12.75" x14ac:dyDescent="0.2">
      <c r="BP508" s="16"/>
    </row>
    <row r="509" spans="68:68" ht="12.75" x14ac:dyDescent="0.2">
      <c r="BP509" s="16"/>
    </row>
    <row r="510" spans="68:68" ht="12.75" x14ac:dyDescent="0.2">
      <c r="BP510" s="16"/>
    </row>
    <row r="511" spans="68:68" ht="12.75" x14ac:dyDescent="0.2">
      <c r="BP511" s="16"/>
    </row>
    <row r="512" spans="68:68" ht="12.75" x14ac:dyDescent="0.2">
      <c r="BP512" s="16"/>
    </row>
    <row r="513" spans="68:68" ht="12.75" x14ac:dyDescent="0.2">
      <c r="BP513" s="16"/>
    </row>
    <row r="514" spans="68:68" ht="12.75" x14ac:dyDescent="0.2">
      <c r="BP514" s="16"/>
    </row>
    <row r="515" spans="68:68" ht="12.75" x14ac:dyDescent="0.2">
      <c r="BP515" s="16"/>
    </row>
    <row r="516" spans="68:68" ht="12.75" x14ac:dyDescent="0.2">
      <c r="BP516" s="16"/>
    </row>
    <row r="517" spans="68:68" ht="12.75" x14ac:dyDescent="0.2">
      <c r="BP517" s="16"/>
    </row>
    <row r="518" spans="68:68" ht="12.75" x14ac:dyDescent="0.2">
      <c r="BP518" s="16"/>
    </row>
    <row r="519" spans="68:68" ht="12.75" x14ac:dyDescent="0.2">
      <c r="BP519" s="16"/>
    </row>
    <row r="520" spans="68:68" ht="12.75" x14ac:dyDescent="0.2">
      <c r="BP520" s="16"/>
    </row>
    <row r="521" spans="68:68" ht="12.75" x14ac:dyDescent="0.2">
      <c r="BP521" s="16"/>
    </row>
    <row r="522" spans="68:68" ht="12.75" x14ac:dyDescent="0.2">
      <c r="BP522" s="16"/>
    </row>
    <row r="523" spans="68:68" ht="12.75" x14ac:dyDescent="0.2">
      <c r="BP523" s="16"/>
    </row>
    <row r="524" spans="68:68" ht="12.75" x14ac:dyDescent="0.2">
      <c r="BP524" s="16"/>
    </row>
    <row r="525" spans="68:68" ht="12.75" x14ac:dyDescent="0.2">
      <c r="BP525" s="16"/>
    </row>
    <row r="526" spans="68:68" ht="12.75" x14ac:dyDescent="0.2">
      <c r="BP526" s="16"/>
    </row>
    <row r="527" spans="68:68" ht="12.75" x14ac:dyDescent="0.2">
      <c r="BP527" s="16"/>
    </row>
    <row r="528" spans="68:68" ht="12.75" x14ac:dyDescent="0.2">
      <c r="BP528" s="16"/>
    </row>
    <row r="529" spans="68:68" ht="12.75" x14ac:dyDescent="0.2">
      <c r="BP529" s="16"/>
    </row>
    <row r="530" spans="68:68" ht="12.75" x14ac:dyDescent="0.2">
      <c r="BP530" s="16"/>
    </row>
    <row r="531" spans="68:68" ht="12.75" x14ac:dyDescent="0.2">
      <c r="BP531" s="16"/>
    </row>
    <row r="532" spans="68:68" ht="12.75" x14ac:dyDescent="0.2">
      <c r="BP532" s="16"/>
    </row>
    <row r="533" spans="68:68" ht="12.75" x14ac:dyDescent="0.2">
      <c r="BP533" s="16"/>
    </row>
    <row r="534" spans="68:68" ht="12.75" x14ac:dyDescent="0.2">
      <c r="BP534" s="16"/>
    </row>
    <row r="535" spans="68:68" ht="12.75" x14ac:dyDescent="0.2">
      <c r="BP535" s="16"/>
    </row>
    <row r="536" spans="68:68" ht="12.75" x14ac:dyDescent="0.2">
      <c r="BP536" s="16"/>
    </row>
    <row r="537" spans="68:68" ht="12.75" x14ac:dyDescent="0.2">
      <c r="BP537" s="16"/>
    </row>
    <row r="538" spans="68:68" ht="12.75" x14ac:dyDescent="0.2">
      <c r="BP538" s="16"/>
    </row>
    <row r="539" spans="68:68" ht="12.75" x14ac:dyDescent="0.2">
      <c r="BP539" s="16"/>
    </row>
    <row r="540" spans="68:68" ht="12.75" x14ac:dyDescent="0.2">
      <c r="BP540" s="16"/>
    </row>
    <row r="541" spans="68:68" ht="12.75" x14ac:dyDescent="0.2">
      <c r="BP541" s="16"/>
    </row>
    <row r="542" spans="68:68" ht="12.75" x14ac:dyDescent="0.2">
      <c r="BP542" s="16"/>
    </row>
    <row r="543" spans="68:68" ht="12.75" x14ac:dyDescent="0.2">
      <c r="BP543" s="16"/>
    </row>
    <row r="544" spans="68:68" ht="12.75" x14ac:dyDescent="0.2">
      <c r="BP544" s="16"/>
    </row>
    <row r="545" spans="68:68" ht="12.75" x14ac:dyDescent="0.2">
      <c r="BP545" s="16"/>
    </row>
    <row r="546" spans="68:68" ht="12.75" x14ac:dyDescent="0.2">
      <c r="BP546" s="16"/>
    </row>
    <row r="547" spans="68:68" ht="12.75" x14ac:dyDescent="0.2">
      <c r="BP547" s="16"/>
    </row>
    <row r="548" spans="68:68" ht="12.75" x14ac:dyDescent="0.2">
      <c r="BP548" s="16"/>
    </row>
    <row r="549" spans="68:68" ht="12.75" x14ac:dyDescent="0.2">
      <c r="BP549" s="16"/>
    </row>
    <row r="550" spans="68:68" ht="12.75" x14ac:dyDescent="0.2">
      <c r="BP550" s="16"/>
    </row>
    <row r="551" spans="68:68" ht="12.75" x14ac:dyDescent="0.2">
      <c r="BP551" s="16"/>
    </row>
    <row r="552" spans="68:68" ht="12.75" x14ac:dyDescent="0.2">
      <c r="BP552" s="16"/>
    </row>
    <row r="553" spans="68:68" ht="12.75" x14ac:dyDescent="0.2">
      <c r="BP553" s="16"/>
    </row>
    <row r="554" spans="68:68" ht="12.75" x14ac:dyDescent="0.2">
      <c r="BP554" s="16"/>
    </row>
    <row r="555" spans="68:68" ht="12.75" x14ac:dyDescent="0.2">
      <c r="BP555" s="16"/>
    </row>
    <row r="556" spans="68:68" ht="12.75" x14ac:dyDescent="0.2">
      <c r="BP556" s="16"/>
    </row>
    <row r="557" spans="68:68" ht="12.75" x14ac:dyDescent="0.2">
      <c r="BP557" s="16"/>
    </row>
    <row r="558" spans="68:68" ht="12.75" x14ac:dyDescent="0.2">
      <c r="BP558" s="16"/>
    </row>
    <row r="559" spans="68:68" ht="12.75" x14ac:dyDescent="0.2">
      <c r="BP559" s="16"/>
    </row>
    <row r="560" spans="68:68" ht="12.75" x14ac:dyDescent="0.2">
      <c r="BP560" s="16"/>
    </row>
    <row r="561" spans="68:68" ht="12.75" x14ac:dyDescent="0.2">
      <c r="BP561" s="16"/>
    </row>
    <row r="562" spans="68:68" ht="12.75" x14ac:dyDescent="0.2">
      <c r="BP562" s="16"/>
    </row>
    <row r="563" spans="68:68" ht="12.75" x14ac:dyDescent="0.2">
      <c r="BP563" s="16"/>
    </row>
    <row r="564" spans="68:68" ht="12.75" x14ac:dyDescent="0.2">
      <c r="BP564" s="16"/>
    </row>
    <row r="565" spans="68:68" ht="12.75" x14ac:dyDescent="0.2">
      <c r="BP565" s="16"/>
    </row>
    <row r="566" spans="68:68" ht="12.75" x14ac:dyDescent="0.2">
      <c r="BP566" s="16"/>
    </row>
    <row r="567" spans="68:68" ht="12.75" x14ac:dyDescent="0.2">
      <c r="BP567" s="16"/>
    </row>
    <row r="568" spans="68:68" ht="12.75" x14ac:dyDescent="0.2">
      <c r="BP568" s="16"/>
    </row>
    <row r="569" spans="68:68" ht="12.75" x14ac:dyDescent="0.2">
      <c r="BP569" s="16"/>
    </row>
    <row r="570" spans="68:68" ht="12.75" x14ac:dyDescent="0.2">
      <c r="BP570" s="16"/>
    </row>
    <row r="571" spans="68:68" ht="12.75" x14ac:dyDescent="0.2">
      <c r="BP571" s="16"/>
    </row>
    <row r="572" spans="68:68" ht="12.75" x14ac:dyDescent="0.2">
      <c r="BP572" s="16"/>
    </row>
    <row r="573" spans="68:68" ht="12.75" x14ac:dyDescent="0.2">
      <c r="BP573" s="16"/>
    </row>
    <row r="574" spans="68:68" ht="12.75" x14ac:dyDescent="0.2">
      <c r="BP574" s="16"/>
    </row>
    <row r="575" spans="68:68" ht="12.75" x14ac:dyDescent="0.2">
      <c r="BP575" s="16"/>
    </row>
    <row r="576" spans="68:68" ht="12.75" x14ac:dyDescent="0.2">
      <c r="BP576" s="16"/>
    </row>
    <row r="577" spans="68:68" ht="12.75" x14ac:dyDescent="0.2">
      <c r="BP577" s="16"/>
    </row>
    <row r="578" spans="68:68" ht="12.75" x14ac:dyDescent="0.2">
      <c r="BP578" s="16"/>
    </row>
    <row r="579" spans="68:68" ht="12.75" x14ac:dyDescent="0.2">
      <c r="BP579" s="16"/>
    </row>
    <row r="580" spans="68:68" ht="12.75" x14ac:dyDescent="0.2">
      <c r="BP580" s="16"/>
    </row>
    <row r="581" spans="68:68" ht="12.75" x14ac:dyDescent="0.2">
      <c r="BP581" s="16"/>
    </row>
    <row r="582" spans="68:68" ht="12.75" x14ac:dyDescent="0.2">
      <c r="BP582" s="16"/>
    </row>
    <row r="583" spans="68:68" ht="12.75" x14ac:dyDescent="0.2">
      <c r="BP583" s="16"/>
    </row>
    <row r="584" spans="68:68" ht="12.75" x14ac:dyDescent="0.2">
      <c r="BP584" s="16"/>
    </row>
    <row r="585" spans="68:68" ht="12.75" x14ac:dyDescent="0.2">
      <c r="BP585" s="16"/>
    </row>
    <row r="586" spans="68:68" ht="12.75" x14ac:dyDescent="0.2">
      <c r="BP586" s="16"/>
    </row>
    <row r="587" spans="68:68" ht="12.75" x14ac:dyDescent="0.2">
      <c r="BP587" s="16"/>
    </row>
    <row r="588" spans="68:68" ht="12.75" x14ac:dyDescent="0.2">
      <c r="BP588" s="16"/>
    </row>
    <row r="589" spans="68:68" ht="12.75" x14ac:dyDescent="0.2">
      <c r="BP589" s="16"/>
    </row>
    <row r="590" spans="68:68" ht="12.75" x14ac:dyDescent="0.2">
      <c r="BP590" s="16"/>
    </row>
    <row r="591" spans="68:68" ht="12.75" x14ac:dyDescent="0.2">
      <c r="BP591" s="16"/>
    </row>
    <row r="592" spans="68:68" ht="12.75" x14ac:dyDescent="0.2">
      <c r="BP592" s="16"/>
    </row>
    <row r="593" spans="68:68" ht="12.75" x14ac:dyDescent="0.2">
      <c r="BP593" s="16"/>
    </row>
    <row r="594" spans="68:68" ht="12.75" x14ac:dyDescent="0.2">
      <c r="BP594" s="16"/>
    </row>
    <row r="595" spans="68:68" ht="12.75" x14ac:dyDescent="0.2">
      <c r="BP595" s="16"/>
    </row>
    <row r="596" spans="68:68" ht="12.75" x14ac:dyDescent="0.2">
      <c r="BP596" s="16"/>
    </row>
    <row r="597" spans="68:68" ht="12.75" x14ac:dyDescent="0.2">
      <c r="BP597" s="16"/>
    </row>
    <row r="598" spans="68:68" ht="12.75" x14ac:dyDescent="0.2">
      <c r="BP598" s="16"/>
    </row>
    <row r="599" spans="68:68" ht="12.75" x14ac:dyDescent="0.2">
      <c r="BP599" s="16"/>
    </row>
    <row r="600" spans="68:68" ht="12.75" x14ac:dyDescent="0.2">
      <c r="BP600" s="16"/>
    </row>
    <row r="601" spans="68:68" ht="12.75" x14ac:dyDescent="0.2">
      <c r="BP601" s="16"/>
    </row>
    <row r="602" spans="68:68" ht="12.75" x14ac:dyDescent="0.2">
      <c r="BP602" s="16"/>
    </row>
    <row r="603" spans="68:68" ht="12.75" x14ac:dyDescent="0.2">
      <c r="BP603" s="16"/>
    </row>
    <row r="604" spans="68:68" ht="12.75" x14ac:dyDescent="0.2">
      <c r="BP604" s="16"/>
    </row>
    <row r="605" spans="68:68" ht="12.75" x14ac:dyDescent="0.2">
      <c r="BP605" s="16"/>
    </row>
    <row r="606" spans="68:68" ht="12.75" x14ac:dyDescent="0.2">
      <c r="BP606" s="16"/>
    </row>
    <row r="607" spans="68:68" ht="12.75" x14ac:dyDescent="0.2">
      <c r="BP607" s="16"/>
    </row>
    <row r="608" spans="68:68" ht="12.75" x14ac:dyDescent="0.2">
      <c r="BP608" s="16"/>
    </row>
    <row r="609" spans="68:68" ht="12.75" x14ac:dyDescent="0.2">
      <c r="BP609" s="16"/>
    </row>
    <row r="610" spans="68:68" ht="12.75" x14ac:dyDescent="0.2">
      <c r="BP610" s="16"/>
    </row>
    <row r="611" spans="68:68" ht="12.75" x14ac:dyDescent="0.2">
      <c r="BP611" s="16"/>
    </row>
    <row r="612" spans="68:68" ht="12.75" x14ac:dyDescent="0.2">
      <c r="BP612" s="16"/>
    </row>
    <row r="613" spans="68:68" ht="12.75" x14ac:dyDescent="0.2">
      <c r="BP613" s="16"/>
    </row>
    <row r="614" spans="68:68" ht="12.75" x14ac:dyDescent="0.2">
      <c r="BP614" s="16"/>
    </row>
    <row r="615" spans="68:68" ht="12.75" x14ac:dyDescent="0.2">
      <c r="BP615" s="16"/>
    </row>
    <row r="616" spans="68:68" ht="12.75" x14ac:dyDescent="0.2">
      <c r="BP616" s="16"/>
    </row>
    <row r="617" spans="68:68" ht="12.75" x14ac:dyDescent="0.2">
      <c r="BP617" s="16"/>
    </row>
    <row r="618" spans="68:68" ht="12.75" x14ac:dyDescent="0.2">
      <c r="BP618" s="16"/>
    </row>
    <row r="619" spans="68:68" ht="12.75" x14ac:dyDescent="0.2">
      <c r="BP619" s="16"/>
    </row>
    <row r="620" spans="68:68" ht="12.75" x14ac:dyDescent="0.2">
      <c r="BP620" s="16"/>
    </row>
    <row r="621" spans="68:68" ht="12.75" x14ac:dyDescent="0.2">
      <c r="BP621" s="16"/>
    </row>
    <row r="622" spans="68:68" ht="12.75" x14ac:dyDescent="0.2">
      <c r="BP622" s="16"/>
    </row>
    <row r="623" spans="68:68" ht="12.75" x14ac:dyDescent="0.2">
      <c r="BP623" s="16"/>
    </row>
    <row r="624" spans="68:68" ht="12.75" x14ac:dyDescent="0.2">
      <c r="BP624" s="16"/>
    </row>
    <row r="625" spans="68:68" ht="12.75" x14ac:dyDescent="0.2">
      <c r="BP625" s="16"/>
    </row>
    <row r="626" spans="68:68" ht="12.75" x14ac:dyDescent="0.2">
      <c r="BP626" s="16"/>
    </row>
    <row r="627" spans="68:68" ht="12.75" x14ac:dyDescent="0.2">
      <c r="BP627" s="16"/>
    </row>
    <row r="628" spans="68:68" ht="12.75" x14ac:dyDescent="0.2">
      <c r="BP628" s="16"/>
    </row>
    <row r="629" spans="68:68" ht="12.75" x14ac:dyDescent="0.2">
      <c r="BP629" s="16"/>
    </row>
    <row r="630" spans="68:68" ht="12.75" x14ac:dyDescent="0.2">
      <c r="BP630" s="16"/>
    </row>
    <row r="631" spans="68:68" ht="12.75" x14ac:dyDescent="0.2">
      <c r="BP631" s="16"/>
    </row>
    <row r="632" spans="68:68" ht="12.75" x14ac:dyDescent="0.2">
      <c r="BP632" s="16"/>
    </row>
    <row r="633" spans="68:68" ht="12.75" x14ac:dyDescent="0.2">
      <c r="BP633" s="16"/>
    </row>
    <row r="634" spans="68:68" ht="12.75" x14ac:dyDescent="0.2">
      <c r="BP634" s="16"/>
    </row>
    <row r="635" spans="68:68" ht="12.75" x14ac:dyDescent="0.2">
      <c r="BP635" s="16"/>
    </row>
    <row r="636" spans="68:68" ht="12.75" x14ac:dyDescent="0.2">
      <c r="BP636" s="16"/>
    </row>
    <row r="637" spans="68:68" ht="12.75" x14ac:dyDescent="0.2">
      <c r="BP637" s="16"/>
    </row>
    <row r="638" spans="68:68" ht="12.75" x14ac:dyDescent="0.2">
      <c r="BP638" s="16"/>
    </row>
    <row r="639" spans="68:68" ht="12.75" x14ac:dyDescent="0.2">
      <c r="BP639" s="16"/>
    </row>
    <row r="640" spans="68:68" ht="12.75" x14ac:dyDescent="0.2">
      <c r="BP640" s="16"/>
    </row>
    <row r="641" spans="68:68" ht="12.75" x14ac:dyDescent="0.2">
      <c r="BP641" s="16"/>
    </row>
    <row r="642" spans="68:68" ht="12.75" x14ac:dyDescent="0.2">
      <c r="BP642" s="16"/>
    </row>
    <row r="643" spans="68:68" ht="12.75" x14ac:dyDescent="0.2">
      <c r="BP643" s="16"/>
    </row>
    <row r="644" spans="68:68" ht="12.75" x14ac:dyDescent="0.2">
      <c r="BP644" s="16"/>
    </row>
    <row r="645" spans="68:68" ht="12.75" x14ac:dyDescent="0.2">
      <c r="BP645" s="16"/>
    </row>
    <row r="646" spans="68:68" ht="12.75" x14ac:dyDescent="0.2">
      <c r="BP646" s="16"/>
    </row>
    <row r="647" spans="68:68" ht="12.75" x14ac:dyDescent="0.2">
      <c r="BP647" s="16"/>
    </row>
    <row r="648" spans="68:68" ht="12.75" x14ac:dyDescent="0.2">
      <c r="BP648" s="16"/>
    </row>
    <row r="649" spans="68:68" ht="12.75" x14ac:dyDescent="0.2">
      <c r="BP649" s="16"/>
    </row>
    <row r="650" spans="68:68" ht="12.75" x14ac:dyDescent="0.2">
      <c r="BP650" s="16"/>
    </row>
    <row r="651" spans="68:68" ht="12.75" x14ac:dyDescent="0.2">
      <c r="BP651" s="16"/>
    </row>
    <row r="652" spans="68:68" ht="12.75" x14ac:dyDescent="0.2">
      <c r="BP652" s="16"/>
    </row>
    <row r="653" spans="68:68" ht="12.75" x14ac:dyDescent="0.2">
      <c r="BP653" s="16"/>
    </row>
    <row r="654" spans="68:68" ht="12.75" x14ac:dyDescent="0.2">
      <c r="BP654" s="16"/>
    </row>
    <row r="655" spans="68:68" ht="12.75" x14ac:dyDescent="0.2">
      <c r="BP655" s="16"/>
    </row>
    <row r="656" spans="68:68" ht="12.75" x14ac:dyDescent="0.2">
      <c r="BP656" s="16"/>
    </row>
    <row r="657" spans="68:68" ht="12.75" x14ac:dyDescent="0.2">
      <c r="BP657" s="16"/>
    </row>
    <row r="658" spans="68:68" ht="12.75" x14ac:dyDescent="0.2">
      <c r="BP658" s="16"/>
    </row>
    <row r="659" spans="68:68" ht="12.75" x14ac:dyDescent="0.2">
      <c r="BP659" s="16"/>
    </row>
    <row r="660" spans="68:68" ht="12.75" x14ac:dyDescent="0.2">
      <c r="BP660" s="16"/>
    </row>
    <row r="661" spans="68:68" ht="12.75" x14ac:dyDescent="0.2">
      <c r="BP661" s="16"/>
    </row>
    <row r="662" spans="68:68" ht="12.75" x14ac:dyDescent="0.2">
      <c r="BP662" s="16"/>
    </row>
    <row r="663" spans="68:68" ht="12.75" x14ac:dyDescent="0.2">
      <c r="BP663" s="16"/>
    </row>
    <row r="664" spans="68:68" ht="12.75" x14ac:dyDescent="0.2">
      <c r="BP664" s="16"/>
    </row>
    <row r="665" spans="68:68" ht="12.75" x14ac:dyDescent="0.2">
      <c r="BP665" s="16"/>
    </row>
    <row r="666" spans="68:68" ht="12.75" x14ac:dyDescent="0.2">
      <c r="BP666" s="16"/>
    </row>
    <row r="667" spans="68:68" ht="12.75" x14ac:dyDescent="0.2">
      <c r="BP667" s="16"/>
    </row>
    <row r="668" spans="68:68" ht="12.75" x14ac:dyDescent="0.2">
      <c r="BP668" s="16"/>
    </row>
    <row r="669" spans="68:68" ht="12.75" x14ac:dyDescent="0.2">
      <c r="BP669" s="16"/>
    </row>
    <row r="670" spans="68:68" ht="12.75" x14ac:dyDescent="0.2">
      <c r="BP670" s="16"/>
    </row>
    <row r="671" spans="68:68" ht="12.75" x14ac:dyDescent="0.2">
      <c r="BP671" s="16"/>
    </row>
    <row r="672" spans="68:68" ht="12.75" x14ac:dyDescent="0.2">
      <c r="BP672" s="16"/>
    </row>
    <row r="673" spans="68:68" ht="12.75" x14ac:dyDescent="0.2">
      <c r="BP673" s="16"/>
    </row>
    <row r="674" spans="68:68" ht="12.75" x14ac:dyDescent="0.2">
      <c r="BP674" s="16"/>
    </row>
    <row r="675" spans="68:68" ht="12.75" x14ac:dyDescent="0.2">
      <c r="BP675" s="16"/>
    </row>
    <row r="676" spans="68:68" ht="12.75" x14ac:dyDescent="0.2">
      <c r="BP676" s="16"/>
    </row>
    <row r="677" spans="68:68" ht="12.75" x14ac:dyDescent="0.2">
      <c r="BP677" s="16"/>
    </row>
    <row r="678" spans="68:68" ht="12.75" x14ac:dyDescent="0.2">
      <c r="BP678" s="16"/>
    </row>
    <row r="679" spans="68:68" ht="12.75" x14ac:dyDescent="0.2">
      <c r="BP679" s="16"/>
    </row>
    <row r="680" spans="68:68" ht="12.75" x14ac:dyDescent="0.2">
      <c r="BP680" s="16"/>
    </row>
    <row r="681" spans="68:68" ht="12.75" x14ac:dyDescent="0.2">
      <c r="BP681" s="16"/>
    </row>
    <row r="682" spans="68:68" ht="12.75" x14ac:dyDescent="0.2">
      <c r="BP682" s="16"/>
    </row>
    <row r="683" spans="68:68" ht="12.75" x14ac:dyDescent="0.2">
      <c r="BP683" s="16"/>
    </row>
    <row r="684" spans="68:68" ht="12.75" x14ac:dyDescent="0.2">
      <c r="BP684" s="16"/>
    </row>
    <row r="685" spans="68:68" ht="12.75" x14ac:dyDescent="0.2">
      <c r="BP685" s="16"/>
    </row>
    <row r="686" spans="68:68" ht="12.75" x14ac:dyDescent="0.2">
      <c r="BP686" s="16"/>
    </row>
    <row r="687" spans="68:68" ht="12.75" x14ac:dyDescent="0.2">
      <c r="BP687" s="16"/>
    </row>
    <row r="688" spans="68:68" ht="12.75" x14ac:dyDescent="0.2">
      <c r="BP688" s="16"/>
    </row>
    <row r="689" spans="68:68" ht="12.75" x14ac:dyDescent="0.2">
      <c r="BP689" s="16"/>
    </row>
    <row r="690" spans="68:68" ht="12.75" x14ac:dyDescent="0.2">
      <c r="BP690" s="16"/>
    </row>
    <row r="691" spans="68:68" ht="12.75" x14ac:dyDescent="0.2">
      <c r="BP691" s="16"/>
    </row>
    <row r="692" spans="68:68" ht="12.75" x14ac:dyDescent="0.2">
      <c r="BP692" s="16"/>
    </row>
    <row r="693" spans="68:68" ht="12.75" x14ac:dyDescent="0.2">
      <c r="BP693" s="16"/>
    </row>
    <row r="694" spans="68:68" ht="12.75" x14ac:dyDescent="0.2">
      <c r="BP694" s="16"/>
    </row>
    <row r="695" spans="68:68" ht="12.75" x14ac:dyDescent="0.2">
      <c r="BP695" s="16"/>
    </row>
    <row r="696" spans="68:68" ht="12.75" x14ac:dyDescent="0.2">
      <c r="BP696" s="16"/>
    </row>
    <row r="697" spans="68:68" ht="12.75" x14ac:dyDescent="0.2">
      <c r="BP697" s="16"/>
    </row>
    <row r="698" spans="68:68" ht="12.75" x14ac:dyDescent="0.2">
      <c r="BP698" s="16"/>
    </row>
    <row r="699" spans="68:68" ht="12.75" x14ac:dyDescent="0.2">
      <c r="BP699" s="16"/>
    </row>
    <row r="700" spans="68:68" ht="12.75" x14ac:dyDescent="0.2">
      <c r="BP700" s="16"/>
    </row>
    <row r="701" spans="68:68" ht="12.75" x14ac:dyDescent="0.2">
      <c r="BP701" s="16"/>
    </row>
    <row r="702" spans="68:68" ht="12.75" x14ac:dyDescent="0.2">
      <c r="BP702" s="16"/>
    </row>
    <row r="703" spans="68:68" ht="12.75" x14ac:dyDescent="0.2">
      <c r="BP703" s="16"/>
    </row>
    <row r="704" spans="68:68" ht="12.75" x14ac:dyDescent="0.2">
      <c r="BP704" s="16"/>
    </row>
    <row r="705" spans="68:68" ht="12.75" x14ac:dyDescent="0.2">
      <c r="BP705" s="16"/>
    </row>
    <row r="706" spans="68:68" ht="12.75" x14ac:dyDescent="0.2">
      <c r="BP706" s="16"/>
    </row>
    <row r="707" spans="68:68" ht="12.75" x14ac:dyDescent="0.2">
      <c r="BP707" s="16"/>
    </row>
    <row r="708" spans="68:68" ht="12.75" x14ac:dyDescent="0.2">
      <c r="BP708" s="16"/>
    </row>
    <row r="709" spans="68:68" ht="12.75" x14ac:dyDescent="0.2">
      <c r="BP709" s="16"/>
    </row>
    <row r="710" spans="68:68" ht="12.75" x14ac:dyDescent="0.2">
      <c r="BP710" s="16"/>
    </row>
    <row r="711" spans="68:68" ht="12.75" x14ac:dyDescent="0.2">
      <c r="BP711" s="16"/>
    </row>
    <row r="712" spans="68:68" ht="12.75" x14ac:dyDescent="0.2">
      <c r="BP712" s="16"/>
    </row>
    <row r="713" spans="68:68" ht="12.75" x14ac:dyDescent="0.2">
      <c r="BP713" s="16"/>
    </row>
    <row r="714" spans="68:68" ht="12.75" x14ac:dyDescent="0.2">
      <c r="BP714" s="16"/>
    </row>
    <row r="715" spans="68:68" ht="12.75" x14ac:dyDescent="0.2">
      <c r="BP715" s="16"/>
    </row>
    <row r="716" spans="68:68" ht="12.75" x14ac:dyDescent="0.2">
      <c r="BP716" s="16"/>
    </row>
    <row r="717" spans="68:68" ht="12.75" x14ac:dyDescent="0.2">
      <c r="BP717" s="16"/>
    </row>
    <row r="718" spans="68:68" ht="12.75" x14ac:dyDescent="0.2">
      <c r="BP718" s="16"/>
    </row>
    <row r="719" spans="68:68" ht="12.75" x14ac:dyDescent="0.2">
      <c r="BP719" s="16"/>
    </row>
    <row r="720" spans="68:68" ht="12.75" x14ac:dyDescent="0.2">
      <c r="BP720" s="16"/>
    </row>
    <row r="721" spans="68:68" ht="12.75" x14ac:dyDescent="0.2">
      <c r="BP721" s="16"/>
    </row>
    <row r="722" spans="68:68" ht="12.75" x14ac:dyDescent="0.2">
      <c r="BP722" s="16"/>
    </row>
    <row r="723" spans="68:68" ht="12.75" x14ac:dyDescent="0.2">
      <c r="BP723" s="16"/>
    </row>
    <row r="724" spans="68:68" ht="12.75" x14ac:dyDescent="0.2">
      <c r="BP724" s="16"/>
    </row>
    <row r="725" spans="68:68" ht="12.75" x14ac:dyDescent="0.2">
      <c r="BP725" s="16"/>
    </row>
    <row r="726" spans="68:68" ht="12.75" x14ac:dyDescent="0.2">
      <c r="BP726" s="16"/>
    </row>
    <row r="727" spans="68:68" ht="12.75" x14ac:dyDescent="0.2">
      <c r="BP727" s="16"/>
    </row>
    <row r="728" spans="68:68" ht="12.75" x14ac:dyDescent="0.2">
      <c r="BP728" s="16"/>
    </row>
    <row r="729" spans="68:68" ht="12.75" x14ac:dyDescent="0.2">
      <c r="BP729" s="16"/>
    </row>
    <row r="730" spans="68:68" ht="12.75" x14ac:dyDescent="0.2">
      <c r="BP730" s="16"/>
    </row>
    <row r="731" spans="68:68" ht="12.75" x14ac:dyDescent="0.2">
      <c r="BP731" s="16"/>
    </row>
    <row r="732" spans="68:68" ht="12.75" x14ac:dyDescent="0.2">
      <c r="BP732" s="16"/>
    </row>
    <row r="733" spans="68:68" ht="12.75" x14ac:dyDescent="0.2">
      <c r="BP733" s="16"/>
    </row>
    <row r="734" spans="68:68" ht="12.75" x14ac:dyDescent="0.2">
      <c r="BP734" s="16"/>
    </row>
    <row r="735" spans="68:68" ht="12.75" x14ac:dyDescent="0.2">
      <c r="BP735" s="16"/>
    </row>
    <row r="736" spans="68:68" ht="12.75" x14ac:dyDescent="0.2">
      <c r="BP736" s="16"/>
    </row>
    <row r="737" spans="68:68" ht="12.75" x14ac:dyDescent="0.2">
      <c r="BP737" s="16"/>
    </row>
    <row r="738" spans="68:68" ht="12.75" x14ac:dyDescent="0.2">
      <c r="BP738" s="16"/>
    </row>
    <row r="739" spans="68:68" ht="12.75" x14ac:dyDescent="0.2">
      <c r="BP739" s="16"/>
    </row>
    <row r="740" spans="68:68" ht="12.75" x14ac:dyDescent="0.2">
      <c r="BP740" s="16"/>
    </row>
    <row r="741" spans="68:68" ht="12.75" x14ac:dyDescent="0.2">
      <c r="BP741" s="16"/>
    </row>
    <row r="742" spans="68:68" ht="12.75" x14ac:dyDescent="0.2">
      <c r="BP742" s="16"/>
    </row>
    <row r="743" spans="68:68" ht="12.75" x14ac:dyDescent="0.2">
      <c r="BP743" s="16"/>
    </row>
    <row r="744" spans="68:68" ht="12.75" x14ac:dyDescent="0.2">
      <c r="BP744" s="16"/>
    </row>
    <row r="745" spans="68:68" ht="12.75" x14ac:dyDescent="0.2">
      <c r="BP745" s="16"/>
    </row>
    <row r="746" spans="68:68" ht="12.75" x14ac:dyDescent="0.2">
      <c r="BP746" s="16"/>
    </row>
    <row r="747" spans="68:68" ht="12.75" x14ac:dyDescent="0.2">
      <c r="BP747" s="16"/>
    </row>
    <row r="748" spans="68:68" ht="12.75" x14ac:dyDescent="0.2">
      <c r="BP748" s="16"/>
    </row>
    <row r="749" spans="68:68" ht="12.75" x14ac:dyDescent="0.2">
      <c r="BP749" s="16"/>
    </row>
    <row r="750" spans="68:68" ht="12.75" x14ac:dyDescent="0.2">
      <c r="BP750" s="16"/>
    </row>
    <row r="751" spans="68:68" ht="12.75" x14ac:dyDescent="0.2">
      <c r="BP751" s="16"/>
    </row>
    <row r="752" spans="68:68" ht="12.75" x14ac:dyDescent="0.2">
      <c r="BP752" s="16"/>
    </row>
    <row r="753" spans="68:68" ht="12.75" x14ac:dyDescent="0.2">
      <c r="BP753" s="16"/>
    </row>
    <row r="754" spans="68:68" ht="12.75" x14ac:dyDescent="0.2">
      <c r="BP754" s="16"/>
    </row>
    <row r="755" spans="68:68" ht="12.75" x14ac:dyDescent="0.2">
      <c r="BP755" s="16"/>
    </row>
    <row r="756" spans="68:68" ht="12.75" x14ac:dyDescent="0.2">
      <c r="BP756" s="16"/>
    </row>
    <row r="757" spans="68:68" ht="12.75" x14ac:dyDescent="0.2">
      <c r="BP757" s="16"/>
    </row>
    <row r="758" spans="68:68" ht="12.75" x14ac:dyDescent="0.2">
      <c r="BP758" s="16"/>
    </row>
    <row r="759" spans="68:68" ht="12.75" x14ac:dyDescent="0.2">
      <c r="BP759" s="16"/>
    </row>
    <row r="760" spans="68:68" ht="12.75" x14ac:dyDescent="0.2">
      <c r="BP760" s="16"/>
    </row>
    <row r="761" spans="68:68" ht="12.75" x14ac:dyDescent="0.2">
      <c r="BP761" s="16"/>
    </row>
    <row r="762" spans="68:68" ht="12.75" x14ac:dyDescent="0.2">
      <c r="BP762" s="16"/>
    </row>
    <row r="763" spans="68:68" ht="12.75" x14ac:dyDescent="0.2">
      <c r="BP763" s="16"/>
    </row>
    <row r="764" spans="68:68" ht="12.75" x14ac:dyDescent="0.2">
      <c r="BP764" s="16"/>
    </row>
    <row r="765" spans="68:68" ht="12.75" x14ac:dyDescent="0.2">
      <c r="BP765" s="16"/>
    </row>
    <row r="766" spans="68:68" ht="12.75" x14ac:dyDescent="0.2">
      <c r="BP766" s="16"/>
    </row>
    <row r="767" spans="68:68" ht="12.75" x14ac:dyDescent="0.2">
      <c r="BP767" s="16"/>
    </row>
    <row r="768" spans="68:68" ht="12.75" x14ac:dyDescent="0.2">
      <c r="BP768" s="16"/>
    </row>
    <row r="769" spans="68:68" ht="12.75" x14ac:dyDescent="0.2">
      <c r="BP769" s="16"/>
    </row>
    <row r="770" spans="68:68" ht="12.75" x14ac:dyDescent="0.2">
      <c r="BP770" s="16"/>
    </row>
    <row r="771" spans="68:68" ht="12.75" x14ac:dyDescent="0.2">
      <c r="BP771" s="16"/>
    </row>
    <row r="772" spans="68:68" ht="12.75" x14ac:dyDescent="0.2">
      <c r="BP772" s="16"/>
    </row>
    <row r="773" spans="68:68" ht="12.75" x14ac:dyDescent="0.2">
      <c r="BP773" s="16"/>
    </row>
    <row r="774" spans="68:68" ht="12.75" x14ac:dyDescent="0.2">
      <c r="BP774" s="16"/>
    </row>
    <row r="775" spans="68:68" ht="12.75" x14ac:dyDescent="0.2">
      <c r="BP775" s="16"/>
    </row>
    <row r="776" spans="68:68" ht="12.75" x14ac:dyDescent="0.2">
      <c r="BP776" s="16"/>
    </row>
    <row r="777" spans="68:68" ht="12.75" x14ac:dyDescent="0.2">
      <c r="BP777" s="16"/>
    </row>
    <row r="778" spans="68:68" ht="12.75" x14ac:dyDescent="0.2">
      <c r="BP778" s="16"/>
    </row>
    <row r="779" spans="68:68" ht="12.75" x14ac:dyDescent="0.2">
      <c r="BP779" s="16"/>
    </row>
    <row r="780" spans="68:68" ht="12.75" x14ac:dyDescent="0.2">
      <c r="BP780" s="16"/>
    </row>
    <row r="781" spans="68:68" ht="12.75" x14ac:dyDescent="0.2">
      <c r="BP781" s="16"/>
    </row>
    <row r="782" spans="68:68" ht="12.75" x14ac:dyDescent="0.2">
      <c r="BP782" s="16"/>
    </row>
    <row r="783" spans="68:68" ht="12.75" x14ac:dyDescent="0.2">
      <c r="BP783" s="16"/>
    </row>
    <row r="784" spans="68:68" ht="12.75" x14ac:dyDescent="0.2">
      <c r="BP784" s="16"/>
    </row>
    <row r="785" spans="68:68" ht="12.75" x14ac:dyDescent="0.2">
      <c r="BP785" s="16"/>
    </row>
    <row r="786" spans="68:68" ht="12.75" x14ac:dyDescent="0.2">
      <c r="BP786" s="16"/>
    </row>
    <row r="787" spans="68:68" ht="12.75" x14ac:dyDescent="0.2">
      <c r="BP787" s="16"/>
    </row>
    <row r="788" spans="68:68" ht="12.75" x14ac:dyDescent="0.2">
      <c r="BP788" s="16"/>
    </row>
    <row r="789" spans="68:68" ht="12.75" x14ac:dyDescent="0.2">
      <c r="BP789" s="16"/>
    </row>
    <row r="790" spans="68:68" ht="12.75" x14ac:dyDescent="0.2">
      <c r="BP790" s="16"/>
    </row>
    <row r="791" spans="68:68" ht="12.75" x14ac:dyDescent="0.2">
      <c r="BP791" s="16"/>
    </row>
    <row r="792" spans="68:68" ht="12.75" x14ac:dyDescent="0.2">
      <c r="BP792" s="16"/>
    </row>
    <row r="793" spans="68:68" ht="12.75" x14ac:dyDescent="0.2">
      <c r="BP793" s="16"/>
    </row>
    <row r="794" spans="68:68" ht="12.75" x14ac:dyDescent="0.2">
      <c r="BP794" s="16"/>
    </row>
    <row r="795" spans="68:68" ht="12.75" x14ac:dyDescent="0.2">
      <c r="BP795" s="16"/>
    </row>
    <row r="796" spans="68:68" ht="12.75" x14ac:dyDescent="0.2">
      <c r="BP796" s="16"/>
    </row>
    <row r="797" spans="68:68" ht="12.75" x14ac:dyDescent="0.2">
      <c r="BP797" s="16"/>
    </row>
    <row r="798" spans="68:68" ht="12.75" x14ac:dyDescent="0.2">
      <c r="BP798" s="16"/>
    </row>
    <row r="799" spans="68:68" ht="12.75" x14ac:dyDescent="0.2">
      <c r="BP799" s="16"/>
    </row>
    <row r="800" spans="68:68" ht="12.75" x14ac:dyDescent="0.2">
      <c r="BP800" s="16"/>
    </row>
    <row r="801" spans="68:68" ht="12.75" x14ac:dyDescent="0.2">
      <c r="BP801" s="16"/>
    </row>
    <row r="802" spans="68:68" ht="12.75" x14ac:dyDescent="0.2">
      <c r="BP802" s="16"/>
    </row>
    <row r="803" spans="68:68" ht="12.75" x14ac:dyDescent="0.2">
      <c r="BP803" s="16"/>
    </row>
    <row r="804" spans="68:68" ht="12.75" x14ac:dyDescent="0.2">
      <c r="BP804" s="16"/>
    </row>
    <row r="805" spans="68:68" ht="12.75" x14ac:dyDescent="0.2">
      <c r="BP805" s="16"/>
    </row>
    <row r="806" spans="68:68" ht="12.75" x14ac:dyDescent="0.2">
      <c r="BP806" s="16"/>
    </row>
    <row r="807" spans="68:68" ht="12.75" x14ac:dyDescent="0.2">
      <c r="BP807" s="16"/>
    </row>
    <row r="808" spans="68:68" ht="12.75" x14ac:dyDescent="0.2">
      <c r="BP808" s="16"/>
    </row>
    <row r="809" spans="68:68" ht="12.75" x14ac:dyDescent="0.2">
      <c r="BP809" s="16"/>
    </row>
    <row r="810" spans="68:68" ht="12.75" x14ac:dyDescent="0.2">
      <c r="BP810" s="16"/>
    </row>
    <row r="811" spans="68:68" ht="12.75" x14ac:dyDescent="0.2">
      <c r="BP811" s="16"/>
    </row>
    <row r="812" spans="68:68" ht="12.75" x14ac:dyDescent="0.2">
      <c r="BP812" s="16"/>
    </row>
    <row r="813" spans="68:68" ht="12.75" x14ac:dyDescent="0.2">
      <c r="BP813" s="16"/>
    </row>
    <row r="814" spans="68:68" ht="12.75" x14ac:dyDescent="0.2">
      <c r="BP814" s="16"/>
    </row>
    <row r="815" spans="68:68" ht="12.75" x14ac:dyDescent="0.2">
      <c r="BP815" s="16"/>
    </row>
    <row r="816" spans="68:68" ht="12.75" x14ac:dyDescent="0.2">
      <c r="BP816" s="16"/>
    </row>
    <row r="817" spans="68:68" ht="12.75" x14ac:dyDescent="0.2">
      <c r="BP817" s="16"/>
    </row>
    <row r="818" spans="68:68" ht="12.75" x14ac:dyDescent="0.2">
      <c r="BP818" s="16"/>
    </row>
    <row r="819" spans="68:68" ht="12.75" x14ac:dyDescent="0.2">
      <c r="BP819" s="16"/>
    </row>
    <row r="820" spans="68:68" ht="12.75" x14ac:dyDescent="0.2">
      <c r="BP820" s="16"/>
    </row>
    <row r="821" spans="68:68" ht="12.75" x14ac:dyDescent="0.2">
      <c r="BP821" s="16"/>
    </row>
    <row r="822" spans="68:68" ht="12.75" x14ac:dyDescent="0.2">
      <c r="BP822" s="16"/>
    </row>
    <row r="823" spans="68:68" ht="12.75" x14ac:dyDescent="0.2">
      <c r="BP823" s="16"/>
    </row>
    <row r="824" spans="68:68" ht="12.75" x14ac:dyDescent="0.2">
      <c r="BP824" s="16"/>
    </row>
    <row r="825" spans="68:68" ht="12.75" x14ac:dyDescent="0.2">
      <c r="BP825" s="16"/>
    </row>
    <row r="826" spans="68:68" ht="12.75" x14ac:dyDescent="0.2">
      <c r="BP826" s="16"/>
    </row>
    <row r="827" spans="68:68" ht="12.75" x14ac:dyDescent="0.2">
      <c r="BP827" s="16"/>
    </row>
    <row r="828" spans="68:68" ht="12.75" x14ac:dyDescent="0.2">
      <c r="BP828" s="16"/>
    </row>
    <row r="829" spans="68:68" ht="12.75" x14ac:dyDescent="0.2">
      <c r="BP829" s="16"/>
    </row>
    <row r="830" spans="68:68" ht="12.75" x14ac:dyDescent="0.2">
      <c r="BP830" s="16"/>
    </row>
    <row r="831" spans="68:68" ht="12.75" x14ac:dyDescent="0.2">
      <c r="BP831" s="16"/>
    </row>
    <row r="832" spans="68:68" ht="12.75" x14ac:dyDescent="0.2">
      <c r="BP832" s="16"/>
    </row>
    <row r="833" spans="68:68" ht="12.75" x14ac:dyDescent="0.2">
      <c r="BP833" s="16"/>
    </row>
    <row r="834" spans="68:68" ht="12.75" x14ac:dyDescent="0.2">
      <c r="BP834" s="16"/>
    </row>
    <row r="835" spans="68:68" ht="12.75" x14ac:dyDescent="0.2">
      <c r="BP835" s="16"/>
    </row>
    <row r="836" spans="68:68" ht="12.75" x14ac:dyDescent="0.2">
      <c r="BP836" s="16"/>
    </row>
    <row r="837" spans="68:68" ht="12.75" x14ac:dyDescent="0.2">
      <c r="BP837" s="16"/>
    </row>
    <row r="838" spans="68:68" ht="12.75" x14ac:dyDescent="0.2">
      <c r="BP838" s="16"/>
    </row>
    <row r="839" spans="68:68" ht="12.75" x14ac:dyDescent="0.2">
      <c r="BP839" s="16"/>
    </row>
    <row r="840" spans="68:68" ht="12.75" x14ac:dyDescent="0.2">
      <c r="BP840" s="16"/>
    </row>
    <row r="841" spans="68:68" ht="12.75" x14ac:dyDescent="0.2">
      <c r="BP841" s="16"/>
    </row>
    <row r="842" spans="68:68" ht="12.75" x14ac:dyDescent="0.2">
      <c r="BP842" s="16"/>
    </row>
    <row r="843" spans="68:68" ht="12.75" x14ac:dyDescent="0.2">
      <c r="BP843" s="16"/>
    </row>
    <row r="844" spans="68:68" ht="12.75" x14ac:dyDescent="0.2">
      <c r="BP844" s="16"/>
    </row>
    <row r="845" spans="68:68" ht="12.75" x14ac:dyDescent="0.2">
      <c r="BP845" s="16"/>
    </row>
    <row r="846" spans="68:68" ht="12.75" x14ac:dyDescent="0.2">
      <c r="BP846" s="16"/>
    </row>
    <row r="847" spans="68:68" ht="12.75" x14ac:dyDescent="0.2">
      <c r="BP847" s="16"/>
    </row>
    <row r="848" spans="68:68" ht="12.75" x14ac:dyDescent="0.2">
      <c r="BP848" s="16"/>
    </row>
    <row r="849" spans="68:68" ht="12.75" x14ac:dyDescent="0.2">
      <c r="BP849" s="16"/>
    </row>
    <row r="850" spans="68:68" ht="12.75" x14ac:dyDescent="0.2">
      <c r="BP850" s="16"/>
    </row>
    <row r="851" spans="68:68" ht="12.75" x14ac:dyDescent="0.2">
      <c r="BP851" s="16"/>
    </row>
    <row r="852" spans="68:68" ht="12.75" x14ac:dyDescent="0.2">
      <c r="BP852" s="16"/>
    </row>
    <row r="853" spans="68:68" ht="12.75" x14ac:dyDescent="0.2">
      <c r="BP853" s="16"/>
    </row>
    <row r="854" spans="68:68" ht="12.75" x14ac:dyDescent="0.2">
      <c r="BP854" s="16"/>
    </row>
    <row r="855" spans="68:68" ht="12.75" x14ac:dyDescent="0.2">
      <c r="BP855" s="16"/>
    </row>
    <row r="856" spans="68:68" ht="12.75" x14ac:dyDescent="0.2">
      <c r="BP856" s="16"/>
    </row>
    <row r="857" spans="68:68" ht="12.75" x14ac:dyDescent="0.2">
      <c r="BP857" s="16"/>
    </row>
    <row r="858" spans="68:68" ht="12.75" x14ac:dyDescent="0.2">
      <c r="BP858" s="16"/>
    </row>
    <row r="859" spans="68:68" ht="12.75" x14ac:dyDescent="0.2">
      <c r="BP859" s="16"/>
    </row>
    <row r="860" spans="68:68" ht="12.75" x14ac:dyDescent="0.2">
      <c r="BP860" s="16"/>
    </row>
    <row r="861" spans="68:68" ht="12.75" x14ac:dyDescent="0.2">
      <c r="BP861" s="16"/>
    </row>
    <row r="862" spans="68:68" ht="12.75" x14ac:dyDescent="0.2">
      <c r="BP862" s="16"/>
    </row>
    <row r="863" spans="68:68" ht="12.75" x14ac:dyDescent="0.2">
      <c r="BP863" s="16"/>
    </row>
    <row r="864" spans="68:68" ht="12.75" x14ac:dyDescent="0.2">
      <c r="BP864" s="16"/>
    </row>
    <row r="865" spans="68:68" ht="12.75" x14ac:dyDescent="0.2">
      <c r="BP865" s="16"/>
    </row>
    <row r="866" spans="68:68" ht="12.75" x14ac:dyDescent="0.2">
      <c r="BP866" s="16"/>
    </row>
    <row r="867" spans="68:68" ht="12.75" x14ac:dyDescent="0.2">
      <c r="BP867" s="16"/>
    </row>
    <row r="868" spans="68:68" ht="12.75" x14ac:dyDescent="0.2">
      <c r="BP868" s="16"/>
    </row>
    <row r="869" spans="68:68" ht="12.75" x14ac:dyDescent="0.2">
      <c r="BP869" s="16"/>
    </row>
    <row r="870" spans="68:68" ht="12.75" x14ac:dyDescent="0.2">
      <c r="BP870" s="16"/>
    </row>
    <row r="871" spans="68:68" ht="12.75" x14ac:dyDescent="0.2">
      <c r="BP871" s="16"/>
    </row>
    <row r="872" spans="68:68" ht="12.75" x14ac:dyDescent="0.2">
      <c r="BP872" s="16"/>
    </row>
    <row r="873" spans="68:68" ht="12.75" x14ac:dyDescent="0.2">
      <c r="BP873" s="16"/>
    </row>
    <row r="874" spans="68:68" ht="12.75" x14ac:dyDescent="0.2">
      <c r="BP874" s="16"/>
    </row>
    <row r="875" spans="68:68" ht="12.75" x14ac:dyDescent="0.2">
      <c r="BP875" s="16"/>
    </row>
    <row r="876" spans="68:68" ht="12.75" x14ac:dyDescent="0.2">
      <c r="BP876" s="16"/>
    </row>
    <row r="877" spans="68:68" ht="12.75" x14ac:dyDescent="0.2">
      <c r="BP877" s="16"/>
    </row>
    <row r="878" spans="68:68" ht="12.75" x14ac:dyDescent="0.2">
      <c r="BP878" s="16"/>
    </row>
    <row r="879" spans="68:68" ht="12.75" x14ac:dyDescent="0.2">
      <c r="BP879" s="16"/>
    </row>
    <row r="880" spans="68:68" ht="12.75" x14ac:dyDescent="0.2">
      <c r="BP880" s="16"/>
    </row>
    <row r="881" spans="68:68" ht="12.75" x14ac:dyDescent="0.2">
      <c r="BP881" s="16"/>
    </row>
    <row r="882" spans="68:68" ht="12.75" x14ac:dyDescent="0.2">
      <c r="BP882" s="16"/>
    </row>
    <row r="883" spans="68:68" ht="12.75" x14ac:dyDescent="0.2">
      <c r="BP883" s="16"/>
    </row>
    <row r="884" spans="68:68" ht="12.75" x14ac:dyDescent="0.2">
      <c r="BP884" s="16"/>
    </row>
    <row r="885" spans="68:68" ht="12.75" x14ac:dyDescent="0.2">
      <c r="BP885" s="16"/>
    </row>
    <row r="886" spans="68:68" ht="12.75" x14ac:dyDescent="0.2">
      <c r="BP886" s="16"/>
    </row>
    <row r="887" spans="68:68" ht="12.75" x14ac:dyDescent="0.2">
      <c r="BP887" s="16"/>
    </row>
    <row r="888" spans="68:68" ht="12.75" x14ac:dyDescent="0.2">
      <c r="BP888" s="16"/>
    </row>
    <row r="889" spans="68:68" ht="12.75" x14ac:dyDescent="0.2">
      <c r="BP889" s="16"/>
    </row>
    <row r="890" spans="68:68" ht="12.75" x14ac:dyDescent="0.2">
      <c r="BP890" s="16"/>
    </row>
    <row r="891" spans="68:68" ht="12.75" x14ac:dyDescent="0.2">
      <c r="BP891" s="16"/>
    </row>
    <row r="892" spans="68:68" ht="12.75" x14ac:dyDescent="0.2">
      <c r="BP892" s="16"/>
    </row>
    <row r="893" spans="68:68" ht="12.75" x14ac:dyDescent="0.2">
      <c r="BP893" s="16"/>
    </row>
    <row r="894" spans="68:68" ht="12.75" x14ac:dyDescent="0.2">
      <c r="BP894" s="16"/>
    </row>
    <row r="895" spans="68:68" ht="12.75" x14ac:dyDescent="0.2">
      <c r="BP895" s="16"/>
    </row>
    <row r="896" spans="68:68" ht="12.75" x14ac:dyDescent="0.2">
      <c r="BP896" s="16"/>
    </row>
    <row r="897" spans="68:68" ht="12.75" x14ac:dyDescent="0.2">
      <c r="BP897" s="16"/>
    </row>
    <row r="898" spans="68:68" ht="12.75" x14ac:dyDescent="0.2">
      <c r="BP898" s="16"/>
    </row>
    <row r="899" spans="68:68" ht="12.75" x14ac:dyDescent="0.2">
      <c r="BP899" s="16"/>
    </row>
    <row r="900" spans="68:68" ht="12.75" x14ac:dyDescent="0.2">
      <c r="BP900" s="16"/>
    </row>
    <row r="901" spans="68:68" ht="12.75" x14ac:dyDescent="0.2">
      <c r="BP901" s="16"/>
    </row>
    <row r="902" spans="68:68" ht="12.75" x14ac:dyDescent="0.2">
      <c r="BP902" s="16"/>
    </row>
    <row r="903" spans="68:68" ht="12.75" x14ac:dyDescent="0.2">
      <c r="BP903" s="16"/>
    </row>
    <row r="904" spans="68:68" ht="12.75" x14ac:dyDescent="0.2">
      <c r="BP904" s="16"/>
    </row>
    <row r="905" spans="68:68" ht="12.75" x14ac:dyDescent="0.2">
      <c r="BP905" s="16"/>
    </row>
    <row r="906" spans="68:68" ht="12.75" x14ac:dyDescent="0.2">
      <c r="BP906" s="16"/>
    </row>
    <row r="907" spans="68:68" ht="12.75" x14ac:dyDescent="0.2">
      <c r="BP907" s="16"/>
    </row>
    <row r="908" spans="68:68" ht="12.75" x14ac:dyDescent="0.2">
      <c r="BP908" s="16"/>
    </row>
    <row r="909" spans="68:68" ht="12.75" x14ac:dyDescent="0.2">
      <c r="BP909" s="16"/>
    </row>
    <row r="910" spans="68:68" ht="12.75" x14ac:dyDescent="0.2">
      <c r="BP910" s="16"/>
    </row>
    <row r="911" spans="68:68" ht="12.75" x14ac:dyDescent="0.2">
      <c r="BP911" s="16"/>
    </row>
    <row r="912" spans="68:68" ht="12.75" x14ac:dyDescent="0.2">
      <c r="BP912" s="16"/>
    </row>
    <row r="913" spans="68:68" ht="12.75" x14ac:dyDescent="0.2">
      <c r="BP913" s="16"/>
    </row>
    <row r="914" spans="68:68" ht="12.75" x14ac:dyDescent="0.2">
      <c r="BP914" s="16"/>
    </row>
    <row r="915" spans="68:68" ht="12.75" x14ac:dyDescent="0.2">
      <c r="BP915" s="16"/>
    </row>
    <row r="916" spans="68:68" ht="12.75" x14ac:dyDescent="0.2">
      <c r="BP916" s="16"/>
    </row>
    <row r="917" spans="68:68" ht="12.75" x14ac:dyDescent="0.2">
      <c r="BP917" s="16"/>
    </row>
    <row r="918" spans="68:68" ht="12.75" x14ac:dyDescent="0.2">
      <c r="BP918" s="16"/>
    </row>
    <row r="919" spans="68:68" ht="12.75" x14ac:dyDescent="0.2">
      <c r="BP919" s="16"/>
    </row>
    <row r="920" spans="68:68" ht="12.75" x14ac:dyDescent="0.2">
      <c r="BP920" s="16"/>
    </row>
    <row r="921" spans="68:68" ht="12.75" x14ac:dyDescent="0.2">
      <c r="BP921" s="16"/>
    </row>
    <row r="922" spans="68:68" ht="12.75" x14ac:dyDescent="0.2">
      <c r="BP922" s="16"/>
    </row>
    <row r="923" spans="68:68" ht="12.75" x14ac:dyDescent="0.2">
      <c r="BP923" s="16"/>
    </row>
    <row r="924" spans="68:68" ht="12.75" x14ac:dyDescent="0.2">
      <c r="BP924" s="16"/>
    </row>
    <row r="925" spans="68:68" ht="12.75" x14ac:dyDescent="0.2">
      <c r="BP925" s="16"/>
    </row>
    <row r="926" spans="68:68" ht="12.75" x14ac:dyDescent="0.2">
      <c r="BP926" s="16"/>
    </row>
    <row r="927" spans="68:68" ht="12.75" x14ac:dyDescent="0.2">
      <c r="BP927" s="16"/>
    </row>
    <row r="928" spans="68:68" ht="12.75" x14ac:dyDescent="0.2">
      <c r="BP928" s="16"/>
    </row>
    <row r="929" spans="68:68" ht="12.75" x14ac:dyDescent="0.2">
      <c r="BP929" s="16"/>
    </row>
    <row r="930" spans="68:68" ht="12.75" x14ac:dyDescent="0.2">
      <c r="BP930" s="16"/>
    </row>
    <row r="931" spans="68:68" ht="12.75" x14ac:dyDescent="0.2">
      <c r="BP931" s="16"/>
    </row>
    <row r="932" spans="68:68" ht="12.75" x14ac:dyDescent="0.2">
      <c r="BP932" s="16"/>
    </row>
    <row r="933" spans="68:68" ht="12.75" x14ac:dyDescent="0.2">
      <c r="BP933" s="16"/>
    </row>
    <row r="934" spans="68:68" ht="12.75" x14ac:dyDescent="0.2">
      <c r="BP934" s="16"/>
    </row>
    <row r="935" spans="68:68" ht="12.75" x14ac:dyDescent="0.2">
      <c r="BP935" s="16"/>
    </row>
    <row r="936" spans="68:68" ht="12.75" x14ac:dyDescent="0.2">
      <c r="BP936" s="16"/>
    </row>
    <row r="937" spans="68:68" ht="12.75" x14ac:dyDescent="0.2">
      <c r="BP937" s="16"/>
    </row>
    <row r="938" spans="68:68" ht="12.75" x14ac:dyDescent="0.2">
      <c r="BP938" s="16"/>
    </row>
    <row r="939" spans="68:68" ht="12.75" x14ac:dyDescent="0.2">
      <c r="BP939" s="16"/>
    </row>
    <row r="940" spans="68:68" ht="12.75" x14ac:dyDescent="0.2">
      <c r="BP940" s="16"/>
    </row>
    <row r="941" spans="68:68" ht="12.75" x14ac:dyDescent="0.2">
      <c r="BP941" s="16"/>
    </row>
    <row r="942" spans="68:68" ht="12.75" x14ac:dyDescent="0.2">
      <c r="BP942" s="16"/>
    </row>
    <row r="943" spans="68:68" ht="12.75" x14ac:dyDescent="0.2">
      <c r="BP943" s="16"/>
    </row>
    <row r="944" spans="68:68" ht="12.75" x14ac:dyDescent="0.2">
      <c r="BP944" s="16"/>
    </row>
    <row r="945" spans="68:68" ht="12.75" x14ac:dyDescent="0.2">
      <c r="BP945" s="16"/>
    </row>
    <row r="946" spans="68:68" ht="12.75" x14ac:dyDescent="0.2">
      <c r="BP946" s="16"/>
    </row>
    <row r="947" spans="68:68" ht="12.75" x14ac:dyDescent="0.2">
      <c r="BP947" s="16"/>
    </row>
    <row r="948" spans="68:68" ht="12.75" x14ac:dyDescent="0.2">
      <c r="BP948" s="16"/>
    </row>
    <row r="949" spans="68:68" ht="12.75" x14ac:dyDescent="0.2">
      <c r="BP949" s="16"/>
    </row>
    <row r="950" spans="68:68" ht="12.75" x14ac:dyDescent="0.2">
      <c r="BP950" s="16"/>
    </row>
    <row r="951" spans="68:68" ht="12.75" x14ac:dyDescent="0.2">
      <c r="BP951" s="16"/>
    </row>
    <row r="952" spans="68:68" ht="12.75" x14ac:dyDescent="0.2">
      <c r="BP952" s="16"/>
    </row>
    <row r="953" spans="68:68" ht="12.75" x14ac:dyDescent="0.2">
      <c r="BP953" s="16"/>
    </row>
    <row r="954" spans="68:68" ht="12.75" x14ac:dyDescent="0.2">
      <c r="BP954" s="16"/>
    </row>
    <row r="955" spans="68:68" ht="12.75" x14ac:dyDescent="0.2">
      <c r="BP955" s="16"/>
    </row>
    <row r="956" spans="68:68" ht="12.75" x14ac:dyDescent="0.2">
      <c r="BP956" s="16"/>
    </row>
    <row r="957" spans="68:68" ht="12.75" x14ac:dyDescent="0.2">
      <c r="BP957" s="16"/>
    </row>
    <row r="958" spans="68:68" ht="12.75" x14ac:dyDescent="0.2">
      <c r="BP958" s="16"/>
    </row>
    <row r="959" spans="68:68" ht="12.75" x14ac:dyDescent="0.2">
      <c r="BP959" s="16"/>
    </row>
    <row r="960" spans="68:68" ht="12.75" x14ac:dyDescent="0.2">
      <c r="BP960" s="16"/>
    </row>
    <row r="961" spans="68:68" ht="12.75" x14ac:dyDescent="0.2">
      <c r="BP961" s="16"/>
    </row>
    <row r="962" spans="68:68" ht="12.75" x14ac:dyDescent="0.2">
      <c r="BP962" s="16"/>
    </row>
    <row r="963" spans="68:68" ht="12.75" x14ac:dyDescent="0.2">
      <c r="BP963" s="16"/>
    </row>
    <row r="964" spans="68:68" ht="12.75" x14ac:dyDescent="0.2">
      <c r="BP964" s="16"/>
    </row>
    <row r="965" spans="68:68" ht="12.75" x14ac:dyDescent="0.2">
      <c r="BP965" s="16"/>
    </row>
    <row r="966" spans="68:68" ht="12.75" x14ac:dyDescent="0.2">
      <c r="BP966" s="16"/>
    </row>
    <row r="967" spans="68:68" ht="12.75" x14ac:dyDescent="0.2">
      <c r="BP967" s="16"/>
    </row>
    <row r="968" spans="68:68" ht="12.75" x14ac:dyDescent="0.2">
      <c r="BP968" s="16"/>
    </row>
    <row r="969" spans="68:68" ht="12.75" x14ac:dyDescent="0.2">
      <c r="BP969" s="16"/>
    </row>
    <row r="970" spans="68:68" ht="12.75" x14ac:dyDescent="0.2">
      <c r="BP970" s="16"/>
    </row>
    <row r="971" spans="68:68" ht="12.75" x14ac:dyDescent="0.2">
      <c r="BP971" s="16"/>
    </row>
    <row r="972" spans="68:68" ht="12.75" x14ac:dyDescent="0.2">
      <c r="BP972" s="16"/>
    </row>
    <row r="973" spans="68:68" ht="12.75" x14ac:dyDescent="0.2">
      <c r="BP973" s="16"/>
    </row>
    <row r="974" spans="68:68" ht="12.75" x14ac:dyDescent="0.2">
      <c r="BP974" s="16"/>
    </row>
    <row r="975" spans="68:68" ht="12.75" x14ac:dyDescent="0.2">
      <c r="BP975" s="16"/>
    </row>
    <row r="976" spans="68:68" ht="12.75" x14ac:dyDescent="0.2">
      <c r="BP976" s="16"/>
    </row>
    <row r="977" spans="68:68" ht="12.75" x14ac:dyDescent="0.2">
      <c r="BP977" s="16"/>
    </row>
    <row r="978" spans="68:68" ht="12.75" x14ac:dyDescent="0.2">
      <c r="BP978" s="16"/>
    </row>
    <row r="979" spans="68:68" ht="12.75" x14ac:dyDescent="0.2">
      <c r="BP979" s="16"/>
    </row>
    <row r="980" spans="68:68" ht="12.75" x14ac:dyDescent="0.2">
      <c r="BP980" s="16"/>
    </row>
    <row r="981" spans="68:68" ht="12.75" x14ac:dyDescent="0.2">
      <c r="BP981" s="16"/>
    </row>
    <row r="982" spans="68:68" ht="12.75" x14ac:dyDescent="0.2">
      <c r="BP982" s="16"/>
    </row>
    <row r="983" spans="68:68" ht="12.75" x14ac:dyDescent="0.2">
      <c r="BP983" s="16"/>
    </row>
    <row r="984" spans="68:68" ht="12.75" x14ac:dyDescent="0.2">
      <c r="BP984" s="16"/>
    </row>
    <row r="985" spans="68:68" ht="12.75" x14ac:dyDescent="0.2">
      <c r="BP985" s="16"/>
    </row>
    <row r="986" spans="68:68" ht="12.75" x14ac:dyDescent="0.2">
      <c r="BP986" s="16"/>
    </row>
    <row r="987" spans="68:68" ht="12.75" x14ac:dyDescent="0.2">
      <c r="BP987" s="16"/>
    </row>
    <row r="988" spans="68:68" ht="12.75" x14ac:dyDescent="0.2">
      <c r="BP988" s="16"/>
    </row>
    <row r="989" spans="68:68" ht="12.75" x14ac:dyDescent="0.2">
      <c r="BP989" s="16"/>
    </row>
    <row r="990" spans="68:68" ht="12.75" x14ac:dyDescent="0.2">
      <c r="BP990" s="16"/>
    </row>
    <row r="991" spans="68:68" ht="12.75" x14ac:dyDescent="0.2">
      <c r="BP991" s="16"/>
    </row>
    <row r="992" spans="68:68" ht="12.75" x14ac:dyDescent="0.2">
      <c r="BP992" s="16"/>
    </row>
    <row r="993" spans="68:68" ht="12.75" x14ac:dyDescent="0.2">
      <c r="BP993" s="16"/>
    </row>
    <row r="994" spans="68:68" ht="12.75" x14ac:dyDescent="0.2">
      <c r="BP994" s="16"/>
    </row>
    <row r="995" spans="68:68" ht="12.75" x14ac:dyDescent="0.2">
      <c r="BP995" s="16"/>
    </row>
    <row r="996" spans="68:68" ht="12.75" x14ac:dyDescent="0.2">
      <c r="BP996" s="16"/>
    </row>
    <row r="997" spans="68:68" ht="12.75" x14ac:dyDescent="0.2">
      <c r="BP997" s="16"/>
    </row>
    <row r="998" spans="68:68" ht="12.75" x14ac:dyDescent="0.2">
      <c r="BP998" s="16"/>
    </row>
    <row r="999" spans="68:68" ht="12.75" x14ac:dyDescent="0.2">
      <c r="BP999" s="16"/>
    </row>
    <row r="1000" spans="68:68" ht="12.75" x14ac:dyDescent="0.2">
      <c r="BP1000" s="16"/>
    </row>
    <row r="1001" spans="68:68" ht="12.75" x14ac:dyDescent="0.2">
      <c r="BP1001" s="16"/>
    </row>
  </sheetData>
  <mergeCells count="15">
    <mergeCell ref="A1:B1"/>
    <mergeCell ref="C2:J2"/>
    <mergeCell ref="K2:R2"/>
    <mergeCell ref="AA2:AH2"/>
    <mergeCell ref="A50:B50"/>
    <mergeCell ref="A41:B41"/>
    <mergeCell ref="BG2:BN2"/>
    <mergeCell ref="BO2:BP2"/>
    <mergeCell ref="AY2:BF2"/>
    <mergeCell ref="A51:A52"/>
    <mergeCell ref="A56:B56"/>
    <mergeCell ref="AY50:AZ50"/>
    <mergeCell ref="S2:Z2"/>
    <mergeCell ref="AI2:AP2"/>
    <mergeCell ref="AQ2:AX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T1002"/>
  <sheetViews>
    <sheetView workbookViewId="0">
      <pane xSplit="2" ySplit="3" topLeftCell="BM4" activePane="bottomRight" state="frozen"/>
      <selection pane="topRight" activeCell="C1" sqref="C1"/>
      <selection pane="bottomLeft" activeCell="A4" sqref="A4"/>
      <selection pane="bottomRight" activeCell="B8" sqref="B8"/>
    </sheetView>
  </sheetViews>
  <sheetFormatPr defaultColWidth="14.42578125" defaultRowHeight="15.75" customHeight="1" x14ac:dyDescent="0.2"/>
  <cols>
    <col min="69" max="69" width="17.140625" customWidth="1"/>
    <col min="70" max="71" width="19.140625" customWidth="1"/>
    <col min="72" max="72" width="20.5703125" customWidth="1"/>
  </cols>
  <sheetData>
    <row r="1" spans="1:72" ht="15.75" customHeight="1" x14ac:dyDescent="0.2">
      <c r="A1" s="859" t="s">
        <v>0</v>
      </c>
      <c r="B1" s="856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  <c r="BQ1" s="426"/>
      <c r="BR1" s="426"/>
      <c r="BS1" s="426"/>
      <c r="BT1" s="426"/>
    </row>
    <row r="2" spans="1:72" ht="15.75" customHeight="1" x14ac:dyDescent="0.2">
      <c r="A2" s="13"/>
      <c r="B2" s="13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  <c r="BQ2" s="444" t="s">
        <v>173</v>
      </c>
      <c r="BR2" s="511" t="s">
        <v>178</v>
      </c>
      <c r="BS2" s="261" t="s">
        <v>170</v>
      </c>
      <c r="BT2" s="261" t="s">
        <v>171</v>
      </c>
    </row>
    <row r="3" spans="1:72" ht="15.75" customHeight="1" x14ac:dyDescent="0.2">
      <c r="A3" s="20" t="s">
        <v>4</v>
      </c>
      <c r="B3" s="22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427" t="s">
        <v>109</v>
      </c>
      <c r="BR3" s="512" t="s">
        <v>109</v>
      </c>
      <c r="BS3" s="427" t="s">
        <v>109</v>
      </c>
      <c r="BT3" s="427" t="s">
        <v>109</v>
      </c>
    </row>
    <row r="4" spans="1:72" ht="15.75" customHeight="1" x14ac:dyDescent="0.2">
      <c r="A4" s="318" t="s">
        <v>151</v>
      </c>
      <c r="B4" s="318" t="s">
        <v>152</v>
      </c>
      <c r="C4" s="445">
        <v>97.422577959999998</v>
      </c>
      <c r="D4" s="446">
        <v>96.262504359999994</v>
      </c>
      <c r="E4" s="328"/>
      <c r="F4" s="328"/>
      <c r="G4" s="446">
        <v>93.439566780000007</v>
      </c>
      <c r="H4" s="446">
        <v>95.841596370000005</v>
      </c>
      <c r="I4" s="328"/>
      <c r="J4" s="330"/>
      <c r="K4" s="446">
        <v>95.88173055</v>
      </c>
      <c r="L4" s="446">
        <v>100.42139109999999</v>
      </c>
      <c r="M4" s="328"/>
      <c r="N4" s="328"/>
      <c r="O4" s="446">
        <v>96.200502349999994</v>
      </c>
      <c r="P4" s="446">
        <v>96.350200380000004</v>
      </c>
      <c r="Q4" s="328"/>
      <c r="R4" s="328"/>
      <c r="S4" s="445">
        <v>95.468962689999998</v>
      </c>
      <c r="T4" s="446">
        <v>94.92466383</v>
      </c>
      <c r="U4" s="328"/>
      <c r="V4" s="328"/>
      <c r="W4" s="446">
        <v>98.523894389999995</v>
      </c>
      <c r="X4" s="446">
        <v>97.55463057</v>
      </c>
      <c r="Y4" s="328"/>
      <c r="Z4" s="330"/>
      <c r="AA4" s="446">
        <v>94.002490330000001</v>
      </c>
      <c r="AB4" s="446">
        <v>95.262856229999997</v>
      </c>
      <c r="AC4" s="328"/>
      <c r="AD4" s="328"/>
      <c r="AE4" s="446">
        <v>94.518422689999994</v>
      </c>
      <c r="AF4" s="446">
        <v>94.809686990000003</v>
      </c>
      <c r="AG4" s="328"/>
      <c r="AH4" s="328"/>
      <c r="AI4" s="445">
        <v>94.357301379999996</v>
      </c>
      <c r="AJ4" s="446">
        <v>96.926932140000005</v>
      </c>
      <c r="AK4" s="328"/>
      <c r="AL4" s="328"/>
      <c r="AM4" s="446">
        <v>87.305878250000006</v>
      </c>
      <c r="AN4" s="446">
        <v>100.40343919999999</v>
      </c>
      <c r="AO4" s="328"/>
      <c r="AP4" s="330"/>
      <c r="AQ4" s="446">
        <v>99.95279859</v>
      </c>
      <c r="AR4" s="446">
        <v>98.934426310000006</v>
      </c>
      <c r="AS4" s="328"/>
      <c r="AT4" s="328"/>
      <c r="AU4" s="446">
        <v>96.893522250000004</v>
      </c>
      <c r="AV4" s="446">
        <v>95.338832310000001</v>
      </c>
      <c r="AW4" s="328"/>
      <c r="AX4" s="328"/>
      <c r="AY4" s="445">
        <v>98.616506650000005</v>
      </c>
      <c r="AZ4" s="446">
        <v>96.325452220000003</v>
      </c>
      <c r="BA4" s="328"/>
      <c r="BB4" s="328"/>
      <c r="BC4" s="446">
        <v>99.973456029999994</v>
      </c>
      <c r="BD4" s="446">
        <v>98.306666340000007</v>
      </c>
      <c r="BE4" s="328"/>
      <c r="BF4" s="330"/>
      <c r="BG4" s="446">
        <v>94.942637660000003</v>
      </c>
      <c r="BH4" s="446">
        <v>101.3154153</v>
      </c>
      <c r="BI4" s="328"/>
      <c r="BJ4" s="328"/>
      <c r="BK4" s="446">
        <v>100.7075652</v>
      </c>
      <c r="BL4" s="446">
        <v>97.950004860000007</v>
      </c>
      <c r="BM4" s="328"/>
      <c r="BN4" s="328"/>
      <c r="BO4" s="445">
        <v>100.41514410000001</v>
      </c>
      <c r="BP4" s="447">
        <v>100.9572342</v>
      </c>
      <c r="BQ4" s="447">
        <v>98.173149929999994</v>
      </c>
      <c r="BR4" s="447">
        <v>92.452003680000004</v>
      </c>
      <c r="BS4" s="447">
        <v>94.994677539999998</v>
      </c>
      <c r="BT4" s="513">
        <v>95.418247769999994</v>
      </c>
    </row>
    <row r="5" spans="1:72" ht="15.75" customHeight="1" x14ac:dyDescent="0.2">
      <c r="A5" s="318" t="s">
        <v>153</v>
      </c>
      <c r="B5" s="318" t="s">
        <v>152</v>
      </c>
      <c r="C5" s="445">
        <v>94.710603660000004</v>
      </c>
      <c r="D5" s="446">
        <v>101.30390920000001</v>
      </c>
      <c r="E5" s="328"/>
      <c r="F5" s="328"/>
      <c r="G5" s="446">
        <v>98.426607149999995</v>
      </c>
      <c r="H5" s="446">
        <v>100.9281886</v>
      </c>
      <c r="I5" s="328"/>
      <c r="J5" s="330"/>
      <c r="K5" s="446">
        <v>101.0281805</v>
      </c>
      <c r="L5" s="446">
        <v>102.6569082</v>
      </c>
      <c r="M5" s="328"/>
      <c r="N5" s="328"/>
      <c r="O5" s="446">
        <v>100.4204063</v>
      </c>
      <c r="P5" s="446">
        <v>100.2839409</v>
      </c>
      <c r="Q5" s="328"/>
      <c r="R5" s="328"/>
      <c r="S5" s="445">
        <v>103.9901838</v>
      </c>
      <c r="T5" s="446">
        <v>101.1071444</v>
      </c>
      <c r="U5" s="328"/>
      <c r="V5" s="328"/>
      <c r="W5" s="446">
        <v>108.0797024</v>
      </c>
      <c r="X5" s="446">
        <v>103.99276879999999</v>
      </c>
      <c r="Y5" s="328"/>
      <c r="Z5" s="330"/>
      <c r="AA5" s="446">
        <v>105.5912356</v>
      </c>
      <c r="AB5" s="446">
        <v>101.87856840000001</v>
      </c>
      <c r="AC5" s="328"/>
      <c r="AD5" s="328"/>
      <c r="AE5" s="446">
        <v>103.2702164</v>
      </c>
      <c r="AF5" s="446">
        <v>107.6187472</v>
      </c>
      <c r="AG5" s="328"/>
      <c r="AH5" s="328"/>
      <c r="AI5" s="445">
        <v>93.143819559999997</v>
      </c>
      <c r="AJ5" s="446">
        <v>94.887626159999996</v>
      </c>
      <c r="AK5" s="328"/>
      <c r="AL5" s="328"/>
      <c r="AM5" s="446">
        <v>96.870763620000005</v>
      </c>
      <c r="AN5" s="446">
        <v>96.587763910000007</v>
      </c>
      <c r="AO5" s="328"/>
      <c r="AP5" s="330"/>
      <c r="AQ5" s="446">
        <v>102.7893622</v>
      </c>
      <c r="AR5" s="446">
        <v>100.19051159999999</v>
      </c>
      <c r="AS5" s="328"/>
      <c r="AT5" s="328"/>
      <c r="AU5" s="446">
        <v>100.1398981</v>
      </c>
      <c r="AV5" s="446">
        <v>99.202966070000002</v>
      </c>
      <c r="AW5" s="328"/>
      <c r="AX5" s="328"/>
      <c r="AY5" s="445">
        <v>106.4312438</v>
      </c>
      <c r="AZ5" s="446">
        <v>100.12133230000001</v>
      </c>
      <c r="BA5" s="328"/>
      <c r="BB5" s="328"/>
      <c r="BC5" s="446">
        <v>95.472521939999993</v>
      </c>
      <c r="BD5" s="446">
        <v>101.41826380000001</v>
      </c>
      <c r="BE5" s="328"/>
      <c r="BF5" s="330"/>
      <c r="BG5" s="446">
        <v>101.3498893</v>
      </c>
      <c r="BH5" s="446">
        <v>97.737778320000004</v>
      </c>
      <c r="BI5" s="328"/>
      <c r="BJ5" s="328"/>
      <c r="BK5" s="446">
        <v>99.226238379999998</v>
      </c>
      <c r="BL5" s="446">
        <v>102.5244987</v>
      </c>
      <c r="BM5" s="328"/>
      <c r="BN5" s="328"/>
      <c r="BO5" s="445">
        <v>100.8761293</v>
      </c>
      <c r="BP5" s="447">
        <v>104.53566619999999</v>
      </c>
      <c r="BQ5" s="447">
        <v>105.2436135</v>
      </c>
      <c r="BR5" s="447">
        <v>95.670469109999999</v>
      </c>
      <c r="BS5" s="447">
        <v>101.8811918</v>
      </c>
      <c r="BT5" s="513">
        <v>103.1056991</v>
      </c>
    </row>
    <row r="6" spans="1:72" ht="15.75" customHeight="1" x14ac:dyDescent="0.2">
      <c r="A6" s="318" t="s">
        <v>154</v>
      </c>
      <c r="B6" s="318" t="s">
        <v>152</v>
      </c>
      <c r="C6" s="445">
        <v>96.728595159999998</v>
      </c>
      <c r="D6" s="446">
        <v>95.755049369999995</v>
      </c>
      <c r="E6" s="328"/>
      <c r="F6" s="328"/>
      <c r="G6" s="446">
        <v>96.421110159999998</v>
      </c>
      <c r="H6" s="446">
        <v>98.746976779999997</v>
      </c>
      <c r="I6" s="328"/>
      <c r="J6" s="330"/>
      <c r="K6" s="446">
        <v>99.573069680000003</v>
      </c>
      <c r="L6" s="446">
        <v>95.282540510000004</v>
      </c>
      <c r="M6" s="328"/>
      <c r="N6" s="328"/>
      <c r="O6" s="446">
        <v>97.637648049999996</v>
      </c>
      <c r="P6" s="446">
        <v>98.568363360000006</v>
      </c>
      <c r="Q6" s="328"/>
      <c r="R6" s="328"/>
      <c r="S6" s="445">
        <v>98.403966990000001</v>
      </c>
      <c r="T6" s="446">
        <v>98.714853050000002</v>
      </c>
      <c r="U6" s="328"/>
      <c r="V6" s="328"/>
      <c r="W6" s="446">
        <v>95.352130180000003</v>
      </c>
      <c r="X6" s="446">
        <v>99.54705233</v>
      </c>
      <c r="Y6" s="328"/>
      <c r="Z6" s="330"/>
      <c r="AA6" s="446">
        <v>100.5955708</v>
      </c>
      <c r="AB6" s="446">
        <v>102.0115466</v>
      </c>
      <c r="AC6" s="328"/>
      <c r="AD6" s="328"/>
      <c r="AE6" s="446">
        <v>98.483813589999997</v>
      </c>
      <c r="AF6" s="446">
        <v>99.531089660000006</v>
      </c>
      <c r="AG6" s="328"/>
      <c r="AH6" s="328"/>
      <c r="AI6" s="445">
        <v>92.094412989999995</v>
      </c>
      <c r="AJ6" s="446">
        <v>89.683890210000001</v>
      </c>
      <c r="AK6" s="328"/>
      <c r="AL6" s="328"/>
      <c r="AM6" s="446">
        <v>93.368710879999995</v>
      </c>
      <c r="AN6" s="446">
        <v>89.070731899999998</v>
      </c>
      <c r="AO6" s="328"/>
      <c r="AP6" s="330"/>
      <c r="AQ6" s="446">
        <v>95.89426272</v>
      </c>
      <c r="AR6" s="446">
        <v>97.725173979999994</v>
      </c>
      <c r="AS6" s="328"/>
      <c r="AT6" s="328"/>
      <c r="AU6" s="446">
        <v>98.76244466</v>
      </c>
      <c r="AV6" s="446">
        <v>98.873747750000007</v>
      </c>
      <c r="AW6" s="328"/>
      <c r="AX6" s="328"/>
      <c r="AY6" s="445">
        <v>98.967690090000005</v>
      </c>
      <c r="AZ6" s="446">
        <v>103.7360673</v>
      </c>
      <c r="BA6" s="328"/>
      <c r="BB6" s="328"/>
      <c r="BC6" s="446">
        <v>98.284929840000004</v>
      </c>
      <c r="BD6" s="446">
        <v>100.0479046</v>
      </c>
      <c r="BE6" s="328"/>
      <c r="BF6" s="330"/>
      <c r="BG6" s="446">
        <v>100.1887337</v>
      </c>
      <c r="BH6" s="446">
        <v>94.99304617</v>
      </c>
      <c r="BI6" s="328"/>
      <c r="BJ6" s="328"/>
      <c r="BK6" s="446">
        <v>97.10938659</v>
      </c>
      <c r="BL6" s="446">
        <v>98.765861360000002</v>
      </c>
      <c r="BM6" s="328"/>
      <c r="BN6" s="328"/>
      <c r="BO6" s="445">
        <v>106.0470375</v>
      </c>
      <c r="BP6" s="447">
        <v>99.726238710000004</v>
      </c>
      <c r="BQ6" s="447">
        <v>103.0780685</v>
      </c>
      <c r="BR6" s="447">
        <v>92.855912149999995</v>
      </c>
      <c r="BS6" s="447">
        <v>104.06320239999999</v>
      </c>
      <c r="BT6" s="513">
        <v>100.7696728</v>
      </c>
    </row>
    <row r="7" spans="1:72" ht="15.75" customHeight="1" x14ac:dyDescent="0.2">
      <c r="A7" s="36" t="s">
        <v>110</v>
      </c>
      <c r="B7" s="29">
        <v>1.1000000000000001E-3</v>
      </c>
      <c r="C7" s="451" t="s">
        <v>12</v>
      </c>
      <c r="D7" s="71" t="s">
        <v>12</v>
      </c>
      <c r="E7" s="49" t="s">
        <v>181</v>
      </c>
      <c r="F7" s="49" t="s">
        <v>181</v>
      </c>
      <c r="G7" s="71">
        <v>1.24999064E-2</v>
      </c>
      <c r="H7" s="71">
        <v>1.249568956E-2</v>
      </c>
      <c r="I7" s="49">
        <v>1.2497797979999999E-2</v>
      </c>
      <c r="J7" s="57">
        <v>2.9817561589999999E-6</v>
      </c>
      <c r="K7" s="71">
        <v>1.433341711E-2</v>
      </c>
      <c r="L7" s="71">
        <v>1.6721521279999998E-2</v>
      </c>
      <c r="M7" s="49">
        <v>1.55274692E-2</v>
      </c>
      <c r="N7" s="49">
        <v>1.688644653E-3</v>
      </c>
      <c r="O7" s="71">
        <v>4.0380885579999998E-2</v>
      </c>
      <c r="P7" s="71">
        <v>4.0690228889999999E-2</v>
      </c>
      <c r="Q7" s="49">
        <v>4.0535557239999999E-2</v>
      </c>
      <c r="R7" s="49">
        <v>2.1873875219999999E-4</v>
      </c>
      <c r="S7" s="451">
        <v>1.5911764419999998E-2</v>
      </c>
      <c r="T7" s="71">
        <v>1.557502614E-2</v>
      </c>
      <c r="U7" s="49">
        <v>1.5743395279999999E-2</v>
      </c>
      <c r="V7" s="49">
        <v>2.3810992129999999E-4</v>
      </c>
      <c r="W7" s="71">
        <v>3.7117271370000003E-2</v>
      </c>
      <c r="X7" s="71">
        <v>3.7460345630000003E-2</v>
      </c>
      <c r="Y7" s="49">
        <v>3.7288808499999999E-2</v>
      </c>
      <c r="Z7" s="57">
        <v>2.425901357E-4</v>
      </c>
      <c r="AA7" s="71">
        <v>2.9266426679999999E-2</v>
      </c>
      <c r="AB7" s="71">
        <v>3.1805223340000001E-2</v>
      </c>
      <c r="AC7" s="49">
        <v>3.053582501E-2</v>
      </c>
      <c r="AD7" s="49">
        <v>1.795200334E-3</v>
      </c>
      <c r="AE7" s="71">
        <v>6.8875245809999999E-2</v>
      </c>
      <c r="AF7" s="71">
        <v>6.3208310700000006E-2</v>
      </c>
      <c r="AG7" s="49">
        <v>6.6041778260000003E-2</v>
      </c>
      <c r="AH7" s="49">
        <v>4.0071282449999999E-3</v>
      </c>
      <c r="AI7" s="451" t="s">
        <v>12</v>
      </c>
      <c r="AJ7" s="71" t="s">
        <v>12</v>
      </c>
      <c r="AK7" s="49" t="s">
        <v>181</v>
      </c>
      <c r="AL7" s="49" t="s">
        <v>181</v>
      </c>
      <c r="AM7" s="71" t="s">
        <v>12</v>
      </c>
      <c r="AN7" s="71" t="s">
        <v>12</v>
      </c>
      <c r="AO7" s="49" t="s">
        <v>181</v>
      </c>
      <c r="AP7" s="57" t="s">
        <v>181</v>
      </c>
      <c r="AQ7" s="71">
        <v>1.823715675E-2</v>
      </c>
      <c r="AR7" s="71">
        <v>1.8889397450000001E-2</v>
      </c>
      <c r="AS7" s="49">
        <v>1.8563277100000001E-2</v>
      </c>
      <c r="AT7" s="49">
        <v>4.6120382190000003E-4</v>
      </c>
      <c r="AU7" s="71">
        <v>4.7446654710000001E-2</v>
      </c>
      <c r="AV7" s="71">
        <v>4.6865152659999999E-2</v>
      </c>
      <c r="AW7" s="49">
        <v>4.7155903690000001E-2</v>
      </c>
      <c r="AX7" s="49">
        <v>4.1118404280000002E-4</v>
      </c>
      <c r="AY7" s="451">
        <v>3.7680705250000002E-3</v>
      </c>
      <c r="AZ7" s="71">
        <v>3.895480713E-3</v>
      </c>
      <c r="BA7" s="49">
        <v>3.8317756190000001E-3</v>
      </c>
      <c r="BB7" s="49">
        <v>9.0092607930000005E-5</v>
      </c>
      <c r="BC7" s="71">
        <v>2.5111403290000001E-2</v>
      </c>
      <c r="BD7" s="71">
        <v>3.0175861679999999E-2</v>
      </c>
      <c r="BE7" s="49">
        <v>2.764363249E-2</v>
      </c>
      <c r="BF7" s="57">
        <v>3.581112871E-3</v>
      </c>
      <c r="BG7" s="71" t="s">
        <v>12</v>
      </c>
      <c r="BH7" s="71" t="s">
        <v>12</v>
      </c>
      <c r="BI7" s="49" t="s">
        <v>181</v>
      </c>
      <c r="BJ7" s="49" t="s">
        <v>181</v>
      </c>
      <c r="BK7" s="71">
        <v>6.6380068520000002E-2</v>
      </c>
      <c r="BL7" s="71">
        <v>6.3246810240000007E-2</v>
      </c>
      <c r="BM7" s="49">
        <v>6.4813439380000004E-2</v>
      </c>
      <c r="BN7" s="49">
        <v>2.2155481770000001E-3</v>
      </c>
      <c r="BO7" s="451" t="s">
        <v>12</v>
      </c>
      <c r="BP7" s="452" t="s">
        <v>12</v>
      </c>
      <c r="BQ7" s="16">
        <v>5.1596276920000003E-2</v>
      </c>
      <c r="BR7" s="16">
        <v>55.14691448</v>
      </c>
      <c r="BS7">
        <v>3.938445091E-2</v>
      </c>
      <c r="BT7" s="241">
        <v>3.2442634060000003E-2</v>
      </c>
    </row>
    <row r="8" spans="1:72" ht="15.75" customHeight="1" x14ac:dyDescent="0.2">
      <c r="A8" s="36" t="s">
        <v>111</v>
      </c>
      <c r="B8" s="29">
        <v>8.0000000000000002E-3</v>
      </c>
      <c r="C8" s="451" t="s">
        <v>12</v>
      </c>
      <c r="D8" s="71" t="s">
        <v>12</v>
      </c>
      <c r="E8" s="49" t="s">
        <v>181</v>
      </c>
      <c r="F8" s="49" t="s">
        <v>181</v>
      </c>
      <c r="G8" s="71" t="s">
        <v>12</v>
      </c>
      <c r="H8" s="71" t="s">
        <v>12</v>
      </c>
      <c r="I8" s="49" t="s">
        <v>181</v>
      </c>
      <c r="J8" s="57" t="s">
        <v>181</v>
      </c>
      <c r="K8" s="71">
        <v>8.9249397749999997E-3</v>
      </c>
      <c r="L8" s="71" t="s">
        <v>12</v>
      </c>
      <c r="M8" s="49">
        <v>8.9249397749999997E-3</v>
      </c>
      <c r="N8" s="49" t="s">
        <v>181</v>
      </c>
      <c r="O8" s="71" t="s">
        <v>12</v>
      </c>
      <c r="P8" s="71" t="s">
        <v>12</v>
      </c>
      <c r="Q8" s="49" t="s">
        <v>181</v>
      </c>
      <c r="R8" s="49" t="s">
        <v>181</v>
      </c>
      <c r="S8" s="451" t="s">
        <v>12</v>
      </c>
      <c r="T8" s="71">
        <v>9.9504037390000001E-3</v>
      </c>
      <c r="U8" s="49">
        <v>9.9504037390000001E-3</v>
      </c>
      <c r="V8" s="49" t="s">
        <v>181</v>
      </c>
      <c r="W8" s="71" t="s">
        <v>12</v>
      </c>
      <c r="X8" s="71" t="s">
        <v>12</v>
      </c>
      <c r="Y8" s="49" t="s">
        <v>181</v>
      </c>
      <c r="Z8" s="57" t="s">
        <v>181</v>
      </c>
      <c r="AA8" s="71" t="s">
        <v>12</v>
      </c>
      <c r="AB8" s="71" t="s">
        <v>12</v>
      </c>
      <c r="AC8" s="49" t="s">
        <v>181</v>
      </c>
      <c r="AD8" s="49" t="s">
        <v>181</v>
      </c>
      <c r="AE8" s="71" t="s">
        <v>12</v>
      </c>
      <c r="AF8" s="71" t="s">
        <v>12</v>
      </c>
      <c r="AG8" s="49" t="s">
        <v>181</v>
      </c>
      <c r="AH8" s="49" t="s">
        <v>181</v>
      </c>
      <c r="AI8" s="451">
        <v>2.9085414010000001E-2</v>
      </c>
      <c r="AJ8" s="71">
        <v>3.0720707140000001E-2</v>
      </c>
      <c r="AK8" s="49">
        <v>2.9903060580000002E-2</v>
      </c>
      <c r="AL8" s="49">
        <v>1.1563268610000001E-3</v>
      </c>
      <c r="AM8" s="71">
        <v>3.3803971199999998E-2</v>
      </c>
      <c r="AN8" s="71">
        <v>3.364213605E-2</v>
      </c>
      <c r="AO8" s="49">
        <v>3.3723053629999999E-2</v>
      </c>
      <c r="AP8" s="57">
        <v>1.14434732E-4</v>
      </c>
      <c r="AQ8" s="71">
        <v>1.228755504E-2</v>
      </c>
      <c r="AR8" s="71">
        <v>1.099933826E-2</v>
      </c>
      <c r="AS8" s="49">
        <v>1.164344665E-2</v>
      </c>
      <c r="AT8" s="49">
        <v>9.1090682079999997E-4</v>
      </c>
      <c r="AU8" s="71">
        <v>1.379543464E-2</v>
      </c>
      <c r="AV8" s="71">
        <v>1.8747111229999999E-2</v>
      </c>
      <c r="AW8" s="49">
        <v>1.6271272940000001E-2</v>
      </c>
      <c r="AX8" s="49">
        <v>3.5013640949999999E-3</v>
      </c>
      <c r="AY8" s="451">
        <v>9.3692406650000004E-3</v>
      </c>
      <c r="AZ8" s="71" t="s">
        <v>12</v>
      </c>
      <c r="BA8" s="49">
        <v>9.3692406650000004E-3</v>
      </c>
      <c r="BB8" s="49" t="s">
        <v>181</v>
      </c>
      <c r="BC8" s="71">
        <v>1.336997985E-2</v>
      </c>
      <c r="BD8" s="71">
        <v>1.382588654E-2</v>
      </c>
      <c r="BE8" s="49">
        <v>1.35979332E-2</v>
      </c>
      <c r="BF8" s="57">
        <v>3.2237471210000001E-4</v>
      </c>
      <c r="BG8" s="71">
        <v>1.337566775E-2</v>
      </c>
      <c r="BH8" s="71">
        <v>8.8789773189999997E-3</v>
      </c>
      <c r="BI8" s="49">
        <v>1.1127322530000001E-2</v>
      </c>
      <c r="BJ8" s="49">
        <v>3.1796402970000002E-3</v>
      </c>
      <c r="BK8" s="71">
        <v>1.391402917E-2</v>
      </c>
      <c r="BL8" s="71">
        <v>1.2988530430000001E-2</v>
      </c>
      <c r="BM8" s="49">
        <v>1.34512798E-2</v>
      </c>
      <c r="BN8" s="49">
        <v>6.5442643500000005E-4</v>
      </c>
      <c r="BO8" s="451" t="s">
        <v>12</v>
      </c>
      <c r="BP8" s="452" t="s">
        <v>12</v>
      </c>
      <c r="BQ8" s="16">
        <v>8.9301720700000007E-3</v>
      </c>
      <c r="BR8" s="16">
        <v>6.7908809170000001E-2</v>
      </c>
      <c r="BS8">
        <v>8.0369872780000004E-3</v>
      </c>
      <c r="BT8" s="241">
        <v>1.4979624679999999E-2</v>
      </c>
    </row>
    <row r="9" spans="1:72" ht="15.75" customHeight="1" x14ac:dyDescent="0.2">
      <c r="A9" s="36" t="s">
        <v>112</v>
      </c>
      <c r="B9" s="29">
        <v>1.61E-2</v>
      </c>
      <c r="C9" s="451" t="s">
        <v>12</v>
      </c>
      <c r="D9" s="71" t="s">
        <v>12</v>
      </c>
      <c r="E9" s="49" t="s">
        <v>181</v>
      </c>
      <c r="F9" s="49" t="s">
        <v>181</v>
      </c>
      <c r="G9" s="71">
        <v>2.7335620809999999E-2</v>
      </c>
      <c r="H9" s="71" t="s">
        <v>12</v>
      </c>
      <c r="I9" s="49">
        <v>2.7335620809999999E-2</v>
      </c>
      <c r="J9" s="57" t="s">
        <v>181</v>
      </c>
      <c r="K9" s="71" t="s">
        <v>12</v>
      </c>
      <c r="L9" s="71" t="s">
        <v>12</v>
      </c>
      <c r="M9" s="49" t="s">
        <v>181</v>
      </c>
      <c r="N9" s="49" t="s">
        <v>181</v>
      </c>
      <c r="O9" s="71" t="s">
        <v>12</v>
      </c>
      <c r="P9" s="71" t="s">
        <v>12</v>
      </c>
      <c r="Q9" s="49" t="s">
        <v>181</v>
      </c>
      <c r="R9" s="49" t="s">
        <v>181</v>
      </c>
      <c r="S9" s="451">
        <v>3.9185403539999997E-2</v>
      </c>
      <c r="T9" s="71">
        <v>2.1123589889999999E-2</v>
      </c>
      <c r="U9" s="49">
        <v>3.015449672E-2</v>
      </c>
      <c r="V9" s="49">
        <v>1.277163091E-2</v>
      </c>
      <c r="W9" s="71" t="s">
        <v>12</v>
      </c>
      <c r="X9" s="71" t="s">
        <v>12</v>
      </c>
      <c r="Y9" s="49" t="s">
        <v>181</v>
      </c>
      <c r="Z9" s="57" t="s">
        <v>181</v>
      </c>
      <c r="AA9" s="71" t="s">
        <v>12</v>
      </c>
      <c r="AB9" s="71" t="s">
        <v>12</v>
      </c>
      <c r="AC9" s="49" t="s">
        <v>181</v>
      </c>
      <c r="AD9" s="49" t="s">
        <v>181</v>
      </c>
      <c r="AE9" s="71" t="s">
        <v>12</v>
      </c>
      <c r="AF9" s="71" t="s">
        <v>12</v>
      </c>
      <c r="AG9" s="49" t="s">
        <v>181</v>
      </c>
      <c r="AH9" s="49" t="s">
        <v>181</v>
      </c>
      <c r="AI9" s="451">
        <v>4.1841171859999998E-2</v>
      </c>
      <c r="AJ9" s="71">
        <v>0.1028784984</v>
      </c>
      <c r="AK9" s="49">
        <v>7.2359835129999994E-2</v>
      </c>
      <c r="AL9" s="49">
        <v>4.3159907499999997E-2</v>
      </c>
      <c r="AM9" s="71">
        <v>3.3926588110000003E-2</v>
      </c>
      <c r="AN9" s="71">
        <v>3.195264607E-2</v>
      </c>
      <c r="AO9" s="49">
        <v>3.2939617089999998E-2</v>
      </c>
      <c r="AP9" s="57">
        <v>1.3957878019999999E-3</v>
      </c>
      <c r="AQ9" s="71">
        <v>4.9245710679999999E-2</v>
      </c>
      <c r="AR9" s="71">
        <v>3.9371851120000002E-2</v>
      </c>
      <c r="AS9" s="49">
        <v>4.4308780899999997E-2</v>
      </c>
      <c r="AT9" s="49">
        <v>6.9818730509999998E-3</v>
      </c>
      <c r="AU9" s="71">
        <v>0.1151420318</v>
      </c>
      <c r="AV9" s="71">
        <v>7.4421870609999996E-2</v>
      </c>
      <c r="AW9" s="49">
        <v>9.4781951210000007E-2</v>
      </c>
      <c r="AX9" s="49">
        <v>2.8793502110000001E-2</v>
      </c>
      <c r="AY9" s="451">
        <v>2.9050200080000001E-2</v>
      </c>
      <c r="AZ9" s="71">
        <v>2.7076969820000001E-2</v>
      </c>
      <c r="BA9" s="49">
        <v>2.8063584950000001E-2</v>
      </c>
      <c r="BB9" s="49">
        <v>1.3952844980000001E-3</v>
      </c>
      <c r="BC9" s="71">
        <v>3.5863278669999998E-2</v>
      </c>
      <c r="BD9" s="71">
        <v>3.0891891439999999E-2</v>
      </c>
      <c r="BE9" s="49">
        <v>3.3377585059999999E-2</v>
      </c>
      <c r="BF9" s="57">
        <v>3.5153016219999999E-3</v>
      </c>
      <c r="BG9" s="71">
        <v>5.3896604229999999E-2</v>
      </c>
      <c r="BH9" s="71">
        <v>4.4731771349999998E-2</v>
      </c>
      <c r="BI9" s="49">
        <v>4.9314187789999998E-2</v>
      </c>
      <c r="BJ9" s="49">
        <v>6.4805154779999999E-3</v>
      </c>
      <c r="BK9" s="71">
        <v>3.5408021480000003E-2</v>
      </c>
      <c r="BL9" s="71">
        <v>3.6429166190000001E-2</v>
      </c>
      <c r="BM9" s="49">
        <v>3.5918593839999999E-2</v>
      </c>
      <c r="BN9" s="49">
        <v>7.2205834900000005E-4</v>
      </c>
      <c r="BO9" s="451" t="s">
        <v>12</v>
      </c>
      <c r="BP9" s="452" t="s">
        <v>12</v>
      </c>
      <c r="BQ9" s="16">
        <v>1.62261158E-2</v>
      </c>
      <c r="BR9" s="16">
        <v>9.1783011540000001E-2</v>
      </c>
      <c r="BS9">
        <v>2.1339818869999999E-2</v>
      </c>
      <c r="BT9" s="241">
        <v>1.648814493E-2</v>
      </c>
    </row>
    <row r="10" spans="1:72" ht="15.75" customHeight="1" x14ac:dyDescent="0.2">
      <c r="A10" s="36" t="s">
        <v>113</v>
      </c>
      <c r="B10" s="29">
        <v>2.9999999999999997E-4</v>
      </c>
      <c r="C10" s="451">
        <v>2.4432552430000001E-2</v>
      </c>
      <c r="D10" s="71">
        <v>2.481267891E-2</v>
      </c>
      <c r="E10" s="49">
        <v>2.462261567E-2</v>
      </c>
      <c r="F10" s="49">
        <v>2.687900117E-4</v>
      </c>
      <c r="G10" s="71">
        <v>2.4354402939999999E-2</v>
      </c>
      <c r="H10" s="71">
        <v>2.420402374E-2</v>
      </c>
      <c r="I10" s="49">
        <v>2.4279213340000001E-2</v>
      </c>
      <c r="J10" s="57">
        <v>1.063341521E-4</v>
      </c>
      <c r="K10" s="71">
        <v>2.4700470459999999E-2</v>
      </c>
      <c r="L10" s="71">
        <v>2.6408189289999998E-2</v>
      </c>
      <c r="M10" s="49">
        <v>2.5554329880000001E-2</v>
      </c>
      <c r="N10" s="49">
        <v>1.207539565E-3</v>
      </c>
      <c r="O10" s="71">
        <v>2.6105402069999999E-2</v>
      </c>
      <c r="P10" s="71">
        <v>2.5277112460000001E-2</v>
      </c>
      <c r="Q10" s="49">
        <v>2.569125727E-2</v>
      </c>
      <c r="R10" s="49">
        <v>5.8568919999999998E-4</v>
      </c>
      <c r="S10" s="451">
        <v>2.477438996E-2</v>
      </c>
      <c r="T10" s="71">
        <v>2.4066327530000001E-2</v>
      </c>
      <c r="U10" s="49">
        <v>2.4420358749999999E-2</v>
      </c>
      <c r="V10" s="49">
        <v>5.006757458E-4</v>
      </c>
      <c r="W10" s="71">
        <v>2.5704380030000001E-2</v>
      </c>
      <c r="X10" s="71">
        <v>2.4542285769999998E-2</v>
      </c>
      <c r="Y10" s="49">
        <v>2.51233329E-2</v>
      </c>
      <c r="Z10" s="57">
        <v>8.217247316E-4</v>
      </c>
      <c r="AA10" s="71">
        <v>2.1913804410000001E-2</v>
      </c>
      <c r="AB10" s="71">
        <v>2.1573381419999999E-2</v>
      </c>
      <c r="AC10" s="49">
        <v>2.1743592919999999E-2</v>
      </c>
      <c r="AD10" s="49">
        <v>2.4071540470000001E-4</v>
      </c>
      <c r="AE10" s="71">
        <v>2.3328778210000001E-2</v>
      </c>
      <c r="AF10" s="71">
        <v>2.287719744E-2</v>
      </c>
      <c r="AG10" s="49">
        <v>2.3102987830000001E-2</v>
      </c>
      <c r="AH10" s="49">
        <v>3.193158247E-4</v>
      </c>
      <c r="AI10" s="451">
        <v>1.3083022800000001E-3</v>
      </c>
      <c r="AJ10" s="71">
        <v>1.324970472E-3</v>
      </c>
      <c r="AK10" s="49">
        <v>1.316636376E-3</v>
      </c>
      <c r="AL10" s="49">
        <v>1.1786191589999999E-5</v>
      </c>
      <c r="AM10" s="71">
        <v>2.3895416690000002E-3</v>
      </c>
      <c r="AN10" s="71">
        <v>1.9918257789999999E-3</v>
      </c>
      <c r="AO10" s="49">
        <v>2.1906837239999998E-3</v>
      </c>
      <c r="AP10" s="57">
        <v>2.8122760280000002E-4</v>
      </c>
      <c r="AQ10" s="71">
        <v>2.1504613959999998E-2</v>
      </c>
      <c r="AR10" s="71">
        <v>2.0925204209999999E-2</v>
      </c>
      <c r="AS10" s="49">
        <v>2.1214909090000001E-2</v>
      </c>
      <c r="AT10" s="49">
        <v>4.0970456330000001E-4</v>
      </c>
      <c r="AU10" s="71">
        <v>2.1204082820000001E-2</v>
      </c>
      <c r="AV10" s="71">
        <v>2.0795787199999999E-2</v>
      </c>
      <c r="AW10" s="49">
        <v>2.0999935010000002E-2</v>
      </c>
      <c r="AX10" s="49">
        <v>2.887086016E-4</v>
      </c>
      <c r="AY10" s="451">
        <v>2.2098968940000002E-2</v>
      </c>
      <c r="AZ10" s="71">
        <v>2.1288790339999999E-2</v>
      </c>
      <c r="BA10" s="49">
        <v>2.169387964E-2</v>
      </c>
      <c r="BB10" s="49">
        <v>5.7288278199999995E-4</v>
      </c>
      <c r="BC10" s="71">
        <v>2.3297948150000001E-2</v>
      </c>
      <c r="BD10" s="71">
        <v>2.195168133E-2</v>
      </c>
      <c r="BE10" s="49">
        <v>2.2624814739999999E-2</v>
      </c>
      <c r="BF10" s="57">
        <v>9.5195439769999997E-4</v>
      </c>
      <c r="BG10" s="71">
        <v>2.3814023439999998E-2</v>
      </c>
      <c r="BH10" s="71">
        <v>2.5529965280000001E-2</v>
      </c>
      <c r="BI10" s="49">
        <v>2.4671994360000001E-2</v>
      </c>
      <c r="BJ10" s="49">
        <v>1.213354111E-3</v>
      </c>
      <c r="BK10" s="71">
        <v>2.6065478249999999E-2</v>
      </c>
      <c r="BL10" s="71">
        <v>2.5268732610000001E-2</v>
      </c>
      <c r="BM10" s="49">
        <v>2.566710543E-2</v>
      </c>
      <c r="BN10" s="49">
        <v>5.6338424490000002E-4</v>
      </c>
      <c r="BO10" s="451" t="s">
        <v>12</v>
      </c>
      <c r="BP10" s="452" t="s">
        <v>12</v>
      </c>
      <c r="BQ10" s="16">
        <v>2.3800044629999999E-2</v>
      </c>
      <c r="BR10" s="16" t="s">
        <v>12</v>
      </c>
      <c r="BS10">
        <v>1.583230897E-2</v>
      </c>
      <c r="BT10" s="241">
        <v>1.6237140470000001E-2</v>
      </c>
    </row>
    <row r="11" spans="1:72" ht="15.75" customHeight="1" x14ac:dyDescent="0.2">
      <c r="A11" s="36" t="s">
        <v>114</v>
      </c>
      <c r="B11" s="29">
        <v>2.0000000000000001E-4</v>
      </c>
      <c r="C11" s="451" t="s">
        <v>12</v>
      </c>
      <c r="D11" s="71" t="s">
        <v>12</v>
      </c>
      <c r="E11" s="49" t="s">
        <v>181</v>
      </c>
      <c r="F11" s="49" t="s">
        <v>181</v>
      </c>
      <c r="G11" s="71" t="s">
        <v>12</v>
      </c>
      <c r="H11" s="71" t="s">
        <v>12</v>
      </c>
      <c r="I11" s="49" t="s">
        <v>181</v>
      </c>
      <c r="J11" s="57" t="s">
        <v>181</v>
      </c>
      <c r="K11" s="71" t="s">
        <v>12</v>
      </c>
      <c r="L11" s="71" t="s">
        <v>12</v>
      </c>
      <c r="M11" s="49" t="s">
        <v>181</v>
      </c>
      <c r="N11" s="49" t="s">
        <v>181</v>
      </c>
      <c r="O11" s="71" t="s">
        <v>12</v>
      </c>
      <c r="P11" s="71" t="s">
        <v>12</v>
      </c>
      <c r="Q11" s="49" t="s">
        <v>181</v>
      </c>
      <c r="R11" s="49" t="s">
        <v>181</v>
      </c>
      <c r="S11" s="451" t="s">
        <v>12</v>
      </c>
      <c r="T11" s="71" t="s">
        <v>12</v>
      </c>
      <c r="U11" s="49" t="s">
        <v>181</v>
      </c>
      <c r="V11" s="49" t="s">
        <v>181</v>
      </c>
      <c r="W11" s="71" t="s">
        <v>12</v>
      </c>
      <c r="X11" s="71" t="s">
        <v>12</v>
      </c>
      <c r="Y11" s="49" t="s">
        <v>181</v>
      </c>
      <c r="Z11" s="57" t="s">
        <v>181</v>
      </c>
      <c r="AA11" s="71" t="s">
        <v>12</v>
      </c>
      <c r="AB11" s="71" t="s">
        <v>12</v>
      </c>
      <c r="AC11" s="49" t="s">
        <v>181</v>
      </c>
      <c r="AD11" s="49" t="s">
        <v>181</v>
      </c>
      <c r="AE11" s="71" t="s">
        <v>12</v>
      </c>
      <c r="AF11" s="71" t="s">
        <v>12</v>
      </c>
      <c r="AG11" s="49" t="s">
        <v>181</v>
      </c>
      <c r="AH11" s="49" t="s">
        <v>181</v>
      </c>
      <c r="AI11" s="451" t="s">
        <v>12</v>
      </c>
      <c r="AJ11" s="71" t="s">
        <v>12</v>
      </c>
      <c r="AK11" s="49" t="s">
        <v>181</v>
      </c>
      <c r="AL11" s="49" t="s">
        <v>181</v>
      </c>
      <c r="AM11" s="71" t="s">
        <v>12</v>
      </c>
      <c r="AN11" s="71" t="s">
        <v>12</v>
      </c>
      <c r="AO11" s="49" t="s">
        <v>181</v>
      </c>
      <c r="AP11" s="57" t="s">
        <v>181</v>
      </c>
      <c r="AQ11" s="71" t="s">
        <v>12</v>
      </c>
      <c r="AR11" s="71" t="s">
        <v>12</v>
      </c>
      <c r="AS11" s="49" t="s">
        <v>181</v>
      </c>
      <c r="AT11" s="49" t="s">
        <v>181</v>
      </c>
      <c r="AU11" s="71" t="s">
        <v>12</v>
      </c>
      <c r="AV11" s="71" t="s">
        <v>12</v>
      </c>
      <c r="AW11" s="49" t="s">
        <v>181</v>
      </c>
      <c r="AX11" s="49" t="s">
        <v>181</v>
      </c>
      <c r="AY11" s="451" t="s">
        <v>12</v>
      </c>
      <c r="AZ11" s="71" t="s">
        <v>12</v>
      </c>
      <c r="BA11" s="49" t="s">
        <v>181</v>
      </c>
      <c r="BB11" s="49" t="s">
        <v>181</v>
      </c>
      <c r="BC11" s="71" t="s">
        <v>12</v>
      </c>
      <c r="BD11" s="71" t="s">
        <v>12</v>
      </c>
      <c r="BE11" s="49" t="s">
        <v>181</v>
      </c>
      <c r="BF11" s="57" t="s">
        <v>181</v>
      </c>
      <c r="BG11" s="71" t="s">
        <v>12</v>
      </c>
      <c r="BH11" s="71" t="s">
        <v>12</v>
      </c>
      <c r="BI11" s="49" t="s">
        <v>181</v>
      </c>
      <c r="BJ11" s="49" t="s">
        <v>181</v>
      </c>
      <c r="BK11" s="71" t="s">
        <v>12</v>
      </c>
      <c r="BL11" s="71" t="s">
        <v>12</v>
      </c>
      <c r="BM11" s="49" t="s">
        <v>181</v>
      </c>
      <c r="BN11" s="49" t="s">
        <v>181</v>
      </c>
      <c r="BO11" s="451" t="s">
        <v>12</v>
      </c>
      <c r="BP11" s="452" t="s">
        <v>12</v>
      </c>
      <c r="BQ11" s="16" t="s">
        <v>12</v>
      </c>
      <c r="BR11" s="16">
        <v>1.0460025669999999E-2</v>
      </c>
      <c r="BS11" t="s">
        <v>12</v>
      </c>
      <c r="BT11" s="241" t="s">
        <v>12</v>
      </c>
    </row>
    <row r="12" spans="1:72" ht="15.75" customHeight="1" x14ac:dyDescent="0.2">
      <c r="A12" s="36" t="s">
        <v>115</v>
      </c>
      <c r="B12" s="29">
        <v>2.5399999999999999E-2</v>
      </c>
      <c r="C12" s="451">
        <v>7.5066720010000001</v>
      </c>
      <c r="D12" s="71">
        <v>7.6875396509999998</v>
      </c>
      <c r="E12" s="49">
        <v>7.597105826</v>
      </c>
      <c r="F12" s="49">
        <v>0.12789274179999999</v>
      </c>
      <c r="G12" s="71">
        <v>7.5088023269999997</v>
      </c>
      <c r="H12" s="71">
        <v>7.5087960960000002</v>
      </c>
      <c r="I12" s="49">
        <v>7.5087992119999996</v>
      </c>
      <c r="J12" s="57">
        <v>4.4059823529999997E-6</v>
      </c>
      <c r="K12" s="71">
        <v>11.00707929</v>
      </c>
      <c r="L12" s="71">
        <v>11.09380715</v>
      </c>
      <c r="M12" s="49">
        <v>11.05044322</v>
      </c>
      <c r="N12" s="49">
        <v>6.1325857919999997E-2</v>
      </c>
      <c r="O12" s="71">
        <v>11.330313350000001</v>
      </c>
      <c r="P12" s="71">
        <v>10.81322475</v>
      </c>
      <c r="Q12" s="49">
        <v>11.07176905</v>
      </c>
      <c r="R12" s="49">
        <v>0.36563685550000002</v>
      </c>
      <c r="S12" s="451">
        <v>12.08071513</v>
      </c>
      <c r="T12" s="71">
        <v>12.389690659999999</v>
      </c>
      <c r="U12" s="49">
        <v>12.235202900000001</v>
      </c>
      <c r="V12" s="49">
        <v>0.21847869249999999</v>
      </c>
      <c r="W12" s="71">
        <v>12.43949465</v>
      </c>
      <c r="X12" s="71">
        <v>12.161962559999999</v>
      </c>
      <c r="Y12" s="49">
        <v>12.30072861</v>
      </c>
      <c r="Z12" s="57">
        <v>0.1962448228</v>
      </c>
      <c r="AA12" s="71">
        <v>17.74830618</v>
      </c>
      <c r="AB12" s="71">
        <v>17.740711820000001</v>
      </c>
      <c r="AC12" s="49">
        <v>17.744509000000001</v>
      </c>
      <c r="AD12" s="49">
        <v>5.3700234550000002E-3</v>
      </c>
      <c r="AE12" s="71">
        <v>17.989523439999999</v>
      </c>
      <c r="AF12" s="71">
        <v>18.084133479999998</v>
      </c>
      <c r="AG12" s="49">
        <v>18.036828459999999</v>
      </c>
      <c r="AH12" s="49">
        <v>6.6899400849999999E-2</v>
      </c>
      <c r="AI12" s="451">
        <v>321.46225720000001</v>
      </c>
      <c r="AJ12" s="71">
        <v>333.24444510000001</v>
      </c>
      <c r="AK12" s="49">
        <v>327.35335120000002</v>
      </c>
      <c r="AL12" s="49">
        <v>8.3312649610000005</v>
      </c>
      <c r="AM12" s="71">
        <v>318.94968080000001</v>
      </c>
      <c r="AN12" s="71">
        <v>335.49067789999998</v>
      </c>
      <c r="AO12" s="49">
        <v>327.22017940000001</v>
      </c>
      <c r="AP12" s="57">
        <v>11.696251220000001</v>
      </c>
      <c r="AQ12" s="71">
        <v>81.109701209999997</v>
      </c>
      <c r="AR12" s="71">
        <v>79.140079589999999</v>
      </c>
      <c r="AS12" s="49">
        <v>80.124890399999998</v>
      </c>
      <c r="AT12" s="49">
        <v>1.392732804</v>
      </c>
      <c r="AU12" s="71">
        <v>79.289149710000004</v>
      </c>
      <c r="AV12" s="71">
        <v>77.689865330000003</v>
      </c>
      <c r="AW12" s="49">
        <v>78.489507520000004</v>
      </c>
      <c r="AX12" s="49">
        <v>1.1308648299999999</v>
      </c>
      <c r="AY12" s="451">
        <v>63.13628714</v>
      </c>
      <c r="AZ12" s="71">
        <v>62.383489920000002</v>
      </c>
      <c r="BA12" s="49">
        <v>62.759888529999998</v>
      </c>
      <c r="BB12" s="49">
        <v>0.53230801910000003</v>
      </c>
      <c r="BC12" s="71">
        <v>64.259510860000006</v>
      </c>
      <c r="BD12" s="71">
        <v>62.667652400000001</v>
      </c>
      <c r="BE12" s="49">
        <v>63.46358163</v>
      </c>
      <c r="BF12" s="57">
        <v>1.1256139119999999</v>
      </c>
      <c r="BG12" s="71">
        <v>52.111678509999997</v>
      </c>
      <c r="BH12" s="71">
        <v>55.581600020000003</v>
      </c>
      <c r="BI12" s="49">
        <v>53.846639269999997</v>
      </c>
      <c r="BJ12" s="49">
        <v>2.4536050299999999</v>
      </c>
      <c r="BK12" s="71">
        <v>54.11974438</v>
      </c>
      <c r="BL12" s="71">
        <v>52.745919389999997</v>
      </c>
      <c r="BM12" s="49">
        <v>53.432831890000003</v>
      </c>
      <c r="BN12" s="49">
        <v>0.97144096660000001</v>
      </c>
      <c r="BO12" s="451" t="s">
        <v>12</v>
      </c>
      <c r="BP12" s="452" t="s">
        <v>12</v>
      </c>
      <c r="BQ12" s="16">
        <v>11.279722</v>
      </c>
      <c r="BR12" s="16">
        <v>214.1029168</v>
      </c>
      <c r="BS12">
        <v>31.535263369999999</v>
      </c>
      <c r="BT12" s="241">
        <v>31.84369581</v>
      </c>
    </row>
    <row r="13" spans="1:72" ht="15.75" customHeight="1" x14ac:dyDescent="0.2">
      <c r="A13" s="36" t="s">
        <v>116</v>
      </c>
      <c r="B13" s="29">
        <v>5.9999999999999995E-4</v>
      </c>
      <c r="C13" s="451" t="s">
        <v>12</v>
      </c>
      <c r="D13" s="71" t="s">
        <v>12</v>
      </c>
      <c r="E13" s="49" t="s">
        <v>181</v>
      </c>
      <c r="F13" s="49" t="s">
        <v>181</v>
      </c>
      <c r="G13" s="71" t="s">
        <v>12</v>
      </c>
      <c r="H13" s="71" t="s">
        <v>12</v>
      </c>
      <c r="I13" s="49" t="s">
        <v>181</v>
      </c>
      <c r="J13" s="57" t="s">
        <v>181</v>
      </c>
      <c r="K13" s="71" t="s">
        <v>12</v>
      </c>
      <c r="L13" s="71" t="s">
        <v>12</v>
      </c>
      <c r="M13" s="49" t="s">
        <v>181</v>
      </c>
      <c r="N13" s="49" t="s">
        <v>181</v>
      </c>
      <c r="O13" s="71" t="s">
        <v>12</v>
      </c>
      <c r="P13" s="71">
        <v>6.5648929700000002E-4</v>
      </c>
      <c r="Q13" s="49">
        <v>6.5648929700000002E-4</v>
      </c>
      <c r="R13" s="49" t="s">
        <v>181</v>
      </c>
      <c r="S13" s="451">
        <v>6.5366485819999998E-4</v>
      </c>
      <c r="T13" s="71">
        <v>6.1879456440000003E-4</v>
      </c>
      <c r="U13" s="49">
        <v>6.362297113E-4</v>
      </c>
      <c r="V13" s="49">
        <v>2.4657021209999998E-5</v>
      </c>
      <c r="W13" s="71" t="s">
        <v>12</v>
      </c>
      <c r="X13" s="71">
        <v>6.6577469280000004E-4</v>
      </c>
      <c r="Y13" s="49">
        <v>6.6577469280000004E-4</v>
      </c>
      <c r="Z13" s="57" t="s">
        <v>181</v>
      </c>
      <c r="AA13" s="71" t="s">
        <v>12</v>
      </c>
      <c r="AB13" s="71" t="s">
        <v>12</v>
      </c>
      <c r="AC13" s="49" t="s">
        <v>181</v>
      </c>
      <c r="AD13" s="49" t="s">
        <v>181</v>
      </c>
      <c r="AE13" s="71" t="s">
        <v>12</v>
      </c>
      <c r="AF13" s="71" t="s">
        <v>12</v>
      </c>
      <c r="AG13" s="49" t="s">
        <v>181</v>
      </c>
      <c r="AH13" s="49" t="s">
        <v>181</v>
      </c>
      <c r="AI13" s="451" t="s">
        <v>12</v>
      </c>
      <c r="AJ13" s="71" t="s">
        <v>12</v>
      </c>
      <c r="AK13" s="49" t="s">
        <v>181</v>
      </c>
      <c r="AL13" s="49" t="s">
        <v>181</v>
      </c>
      <c r="AM13" s="71" t="s">
        <v>12</v>
      </c>
      <c r="AN13" s="71" t="s">
        <v>12</v>
      </c>
      <c r="AO13" s="49" t="s">
        <v>181</v>
      </c>
      <c r="AP13" s="57" t="s">
        <v>181</v>
      </c>
      <c r="AQ13" s="71" t="s">
        <v>12</v>
      </c>
      <c r="AR13" s="71" t="s">
        <v>12</v>
      </c>
      <c r="AS13" s="49" t="s">
        <v>181</v>
      </c>
      <c r="AT13" s="49" t="s">
        <v>181</v>
      </c>
      <c r="AU13" s="71" t="s">
        <v>12</v>
      </c>
      <c r="AV13" s="71" t="s">
        <v>12</v>
      </c>
      <c r="AW13" s="49" t="s">
        <v>181</v>
      </c>
      <c r="AX13" s="49" t="s">
        <v>181</v>
      </c>
      <c r="AY13" s="451" t="s">
        <v>12</v>
      </c>
      <c r="AZ13" s="71" t="s">
        <v>12</v>
      </c>
      <c r="BA13" s="49" t="s">
        <v>181</v>
      </c>
      <c r="BB13" s="49" t="s">
        <v>181</v>
      </c>
      <c r="BC13" s="71" t="s">
        <v>12</v>
      </c>
      <c r="BD13" s="71" t="s">
        <v>12</v>
      </c>
      <c r="BE13" s="49" t="s">
        <v>181</v>
      </c>
      <c r="BF13" s="57" t="s">
        <v>181</v>
      </c>
      <c r="BG13" s="71" t="s">
        <v>12</v>
      </c>
      <c r="BH13" s="71" t="s">
        <v>12</v>
      </c>
      <c r="BI13" s="49" t="s">
        <v>181</v>
      </c>
      <c r="BJ13" s="49" t="s">
        <v>181</v>
      </c>
      <c r="BK13" s="71" t="s">
        <v>12</v>
      </c>
      <c r="BL13" s="71" t="s">
        <v>12</v>
      </c>
      <c r="BM13" s="49" t="s">
        <v>181</v>
      </c>
      <c r="BN13" s="49" t="s">
        <v>181</v>
      </c>
      <c r="BO13" s="451" t="s">
        <v>12</v>
      </c>
      <c r="BP13" s="452" t="s">
        <v>12</v>
      </c>
      <c r="BQ13" s="16" t="s">
        <v>12</v>
      </c>
      <c r="BR13" s="16">
        <v>0.26238377369999999</v>
      </c>
      <c r="BS13" t="s">
        <v>12</v>
      </c>
      <c r="BT13" s="241" t="s">
        <v>12</v>
      </c>
    </row>
    <row r="14" spans="1:72" ht="15.75" customHeight="1" x14ac:dyDescent="0.2">
      <c r="A14" s="36" t="s">
        <v>119</v>
      </c>
      <c r="B14" s="29">
        <v>5.7000000000000002E-3</v>
      </c>
      <c r="C14" s="451" t="s">
        <v>12</v>
      </c>
      <c r="D14" s="71" t="s">
        <v>12</v>
      </c>
      <c r="E14" s="49" t="s">
        <v>181</v>
      </c>
      <c r="F14" s="49" t="s">
        <v>181</v>
      </c>
      <c r="G14" s="71" t="s">
        <v>12</v>
      </c>
      <c r="H14" s="71" t="s">
        <v>12</v>
      </c>
      <c r="I14" s="49" t="s">
        <v>181</v>
      </c>
      <c r="J14" s="57" t="s">
        <v>181</v>
      </c>
      <c r="K14" s="71" t="s">
        <v>12</v>
      </c>
      <c r="L14" s="71" t="s">
        <v>12</v>
      </c>
      <c r="M14" s="49" t="s">
        <v>181</v>
      </c>
      <c r="N14" s="49" t="s">
        <v>181</v>
      </c>
      <c r="O14" s="71">
        <v>6.2748417569999998E-3</v>
      </c>
      <c r="P14" s="71">
        <v>6.0296200420000001E-3</v>
      </c>
      <c r="Q14" s="49">
        <v>6.1522308999999997E-3</v>
      </c>
      <c r="R14" s="49">
        <v>1.7339793759999999E-4</v>
      </c>
      <c r="S14" s="451">
        <v>7.77649186E-3</v>
      </c>
      <c r="T14" s="71">
        <v>7.9323093470000001E-3</v>
      </c>
      <c r="U14" s="49">
        <v>7.8544006040000003E-3</v>
      </c>
      <c r="V14" s="49">
        <v>1.101796017E-4</v>
      </c>
      <c r="W14" s="71">
        <v>8.9719085480000002E-3</v>
      </c>
      <c r="X14" s="71">
        <v>8.7307936709999992E-3</v>
      </c>
      <c r="Y14" s="49">
        <v>8.8513511100000008E-3</v>
      </c>
      <c r="Z14" s="57">
        <v>1.704939646E-4</v>
      </c>
      <c r="AA14" s="71">
        <v>2.1148668119999998E-2</v>
      </c>
      <c r="AB14" s="71">
        <v>2.0785693899999999E-2</v>
      </c>
      <c r="AC14" s="49">
        <v>2.0967181009999999E-2</v>
      </c>
      <c r="AD14" s="49">
        <v>2.566615324E-4</v>
      </c>
      <c r="AE14" s="71">
        <v>2.653401406E-2</v>
      </c>
      <c r="AF14" s="71">
        <v>2.5476240949999999E-2</v>
      </c>
      <c r="AG14" s="49">
        <v>2.600512751E-2</v>
      </c>
      <c r="AH14" s="49">
        <v>7.4795853899999997E-4</v>
      </c>
      <c r="AI14" s="451" t="s">
        <v>12</v>
      </c>
      <c r="AJ14" s="71" t="s">
        <v>12</v>
      </c>
      <c r="AK14" s="49" t="s">
        <v>181</v>
      </c>
      <c r="AL14" s="49" t="s">
        <v>181</v>
      </c>
      <c r="AM14" s="71" t="s">
        <v>12</v>
      </c>
      <c r="AN14" s="71" t="s">
        <v>12</v>
      </c>
      <c r="AO14" s="49" t="s">
        <v>181</v>
      </c>
      <c r="AP14" s="57" t="s">
        <v>181</v>
      </c>
      <c r="AQ14" s="71">
        <v>1.6779675000000001E-2</v>
      </c>
      <c r="AR14" s="71">
        <v>1.5397711789999999E-2</v>
      </c>
      <c r="AS14" s="49">
        <v>1.60886934E-2</v>
      </c>
      <c r="AT14" s="49">
        <v>9.7719555709999996E-4</v>
      </c>
      <c r="AU14" s="71">
        <v>2.2370918739999999E-2</v>
      </c>
      <c r="AV14" s="71">
        <v>2.2225233810000002E-2</v>
      </c>
      <c r="AW14" s="49">
        <v>2.2298076279999999E-2</v>
      </c>
      <c r="AX14" s="49">
        <v>1.030148019E-4</v>
      </c>
      <c r="AY14" s="451">
        <v>5.7314081899999996E-3</v>
      </c>
      <c r="AZ14" s="71" t="s">
        <v>12</v>
      </c>
      <c r="BA14" s="49">
        <v>5.7314081899999996E-3</v>
      </c>
      <c r="BB14" s="49" t="s">
        <v>181</v>
      </c>
      <c r="BC14" s="71">
        <v>9.632196636E-3</v>
      </c>
      <c r="BD14" s="71">
        <v>9.3038230550000003E-3</v>
      </c>
      <c r="BE14" s="49">
        <v>9.4680098460000004E-3</v>
      </c>
      <c r="BF14" s="57">
        <v>2.3219518589999999E-4</v>
      </c>
      <c r="BG14" s="71" t="s">
        <v>12</v>
      </c>
      <c r="BH14" s="71" t="s">
        <v>12</v>
      </c>
      <c r="BI14" s="49" t="s">
        <v>181</v>
      </c>
      <c r="BJ14" s="49" t="s">
        <v>181</v>
      </c>
      <c r="BK14" s="71">
        <v>6.3185225620000004E-3</v>
      </c>
      <c r="BL14" s="71">
        <v>5.9600024830000001E-3</v>
      </c>
      <c r="BM14" s="49">
        <v>6.1392625229999996E-3</v>
      </c>
      <c r="BN14" s="49">
        <v>2.5351197910000002E-4</v>
      </c>
      <c r="BO14" s="451" t="s">
        <v>12</v>
      </c>
      <c r="BP14" s="452" t="s">
        <v>12</v>
      </c>
      <c r="BQ14" s="16" t="s">
        <v>12</v>
      </c>
      <c r="BR14" s="16">
        <v>6.6666880329999998</v>
      </c>
      <c r="BS14">
        <v>1.678265067E-2</v>
      </c>
      <c r="BT14" s="241">
        <v>1.505153375E-2</v>
      </c>
    </row>
    <row r="15" spans="1:72" ht="15.75" customHeight="1" x14ac:dyDescent="0.2">
      <c r="A15" s="36" t="s">
        <v>118</v>
      </c>
      <c r="B15" s="29">
        <v>6.9999999999999999E-4</v>
      </c>
      <c r="C15" s="451" t="s">
        <v>12</v>
      </c>
      <c r="D15" s="71" t="s">
        <v>12</v>
      </c>
      <c r="E15" s="49" t="s">
        <v>181</v>
      </c>
      <c r="F15" s="49" t="s">
        <v>181</v>
      </c>
      <c r="G15" s="71" t="s">
        <v>12</v>
      </c>
      <c r="H15" s="71" t="s">
        <v>12</v>
      </c>
      <c r="I15" s="49" t="s">
        <v>181</v>
      </c>
      <c r="J15" s="57" t="s">
        <v>181</v>
      </c>
      <c r="K15" s="71" t="s">
        <v>12</v>
      </c>
      <c r="L15" s="71" t="s">
        <v>12</v>
      </c>
      <c r="M15" s="49" t="s">
        <v>181</v>
      </c>
      <c r="N15" s="49" t="s">
        <v>181</v>
      </c>
      <c r="O15" s="71" t="s">
        <v>12</v>
      </c>
      <c r="P15" s="71" t="s">
        <v>12</v>
      </c>
      <c r="Q15" s="49" t="s">
        <v>181</v>
      </c>
      <c r="R15" s="49" t="s">
        <v>181</v>
      </c>
      <c r="S15" s="451" t="s">
        <v>12</v>
      </c>
      <c r="T15" s="71" t="s">
        <v>12</v>
      </c>
      <c r="U15" s="49" t="s">
        <v>181</v>
      </c>
      <c r="V15" s="49" t="s">
        <v>181</v>
      </c>
      <c r="W15" s="71" t="s">
        <v>12</v>
      </c>
      <c r="X15" s="71" t="s">
        <v>12</v>
      </c>
      <c r="Y15" s="49" t="s">
        <v>181</v>
      </c>
      <c r="Z15" s="57" t="s">
        <v>181</v>
      </c>
      <c r="AA15" s="71" t="s">
        <v>12</v>
      </c>
      <c r="AB15" s="71" t="s">
        <v>12</v>
      </c>
      <c r="AC15" s="49" t="s">
        <v>181</v>
      </c>
      <c r="AD15" s="49" t="s">
        <v>181</v>
      </c>
      <c r="AE15" s="71" t="s">
        <v>12</v>
      </c>
      <c r="AF15" s="71" t="s">
        <v>12</v>
      </c>
      <c r="AG15" s="49" t="s">
        <v>181</v>
      </c>
      <c r="AH15" s="49" t="s">
        <v>181</v>
      </c>
      <c r="AI15" s="451" t="s">
        <v>12</v>
      </c>
      <c r="AJ15" s="71" t="s">
        <v>12</v>
      </c>
      <c r="AK15" s="49" t="s">
        <v>181</v>
      </c>
      <c r="AL15" s="49" t="s">
        <v>181</v>
      </c>
      <c r="AM15" s="71" t="s">
        <v>12</v>
      </c>
      <c r="AN15" s="71" t="s">
        <v>12</v>
      </c>
      <c r="AO15" s="49" t="s">
        <v>181</v>
      </c>
      <c r="AP15" s="57" t="s">
        <v>181</v>
      </c>
      <c r="AQ15" s="71" t="s">
        <v>12</v>
      </c>
      <c r="AR15" s="71" t="s">
        <v>12</v>
      </c>
      <c r="AS15" s="49" t="s">
        <v>181</v>
      </c>
      <c r="AT15" s="49" t="s">
        <v>181</v>
      </c>
      <c r="AU15" s="71" t="s">
        <v>12</v>
      </c>
      <c r="AV15" s="71" t="s">
        <v>12</v>
      </c>
      <c r="AW15" s="49" t="s">
        <v>181</v>
      </c>
      <c r="AX15" s="49" t="s">
        <v>181</v>
      </c>
      <c r="AY15" s="451" t="s">
        <v>12</v>
      </c>
      <c r="AZ15" s="71" t="s">
        <v>12</v>
      </c>
      <c r="BA15" s="49" t="s">
        <v>181</v>
      </c>
      <c r="BB15" s="49" t="s">
        <v>181</v>
      </c>
      <c r="BC15" s="71" t="s">
        <v>12</v>
      </c>
      <c r="BD15" s="71" t="s">
        <v>12</v>
      </c>
      <c r="BE15" s="49" t="s">
        <v>181</v>
      </c>
      <c r="BF15" s="57" t="s">
        <v>181</v>
      </c>
      <c r="BG15" s="71" t="s">
        <v>12</v>
      </c>
      <c r="BH15" s="71" t="s">
        <v>12</v>
      </c>
      <c r="BI15" s="49" t="s">
        <v>181</v>
      </c>
      <c r="BJ15" s="49" t="s">
        <v>181</v>
      </c>
      <c r="BK15" s="71" t="s">
        <v>12</v>
      </c>
      <c r="BL15" s="71" t="s">
        <v>12</v>
      </c>
      <c r="BM15" s="49" t="s">
        <v>181</v>
      </c>
      <c r="BN15" s="49" t="s">
        <v>181</v>
      </c>
      <c r="BO15" s="451" t="s">
        <v>12</v>
      </c>
      <c r="BP15" s="452" t="s">
        <v>12</v>
      </c>
      <c r="BQ15" s="16" t="s">
        <v>12</v>
      </c>
      <c r="BR15" s="16">
        <v>7.0841016499999998E-3</v>
      </c>
      <c r="BS15" t="s">
        <v>12</v>
      </c>
      <c r="BT15" s="241" t="s">
        <v>12</v>
      </c>
    </row>
    <row r="16" spans="1:72" ht="15.75" customHeight="1" x14ac:dyDescent="0.2">
      <c r="A16" s="36" t="s">
        <v>120</v>
      </c>
      <c r="B16" s="29">
        <v>1.6000000000000001E-3</v>
      </c>
      <c r="C16" s="451">
        <v>1.5514174909999999E-2</v>
      </c>
      <c r="D16" s="71">
        <v>1.6634520400000002E-2</v>
      </c>
      <c r="E16" s="49">
        <v>1.6074347659999998E-2</v>
      </c>
      <c r="F16" s="49">
        <v>7.9220389329999995E-4</v>
      </c>
      <c r="G16" s="71">
        <v>4.8658984160000002E-2</v>
      </c>
      <c r="H16" s="71">
        <v>4.579425753E-2</v>
      </c>
      <c r="I16" s="49">
        <v>4.7226620849999998E-2</v>
      </c>
      <c r="J16" s="57">
        <v>2.0256676260000002E-3</v>
      </c>
      <c r="K16" s="71">
        <v>3.6940515209999997E-2</v>
      </c>
      <c r="L16" s="71">
        <v>3.9480716229999997E-2</v>
      </c>
      <c r="M16" s="49">
        <v>3.821061572E-2</v>
      </c>
      <c r="N16" s="49">
        <v>1.796193367E-3</v>
      </c>
      <c r="O16" s="71">
        <v>0.1504748917</v>
      </c>
      <c r="P16" s="71">
        <v>0.1507949831</v>
      </c>
      <c r="Q16" s="49">
        <v>0.1506349374</v>
      </c>
      <c r="R16" s="49">
        <v>2.263387995E-4</v>
      </c>
      <c r="S16" s="451">
        <v>0.13927638810000001</v>
      </c>
      <c r="T16" s="71">
        <v>0.1384561839</v>
      </c>
      <c r="U16" s="49">
        <v>0.13886628600000001</v>
      </c>
      <c r="V16" s="49">
        <v>5.7997195180000002E-4</v>
      </c>
      <c r="W16" s="71">
        <v>0.2531157309</v>
      </c>
      <c r="X16" s="71">
        <v>0.24318664819999999</v>
      </c>
      <c r="Y16" s="49">
        <v>0.24815118959999999</v>
      </c>
      <c r="Z16" s="57">
        <v>7.0209217080000001E-3</v>
      </c>
      <c r="AA16" s="71">
        <v>9.7458840579999997E-2</v>
      </c>
      <c r="AB16" s="71">
        <v>9.9660323130000006E-2</v>
      </c>
      <c r="AC16" s="49">
        <v>9.8559581859999995E-2</v>
      </c>
      <c r="AD16" s="49">
        <v>1.55668324E-3</v>
      </c>
      <c r="AE16" s="71">
        <v>0.1993910686</v>
      </c>
      <c r="AF16" s="71">
        <v>0.19201770500000001</v>
      </c>
      <c r="AG16" s="49">
        <v>0.19570438679999999</v>
      </c>
      <c r="AH16" s="49">
        <v>5.2137554019999997E-3</v>
      </c>
      <c r="AI16" s="451" t="s">
        <v>12</v>
      </c>
      <c r="AJ16" s="71" t="s">
        <v>12</v>
      </c>
      <c r="AK16" s="49" t="s">
        <v>181</v>
      </c>
      <c r="AL16" s="49" t="s">
        <v>181</v>
      </c>
      <c r="AM16" s="71">
        <v>0.19808888890000001</v>
      </c>
      <c r="AN16" s="71">
        <v>0.19797474749999999</v>
      </c>
      <c r="AO16" s="49">
        <v>0.19803181819999999</v>
      </c>
      <c r="AP16" s="57">
        <v>8.0710157949999994E-5</v>
      </c>
      <c r="AQ16" s="71">
        <v>3.0385268050000001E-2</v>
      </c>
      <c r="AR16" s="71">
        <v>2.964802373E-2</v>
      </c>
      <c r="AS16" s="49">
        <v>3.0016645889999999E-2</v>
      </c>
      <c r="AT16" s="49">
        <v>5.2131045809999997E-4</v>
      </c>
      <c r="AU16" s="71">
        <v>0.16214379949999999</v>
      </c>
      <c r="AV16" s="71">
        <v>0.16042170159999999</v>
      </c>
      <c r="AW16" s="49">
        <v>0.1612827506</v>
      </c>
      <c r="AX16" s="49">
        <v>1.217707103E-3</v>
      </c>
      <c r="AY16" s="451">
        <v>1.030264681E-2</v>
      </c>
      <c r="AZ16" s="71">
        <v>9.5205807479999995E-3</v>
      </c>
      <c r="BA16" s="49">
        <v>9.9116137789999996E-3</v>
      </c>
      <c r="BB16" s="49">
        <v>5.530042158E-4</v>
      </c>
      <c r="BC16" s="71">
        <v>0.1346083022</v>
      </c>
      <c r="BD16" s="71">
        <v>0.13727469919999999</v>
      </c>
      <c r="BE16" s="49">
        <v>0.1359415007</v>
      </c>
      <c r="BF16" s="57">
        <v>1.8854274E-3</v>
      </c>
      <c r="BG16" s="71">
        <v>8.5630456569999996E-3</v>
      </c>
      <c r="BH16" s="71">
        <v>9.2059476219999992E-3</v>
      </c>
      <c r="BI16" s="49">
        <v>8.8844966399999996E-3</v>
      </c>
      <c r="BJ16" s="49">
        <v>4.5460033910000002E-4</v>
      </c>
      <c r="BK16" s="71">
        <v>0.22546681739999999</v>
      </c>
      <c r="BL16" s="71">
        <v>0.21258381539999999</v>
      </c>
      <c r="BM16" s="49">
        <v>0.2190253164</v>
      </c>
      <c r="BN16" s="49">
        <v>9.1096580759999993E-3</v>
      </c>
      <c r="BO16" s="451" t="s">
        <v>12</v>
      </c>
      <c r="BP16" s="452" t="s">
        <v>12</v>
      </c>
      <c r="BQ16" s="16">
        <v>0.17089684220000001</v>
      </c>
      <c r="BR16" s="16">
        <v>29.454620550000001</v>
      </c>
      <c r="BS16">
        <v>0.22095903780000001</v>
      </c>
      <c r="BT16" s="241">
        <v>0.1886771045</v>
      </c>
    </row>
    <row r="17" spans="1:72" ht="15.75" customHeight="1" x14ac:dyDescent="0.2">
      <c r="A17" s="36" t="s">
        <v>121</v>
      </c>
      <c r="B17" s="29">
        <v>0.1081</v>
      </c>
      <c r="C17" s="451">
        <v>0.89714417580000005</v>
      </c>
      <c r="D17" s="71">
        <v>1.044601305</v>
      </c>
      <c r="E17" s="49">
        <v>0.97087274040000004</v>
      </c>
      <c r="F17" s="49">
        <v>0.10426793600000001</v>
      </c>
      <c r="G17" s="71">
        <v>1.0120071470000001</v>
      </c>
      <c r="H17" s="71">
        <v>0.86979962639999997</v>
      </c>
      <c r="I17" s="49">
        <v>0.94090338669999996</v>
      </c>
      <c r="J17" s="57">
        <v>0.10055590220000001</v>
      </c>
      <c r="K17" s="71">
        <v>1.2580288470000001</v>
      </c>
      <c r="L17" s="71">
        <v>1.305096434</v>
      </c>
      <c r="M17" s="49">
        <v>1.2815626410000001</v>
      </c>
      <c r="N17" s="49">
        <v>3.3281809939999997E-2</v>
      </c>
      <c r="O17" s="71">
        <v>1.248893775</v>
      </c>
      <c r="P17" s="71">
        <v>1.2658259460000001</v>
      </c>
      <c r="Q17" s="49">
        <v>1.2573598610000001</v>
      </c>
      <c r="R17" s="49">
        <v>1.197285293E-2</v>
      </c>
      <c r="S17" s="451">
        <v>1.4445110210000001</v>
      </c>
      <c r="T17" s="71">
        <v>1.427445241</v>
      </c>
      <c r="U17" s="49">
        <v>1.4359781309999999</v>
      </c>
      <c r="V17" s="49">
        <v>1.2067328760000001E-2</v>
      </c>
      <c r="W17" s="71">
        <v>1.3749986679999999</v>
      </c>
      <c r="X17" s="71">
        <v>1.2472446779999999</v>
      </c>
      <c r="Y17" s="49">
        <v>1.3111216729999999</v>
      </c>
      <c r="Z17" s="57">
        <v>9.0335712649999997E-2</v>
      </c>
      <c r="AA17" s="71">
        <v>1.8111902049999999</v>
      </c>
      <c r="AB17" s="71">
        <v>1.756127298</v>
      </c>
      <c r="AC17" s="49">
        <v>1.783658752</v>
      </c>
      <c r="AD17" s="49">
        <v>3.8935354929999999E-2</v>
      </c>
      <c r="AE17" s="71">
        <v>1.8054504840000001</v>
      </c>
      <c r="AF17" s="71">
        <v>1.76782763</v>
      </c>
      <c r="AG17" s="49">
        <v>1.7866390569999999</v>
      </c>
      <c r="AH17" s="49">
        <v>2.660337519E-2</v>
      </c>
      <c r="AI17" s="451">
        <v>6.5624949050000003</v>
      </c>
      <c r="AJ17" s="71">
        <v>6.6271748759999998</v>
      </c>
      <c r="AK17" s="49">
        <v>6.5948348909999996</v>
      </c>
      <c r="AL17" s="49">
        <v>4.5735646099999999E-2</v>
      </c>
      <c r="AM17" s="71">
        <v>6.6312220030000004</v>
      </c>
      <c r="AN17" s="71">
        <v>6.6168412139999999</v>
      </c>
      <c r="AO17" s="49">
        <v>6.6240316090000002</v>
      </c>
      <c r="AP17" s="57">
        <v>1.0168753419999999E-2</v>
      </c>
      <c r="AQ17" s="71">
        <v>2.5510700420000001</v>
      </c>
      <c r="AR17" s="71">
        <v>2.6430571380000001</v>
      </c>
      <c r="AS17" s="49">
        <v>2.5970635899999999</v>
      </c>
      <c r="AT17" s="49">
        <v>6.504469936E-2</v>
      </c>
      <c r="AU17" s="71">
        <v>2.6739152129999999</v>
      </c>
      <c r="AV17" s="71">
        <v>2.6457343</v>
      </c>
      <c r="AW17" s="49">
        <v>2.659824757</v>
      </c>
      <c r="AX17" s="49">
        <v>1.9926914680000001E-2</v>
      </c>
      <c r="AY17" s="451">
        <v>2.3529717489999999</v>
      </c>
      <c r="AZ17" s="71">
        <v>2.665919368</v>
      </c>
      <c r="BA17" s="49">
        <v>2.509445559</v>
      </c>
      <c r="BB17" s="49">
        <v>0.2212873836</v>
      </c>
      <c r="BC17" s="71">
        <v>3.1560276350000001</v>
      </c>
      <c r="BD17" s="71">
        <v>2.7159266949999998</v>
      </c>
      <c r="BE17" s="49">
        <v>2.9359771650000002</v>
      </c>
      <c r="BF17" s="57">
        <v>0.31119835909999999</v>
      </c>
      <c r="BG17" s="71">
        <v>3.5488973079999999</v>
      </c>
      <c r="BH17" s="71">
        <v>3.8471217719999999</v>
      </c>
      <c r="BI17" s="49">
        <v>3.6980095400000002</v>
      </c>
      <c r="BJ17" s="49">
        <v>0.21087654080000001</v>
      </c>
      <c r="BK17" s="71">
        <v>3.7086695440000002</v>
      </c>
      <c r="BL17" s="71">
        <v>3.6859061020000001</v>
      </c>
      <c r="BM17" s="49">
        <v>3.6972878229999999</v>
      </c>
      <c r="BN17" s="49">
        <v>1.6096184199999999E-2</v>
      </c>
      <c r="BO17" s="451" t="s">
        <v>12</v>
      </c>
      <c r="BP17" s="452" t="s">
        <v>12</v>
      </c>
      <c r="BQ17" s="16">
        <v>1.36486968</v>
      </c>
      <c r="BR17" s="16">
        <v>5.0978585949999999</v>
      </c>
      <c r="BS17">
        <v>2.0933742450000001</v>
      </c>
      <c r="BT17" s="241">
        <v>2.0443726959999999</v>
      </c>
    </row>
    <row r="18" spans="1:72" ht="15.75" customHeight="1" x14ac:dyDescent="0.2">
      <c r="A18" s="36" t="s">
        <v>122</v>
      </c>
      <c r="B18" s="29">
        <v>4.8999999999999998E-3</v>
      </c>
      <c r="C18" s="451">
        <v>7.355985822E-3</v>
      </c>
      <c r="D18" s="71" t="s">
        <v>12</v>
      </c>
      <c r="E18" s="49">
        <v>7.355985822E-3</v>
      </c>
      <c r="F18" s="49" t="s">
        <v>181</v>
      </c>
      <c r="G18" s="71">
        <v>5.2316717630000002E-3</v>
      </c>
      <c r="H18" s="71">
        <v>6.021323954E-3</v>
      </c>
      <c r="I18" s="49">
        <v>5.6264978589999999E-3</v>
      </c>
      <c r="J18" s="57">
        <v>5.5836841900000001E-4</v>
      </c>
      <c r="K18" s="71" t="s">
        <v>12</v>
      </c>
      <c r="L18" s="71" t="s">
        <v>12</v>
      </c>
      <c r="M18" s="49" t="s">
        <v>181</v>
      </c>
      <c r="N18" s="49" t="s">
        <v>181</v>
      </c>
      <c r="O18" s="71">
        <v>5.6069227590000003E-3</v>
      </c>
      <c r="P18" s="71">
        <v>5.1243741529999999E-3</v>
      </c>
      <c r="Q18" s="49">
        <v>5.3656484559999997E-3</v>
      </c>
      <c r="R18" s="49">
        <v>3.4121339159999997E-4</v>
      </c>
      <c r="S18" s="451">
        <v>9.6679529539999993E-3</v>
      </c>
      <c r="T18" s="71">
        <v>5.5954416889999999E-3</v>
      </c>
      <c r="U18" s="49">
        <v>7.6316973220000002E-3</v>
      </c>
      <c r="V18" s="49">
        <v>2.8797003320000002E-3</v>
      </c>
      <c r="W18" s="71" t="s">
        <v>12</v>
      </c>
      <c r="X18" s="71" t="s">
        <v>12</v>
      </c>
      <c r="Y18" s="49" t="s">
        <v>181</v>
      </c>
      <c r="Z18" s="57" t="s">
        <v>181</v>
      </c>
      <c r="AA18" s="71" t="s">
        <v>12</v>
      </c>
      <c r="AB18" s="71">
        <v>5.7702177630000002E-3</v>
      </c>
      <c r="AC18" s="49">
        <v>5.7702177630000002E-3</v>
      </c>
      <c r="AD18" s="49" t="s">
        <v>181</v>
      </c>
      <c r="AE18" s="71">
        <v>5.5376478479999998E-3</v>
      </c>
      <c r="AF18" s="71" t="s">
        <v>12</v>
      </c>
      <c r="AG18" s="49">
        <v>5.5376478479999998E-3</v>
      </c>
      <c r="AH18" s="49" t="s">
        <v>181</v>
      </c>
      <c r="AI18" s="451">
        <v>2.7517749859999999E-2</v>
      </c>
      <c r="AJ18" s="71">
        <v>2.7433046419999999E-2</v>
      </c>
      <c r="AK18" s="49">
        <v>2.7475398139999999E-2</v>
      </c>
      <c r="AL18" s="49">
        <v>5.9894376809999997E-5</v>
      </c>
      <c r="AM18" s="71">
        <v>2.943278719E-2</v>
      </c>
      <c r="AN18" s="71">
        <v>2.5555501670000001E-2</v>
      </c>
      <c r="AO18" s="49">
        <v>2.7494144429999999E-2</v>
      </c>
      <c r="AP18" s="57">
        <v>2.741654884E-3</v>
      </c>
      <c r="AQ18" s="71">
        <v>8.699239458E-3</v>
      </c>
      <c r="AR18" s="71">
        <v>1.039758595E-2</v>
      </c>
      <c r="AS18" s="49">
        <v>9.5484127039999998E-3</v>
      </c>
      <c r="AT18" s="49">
        <v>1.200912321E-3</v>
      </c>
      <c r="AU18" s="71">
        <v>1.438770009E-2</v>
      </c>
      <c r="AV18" s="71">
        <v>1.3236241209999999E-2</v>
      </c>
      <c r="AW18" s="49">
        <v>1.381197065E-2</v>
      </c>
      <c r="AX18" s="49">
        <v>8.1420438230000005E-4</v>
      </c>
      <c r="AY18" s="451">
        <v>6.961991947E-3</v>
      </c>
      <c r="AZ18" s="71">
        <v>5.2073144469999997E-3</v>
      </c>
      <c r="BA18" s="49">
        <v>6.0846531970000003E-3</v>
      </c>
      <c r="BB18" s="49">
        <v>1.2407443590000001E-3</v>
      </c>
      <c r="BC18" s="71">
        <v>5.9400364100000002E-3</v>
      </c>
      <c r="BD18" s="71">
        <v>1.2307727460000001E-2</v>
      </c>
      <c r="BE18" s="49">
        <v>9.1238819349999997E-3</v>
      </c>
      <c r="BF18" s="57">
        <v>4.502637522E-3</v>
      </c>
      <c r="BG18" s="71">
        <v>1.150898205E-2</v>
      </c>
      <c r="BH18" s="71">
        <v>7.4658870049999996E-3</v>
      </c>
      <c r="BI18" s="49">
        <v>9.4874345280000008E-3</v>
      </c>
      <c r="BJ18" s="49">
        <v>2.858899923E-3</v>
      </c>
      <c r="BK18" s="71">
        <v>7.1927781279999999E-3</v>
      </c>
      <c r="BL18" s="71" t="s">
        <v>12</v>
      </c>
      <c r="BM18" s="49">
        <v>7.1927781279999999E-3</v>
      </c>
      <c r="BN18" s="49" t="s">
        <v>181</v>
      </c>
      <c r="BO18" s="451" t="s">
        <v>12</v>
      </c>
      <c r="BP18" s="452" t="s">
        <v>12</v>
      </c>
      <c r="BQ18" s="16" t="s">
        <v>12</v>
      </c>
      <c r="BR18" s="16">
        <v>7.3858532769999999E-2</v>
      </c>
      <c r="BS18">
        <v>7.6756800809999999E-3</v>
      </c>
      <c r="BT18" s="241" t="s">
        <v>12</v>
      </c>
    </row>
    <row r="19" spans="1:72" ht="15.75" customHeight="1" x14ac:dyDescent="0.2">
      <c r="A19" s="36" t="s">
        <v>123</v>
      </c>
      <c r="B19" s="29">
        <v>4.4000000000000003E-3</v>
      </c>
      <c r="C19" s="451">
        <v>2.2202485890000001</v>
      </c>
      <c r="D19" s="71">
        <v>2.1884729410000001</v>
      </c>
      <c r="E19" s="49">
        <v>2.2043607650000001</v>
      </c>
      <c r="F19" s="49">
        <v>2.246877618E-2</v>
      </c>
      <c r="G19" s="71">
        <v>2.1949882469999999</v>
      </c>
      <c r="H19" s="71">
        <v>2.114313632</v>
      </c>
      <c r="I19" s="49">
        <v>2.1546509399999998</v>
      </c>
      <c r="J19" s="57">
        <v>5.7045567339999999E-2</v>
      </c>
      <c r="K19" s="71">
        <v>3.1746152419999998</v>
      </c>
      <c r="L19" s="71">
        <v>3.1521712919999998</v>
      </c>
      <c r="M19" s="49">
        <v>3.163393267</v>
      </c>
      <c r="N19" s="49">
        <v>1.5870269239999998E-2</v>
      </c>
      <c r="O19" s="71">
        <v>3.245927574</v>
      </c>
      <c r="P19" s="71">
        <v>3.2321480039999999</v>
      </c>
      <c r="Q19" s="49">
        <v>3.2390377890000002</v>
      </c>
      <c r="R19" s="49">
        <v>9.7436273890000001E-3</v>
      </c>
      <c r="S19" s="451">
        <v>3.5236203330000002</v>
      </c>
      <c r="T19" s="71">
        <v>3.5728626939999999</v>
      </c>
      <c r="U19" s="49">
        <v>3.5482415139999999</v>
      </c>
      <c r="V19" s="49">
        <v>3.4819607379999999E-2</v>
      </c>
      <c r="W19" s="71">
        <v>3.477291363</v>
      </c>
      <c r="X19" s="71">
        <v>3.4849977929999998</v>
      </c>
      <c r="Y19" s="49">
        <v>3.4811445779999999</v>
      </c>
      <c r="Z19" s="57">
        <v>5.449268912E-3</v>
      </c>
      <c r="AA19" s="71">
        <v>5.0734168369999999</v>
      </c>
      <c r="AB19" s="71">
        <v>5.1178252469999999</v>
      </c>
      <c r="AC19" s="49">
        <v>5.0956210420000003</v>
      </c>
      <c r="AD19" s="49">
        <v>3.140148785E-2</v>
      </c>
      <c r="AE19" s="71">
        <v>5.178890601</v>
      </c>
      <c r="AF19" s="71">
        <v>5.1223363900000001</v>
      </c>
      <c r="AG19" s="49">
        <v>5.1506134960000001</v>
      </c>
      <c r="AH19" s="49">
        <v>3.99898661E-2</v>
      </c>
      <c r="AI19" s="451">
        <v>59.152725500000003</v>
      </c>
      <c r="AJ19" s="71">
        <v>59.147151030000003</v>
      </c>
      <c r="AK19" s="49">
        <v>59.14993827</v>
      </c>
      <c r="AL19" s="49">
        <v>3.941745539E-3</v>
      </c>
      <c r="AM19" s="71">
        <v>60.517311460000002</v>
      </c>
      <c r="AN19" s="71">
        <v>59.709302129999998</v>
      </c>
      <c r="AO19" s="49">
        <v>60.113306799999997</v>
      </c>
      <c r="AP19" s="57">
        <v>0.57134887649999999</v>
      </c>
      <c r="AQ19" s="71">
        <v>14.89501589</v>
      </c>
      <c r="AR19" s="71">
        <v>14.976906140000001</v>
      </c>
      <c r="AS19" s="49">
        <v>14.935961020000001</v>
      </c>
      <c r="AT19" s="49">
        <v>5.7905151090000002E-2</v>
      </c>
      <c r="AU19" s="71">
        <v>15.30079458</v>
      </c>
      <c r="AV19" s="71">
        <v>14.869540840000001</v>
      </c>
      <c r="AW19" s="49">
        <v>15.08516771</v>
      </c>
      <c r="AX19" s="49">
        <v>0.30494244399999998</v>
      </c>
      <c r="AY19" s="451">
        <v>13.090348369999999</v>
      </c>
      <c r="AZ19" s="71">
        <v>13.59149324</v>
      </c>
      <c r="BA19" s="49">
        <v>13.34092081</v>
      </c>
      <c r="BB19" s="49">
        <v>0.35436293590000001</v>
      </c>
      <c r="BC19" s="71">
        <v>13.653111669999999</v>
      </c>
      <c r="BD19" s="71">
        <v>13.365420370000001</v>
      </c>
      <c r="BE19" s="49">
        <v>13.50926602</v>
      </c>
      <c r="BF19" s="57">
        <v>0.20342846910000001</v>
      </c>
      <c r="BG19" s="71">
        <v>15.091724989999999</v>
      </c>
      <c r="BH19" s="71">
        <v>15.71219685</v>
      </c>
      <c r="BI19" s="49">
        <v>15.40196092</v>
      </c>
      <c r="BJ19" s="49">
        <v>0.43873985970000001</v>
      </c>
      <c r="BK19" s="71">
        <v>15.46497272</v>
      </c>
      <c r="BL19" s="71">
        <v>15.46048143</v>
      </c>
      <c r="BM19" s="49">
        <v>15.462727080000001</v>
      </c>
      <c r="BN19" s="49">
        <v>3.1758216149999998E-3</v>
      </c>
      <c r="BO19" s="451">
        <v>6.7264502469999996E-3</v>
      </c>
      <c r="BP19" s="452">
        <v>8.0573292399999993E-3</v>
      </c>
      <c r="BQ19" s="16">
        <v>3.1920662430000002</v>
      </c>
      <c r="BR19" s="16">
        <v>114.9635976</v>
      </c>
      <c r="BS19">
        <v>7.9647100059999998</v>
      </c>
      <c r="BT19" s="241">
        <v>8.0170130440000005</v>
      </c>
    </row>
    <row r="20" spans="1:72" ht="15.75" customHeight="1" x14ac:dyDescent="0.2">
      <c r="A20" s="36" t="s">
        <v>124</v>
      </c>
      <c r="B20" s="29">
        <v>2.0299999999999999E-2</v>
      </c>
      <c r="C20" s="451">
        <v>2.3054710250000001</v>
      </c>
      <c r="D20" s="71">
        <v>2.1590569949999998</v>
      </c>
      <c r="E20" s="49">
        <v>2.2322640100000002</v>
      </c>
      <c r="F20" s="49">
        <v>0.10353035350000001</v>
      </c>
      <c r="G20" s="71">
        <v>2.1911528329999999</v>
      </c>
      <c r="H20" s="71">
        <v>2.1420505479999998</v>
      </c>
      <c r="I20" s="49">
        <v>2.1666016909999999</v>
      </c>
      <c r="J20" s="57">
        <v>3.4720558700000001E-2</v>
      </c>
      <c r="K20" s="71">
        <v>3.2052372760000001</v>
      </c>
      <c r="L20" s="71">
        <v>3.1518712560000002</v>
      </c>
      <c r="M20" s="49">
        <v>3.1785542659999999</v>
      </c>
      <c r="N20" s="49">
        <v>3.7735474630000002E-2</v>
      </c>
      <c r="O20" s="71">
        <v>3.2582901999999998</v>
      </c>
      <c r="P20" s="71">
        <v>3.2524989039999999</v>
      </c>
      <c r="Q20" s="49">
        <v>3.2553945519999998</v>
      </c>
      <c r="R20" s="49">
        <v>4.0950646730000002E-3</v>
      </c>
      <c r="S20" s="451">
        <v>3.3844014499999999</v>
      </c>
      <c r="T20" s="71">
        <v>3.5154115830000001</v>
      </c>
      <c r="U20" s="49">
        <v>3.4499065170000001</v>
      </c>
      <c r="V20" s="49">
        <v>9.2638153449999996E-2</v>
      </c>
      <c r="W20" s="71">
        <v>3.3163638350000002</v>
      </c>
      <c r="X20" s="71">
        <v>3.4523744770000002</v>
      </c>
      <c r="Y20" s="49">
        <v>3.384369156</v>
      </c>
      <c r="Z20" s="57">
        <v>9.6174047269999993E-2</v>
      </c>
      <c r="AA20" s="71">
        <v>5.0925093520000004</v>
      </c>
      <c r="AB20" s="71">
        <v>5.310799158</v>
      </c>
      <c r="AC20" s="49">
        <v>5.2016542550000002</v>
      </c>
      <c r="AD20" s="49">
        <v>0.1543542021</v>
      </c>
      <c r="AE20" s="71">
        <v>5.2180702209999996</v>
      </c>
      <c r="AF20" s="71">
        <v>5.0632819070000004</v>
      </c>
      <c r="AG20" s="49">
        <v>5.140676064</v>
      </c>
      <c r="AH20" s="49">
        <v>0.10945186649999999</v>
      </c>
      <c r="AI20" s="451">
        <v>56.749485249999999</v>
      </c>
      <c r="AJ20" s="71">
        <v>55.782806919999999</v>
      </c>
      <c r="AK20" s="49">
        <v>56.266146089999999</v>
      </c>
      <c r="AL20" s="49">
        <v>0.68354480240000004</v>
      </c>
      <c r="AM20" s="71">
        <v>57.180925340000002</v>
      </c>
      <c r="AN20" s="71">
        <v>55.87486938</v>
      </c>
      <c r="AO20" s="49">
        <v>56.527897359999997</v>
      </c>
      <c r="AP20" s="57">
        <v>0.92352102589999996</v>
      </c>
      <c r="AQ20" s="71">
        <v>14.5096357</v>
      </c>
      <c r="AR20" s="71">
        <v>14.88950041</v>
      </c>
      <c r="AS20" s="49">
        <v>14.699568060000001</v>
      </c>
      <c r="AT20" s="49">
        <v>0.26860491240000001</v>
      </c>
      <c r="AU20" s="71">
        <v>14.98007612</v>
      </c>
      <c r="AV20" s="71">
        <v>15.086395899999999</v>
      </c>
      <c r="AW20" s="49">
        <v>15.03323601</v>
      </c>
      <c r="AX20" s="49">
        <v>7.5179437409999994E-2</v>
      </c>
      <c r="AY20" s="451">
        <v>12.591121899999999</v>
      </c>
      <c r="AZ20" s="71">
        <v>13.508060690000001</v>
      </c>
      <c r="BA20" s="49">
        <v>13.049591299999999</v>
      </c>
      <c r="BB20" s="49">
        <v>0.6483736363</v>
      </c>
      <c r="BC20" s="71">
        <v>14.17809192</v>
      </c>
      <c r="BD20" s="71">
        <v>13.260476840000001</v>
      </c>
      <c r="BE20" s="49">
        <v>13.71928438</v>
      </c>
      <c r="BF20" s="57">
        <v>0.64885184559999998</v>
      </c>
      <c r="BG20" s="71">
        <v>15.037840660000001</v>
      </c>
      <c r="BH20" s="71">
        <v>15.841009039999999</v>
      </c>
      <c r="BI20" s="49">
        <v>15.43942485</v>
      </c>
      <c r="BJ20" s="49">
        <v>0.56792580790000002</v>
      </c>
      <c r="BK20" s="71">
        <v>15.70824084</v>
      </c>
      <c r="BL20" s="71">
        <v>15.138641489999999</v>
      </c>
      <c r="BM20" s="49">
        <v>15.42344117</v>
      </c>
      <c r="BN20" s="49">
        <v>0.40276756289999999</v>
      </c>
      <c r="BO20" s="451" t="s">
        <v>12</v>
      </c>
      <c r="BP20" s="452" t="s">
        <v>12</v>
      </c>
      <c r="BQ20" s="16">
        <v>3.208224688</v>
      </c>
      <c r="BR20" s="16">
        <v>111.9998327</v>
      </c>
      <c r="BS20">
        <v>7.9337170029999999</v>
      </c>
      <c r="BT20" s="241">
        <v>7.8518712089999996</v>
      </c>
    </row>
    <row r="21" spans="1:72" ht="15.75" customHeight="1" x14ac:dyDescent="0.2">
      <c r="A21" s="36" t="s">
        <v>125</v>
      </c>
      <c r="B21" s="29">
        <v>2.0000000000000001E-4</v>
      </c>
      <c r="C21" s="451">
        <v>1.9349918650000001E-3</v>
      </c>
      <c r="D21" s="71">
        <v>1.980549604E-3</v>
      </c>
      <c r="E21" s="49">
        <v>1.9577707349999998E-3</v>
      </c>
      <c r="F21" s="49">
        <v>3.2214186179999999E-5</v>
      </c>
      <c r="G21" s="71">
        <v>3.2272500619999998E-3</v>
      </c>
      <c r="H21" s="71">
        <v>3.2010881620000002E-3</v>
      </c>
      <c r="I21" s="49">
        <v>3.2141691120000002E-3</v>
      </c>
      <c r="J21" s="57">
        <v>1.8499256900000002E-5</v>
      </c>
      <c r="K21" s="71">
        <v>8.7638926859999994E-2</v>
      </c>
      <c r="L21" s="71">
        <v>9.1591835780000005E-2</v>
      </c>
      <c r="M21" s="49">
        <v>8.9615381320000007E-2</v>
      </c>
      <c r="N21" s="49">
        <v>2.7951287029999998E-3</v>
      </c>
      <c r="O21" s="71">
        <v>9.9306049859999995E-2</v>
      </c>
      <c r="P21" s="71">
        <v>9.8363045740000002E-2</v>
      </c>
      <c r="Q21" s="49">
        <v>9.8834547800000006E-2</v>
      </c>
      <c r="R21" s="49">
        <v>6.6680460789999999E-4</v>
      </c>
      <c r="S21" s="451">
        <v>0.11315133199999999</v>
      </c>
      <c r="T21" s="71">
        <v>0.11185705109999999</v>
      </c>
      <c r="U21" s="49">
        <v>0.1125041916</v>
      </c>
      <c r="V21" s="49">
        <v>9.1519480120000004E-4</v>
      </c>
      <c r="W21" s="71">
        <v>0.119820734</v>
      </c>
      <c r="X21" s="71">
        <v>0.1171106946</v>
      </c>
      <c r="Y21" s="49">
        <v>0.1184657143</v>
      </c>
      <c r="Z21" s="57">
        <v>1.9162872369999999E-3</v>
      </c>
      <c r="AA21" s="71">
        <v>0.55210053150000005</v>
      </c>
      <c r="AB21" s="71">
        <v>0.52428262930000002</v>
      </c>
      <c r="AC21" s="49">
        <v>0.53819158040000004</v>
      </c>
      <c r="AD21" s="49">
        <v>1.9670227280000001E-2</v>
      </c>
      <c r="AE21" s="71">
        <v>0.57033763309999996</v>
      </c>
      <c r="AF21" s="71">
        <v>0.56709279739999996</v>
      </c>
      <c r="AG21" s="49">
        <v>0.56871521530000002</v>
      </c>
      <c r="AH21" s="49">
        <v>2.294445327E-3</v>
      </c>
      <c r="AI21" s="451">
        <v>5.1466802069999998E-2</v>
      </c>
      <c r="AJ21" s="71">
        <v>5.4140825240000003E-2</v>
      </c>
      <c r="AK21" s="49">
        <v>5.2803813659999997E-2</v>
      </c>
      <c r="AL21" s="49">
        <v>1.890819917E-3</v>
      </c>
      <c r="AM21" s="71">
        <v>0.17791436960000001</v>
      </c>
      <c r="AN21" s="71">
        <v>0.1794808259</v>
      </c>
      <c r="AO21" s="49">
        <v>0.1786975978</v>
      </c>
      <c r="AP21" s="57">
        <v>1.1076518720000001E-3</v>
      </c>
      <c r="AQ21" s="71">
        <v>0.42554017</v>
      </c>
      <c r="AR21" s="71">
        <v>0.40219502800000001</v>
      </c>
      <c r="AS21" s="49">
        <v>0.41386759899999997</v>
      </c>
      <c r="AT21" s="49">
        <v>1.6507508220000001E-2</v>
      </c>
      <c r="AU21" s="71">
        <v>0.42739013240000001</v>
      </c>
      <c r="AV21" s="71">
        <v>0.41586802589999999</v>
      </c>
      <c r="AW21" s="49">
        <v>0.42162907919999998</v>
      </c>
      <c r="AX21" s="49">
        <v>8.1473596400000008E-3</v>
      </c>
      <c r="AY21" s="451">
        <v>0.23991549479999999</v>
      </c>
      <c r="AZ21" s="71">
        <v>0.23093811980000001</v>
      </c>
      <c r="BA21" s="49">
        <v>0.23542680730000001</v>
      </c>
      <c r="BB21" s="49">
        <v>6.34796274E-3</v>
      </c>
      <c r="BC21" s="71">
        <v>0.24839347689999999</v>
      </c>
      <c r="BD21" s="71">
        <v>0.24708061910000001</v>
      </c>
      <c r="BE21" s="49">
        <v>0.24773704799999999</v>
      </c>
      <c r="BF21" s="57">
        <v>9.2833065309999997E-4</v>
      </c>
      <c r="BG21" s="71">
        <v>7.8217955620000001E-2</v>
      </c>
      <c r="BH21" s="71">
        <v>8.4717279189999994E-2</v>
      </c>
      <c r="BI21" s="49">
        <v>8.1467617409999998E-2</v>
      </c>
      <c r="BJ21" s="49">
        <v>4.5957157690000002E-3</v>
      </c>
      <c r="BK21" s="71">
        <v>0.105574944</v>
      </c>
      <c r="BL21" s="71">
        <v>0.10121958540000001</v>
      </c>
      <c r="BM21" s="49">
        <v>0.10339726470000001</v>
      </c>
      <c r="BN21" s="49">
        <v>3.0797036009999998E-3</v>
      </c>
      <c r="BO21" s="451" t="s">
        <v>12</v>
      </c>
      <c r="BP21" s="452" t="s">
        <v>12</v>
      </c>
      <c r="BQ21" s="16">
        <v>4.9050797350000001E-2</v>
      </c>
      <c r="BR21" s="16">
        <v>86.308966299999994</v>
      </c>
      <c r="BS21">
        <v>0.33058166210000001</v>
      </c>
      <c r="BT21" s="241">
        <v>0.31417598860000001</v>
      </c>
    </row>
    <row r="22" spans="1:72" ht="15.75" customHeight="1" x14ac:dyDescent="0.2">
      <c r="A22" s="36" t="s">
        <v>126</v>
      </c>
      <c r="B22" s="29">
        <v>1.1999999999999999E-3</v>
      </c>
      <c r="C22" s="451">
        <v>1.4673341909999999E-3</v>
      </c>
      <c r="D22" s="71" t="s">
        <v>12</v>
      </c>
      <c r="E22" s="49">
        <v>1.4673341909999999E-3</v>
      </c>
      <c r="F22" s="49" t="s">
        <v>181</v>
      </c>
      <c r="G22" s="71">
        <v>2.122783132E-3</v>
      </c>
      <c r="H22" s="71">
        <v>1.627521776E-3</v>
      </c>
      <c r="I22" s="49">
        <v>1.8751524540000001E-3</v>
      </c>
      <c r="J22" s="57">
        <v>3.5020266329999997E-4</v>
      </c>
      <c r="K22" s="71" t="s">
        <v>12</v>
      </c>
      <c r="L22" s="71">
        <v>1.3212077510000001E-3</v>
      </c>
      <c r="M22" s="49">
        <v>1.3212077510000001E-3</v>
      </c>
      <c r="N22" s="49" t="s">
        <v>181</v>
      </c>
      <c r="O22" s="71" t="s">
        <v>12</v>
      </c>
      <c r="P22" s="71" t="s">
        <v>12</v>
      </c>
      <c r="Q22" s="49" t="s">
        <v>181</v>
      </c>
      <c r="R22" s="49" t="s">
        <v>181</v>
      </c>
      <c r="S22" s="451">
        <v>2.9737228759999998E-3</v>
      </c>
      <c r="T22" s="71">
        <v>1.676673446E-3</v>
      </c>
      <c r="U22" s="49">
        <v>2.3251981609999999E-3</v>
      </c>
      <c r="V22" s="49">
        <v>9.1715244750000002E-4</v>
      </c>
      <c r="W22" s="71" t="s">
        <v>12</v>
      </c>
      <c r="X22" s="71" t="s">
        <v>12</v>
      </c>
      <c r="Y22" s="49" t="s">
        <v>181</v>
      </c>
      <c r="Z22" s="57" t="s">
        <v>181</v>
      </c>
      <c r="AA22" s="71" t="s">
        <v>12</v>
      </c>
      <c r="AB22" s="71" t="s">
        <v>12</v>
      </c>
      <c r="AC22" s="49" t="s">
        <v>181</v>
      </c>
      <c r="AD22" s="49" t="s">
        <v>181</v>
      </c>
      <c r="AE22" s="71" t="s">
        <v>12</v>
      </c>
      <c r="AF22" s="71" t="s">
        <v>12</v>
      </c>
      <c r="AG22" s="49" t="s">
        <v>181</v>
      </c>
      <c r="AH22" s="49" t="s">
        <v>181</v>
      </c>
      <c r="AI22" s="451" t="s">
        <v>12</v>
      </c>
      <c r="AJ22" s="71" t="s">
        <v>12</v>
      </c>
      <c r="AK22" s="49" t="s">
        <v>181</v>
      </c>
      <c r="AL22" s="49" t="s">
        <v>181</v>
      </c>
      <c r="AM22" s="71" t="s">
        <v>12</v>
      </c>
      <c r="AN22" s="71" t="s">
        <v>12</v>
      </c>
      <c r="AO22" s="49" t="s">
        <v>181</v>
      </c>
      <c r="AP22" s="57" t="s">
        <v>181</v>
      </c>
      <c r="AQ22" s="71" t="s">
        <v>12</v>
      </c>
      <c r="AR22" s="71" t="s">
        <v>12</v>
      </c>
      <c r="AS22" s="49" t="s">
        <v>181</v>
      </c>
      <c r="AT22" s="49" t="s">
        <v>181</v>
      </c>
      <c r="AU22" s="71">
        <v>1.828273838E-3</v>
      </c>
      <c r="AV22" s="71" t="s">
        <v>12</v>
      </c>
      <c r="AW22" s="49">
        <v>1.828273838E-3</v>
      </c>
      <c r="AX22" s="49" t="s">
        <v>181</v>
      </c>
      <c r="AY22" s="451" t="s">
        <v>12</v>
      </c>
      <c r="AZ22" s="71" t="s">
        <v>12</v>
      </c>
      <c r="BA22" s="49" t="s">
        <v>181</v>
      </c>
      <c r="BB22" s="49" t="s">
        <v>181</v>
      </c>
      <c r="BC22" s="71" t="s">
        <v>12</v>
      </c>
      <c r="BD22" s="71" t="s">
        <v>12</v>
      </c>
      <c r="BE22" s="49" t="s">
        <v>181</v>
      </c>
      <c r="BF22" s="57" t="s">
        <v>181</v>
      </c>
      <c r="BG22" s="71">
        <v>1.508443145E-3</v>
      </c>
      <c r="BH22" s="71" t="s">
        <v>12</v>
      </c>
      <c r="BI22" s="49">
        <v>1.508443145E-3</v>
      </c>
      <c r="BJ22" s="49" t="s">
        <v>181</v>
      </c>
      <c r="BK22" s="71" t="s">
        <v>12</v>
      </c>
      <c r="BL22" s="71" t="s">
        <v>12</v>
      </c>
      <c r="BM22" s="49" t="s">
        <v>181</v>
      </c>
      <c r="BN22" s="49" t="s">
        <v>181</v>
      </c>
      <c r="BO22" s="451" t="s">
        <v>12</v>
      </c>
      <c r="BP22" s="452" t="s">
        <v>12</v>
      </c>
      <c r="BQ22" s="16" t="s">
        <v>12</v>
      </c>
      <c r="BR22" s="16" t="s">
        <v>12</v>
      </c>
      <c r="BS22" t="s">
        <v>12</v>
      </c>
      <c r="BT22" s="241" t="s">
        <v>12</v>
      </c>
    </row>
    <row r="23" spans="1:72" ht="15.75" customHeight="1" x14ac:dyDescent="0.2">
      <c r="A23" s="36" t="s">
        <v>127</v>
      </c>
      <c r="B23" s="29">
        <v>1.9300000000000001E-2</v>
      </c>
      <c r="C23" s="451">
        <v>4.1024652320000001</v>
      </c>
      <c r="D23" s="71">
        <v>4.0816421600000004</v>
      </c>
      <c r="E23" s="49">
        <v>4.0920536959999998</v>
      </c>
      <c r="F23" s="49">
        <v>1.4724135419999999E-2</v>
      </c>
      <c r="G23" s="71">
        <v>4.0840668219999996</v>
      </c>
      <c r="H23" s="71">
        <v>3.9417089970000001</v>
      </c>
      <c r="I23" s="49">
        <v>4.0128879099999999</v>
      </c>
      <c r="J23" s="57">
        <v>0.10066218339999999</v>
      </c>
      <c r="K23" s="71">
        <v>5.0285163400000004</v>
      </c>
      <c r="L23" s="71">
        <v>4.9764530579999997</v>
      </c>
      <c r="M23" s="49">
        <v>5.002484699</v>
      </c>
      <c r="N23" s="49">
        <v>3.6814299750000001E-2</v>
      </c>
      <c r="O23" s="71">
        <v>5.1632778080000001</v>
      </c>
      <c r="P23" s="71">
        <v>5.0946631079999998</v>
      </c>
      <c r="Q23" s="49">
        <v>5.1289704580000004</v>
      </c>
      <c r="R23" s="49">
        <v>4.8517919659999999E-2</v>
      </c>
      <c r="S23" s="451">
        <v>5.6793896070000001</v>
      </c>
      <c r="T23" s="71">
        <v>5.7012962079999996</v>
      </c>
      <c r="U23" s="49">
        <v>5.6903429079999999</v>
      </c>
      <c r="V23" s="49">
        <v>1.549030612E-2</v>
      </c>
      <c r="W23" s="71">
        <v>5.5941693859999999</v>
      </c>
      <c r="X23" s="71">
        <v>5.6095449300000002</v>
      </c>
      <c r="Y23" s="49">
        <v>5.6018571579999996</v>
      </c>
      <c r="Z23" s="57">
        <v>1.0872151429999999E-2</v>
      </c>
      <c r="AA23" s="71">
        <v>12.686576130000001</v>
      </c>
      <c r="AB23" s="71">
        <v>12.68534197</v>
      </c>
      <c r="AC23" s="49">
        <v>12.685959049999999</v>
      </c>
      <c r="AD23" s="49">
        <v>8.726829051E-4</v>
      </c>
      <c r="AE23" s="71">
        <v>12.95263218</v>
      </c>
      <c r="AF23" s="71">
        <v>12.705561449999999</v>
      </c>
      <c r="AG23" s="49">
        <v>12.82909682</v>
      </c>
      <c r="AH23" s="49">
        <v>0.17470538860000001</v>
      </c>
      <c r="AI23" s="451">
        <v>32.283528889999999</v>
      </c>
      <c r="AJ23" s="71">
        <v>32.28474173</v>
      </c>
      <c r="AK23" s="49">
        <v>32.284135310000003</v>
      </c>
      <c r="AL23" s="49">
        <v>8.576073885E-4</v>
      </c>
      <c r="AM23" s="71">
        <v>33.348262009999999</v>
      </c>
      <c r="AN23" s="71">
        <v>32.9571969</v>
      </c>
      <c r="AO23" s="49">
        <v>33.152729460000003</v>
      </c>
      <c r="AP23" s="57">
        <v>0.27652479120000001</v>
      </c>
      <c r="AQ23" s="71">
        <v>16.5528175</v>
      </c>
      <c r="AR23" s="71">
        <v>16.552560190000001</v>
      </c>
      <c r="AS23" s="49">
        <v>16.552688849999999</v>
      </c>
      <c r="AT23" s="49">
        <v>1.819456459E-4</v>
      </c>
      <c r="AU23" s="71">
        <v>17.09761593</v>
      </c>
      <c r="AV23" s="71">
        <v>16.432379409999999</v>
      </c>
      <c r="AW23" s="49">
        <v>16.76499767</v>
      </c>
      <c r="AX23" s="49">
        <v>0.47039325440000002</v>
      </c>
      <c r="AY23" s="451">
        <v>17.751916810000001</v>
      </c>
      <c r="AZ23" s="71">
        <v>18.251794520000001</v>
      </c>
      <c r="BA23" s="49">
        <v>18.001855670000001</v>
      </c>
      <c r="BB23" s="49">
        <v>0.3534669185</v>
      </c>
      <c r="BC23" s="71">
        <v>18.656404720000001</v>
      </c>
      <c r="BD23" s="71">
        <v>18.10085106</v>
      </c>
      <c r="BE23" s="49">
        <v>18.378627890000001</v>
      </c>
      <c r="BF23" s="57">
        <v>0.3928357603</v>
      </c>
      <c r="BG23" s="71">
        <v>22.254356080000001</v>
      </c>
      <c r="BH23" s="71">
        <v>23.168973080000001</v>
      </c>
      <c r="BI23" s="49">
        <v>22.711664580000001</v>
      </c>
      <c r="BJ23" s="49">
        <v>0.64673188290000005</v>
      </c>
      <c r="BK23" s="71">
        <v>23.26527115</v>
      </c>
      <c r="BL23" s="71">
        <v>23.082886890000001</v>
      </c>
      <c r="BM23" s="49">
        <v>23.174079020000001</v>
      </c>
      <c r="BN23" s="49">
        <v>0.128965147</v>
      </c>
      <c r="BO23" s="451" t="s">
        <v>12</v>
      </c>
      <c r="BP23" s="452">
        <v>2.0204340120000001E-2</v>
      </c>
      <c r="BQ23" s="16">
        <v>2.6085314400000001</v>
      </c>
      <c r="BR23" s="16">
        <v>220.27924379999999</v>
      </c>
      <c r="BS23">
        <v>14.934261149999999</v>
      </c>
      <c r="BT23" s="241">
        <v>15.04740833</v>
      </c>
    </row>
    <row r="24" spans="1:72" ht="15.75" customHeight="1" x14ac:dyDescent="0.2">
      <c r="A24" s="36" t="s">
        <v>128</v>
      </c>
      <c r="B24" s="29">
        <v>1.5E-3</v>
      </c>
      <c r="C24" s="451" t="s">
        <v>12</v>
      </c>
      <c r="D24" s="71" t="s">
        <v>12</v>
      </c>
      <c r="E24" s="49" t="s">
        <v>181</v>
      </c>
      <c r="F24" s="49" t="s">
        <v>181</v>
      </c>
      <c r="G24" s="71" t="s">
        <v>12</v>
      </c>
      <c r="H24" s="71" t="s">
        <v>12</v>
      </c>
      <c r="I24" s="49" t="s">
        <v>181</v>
      </c>
      <c r="J24" s="57" t="s">
        <v>181</v>
      </c>
      <c r="K24" s="71" t="s">
        <v>12</v>
      </c>
      <c r="L24" s="71" t="s">
        <v>12</v>
      </c>
      <c r="M24" s="49" t="s">
        <v>181</v>
      </c>
      <c r="N24" s="49" t="s">
        <v>181</v>
      </c>
      <c r="O24" s="71" t="s">
        <v>12</v>
      </c>
      <c r="P24" s="71" t="s">
        <v>12</v>
      </c>
      <c r="Q24" s="49" t="s">
        <v>181</v>
      </c>
      <c r="R24" s="49" t="s">
        <v>181</v>
      </c>
      <c r="S24" s="451" t="s">
        <v>12</v>
      </c>
      <c r="T24" s="71" t="s">
        <v>12</v>
      </c>
      <c r="U24" s="49" t="s">
        <v>181</v>
      </c>
      <c r="V24" s="49" t="s">
        <v>181</v>
      </c>
      <c r="W24" s="71" t="s">
        <v>12</v>
      </c>
      <c r="X24" s="71" t="s">
        <v>12</v>
      </c>
      <c r="Y24" s="49" t="s">
        <v>181</v>
      </c>
      <c r="Z24" s="57" t="s">
        <v>181</v>
      </c>
      <c r="AA24" s="71">
        <v>3.0924934449999999E-3</v>
      </c>
      <c r="AB24" s="71">
        <v>2.9384491100000001E-3</v>
      </c>
      <c r="AC24" s="49">
        <v>3.0154712779999998E-3</v>
      </c>
      <c r="AD24" s="49">
        <v>1.089257939E-4</v>
      </c>
      <c r="AE24" s="71">
        <v>3.2834350069999999E-3</v>
      </c>
      <c r="AF24" s="71">
        <v>3.3274701129999999E-3</v>
      </c>
      <c r="AG24" s="49">
        <v>3.3054525599999999E-3</v>
      </c>
      <c r="AH24" s="49">
        <v>3.1137522059999997E-5</v>
      </c>
      <c r="AI24" s="451" t="s">
        <v>12</v>
      </c>
      <c r="AJ24" s="71" t="s">
        <v>12</v>
      </c>
      <c r="AK24" s="49" t="s">
        <v>181</v>
      </c>
      <c r="AL24" s="49" t="s">
        <v>181</v>
      </c>
      <c r="AM24" s="71" t="s">
        <v>12</v>
      </c>
      <c r="AN24" s="71" t="s">
        <v>12</v>
      </c>
      <c r="AO24" s="49" t="s">
        <v>181</v>
      </c>
      <c r="AP24" s="57" t="s">
        <v>181</v>
      </c>
      <c r="AQ24" s="71">
        <v>1.6953965390000001E-3</v>
      </c>
      <c r="AR24" s="71">
        <v>2.441810552E-3</v>
      </c>
      <c r="AS24" s="49">
        <v>2.068603546E-3</v>
      </c>
      <c r="AT24" s="49">
        <v>5.2779441019999999E-4</v>
      </c>
      <c r="AU24" s="71">
        <v>2.360959677E-3</v>
      </c>
      <c r="AV24" s="71">
        <v>2.4714615870000001E-3</v>
      </c>
      <c r="AW24" s="49">
        <v>2.4162106319999999E-3</v>
      </c>
      <c r="AX24" s="49">
        <v>7.8136649899999998E-5</v>
      </c>
      <c r="AY24" s="451">
        <v>1.514833847E-3</v>
      </c>
      <c r="AZ24" s="71">
        <v>1.9376256060000001E-3</v>
      </c>
      <c r="BA24" s="49">
        <v>1.726229727E-3</v>
      </c>
      <c r="BB24" s="49">
        <v>2.9895891979999999E-4</v>
      </c>
      <c r="BC24" s="71">
        <v>2.3509587509999998E-3</v>
      </c>
      <c r="BD24" s="71" t="s">
        <v>12</v>
      </c>
      <c r="BE24" s="49">
        <v>2.3509587509999998E-3</v>
      </c>
      <c r="BF24" s="57" t="s">
        <v>181</v>
      </c>
      <c r="BG24" s="71" t="s">
        <v>12</v>
      </c>
      <c r="BH24" s="71" t="s">
        <v>12</v>
      </c>
      <c r="BI24" s="49" t="s">
        <v>181</v>
      </c>
      <c r="BJ24" s="49" t="s">
        <v>181</v>
      </c>
      <c r="BK24" s="71" t="s">
        <v>12</v>
      </c>
      <c r="BL24" s="71" t="s">
        <v>12</v>
      </c>
      <c r="BM24" s="49" t="s">
        <v>181</v>
      </c>
      <c r="BN24" s="49" t="s">
        <v>181</v>
      </c>
      <c r="BO24" s="451" t="s">
        <v>12</v>
      </c>
      <c r="BP24" s="452" t="s">
        <v>12</v>
      </c>
      <c r="BQ24" s="16" t="s">
        <v>12</v>
      </c>
      <c r="BR24" s="16">
        <v>0.85764524590000002</v>
      </c>
      <c r="BS24">
        <v>1.6181859730000001E-3</v>
      </c>
      <c r="BT24" s="241">
        <v>2.0317196060000002E-3</v>
      </c>
    </row>
    <row r="25" spans="1:72" ht="15.75" customHeight="1" x14ac:dyDescent="0.2">
      <c r="A25" s="36" t="s">
        <v>129</v>
      </c>
      <c r="B25" s="29">
        <v>1.2800000000000001E-2</v>
      </c>
      <c r="C25" s="451" t="s">
        <v>12</v>
      </c>
      <c r="D25" s="71" t="s">
        <v>12</v>
      </c>
      <c r="E25" s="49" t="s">
        <v>181</v>
      </c>
      <c r="F25" s="49" t="s">
        <v>181</v>
      </c>
      <c r="G25" s="71" t="s">
        <v>12</v>
      </c>
      <c r="H25" s="71" t="s">
        <v>12</v>
      </c>
      <c r="I25" s="49" t="s">
        <v>181</v>
      </c>
      <c r="J25" s="57" t="s">
        <v>181</v>
      </c>
      <c r="K25" s="71" t="s">
        <v>12</v>
      </c>
      <c r="L25" s="71" t="s">
        <v>12</v>
      </c>
      <c r="M25" s="49" t="s">
        <v>181</v>
      </c>
      <c r="N25" s="49" t="s">
        <v>181</v>
      </c>
      <c r="O25" s="71" t="s">
        <v>12</v>
      </c>
      <c r="P25" s="71" t="s">
        <v>12</v>
      </c>
      <c r="Q25" s="49" t="s">
        <v>181</v>
      </c>
      <c r="R25" s="49" t="s">
        <v>181</v>
      </c>
      <c r="S25" s="451" t="s">
        <v>12</v>
      </c>
      <c r="T25" s="71" t="s">
        <v>12</v>
      </c>
      <c r="U25" s="49" t="s">
        <v>181</v>
      </c>
      <c r="V25" s="49" t="s">
        <v>181</v>
      </c>
      <c r="W25" s="71" t="s">
        <v>12</v>
      </c>
      <c r="X25" s="71" t="s">
        <v>12</v>
      </c>
      <c r="Y25" s="49" t="s">
        <v>181</v>
      </c>
      <c r="Z25" s="57" t="s">
        <v>181</v>
      </c>
      <c r="AA25" s="71" t="s">
        <v>12</v>
      </c>
      <c r="AB25" s="71" t="s">
        <v>12</v>
      </c>
      <c r="AC25" s="49" t="s">
        <v>181</v>
      </c>
      <c r="AD25" s="49" t="s">
        <v>181</v>
      </c>
      <c r="AE25" s="71" t="s">
        <v>12</v>
      </c>
      <c r="AF25" s="71" t="s">
        <v>12</v>
      </c>
      <c r="AG25" s="49" t="s">
        <v>181</v>
      </c>
      <c r="AH25" s="49" t="s">
        <v>181</v>
      </c>
      <c r="AI25" s="451" t="s">
        <v>12</v>
      </c>
      <c r="AJ25" s="71" t="s">
        <v>12</v>
      </c>
      <c r="AK25" s="49" t="s">
        <v>181</v>
      </c>
      <c r="AL25" s="49" t="s">
        <v>181</v>
      </c>
      <c r="AM25" s="71" t="s">
        <v>12</v>
      </c>
      <c r="AN25" s="71" t="s">
        <v>12</v>
      </c>
      <c r="AO25" s="49" t="s">
        <v>181</v>
      </c>
      <c r="AP25" s="57" t="s">
        <v>181</v>
      </c>
      <c r="AQ25" s="71" t="s">
        <v>12</v>
      </c>
      <c r="AR25" s="71" t="s">
        <v>12</v>
      </c>
      <c r="AS25" s="49" t="s">
        <v>181</v>
      </c>
      <c r="AT25" s="49" t="s">
        <v>181</v>
      </c>
      <c r="AU25" s="71" t="s">
        <v>12</v>
      </c>
      <c r="AV25" s="71" t="s">
        <v>12</v>
      </c>
      <c r="AW25" s="49" t="s">
        <v>181</v>
      </c>
      <c r="AX25" s="49" t="s">
        <v>181</v>
      </c>
      <c r="AY25" s="451" t="s">
        <v>12</v>
      </c>
      <c r="AZ25" s="71" t="s">
        <v>12</v>
      </c>
      <c r="BA25" s="49" t="s">
        <v>181</v>
      </c>
      <c r="BB25" s="49" t="s">
        <v>181</v>
      </c>
      <c r="BC25" s="71" t="s">
        <v>12</v>
      </c>
      <c r="BD25" s="71" t="s">
        <v>12</v>
      </c>
      <c r="BE25" s="49" t="s">
        <v>181</v>
      </c>
      <c r="BF25" s="57" t="s">
        <v>181</v>
      </c>
      <c r="BG25" s="71" t="s">
        <v>12</v>
      </c>
      <c r="BH25" s="71" t="s">
        <v>12</v>
      </c>
      <c r="BI25" s="49" t="s">
        <v>181</v>
      </c>
      <c r="BJ25" s="49" t="s">
        <v>181</v>
      </c>
      <c r="BK25" s="71" t="s">
        <v>12</v>
      </c>
      <c r="BL25" s="71" t="s">
        <v>12</v>
      </c>
      <c r="BM25" s="49" t="s">
        <v>181</v>
      </c>
      <c r="BN25" s="49" t="s">
        <v>181</v>
      </c>
      <c r="BO25" s="451" t="s">
        <v>12</v>
      </c>
      <c r="BP25" s="452" t="s">
        <v>12</v>
      </c>
      <c r="BQ25" s="16" t="s">
        <v>12</v>
      </c>
      <c r="BR25" s="16">
        <v>0.84068259190000005</v>
      </c>
      <c r="BS25" t="s">
        <v>12</v>
      </c>
      <c r="BT25" s="241" t="s">
        <v>12</v>
      </c>
    </row>
    <row r="26" spans="1:72" ht="15.75" customHeight="1" x14ac:dyDescent="0.2">
      <c r="A26" s="36" t="s">
        <v>130</v>
      </c>
      <c r="B26" s="29">
        <v>2.3099999999999999E-2</v>
      </c>
      <c r="C26" s="451" t="s">
        <v>12</v>
      </c>
      <c r="D26" s="71" t="s">
        <v>12</v>
      </c>
      <c r="E26" s="49" t="s">
        <v>181</v>
      </c>
      <c r="F26" s="49" t="s">
        <v>181</v>
      </c>
      <c r="G26" s="71" t="s">
        <v>12</v>
      </c>
      <c r="H26" s="71" t="s">
        <v>12</v>
      </c>
      <c r="I26" s="49" t="s">
        <v>181</v>
      </c>
      <c r="J26" s="57" t="s">
        <v>181</v>
      </c>
      <c r="K26" s="71" t="s">
        <v>12</v>
      </c>
      <c r="L26" s="71" t="s">
        <v>12</v>
      </c>
      <c r="M26" s="49" t="s">
        <v>181</v>
      </c>
      <c r="N26" s="49" t="s">
        <v>181</v>
      </c>
      <c r="O26" s="71" t="s">
        <v>12</v>
      </c>
      <c r="P26" s="71">
        <v>2.515135089E-2</v>
      </c>
      <c r="Q26" s="49">
        <v>2.515135089E-2</v>
      </c>
      <c r="R26" s="49" t="s">
        <v>181</v>
      </c>
      <c r="S26" s="451" t="s">
        <v>12</v>
      </c>
      <c r="T26" s="71" t="s">
        <v>12</v>
      </c>
      <c r="U26" s="49" t="s">
        <v>181</v>
      </c>
      <c r="V26" s="49" t="s">
        <v>181</v>
      </c>
      <c r="W26" s="71" t="s">
        <v>12</v>
      </c>
      <c r="X26" s="71" t="s">
        <v>12</v>
      </c>
      <c r="Y26" s="49" t="s">
        <v>181</v>
      </c>
      <c r="Z26" s="57" t="s">
        <v>181</v>
      </c>
      <c r="AA26" s="71" t="s">
        <v>12</v>
      </c>
      <c r="AB26" s="71" t="s">
        <v>12</v>
      </c>
      <c r="AC26" s="49" t="s">
        <v>181</v>
      </c>
      <c r="AD26" s="49" t="s">
        <v>181</v>
      </c>
      <c r="AE26" s="71" t="s">
        <v>12</v>
      </c>
      <c r="AF26" s="71" t="s">
        <v>12</v>
      </c>
      <c r="AG26" s="49" t="s">
        <v>181</v>
      </c>
      <c r="AH26" s="49" t="s">
        <v>181</v>
      </c>
      <c r="AI26" s="451" t="s">
        <v>12</v>
      </c>
      <c r="AJ26" s="71" t="s">
        <v>12</v>
      </c>
      <c r="AK26" s="49" t="s">
        <v>181</v>
      </c>
      <c r="AL26" s="49" t="s">
        <v>181</v>
      </c>
      <c r="AM26" s="71" t="s">
        <v>12</v>
      </c>
      <c r="AN26" s="71" t="s">
        <v>12</v>
      </c>
      <c r="AO26" s="49" t="s">
        <v>181</v>
      </c>
      <c r="AP26" s="57" t="s">
        <v>181</v>
      </c>
      <c r="AQ26" s="71" t="s">
        <v>12</v>
      </c>
      <c r="AR26" s="71" t="s">
        <v>12</v>
      </c>
      <c r="AS26" s="49" t="s">
        <v>181</v>
      </c>
      <c r="AT26" s="49" t="s">
        <v>181</v>
      </c>
      <c r="AU26" s="71" t="s">
        <v>12</v>
      </c>
      <c r="AV26" s="71" t="s">
        <v>12</v>
      </c>
      <c r="AW26" s="49" t="s">
        <v>181</v>
      </c>
      <c r="AX26" s="49" t="s">
        <v>181</v>
      </c>
      <c r="AY26" s="451" t="s">
        <v>12</v>
      </c>
      <c r="AZ26" s="71" t="s">
        <v>12</v>
      </c>
      <c r="BA26" s="49" t="s">
        <v>181</v>
      </c>
      <c r="BB26" s="49" t="s">
        <v>181</v>
      </c>
      <c r="BC26" s="71" t="s">
        <v>12</v>
      </c>
      <c r="BD26" s="71" t="s">
        <v>12</v>
      </c>
      <c r="BE26" s="49" t="s">
        <v>181</v>
      </c>
      <c r="BF26" s="57" t="s">
        <v>181</v>
      </c>
      <c r="BG26" s="71" t="s">
        <v>12</v>
      </c>
      <c r="BH26" s="71" t="s">
        <v>12</v>
      </c>
      <c r="BI26" s="49" t="s">
        <v>181</v>
      </c>
      <c r="BJ26" s="49" t="s">
        <v>181</v>
      </c>
      <c r="BK26" s="71" t="s">
        <v>12</v>
      </c>
      <c r="BL26" s="71" t="s">
        <v>12</v>
      </c>
      <c r="BM26" s="49" t="s">
        <v>181</v>
      </c>
      <c r="BN26" s="49" t="s">
        <v>181</v>
      </c>
      <c r="BO26" s="451" t="s">
        <v>12</v>
      </c>
      <c r="BP26" s="452" t="s">
        <v>12</v>
      </c>
      <c r="BQ26" s="16" t="s">
        <v>12</v>
      </c>
      <c r="BR26" s="16" t="s">
        <v>12</v>
      </c>
      <c r="BS26" t="s">
        <v>12</v>
      </c>
      <c r="BT26" s="241" t="s">
        <v>12</v>
      </c>
    </row>
    <row r="27" spans="1:72" ht="15.75" customHeight="1" x14ac:dyDescent="0.2">
      <c r="A27" s="36" t="s">
        <v>131</v>
      </c>
      <c r="B27" s="29">
        <v>5.0000000000000001E-3</v>
      </c>
      <c r="C27" s="451" t="s">
        <v>12</v>
      </c>
      <c r="D27" s="71" t="s">
        <v>12</v>
      </c>
      <c r="E27" s="49" t="s">
        <v>181</v>
      </c>
      <c r="F27" s="49" t="s">
        <v>181</v>
      </c>
      <c r="G27" s="71" t="s">
        <v>12</v>
      </c>
      <c r="H27" s="71" t="s">
        <v>12</v>
      </c>
      <c r="I27" s="49" t="s">
        <v>181</v>
      </c>
      <c r="J27" s="57" t="s">
        <v>181</v>
      </c>
      <c r="K27" s="71" t="s">
        <v>12</v>
      </c>
      <c r="L27" s="71" t="s">
        <v>12</v>
      </c>
      <c r="M27" s="49" t="s">
        <v>181</v>
      </c>
      <c r="N27" s="49" t="s">
        <v>181</v>
      </c>
      <c r="O27" s="71" t="s">
        <v>12</v>
      </c>
      <c r="P27" s="71" t="s">
        <v>12</v>
      </c>
      <c r="Q27" s="49" t="s">
        <v>181</v>
      </c>
      <c r="R27" s="49" t="s">
        <v>181</v>
      </c>
      <c r="S27" s="451" t="s">
        <v>12</v>
      </c>
      <c r="T27" s="71" t="s">
        <v>12</v>
      </c>
      <c r="U27" s="49" t="s">
        <v>181</v>
      </c>
      <c r="V27" s="49" t="s">
        <v>181</v>
      </c>
      <c r="W27" s="71" t="s">
        <v>12</v>
      </c>
      <c r="X27" s="71" t="s">
        <v>12</v>
      </c>
      <c r="Y27" s="49" t="s">
        <v>181</v>
      </c>
      <c r="Z27" s="57" t="s">
        <v>181</v>
      </c>
      <c r="AA27" s="71" t="s">
        <v>12</v>
      </c>
      <c r="AB27" s="71" t="s">
        <v>12</v>
      </c>
      <c r="AC27" s="49" t="s">
        <v>181</v>
      </c>
      <c r="AD27" s="49" t="s">
        <v>181</v>
      </c>
      <c r="AE27" s="71" t="s">
        <v>12</v>
      </c>
      <c r="AF27" s="71" t="s">
        <v>12</v>
      </c>
      <c r="AG27" s="49" t="s">
        <v>181</v>
      </c>
      <c r="AH27" s="49" t="s">
        <v>181</v>
      </c>
      <c r="AI27" s="451" t="s">
        <v>12</v>
      </c>
      <c r="AJ27" s="71" t="s">
        <v>12</v>
      </c>
      <c r="AK27" s="49" t="s">
        <v>181</v>
      </c>
      <c r="AL27" s="49" t="s">
        <v>181</v>
      </c>
      <c r="AM27" s="71" t="s">
        <v>12</v>
      </c>
      <c r="AN27" s="71" t="s">
        <v>12</v>
      </c>
      <c r="AO27" s="49" t="s">
        <v>181</v>
      </c>
      <c r="AP27" s="57" t="s">
        <v>181</v>
      </c>
      <c r="AQ27" s="71" t="s">
        <v>12</v>
      </c>
      <c r="AR27" s="71" t="s">
        <v>12</v>
      </c>
      <c r="AS27" s="49" t="s">
        <v>181</v>
      </c>
      <c r="AT27" s="49" t="s">
        <v>181</v>
      </c>
      <c r="AU27" s="71" t="s">
        <v>12</v>
      </c>
      <c r="AV27" s="71">
        <v>5.2541598150000002E-3</v>
      </c>
      <c r="AW27" s="49">
        <v>5.2541598150000002E-3</v>
      </c>
      <c r="AX27" s="49" t="s">
        <v>181</v>
      </c>
      <c r="AY27" s="451" t="s">
        <v>12</v>
      </c>
      <c r="AZ27" s="71" t="s">
        <v>12</v>
      </c>
      <c r="BA27" s="49" t="s">
        <v>181</v>
      </c>
      <c r="BB27" s="49" t="s">
        <v>181</v>
      </c>
      <c r="BC27" s="71" t="s">
        <v>12</v>
      </c>
      <c r="BD27" s="71" t="s">
        <v>12</v>
      </c>
      <c r="BE27" s="49" t="s">
        <v>181</v>
      </c>
      <c r="BF27" s="57" t="s">
        <v>181</v>
      </c>
      <c r="BG27" s="71" t="s">
        <v>12</v>
      </c>
      <c r="BH27" s="71" t="s">
        <v>12</v>
      </c>
      <c r="BI27" s="49" t="s">
        <v>181</v>
      </c>
      <c r="BJ27" s="49" t="s">
        <v>181</v>
      </c>
      <c r="BK27" s="71" t="s">
        <v>12</v>
      </c>
      <c r="BL27" s="71" t="s">
        <v>12</v>
      </c>
      <c r="BM27" s="49" t="s">
        <v>181</v>
      </c>
      <c r="BN27" s="49" t="s">
        <v>181</v>
      </c>
      <c r="BO27" s="451" t="s">
        <v>12</v>
      </c>
      <c r="BP27" s="452" t="s">
        <v>12</v>
      </c>
      <c r="BQ27" s="16" t="s">
        <v>12</v>
      </c>
      <c r="BR27" s="16">
        <v>2.9135543909999999E-2</v>
      </c>
      <c r="BS27" t="s">
        <v>12</v>
      </c>
      <c r="BT27" s="241" t="s">
        <v>12</v>
      </c>
    </row>
    <row r="28" spans="1:72" ht="15.75" customHeight="1" x14ac:dyDescent="0.2">
      <c r="A28" s="36" t="s">
        <v>132</v>
      </c>
      <c r="B28" s="29">
        <v>1.4800000000000001E-2</v>
      </c>
      <c r="C28" s="451">
        <v>2.1057576830000002</v>
      </c>
      <c r="D28" s="71">
        <v>2.1405923150000001</v>
      </c>
      <c r="E28" s="49">
        <v>2.1231749990000002</v>
      </c>
      <c r="F28" s="49">
        <v>2.4631804510000001E-2</v>
      </c>
      <c r="G28" s="71">
        <v>2.1025261710000001</v>
      </c>
      <c r="H28" s="71">
        <v>2.0389820049999998</v>
      </c>
      <c r="I28" s="49">
        <v>2.0707540880000002</v>
      </c>
      <c r="J28" s="57">
        <v>4.4932510680000003E-2</v>
      </c>
      <c r="K28" s="71">
        <v>4.3568856580000004</v>
      </c>
      <c r="L28" s="71">
        <v>4.5385592969999999</v>
      </c>
      <c r="M28" s="49">
        <v>4.4477224780000002</v>
      </c>
      <c r="N28" s="49">
        <v>0.12846266210000001</v>
      </c>
      <c r="O28" s="71">
        <v>4.5009259540000004</v>
      </c>
      <c r="P28" s="71">
        <v>4.413494859</v>
      </c>
      <c r="Q28" s="49">
        <v>4.4572104069999998</v>
      </c>
      <c r="R28" s="49">
        <v>6.1823120160000002E-2</v>
      </c>
      <c r="S28" s="451">
        <v>5.4151253840000004</v>
      </c>
      <c r="T28" s="71">
        <v>5.4102559799999996</v>
      </c>
      <c r="U28" s="49">
        <v>5.412690682</v>
      </c>
      <c r="V28" s="49">
        <v>3.4431885890000001E-3</v>
      </c>
      <c r="W28" s="71">
        <v>5.6044862220000002</v>
      </c>
      <c r="X28" s="71">
        <v>5.3258523450000004</v>
      </c>
      <c r="Y28" s="49">
        <v>5.4651692839999999</v>
      </c>
      <c r="Z28" s="57">
        <v>0.19702390389999999</v>
      </c>
      <c r="AA28" s="71">
        <v>11.20088649</v>
      </c>
      <c r="AB28" s="71">
        <v>11.27049564</v>
      </c>
      <c r="AC28" s="49">
        <v>11.23569107</v>
      </c>
      <c r="AD28" s="49">
        <v>4.9221102000000003E-2</v>
      </c>
      <c r="AE28" s="71">
        <v>11.6648716</v>
      </c>
      <c r="AF28" s="71">
        <v>11.57451367</v>
      </c>
      <c r="AG28" s="49">
        <v>11.61969264</v>
      </c>
      <c r="AH28" s="49">
        <v>6.3892705039999997E-2</v>
      </c>
      <c r="AI28" s="451">
        <v>364.39458760000002</v>
      </c>
      <c r="AJ28" s="71">
        <v>372.33800050000002</v>
      </c>
      <c r="AK28" s="49">
        <v>368.3662941</v>
      </c>
      <c r="AL28" s="49">
        <v>5.6168411269999998</v>
      </c>
      <c r="AM28" s="71">
        <v>367.99354599999998</v>
      </c>
      <c r="AN28" s="71">
        <v>374.03345480000002</v>
      </c>
      <c r="AO28" s="49">
        <v>371.0135004</v>
      </c>
      <c r="AP28" s="57">
        <v>4.2708604699999997</v>
      </c>
      <c r="AQ28" s="71">
        <v>75.434734320000004</v>
      </c>
      <c r="AR28" s="71">
        <v>74.307775730000003</v>
      </c>
      <c r="AS28" s="49">
        <v>74.87125503</v>
      </c>
      <c r="AT28" s="49">
        <v>0.79688006109999998</v>
      </c>
      <c r="AU28" s="71">
        <v>74.038377920000002</v>
      </c>
      <c r="AV28" s="71">
        <v>72.919590360000001</v>
      </c>
      <c r="AW28" s="49">
        <v>73.478984139999994</v>
      </c>
      <c r="AX28" s="49">
        <v>0.79110227040000003</v>
      </c>
      <c r="AY28" s="451">
        <v>60.146838180000003</v>
      </c>
      <c r="AZ28" s="71">
        <v>58.220817500000003</v>
      </c>
      <c r="BA28" s="49">
        <v>59.183827839999999</v>
      </c>
      <c r="BB28" s="49">
        <v>1.3619022839999999</v>
      </c>
      <c r="BC28" s="71">
        <v>61.233060049999999</v>
      </c>
      <c r="BD28" s="71">
        <v>60.886570769999999</v>
      </c>
      <c r="BE28" s="49">
        <v>61.059815409999999</v>
      </c>
      <c r="BF28" s="57">
        <v>0.2450049195</v>
      </c>
      <c r="BG28" s="71">
        <v>47.946904940000003</v>
      </c>
      <c r="BH28" s="71">
        <v>51.757953149999999</v>
      </c>
      <c r="BI28" s="49">
        <v>49.852429049999998</v>
      </c>
      <c r="BJ28" s="49">
        <v>2.6948180329999998</v>
      </c>
      <c r="BK28" s="71">
        <v>51.625213180000003</v>
      </c>
      <c r="BL28" s="71">
        <v>49.87454615</v>
      </c>
      <c r="BM28" s="49">
        <v>50.749879669999999</v>
      </c>
      <c r="BN28" s="49">
        <v>1.237908529</v>
      </c>
      <c r="BO28" s="451">
        <v>2.0015611129999999E-2</v>
      </c>
      <c r="BP28" s="452">
        <v>1.5693759929999999E-2</v>
      </c>
      <c r="BQ28" s="16">
        <v>3.5228082930000002</v>
      </c>
      <c r="BR28" s="16">
        <v>468.50676320000002</v>
      </c>
      <c r="BS28">
        <v>25.999115889999999</v>
      </c>
      <c r="BT28" s="241">
        <v>26.672255230000001</v>
      </c>
    </row>
    <row r="29" spans="1:72" ht="15.75" customHeight="1" x14ac:dyDescent="0.2">
      <c r="A29" s="36" t="s">
        <v>133</v>
      </c>
      <c r="B29" s="29">
        <v>7.1999999999999998E-3</v>
      </c>
      <c r="C29" s="451">
        <v>2.316471661</v>
      </c>
      <c r="D29" s="71">
        <v>2.3461953659999999</v>
      </c>
      <c r="E29" s="49">
        <v>2.3313335140000002</v>
      </c>
      <c r="F29" s="49">
        <v>2.1017833369999999E-2</v>
      </c>
      <c r="G29" s="71">
        <v>2.3223676270000002</v>
      </c>
      <c r="H29" s="71">
        <v>2.2538574329999999</v>
      </c>
      <c r="I29" s="49">
        <v>2.2881125299999998</v>
      </c>
      <c r="J29" s="57">
        <v>4.8444022759999997E-2</v>
      </c>
      <c r="K29" s="71">
        <v>4.6997918509999996</v>
      </c>
      <c r="L29" s="71">
        <v>4.9003603980000001</v>
      </c>
      <c r="M29" s="49">
        <v>4.8000761250000004</v>
      </c>
      <c r="N29" s="49">
        <v>0.1418233797</v>
      </c>
      <c r="O29" s="71">
        <v>4.8592655059999998</v>
      </c>
      <c r="P29" s="71">
        <v>4.7280816100000003</v>
      </c>
      <c r="Q29" s="49">
        <v>4.7936735580000001</v>
      </c>
      <c r="R29" s="49">
        <v>9.2761022439999993E-2</v>
      </c>
      <c r="S29" s="451">
        <v>5.8035810120000004</v>
      </c>
      <c r="T29" s="71">
        <v>5.791083295</v>
      </c>
      <c r="U29" s="49">
        <v>5.7973321540000002</v>
      </c>
      <c r="V29" s="49">
        <v>8.8372204399999998E-3</v>
      </c>
      <c r="W29" s="71">
        <v>5.9754844829999998</v>
      </c>
      <c r="X29" s="71">
        <v>5.7073170969999998</v>
      </c>
      <c r="Y29" s="49">
        <v>5.8414007899999998</v>
      </c>
      <c r="Z29" s="57">
        <v>0.18962297710000001</v>
      </c>
      <c r="AA29" s="71">
        <v>11.871364399999999</v>
      </c>
      <c r="AB29" s="71">
        <v>11.79481464</v>
      </c>
      <c r="AC29" s="49">
        <v>11.83308952</v>
      </c>
      <c r="AD29" s="49">
        <v>5.4128854390000002E-2</v>
      </c>
      <c r="AE29" s="71">
        <v>12.12113942</v>
      </c>
      <c r="AF29" s="71">
        <v>12.153333829999999</v>
      </c>
      <c r="AG29" s="49">
        <v>12.13723663</v>
      </c>
      <c r="AH29" s="49">
        <v>2.2764885629999999E-2</v>
      </c>
      <c r="AI29" s="451">
        <v>358.67060650000002</v>
      </c>
      <c r="AJ29" s="71">
        <v>365.74890770000002</v>
      </c>
      <c r="AK29" s="49">
        <v>362.20975709999999</v>
      </c>
      <c r="AL29" s="49">
        <v>5.0051147780000003</v>
      </c>
      <c r="AM29" s="71">
        <v>359.99609400000003</v>
      </c>
      <c r="AN29" s="71">
        <v>367.70553230000002</v>
      </c>
      <c r="AO29" s="49">
        <v>363.8508132</v>
      </c>
      <c r="AP29" s="57">
        <v>5.4513961010000003</v>
      </c>
      <c r="AQ29" s="71">
        <v>78.14966665</v>
      </c>
      <c r="AR29" s="71">
        <v>77.090487719999999</v>
      </c>
      <c r="AS29" s="49">
        <v>77.620077190000003</v>
      </c>
      <c r="AT29" s="49">
        <v>0.74895260389999996</v>
      </c>
      <c r="AU29" s="71">
        <v>76.558132479999998</v>
      </c>
      <c r="AV29" s="71">
        <v>75.458129779999993</v>
      </c>
      <c r="AW29" s="49">
        <v>76.008131129999995</v>
      </c>
      <c r="AX29" s="49">
        <v>0.7778193685</v>
      </c>
      <c r="AY29" s="451">
        <v>62.515539779999997</v>
      </c>
      <c r="AZ29" s="71">
        <v>60.147168579999999</v>
      </c>
      <c r="BA29" s="49">
        <v>61.331354179999998</v>
      </c>
      <c r="BB29" s="49">
        <v>1.674691336</v>
      </c>
      <c r="BC29" s="71">
        <v>63.678704330000002</v>
      </c>
      <c r="BD29" s="71">
        <v>62.898670680000002</v>
      </c>
      <c r="BE29" s="49">
        <v>63.288687510000003</v>
      </c>
      <c r="BF29" s="57">
        <v>0.55156708350000005</v>
      </c>
      <c r="BG29" s="71">
        <v>49.519666520000001</v>
      </c>
      <c r="BH29" s="71">
        <v>53.886729430000003</v>
      </c>
      <c r="BI29" s="49">
        <v>51.703197979999999</v>
      </c>
      <c r="BJ29" s="49">
        <v>3.0879797980000001</v>
      </c>
      <c r="BK29" s="71">
        <v>53.297024039999997</v>
      </c>
      <c r="BL29" s="71">
        <v>51.47458546</v>
      </c>
      <c r="BM29" s="49">
        <v>52.385804749999998</v>
      </c>
      <c r="BN29" s="49">
        <v>1.288658678</v>
      </c>
      <c r="BO29" s="451">
        <v>1.8697685950000001E-2</v>
      </c>
      <c r="BP29" s="452">
        <v>1.24832304E-2</v>
      </c>
      <c r="BQ29" s="16">
        <v>3.8585601490000001</v>
      </c>
      <c r="BR29" s="16">
        <v>448.1898367</v>
      </c>
      <c r="BS29">
        <v>27.275208660000001</v>
      </c>
      <c r="BT29" s="241">
        <v>27.72207263</v>
      </c>
    </row>
    <row r="30" spans="1:72" ht="15.75" customHeight="1" x14ac:dyDescent="0.2">
      <c r="A30" s="36" t="s">
        <v>134</v>
      </c>
      <c r="B30" s="29">
        <v>3.7000000000000002E-3</v>
      </c>
      <c r="C30" s="451" t="s">
        <v>12</v>
      </c>
      <c r="D30" s="71" t="s">
        <v>12</v>
      </c>
      <c r="E30" s="49" t="s">
        <v>181</v>
      </c>
      <c r="F30" s="49" t="s">
        <v>181</v>
      </c>
      <c r="G30" s="71" t="s">
        <v>12</v>
      </c>
      <c r="H30" s="71" t="s">
        <v>12</v>
      </c>
      <c r="I30" s="49" t="s">
        <v>181</v>
      </c>
      <c r="J30" s="57" t="s">
        <v>181</v>
      </c>
      <c r="K30" s="71" t="s">
        <v>12</v>
      </c>
      <c r="L30" s="71" t="s">
        <v>12</v>
      </c>
      <c r="M30" s="49" t="s">
        <v>181</v>
      </c>
      <c r="N30" s="49" t="s">
        <v>181</v>
      </c>
      <c r="O30" s="71" t="s">
        <v>12</v>
      </c>
      <c r="P30" s="71" t="s">
        <v>12</v>
      </c>
      <c r="Q30" s="49" t="s">
        <v>181</v>
      </c>
      <c r="R30" s="49" t="s">
        <v>181</v>
      </c>
      <c r="S30" s="451" t="s">
        <v>12</v>
      </c>
      <c r="T30" s="71" t="s">
        <v>12</v>
      </c>
      <c r="U30" s="49" t="s">
        <v>181</v>
      </c>
      <c r="V30" s="49" t="s">
        <v>181</v>
      </c>
      <c r="W30" s="71" t="s">
        <v>12</v>
      </c>
      <c r="X30" s="71" t="s">
        <v>12</v>
      </c>
      <c r="Y30" s="49" t="s">
        <v>181</v>
      </c>
      <c r="Z30" s="57" t="s">
        <v>181</v>
      </c>
      <c r="AA30" s="71" t="s">
        <v>12</v>
      </c>
      <c r="AB30" s="71" t="s">
        <v>12</v>
      </c>
      <c r="AC30" s="49" t="s">
        <v>181</v>
      </c>
      <c r="AD30" s="49" t="s">
        <v>181</v>
      </c>
      <c r="AE30" s="71" t="s">
        <v>12</v>
      </c>
      <c r="AF30" s="71" t="s">
        <v>12</v>
      </c>
      <c r="AG30" s="49" t="s">
        <v>181</v>
      </c>
      <c r="AH30" s="49" t="s">
        <v>181</v>
      </c>
      <c r="AI30" s="451" t="s">
        <v>12</v>
      </c>
      <c r="AJ30" s="71" t="s">
        <v>12</v>
      </c>
      <c r="AK30" s="49" t="s">
        <v>181</v>
      </c>
      <c r="AL30" s="49" t="s">
        <v>181</v>
      </c>
      <c r="AM30" s="71" t="s">
        <v>12</v>
      </c>
      <c r="AN30" s="71" t="s">
        <v>12</v>
      </c>
      <c r="AO30" s="49" t="s">
        <v>181</v>
      </c>
      <c r="AP30" s="57" t="s">
        <v>181</v>
      </c>
      <c r="AQ30" s="71" t="s">
        <v>12</v>
      </c>
      <c r="AR30" s="71" t="s">
        <v>12</v>
      </c>
      <c r="AS30" s="49" t="s">
        <v>181</v>
      </c>
      <c r="AT30" s="49" t="s">
        <v>181</v>
      </c>
      <c r="AU30" s="71" t="s">
        <v>12</v>
      </c>
      <c r="AV30" s="71" t="s">
        <v>12</v>
      </c>
      <c r="AW30" s="49" t="s">
        <v>181</v>
      </c>
      <c r="AX30" s="49" t="s">
        <v>181</v>
      </c>
      <c r="AY30" s="451" t="s">
        <v>12</v>
      </c>
      <c r="AZ30" s="71" t="s">
        <v>12</v>
      </c>
      <c r="BA30" s="49" t="s">
        <v>181</v>
      </c>
      <c r="BB30" s="49" t="s">
        <v>181</v>
      </c>
      <c r="BC30" s="71" t="s">
        <v>12</v>
      </c>
      <c r="BD30" s="71" t="s">
        <v>12</v>
      </c>
      <c r="BE30" s="49" t="s">
        <v>181</v>
      </c>
      <c r="BF30" s="57" t="s">
        <v>181</v>
      </c>
      <c r="BG30" s="71" t="s">
        <v>12</v>
      </c>
      <c r="BH30" s="71" t="s">
        <v>12</v>
      </c>
      <c r="BI30" s="49" t="s">
        <v>181</v>
      </c>
      <c r="BJ30" s="49" t="s">
        <v>181</v>
      </c>
      <c r="BK30" s="71" t="s">
        <v>12</v>
      </c>
      <c r="BL30" s="71" t="s">
        <v>12</v>
      </c>
      <c r="BM30" s="49" t="s">
        <v>181</v>
      </c>
      <c r="BN30" s="49" t="s">
        <v>181</v>
      </c>
      <c r="BO30" s="451" t="s">
        <v>12</v>
      </c>
      <c r="BP30" s="452" t="s">
        <v>12</v>
      </c>
      <c r="BQ30" s="16" t="s">
        <v>12</v>
      </c>
      <c r="BR30" s="16" t="s">
        <v>12</v>
      </c>
      <c r="BS30" t="s">
        <v>12</v>
      </c>
      <c r="BT30" s="241" t="s">
        <v>12</v>
      </c>
    </row>
    <row r="31" spans="1:72" ht="15.75" customHeight="1" x14ac:dyDescent="0.2">
      <c r="A31" s="36" t="s">
        <v>135</v>
      </c>
      <c r="B31" s="29">
        <v>8.2000000000000007E-3</v>
      </c>
      <c r="C31" s="451" t="s">
        <v>12</v>
      </c>
      <c r="D31" s="71" t="s">
        <v>12</v>
      </c>
      <c r="E31" s="49" t="s">
        <v>181</v>
      </c>
      <c r="F31" s="49" t="s">
        <v>181</v>
      </c>
      <c r="G31" s="71" t="s">
        <v>12</v>
      </c>
      <c r="H31" s="71" t="s">
        <v>12</v>
      </c>
      <c r="I31" s="49" t="s">
        <v>181</v>
      </c>
      <c r="J31" s="57" t="s">
        <v>181</v>
      </c>
      <c r="K31" s="71" t="s">
        <v>12</v>
      </c>
      <c r="L31" s="71" t="s">
        <v>12</v>
      </c>
      <c r="M31" s="49" t="s">
        <v>181</v>
      </c>
      <c r="N31" s="49" t="s">
        <v>181</v>
      </c>
      <c r="O31" s="71" t="s">
        <v>12</v>
      </c>
      <c r="P31" s="71" t="s">
        <v>12</v>
      </c>
      <c r="Q31" s="49" t="s">
        <v>181</v>
      </c>
      <c r="R31" s="49" t="s">
        <v>181</v>
      </c>
      <c r="S31" s="451" t="s">
        <v>12</v>
      </c>
      <c r="T31" s="71" t="s">
        <v>12</v>
      </c>
      <c r="U31" s="49" t="s">
        <v>181</v>
      </c>
      <c r="V31" s="49" t="s">
        <v>181</v>
      </c>
      <c r="W31" s="71" t="s">
        <v>12</v>
      </c>
      <c r="X31" s="71" t="s">
        <v>12</v>
      </c>
      <c r="Y31" s="49" t="s">
        <v>181</v>
      </c>
      <c r="Z31" s="57" t="s">
        <v>181</v>
      </c>
      <c r="AA31" s="71" t="s">
        <v>12</v>
      </c>
      <c r="AB31" s="71" t="s">
        <v>12</v>
      </c>
      <c r="AC31" s="49" t="s">
        <v>181</v>
      </c>
      <c r="AD31" s="49" t="s">
        <v>181</v>
      </c>
      <c r="AE31" s="71" t="s">
        <v>12</v>
      </c>
      <c r="AF31" s="71" t="s">
        <v>12</v>
      </c>
      <c r="AG31" s="49" t="s">
        <v>181</v>
      </c>
      <c r="AH31" s="49" t="s">
        <v>181</v>
      </c>
      <c r="AI31" s="451" t="s">
        <v>12</v>
      </c>
      <c r="AJ31" s="71" t="s">
        <v>12</v>
      </c>
      <c r="AK31" s="49" t="s">
        <v>181</v>
      </c>
      <c r="AL31" s="49" t="s">
        <v>181</v>
      </c>
      <c r="AM31" s="71" t="s">
        <v>12</v>
      </c>
      <c r="AN31" s="71" t="s">
        <v>12</v>
      </c>
      <c r="AO31" s="49" t="s">
        <v>181</v>
      </c>
      <c r="AP31" s="57" t="s">
        <v>181</v>
      </c>
      <c r="AQ31" s="71" t="s">
        <v>12</v>
      </c>
      <c r="AR31" s="71" t="s">
        <v>12</v>
      </c>
      <c r="AS31" s="49" t="s">
        <v>181</v>
      </c>
      <c r="AT31" s="49" t="s">
        <v>181</v>
      </c>
      <c r="AU31" s="71" t="s">
        <v>12</v>
      </c>
      <c r="AV31" s="71" t="s">
        <v>12</v>
      </c>
      <c r="AW31" s="49" t="s">
        <v>181</v>
      </c>
      <c r="AX31" s="49" t="s">
        <v>181</v>
      </c>
      <c r="AY31" s="451">
        <v>8.988054992E-3</v>
      </c>
      <c r="AZ31" s="71" t="s">
        <v>12</v>
      </c>
      <c r="BA31" s="49">
        <v>8.988054992E-3</v>
      </c>
      <c r="BB31" s="49" t="s">
        <v>181</v>
      </c>
      <c r="BC31" s="71" t="s">
        <v>12</v>
      </c>
      <c r="BD31" s="71" t="s">
        <v>12</v>
      </c>
      <c r="BE31" s="49" t="s">
        <v>181</v>
      </c>
      <c r="BF31" s="57" t="s">
        <v>181</v>
      </c>
      <c r="BG31" s="71" t="s">
        <v>12</v>
      </c>
      <c r="BH31" s="71" t="s">
        <v>12</v>
      </c>
      <c r="BI31" s="49" t="s">
        <v>181</v>
      </c>
      <c r="BJ31" s="49" t="s">
        <v>181</v>
      </c>
      <c r="BK31" s="71" t="s">
        <v>12</v>
      </c>
      <c r="BL31" s="71" t="s">
        <v>12</v>
      </c>
      <c r="BM31" s="49" t="s">
        <v>181</v>
      </c>
      <c r="BN31" s="49" t="s">
        <v>181</v>
      </c>
      <c r="BO31" s="451" t="s">
        <v>12</v>
      </c>
      <c r="BP31" s="452" t="s">
        <v>12</v>
      </c>
      <c r="BQ31" s="16" t="s">
        <v>12</v>
      </c>
      <c r="BR31" s="16">
        <v>6.9941727260000003E-2</v>
      </c>
      <c r="BS31" t="s">
        <v>12</v>
      </c>
      <c r="BT31" s="241" t="s">
        <v>12</v>
      </c>
    </row>
    <row r="32" spans="1:72" ht="12.75" x14ac:dyDescent="0.2">
      <c r="A32" s="36" t="s">
        <v>136</v>
      </c>
      <c r="B32" s="29">
        <v>0.1031</v>
      </c>
      <c r="C32" s="451">
        <v>4.6618169979999999</v>
      </c>
      <c r="D32" s="71">
        <v>4.9804813259999996</v>
      </c>
      <c r="E32" s="49">
        <v>4.8211491620000002</v>
      </c>
      <c r="F32" s="49">
        <v>0.22532970729999999</v>
      </c>
      <c r="G32" s="71">
        <v>5.028280605</v>
      </c>
      <c r="H32" s="71">
        <v>4.7654099829999996</v>
      </c>
      <c r="I32" s="49">
        <v>4.8968452940000002</v>
      </c>
      <c r="J32" s="57">
        <v>0.18587759940000001</v>
      </c>
      <c r="K32" s="71">
        <v>4.8983446800000001</v>
      </c>
      <c r="L32" s="71">
        <v>5.0529517049999999</v>
      </c>
      <c r="M32" s="49">
        <v>4.9756481929999996</v>
      </c>
      <c r="N32" s="49">
        <v>0.10932367580000001</v>
      </c>
      <c r="O32" s="71">
        <v>4.9762206789999999</v>
      </c>
      <c r="P32" s="71">
        <v>4.979112926</v>
      </c>
      <c r="Q32" s="49">
        <v>4.977666803</v>
      </c>
      <c r="R32" s="49">
        <v>2.0451274670000002E-3</v>
      </c>
      <c r="S32" s="451">
        <v>4.8698076419999996</v>
      </c>
      <c r="T32" s="71">
        <v>4.896402878</v>
      </c>
      <c r="U32" s="49">
        <v>4.8831052599999998</v>
      </c>
      <c r="V32" s="49">
        <v>1.880567172E-2</v>
      </c>
      <c r="W32" s="71">
        <v>4.9771895879999999</v>
      </c>
      <c r="X32" s="71">
        <v>4.6309527470000003</v>
      </c>
      <c r="Y32" s="49">
        <v>4.8040711680000001</v>
      </c>
      <c r="Z32" s="57">
        <v>0.24482641820000001</v>
      </c>
      <c r="AA32" s="71">
        <v>5.0091539469999997</v>
      </c>
      <c r="AB32" s="71">
        <v>4.766611739</v>
      </c>
      <c r="AC32" s="49">
        <v>4.8878828429999999</v>
      </c>
      <c r="AD32" s="49">
        <v>0.17150324</v>
      </c>
      <c r="AE32" s="71">
        <v>5.237791444</v>
      </c>
      <c r="AF32" s="71">
        <v>5.1695670659999999</v>
      </c>
      <c r="AG32" s="49">
        <v>5.2036792549999999</v>
      </c>
      <c r="AH32" s="49">
        <v>4.824192033E-2</v>
      </c>
      <c r="AI32" s="451">
        <v>0.7962764349</v>
      </c>
      <c r="AJ32" s="71">
        <v>0.81795316699999998</v>
      </c>
      <c r="AK32" s="49">
        <v>0.80711480099999999</v>
      </c>
      <c r="AL32" s="49">
        <v>1.532776426E-2</v>
      </c>
      <c r="AM32" s="71">
        <v>0.85874416139999998</v>
      </c>
      <c r="AN32" s="71">
        <v>0.87228563349999999</v>
      </c>
      <c r="AO32" s="49">
        <v>0.86551489749999999</v>
      </c>
      <c r="AP32" s="57">
        <v>9.5752667489999999E-3</v>
      </c>
      <c r="AQ32" s="71">
        <v>4.4548729429999998</v>
      </c>
      <c r="AR32" s="71">
        <v>4.1357915309999997</v>
      </c>
      <c r="AS32" s="49">
        <v>4.2953322370000002</v>
      </c>
      <c r="AT32" s="49">
        <v>0.22562463020000001</v>
      </c>
      <c r="AU32" s="71">
        <v>4.3628133489999996</v>
      </c>
      <c r="AV32" s="71">
        <v>4.162963027</v>
      </c>
      <c r="AW32" s="49">
        <v>4.2628881879999998</v>
      </c>
      <c r="AX32" s="49">
        <v>0.14131551789999999</v>
      </c>
      <c r="AY32" s="451">
        <v>4.513304937</v>
      </c>
      <c r="AZ32" s="71">
        <v>4.5344201589999997</v>
      </c>
      <c r="BA32" s="49">
        <v>4.5238625480000003</v>
      </c>
      <c r="BB32" s="49">
        <v>1.4930716659999999E-2</v>
      </c>
      <c r="BC32" s="71">
        <v>4.6500402530000002</v>
      </c>
      <c r="BD32" s="71">
        <v>4.5039404120000004</v>
      </c>
      <c r="BE32" s="49">
        <v>4.5769903330000004</v>
      </c>
      <c r="BF32" s="57">
        <v>0.10330818830000001</v>
      </c>
      <c r="BG32" s="71">
        <v>4.9955607610000001</v>
      </c>
      <c r="BH32" s="71">
        <v>5.3198915040000001</v>
      </c>
      <c r="BI32" s="49">
        <v>5.1577261329999997</v>
      </c>
      <c r="BJ32" s="49">
        <v>0.22933646769999999</v>
      </c>
      <c r="BK32" s="71">
        <v>5.4429241800000003</v>
      </c>
      <c r="BL32" s="71">
        <v>5.2712531</v>
      </c>
      <c r="BM32" s="49">
        <v>5.3570886399999997</v>
      </c>
      <c r="BN32" s="49">
        <v>0.1213897848</v>
      </c>
      <c r="BO32" s="451" t="s">
        <v>12</v>
      </c>
      <c r="BP32" s="452" t="s">
        <v>12</v>
      </c>
      <c r="BQ32" s="16">
        <v>4.7603287129999998</v>
      </c>
      <c r="BR32" s="16">
        <v>26.267370929999998</v>
      </c>
      <c r="BS32">
        <v>5.0424684009999998</v>
      </c>
      <c r="BT32" s="241">
        <v>5.1798209550000003</v>
      </c>
    </row>
    <row r="33" spans="1:72" ht="12.75" x14ac:dyDescent="0.2">
      <c r="A33" s="36" t="s">
        <v>137</v>
      </c>
      <c r="B33" s="29">
        <v>5.4000000000000003E-3</v>
      </c>
      <c r="C33" s="451" t="s">
        <v>12</v>
      </c>
      <c r="D33" s="71" t="s">
        <v>12</v>
      </c>
      <c r="E33" s="49" t="s">
        <v>181</v>
      </c>
      <c r="F33" s="49" t="s">
        <v>181</v>
      </c>
      <c r="G33" s="71" t="s">
        <v>12</v>
      </c>
      <c r="H33" s="71" t="s">
        <v>12</v>
      </c>
      <c r="I33" s="49" t="s">
        <v>181</v>
      </c>
      <c r="J33" s="57" t="s">
        <v>181</v>
      </c>
      <c r="K33" s="71" t="s">
        <v>12</v>
      </c>
      <c r="L33" s="71" t="s">
        <v>12</v>
      </c>
      <c r="M33" s="49" t="s">
        <v>181</v>
      </c>
      <c r="N33" s="49" t="s">
        <v>181</v>
      </c>
      <c r="O33" s="71" t="s">
        <v>12</v>
      </c>
      <c r="P33" s="71" t="s">
        <v>12</v>
      </c>
      <c r="Q33" s="49" t="s">
        <v>181</v>
      </c>
      <c r="R33" s="49" t="s">
        <v>181</v>
      </c>
      <c r="S33" s="451" t="s">
        <v>12</v>
      </c>
      <c r="T33" s="71" t="s">
        <v>12</v>
      </c>
      <c r="U33" s="49" t="s">
        <v>181</v>
      </c>
      <c r="V33" s="49" t="s">
        <v>181</v>
      </c>
      <c r="W33" s="71" t="s">
        <v>12</v>
      </c>
      <c r="X33" s="71" t="s">
        <v>12</v>
      </c>
      <c r="Y33" s="49" t="s">
        <v>181</v>
      </c>
      <c r="Z33" s="57" t="s">
        <v>181</v>
      </c>
      <c r="AA33" s="71" t="s">
        <v>12</v>
      </c>
      <c r="AB33" s="71" t="s">
        <v>12</v>
      </c>
      <c r="AC33" s="49" t="s">
        <v>181</v>
      </c>
      <c r="AD33" s="49" t="s">
        <v>181</v>
      </c>
      <c r="AE33" s="71" t="s">
        <v>12</v>
      </c>
      <c r="AF33" s="71" t="s">
        <v>12</v>
      </c>
      <c r="AG33" s="49" t="s">
        <v>181</v>
      </c>
      <c r="AH33" s="49" t="s">
        <v>181</v>
      </c>
      <c r="AI33" s="451" t="s">
        <v>12</v>
      </c>
      <c r="AJ33" s="71" t="s">
        <v>12</v>
      </c>
      <c r="AK33" s="49" t="s">
        <v>181</v>
      </c>
      <c r="AL33" s="49" t="s">
        <v>181</v>
      </c>
      <c r="AM33" s="71" t="s">
        <v>12</v>
      </c>
      <c r="AN33" s="71" t="s">
        <v>12</v>
      </c>
      <c r="AO33" s="49" t="s">
        <v>181</v>
      </c>
      <c r="AP33" s="57" t="s">
        <v>181</v>
      </c>
      <c r="AQ33" s="71" t="s">
        <v>12</v>
      </c>
      <c r="AR33" s="71" t="s">
        <v>12</v>
      </c>
      <c r="AS33" s="49" t="s">
        <v>181</v>
      </c>
      <c r="AT33" s="49" t="s">
        <v>181</v>
      </c>
      <c r="AU33" s="71" t="s">
        <v>12</v>
      </c>
      <c r="AV33" s="71" t="s">
        <v>12</v>
      </c>
      <c r="AW33" s="49" t="s">
        <v>181</v>
      </c>
      <c r="AX33" s="49" t="s">
        <v>181</v>
      </c>
      <c r="AY33" s="451" t="s">
        <v>12</v>
      </c>
      <c r="AZ33" s="71" t="s">
        <v>12</v>
      </c>
      <c r="BA33" s="49" t="s">
        <v>181</v>
      </c>
      <c r="BB33" s="49" t="s">
        <v>181</v>
      </c>
      <c r="BC33" s="71" t="s">
        <v>12</v>
      </c>
      <c r="BD33" s="71" t="s">
        <v>12</v>
      </c>
      <c r="BE33" s="49" t="s">
        <v>181</v>
      </c>
      <c r="BF33" s="57" t="s">
        <v>181</v>
      </c>
      <c r="BG33" s="71" t="s">
        <v>12</v>
      </c>
      <c r="BH33" s="71" t="s">
        <v>12</v>
      </c>
      <c r="BI33" s="49" t="s">
        <v>181</v>
      </c>
      <c r="BJ33" s="49" t="s">
        <v>181</v>
      </c>
      <c r="BK33" s="71" t="s">
        <v>12</v>
      </c>
      <c r="BL33" s="71" t="s">
        <v>12</v>
      </c>
      <c r="BM33" s="49" t="s">
        <v>181</v>
      </c>
      <c r="BN33" s="49" t="s">
        <v>181</v>
      </c>
      <c r="BO33" s="451" t="s">
        <v>12</v>
      </c>
      <c r="BP33" s="452" t="s">
        <v>12</v>
      </c>
      <c r="BQ33" s="16" t="s">
        <v>12</v>
      </c>
      <c r="BR33" s="16" t="s">
        <v>12</v>
      </c>
      <c r="BS33" t="s">
        <v>12</v>
      </c>
      <c r="BT33" s="241" t="s">
        <v>12</v>
      </c>
    </row>
    <row r="34" spans="1:72" ht="12.75" x14ac:dyDescent="0.2">
      <c r="A34" s="36" t="s">
        <v>138</v>
      </c>
      <c r="B34" s="29">
        <v>2.9999999999999997E-4</v>
      </c>
      <c r="C34" s="451">
        <v>5.860936253E-2</v>
      </c>
      <c r="D34" s="71">
        <v>6.4991302890000005E-2</v>
      </c>
      <c r="E34" s="49">
        <v>6.1800332710000003E-2</v>
      </c>
      <c r="F34" s="49">
        <v>4.5127133060000003E-3</v>
      </c>
      <c r="G34" s="71">
        <v>6.5279230379999997E-2</v>
      </c>
      <c r="H34" s="71">
        <v>6.1012796379999998E-2</v>
      </c>
      <c r="I34" s="49">
        <v>6.3146013380000005E-2</v>
      </c>
      <c r="J34" s="57">
        <v>3.0168244130000001E-3</v>
      </c>
      <c r="K34" s="71">
        <v>7.4074482550000001E-2</v>
      </c>
      <c r="L34" s="71">
        <v>7.4926471829999994E-2</v>
      </c>
      <c r="M34" s="49">
        <v>7.4500477189999997E-2</v>
      </c>
      <c r="N34" s="49">
        <v>6.0244739740000005E-4</v>
      </c>
      <c r="O34" s="71">
        <v>7.3294523599999994E-2</v>
      </c>
      <c r="P34" s="71">
        <v>7.3019925760000007E-2</v>
      </c>
      <c r="Q34" s="49">
        <v>7.3157224679999994E-2</v>
      </c>
      <c r="R34" s="49">
        <v>1.941699948E-4</v>
      </c>
      <c r="S34" s="451">
        <v>7.9303712119999994E-2</v>
      </c>
      <c r="T34" s="71">
        <v>7.4972752939999998E-2</v>
      </c>
      <c r="U34" s="49">
        <v>7.7138232530000003E-2</v>
      </c>
      <c r="V34" s="49">
        <v>3.0624506050000002E-3</v>
      </c>
      <c r="W34" s="71">
        <v>8.0863116040000002E-2</v>
      </c>
      <c r="X34" s="71">
        <v>7.0709614310000002E-2</v>
      </c>
      <c r="Y34" s="49">
        <v>7.5786365179999995E-2</v>
      </c>
      <c r="Z34" s="57">
        <v>7.1796099259999998E-3</v>
      </c>
      <c r="AA34" s="71">
        <v>0.1190349322</v>
      </c>
      <c r="AB34" s="71">
        <v>0.1115353254</v>
      </c>
      <c r="AC34" s="49">
        <v>0.1152851288</v>
      </c>
      <c r="AD34" s="49">
        <v>5.3030228249999999E-3</v>
      </c>
      <c r="AE34" s="71">
        <v>0.12611188800000001</v>
      </c>
      <c r="AF34" s="71">
        <v>0.12266638990000001</v>
      </c>
      <c r="AG34" s="49">
        <v>0.124389139</v>
      </c>
      <c r="AH34" s="49">
        <v>2.4363350710000001E-3</v>
      </c>
      <c r="AI34" s="451">
        <v>1.976638769</v>
      </c>
      <c r="AJ34" s="71">
        <v>2.0237125749999998</v>
      </c>
      <c r="AK34" s="49">
        <v>2.0001756720000001</v>
      </c>
      <c r="AL34" s="49">
        <v>3.328620744E-2</v>
      </c>
      <c r="AM34" s="71">
        <v>2.0134489229999999</v>
      </c>
      <c r="AN34" s="71">
        <v>1.9211745549999999</v>
      </c>
      <c r="AO34" s="49">
        <v>1.9673117389999999</v>
      </c>
      <c r="AP34" s="57">
        <v>6.5247831340000007E-2</v>
      </c>
      <c r="AQ34" s="71">
        <v>0.50221385169999999</v>
      </c>
      <c r="AR34" s="71">
        <v>0.45115051960000002</v>
      </c>
      <c r="AS34" s="49">
        <v>0.47668218569999998</v>
      </c>
      <c r="AT34" s="49">
        <v>3.6107228399999997E-2</v>
      </c>
      <c r="AU34" s="71">
        <v>0.46914144369999999</v>
      </c>
      <c r="AV34" s="71">
        <v>0.4287178223</v>
      </c>
      <c r="AW34" s="49">
        <v>0.44892963299999999</v>
      </c>
      <c r="AX34" s="49">
        <v>2.8583816809999999E-2</v>
      </c>
      <c r="AY34" s="451">
        <v>0.37629070409999998</v>
      </c>
      <c r="AZ34" s="71">
        <v>0.37630196189999998</v>
      </c>
      <c r="BA34" s="49">
        <v>0.37629633299999998</v>
      </c>
      <c r="BB34" s="49">
        <v>7.9604667209999993E-6</v>
      </c>
      <c r="BC34" s="71">
        <v>0.37927418629999998</v>
      </c>
      <c r="BD34" s="71">
        <v>0.35978458749999997</v>
      </c>
      <c r="BE34" s="49">
        <v>0.36952938689999998</v>
      </c>
      <c r="BF34" s="57">
        <v>1.3781227470000001E-2</v>
      </c>
      <c r="BG34" s="71">
        <v>0.33751438119999999</v>
      </c>
      <c r="BH34" s="71">
        <v>0.34927589520000002</v>
      </c>
      <c r="BI34" s="49">
        <v>0.34339513820000001</v>
      </c>
      <c r="BJ34" s="49">
        <v>8.3166463060000001E-3</v>
      </c>
      <c r="BK34" s="71">
        <v>0.34249802000000001</v>
      </c>
      <c r="BL34" s="71">
        <v>0.32802718409999998</v>
      </c>
      <c r="BM34" s="49">
        <v>0.33526260209999997</v>
      </c>
      <c r="BN34" s="49">
        <v>1.0232426189999999E-2</v>
      </c>
      <c r="BO34" s="451" t="s">
        <v>12</v>
      </c>
      <c r="BP34" s="452" t="s">
        <v>12</v>
      </c>
      <c r="BQ34" s="16">
        <v>6.8151588060000004E-2</v>
      </c>
      <c r="BR34" s="16">
        <v>0.95471679259999997</v>
      </c>
      <c r="BS34">
        <v>0.23047448619999999</v>
      </c>
      <c r="BT34" s="241">
        <v>0.21876047479999999</v>
      </c>
    </row>
    <row r="35" spans="1:72" ht="12.75" x14ac:dyDescent="0.2">
      <c r="A35" s="36" t="s">
        <v>139</v>
      </c>
      <c r="B35" s="29">
        <v>1E-4</v>
      </c>
      <c r="C35" s="451" t="s">
        <v>12</v>
      </c>
      <c r="D35" s="71" t="s">
        <v>12</v>
      </c>
      <c r="E35" s="49" t="s">
        <v>181</v>
      </c>
      <c r="F35" s="49" t="s">
        <v>181</v>
      </c>
      <c r="G35" s="71">
        <v>7.5164557090000002E-4</v>
      </c>
      <c r="H35" s="71">
        <v>4.9016516019999995E-4</v>
      </c>
      <c r="I35" s="49">
        <v>6.2090536559999997E-4</v>
      </c>
      <c r="J35" s="57">
        <v>1.8489457160000001E-4</v>
      </c>
      <c r="K35" s="71" t="s">
        <v>12</v>
      </c>
      <c r="L35" s="71" t="s">
        <v>12</v>
      </c>
      <c r="M35" s="49" t="s">
        <v>181</v>
      </c>
      <c r="N35" s="49" t="s">
        <v>181</v>
      </c>
      <c r="O35" s="71">
        <v>8.8681299449999999E-4</v>
      </c>
      <c r="P35" s="71">
        <v>1.01732475E-3</v>
      </c>
      <c r="Q35" s="49">
        <v>9.5206887229999995E-4</v>
      </c>
      <c r="R35" s="49">
        <v>9.2285747339999999E-5</v>
      </c>
      <c r="S35" s="451" t="s">
        <v>12</v>
      </c>
      <c r="T35" s="71" t="s">
        <v>12</v>
      </c>
      <c r="U35" s="49" t="s">
        <v>181</v>
      </c>
      <c r="V35" s="49" t="s">
        <v>181</v>
      </c>
      <c r="W35" s="71">
        <v>2.0278414799999999E-4</v>
      </c>
      <c r="X35" s="71">
        <v>9.8430339630000004E-5</v>
      </c>
      <c r="Y35" s="49">
        <v>1.5060724379999999E-4</v>
      </c>
      <c r="Z35" s="57">
        <v>7.3789285540000005E-5</v>
      </c>
      <c r="AA35" s="71" t="s">
        <v>12</v>
      </c>
      <c r="AB35" s="71" t="s">
        <v>12</v>
      </c>
      <c r="AC35" s="49" t="s">
        <v>181</v>
      </c>
      <c r="AD35" s="49" t="s">
        <v>181</v>
      </c>
      <c r="AE35" s="71" t="s">
        <v>12</v>
      </c>
      <c r="AF35" s="71" t="s">
        <v>12</v>
      </c>
      <c r="AG35" s="49" t="s">
        <v>181</v>
      </c>
      <c r="AH35" s="49" t="s">
        <v>181</v>
      </c>
      <c r="AI35" s="451" t="s">
        <v>12</v>
      </c>
      <c r="AJ35" s="71" t="s">
        <v>12</v>
      </c>
      <c r="AK35" s="49" t="s">
        <v>181</v>
      </c>
      <c r="AL35" s="49" t="s">
        <v>181</v>
      </c>
      <c r="AM35" s="71" t="s">
        <v>12</v>
      </c>
      <c r="AN35" s="71" t="s">
        <v>12</v>
      </c>
      <c r="AO35" s="49" t="s">
        <v>181</v>
      </c>
      <c r="AP35" s="57" t="s">
        <v>181</v>
      </c>
      <c r="AQ35" s="71" t="s">
        <v>12</v>
      </c>
      <c r="AR35" s="71" t="s">
        <v>12</v>
      </c>
      <c r="AS35" s="49" t="s">
        <v>181</v>
      </c>
      <c r="AT35" s="49" t="s">
        <v>181</v>
      </c>
      <c r="AU35" s="71" t="s">
        <v>12</v>
      </c>
      <c r="AV35" s="71" t="s">
        <v>12</v>
      </c>
      <c r="AW35" s="49" t="s">
        <v>181</v>
      </c>
      <c r="AX35" s="49" t="s">
        <v>181</v>
      </c>
      <c r="AY35" s="451" t="s">
        <v>12</v>
      </c>
      <c r="AZ35" s="71" t="s">
        <v>12</v>
      </c>
      <c r="BA35" s="49" t="s">
        <v>181</v>
      </c>
      <c r="BB35" s="49" t="s">
        <v>181</v>
      </c>
      <c r="BC35" s="71" t="s">
        <v>12</v>
      </c>
      <c r="BD35" s="71" t="s">
        <v>12</v>
      </c>
      <c r="BE35" s="49" t="s">
        <v>181</v>
      </c>
      <c r="BF35" s="57" t="s">
        <v>181</v>
      </c>
      <c r="BG35" s="71" t="s">
        <v>12</v>
      </c>
      <c r="BH35" s="71" t="s">
        <v>12</v>
      </c>
      <c r="BI35" s="49" t="s">
        <v>181</v>
      </c>
      <c r="BJ35" s="49" t="s">
        <v>181</v>
      </c>
      <c r="BK35" s="71" t="s">
        <v>12</v>
      </c>
      <c r="BL35" s="71" t="s">
        <v>12</v>
      </c>
      <c r="BM35" s="49" t="s">
        <v>181</v>
      </c>
      <c r="BN35" s="49" t="s">
        <v>181</v>
      </c>
      <c r="BO35" s="451" t="s">
        <v>12</v>
      </c>
      <c r="BP35" s="452" t="s">
        <v>12</v>
      </c>
      <c r="BQ35" s="16">
        <v>7.0834761339999997E-4</v>
      </c>
      <c r="BR35" s="16" t="s">
        <v>12</v>
      </c>
      <c r="BS35" t="s">
        <v>12</v>
      </c>
      <c r="BT35" s="241" t="s">
        <v>12</v>
      </c>
    </row>
    <row r="36" spans="1:72" ht="12.75" x14ac:dyDescent="0.2">
      <c r="A36" s="36" t="s">
        <v>140</v>
      </c>
      <c r="B36" s="29">
        <v>1.0500000000000001E-2</v>
      </c>
      <c r="C36" s="451" t="s">
        <v>12</v>
      </c>
      <c r="D36" s="71" t="s">
        <v>12</v>
      </c>
      <c r="E36" s="49" t="s">
        <v>181</v>
      </c>
      <c r="F36" s="49" t="s">
        <v>181</v>
      </c>
      <c r="G36" s="71" t="s">
        <v>12</v>
      </c>
      <c r="H36" s="71" t="s">
        <v>12</v>
      </c>
      <c r="I36" s="49" t="s">
        <v>181</v>
      </c>
      <c r="J36" s="57" t="s">
        <v>181</v>
      </c>
      <c r="K36" s="71" t="s">
        <v>12</v>
      </c>
      <c r="L36" s="71" t="s">
        <v>12</v>
      </c>
      <c r="M36" s="49" t="s">
        <v>181</v>
      </c>
      <c r="N36" s="49" t="s">
        <v>181</v>
      </c>
      <c r="O36" s="71" t="s">
        <v>12</v>
      </c>
      <c r="P36" s="71" t="s">
        <v>12</v>
      </c>
      <c r="Q36" s="49" t="s">
        <v>181</v>
      </c>
      <c r="R36" s="49" t="s">
        <v>181</v>
      </c>
      <c r="S36" s="451" t="s">
        <v>12</v>
      </c>
      <c r="T36" s="71" t="s">
        <v>12</v>
      </c>
      <c r="U36" s="49" t="s">
        <v>181</v>
      </c>
      <c r="V36" s="49" t="s">
        <v>181</v>
      </c>
      <c r="W36" s="71" t="s">
        <v>12</v>
      </c>
      <c r="X36" s="71" t="s">
        <v>12</v>
      </c>
      <c r="Y36" s="49" t="s">
        <v>181</v>
      </c>
      <c r="Z36" s="57" t="s">
        <v>181</v>
      </c>
      <c r="AA36" s="71" t="s">
        <v>12</v>
      </c>
      <c r="AB36" s="71" t="s">
        <v>12</v>
      </c>
      <c r="AC36" s="49" t="s">
        <v>181</v>
      </c>
      <c r="AD36" s="49" t="s">
        <v>181</v>
      </c>
      <c r="AE36" s="71" t="s">
        <v>12</v>
      </c>
      <c r="AF36" s="71" t="s">
        <v>12</v>
      </c>
      <c r="AG36" s="49" t="s">
        <v>181</v>
      </c>
      <c r="AH36" s="49" t="s">
        <v>181</v>
      </c>
      <c r="AI36" s="451" t="s">
        <v>12</v>
      </c>
      <c r="AJ36" s="71" t="s">
        <v>12</v>
      </c>
      <c r="AK36" s="49" t="s">
        <v>181</v>
      </c>
      <c r="AL36" s="49" t="s">
        <v>181</v>
      </c>
      <c r="AM36" s="71" t="s">
        <v>12</v>
      </c>
      <c r="AN36" s="71" t="s">
        <v>12</v>
      </c>
      <c r="AO36" s="49" t="s">
        <v>181</v>
      </c>
      <c r="AP36" s="57" t="s">
        <v>181</v>
      </c>
      <c r="AQ36" s="71" t="s">
        <v>12</v>
      </c>
      <c r="AR36" s="71" t="s">
        <v>12</v>
      </c>
      <c r="AS36" s="49" t="s">
        <v>181</v>
      </c>
      <c r="AT36" s="49" t="s">
        <v>181</v>
      </c>
      <c r="AU36" s="71" t="s">
        <v>12</v>
      </c>
      <c r="AV36" s="71" t="s">
        <v>12</v>
      </c>
      <c r="AW36" s="49" t="s">
        <v>181</v>
      </c>
      <c r="AX36" s="49" t="s">
        <v>181</v>
      </c>
      <c r="AY36" s="451" t="s">
        <v>12</v>
      </c>
      <c r="AZ36" s="71" t="s">
        <v>12</v>
      </c>
      <c r="BA36" s="49" t="s">
        <v>181</v>
      </c>
      <c r="BB36" s="49" t="s">
        <v>181</v>
      </c>
      <c r="BC36" s="71" t="s">
        <v>12</v>
      </c>
      <c r="BD36" s="71" t="s">
        <v>12</v>
      </c>
      <c r="BE36" s="49" t="s">
        <v>181</v>
      </c>
      <c r="BF36" s="57" t="s">
        <v>181</v>
      </c>
      <c r="BG36" s="71" t="s">
        <v>12</v>
      </c>
      <c r="BH36" s="71" t="s">
        <v>12</v>
      </c>
      <c r="BI36" s="49" t="s">
        <v>181</v>
      </c>
      <c r="BJ36" s="49" t="s">
        <v>181</v>
      </c>
      <c r="BK36" s="71" t="s">
        <v>12</v>
      </c>
      <c r="BL36" s="71" t="s">
        <v>12</v>
      </c>
      <c r="BM36" s="49" t="s">
        <v>181</v>
      </c>
      <c r="BN36" s="49" t="s">
        <v>181</v>
      </c>
      <c r="BO36" s="451" t="s">
        <v>12</v>
      </c>
      <c r="BP36" s="452" t="s">
        <v>12</v>
      </c>
      <c r="BQ36" s="16" t="s">
        <v>12</v>
      </c>
      <c r="BR36" s="16" t="s">
        <v>12</v>
      </c>
      <c r="BS36" t="s">
        <v>12</v>
      </c>
      <c r="BT36" s="241" t="s">
        <v>12</v>
      </c>
    </row>
    <row r="37" spans="1:72" ht="12.75" x14ac:dyDescent="0.2">
      <c r="A37" s="36" t="s">
        <v>141</v>
      </c>
      <c r="B37" s="29">
        <v>4.0000000000000002E-4</v>
      </c>
      <c r="C37" s="451" t="s">
        <v>12</v>
      </c>
      <c r="D37" s="71" t="s">
        <v>12</v>
      </c>
      <c r="E37" s="49" t="s">
        <v>181</v>
      </c>
      <c r="F37" s="49" t="s">
        <v>181</v>
      </c>
      <c r="G37" s="71" t="s">
        <v>12</v>
      </c>
      <c r="H37" s="71" t="s">
        <v>12</v>
      </c>
      <c r="I37" s="49" t="s">
        <v>181</v>
      </c>
      <c r="J37" s="57" t="s">
        <v>181</v>
      </c>
      <c r="K37" s="71" t="s">
        <v>12</v>
      </c>
      <c r="L37" s="71" t="s">
        <v>12</v>
      </c>
      <c r="M37" s="49" t="s">
        <v>181</v>
      </c>
      <c r="N37" s="49" t="s">
        <v>181</v>
      </c>
      <c r="O37" s="71" t="s">
        <v>12</v>
      </c>
      <c r="P37" s="71" t="s">
        <v>12</v>
      </c>
      <c r="Q37" s="49" t="s">
        <v>181</v>
      </c>
      <c r="R37" s="49" t="s">
        <v>181</v>
      </c>
      <c r="S37" s="451" t="s">
        <v>12</v>
      </c>
      <c r="T37" s="71" t="s">
        <v>12</v>
      </c>
      <c r="U37" s="49" t="s">
        <v>181</v>
      </c>
      <c r="V37" s="49" t="s">
        <v>181</v>
      </c>
      <c r="W37" s="71" t="s">
        <v>12</v>
      </c>
      <c r="X37" s="71" t="s">
        <v>12</v>
      </c>
      <c r="Y37" s="49" t="s">
        <v>181</v>
      </c>
      <c r="Z37" s="57" t="s">
        <v>181</v>
      </c>
      <c r="AA37" s="71" t="s">
        <v>12</v>
      </c>
      <c r="AB37" s="71" t="s">
        <v>12</v>
      </c>
      <c r="AC37" s="49" t="s">
        <v>181</v>
      </c>
      <c r="AD37" s="49" t="s">
        <v>181</v>
      </c>
      <c r="AE37" s="71" t="s">
        <v>12</v>
      </c>
      <c r="AF37" s="71" t="s">
        <v>12</v>
      </c>
      <c r="AG37" s="49" t="s">
        <v>181</v>
      </c>
      <c r="AH37" s="49" t="s">
        <v>181</v>
      </c>
      <c r="AI37" s="451" t="s">
        <v>12</v>
      </c>
      <c r="AJ37" s="71" t="s">
        <v>12</v>
      </c>
      <c r="AK37" s="49" t="s">
        <v>181</v>
      </c>
      <c r="AL37" s="49" t="s">
        <v>181</v>
      </c>
      <c r="AM37" s="71" t="s">
        <v>12</v>
      </c>
      <c r="AN37" s="71" t="s">
        <v>12</v>
      </c>
      <c r="AO37" s="49" t="s">
        <v>181</v>
      </c>
      <c r="AP37" s="57" t="s">
        <v>181</v>
      </c>
      <c r="AQ37" s="71" t="s">
        <v>12</v>
      </c>
      <c r="AR37" s="71" t="s">
        <v>12</v>
      </c>
      <c r="AS37" s="49" t="s">
        <v>181</v>
      </c>
      <c r="AT37" s="49" t="s">
        <v>181</v>
      </c>
      <c r="AU37" s="71" t="s">
        <v>12</v>
      </c>
      <c r="AV37" s="71" t="s">
        <v>12</v>
      </c>
      <c r="AW37" s="49" t="s">
        <v>181</v>
      </c>
      <c r="AX37" s="49" t="s">
        <v>181</v>
      </c>
      <c r="AY37" s="451" t="s">
        <v>12</v>
      </c>
      <c r="AZ37" s="71" t="s">
        <v>12</v>
      </c>
      <c r="BA37" s="49" t="s">
        <v>181</v>
      </c>
      <c r="BB37" s="49" t="s">
        <v>181</v>
      </c>
      <c r="BC37" s="71" t="s">
        <v>12</v>
      </c>
      <c r="BD37" s="71" t="s">
        <v>12</v>
      </c>
      <c r="BE37" s="49" t="s">
        <v>181</v>
      </c>
      <c r="BF37" s="57" t="s">
        <v>181</v>
      </c>
      <c r="BG37" s="71" t="s">
        <v>12</v>
      </c>
      <c r="BH37" s="71" t="s">
        <v>12</v>
      </c>
      <c r="BI37" s="49" t="s">
        <v>181</v>
      </c>
      <c r="BJ37" s="49" t="s">
        <v>181</v>
      </c>
      <c r="BK37" s="71" t="s">
        <v>12</v>
      </c>
      <c r="BL37" s="71" t="s">
        <v>12</v>
      </c>
      <c r="BM37" s="49" t="s">
        <v>181</v>
      </c>
      <c r="BN37" s="49" t="s">
        <v>181</v>
      </c>
      <c r="BO37" s="451" t="s">
        <v>12</v>
      </c>
      <c r="BP37" s="452" t="s">
        <v>12</v>
      </c>
      <c r="BQ37" s="16" t="s">
        <v>12</v>
      </c>
      <c r="BR37" s="16" t="s">
        <v>12</v>
      </c>
      <c r="BS37" t="s">
        <v>12</v>
      </c>
      <c r="BT37" s="241" t="s">
        <v>12</v>
      </c>
    </row>
    <row r="38" spans="1:72" ht="12.75" x14ac:dyDescent="0.2">
      <c r="A38" s="36" t="s">
        <v>142</v>
      </c>
      <c r="B38" s="29">
        <v>2.3E-3</v>
      </c>
      <c r="C38" s="451">
        <v>3.8106040379999998E-3</v>
      </c>
      <c r="D38" s="71">
        <v>4.0307067029999996E-3</v>
      </c>
      <c r="E38" s="49">
        <v>3.9206553710000001E-3</v>
      </c>
      <c r="F38" s="49">
        <v>1.5563608699999999E-4</v>
      </c>
      <c r="G38" s="71">
        <v>3.4606174020000002E-3</v>
      </c>
      <c r="H38" s="71">
        <v>3.2076011910000001E-3</v>
      </c>
      <c r="I38" s="49">
        <v>3.3341092970000001E-3</v>
      </c>
      <c r="J38" s="57">
        <v>1.789094785E-4</v>
      </c>
      <c r="K38" s="71">
        <v>0.21252555040000001</v>
      </c>
      <c r="L38" s="71">
        <v>0.22106693999999999</v>
      </c>
      <c r="M38" s="49">
        <v>0.21679624519999999</v>
      </c>
      <c r="N38" s="49">
        <v>6.0396745070000002E-3</v>
      </c>
      <c r="O38" s="71">
        <v>0.23065799710000001</v>
      </c>
      <c r="P38" s="71">
        <v>0.23231546650000001</v>
      </c>
      <c r="Q38" s="49">
        <v>0.23148673180000001</v>
      </c>
      <c r="R38" s="49">
        <v>1.1720078519999999E-3</v>
      </c>
      <c r="S38" s="451">
        <v>0.1945774465</v>
      </c>
      <c r="T38" s="71">
        <v>0.1961186177</v>
      </c>
      <c r="U38" s="49">
        <v>0.19534803210000001</v>
      </c>
      <c r="V38" s="49">
        <v>1.0897726060000001E-3</v>
      </c>
      <c r="W38" s="71">
        <v>0.21508389110000001</v>
      </c>
      <c r="X38" s="71">
        <v>0.2096129534</v>
      </c>
      <c r="Y38" s="49">
        <v>0.21234842230000001</v>
      </c>
      <c r="Z38" s="57">
        <v>3.8685371469999999E-3</v>
      </c>
      <c r="AA38" s="71">
        <v>0.3391576248</v>
      </c>
      <c r="AB38" s="71">
        <v>0.34249446579999998</v>
      </c>
      <c r="AC38" s="49">
        <v>0.34082604529999999</v>
      </c>
      <c r="AD38" s="49">
        <v>2.3595028990000002E-3</v>
      </c>
      <c r="AE38" s="71">
        <v>0.36463166400000002</v>
      </c>
      <c r="AF38" s="71">
        <v>0.3660562658</v>
      </c>
      <c r="AG38" s="49">
        <v>0.36534396489999998</v>
      </c>
      <c r="AH38" s="49">
        <v>1.007345593E-3</v>
      </c>
      <c r="AI38" s="451">
        <v>2.88457291E-3</v>
      </c>
      <c r="AJ38" s="71">
        <v>3.634960762E-3</v>
      </c>
      <c r="AK38" s="49">
        <v>3.259766836E-3</v>
      </c>
      <c r="AL38" s="49">
        <v>5.3060433869999996E-4</v>
      </c>
      <c r="AM38" s="71">
        <v>1.080852333E-2</v>
      </c>
      <c r="AN38" s="71">
        <v>1.1196623649999999E-2</v>
      </c>
      <c r="AO38" s="49">
        <v>1.1002573490000001E-2</v>
      </c>
      <c r="AP38" s="57">
        <v>2.7442836809999998E-4</v>
      </c>
      <c r="AQ38" s="71">
        <v>0.33450315470000003</v>
      </c>
      <c r="AR38" s="71">
        <v>0.3261228156</v>
      </c>
      <c r="AS38" s="49">
        <v>0.33031298520000002</v>
      </c>
      <c r="AT38" s="49">
        <v>5.925794606E-3</v>
      </c>
      <c r="AU38" s="71">
        <v>0.34098826970000001</v>
      </c>
      <c r="AV38" s="71">
        <v>0.33373305279999999</v>
      </c>
      <c r="AW38" s="49">
        <v>0.33736066129999998</v>
      </c>
      <c r="AX38" s="49">
        <v>5.1302130689999999E-3</v>
      </c>
      <c r="AY38" s="451">
        <v>0.29661977299999998</v>
      </c>
      <c r="AZ38" s="71">
        <v>0.28559747270000002</v>
      </c>
      <c r="BA38" s="49">
        <v>0.2911086229</v>
      </c>
      <c r="BB38" s="49">
        <v>7.7939432859999999E-3</v>
      </c>
      <c r="BC38" s="71">
        <v>0.31780920880000002</v>
      </c>
      <c r="BD38" s="71">
        <v>0.3102616903</v>
      </c>
      <c r="BE38" s="49">
        <v>0.31403544960000002</v>
      </c>
      <c r="BF38" s="57">
        <v>5.3369015120000004E-3</v>
      </c>
      <c r="BG38" s="71">
        <v>0.13504283040000001</v>
      </c>
      <c r="BH38" s="71">
        <v>0.14969594959999999</v>
      </c>
      <c r="BI38" s="49">
        <v>0.14236939000000001</v>
      </c>
      <c r="BJ38" s="49">
        <v>1.036131995E-2</v>
      </c>
      <c r="BK38" s="71">
        <v>0.16860700279999999</v>
      </c>
      <c r="BL38" s="71">
        <v>0.15990244570000001</v>
      </c>
      <c r="BM38" s="49">
        <v>0.16425472429999999</v>
      </c>
      <c r="BN38" s="49">
        <v>6.1550513529999998E-3</v>
      </c>
      <c r="BO38" s="451">
        <v>2.5638004979999999E-3</v>
      </c>
      <c r="BP38" s="452" t="s">
        <v>12</v>
      </c>
      <c r="BQ38" s="16">
        <v>0.26867904409999999</v>
      </c>
      <c r="BR38" s="16">
        <v>33.966079700000002</v>
      </c>
      <c r="BS38">
        <v>0.29382218490000001</v>
      </c>
      <c r="BT38" s="241">
        <v>0.28711764220000002</v>
      </c>
    </row>
    <row r="39" spans="1:72" ht="12.75" x14ac:dyDescent="0.2">
      <c r="A39" s="36" t="s">
        <v>163</v>
      </c>
      <c r="B39" s="29">
        <v>2.3E-3</v>
      </c>
      <c r="C39" s="451">
        <v>4.4003037799999999E-3</v>
      </c>
      <c r="D39" s="71">
        <v>4.6927649690000003E-3</v>
      </c>
      <c r="E39" s="49">
        <v>4.5465343750000003E-3</v>
      </c>
      <c r="F39" s="49">
        <v>2.0680129000000001E-4</v>
      </c>
      <c r="G39" s="71">
        <v>4.1389893949999998E-3</v>
      </c>
      <c r="H39" s="71">
        <v>3.7237832429999999E-3</v>
      </c>
      <c r="I39" s="49">
        <v>3.9313863190000003E-3</v>
      </c>
      <c r="J39" s="57">
        <v>2.935950857E-4</v>
      </c>
      <c r="K39" s="71">
        <v>0.2226241997</v>
      </c>
      <c r="L39" s="71">
        <v>0.234815563</v>
      </c>
      <c r="M39" s="49">
        <v>0.22871988139999999</v>
      </c>
      <c r="N39" s="49">
        <v>8.6205956609999995E-3</v>
      </c>
      <c r="O39" s="71">
        <v>0.2333644252</v>
      </c>
      <c r="P39" s="71">
        <v>0.23358424950000001</v>
      </c>
      <c r="Q39" s="49">
        <v>0.23347433740000001</v>
      </c>
      <c r="R39" s="49">
        <v>1.554392532E-4</v>
      </c>
      <c r="S39" s="451">
        <v>0.2063740429</v>
      </c>
      <c r="T39" s="71">
        <v>0.20759333830000001</v>
      </c>
      <c r="U39" s="49">
        <v>0.20698369059999999</v>
      </c>
      <c r="V39" s="49">
        <v>8.6217204560000004E-4</v>
      </c>
      <c r="W39" s="71">
        <v>0.22967496100000001</v>
      </c>
      <c r="X39" s="71">
        <v>0.2185818169</v>
      </c>
      <c r="Y39" s="49">
        <v>0.22412838900000001</v>
      </c>
      <c r="Z39" s="57">
        <v>7.8440374180000008E-3</v>
      </c>
      <c r="AA39" s="71">
        <v>0.34163572079999999</v>
      </c>
      <c r="AB39" s="71">
        <v>0.34056707409999998</v>
      </c>
      <c r="AC39" s="49">
        <v>0.34110139750000001</v>
      </c>
      <c r="AD39" s="49">
        <v>7.5564732829999995E-4</v>
      </c>
      <c r="AE39" s="71">
        <v>0.36678519230000001</v>
      </c>
      <c r="AF39" s="71">
        <v>0.36419248609999999</v>
      </c>
      <c r="AG39" s="49">
        <v>0.36548883920000003</v>
      </c>
      <c r="AH39" s="49">
        <v>1.8333201359999999E-3</v>
      </c>
      <c r="AI39" s="451">
        <v>3.7655221139999999E-3</v>
      </c>
      <c r="AJ39" s="71">
        <v>4.9465875349999997E-3</v>
      </c>
      <c r="AK39" s="49">
        <v>4.3560548249999996E-3</v>
      </c>
      <c r="AL39" s="49">
        <v>8.3513936820000005E-4</v>
      </c>
      <c r="AM39" s="71">
        <v>1.135174355E-2</v>
      </c>
      <c r="AN39" s="71">
        <v>1.1629366110000001E-2</v>
      </c>
      <c r="AO39" s="49">
        <v>1.1490554829999999E-2</v>
      </c>
      <c r="AP39" s="57">
        <v>1.963087948E-4</v>
      </c>
      <c r="AQ39" s="71">
        <v>0.33110467500000001</v>
      </c>
      <c r="AR39" s="71">
        <v>0.32018570590000001</v>
      </c>
      <c r="AS39" s="49">
        <v>0.32564519050000001</v>
      </c>
      <c r="AT39" s="49">
        <v>7.7208770939999997E-3</v>
      </c>
      <c r="AU39" s="71">
        <v>0.33328311350000001</v>
      </c>
      <c r="AV39" s="71">
        <v>0.32602293389999998</v>
      </c>
      <c r="AW39" s="49">
        <v>0.32965302369999999</v>
      </c>
      <c r="AX39" s="49">
        <v>5.1337222280000002E-3</v>
      </c>
      <c r="AY39" s="451">
        <v>0.29297799839999999</v>
      </c>
      <c r="AZ39" s="71">
        <v>0.28369389960000002</v>
      </c>
      <c r="BA39" s="49">
        <v>0.28833594899999998</v>
      </c>
      <c r="BB39" s="49">
        <v>6.5648492189999998E-3</v>
      </c>
      <c r="BC39" s="71">
        <v>0.31370758450000003</v>
      </c>
      <c r="BD39" s="71">
        <v>0.30726053199999998</v>
      </c>
      <c r="BE39" s="49">
        <v>0.31048405829999998</v>
      </c>
      <c r="BF39" s="57">
        <v>4.5587545409999999E-3</v>
      </c>
      <c r="BG39" s="71">
        <v>0.14021326200000001</v>
      </c>
      <c r="BH39" s="71">
        <v>0.15405268929999999</v>
      </c>
      <c r="BI39" s="49">
        <v>0.1471329757</v>
      </c>
      <c r="BJ39" s="49">
        <v>9.7859528920000004E-3</v>
      </c>
      <c r="BK39" s="71">
        <v>0.17186422230000001</v>
      </c>
      <c r="BL39" s="71">
        <v>0.16596260979999999</v>
      </c>
      <c r="BM39" s="49">
        <v>0.16891341609999999</v>
      </c>
      <c r="BN39" s="49">
        <v>4.1730702189999996E-3</v>
      </c>
      <c r="BO39" s="451" t="s">
        <v>12</v>
      </c>
      <c r="BP39" s="452" t="s">
        <v>12</v>
      </c>
      <c r="BQ39" s="16">
        <v>0.26490842660000002</v>
      </c>
      <c r="BR39" s="16">
        <v>36.732498649999997</v>
      </c>
      <c r="BS39">
        <v>0.29200475100000001</v>
      </c>
      <c r="BT39" s="241">
        <v>0.28094514459999997</v>
      </c>
    </row>
    <row r="40" spans="1:72" ht="12.75" x14ac:dyDescent="0.2">
      <c r="A40" s="36" t="s">
        <v>177</v>
      </c>
      <c r="B40" s="29">
        <v>1.1000000000000001E-3</v>
      </c>
      <c r="C40" s="451" t="s">
        <v>12</v>
      </c>
      <c r="D40" s="71" t="s">
        <v>12</v>
      </c>
      <c r="E40" s="49" t="s">
        <v>181</v>
      </c>
      <c r="F40" s="49" t="s">
        <v>181</v>
      </c>
      <c r="G40" s="71" t="s">
        <v>12</v>
      </c>
      <c r="H40" s="71" t="s">
        <v>12</v>
      </c>
      <c r="I40" s="49" t="s">
        <v>181</v>
      </c>
      <c r="J40" s="57" t="s">
        <v>181</v>
      </c>
      <c r="K40" s="71" t="s">
        <v>12</v>
      </c>
      <c r="L40" s="71" t="s">
        <v>12</v>
      </c>
      <c r="M40" s="49" t="s">
        <v>181</v>
      </c>
      <c r="N40" s="49" t="s">
        <v>181</v>
      </c>
      <c r="O40" s="71" t="s">
        <v>12</v>
      </c>
      <c r="P40" s="71" t="s">
        <v>12</v>
      </c>
      <c r="Q40" s="49" t="s">
        <v>181</v>
      </c>
      <c r="R40" s="49" t="s">
        <v>181</v>
      </c>
      <c r="S40" s="451" t="s">
        <v>12</v>
      </c>
      <c r="T40" s="71" t="s">
        <v>12</v>
      </c>
      <c r="U40" s="49" t="s">
        <v>181</v>
      </c>
      <c r="V40" s="49" t="s">
        <v>181</v>
      </c>
      <c r="W40" s="71" t="s">
        <v>12</v>
      </c>
      <c r="X40" s="71" t="s">
        <v>12</v>
      </c>
      <c r="Y40" s="49" t="s">
        <v>181</v>
      </c>
      <c r="Z40" s="57" t="s">
        <v>181</v>
      </c>
      <c r="AA40" s="71" t="s">
        <v>12</v>
      </c>
      <c r="AB40" s="71" t="s">
        <v>12</v>
      </c>
      <c r="AC40" s="49" t="s">
        <v>181</v>
      </c>
      <c r="AD40" s="49" t="s">
        <v>181</v>
      </c>
      <c r="AE40" s="71" t="s">
        <v>12</v>
      </c>
      <c r="AF40" s="71" t="s">
        <v>12</v>
      </c>
      <c r="AG40" s="49" t="s">
        <v>181</v>
      </c>
      <c r="AH40" s="49" t="s">
        <v>181</v>
      </c>
      <c r="AI40" s="451" t="s">
        <v>12</v>
      </c>
      <c r="AJ40" s="71" t="s">
        <v>12</v>
      </c>
      <c r="AK40" s="49" t="s">
        <v>181</v>
      </c>
      <c r="AL40" s="49" t="s">
        <v>181</v>
      </c>
      <c r="AM40" s="71" t="s">
        <v>12</v>
      </c>
      <c r="AN40" s="71" t="s">
        <v>12</v>
      </c>
      <c r="AO40" s="49" t="s">
        <v>181</v>
      </c>
      <c r="AP40" s="57" t="s">
        <v>181</v>
      </c>
      <c r="AQ40" s="71" t="s">
        <v>12</v>
      </c>
      <c r="AR40" s="71" t="s">
        <v>12</v>
      </c>
      <c r="AS40" s="49" t="s">
        <v>181</v>
      </c>
      <c r="AT40" s="49" t="s">
        <v>181</v>
      </c>
      <c r="AU40" s="71" t="s">
        <v>12</v>
      </c>
      <c r="AV40" s="71" t="s">
        <v>12</v>
      </c>
      <c r="AW40" s="49" t="s">
        <v>181</v>
      </c>
      <c r="AX40" s="49" t="s">
        <v>181</v>
      </c>
      <c r="AY40" s="451" t="s">
        <v>12</v>
      </c>
      <c r="AZ40" s="71" t="s">
        <v>12</v>
      </c>
      <c r="BA40" s="49" t="s">
        <v>181</v>
      </c>
      <c r="BB40" s="49" t="s">
        <v>181</v>
      </c>
      <c r="BC40" s="71" t="s">
        <v>12</v>
      </c>
      <c r="BD40" s="71" t="s">
        <v>12</v>
      </c>
      <c r="BE40" s="49" t="s">
        <v>181</v>
      </c>
      <c r="BF40" s="57" t="s">
        <v>181</v>
      </c>
      <c r="BG40" s="71" t="s">
        <v>12</v>
      </c>
      <c r="BH40" s="71" t="s">
        <v>12</v>
      </c>
      <c r="BI40" s="49" t="s">
        <v>181</v>
      </c>
      <c r="BJ40" s="49" t="s">
        <v>181</v>
      </c>
      <c r="BK40" s="71" t="s">
        <v>12</v>
      </c>
      <c r="BL40" s="71" t="s">
        <v>12</v>
      </c>
      <c r="BM40" s="49" t="s">
        <v>181</v>
      </c>
      <c r="BN40" s="49" t="s">
        <v>181</v>
      </c>
      <c r="BO40" s="451" t="s">
        <v>12</v>
      </c>
      <c r="BP40" s="452" t="s">
        <v>12</v>
      </c>
      <c r="BQ40" s="26" t="s">
        <v>12</v>
      </c>
      <c r="BR40" s="26">
        <v>0.30296726390000001</v>
      </c>
      <c r="BS40" s="24" t="s">
        <v>12</v>
      </c>
      <c r="BT40" s="275" t="s">
        <v>12</v>
      </c>
    </row>
    <row r="41" spans="1:72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25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25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2.75" x14ac:dyDescent="0.2">
      <c r="A42" s="224" t="s">
        <v>82</v>
      </c>
      <c r="B42" s="24"/>
      <c r="C42" s="376" t="s">
        <v>83</v>
      </c>
      <c r="D42" s="377" t="s">
        <v>84</v>
      </c>
      <c r="E42" s="377" t="s">
        <v>70</v>
      </c>
      <c r="F42" s="377" t="s">
        <v>85</v>
      </c>
      <c r="G42" s="24"/>
      <c r="H42" s="24"/>
      <c r="I42" s="24"/>
      <c r="J42" s="24"/>
      <c r="K42" s="376" t="s">
        <v>83</v>
      </c>
      <c r="L42" s="377" t="s">
        <v>84</v>
      </c>
      <c r="M42" s="377" t="s">
        <v>70</v>
      </c>
      <c r="N42" s="463" t="s">
        <v>85</v>
      </c>
      <c r="O42" s="24"/>
      <c r="P42" s="24"/>
      <c r="Q42" s="24"/>
      <c r="R42" s="24"/>
      <c r="S42" s="376" t="s">
        <v>83</v>
      </c>
      <c r="T42" s="377" t="s">
        <v>84</v>
      </c>
      <c r="U42" s="377" t="s">
        <v>70</v>
      </c>
      <c r="V42" s="514" t="s">
        <v>85</v>
      </c>
      <c r="W42" s="24"/>
      <c r="X42" s="24"/>
      <c r="Y42" s="24"/>
      <c r="Z42" s="24"/>
      <c r="AA42" s="376" t="s">
        <v>83</v>
      </c>
      <c r="AB42" s="377" t="s">
        <v>84</v>
      </c>
      <c r="AC42" s="377" t="s">
        <v>70</v>
      </c>
      <c r="AD42" s="463" t="s">
        <v>85</v>
      </c>
      <c r="AE42" s="24"/>
      <c r="AF42" s="24"/>
      <c r="AG42" s="24"/>
      <c r="AH42" s="24"/>
      <c r="AI42" s="376" t="s">
        <v>83</v>
      </c>
      <c r="AJ42" s="377" t="s">
        <v>84</v>
      </c>
      <c r="AK42" s="377" t="s">
        <v>70</v>
      </c>
      <c r="AL42" s="463" t="s">
        <v>85</v>
      </c>
      <c r="AM42" s="24"/>
      <c r="AN42" s="24"/>
      <c r="AO42" s="24"/>
      <c r="AP42" s="24"/>
      <c r="AQ42" s="376" t="s">
        <v>83</v>
      </c>
      <c r="AR42" s="377" t="s">
        <v>84</v>
      </c>
      <c r="AS42" s="377" t="s">
        <v>70</v>
      </c>
      <c r="AT42" s="377" t="s">
        <v>85</v>
      </c>
      <c r="AU42" s="24"/>
      <c r="AV42" s="24"/>
      <c r="AW42" s="24"/>
      <c r="AX42" s="24"/>
      <c r="AY42" s="376" t="s">
        <v>83</v>
      </c>
      <c r="AZ42" s="377" t="s">
        <v>84</v>
      </c>
      <c r="BA42" s="377" t="s">
        <v>70</v>
      </c>
      <c r="BB42" s="463" t="s">
        <v>85</v>
      </c>
      <c r="BC42" s="24"/>
      <c r="BD42" s="24"/>
      <c r="BE42" s="24"/>
      <c r="BF42" s="24"/>
      <c r="BG42" s="376" t="s">
        <v>83</v>
      </c>
      <c r="BH42" s="377" t="s">
        <v>84</v>
      </c>
      <c r="BI42" s="377" t="s">
        <v>70</v>
      </c>
      <c r="BJ42" s="463" t="s">
        <v>85</v>
      </c>
      <c r="BK42" s="24"/>
      <c r="BL42" s="24"/>
      <c r="BM42" s="24"/>
      <c r="BN42" s="24"/>
      <c r="BO42" s="61"/>
      <c r="BP42" s="16"/>
    </row>
    <row r="43" spans="1:72" ht="14.25" x14ac:dyDescent="0.2">
      <c r="A43" s="112" t="s">
        <v>86</v>
      </c>
      <c r="C43" s="378" t="s">
        <v>12</v>
      </c>
      <c r="D43" s="379" t="s">
        <v>12</v>
      </c>
      <c r="E43" s="515" t="s">
        <v>181</v>
      </c>
      <c r="F43" s="516" t="s">
        <v>181</v>
      </c>
      <c r="K43" s="517" t="s">
        <v>12</v>
      </c>
      <c r="L43" s="379" t="s">
        <v>12</v>
      </c>
      <c r="M43" s="515" t="s">
        <v>181</v>
      </c>
      <c r="N43" s="516" t="s">
        <v>181</v>
      </c>
      <c r="S43" s="381">
        <v>0.11125441998822089</v>
      </c>
      <c r="T43" s="503">
        <v>9.8798467801229362E-2</v>
      </c>
      <c r="U43" s="515">
        <v>0.1050264439</v>
      </c>
      <c r="V43" s="516">
        <v>8.8076882580000009E-3</v>
      </c>
      <c r="AA43" s="381">
        <v>0.11352078612580462</v>
      </c>
      <c r="AB43" s="503">
        <v>8.6952677537082218E-2</v>
      </c>
      <c r="AC43" s="515">
        <v>0.10023673180000001</v>
      </c>
      <c r="AD43" s="516">
        <v>1.878648975E-2</v>
      </c>
      <c r="AI43" s="502">
        <v>0.8484958695925956</v>
      </c>
      <c r="AJ43" s="392">
        <v>0.82786528609807175</v>
      </c>
      <c r="AK43" s="515">
        <v>0.83818057779999999</v>
      </c>
      <c r="AL43" s="516">
        <v>1.458802549E-2</v>
      </c>
      <c r="AQ43" s="502">
        <v>0.21428223079425568</v>
      </c>
      <c r="AR43" s="392">
        <v>0.26211606512290608</v>
      </c>
      <c r="AS43" s="515">
        <v>0.238199148</v>
      </c>
      <c r="AT43" s="516">
        <v>3.3823628619999997E-2</v>
      </c>
      <c r="AY43" s="381">
        <v>0.19862019064309958</v>
      </c>
      <c r="AZ43" s="392">
        <v>0.23913567134361172</v>
      </c>
      <c r="BA43" s="515">
        <v>0.218877931</v>
      </c>
      <c r="BB43" s="516">
        <v>2.8648771149999998E-2</v>
      </c>
      <c r="BG43" s="381">
        <v>0.2610859454588691</v>
      </c>
      <c r="BH43" s="503">
        <v>0.2386459259121691</v>
      </c>
      <c r="BI43" s="515">
        <v>0.24986593570000001</v>
      </c>
      <c r="BJ43" s="516">
        <v>1.5867489990000001E-2</v>
      </c>
      <c r="BO43" s="517" t="s">
        <v>12</v>
      </c>
      <c r="BP43" s="518"/>
    </row>
    <row r="44" spans="1:72" ht="14.25" x14ac:dyDescent="0.2">
      <c r="A44" s="112" t="s">
        <v>87</v>
      </c>
      <c r="C44" s="382">
        <v>7.3521265319418792</v>
      </c>
      <c r="D44" s="506">
        <v>7.2805371345320342</v>
      </c>
      <c r="E44" s="102">
        <v>7.3163318329999996</v>
      </c>
      <c r="F44" s="103">
        <v>5.0621348369999999E-2</v>
      </c>
      <c r="K44" s="505">
        <v>9.2833077880071304</v>
      </c>
      <c r="L44" s="506">
        <v>9.6691042713970514</v>
      </c>
      <c r="M44" s="102">
        <v>9.4762060300000002</v>
      </c>
      <c r="N44" s="103">
        <v>0.27279930959999998</v>
      </c>
      <c r="S44" s="382">
        <v>12.49863409076697</v>
      </c>
      <c r="T44" s="383">
        <v>12.317656792661428</v>
      </c>
      <c r="U44" s="102">
        <v>12.40814544</v>
      </c>
      <c r="V44" s="103">
        <v>0.1279702747</v>
      </c>
      <c r="AA44" s="382">
        <v>30.929871113990604</v>
      </c>
      <c r="AB44" s="383">
        <v>30.763010174923359</v>
      </c>
      <c r="AC44" s="102">
        <v>30.846440640000001</v>
      </c>
      <c r="AD44" s="103">
        <v>0.1179885015</v>
      </c>
      <c r="AI44" s="382">
        <v>76.896487187846986</v>
      </c>
      <c r="AJ44" s="383">
        <v>76.814221404571171</v>
      </c>
      <c r="AK44" s="102">
        <v>76.855354300000002</v>
      </c>
      <c r="AL44" s="103">
        <v>5.8170693209999999E-2</v>
      </c>
      <c r="AQ44" s="382">
        <v>43.536755027689289</v>
      </c>
      <c r="AR44" s="383">
        <v>43.443475797644368</v>
      </c>
      <c r="AS44" s="102">
        <v>43.490115410000001</v>
      </c>
      <c r="AT44" s="103">
        <v>6.5958376109999994E-2</v>
      </c>
      <c r="AY44" s="382">
        <v>47.863154505320949</v>
      </c>
      <c r="AZ44" s="383">
        <v>47.629512121940195</v>
      </c>
      <c r="BA44" s="102">
        <v>47.746333309999997</v>
      </c>
      <c r="BB44" s="103">
        <v>0.16521011369999999</v>
      </c>
      <c r="BG44" s="382">
        <v>52.060041799932698</v>
      </c>
      <c r="BH44" s="383">
        <v>52.124804761123947</v>
      </c>
      <c r="BI44" s="102">
        <v>52.092423279999998</v>
      </c>
      <c r="BJ44" s="103">
        <v>4.5794329029999997E-2</v>
      </c>
      <c r="BO44" s="505">
        <v>8.7143804997607696E-2</v>
      </c>
      <c r="BP44" s="16"/>
    </row>
    <row r="45" spans="1:72" ht="12.75" x14ac:dyDescent="0.2">
      <c r="A45" s="112" t="s">
        <v>88</v>
      </c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S45" s="60" t="s">
        <v>12</v>
      </c>
      <c r="T45" s="384" t="s">
        <v>12</v>
      </c>
      <c r="U45" s="102" t="s">
        <v>181</v>
      </c>
      <c r="V45" s="103" t="s">
        <v>181</v>
      </c>
      <c r="AA45" s="60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4" t="s">
        <v>12</v>
      </c>
      <c r="AK45" s="102" t="s">
        <v>181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4" t="s">
        <v>12</v>
      </c>
      <c r="BA45" s="102" t="s">
        <v>181</v>
      </c>
      <c r="BB45" s="103" t="s">
        <v>181</v>
      </c>
      <c r="BG45" s="60" t="s">
        <v>12</v>
      </c>
      <c r="BH45" s="384" t="s">
        <v>12</v>
      </c>
      <c r="BI45" s="102" t="s">
        <v>181</v>
      </c>
      <c r="BJ45" s="103" t="s">
        <v>181</v>
      </c>
      <c r="BO45" s="39" t="s">
        <v>12</v>
      </c>
      <c r="BP45" s="16"/>
    </row>
    <row r="46" spans="1:72" ht="12.75" x14ac:dyDescent="0.2">
      <c r="A46" s="112" t="s">
        <v>89</v>
      </c>
      <c r="C46" s="60" t="s">
        <v>12</v>
      </c>
      <c r="D46" s="384" t="s">
        <v>12</v>
      </c>
      <c r="E46" s="102" t="s">
        <v>181</v>
      </c>
      <c r="F46" s="103" t="s">
        <v>181</v>
      </c>
      <c r="K46" s="60" t="s">
        <v>12</v>
      </c>
      <c r="L46" s="384" t="s">
        <v>12</v>
      </c>
      <c r="M46" s="102" t="s">
        <v>181</v>
      </c>
      <c r="N46" s="103" t="s">
        <v>181</v>
      </c>
      <c r="S46" s="60" t="s">
        <v>12</v>
      </c>
      <c r="T46" s="384" t="s">
        <v>12</v>
      </c>
      <c r="U46" s="102" t="s">
        <v>181</v>
      </c>
      <c r="V46" s="103" t="s">
        <v>181</v>
      </c>
      <c r="AA46" s="60" t="s">
        <v>12</v>
      </c>
      <c r="AB46" s="384" t="s">
        <v>12</v>
      </c>
      <c r="AC46" s="102" t="s">
        <v>181</v>
      </c>
      <c r="AD46" s="103" t="s">
        <v>181</v>
      </c>
      <c r="AI46" s="60" t="s">
        <v>12</v>
      </c>
      <c r="AJ46" s="384" t="s">
        <v>12</v>
      </c>
      <c r="AK46" s="102" t="s">
        <v>181</v>
      </c>
      <c r="AL46" s="103" t="s">
        <v>181</v>
      </c>
      <c r="AQ46" s="60" t="s">
        <v>12</v>
      </c>
      <c r="AR46" s="384" t="s">
        <v>12</v>
      </c>
      <c r="AS46" s="102" t="s">
        <v>181</v>
      </c>
      <c r="AT46" s="103" t="s">
        <v>181</v>
      </c>
      <c r="AY46" s="60" t="s">
        <v>12</v>
      </c>
      <c r="AZ46" s="384" t="s">
        <v>12</v>
      </c>
      <c r="BA46" s="102" t="s">
        <v>181</v>
      </c>
      <c r="BB46" s="103" t="s">
        <v>181</v>
      </c>
      <c r="BG46" s="60" t="s">
        <v>12</v>
      </c>
      <c r="BH46" s="384" t="s">
        <v>12</v>
      </c>
      <c r="BI46" s="102" t="s">
        <v>181</v>
      </c>
      <c r="BJ46" s="103" t="s">
        <v>181</v>
      </c>
      <c r="BO46" s="39" t="s">
        <v>12</v>
      </c>
      <c r="BP46" s="16"/>
    </row>
    <row r="47" spans="1:72" ht="14.25" x14ac:dyDescent="0.2">
      <c r="A47" s="112" t="s">
        <v>90</v>
      </c>
      <c r="C47" s="60" t="s">
        <v>12</v>
      </c>
      <c r="D47" s="384" t="s">
        <v>12</v>
      </c>
      <c r="E47" s="102" t="s">
        <v>181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S47" s="60" t="s">
        <v>12</v>
      </c>
      <c r="T47" s="384" t="s">
        <v>12</v>
      </c>
      <c r="U47" s="102" t="s">
        <v>181</v>
      </c>
      <c r="V47" s="103" t="s">
        <v>181</v>
      </c>
      <c r="AA47" s="60" t="s">
        <v>12</v>
      </c>
      <c r="AB47" s="384" t="s">
        <v>12</v>
      </c>
      <c r="AC47" s="102" t="s">
        <v>181</v>
      </c>
      <c r="AD47" s="103" t="s">
        <v>181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60" t="s">
        <v>12</v>
      </c>
      <c r="AR47" s="384" t="s">
        <v>12</v>
      </c>
      <c r="AS47" s="102" t="s">
        <v>181</v>
      </c>
      <c r="AT47" s="103" t="s">
        <v>181</v>
      </c>
      <c r="AY47" s="60" t="s">
        <v>12</v>
      </c>
      <c r="AZ47" s="384" t="s">
        <v>12</v>
      </c>
      <c r="BA47" s="102" t="s">
        <v>181</v>
      </c>
      <c r="BB47" s="103" t="s">
        <v>181</v>
      </c>
      <c r="BG47" s="382">
        <v>1.2290268236040975</v>
      </c>
      <c r="BH47" s="383">
        <v>1.4337591350938428</v>
      </c>
      <c r="BI47" s="102">
        <v>1.3313929790000001</v>
      </c>
      <c r="BJ47" s="103">
        <v>0.1447676058</v>
      </c>
      <c r="BO47" s="39" t="s">
        <v>12</v>
      </c>
      <c r="BP47" s="16"/>
    </row>
    <row r="48" spans="1:72" ht="14.25" x14ac:dyDescent="0.2">
      <c r="A48" s="112" t="s">
        <v>91</v>
      </c>
      <c r="C48" s="60" t="s">
        <v>12</v>
      </c>
      <c r="D48" s="384" t="s">
        <v>12</v>
      </c>
      <c r="E48" s="102" t="s">
        <v>181</v>
      </c>
      <c r="F48" s="103" t="s">
        <v>181</v>
      </c>
      <c r="K48" s="60" t="s">
        <v>12</v>
      </c>
      <c r="L48" s="384" t="s">
        <v>12</v>
      </c>
      <c r="M48" s="102" t="s">
        <v>181</v>
      </c>
      <c r="N48" s="103" t="s">
        <v>181</v>
      </c>
      <c r="S48" s="60" t="s">
        <v>12</v>
      </c>
      <c r="T48" s="384" t="s">
        <v>12</v>
      </c>
      <c r="U48" s="102" t="s">
        <v>181</v>
      </c>
      <c r="V48" s="103" t="s">
        <v>181</v>
      </c>
      <c r="AA48" s="60" t="s">
        <v>12</v>
      </c>
      <c r="AB48" s="384" t="s">
        <v>12</v>
      </c>
      <c r="AC48" s="102" t="s">
        <v>181</v>
      </c>
      <c r="AD48" s="103" t="s">
        <v>181</v>
      </c>
      <c r="AI48" s="60" t="s">
        <v>12</v>
      </c>
      <c r="AJ48" s="383">
        <v>0.78259776243847468</v>
      </c>
      <c r="AK48" s="102">
        <v>0.78259776240000001</v>
      </c>
      <c r="AL48" s="103" t="s">
        <v>181</v>
      </c>
      <c r="AQ48" s="60" t="s">
        <v>12</v>
      </c>
      <c r="AR48" s="384" t="s">
        <v>12</v>
      </c>
      <c r="AS48" s="102" t="s">
        <v>181</v>
      </c>
      <c r="AT48" s="103" t="s">
        <v>181</v>
      </c>
      <c r="AY48" s="60" t="s">
        <v>12</v>
      </c>
      <c r="AZ48" s="384" t="s">
        <v>12</v>
      </c>
      <c r="BA48" s="102" t="s">
        <v>181</v>
      </c>
      <c r="BB48" s="103" t="s">
        <v>181</v>
      </c>
      <c r="BG48" s="60" t="s">
        <v>12</v>
      </c>
      <c r="BH48" s="384" t="s">
        <v>12</v>
      </c>
      <c r="BI48" s="102" t="s">
        <v>181</v>
      </c>
      <c r="BJ48" s="103" t="s">
        <v>181</v>
      </c>
      <c r="BO48" s="39" t="s">
        <v>12</v>
      </c>
      <c r="BP48" s="16"/>
    </row>
    <row r="49" spans="1:72" ht="15" x14ac:dyDescent="0.2">
      <c r="A49" s="112" t="s">
        <v>92</v>
      </c>
      <c r="C49" s="389">
        <v>7.1709537014656792</v>
      </c>
      <c r="D49" s="519">
        <v>7.332876598168637</v>
      </c>
      <c r="E49" s="493">
        <v>7.2519151500000003</v>
      </c>
      <c r="F49" s="105">
        <v>0.1144967783</v>
      </c>
      <c r="K49" s="389">
        <v>15.793902110210313</v>
      </c>
      <c r="L49" s="395">
        <v>16.301858601365797</v>
      </c>
      <c r="M49" s="493">
        <v>16.047880360000001</v>
      </c>
      <c r="N49" s="105">
        <v>0.3591794794</v>
      </c>
      <c r="S49" s="389">
        <v>18.850620277733245</v>
      </c>
      <c r="T49" s="395">
        <v>18.712895655352035</v>
      </c>
      <c r="U49" s="493">
        <v>18.781757970000001</v>
      </c>
      <c r="V49" s="105">
        <v>9.738601442E-2</v>
      </c>
      <c r="AA49" s="389">
        <v>40.444867023407632</v>
      </c>
      <c r="AB49" s="395">
        <v>40.008024974318673</v>
      </c>
      <c r="AC49" s="493">
        <v>40.226446000000003</v>
      </c>
      <c r="AD49" s="105">
        <v>0.3088939752</v>
      </c>
      <c r="AI49" s="520" t="s">
        <v>165</v>
      </c>
      <c r="AJ49" s="397" t="s">
        <v>165</v>
      </c>
      <c r="AK49" s="493" t="s">
        <v>181</v>
      </c>
      <c r="AL49" s="105" t="s">
        <v>181</v>
      </c>
      <c r="AQ49" s="521">
        <v>281.62457939514917</v>
      </c>
      <c r="AR49" s="522">
        <v>281.55985638654232</v>
      </c>
      <c r="AS49" s="493">
        <v>281.59221789999998</v>
      </c>
      <c r="AT49" s="105">
        <v>4.5766078279999997E-2</v>
      </c>
      <c r="AY49" s="521">
        <v>231.7549504176601</v>
      </c>
      <c r="AZ49" s="522">
        <v>231.36102547874506</v>
      </c>
      <c r="BA49" s="493">
        <v>231.5579879</v>
      </c>
      <c r="BB49" s="105">
        <v>0.27854699560000001</v>
      </c>
      <c r="BG49" s="521">
        <v>187.1882628091879</v>
      </c>
      <c r="BH49" s="522">
        <v>186.65578279719313</v>
      </c>
      <c r="BI49" s="493">
        <v>186.92202280000001</v>
      </c>
      <c r="BJ49" s="105">
        <v>0.37652022730000001</v>
      </c>
      <c r="BO49" s="509">
        <v>0.1311979701676135</v>
      </c>
      <c r="BP49" s="26"/>
    </row>
    <row r="50" spans="1:72" ht="12.75" x14ac:dyDescent="0.2">
      <c r="A50" s="861" t="s">
        <v>55</v>
      </c>
      <c r="B50" s="862"/>
      <c r="C50" s="107"/>
      <c r="D50" s="107"/>
      <c r="E50" s="107"/>
      <c r="F50" s="107"/>
      <c r="G50" s="52"/>
      <c r="H50" s="52"/>
      <c r="I50" s="52"/>
      <c r="J50" s="52"/>
      <c r="K50" s="107"/>
      <c r="L50" s="107"/>
      <c r="M50" s="107"/>
      <c r="N50" s="107"/>
      <c r="O50" s="52"/>
      <c r="P50" s="52"/>
      <c r="Q50" s="52"/>
      <c r="R50" s="52"/>
      <c r="S50" s="107"/>
      <c r="T50" s="107"/>
      <c r="U50" s="107"/>
      <c r="V50" s="107"/>
      <c r="W50" s="52"/>
      <c r="X50" s="52"/>
      <c r="Y50" s="52"/>
      <c r="Z50" s="52"/>
      <c r="AA50" s="107"/>
      <c r="AB50" s="107"/>
      <c r="AC50" s="107"/>
      <c r="AD50" s="107"/>
      <c r="AE50" s="52"/>
      <c r="AF50" s="52"/>
      <c r="AG50" s="52"/>
      <c r="AH50" s="52"/>
      <c r="AI50" s="107"/>
      <c r="AJ50" s="107"/>
      <c r="AK50" s="107"/>
      <c r="AL50" s="107"/>
      <c r="AM50" s="52"/>
      <c r="AN50" s="52"/>
      <c r="AO50" s="52"/>
      <c r="AP50" s="52"/>
      <c r="AQ50" s="107"/>
      <c r="AR50" s="107"/>
      <c r="AS50" s="107"/>
      <c r="AT50" s="107"/>
      <c r="AU50" s="52"/>
      <c r="AV50" s="52"/>
      <c r="AW50" s="52"/>
      <c r="AX50" s="52"/>
      <c r="AY50" s="897"/>
      <c r="AZ50" s="868"/>
      <c r="BA50" s="107"/>
      <c r="BB50" s="107"/>
      <c r="BC50" s="52"/>
      <c r="BD50" s="52"/>
      <c r="BE50" s="52"/>
      <c r="BF50" s="52"/>
      <c r="BG50" s="301"/>
      <c r="BH50" s="107"/>
      <c r="BI50" s="107"/>
      <c r="BJ50" s="107"/>
      <c r="BK50" s="52"/>
      <c r="BL50" s="52"/>
      <c r="BM50" s="52"/>
      <c r="BN50" s="52"/>
      <c r="BO50" s="107"/>
      <c r="BP50" s="523"/>
      <c r="BQ50" s="38"/>
      <c r="BR50" s="35"/>
      <c r="BS50" s="35"/>
      <c r="BT50" s="35"/>
    </row>
    <row r="51" spans="1:72" ht="12.75" x14ac:dyDescent="0.2">
      <c r="A51" s="860" t="s">
        <v>56</v>
      </c>
      <c r="B51" s="59" t="s">
        <v>93</v>
      </c>
      <c r="C51" s="60">
        <v>7.25</v>
      </c>
      <c r="K51" s="60">
        <v>7.44</v>
      </c>
      <c r="S51" s="60">
        <v>7.73</v>
      </c>
      <c r="AA51" s="60">
        <v>7.63</v>
      </c>
      <c r="AI51" s="60">
        <v>7.5</v>
      </c>
      <c r="AQ51" s="104"/>
      <c r="AY51" s="104"/>
      <c r="BG51" s="109"/>
      <c r="BO51" s="61"/>
      <c r="BP51" s="16"/>
    </row>
    <row r="52" spans="1:72" ht="12.75" x14ac:dyDescent="0.2">
      <c r="A52" s="856"/>
      <c r="B52" s="59" t="s">
        <v>94</v>
      </c>
      <c r="C52" s="60">
        <v>7.36</v>
      </c>
      <c r="D52">
        <f>AVERAGE(C51:C52)</f>
        <v>7.3049999999999997</v>
      </c>
      <c r="K52" s="60">
        <v>7.47</v>
      </c>
      <c r="L52">
        <f>AVERAGE(K51:K52)</f>
        <v>7.4550000000000001</v>
      </c>
      <c r="S52" s="60">
        <v>7.79</v>
      </c>
      <c r="T52">
        <f>AVERAGE(S51:S52)</f>
        <v>7.76</v>
      </c>
      <c r="AA52" s="60">
        <v>7.79</v>
      </c>
      <c r="AB52">
        <f>AVERAGE(AA51:AA52)</f>
        <v>7.71</v>
      </c>
      <c r="AI52" s="60">
        <v>7.47</v>
      </c>
      <c r="AQ52" s="60">
        <v>7.75</v>
      </c>
      <c r="AY52" s="524">
        <v>7.56</v>
      </c>
      <c r="BG52" s="524">
        <v>7.61</v>
      </c>
      <c r="BO52" s="61"/>
      <c r="BP52" s="16"/>
    </row>
    <row r="53" spans="1:72" ht="12.75" x14ac:dyDescent="0.2">
      <c r="A53" s="62" t="s">
        <v>96</v>
      </c>
      <c r="B53" s="63" t="s">
        <v>97</v>
      </c>
      <c r="C53" s="60">
        <v>92.04</v>
      </c>
      <c r="K53" s="60">
        <v>133.69999999999999</v>
      </c>
      <c r="S53" s="60">
        <v>150.6</v>
      </c>
      <c r="AA53" s="60">
        <v>255.9</v>
      </c>
      <c r="AI53" s="60">
        <v>2182</v>
      </c>
      <c r="AQ53" s="60">
        <v>708.2</v>
      </c>
      <c r="AY53" s="60">
        <v>624.5</v>
      </c>
      <c r="BG53" s="60">
        <v>617.5</v>
      </c>
      <c r="BO53" s="61"/>
      <c r="BP53" s="16"/>
    </row>
    <row r="54" spans="1:72" ht="12.75" x14ac:dyDescent="0.2">
      <c r="A54" s="62" t="s">
        <v>57</v>
      </c>
      <c r="B54" s="63" t="s">
        <v>58</v>
      </c>
      <c r="C54" s="104"/>
      <c r="K54" s="104"/>
      <c r="S54" s="104"/>
      <c r="AA54" s="104"/>
      <c r="AI54" s="104"/>
      <c r="AQ54" s="104"/>
      <c r="AY54" s="104"/>
      <c r="BG54" s="104"/>
      <c r="BO54" s="61"/>
      <c r="BP54" s="16"/>
    </row>
    <row r="55" spans="1:72" ht="12.75" x14ac:dyDescent="0.2">
      <c r="A55" s="62" t="s">
        <v>59</v>
      </c>
      <c r="B55" s="465" t="s">
        <v>60</v>
      </c>
      <c r="C55" s="101">
        <f>0.1*98</f>
        <v>9.8000000000000007</v>
      </c>
      <c r="K55" s="104">
        <f>0.1*150</f>
        <v>15</v>
      </c>
      <c r="S55" s="240">
        <f>0.1*147</f>
        <v>14.700000000000001</v>
      </c>
      <c r="AA55" s="104">
        <f>0.1*119</f>
        <v>11.9</v>
      </c>
      <c r="AI55" s="104">
        <f>0.1*82</f>
        <v>8.2000000000000011</v>
      </c>
      <c r="AQ55" s="104">
        <f>0.1*121</f>
        <v>12.100000000000001</v>
      </c>
      <c r="AY55" s="104">
        <f>0.1*98</f>
        <v>9.8000000000000007</v>
      </c>
      <c r="BG55" s="104">
        <f>0.1*190</f>
        <v>19</v>
      </c>
      <c r="BO55" s="61"/>
      <c r="BP55" s="16"/>
    </row>
    <row r="56" spans="1:72" ht="25.5" x14ac:dyDescent="0.2">
      <c r="A56" s="525" t="s">
        <v>179</v>
      </c>
      <c r="B56" s="526" t="s">
        <v>180</v>
      </c>
      <c r="C56" s="36">
        <v>9.6999999999999993</v>
      </c>
      <c r="K56" s="39">
        <v>9.8000000000000007</v>
      </c>
      <c r="S56" s="39">
        <v>11.9</v>
      </c>
      <c r="AA56" s="39">
        <v>12.1</v>
      </c>
      <c r="AI56" s="39">
        <v>12.9</v>
      </c>
      <c r="AQ56" s="39">
        <v>11.8</v>
      </c>
      <c r="AY56" s="39">
        <v>14.7</v>
      </c>
      <c r="BG56" s="39">
        <v>16.100000000000001</v>
      </c>
      <c r="BP56" s="16"/>
    </row>
    <row r="57" spans="1:72" ht="12.75" x14ac:dyDescent="0.2">
      <c r="A57" s="867" t="s">
        <v>98</v>
      </c>
      <c r="B57" s="868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72" ht="12.75" x14ac:dyDescent="0.2">
      <c r="A58" s="24"/>
      <c r="B58" s="24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70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70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70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70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70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70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70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70" t="s">
        <v>25</v>
      </c>
      <c r="BO58" s="43" t="s">
        <v>149</v>
      </c>
      <c r="BP58" s="44" t="s">
        <v>150</v>
      </c>
      <c r="BQ58" s="353"/>
      <c r="BR58" s="71"/>
      <c r="BS58" s="71"/>
      <c r="BT58" s="71"/>
    </row>
    <row r="59" spans="1:72" x14ac:dyDescent="0.2">
      <c r="A59" s="31" t="s">
        <v>103</v>
      </c>
      <c r="B59" s="354"/>
      <c r="C59" s="527">
        <v>1.268</v>
      </c>
      <c r="D59" s="527">
        <v>1.25</v>
      </c>
      <c r="E59" s="357">
        <f>AVERAGE(C59:D59)</f>
        <v>1.2589999999999999</v>
      </c>
      <c r="F59" s="357">
        <f>STDEV(C59:D59)</f>
        <v>1.2727922061357868E-2</v>
      </c>
      <c r="G59" s="527">
        <v>1.153</v>
      </c>
      <c r="H59" s="527">
        <v>1.111</v>
      </c>
      <c r="I59" s="357">
        <f>AVERAGE(G59:H59)</f>
        <v>1.1320000000000001</v>
      </c>
      <c r="J59" s="358">
        <f>STDEV(G59:H59)</f>
        <v>2.9698484809835023E-2</v>
      </c>
      <c r="K59" s="527">
        <v>2.5169999999999999</v>
      </c>
      <c r="L59" s="527">
        <v>2.4500000000000002</v>
      </c>
      <c r="M59" s="357">
        <f>AVERAGE(K59:L59)</f>
        <v>2.4835000000000003</v>
      </c>
      <c r="N59" s="357">
        <f>STDEV(K59:L59)</f>
        <v>4.7376154339498489E-2</v>
      </c>
      <c r="O59" s="527">
        <v>2.2879999999999998</v>
      </c>
      <c r="P59" s="527">
        <v>2.2690000000000001</v>
      </c>
      <c r="Q59" s="357">
        <f>AVERAGE(O59:P59)</f>
        <v>2.2785000000000002</v>
      </c>
      <c r="R59" s="357">
        <f>STDEV(O59:P59)</f>
        <v>1.3435028842544178E-2</v>
      </c>
      <c r="S59" s="527">
        <v>2.5640000000000001</v>
      </c>
      <c r="T59" s="527">
        <v>2.5289999999999999</v>
      </c>
      <c r="U59" s="357">
        <f>AVERAGE(S59:T59)</f>
        <v>2.5465</v>
      </c>
      <c r="V59" s="357">
        <f>STDEV(S59:T59)</f>
        <v>2.4748737341529263E-2</v>
      </c>
      <c r="W59" s="527">
        <v>2.3540000000000001</v>
      </c>
      <c r="X59" s="527">
        <v>2.306</v>
      </c>
      <c r="Y59" s="227">
        <f>AVERAGE(W59:X59)</f>
        <v>2.33</v>
      </c>
      <c r="Z59" s="358">
        <f>STDEV(W59:X59)</f>
        <v>3.3941125496954314E-2</v>
      </c>
      <c r="AA59" s="527">
        <v>2.548</v>
      </c>
      <c r="AB59" s="527">
        <v>2.5569999999999999</v>
      </c>
      <c r="AC59" s="227">
        <f>AVERAGE(AA59:AB59)</f>
        <v>2.5525000000000002</v>
      </c>
      <c r="AD59" s="357">
        <f>STDEV(AA59:AB59)</f>
        <v>6.3639610306788549E-3</v>
      </c>
      <c r="AE59" s="527">
        <v>2.1920000000000002</v>
      </c>
      <c r="AF59" s="527">
        <v>2.2349999999999999</v>
      </c>
      <c r="AG59" s="357">
        <f>AVERAGE(AE59:AF59)</f>
        <v>2.2134999999999998</v>
      </c>
      <c r="AH59" s="357">
        <f>STDEV(AE59:AF59)</f>
        <v>3.0405591591021335E-2</v>
      </c>
      <c r="AI59" s="527">
        <v>0.95379999999999998</v>
      </c>
      <c r="AJ59" s="527">
        <v>0.9819</v>
      </c>
      <c r="AK59" s="227">
        <f>AVERAGE(AI59:AJ59)</f>
        <v>0.96784999999999999</v>
      </c>
      <c r="AL59" s="357">
        <f>STDEV(AI59:AJ59)</f>
        <v>1.9869700551341997E-2</v>
      </c>
      <c r="AM59" s="527">
        <v>0.9194</v>
      </c>
      <c r="AN59" s="527">
        <v>0.89129999999999998</v>
      </c>
      <c r="AO59" s="357">
        <f>AVERAGE(AM59:AN59)</f>
        <v>0.90534999999999999</v>
      </c>
      <c r="AP59" s="358">
        <f>STDEV(AM59:AN59)</f>
        <v>1.9869700551341997E-2</v>
      </c>
      <c r="AQ59" s="527">
        <v>1.9790000000000001</v>
      </c>
      <c r="AR59" s="527">
        <v>1.99</v>
      </c>
      <c r="AS59" s="357">
        <f>AVERAGE(AQ59:AR59)</f>
        <v>1.9845000000000002</v>
      </c>
      <c r="AT59" s="357">
        <f>STDEV(AQ59:AR59)</f>
        <v>7.778174593051951E-3</v>
      </c>
      <c r="AU59" s="527">
        <v>2.0209999999999999</v>
      </c>
      <c r="AV59" s="527">
        <v>1.9850000000000001</v>
      </c>
      <c r="AW59" s="357">
        <f>AVERAGE(AU59:AV59)</f>
        <v>2.0030000000000001</v>
      </c>
      <c r="AX59" s="357">
        <f>STDEV(AU59:AV59)</f>
        <v>2.5455844122715576E-2</v>
      </c>
      <c r="AY59" s="527">
        <v>2.024</v>
      </c>
      <c r="AZ59" s="527">
        <v>1.9019999999999999</v>
      </c>
      <c r="BA59" s="357">
        <f>AVERAGE(AY59:AZ59)</f>
        <v>1.9630000000000001</v>
      </c>
      <c r="BB59" s="357">
        <f>STDEV(AY59:AZ59)</f>
        <v>8.6267027304758867E-2</v>
      </c>
      <c r="BC59" s="527">
        <v>1.712</v>
      </c>
      <c r="BD59" s="527">
        <v>1.706</v>
      </c>
      <c r="BE59" s="227">
        <f>AVERAGE(BC59:BD59)</f>
        <v>1.7090000000000001</v>
      </c>
      <c r="BF59" s="358">
        <f>STDEV(BC59:BD59)</f>
        <v>4.2426406871192892E-3</v>
      </c>
      <c r="BG59" s="527">
        <v>2.0150000000000001</v>
      </c>
      <c r="BH59" s="527">
        <v>1.9419999999999999</v>
      </c>
      <c r="BI59" s="164">
        <f>AVERAGE(BG59:BH59)</f>
        <v>1.9784999999999999</v>
      </c>
      <c r="BJ59" s="164">
        <f>STDEV(BG59:BH59)</f>
        <v>5.1618795026618099E-2</v>
      </c>
      <c r="BK59" s="527">
        <v>1.8680000000000001</v>
      </c>
      <c r="BL59" s="527">
        <v>1.8180000000000001</v>
      </c>
      <c r="BM59" s="164">
        <f>AVERAGE(BK59:BL59)</f>
        <v>1.843</v>
      </c>
      <c r="BN59" s="336">
        <f>STDEV(BK59:BL59)</f>
        <v>3.5355339059327411E-2</v>
      </c>
      <c r="BO59" s="527">
        <v>0.50929999999999997</v>
      </c>
      <c r="BP59" s="528">
        <v>0.40239999999999998</v>
      </c>
      <c r="BQ59" s="3"/>
    </row>
    <row r="60" spans="1:72" ht="12.75" x14ac:dyDescent="0.2">
      <c r="BP60" s="16"/>
    </row>
    <row r="61" spans="1:72" ht="12.75" x14ac:dyDescent="0.2">
      <c r="BP61" s="16"/>
    </row>
    <row r="62" spans="1:72" ht="12.75" x14ac:dyDescent="0.2">
      <c r="BP62" s="16"/>
    </row>
    <row r="63" spans="1:72" ht="12.75" x14ac:dyDescent="0.2">
      <c r="BP63" s="16"/>
    </row>
    <row r="64" spans="1:72" ht="12.75" x14ac:dyDescent="0.2">
      <c r="BP64" s="16"/>
    </row>
    <row r="65" spans="68:68" ht="12.75" x14ac:dyDescent="0.2">
      <c r="BP65" s="16"/>
    </row>
    <row r="66" spans="68:68" ht="12.75" x14ac:dyDescent="0.2">
      <c r="BP66" s="16"/>
    </row>
    <row r="67" spans="68:68" ht="12.75" x14ac:dyDescent="0.2">
      <c r="BP67" s="16"/>
    </row>
    <row r="68" spans="68:68" ht="12.75" x14ac:dyDescent="0.2">
      <c r="BP68" s="16"/>
    </row>
    <row r="69" spans="68:68" ht="12.75" x14ac:dyDescent="0.2">
      <c r="BP69" s="16"/>
    </row>
    <row r="70" spans="68:68" ht="12.75" x14ac:dyDescent="0.2">
      <c r="BP70" s="16"/>
    </row>
    <row r="71" spans="68:68" ht="12.75" x14ac:dyDescent="0.2">
      <c r="BP71" s="16"/>
    </row>
    <row r="72" spans="68:68" ht="12.75" x14ac:dyDescent="0.2">
      <c r="BP72" s="16"/>
    </row>
    <row r="73" spans="68:68" ht="12.75" x14ac:dyDescent="0.2">
      <c r="BP73" s="16"/>
    </row>
    <row r="74" spans="68:68" ht="12.75" x14ac:dyDescent="0.2">
      <c r="BP74" s="16"/>
    </row>
    <row r="75" spans="68:68" ht="12.75" x14ac:dyDescent="0.2">
      <c r="BP75" s="16"/>
    </row>
    <row r="76" spans="68:68" ht="12.75" x14ac:dyDescent="0.2">
      <c r="BP76" s="16"/>
    </row>
    <row r="77" spans="68:68" ht="12.75" x14ac:dyDescent="0.2">
      <c r="BP77" s="16"/>
    </row>
    <row r="78" spans="68:68" ht="12.75" x14ac:dyDescent="0.2">
      <c r="BP78" s="16"/>
    </row>
    <row r="79" spans="68:68" ht="12.75" x14ac:dyDescent="0.2">
      <c r="BP79" s="16"/>
    </row>
    <row r="80" spans="68:68" ht="12.75" x14ac:dyDescent="0.2">
      <c r="BP80" s="16"/>
    </row>
    <row r="81" spans="68:68" ht="12.75" x14ac:dyDescent="0.2">
      <c r="BP81" s="16"/>
    </row>
    <row r="82" spans="68:68" ht="12.75" x14ac:dyDescent="0.2">
      <c r="BP82" s="16"/>
    </row>
    <row r="83" spans="68:68" ht="12.75" x14ac:dyDescent="0.2">
      <c r="BP83" s="16"/>
    </row>
    <row r="84" spans="68:68" ht="12.75" x14ac:dyDescent="0.2">
      <c r="BP84" s="16"/>
    </row>
    <row r="85" spans="68:68" ht="12.75" x14ac:dyDescent="0.2">
      <c r="BP85" s="16"/>
    </row>
    <row r="86" spans="68:68" ht="12.75" x14ac:dyDescent="0.2">
      <c r="BP86" s="16"/>
    </row>
    <row r="87" spans="68:68" ht="12.75" x14ac:dyDescent="0.2">
      <c r="BP87" s="16"/>
    </row>
    <row r="88" spans="68:68" ht="12.75" x14ac:dyDescent="0.2">
      <c r="BP88" s="16"/>
    </row>
    <row r="89" spans="68:68" ht="12.75" x14ac:dyDescent="0.2">
      <c r="BP89" s="16"/>
    </row>
    <row r="90" spans="68:68" ht="12.75" x14ac:dyDescent="0.2">
      <c r="BP90" s="16"/>
    </row>
    <row r="91" spans="68:68" ht="12.75" x14ac:dyDescent="0.2">
      <c r="BP91" s="16"/>
    </row>
    <row r="92" spans="68:68" ht="12.75" x14ac:dyDescent="0.2">
      <c r="BP92" s="16"/>
    </row>
    <row r="93" spans="68:68" ht="12.75" x14ac:dyDescent="0.2">
      <c r="BP93" s="16"/>
    </row>
    <row r="94" spans="68:68" ht="12.75" x14ac:dyDescent="0.2">
      <c r="BP94" s="16"/>
    </row>
    <row r="95" spans="68:68" ht="12.75" x14ac:dyDescent="0.2">
      <c r="BP95" s="16"/>
    </row>
    <row r="96" spans="68:68" ht="12.75" x14ac:dyDescent="0.2">
      <c r="BP96" s="16"/>
    </row>
    <row r="97" spans="68:68" ht="12.75" x14ac:dyDescent="0.2">
      <c r="BP97" s="16"/>
    </row>
    <row r="98" spans="68:68" ht="12.75" x14ac:dyDescent="0.2">
      <c r="BP98" s="16"/>
    </row>
    <row r="99" spans="68:68" ht="12.75" x14ac:dyDescent="0.2">
      <c r="BP99" s="16"/>
    </row>
    <row r="100" spans="68:68" ht="12.75" x14ac:dyDescent="0.2">
      <c r="BP100" s="16"/>
    </row>
    <row r="101" spans="68:68" ht="12.75" x14ac:dyDescent="0.2">
      <c r="BP101" s="16"/>
    </row>
    <row r="102" spans="68:68" ht="12.75" x14ac:dyDescent="0.2">
      <c r="BP102" s="16"/>
    </row>
    <row r="103" spans="68:68" ht="12.75" x14ac:dyDescent="0.2">
      <c r="BP103" s="16"/>
    </row>
    <row r="104" spans="68:68" ht="12.75" x14ac:dyDescent="0.2">
      <c r="BP104" s="16"/>
    </row>
    <row r="105" spans="68:68" ht="12.75" x14ac:dyDescent="0.2">
      <c r="BP105" s="16"/>
    </row>
    <row r="106" spans="68:68" ht="12.75" x14ac:dyDescent="0.2">
      <c r="BP106" s="16"/>
    </row>
    <row r="107" spans="68:68" ht="12.75" x14ac:dyDescent="0.2">
      <c r="BP107" s="16"/>
    </row>
    <row r="108" spans="68:68" ht="12.75" x14ac:dyDescent="0.2">
      <c r="BP108" s="16"/>
    </row>
    <row r="109" spans="68:68" ht="12.75" x14ac:dyDescent="0.2">
      <c r="BP109" s="16"/>
    </row>
    <row r="110" spans="68:68" ht="12.75" x14ac:dyDescent="0.2">
      <c r="BP110" s="16"/>
    </row>
    <row r="111" spans="68:68" ht="12.75" x14ac:dyDescent="0.2">
      <c r="BP111" s="16"/>
    </row>
    <row r="112" spans="68:68" ht="12.75" x14ac:dyDescent="0.2">
      <c r="BP112" s="16"/>
    </row>
    <row r="113" spans="68:68" ht="12.75" x14ac:dyDescent="0.2">
      <c r="BP113" s="16"/>
    </row>
    <row r="114" spans="68:68" ht="12.75" x14ac:dyDescent="0.2">
      <c r="BP114" s="16"/>
    </row>
    <row r="115" spans="68:68" ht="12.75" x14ac:dyDescent="0.2">
      <c r="BP115" s="16"/>
    </row>
    <row r="116" spans="68:68" ht="12.75" x14ac:dyDescent="0.2">
      <c r="BP116" s="16"/>
    </row>
    <row r="117" spans="68:68" ht="12.75" x14ac:dyDescent="0.2">
      <c r="BP117" s="16"/>
    </row>
    <row r="118" spans="68:68" ht="12.75" x14ac:dyDescent="0.2">
      <c r="BP118" s="16"/>
    </row>
    <row r="119" spans="68:68" ht="12.75" x14ac:dyDescent="0.2">
      <c r="BP119" s="16"/>
    </row>
    <row r="120" spans="68:68" ht="12.75" x14ac:dyDescent="0.2">
      <c r="BP120" s="16"/>
    </row>
    <row r="121" spans="68:68" ht="12.75" x14ac:dyDescent="0.2">
      <c r="BP121" s="16"/>
    </row>
    <row r="122" spans="68:68" ht="12.75" x14ac:dyDescent="0.2">
      <c r="BP122" s="16"/>
    </row>
    <row r="123" spans="68:68" ht="12.75" x14ac:dyDescent="0.2">
      <c r="BP123" s="16"/>
    </row>
    <row r="124" spans="68:68" ht="12.75" x14ac:dyDescent="0.2">
      <c r="BP124" s="16"/>
    </row>
    <row r="125" spans="68:68" ht="12.75" x14ac:dyDescent="0.2">
      <c r="BP125" s="16"/>
    </row>
    <row r="126" spans="68:68" ht="12.75" x14ac:dyDescent="0.2">
      <c r="BP126" s="16"/>
    </row>
    <row r="127" spans="68:68" ht="12.75" x14ac:dyDescent="0.2">
      <c r="BP127" s="16"/>
    </row>
    <row r="128" spans="68:68" ht="12.75" x14ac:dyDescent="0.2">
      <c r="BP128" s="16"/>
    </row>
    <row r="129" spans="68:68" ht="12.75" x14ac:dyDescent="0.2">
      <c r="BP129" s="16"/>
    </row>
    <row r="130" spans="68:68" ht="12.75" x14ac:dyDescent="0.2">
      <c r="BP130" s="16"/>
    </row>
    <row r="131" spans="68:68" ht="12.75" x14ac:dyDescent="0.2">
      <c r="BP131" s="16"/>
    </row>
    <row r="132" spans="68:68" ht="12.75" x14ac:dyDescent="0.2">
      <c r="BP132" s="16"/>
    </row>
    <row r="133" spans="68:68" ht="12.75" x14ac:dyDescent="0.2">
      <c r="BP133" s="16"/>
    </row>
    <row r="134" spans="68:68" ht="12.75" x14ac:dyDescent="0.2">
      <c r="BP134" s="16"/>
    </row>
    <row r="135" spans="68:68" ht="12.75" x14ac:dyDescent="0.2">
      <c r="BP135" s="16"/>
    </row>
    <row r="136" spans="68:68" ht="12.75" x14ac:dyDescent="0.2">
      <c r="BP136" s="16"/>
    </row>
    <row r="137" spans="68:68" ht="12.75" x14ac:dyDescent="0.2">
      <c r="BP137" s="16"/>
    </row>
    <row r="138" spans="68:68" ht="12.75" x14ac:dyDescent="0.2">
      <c r="BP138" s="16"/>
    </row>
    <row r="139" spans="68:68" ht="12.75" x14ac:dyDescent="0.2">
      <c r="BP139" s="16"/>
    </row>
    <row r="140" spans="68:68" ht="12.75" x14ac:dyDescent="0.2">
      <c r="BP140" s="16"/>
    </row>
    <row r="141" spans="68:68" ht="12.75" x14ac:dyDescent="0.2">
      <c r="BP141" s="16"/>
    </row>
    <row r="142" spans="68:68" ht="12.75" x14ac:dyDescent="0.2">
      <c r="BP142" s="16"/>
    </row>
    <row r="143" spans="68:68" ht="12.75" x14ac:dyDescent="0.2">
      <c r="BP143" s="16"/>
    </row>
    <row r="144" spans="68:68" ht="12.75" x14ac:dyDescent="0.2">
      <c r="BP144" s="16"/>
    </row>
    <row r="145" spans="68:68" ht="12.75" x14ac:dyDescent="0.2">
      <c r="BP145" s="16"/>
    </row>
    <row r="146" spans="68:68" ht="12.75" x14ac:dyDescent="0.2">
      <c r="BP146" s="16"/>
    </row>
    <row r="147" spans="68:68" ht="12.75" x14ac:dyDescent="0.2">
      <c r="BP147" s="16"/>
    </row>
    <row r="148" spans="68:68" ht="12.75" x14ac:dyDescent="0.2">
      <c r="BP148" s="16"/>
    </row>
    <row r="149" spans="68:68" ht="12.75" x14ac:dyDescent="0.2">
      <c r="BP149" s="16"/>
    </row>
    <row r="150" spans="68:68" ht="12.75" x14ac:dyDescent="0.2">
      <c r="BP150" s="16"/>
    </row>
    <row r="151" spans="68:68" ht="12.75" x14ac:dyDescent="0.2">
      <c r="BP151" s="16"/>
    </row>
    <row r="152" spans="68:68" ht="12.75" x14ac:dyDescent="0.2">
      <c r="BP152" s="16"/>
    </row>
    <row r="153" spans="68:68" ht="12.75" x14ac:dyDescent="0.2">
      <c r="BP153" s="16"/>
    </row>
    <row r="154" spans="68:68" ht="12.75" x14ac:dyDescent="0.2">
      <c r="BP154" s="16"/>
    </row>
    <row r="155" spans="68:68" ht="12.75" x14ac:dyDescent="0.2">
      <c r="BP155" s="16"/>
    </row>
    <row r="156" spans="68:68" ht="12.75" x14ac:dyDescent="0.2">
      <c r="BP156" s="16"/>
    </row>
    <row r="157" spans="68:68" ht="12.75" x14ac:dyDescent="0.2">
      <c r="BP157" s="16"/>
    </row>
    <row r="158" spans="68:68" ht="12.75" x14ac:dyDescent="0.2">
      <c r="BP158" s="16"/>
    </row>
    <row r="159" spans="68:68" ht="12.75" x14ac:dyDescent="0.2">
      <c r="BP159" s="16"/>
    </row>
    <row r="160" spans="68:68" ht="12.75" x14ac:dyDescent="0.2">
      <c r="BP160" s="16"/>
    </row>
    <row r="161" spans="68:68" ht="12.75" x14ac:dyDescent="0.2">
      <c r="BP161" s="16"/>
    </row>
    <row r="162" spans="68:68" ht="12.75" x14ac:dyDescent="0.2">
      <c r="BP162" s="16"/>
    </row>
    <row r="163" spans="68:68" ht="12.75" x14ac:dyDescent="0.2">
      <c r="BP163" s="16"/>
    </row>
    <row r="164" spans="68:68" ht="12.75" x14ac:dyDescent="0.2">
      <c r="BP164" s="16"/>
    </row>
    <row r="165" spans="68:68" ht="12.75" x14ac:dyDescent="0.2">
      <c r="BP165" s="16"/>
    </row>
    <row r="166" spans="68:68" ht="12.75" x14ac:dyDescent="0.2">
      <c r="BP166" s="16"/>
    </row>
    <row r="167" spans="68:68" ht="12.75" x14ac:dyDescent="0.2">
      <c r="BP167" s="16"/>
    </row>
    <row r="168" spans="68:68" ht="12.75" x14ac:dyDescent="0.2">
      <c r="BP168" s="16"/>
    </row>
    <row r="169" spans="68:68" ht="12.75" x14ac:dyDescent="0.2">
      <c r="BP169" s="16"/>
    </row>
    <row r="170" spans="68:68" ht="12.75" x14ac:dyDescent="0.2">
      <c r="BP170" s="16"/>
    </row>
    <row r="171" spans="68:68" ht="12.75" x14ac:dyDescent="0.2">
      <c r="BP171" s="16"/>
    </row>
    <row r="172" spans="68:68" ht="12.75" x14ac:dyDescent="0.2">
      <c r="BP172" s="16"/>
    </row>
    <row r="173" spans="68:68" ht="12.75" x14ac:dyDescent="0.2">
      <c r="BP173" s="16"/>
    </row>
    <row r="174" spans="68:68" ht="12.75" x14ac:dyDescent="0.2">
      <c r="BP174" s="16"/>
    </row>
    <row r="175" spans="68:68" ht="12.75" x14ac:dyDescent="0.2">
      <c r="BP175" s="16"/>
    </row>
    <row r="176" spans="68:68" ht="12.75" x14ac:dyDescent="0.2">
      <c r="BP176" s="16"/>
    </row>
    <row r="177" spans="68:68" ht="12.75" x14ac:dyDescent="0.2">
      <c r="BP177" s="16"/>
    </row>
    <row r="178" spans="68:68" ht="12.75" x14ac:dyDescent="0.2">
      <c r="BP178" s="16"/>
    </row>
    <row r="179" spans="68:68" ht="12.75" x14ac:dyDescent="0.2">
      <c r="BP179" s="16"/>
    </row>
    <row r="180" spans="68:68" ht="12.75" x14ac:dyDescent="0.2">
      <c r="BP180" s="16"/>
    </row>
    <row r="181" spans="68:68" ht="12.75" x14ac:dyDescent="0.2">
      <c r="BP181" s="16"/>
    </row>
    <row r="182" spans="68:68" ht="12.75" x14ac:dyDescent="0.2">
      <c r="BP182" s="16"/>
    </row>
    <row r="183" spans="68:68" ht="12.75" x14ac:dyDescent="0.2">
      <c r="BP183" s="16"/>
    </row>
    <row r="184" spans="68:68" ht="12.75" x14ac:dyDescent="0.2">
      <c r="BP184" s="16"/>
    </row>
    <row r="185" spans="68:68" ht="12.75" x14ac:dyDescent="0.2">
      <c r="BP185" s="16"/>
    </row>
    <row r="186" spans="68:68" ht="12.75" x14ac:dyDescent="0.2">
      <c r="BP186" s="16"/>
    </row>
    <row r="187" spans="68:68" ht="12.75" x14ac:dyDescent="0.2">
      <c r="BP187" s="16"/>
    </row>
    <row r="188" spans="68:68" ht="12.75" x14ac:dyDescent="0.2">
      <c r="BP188" s="16"/>
    </row>
    <row r="189" spans="68:68" ht="12.75" x14ac:dyDescent="0.2">
      <c r="BP189" s="16"/>
    </row>
    <row r="190" spans="68:68" ht="12.75" x14ac:dyDescent="0.2">
      <c r="BP190" s="16"/>
    </row>
    <row r="191" spans="68:68" ht="12.75" x14ac:dyDescent="0.2">
      <c r="BP191" s="16"/>
    </row>
    <row r="192" spans="68:68" ht="12.75" x14ac:dyDescent="0.2">
      <c r="BP192" s="16"/>
    </row>
    <row r="193" spans="68:68" ht="12.75" x14ac:dyDescent="0.2">
      <c r="BP193" s="16"/>
    </row>
    <row r="194" spans="68:68" ht="12.75" x14ac:dyDescent="0.2">
      <c r="BP194" s="16"/>
    </row>
    <row r="195" spans="68:68" ht="12.75" x14ac:dyDescent="0.2">
      <c r="BP195" s="16"/>
    </row>
    <row r="196" spans="68:68" ht="12.75" x14ac:dyDescent="0.2">
      <c r="BP196" s="16"/>
    </row>
    <row r="197" spans="68:68" ht="12.75" x14ac:dyDescent="0.2">
      <c r="BP197" s="16"/>
    </row>
    <row r="198" spans="68:68" ht="12.75" x14ac:dyDescent="0.2">
      <c r="BP198" s="16"/>
    </row>
    <row r="199" spans="68:68" ht="12.75" x14ac:dyDescent="0.2">
      <c r="BP199" s="16"/>
    </row>
    <row r="200" spans="68:68" ht="12.75" x14ac:dyDescent="0.2">
      <c r="BP200" s="16"/>
    </row>
    <row r="201" spans="68:68" ht="12.75" x14ac:dyDescent="0.2">
      <c r="BP201" s="16"/>
    </row>
    <row r="202" spans="68:68" ht="12.75" x14ac:dyDescent="0.2">
      <c r="BP202" s="16"/>
    </row>
    <row r="203" spans="68:68" ht="12.75" x14ac:dyDescent="0.2">
      <c r="BP203" s="16"/>
    </row>
    <row r="204" spans="68:68" ht="12.75" x14ac:dyDescent="0.2">
      <c r="BP204" s="16"/>
    </row>
    <row r="205" spans="68:68" ht="12.75" x14ac:dyDescent="0.2">
      <c r="BP205" s="16"/>
    </row>
    <row r="206" spans="68:68" ht="12.75" x14ac:dyDescent="0.2">
      <c r="BP206" s="16"/>
    </row>
    <row r="207" spans="68:68" ht="12.75" x14ac:dyDescent="0.2">
      <c r="BP207" s="16"/>
    </row>
    <row r="208" spans="68:68" ht="12.75" x14ac:dyDescent="0.2">
      <c r="BP208" s="16"/>
    </row>
    <row r="209" spans="68:68" ht="12.75" x14ac:dyDescent="0.2">
      <c r="BP209" s="16"/>
    </row>
    <row r="210" spans="68:68" ht="12.75" x14ac:dyDescent="0.2">
      <c r="BP210" s="16"/>
    </row>
    <row r="211" spans="68:68" ht="12.75" x14ac:dyDescent="0.2">
      <c r="BP211" s="16"/>
    </row>
    <row r="212" spans="68:68" ht="12.75" x14ac:dyDescent="0.2">
      <c r="BP212" s="16"/>
    </row>
    <row r="213" spans="68:68" ht="12.75" x14ac:dyDescent="0.2">
      <c r="BP213" s="16"/>
    </row>
    <row r="214" spans="68:68" ht="12.75" x14ac:dyDescent="0.2">
      <c r="BP214" s="16"/>
    </row>
    <row r="215" spans="68:68" ht="12.75" x14ac:dyDescent="0.2">
      <c r="BP215" s="16"/>
    </row>
    <row r="216" spans="68:68" ht="12.75" x14ac:dyDescent="0.2">
      <c r="BP216" s="16"/>
    </row>
    <row r="217" spans="68:68" ht="12.75" x14ac:dyDescent="0.2">
      <c r="BP217" s="16"/>
    </row>
    <row r="218" spans="68:68" ht="12.75" x14ac:dyDescent="0.2">
      <c r="BP218" s="16"/>
    </row>
    <row r="219" spans="68:68" ht="12.75" x14ac:dyDescent="0.2">
      <c r="BP219" s="16"/>
    </row>
    <row r="220" spans="68:68" ht="12.75" x14ac:dyDescent="0.2">
      <c r="BP220" s="16"/>
    </row>
    <row r="221" spans="68:68" ht="12.75" x14ac:dyDescent="0.2">
      <c r="BP221" s="16"/>
    </row>
    <row r="222" spans="68:68" ht="12.75" x14ac:dyDescent="0.2">
      <c r="BP222" s="16"/>
    </row>
    <row r="223" spans="68:68" ht="12.75" x14ac:dyDescent="0.2">
      <c r="BP223" s="16"/>
    </row>
    <row r="224" spans="68:68" ht="12.75" x14ac:dyDescent="0.2">
      <c r="BP224" s="16"/>
    </row>
    <row r="225" spans="68:68" ht="12.75" x14ac:dyDescent="0.2">
      <c r="BP225" s="16"/>
    </row>
    <row r="226" spans="68:68" ht="12.75" x14ac:dyDescent="0.2">
      <c r="BP226" s="16"/>
    </row>
    <row r="227" spans="68:68" ht="12.75" x14ac:dyDescent="0.2">
      <c r="BP227" s="16"/>
    </row>
    <row r="228" spans="68:68" ht="12.75" x14ac:dyDescent="0.2">
      <c r="BP228" s="16"/>
    </row>
    <row r="229" spans="68:68" ht="12.75" x14ac:dyDescent="0.2">
      <c r="BP229" s="16"/>
    </row>
    <row r="230" spans="68:68" ht="12.75" x14ac:dyDescent="0.2">
      <c r="BP230" s="16"/>
    </row>
    <row r="231" spans="68:68" ht="12.75" x14ac:dyDescent="0.2">
      <c r="BP231" s="16"/>
    </row>
    <row r="232" spans="68:68" ht="12.75" x14ac:dyDescent="0.2">
      <c r="BP232" s="16"/>
    </row>
    <row r="233" spans="68:68" ht="12.75" x14ac:dyDescent="0.2">
      <c r="BP233" s="16"/>
    </row>
    <row r="234" spans="68:68" ht="12.75" x14ac:dyDescent="0.2">
      <c r="BP234" s="16"/>
    </row>
    <row r="235" spans="68:68" ht="12.75" x14ac:dyDescent="0.2">
      <c r="BP235" s="16"/>
    </row>
    <row r="236" spans="68:68" ht="12.75" x14ac:dyDescent="0.2">
      <c r="BP236" s="16"/>
    </row>
    <row r="237" spans="68:68" ht="12.75" x14ac:dyDescent="0.2">
      <c r="BP237" s="16"/>
    </row>
    <row r="238" spans="68:68" ht="12.75" x14ac:dyDescent="0.2">
      <c r="BP238" s="16"/>
    </row>
    <row r="239" spans="68:68" ht="12.75" x14ac:dyDescent="0.2">
      <c r="BP239" s="16"/>
    </row>
    <row r="240" spans="68:68" ht="12.75" x14ac:dyDescent="0.2">
      <c r="BP240" s="16"/>
    </row>
    <row r="241" spans="68:68" ht="12.75" x14ac:dyDescent="0.2">
      <c r="BP241" s="16"/>
    </row>
    <row r="242" spans="68:68" ht="12.75" x14ac:dyDescent="0.2">
      <c r="BP242" s="16"/>
    </row>
    <row r="243" spans="68:68" ht="12.75" x14ac:dyDescent="0.2">
      <c r="BP243" s="16"/>
    </row>
    <row r="244" spans="68:68" ht="12.75" x14ac:dyDescent="0.2">
      <c r="BP244" s="16"/>
    </row>
    <row r="245" spans="68:68" ht="12.75" x14ac:dyDescent="0.2">
      <c r="BP245" s="16"/>
    </row>
    <row r="246" spans="68:68" ht="12.75" x14ac:dyDescent="0.2">
      <c r="BP246" s="16"/>
    </row>
    <row r="247" spans="68:68" ht="12.75" x14ac:dyDescent="0.2">
      <c r="BP247" s="16"/>
    </row>
    <row r="248" spans="68:68" ht="12.75" x14ac:dyDescent="0.2">
      <c r="BP248" s="16"/>
    </row>
    <row r="249" spans="68:68" ht="12.75" x14ac:dyDescent="0.2">
      <c r="BP249" s="16"/>
    </row>
    <row r="250" spans="68:68" ht="12.75" x14ac:dyDescent="0.2">
      <c r="BP250" s="16"/>
    </row>
    <row r="251" spans="68:68" ht="12.75" x14ac:dyDescent="0.2">
      <c r="BP251" s="16"/>
    </row>
    <row r="252" spans="68:68" ht="12.75" x14ac:dyDescent="0.2">
      <c r="BP252" s="16"/>
    </row>
    <row r="253" spans="68:68" ht="12.75" x14ac:dyDescent="0.2">
      <c r="BP253" s="16"/>
    </row>
    <row r="254" spans="68:68" ht="12.75" x14ac:dyDescent="0.2">
      <c r="BP254" s="16"/>
    </row>
    <row r="255" spans="68:68" ht="12.75" x14ac:dyDescent="0.2">
      <c r="BP255" s="16"/>
    </row>
    <row r="256" spans="68:68" ht="12.75" x14ac:dyDescent="0.2">
      <c r="BP256" s="16"/>
    </row>
    <row r="257" spans="68:68" ht="12.75" x14ac:dyDescent="0.2">
      <c r="BP257" s="16"/>
    </row>
    <row r="258" spans="68:68" ht="12.75" x14ac:dyDescent="0.2">
      <c r="BP258" s="16"/>
    </row>
    <row r="259" spans="68:68" ht="12.75" x14ac:dyDescent="0.2">
      <c r="BP259" s="16"/>
    </row>
    <row r="260" spans="68:68" ht="12.75" x14ac:dyDescent="0.2">
      <c r="BP260" s="16"/>
    </row>
    <row r="261" spans="68:68" ht="12.75" x14ac:dyDescent="0.2">
      <c r="BP261" s="16"/>
    </row>
    <row r="262" spans="68:68" ht="12.75" x14ac:dyDescent="0.2">
      <c r="BP262" s="16"/>
    </row>
    <row r="263" spans="68:68" ht="12.75" x14ac:dyDescent="0.2">
      <c r="BP263" s="16"/>
    </row>
    <row r="264" spans="68:68" ht="12.75" x14ac:dyDescent="0.2">
      <c r="BP264" s="16"/>
    </row>
    <row r="265" spans="68:68" ht="12.75" x14ac:dyDescent="0.2">
      <c r="BP265" s="16"/>
    </row>
    <row r="266" spans="68:68" ht="12.75" x14ac:dyDescent="0.2">
      <c r="BP266" s="16"/>
    </row>
    <row r="267" spans="68:68" ht="12.75" x14ac:dyDescent="0.2">
      <c r="BP267" s="16"/>
    </row>
    <row r="268" spans="68:68" ht="12.75" x14ac:dyDescent="0.2">
      <c r="BP268" s="16"/>
    </row>
    <row r="269" spans="68:68" ht="12.75" x14ac:dyDescent="0.2">
      <c r="BP269" s="16"/>
    </row>
    <row r="270" spans="68:68" ht="12.75" x14ac:dyDescent="0.2">
      <c r="BP270" s="16"/>
    </row>
    <row r="271" spans="68:68" ht="12.75" x14ac:dyDescent="0.2">
      <c r="BP271" s="16"/>
    </row>
    <row r="272" spans="68:68" ht="12.75" x14ac:dyDescent="0.2">
      <c r="BP272" s="16"/>
    </row>
    <row r="273" spans="68:68" ht="12.75" x14ac:dyDescent="0.2">
      <c r="BP273" s="16"/>
    </row>
    <row r="274" spans="68:68" ht="12.75" x14ac:dyDescent="0.2">
      <c r="BP274" s="16"/>
    </row>
    <row r="275" spans="68:68" ht="12.75" x14ac:dyDescent="0.2">
      <c r="BP275" s="16"/>
    </row>
    <row r="276" spans="68:68" ht="12.75" x14ac:dyDescent="0.2">
      <c r="BP276" s="16"/>
    </row>
    <row r="277" spans="68:68" ht="12.75" x14ac:dyDescent="0.2">
      <c r="BP277" s="16"/>
    </row>
    <row r="278" spans="68:68" ht="12.75" x14ac:dyDescent="0.2">
      <c r="BP278" s="16"/>
    </row>
    <row r="279" spans="68:68" ht="12.75" x14ac:dyDescent="0.2">
      <c r="BP279" s="16"/>
    </row>
    <row r="280" spans="68:68" ht="12.75" x14ac:dyDescent="0.2">
      <c r="BP280" s="16"/>
    </row>
    <row r="281" spans="68:68" ht="12.75" x14ac:dyDescent="0.2">
      <c r="BP281" s="16"/>
    </row>
    <row r="282" spans="68:68" ht="12.75" x14ac:dyDescent="0.2">
      <c r="BP282" s="16"/>
    </row>
    <row r="283" spans="68:68" ht="12.75" x14ac:dyDescent="0.2">
      <c r="BP283" s="16"/>
    </row>
    <row r="284" spans="68:68" ht="12.75" x14ac:dyDescent="0.2">
      <c r="BP284" s="16"/>
    </row>
    <row r="285" spans="68:68" ht="12.75" x14ac:dyDescent="0.2">
      <c r="BP285" s="16"/>
    </row>
    <row r="286" spans="68:68" ht="12.75" x14ac:dyDescent="0.2">
      <c r="BP286" s="16"/>
    </row>
    <row r="287" spans="68:68" ht="12.75" x14ac:dyDescent="0.2">
      <c r="BP287" s="16"/>
    </row>
    <row r="288" spans="68:68" ht="12.75" x14ac:dyDescent="0.2">
      <c r="BP288" s="16"/>
    </row>
    <row r="289" spans="68:68" ht="12.75" x14ac:dyDescent="0.2">
      <c r="BP289" s="16"/>
    </row>
    <row r="290" spans="68:68" ht="12.75" x14ac:dyDescent="0.2">
      <c r="BP290" s="16"/>
    </row>
    <row r="291" spans="68:68" ht="12.75" x14ac:dyDescent="0.2">
      <c r="BP291" s="16"/>
    </row>
    <row r="292" spans="68:68" ht="12.75" x14ac:dyDescent="0.2">
      <c r="BP292" s="16"/>
    </row>
    <row r="293" spans="68:68" ht="12.75" x14ac:dyDescent="0.2">
      <c r="BP293" s="16"/>
    </row>
    <row r="294" spans="68:68" ht="12.75" x14ac:dyDescent="0.2">
      <c r="BP294" s="16"/>
    </row>
    <row r="295" spans="68:68" ht="12.75" x14ac:dyDescent="0.2">
      <c r="BP295" s="16"/>
    </row>
    <row r="296" spans="68:68" ht="12.75" x14ac:dyDescent="0.2">
      <c r="BP296" s="16"/>
    </row>
    <row r="297" spans="68:68" ht="12.75" x14ac:dyDescent="0.2">
      <c r="BP297" s="16"/>
    </row>
    <row r="298" spans="68:68" ht="12.75" x14ac:dyDescent="0.2">
      <c r="BP298" s="16"/>
    </row>
    <row r="299" spans="68:68" ht="12.75" x14ac:dyDescent="0.2">
      <c r="BP299" s="16"/>
    </row>
    <row r="300" spans="68:68" ht="12.75" x14ac:dyDescent="0.2">
      <c r="BP300" s="16"/>
    </row>
    <row r="301" spans="68:68" ht="12.75" x14ac:dyDescent="0.2">
      <c r="BP301" s="16"/>
    </row>
    <row r="302" spans="68:68" ht="12.75" x14ac:dyDescent="0.2">
      <c r="BP302" s="16"/>
    </row>
    <row r="303" spans="68:68" ht="12.75" x14ac:dyDescent="0.2">
      <c r="BP303" s="16"/>
    </row>
    <row r="304" spans="68:68" ht="12.75" x14ac:dyDescent="0.2">
      <c r="BP304" s="16"/>
    </row>
    <row r="305" spans="68:68" ht="12.75" x14ac:dyDescent="0.2">
      <c r="BP305" s="16"/>
    </row>
    <row r="306" spans="68:68" ht="12.75" x14ac:dyDescent="0.2">
      <c r="BP306" s="16"/>
    </row>
    <row r="307" spans="68:68" ht="12.75" x14ac:dyDescent="0.2">
      <c r="BP307" s="16"/>
    </row>
    <row r="308" spans="68:68" ht="12.75" x14ac:dyDescent="0.2">
      <c r="BP308" s="16"/>
    </row>
    <row r="309" spans="68:68" ht="12.75" x14ac:dyDescent="0.2">
      <c r="BP309" s="16"/>
    </row>
    <row r="310" spans="68:68" ht="12.75" x14ac:dyDescent="0.2">
      <c r="BP310" s="16"/>
    </row>
    <row r="311" spans="68:68" ht="12.75" x14ac:dyDescent="0.2">
      <c r="BP311" s="16"/>
    </row>
    <row r="312" spans="68:68" ht="12.75" x14ac:dyDescent="0.2">
      <c r="BP312" s="16"/>
    </row>
    <row r="313" spans="68:68" ht="12.75" x14ac:dyDescent="0.2">
      <c r="BP313" s="16"/>
    </row>
    <row r="314" spans="68:68" ht="12.75" x14ac:dyDescent="0.2">
      <c r="BP314" s="16"/>
    </row>
    <row r="315" spans="68:68" ht="12.75" x14ac:dyDescent="0.2">
      <c r="BP315" s="16"/>
    </row>
    <row r="316" spans="68:68" ht="12.75" x14ac:dyDescent="0.2">
      <c r="BP316" s="16"/>
    </row>
    <row r="317" spans="68:68" ht="12.75" x14ac:dyDescent="0.2">
      <c r="BP317" s="16"/>
    </row>
    <row r="318" spans="68:68" ht="12.75" x14ac:dyDescent="0.2">
      <c r="BP318" s="16"/>
    </row>
    <row r="319" spans="68:68" ht="12.75" x14ac:dyDescent="0.2">
      <c r="BP319" s="16"/>
    </row>
    <row r="320" spans="68:68" ht="12.75" x14ac:dyDescent="0.2">
      <c r="BP320" s="16"/>
    </row>
    <row r="321" spans="68:68" ht="12.75" x14ac:dyDescent="0.2">
      <c r="BP321" s="16"/>
    </row>
    <row r="322" spans="68:68" ht="12.75" x14ac:dyDescent="0.2">
      <c r="BP322" s="16"/>
    </row>
    <row r="323" spans="68:68" ht="12.75" x14ac:dyDescent="0.2">
      <c r="BP323" s="16"/>
    </row>
    <row r="324" spans="68:68" ht="12.75" x14ac:dyDescent="0.2">
      <c r="BP324" s="16"/>
    </row>
    <row r="325" spans="68:68" ht="12.75" x14ac:dyDescent="0.2">
      <c r="BP325" s="16"/>
    </row>
    <row r="326" spans="68:68" ht="12.75" x14ac:dyDescent="0.2">
      <c r="BP326" s="16"/>
    </row>
    <row r="327" spans="68:68" ht="12.75" x14ac:dyDescent="0.2">
      <c r="BP327" s="16"/>
    </row>
    <row r="328" spans="68:68" ht="12.75" x14ac:dyDescent="0.2">
      <c r="BP328" s="16"/>
    </row>
    <row r="329" spans="68:68" ht="12.75" x14ac:dyDescent="0.2">
      <c r="BP329" s="16"/>
    </row>
    <row r="330" spans="68:68" ht="12.75" x14ac:dyDescent="0.2">
      <c r="BP330" s="16"/>
    </row>
    <row r="331" spans="68:68" ht="12.75" x14ac:dyDescent="0.2">
      <c r="BP331" s="16"/>
    </row>
    <row r="332" spans="68:68" ht="12.75" x14ac:dyDescent="0.2">
      <c r="BP332" s="16"/>
    </row>
    <row r="333" spans="68:68" ht="12.75" x14ac:dyDescent="0.2">
      <c r="BP333" s="16"/>
    </row>
    <row r="334" spans="68:68" ht="12.75" x14ac:dyDescent="0.2">
      <c r="BP334" s="16"/>
    </row>
    <row r="335" spans="68:68" ht="12.75" x14ac:dyDescent="0.2">
      <c r="BP335" s="16"/>
    </row>
    <row r="336" spans="68:68" ht="12.75" x14ac:dyDescent="0.2">
      <c r="BP336" s="16"/>
    </row>
    <row r="337" spans="68:68" ht="12.75" x14ac:dyDescent="0.2">
      <c r="BP337" s="16"/>
    </row>
    <row r="338" spans="68:68" ht="12.75" x14ac:dyDescent="0.2">
      <c r="BP338" s="16"/>
    </row>
    <row r="339" spans="68:68" ht="12.75" x14ac:dyDescent="0.2">
      <c r="BP339" s="16"/>
    </row>
    <row r="340" spans="68:68" ht="12.75" x14ac:dyDescent="0.2">
      <c r="BP340" s="16"/>
    </row>
    <row r="341" spans="68:68" ht="12.75" x14ac:dyDescent="0.2">
      <c r="BP341" s="16"/>
    </row>
    <row r="342" spans="68:68" ht="12.75" x14ac:dyDescent="0.2">
      <c r="BP342" s="16"/>
    </row>
    <row r="343" spans="68:68" ht="12.75" x14ac:dyDescent="0.2">
      <c r="BP343" s="16"/>
    </row>
    <row r="344" spans="68:68" ht="12.75" x14ac:dyDescent="0.2">
      <c r="BP344" s="16"/>
    </row>
    <row r="345" spans="68:68" ht="12.75" x14ac:dyDescent="0.2">
      <c r="BP345" s="16"/>
    </row>
    <row r="346" spans="68:68" ht="12.75" x14ac:dyDescent="0.2">
      <c r="BP346" s="16"/>
    </row>
    <row r="347" spans="68:68" ht="12.75" x14ac:dyDescent="0.2">
      <c r="BP347" s="16"/>
    </row>
    <row r="348" spans="68:68" ht="12.75" x14ac:dyDescent="0.2">
      <c r="BP348" s="16"/>
    </row>
    <row r="349" spans="68:68" ht="12.75" x14ac:dyDescent="0.2">
      <c r="BP349" s="16"/>
    </row>
    <row r="350" spans="68:68" ht="12.75" x14ac:dyDescent="0.2">
      <c r="BP350" s="16"/>
    </row>
    <row r="351" spans="68:68" ht="12.75" x14ac:dyDescent="0.2">
      <c r="BP351" s="16"/>
    </row>
    <row r="352" spans="68:68" ht="12.75" x14ac:dyDescent="0.2">
      <c r="BP352" s="16"/>
    </row>
    <row r="353" spans="68:68" ht="12.75" x14ac:dyDescent="0.2">
      <c r="BP353" s="16"/>
    </row>
    <row r="354" spans="68:68" ht="12.75" x14ac:dyDescent="0.2">
      <c r="BP354" s="16"/>
    </row>
    <row r="355" spans="68:68" ht="12.75" x14ac:dyDescent="0.2">
      <c r="BP355" s="16"/>
    </row>
    <row r="356" spans="68:68" ht="12.75" x14ac:dyDescent="0.2">
      <c r="BP356" s="16"/>
    </row>
    <row r="357" spans="68:68" ht="12.75" x14ac:dyDescent="0.2">
      <c r="BP357" s="16"/>
    </row>
    <row r="358" spans="68:68" ht="12.75" x14ac:dyDescent="0.2">
      <c r="BP358" s="16"/>
    </row>
    <row r="359" spans="68:68" ht="12.75" x14ac:dyDescent="0.2">
      <c r="BP359" s="16"/>
    </row>
    <row r="360" spans="68:68" ht="12.75" x14ac:dyDescent="0.2">
      <c r="BP360" s="16"/>
    </row>
    <row r="361" spans="68:68" ht="12.75" x14ac:dyDescent="0.2">
      <c r="BP361" s="16"/>
    </row>
    <row r="362" spans="68:68" ht="12.75" x14ac:dyDescent="0.2">
      <c r="BP362" s="16"/>
    </row>
    <row r="363" spans="68:68" ht="12.75" x14ac:dyDescent="0.2">
      <c r="BP363" s="16"/>
    </row>
    <row r="364" spans="68:68" ht="12.75" x14ac:dyDescent="0.2">
      <c r="BP364" s="16"/>
    </row>
    <row r="365" spans="68:68" ht="12.75" x14ac:dyDescent="0.2">
      <c r="BP365" s="16"/>
    </row>
    <row r="366" spans="68:68" ht="12.75" x14ac:dyDescent="0.2">
      <c r="BP366" s="16"/>
    </row>
    <row r="367" spans="68:68" ht="12.75" x14ac:dyDescent="0.2">
      <c r="BP367" s="16"/>
    </row>
    <row r="368" spans="68:68" ht="12.75" x14ac:dyDescent="0.2">
      <c r="BP368" s="16"/>
    </row>
    <row r="369" spans="68:68" ht="12.75" x14ac:dyDescent="0.2">
      <c r="BP369" s="16"/>
    </row>
    <row r="370" spans="68:68" ht="12.75" x14ac:dyDescent="0.2">
      <c r="BP370" s="16"/>
    </row>
    <row r="371" spans="68:68" ht="12.75" x14ac:dyDescent="0.2">
      <c r="BP371" s="16"/>
    </row>
    <row r="372" spans="68:68" ht="12.75" x14ac:dyDescent="0.2">
      <c r="BP372" s="16"/>
    </row>
    <row r="373" spans="68:68" ht="12.75" x14ac:dyDescent="0.2">
      <c r="BP373" s="16"/>
    </row>
    <row r="374" spans="68:68" ht="12.75" x14ac:dyDescent="0.2">
      <c r="BP374" s="16"/>
    </row>
    <row r="375" spans="68:68" ht="12.75" x14ac:dyDescent="0.2">
      <c r="BP375" s="16"/>
    </row>
    <row r="376" spans="68:68" ht="12.75" x14ac:dyDescent="0.2">
      <c r="BP376" s="16"/>
    </row>
    <row r="377" spans="68:68" ht="12.75" x14ac:dyDescent="0.2">
      <c r="BP377" s="16"/>
    </row>
    <row r="378" spans="68:68" ht="12.75" x14ac:dyDescent="0.2">
      <c r="BP378" s="16"/>
    </row>
    <row r="379" spans="68:68" ht="12.75" x14ac:dyDescent="0.2">
      <c r="BP379" s="16"/>
    </row>
    <row r="380" spans="68:68" ht="12.75" x14ac:dyDescent="0.2">
      <c r="BP380" s="16"/>
    </row>
    <row r="381" spans="68:68" ht="12.75" x14ac:dyDescent="0.2">
      <c r="BP381" s="16"/>
    </row>
    <row r="382" spans="68:68" ht="12.75" x14ac:dyDescent="0.2">
      <c r="BP382" s="16"/>
    </row>
    <row r="383" spans="68:68" ht="12.75" x14ac:dyDescent="0.2">
      <c r="BP383" s="16"/>
    </row>
    <row r="384" spans="68:68" ht="12.75" x14ac:dyDescent="0.2">
      <c r="BP384" s="16"/>
    </row>
    <row r="385" spans="68:68" ht="12.75" x14ac:dyDescent="0.2">
      <c r="BP385" s="16"/>
    </row>
    <row r="386" spans="68:68" ht="12.75" x14ac:dyDescent="0.2">
      <c r="BP386" s="16"/>
    </row>
    <row r="387" spans="68:68" ht="12.75" x14ac:dyDescent="0.2">
      <c r="BP387" s="16"/>
    </row>
    <row r="388" spans="68:68" ht="12.75" x14ac:dyDescent="0.2">
      <c r="BP388" s="16"/>
    </row>
    <row r="389" spans="68:68" ht="12.75" x14ac:dyDescent="0.2">
      <c r="BP389" s="16"/>
    </row>
    <row r="390" spans="68:68" ht="12.75" x14ac:dyDescent="0.2">
      <c r="BP390" s="16"/>
    </row>
    <row r="391" spans="68:68" ht="12.75" x14ac:dyDescent="0.2">
      <c r="BP391" s="16"/>
    </row>
    <row r="392" spans="68:68" ht="12.75" x14ac:dyDescent="0.2">
      <c r="BP392" s="16"/>
    </row>
    <row r="393" spans="68:68" ht="12.75" x14ac:dyDescent="0.2">
      <c r="BP393" s="16"/>
    </row>
    <row r="394" spans="68:68" ht="12.75" x14ac:dyDescent="0.2">
      <c r="BP394" s="16"/>
    </row>
    <row r="395" spans="68:68" ht="12.75" x14ac:dyDescent="0.2">
      <c r="BP395" s="16"/>
    </row>
    <row r="396" spans="68:68" ht="12.75" x14ac:dyDescent="0.2">
      <c r="BP396" s="16"/>
    </row>
    <row r="397" spans="68:68" ht="12.75" x14ac:dyDescent="0.2">
      <c r="BP397" s="16"/>
    </row>
    <row r="398" spans="68:68" ht="12.75" x14ac:dyDescent="0.2">
      <c r="BP398" s="16"/>
    </row>
    <row r="399" spans="68:68" ht="12.75" x14ac:dyDescent="0.2">
      <c r="BP399" s="16"/>
    </row>
    <row r="400" spans="68:68" ht="12.75" x14ac:dyDescent="0.2">
      <c r="BP400" s="16"/>
    </row>
    <row r="401" spans="68:68" ht="12.75" x14ac:dyDescent="0.2">
      <c r="BP401" s="16"/>
    </row>
    <row r="402" spans="68:68" ht="12.75" x14ac:dyDescent="0.2">
      <c r="BP402" s="16"/>
    </row>
    <row r="403" spans="68:68" ht="12.75" x14ac:dyDescent="0.2">
      <c r="BP403" s="16"/>
    </row>
    <row r="404" spans="68:68" ht="12.75" x14ac:dyDescent="0.2">
      <c r="BP404" s="16"/>
    </row>
    <row r="405" spans="68:68" ht="12.75" x14ac:dyDescent="0.2">
      <c r="BP405" s="16"/>
    </row>
    <row r="406" spans="68:68" ht="12.75" x14ac:dyDescent="0.2">
      <c r="BP406" s="16"/>
    </row>
    <row r="407" spans="68:68" ht="12.75" x14ac:dyDescent="0.2">
      <c r="BP407" s="16"/>
    </row>
    <row r="408" spans="68:68" ht="12.75" x14ac:dyDescent="0.2">
      <c r="BP408" s="16"/>
    </row>
    <row r="409" spans="68:68" ht="12.75" x14ac:dyDescent="0.2">
      <c r="BP409" s="16"/>
    </row>
    <row r="410" spans="68:68" ht="12.75" x14ac:dyDescent="0.2">
      <c r="BP410" s="16"/>
    </row>
    <row r="411" spans="68:68" ht="12.75" x14ac:dyDescent="0.2">
      <c r="BP411" s="16"/>
    </row>
    <row r="412" spans="68:68" ht="12.75" x14ac:dyDescent="0.2">
      <c r="BP412" s="16"/>
    </row>
    <row r="413" spans="68:68" ht="12.75" x14ac:dyDescent="0.2">
      <c r="BP413" s="16"/>
    </row>
    <row r="414" spans="68:68" ht="12.75" x14ac:dyDescent="0.2">
      <c r="BP414" s="16"/>
    </row>
    <row r="415" spans="68:68" ht="12.75" x14ac:dyDescent="0.2">
      <c r="BP415" s="16"/>
    </row>
    <row r="416" spans="68:68" ht="12.75" x14ac:dyDescent="0.2">
      <c r="BP416" s="16"/>
    </row>
    <row r="417" spans="68:68" ht="12.75" x14ac:dyDescent="0.2">
      <c r="BP417" s="16"/>
    </row>
    <row r="418" spans="68:68" ht="12.75" x14ac:dyDescent="0.2">
      <c r="BP418" s="16"/>
    </row>
    <row r="419" spans="68:68" ht="12.75" x14ac:dyDescent="0.2">
      <c r="BP419" s="16"/>
    </row>
    <row r="420" spans="68:68" ht="12.75" x14ac:dyDescent="0.2">
      <c r="BP420" s="16"/>
    </row>
    <row r="421" spans="68:68" ht="12.75" x14ac:dyDescent="0.2">
      <c r="BP421" s="16"/>
    </row>
    <row r="422" spans="68:68" ht="12.75" x14ac:dyDescent="0.2">
      <c r="BP422" s="16"/>
    </row>
    <row r="423" spans="68:68" ht="12.75" x14ac:dyDescent="0.2">
      <c r="BP423" s="16"/>
    </row>
    <row r="424" spans="68:68" ht="12.75" x14ac:dyDescent="0.2">
      <c r="BP424" s="16"/>
    </row>
    <row r="425" spans="68:68" ht="12.75" x14ac:dyDescent="0.2">
      <c r="BP425" s="16"/>
    </row>
    <row r="426" spans="68:68" ht="12.75" x14ac:dyDescent="0.2">
      <c r="BP426" s="16"/>
    </row>
    <row r="427" spans="68:68" ht="12.75" x14ac:dyDescent="0.2">
      <c r="BP427" s="16"/>
    </row>
    <row r="428" spans="68:68" ht="12.75" x14ac:dyDescent="0.2">
      <c r="BP428" s="16"/>
    </row>
    <row r="429" spans="68:68" ht="12.75" x14ac:dyDescent="0.2">
      <c r="BP429" s="16"/>
    </row>
    <row r="430" spans="68:68" ht="12.75" x14ac:dyDescent="0.2">
      <c r="BP430" s="16"/>
    </row>
    <row r="431" spans="68:68" ht="12.75" x14ac:dyDescent="0.2">
      <c r="BP431" s="16"/>
    </row>
    <row r="432" spans="68:68" ht="12.75" x14ac:dyDescent="0.2">
      <c r="BP432" s="16"/>
    </row>
    <row r="433" spans="68:68" ht="12.75" x14ac:dyDescent="0.2">
      <c r="BP433" s="16"/>
    </row>
    <row r="434" spans="68:68" ht="12.75" x14ac:dyDescent="0.2">
      <c r="BP434" s="16"/>
    </row>
    <row r="435" spans="68:68" ht="12.75" x14ac:dyDescent="0.2">
      <c r="BP435" s="16"/>
    </row>
    <row r="436" spans="68:68" ht="12.75" x14ac:dyDescent="0.2">
      <c r="BP436" s="16"/>
    </row>
    <row r="437" spans="68:68" ht="12.75" x14ac:dyDescent="0.2">
      <c r="BP437" s="16"/>
    </row>
    <row r="438" spans="68:68" ht="12.75" x14ac:dyDescent="0.2">
      <c r="BP438" s="16"/>
    </row>
    <row r="439" spans="68:68" ht="12.75" x14ac:dyDescent="0.2">
      <c r="BP439" s="16"/>
    </row>
    <row r="440" spans="68:68" ht="12.75" x14ac:dyDescent="0.2">
      <c r="BP440" s="16"/>
    </row>
    <row r="441" spans="68:68" ht="12.75" x14ac:dyDescent="0.2">
      <c r="BP441" s="16"/>
    </row>
    <row r="442" spans="68:68" ht="12.75" x14ac:dyDescent="0.2">
      <c r="BP442" s="16"/>
    </row>
    <row r="443" spans="68:68" ht="12.75" x14ac:dyDescent="0.2">
      <c r="BP443" s="16"/>
    </row>
    <row r="444" spans="68:68" ht="12.75" x14ac:dyDescent="0.2">
      <c r="BP444" s="16"/>
    </row>
    <row r="445" spans="68:68" ht="12.75" x14ac:dyDescent="0.2">
      <c r="BP445" s="16"/>
    </row>
    <row r="446" spans="68:68" ht="12.75" x14ac:dyDescent="0.2">
      <c r="BP446" s="16"/>
    </row>
    <row r="447" spans="68:68" ht="12.75" x14ac:dyDescent="0.2">
      <c r="BP447" s="16"/>
    </row>
    <row r="448" spans="68:68" ht="12.75" x14ac:dyDescent="0.2">
      <c r="BP448" s="16"/>
    </row>
    <row r="449" spans="68:68" ht="12.75" x14ac:dyDescent="0.2">
      <c r="BP449" s="16"/>
    </row>
    <row r="450" spans="68:68" ht="12.75" x14ac:dyDescent="0.2">
      <c r="BP450" s="16"/>
    </row>
    <row r="451" spans="68:68" ht="12.75" x14ac:dyDescent="0.2">
      <c r="BP451" s="16"/>
    </row>
    <row r="452" spans="68:68" ht="12.75" x14ac:dyDescent="0.2">
      <c r="BP452" s="16"/>
    </row>
    <row r="453" spans="68:68" ht="12.75" x14ac:dyDescent="0.2">
      <c r="BP453" s="16"/>
    </row>
    <row r="454" spans="68:68" ht="12.75" x14ac:dyDescent="0.2">
      <c r="BP454" s="16"/>
    </row>
    <row r="455" spans="68:68" ht="12.75" x14ac:dyDescent="0.2">
      <c r="BP455" s="16"/>
    </row>
    <row r="456" spans="68:68" ht="12.75" x14ac:dyDescent="0.2">
      <c r="BP456" s="16"/>
    </row>
    <row r="457" spans="68:68" ht="12.75" x14ac:dyDescent="0.2">
      <c r="BP457" s="16"/>
    </row>
    <row r="458" spans="68:68" ht="12.75" x14ac:dyDescent="0.2">
      <c r="BP458" s="16"/>
    </row>
    <row r="459" spans="68:68" ht="12.75" x14ac:dyDescent="0.2">
      <c r="BP459" s="16"/>
    </row>
    <row r="460" spans="68:68" ht="12.75" x14ac:dyDescent="0.2">
      <c r="BP460" s="16"/>
    </row>
    <row r="461" spans="68:68" ht="12.75" x14ac:dyDescent="0.2">
      <c r="BP461" s="16"/>
    </row>
    <row r="462" spans="68:68" ht="12.75" x14ac:dyDescent="0.2">
      <c r="BP462" s="16"/>
    </row>
    <row r="463" spans="68:68" ht="12.75" x14ac:dyDescent="0.2">
      <c r="BP463" s="16"/>
    </row>
    <row r="464" spans="68:68" ht="12.75" x14ac:dyDescent="0.2">
      <c r="BP464" s="16"/>
    </row>
    <row r="465" spans="68:68" ht="12.75" x14ac:dyDescent="0.2">
      <c r="BP465" s="16"/>
    </row>
    <row r="466" spans="68:68" ht="12.75" x14ac:dyDescent="0.2">
      <c r="BP466" s="16"/>
    </row>
    <row r="467" spans="68:68" ht="12.75" x14ac:dyDescent="0.2">
      <c r="BP467" s="16"/>
    </row>
    <row r="468" spans="68:68" ht="12.75" x14ac:dyDescent="0.2">
      <c r="BP468" s="16"/>
    </row>
    <row r="469" spans="68:68" ht="12.75" x14ac:dyDescent="0.2">
      <c r="BP469" s="16"/>
    </row>
    <row r="470" spans="68:68" ht="12.75" x14ac:dyDescent="0.2">
      <c r="BP470" s="16"/>
    </row>
    <row r="471" spans="68:68" ht="12.75" x14ac:dyDescent="0.2">
      <c r="BP471" s="16"/>
    </row>
    <row r="472" spans="68:68" ht="12.75" x14ac:dyDescent="0.2">
      <c r="BP472" s="16"/>
    </row>
    <row r="473" spans="68:68" ht="12.75" x14ac:dyDescent="0.2">
      <c r="BP473" s="16"/>
    </row>
    <row r="474" spans="68:68" ht="12.75" x14ac:dyDescent="0.2">
      <c r="BP474" s="16"/>
    </row>
    <row r="475" spans="68:68" ht="12.75" x14ac:dyDescent="0.2">
      <c r="BP475" s="16"/>
    </row>
    <row r="476" spans="68:68" ht="12.75" x14ac:dyDescent="0.2">
      <c r="BP476" s="16"/>
    </row>
    <row r="477" spans="68:68" ht="12.75" x14ac:dyDescent="0.2">
      <c r="BP477" s="16"/>
    </row>
    <row r="478" spans="68:68" ht="12.75" x14ac:dyDescent="0.2">
      <c r="BP478" s="16"/>
    </row>
    <row r="479" spans="68:68" ht="12.75" x14ac:dyDescent="0.2">
      <c r="BP479" s="16"/>
    </row>
    <row r="480" spans="68:68" ht="12.75" x14ac:dyDescent="0.2">
      <c r="BP480" s="16"/>
    </row>
    <row r="481" spans="68:68" ht="12.75" x14ac:dyDescent="0.2">
      <c r="BP481" s="16"/>
    </row>
    <row r="482" spans="68:68" ht="12.75" x14ac:dyDescent="0.2">
      <c r="BP482" s="16"/>
    </row>
    <row r="483" spans="68:68" ht="12.75" x14ac:dyDescent="0.2">
      <c r="BP483" s="16"/>
    </row>
    <row r="484" spans="68:68" ht="12.75" x14ac:dyDescent="0.2">
      <c r="BP484" s="16"/>
    </row>
    <row r="485" spans="68:68" ht="12.75" x14ac:dyDescent="0.2">
      <c r="BP485" s="16"/>
    </row>
    <row r="486" spans="68:68" ht="12.75" x14ac:dyDescent="0.2">
      <c r="BP486" s="16"/>
    </row>
    <row r="487" spans="68:68" ht="12.75" x14ac:dyDescent="0.2">
      <c r="BP487" s="16"/>
    </row>
    <row r="488" spans="68:68" ht="12.75" x14ac:dyDescent="0.2">
      <c r="BP488" s="16"/>
    </row>
    <row r="489" spans="68:68" ht="12.75" x14ac:dyDescent="0.2">
      <c r="BP489" s="16"/>
    </row>
    <row r="490" spans="68:68" ht="12.75" x14ac:dyDescent="0.2">
      <c r="BP490" s="16"/>
    </row>
    <row r="491" spans="68:68" ht="12.75" x14ac:dyDescent="0.2">
      <c r="BP491" s="16"/>
    </row>
    <row r="492" spans="68:68" ht="12.75" x14ac:dyDescent="0.2">
      <c r="BP492" s="16"/>
    </row>
    <row r="493" spans="68:68" ht="12.75" x14ac:dyDescent="0.2">
      <c r="BP493" s="16"/>
    </row>
    <row r="494" spans="68:68" ht="12.75" x14ac:dyDescent="0.2">
      <c r="BP494" s="16"/>
    </row>
    <row r="495" spans="68:68" ht="12.75" x14ac:dyDescent="0.2">
      <c r="BP495" s="16"/>
    </row>
    <row r="496" spans="68:68" ht="12.75" x14ac:dyDescent="0.2">
      <c r="BP496" s="16"/>
    </row>
    <row r="497" spans="68:68" ht="12.75" x14ac:dyDescent="0.2">
      <c r="BP497" s="16"/>
    </row>
    <row r="498" spans="68:68" ht="12.75" x14ac:dyDescent="0.2">
      <c r="BP498" s="16"/>
    </row>
    <row r="499" spans="68:68" ht="12.75" x14ac:dyDescent="0.2">
      <c r="BP499" s="16"/>
    </row>
    <row r="500" spans="68:68" ht="12.75" x14ac:dyDescent="0.2">
      <c r="BP500" s="16"/>
    </row>
    <row r="501" spans="68:68" ht="12.75" x14ac:dyDescent="0.2">
      <c r="BP501" s="16"/>
    </row>
    <row r="502" spans="68:68" ht="12.75" x14ac:dyDescent="0.2">
      <c r="BP502" s="16"/>
    </row>
    <row r="503" spans="68:68" ht="12.75" x14ac:dyDescent="0.2">
      <c r="BP503" s="16"/>
    </row>
    <row r="504" spans="68:68" ht="12.75" x14ac:dyDescent="0.2">
      <c r="BP504" s="16"/>
    </row>
    <row r="505" spans="68:68" ht="12.75" x14ac:dyDescent="0.2">
      <c r="BP505" s="16"/>
    </row>
    <row r="506" spans="68:68" ht="12.75" x14ac:dyDescent="0.2">
      <c r="BP506" s="16"/>
    </row>
    <row r="507" spans="68:68" ht="12.75" x14ac:dyDescent="0.2">
      <c r="BP507" s="16"/>
    </row>
    <row r="508" spans="68:68" ht="12.75" x14ac:dyDescent="0.2">
      <c r="BP508" s="16"/>
    </row>
    <row r="509" spans="68:68" ht="12.75" x14ac:dyDescent="0.2">
      <c r="BP509" s="16"/>
    </row>
    <row r="510" spans="68:68" ht="12.75" x14ac:dyDescent="0.2">
      <c r="BP510" s="16"/>
    </row>
    <row r="511" spans="68:68" ht="12.75" x14ac:dyDescent="0.2">
      <c r="BP511" s="16"/>
    </row>
    <row r="512" spans="68:68" ht="12.75" x14ac:dyDescent="0.2">
      <c r="BP512" s="16"/>
    </row>
    <row r="513" spans="68:68" ht="12.75" x14ac:dyDescent="0.2">
      <c r="BP513" s="16"/>
    </row>
    <row r="514" spans="68:68" ht="12.75" x14ac:dyDescent="0.2">
      <c r="BP514" s="16"/>
    </row>
    <row r="515" spans="68:68" ht="12.75" x14ac:dyDescent="0.2">
      <c r="BP515" s="16"/>
    </row>
    <row r="516" spans="68:68" ht="12.75" x14ac:dyDescent="0.2">
      <c r="BP516" s="16"/>
    </row>
    <row r="517" spans="68:68" ht="12.75" x14ac:dyDescent="0.2">
      <c r="BP517" s="16"/>
    </row>
    <row r="518" spans="68:68" ht="12.75" x14ac:dyDescent="0.2">
      <c r="BP518" s="16"/>
    </row>
    <row r="519" spans="68:68" ht="12.75" x14ac:dyDescent="0.2">
      <c r="BP519" s="16"/>
    </row>
    <row r="520" spans="68:68" ht="12.75" x14ac:dyDescent="0.2">
      <c r="BP520" s="16"/>
    </row>
    <row r="521" spans="68:68" ht="12.75" x14ac:dyDescent="0.2">
      <c r="BP521" s="16"/>
    </row>
    <row r="522" spans="68:68" ht="12.75" x14ac:dyDescent="0.2">
      <c r="BP522" s="16"/>
    </row>
    <row r="523" spans="68:68" ht="12.75" x14ac:dyDescent="0.2">
      <c r="BP523" s="16"/>
    </row>
    <row r="524" spans="68:68" ht="12.75" x14ac:dyDescent="0.2">
      <c r="BP524" s="16"/>
    </row>
    <row r="525" spans="68:68" ht="12.75" x14ac:dyDescent="0.2">
      <c r="BP525" s="16"/>
    </row>
    <row r="526" spans="68:68" ht="12.75" x14ac:dyDescent="0.2">
      <c r="BP526" s="16"/>
    </row>
    <row r="527" spans="68:68" ht="12.75" x14ac:dyDescent="0.2">
      <c r="BP527" s="16"/>
    </row>
    <row r="528" spans="68:68" ht="12.75" x14ac:dyDescent="0.2">
      <c r="BP528" s="16"/>
    </row>
    <row r="529" spans="68:68" ht="12.75" x14ac:dyDescent="0.2">
      <c r="BP529" s="16"/>
    </row>
    <row r="530" spans="68:68" ht="12.75" x14ac:dyDescent="0.2">
      <c r="BP530" s="16"/>
    </row>
    <row r="531" spans="68:68" ht="12.75" x14ac:dyDescent="0.2">
      <c r="BP531" s="16"/>
    </row>
    <row r="532" spans="68:68" ht="12.75" x14ac:dyDescent="0.2">
      <c r="BP532" s="16"/>
    </row>
    <row r="533" spans="68:68" ht="12.75" x14ac:dyDescent="0.2">
      <c r="BP533" s="16"/>
    </row>
    <row r="534" spans="68:68" ht="12.75" x14ac:dyDescent="0.2">
      <c r="BP534" s="16"/>
    </row>
    <row r="535" spans="68:68" ht="12.75" x14ac:dyDescent="0.2">
      <c r="BP535" s="16"/>
    </row>
    <row r="536" spans="68:68" ht="12.75" x14ac:dyDescent="0.2">
      <c r="BP536" s="16"/>
    </row>
    <row r="537" spans="68:68" ht="12.75" x14ac:dyDescent="0.2">
      <c r="BP537" s="16"/>
    </row>
    <row r="538" spans="68:68" ht="12.75" x14ac:dyDescent="0.2">
      <c r="BP538" s="16"/>
    </row>
    <row r="539" spans="68:68" ht="12.75" x14ac:dyDescent="0.2">
      <c r="BP539" s="16"/>
    </row>
    <row r="540" spans="68:68" ht="12.75" x14ac:dyDescent="0.2">
      <c r="BP540" s="16"/>
    </row>
    <row r="541" spans="68:68" ht="12.75" x14ac:dyDescent="0.2">
      <c r="BP541" s="16"/>
    </row>
    <row r="542" spans="68:68" ht="12.75" x14ac:dyDescent="0.2">
      <c r="BP542" s="16"/>
    </row>
    <row r="543" spans="68:68" ht="12.75" x14ac:dyDescent="0.2">
      <c r="BP543" s="16"/>
    </row>
    <row r="544" spans="68:68" ht="12.75" x14ac:dyDescent="0.2">
      <c r="BP544" s="16"/>
    </row>
    <row r="545" spans="68:68" ht="12.75" x14ac:dyDescent="0.2">
      <c r="BP545" s="16"/>
    </row>
    <row r="546" spans="68:68" ht="12.75" x14ac:dyDescent="0.2">
      <c r="BP546" s="16"/>
    </row>
    <row r="547" spans="68:68" ht="12.75" x14ac:dyDescent="0.2">
      <c r="BP547" s="16"/>
    </row>
    <row r="548" spans="68:68" ht="12.75" x14ac:dyDescent="0.2">
      <c r="BP548" s="16"/>
    </row>
    <row r="549" spans="68:68" ht="12.75" x14ac:dyDescent="0.2">
      <c r="BP549" s="16"/>
    </row>
    <row r="550" spans="68:68" ht="12.75" x14ac:dyDescent="0.2">
      <c r="BP550" s="16"/>
    </row>
    <row r="551" spans="68:68" ht="12.75" x14ac:dyDescent="0.2">
      <c r="BP551" s="16"/>
    </row>
    <row r="552" spans="68:68" ht="12.75" x14ac:dyDescent="0.2">
      <c r="BP552" s="16"/>
    </row>
    <row r="553" spans="68:68" ht="12.75" x14ac:dyDescent="0.2">
      <c r="BP553" s="16"/>
    </row>
    <row r="554" spans="68:68" ht="12.75" x14ac:dyDescent="0.2">
      <c r="BP554" s="16"/>
    </row>
    <row r="555" spans="68:68" ht="12.75" x14ac:dyDescent="0.2">
      <c r="BP555" s="16"/>
    </row>
    <row r="556" spans="68:68" ht="12.75" x14ac:dyDescent="0.2">
      <c r="BP556" s="16"/>
    </row>
    <row r="557" spans="68:68" ht="12.75" x14ac:dyDescent="0.2">
      <c r="BP557" s="16"/>
    </row>
    <row r="558" spans="68:68" ht="12.75" x14ac:dyDescent="0.2">
      <c r="BP558" s="16"/>
    </row>
    <row r="559" spans="68:68" ht="12.75" x14ac:dyDescent="0.2">
      <c r="BP559" s="16"/>
    </row>
    <row r="560" spans="68:68" ht="12.75" x14ac:dyDescent="0.2">
      <c r="BP560" s="16"/>
    </row>
    <row r="561" spans="68:68" ht="12.75" x14ac:dyDescent="0.2">
      <c r="BP561" s="16"/>
    </row>
    <row r="562" spans="68:68" ht="12.75" x14ac:dyDescent="0.2">
      <c r="BP562" s="16"/>
    </row>
    <row r="563" spans="68:68" ht="12.75" x14ac:dyDescent="0.2">
      <c r="BP563" s="16"/>
    </row>
    <row r="564" spans="68:68" ht="12.75" x14ac:dyDescent="0.2">
      <c r="BP564" s="16"/>
    </row>
    <row r="565" spans="68:68" ht="12.75" x14ac:dyDescent="0.2">
      <c r="BP565" s="16"/>
    </row>
    <row r="566" spans="68:68" ht="12.75" x14ac:dyDescent="0.2">
      <c r="BP566" s="16"/>
    </row>
    <row r="567" spans="68:68" ht="12.75" x14ac:dyDescent="0.2">
      <c r="BP567" s="16"/>
    </row>
    <row r="568" spans="68:68" ht="12.75" x14ac:dyDescent="0.2">
      <c r="BP568" s="16"/>
    </row>
    <row r="569" spans="68:68" ht="12.75" x14ac:dyDescent="0.2">
      <c r="BP569" s="16"/>
    </row>
    <row r="570" spans="68:68" ht="12.75" x14ac:dyDescent="0.2">
      <c r="BP570" s="16"/>
    </row>
    <row r="571" spans="68:68" ht="12.75" x14ac:dyDescent="0.2">
      <c r="BP571" s="16"/>
    </row>
    <row r="572" spans="68:68" ht="12.75" x14ac:dyDescent="0.2">
      <c r="BP572" s="16"/>
    </row>
    <row r="573" spans="68:68" ht="12.75" x14ac:dyDescent="0.2">
      <c r="BP573" s="16"/>
    </row>
    <row r="574" spans="68:68" ht="12.75" x14ac:dyDescent="0.2">
      <c r="BP574" s="16"/>
    </row>
    <row r="575" spans="68:68" ht="12.75" x14ac:dyDescent="0.2">
      <c r="BP575" s="16"/>
    </row>
    <row r="576" spans="68:68" ht="12.75" x14ac:dyDescent="0.2">
      <c r="BP576" s="16"/>
    </row>
    <row r="577" spans="68:68" ht="12.75" x14ac:dyDescent="0.2">
      <c r="BP577" s="16"/>
    </row>
    <row r="578" spans="68:68" ht="12.75" x14ac:dyDescent="0.2">
      <c r="BP578" s="16"/>
    </row>
    <row r="579" spans="68:68" ht="12.75" x14ac:dyDescent="0.2">
      <c r="BP579" s="16"/>
    </row>
    <row r="580" spans="68:68" ht="12.75" x14ac:dyDescent="0.2">
      <c r="BP580" s="16"/>
    </row>
    <row r="581" spans="68:68" ht="12.75" x14ac:dyDescent="0.2">
      <c r="BP581" s="16"/>
    </row>
    <row r="582" spans="68:68" ht="12.75" x14ac:dyDescent="0.2">
      <c r="BP582" s="16"/>
    </row>
    <row r="583" spans="68:68" ht="12.75" x14ac:dyDescent="0.2">
      <c r="BP583" s="16"/>
    </row>
    <row r="584" spans="68:68" ht="12.75" x14ac:dyDescent="0.2">
      <c r="BP584" s="16"/>
    </row>
    <row r="585" spans="68:68" ht="12.75" x14ac:dyDescent="0.2">
      <c r="BP585" s="16"/>
    </row>
    <row r="586" spans="68:68" ht="12.75" x14ac:dyDescent="0.2">
      <c r="BP586" s="16"/>
    </row>
    <row r="587" spans="68:68" ht="12.75" x14ac:dyDescent="0.2">
      <c r="BP587" s="16"/>
    </row>
    <row r="588" spans="68:68" ht="12.75" x14ac:dyDescent="0.2">
      <c r="BP588" s="16"/>
    </row>
    <row r="589" spans="68:68" ht="12.75" x14ac:dyDescent="0.2">
      <c r="BP589" s="16"/>
    </row>
    <row r="590" spans="68:68" ht="12.75" x14ac:dyDescent="0.2">
      <c r="BP590" s="16"/>
    </row>
    <row r="591" spans="68:68" ht="12.75" x14ac:dyDescent="0.2">
      <c r="BP591" s="16"/>
    </row>
    <row r="592" spans="68:68" ht="12.75" x14ac:dyDescent="0.2">
      <c r="BP592" s="16"/>
    </row>
    <row r="593" spans="68:68" ht="12.75" x14ac:dyDescent="0.2">
      <c r="BP593" s="16"/>
    </row>
    <row r="594" spans="68:68" ht="12.75" x14ac:dyDescent="0.2">
      <c r="BP594" s="16"/>
    </row>
    <row r="595" spans="68:68" ht="12.75" x14ac:dyDescent="0.2">
      <c r="BP595" s="16"/>
    </row>
    <row r="596" spans="68:68" ht="12.75" x14ac:dyDescent="0.2">
      <c r="BP596" s="16"/>
    </row>
    <row r="597" spans="68:68" ht="12.75" x14ac:dyDescent="0.2">
      <c r="BP597" s="16"/>
    </row>
    <row r="598" spans="68:68" ht="12.75" x14ac:dyDescent="0.2">
      <c r="BP598" s="16"/>
    </row>
    <row r="599" spans="68:68" ht="12.75" x14ac:dyDescent="0.2">
      <c r="BP599" s="16"/>
    </row>
    <row r="600" spans="68:68" ht="12.75" x14ac:dyDescent="0.2">
      <c r="BP600" s="16"/>
    </row>
    <row r="601" spans="68:68" ht="12.75" x14ac:dyDescent="0.2">
      <c r="BP601" s="16"/>
    </row>
    <row r="602" spans="68:68" ht="12.75" x14ac:dyDescent="0.2">
      <c r="BP602" s="16"/>
    </row>
    <row r="603" spans="68:68" ht="12.75" x14ac:dyDescent="0.2">
      <c r="BP603" s="16"/>
    </row>
    <row r="604" spans="68:68" ht="12.75" x14ac:dyDescent="0.2">
      <c r="BP604" s="16"/>
    </row>
    <row r="605" spans="68:68" ht="12.75" x14ac:dyDescent="0.2">
      <c r="BP605" s="16"/>
    </row>
    <row r="606" spans="68:68" ht="12.75" x14ac:dyDescent="0.2">
      <c r="BP606" s="16"/>
    </row>
    <row r="607" spans="68:68" ht="12.75" x14ac:dyDescent="0.2">
      <c r="BP607" s="16"/>
    </row>
    <row r="608" spans="68:68" ht="12.75" x14ac:dyDescent="0.2">
      <c r="BP608" s="16"/>
    </row>
    <row r="609" spans="68:68" ht="12.75" x14ac:dyDescent="0.2">
      <c r="BP609" s="16"/>
    </row>
    <row r="610" spans="68:68" ht="12.75" x14ac:dyDescent="0.2">
      <c r="BP610" s="16"/>
    </row>
    <row r="611" spans="68:68" ht="12.75" x14ac:dyDescent="0.2">
      <c r="BP611" s="16"/>
    </row>
    <row r="612" spans="68:68" ht="12.75" x14ac:dyDescent="0.2">
      <c r="BP612" s="16"/>
    </row>
    <row r="613" spans="68:68" ht="12.75" x14ac:dyDescent="0.2">
      <c r="BP613" s="16"/>
    </row>
    <row r="614" spans="68:68" ht="12.75" x14ac:dyDescent="0.2">
      <c r="BP614" s="16"/>
    </row>
    <row r="615" spans="68:68" ht="12.75" x14ac:dyDescent="0.2">
      <c r="BP615" s="16"/>
    </row>
    <row r="616" spans="68:68" ht="12.75" x14ac:dyDescent="0.2">
      <c r="BP616" s="16"/>
    </row>
    <row r="617" spans="68:68" ht="12.75" x14ac:dyDescent="0.2">
      <c r="BP617" s="16"/>
    </row>
    <row r="618" spans="68:68" ht="12.75" x14ac:dyDescent="0.2">
      <c r="BP618" s="16"/>
    </row>
    <row r="619" spans="68:68" ht="12.75" x14ac:dyDescent="0.2">
      <c r="BP619" s="16"/>
    </row>
    <row r="620" spans="68:68" ht="12.75" x14ac:dyDescent="0.2">
      <c r="BP620" s="16"/>
    </row>
    <row r="621" spans="68:68" ht="12.75" x14ac:dyDescent="0.2">
      <c r="BP621" s="16"/>
    </row>
    <row r="622" spans="68:68" ht="12.75" x14ac:dyDescent="0.2">
      <c r="BP622" s="16"/>
    </row>
    <row r="623" spans="68:68" ht="12.75" x14ac:dyDescent="0.2">
      <c r="BP623" s="16"/>
    </row>
    <row r="624" spans="68:68" ht="12.75" x14ac:dyDescent="0.2">
      <c r="BP624" s="16"/>
    </row>
    <row r="625" spans="68:68" ht="12.75" x14ac:dyDescent="0.2">
      <c r="BP625" s="16"/>
    </row>
    <row r="626" spans="68:68" ht="12.75" x14ac:dyDescent="0.2">
      <c r="BP626" s="16"/>
    </row>
    <row r="627" spans="68:68" ht="12.75" x14ac:dyDescent="0.2">
      <c r="BP627" s="16"/>
    </row>
    <row r="628" spans="68:68" ht="12.75" x14ac:dyDescent="0.2">
      <c r="BP628" s="16"/>
    </row>
    <row r="629" spans="68:68" ht="12.75" x14ac:dyDescent="0.2">
      <c r="BP629" s="16"/>
    </row>
    <row r="630" spans="68:68" ht="12.75" x14ac:dyDescent="0.2">
      <c r="BP630" s="16"/>
    </row>
    <row r="631" spans="68:68" ht="12.75" x14ac:dyDescent="0.2">
      <c r="BP631" s="16"/>
    </row>
    <row r="632" spans="68:68" ht="12.75" x14ac:dyDescent="0.2">
      <c r="BP632" s="16"/>
    </row>
    <row r="633" spans="68:68" ht="12.75" x14ac:dyDescent="0.2">
      <c r="BP633" s="16"/>
    </row>
    <row r="634" spans="68:68" ht="12.75" x14ac:dyDescent="0.2">
      <c r="BP634" s="16"/>
    </row>
    <row r="635" spans="68:68" ht="12.75" x14ac:dyDescent="0.2">
      <c r="BP635" s="16"/>
    </row>
    <row r="636" spans="68:68" ht="12.75" x14ac:dyDescent="0.2">
      <c r="BP636" s="16"/>
    </row>
    <row r="637" spans="68:68" ht="12.75" x14ac:dyDescent="0.2">
      <c r="BP637" s="16"/>
    </row>
    <row r="638" spans="68:68" ht="12.75" x14ac:dyDescent="0.2">
      <c r="BP638" s="16"/>
    </row>
    <row r="639" spans="68:68" ht="12.75" x14ac:dyDescent="0.2">
      <c r="BP639" s="16"/>
    </row>
    <row r="640" spans="68:68" ht="12.75" x14ac:dyDescent="0.2">
      <c r="BP640" s="16"/>
    </row>
    <row r="641" spans="68:68" ht="12.75" x14ac:dyDescent="0.2">
      <c r="BP641" s="16"/>
    </row>
    <row r="642" spans="68:68" ht="12.75" x14ac:dyDescent="0.2">
      <c r="BP642" s="16"/>
    </row>
    <row r="643" spans="68:68" ht="12.75" x14ac:dyDescent="0.2">
      <c r="BP643" s="16"/>
    </row>
    <row r="644" spans="68:68" ht="12.75" x14ac:dyDescent="0.2">
      <c r="BP644" s="16"/>
    </row>
    <row r="645" spans="68:68" ht="12.75" x14ac:dyDescent="0.2">
      <c r="BP645" s="16"/>
    </row>
    <row r="646" spans="68:68" ht="12.75" x14ac:dyDescent="0.2">
      <c r="BP646" s="16"/>
    </row>
    <row r="647" spans="68:68" ht="12.75" x14ac:dyDescent="0.2">
      <c r="BP647" s="16"/>
    </row>
    <row r="648" spans="68:68" ht="12.75" x14ac:dyDescent="0.2">
      <c r="BP648" s="16"/>
    </row>
    <row r="649" spans="68:68" ht="12.75" x14ac:dyDescent="0.2">
      <c r="BP649" s="16"/>
    </row>
    <row r="650" spans="68:68" ht="12.75" x14ac:dyDescent="0.2">
      <c r="BP650" s="16"/>
    </row>
    <row r="651" spans="68:68" ht="12.75" x14ac:dyDescent="0.2">
      <c r="BP651" s="16"/>
    </row>
    <row r="652" spans="68:68" ht="12.75" x14ac:dyDescent="0.2">
      <c r="BP652" s="16"/>
    </row>
    <row r="653" spans="68:68" ht="12.75" x14ac:dyDescent="0.2">
      <c r="BP653" s="16"/>
    </row>
    <row r="654" spans="68:68" ht="12.75" x14ac:dyDescent="0.2">
      <c r="BP654" s="16"/>
    </row>
    <row r="655" spans="68:68" ht="12.75" x14ac:dyDescent="0.2">
      <c r="BP655" s="16"/>
    </row>
    <row r="656" spans="68:68" ht="12.75" x14ac:dyDescent="0.2">
      <c r="BP656" s="16"/>
    </row>
    <row r="657" spans="68:68" ht="12.75" x14ac:dyDescent="0.2">
      <c r="BP657" s="16"/>
    </row>
    <row r="658" spans="68:68" ht="12.75" x14ac:dyDescent="0.2">
      <c r="BP658" s="16"/>
    </row>
    <row r="659" spans="68:68" ht="12.75" x14ac:dyDescent="0.2">
      <c r="BP659" s="16"/>
    </row>
    <row r="660" spans="68:68" ht="12.75" x14ac:dyDescent="0.2">
      <c r="BP660" s="16"/>
    </row>
    <row r="661" spans="68:68" ht="12.75" x14ac:dyDescent="0.2">
      <c r="BP661" s="16"/>
    </row>
    <row r="662" spans="68:68" ht="12.75" x14ac:dyDescent="0.2">
      <c r="BP662" s="16"/>
    </row>
    <row r="663" spans="68:68" ht="12.75" x14ac:dyDescent="0.2">
      <c r="BP663" s="16"/>
    </row>
    <row r="664" spans="68:68" ht="12.75" x14ac:dyDescent="0.2">
      <c r="BP664" s="16"/>
    </row>
    <row r="665" spans="68:68" ht="12.75" x14ac:dyDescent="0.2">
      <c r="BP665" s="16"/>
    </row>
    <row r="666" spans="68:68" ht="12.75" x14ac:dyDescent="0.2">
      <c r="BP666" s="16"/>
    </row>
    <row r="667" spans="68:68" ht="12.75" x14ac:dyDescent="0.2">
      <c r="BP667" s="16"/>
    </row>
    <row r="668" spans="68:68" ht="12.75" x14ac:dyDescent="0.2">
      <c r="BP668" s="16"/>
    </row>
    <row r="669" spans="68:68" ht="12.75" x14ac:dyDescent="0.2">
      <c r="BP669" s="16"/>
    </row>
    <row r="670" spans="68:68" ht="12.75" x14ac:dyDescent="0.2">
      <c r="BP670" s="16"/>
    </row>
    <row r="671" spans="68:68" ht="12.75" x14ac:dyDescent="0.2">
      <c r="BP671" s="16"/>
    </row>
    <row r="672" spans="68:68" ht="12.75" x14ac:dyDescent="0.2">
      <c r="BP672" s="16"/>
    </row>
    <row r="673" spans="68:68" ht="12.75" x14ac:dyDescent="0.2">
      <c r="BP673" s="16"/>
    </row>
    <row r="674" spans="68:68" ht="12.75" x14ac:dyDescent="0.2">
      <c r="BP674" s="16"/>
    </row>
    <row r="675" spans="68:68" ht="12.75" x14ac:dyDescent="0.2">
      <c r="BP675" s="16"/>
    </row>
    <row r="676" spans="68:68" ht="12.75" x14ac:dyDescent="0.2">
      <c r="BP676" s="16"/>
    </row>
    <row r="677" spans="68:68" ht="12.75" x14ac:dyDescent="0.2">
      <c r="BP677" s="16"/>
    </row>
    <row r="678" spans="68:68" ht="12.75" x14ac:dyDescent="0.2">
      <c r="BP678" s="16"/>
    </row>
    <row r="679" spans="68:68" ht="12.75" x14ac:dyDescent="0.2">
      <c r="BP679" s="16"/>
    </row>
    <row r="680" spans="68:68" ht="12.75" x14ac:dyDescent="0.2">
      <c r="BP680" s="16"/>
    </row>
    <row r="681" spans="68:68" ht="12.75" x14ac:dyDescent="0.2">
      <c r="BP681" s="16"/>
    </row>
    <row r="682" spans="68:68" ht="12.75" x14ac:dyDescent="0.2">
      <c r="BP682" s="16"/>
    </row>
    <row r="683" spans="68:68" ht="12.75" x14ac:dyDescent="0.2">
      <c r="BP683" s="16"/>
    </row>
    <row r="684" spans="68:68" ht="12.75" x14ac:dyDescent="0.2">
      <c r="BP684" s="16"/>
    </row>
    <row r="685" spans="68:68" ht="12.75" x14ac:dyDescent="0.2">
      <c r="BP685" s="16"/>
    </row>
    <row r="686" spans="68:68" ht="12.75" x14ac:dyDescent="0.2">
      <c r="BP686" s="16"/>
    </row>
    <row r="687" spans="68:68" ht="12.75" x14ac:dyDescent="0.2">
      <c r="BP687" s="16"/>
    </row>
    <row r="688" spans="68:68" ht="12.75" x14ac:dyDescent="0.2">
      <c r="BP688" s="16"/>
    </row>
    <row r="689" spans="68:68" ht="12.75" x14ac:dyDescent="0.2">
      <c r="BP689" s="16"/>
    </row>
    <row r="690" spans="68:68" ht="12.75" x14ac:dyDescent="0.2">
      <c r="BP690" s="16"/>
    </row>
    <row r="691" spans="68:68" ht="12.75" x14ac:dyDescent="0.2">
      <c r="BP691" s="16"/>
    </row>
    <row r="692" spans="68:68" ht="12.75" x14ac:dyDescent="0.2">
      <c r="BP692" s="16"/>
    </row>
    <row r="693" spans="68:68" ht="12.75" x14ac:dyDescent="0.2">
      <c r="BP693" s="16"/>
    </row>
    <row r="694" spans="68:68" ht="12.75" x14ac:dyDescent="0.2">
      <c r="BP694" s="16"/>
    </row>
    <row r="695" spans="68:68" ht="12.75" x14ac:dyDescent="0.2">
      <c r="BP695" s="16"/>
    </row>
    <row r="696" spans="68:68" ht="12.75" x14ac:dyDescent="0.2">
      <c r="BP696" s="16"/>
    </row>
    <row r="697" spans="68:68" ht="12.75" x14ac:dyDescent="0.2">
      <c r="BP697" s="16"/>
    </row>
    <row r="698" spans="68:68" ht="12.75" x14ac:dyDescent="0.2">
      <c r="BP698" s="16"/>
    </row>
    <row r="699" spans="68:68" ht="12.75" x14ac:dyDescent="0.2">
      <c r="BP699" s="16"/>
    </row>
    <row r="700" spans="68:68" ht="12.75" x14ac:dyDescent="0.2">
      <c r="BP700" s="16"/>
    </row>
    <row r="701" spans="68:68" ht="12.75" x14ac:dyDescent="0.2">
      <c r="BP701" s="16"/>
    </row>
    <row r="702" spans="68:68" ht="12.75" x14ac:dyDescent="0.2">
      <c r="BP702" s="16"/>
    </row>
    <row r="703" spans="68:68" ht="12.75" x14ac:dyDescent="0.2">
      <c r="BP703" s="16"/>
    </row>
    <row r="704" spans="68:68" ht="12.75" x14ac:dyDescent="0.2">
      <c r="BP704" s="16"/>
    </row>
    <row r="705" spans="68:68" ht="12.75" x14ac:dyDescent="0.2">
      <c r="BP705" s="16"/>
    </row>
    <row r="706" spans="68:68" ht="12.75" x14ac:dyDescent="0.2">
      <c r="BP706" s="16"/>
    </row>
    <row r="707" spans="68:68" ht="12.75" x14ac:dyDescent="0.2">
      <c r="BP707" s="16"/>
    </row>
    <row r="708" spans="68:68" ht="12.75" x14ac:dyDescent="0.2">
      <c r="BP708" s="16"/>
    </row>
    <row r="709" spans="68:68" ht="12.75" x14ac:dyDescent="0.2">
      <c r="BP709" s="16"/>
    </row>
    <row r="710" spans="68:68" ht="12.75" x14ac:dyDescent="0.2">
      <c r="BP710" s="16"/>
    </row>
    <row r="711" spans="68:68" ht="12.75" x14ac:dyDescent="0.2">
      <c r="BP711" s="16"/>
    </row>
    <row r="712" spans="68:68" ht="12.75" x14ac:dyDescent="0.2">
      <c r="BP712" s="16"/>
    </row>
    <row r="713" spans="68:68" ht="12.75" x14ac:dyDescent="0.2">
      <c r="BP713" s="16"/>
    </row>
    <row r="714" spans="68:68" ht="12.75" x14ac:dyDescent="0.2">
      <c r="BP714" s="16"/>
    </row>
    <row r="715" spans="68:68" ht="12.75" x14ac:dyDescent="0.2">
      <c r="BP715" s="16"/>
    </row>
    <row r="716" spans="68:68" ht="12.75" x14ac:dyDescent="0.2">
      <c r="BP716" s="16"/>
    </row>
    <row r="717" spans="68:68" ht="12.75" x14ac:dyDescent="0.2">
      <c r="BP717" s="16"/>
    </row>
    <row r="718" spans="68:68" ht="12.75" x14ac:dyDescent="0.2">
      <c r="BP718" s="16"/>
    </row>
    <row r="719" spans="68:68" ht="12.75" x14ac:dyDescent="0.2">
      <c r="BP719" s="16"/>
    </row>
    <row r="720" spans="68:68" ht="12.75" x14ac:dyDescent="0.2">
      <c r="BP720" s="16"/>
    </row>
    <row r="721" spans="68:68" ht="12.75" x14ac:dyDescent="0.2">
      <c r="BP721" s="16"/>
    </row>
    <row r="722" spans="68:68" ht="12.75" x14ac:dyDescent="0.2">
      <c r="BP722" s="16"/>
    </row>
    <row r="723" spans="68:68" ht="12.75" x14ac:dyDescent="0.2">
      <c r="BP723" s="16"/>
    </row>
    <row r="724" spans="68:68" ht="12.75" x14ac:dyDescent="0.2">
      <c r="BP724" s="16"/>
    </row>
    <row r="725" spans="68:68" ht="12.75" x14ac:dyDescent="0.2">
      <c r="BP725" s="16"/>
    </row>
    <row r="726" spans="68:68" ht="12.75" x14ac:dyDescent="0.2">
      <c r="BP726" s="16"/>
    </row>
    <row r="727" spans="68:68" ht="12.75" x14ac:dyDescent="0.2">
      <c r="BP727" s="16"/>
    </row>
    <row r="728" spans="68:68" ht="12.75" x14ac:dyDescent="0.2">
      <c r="BP728" s="16"/>
    </row>
    <row r="729" spans="68:68" ht="12.75" x14ac:dyDescent="0.2">
      <c r="BP729" s="16"/>
    </row>
    <row r="730" spans="68:68" ht="12.75" x14ac:dyDescent="0.2">
      <c r="BP730" s="16"/>
    </row>
    <row r="731" spans="68:68" ht="12.75" x14ac:dyDescent="0.2">
      <c r="BP731" s="16"/>
    </row>
    <row r="732" spans="68:68" ht="12.75" x14ac:dyDescent="0.2">
      <c r="BP732" s="16"/>
    </row>
    <row r="733" spans="68:68" ht="12.75" x14ac:dyDescent="0.2">
      <c r="BP733" s="16"/>
    </row>
    <row r="734" spans="68:68" ht="12.75" x14ac:dyDescent="0.2">
      <c r="BP734" s="16"/>
    </row>
    <row r="735" spans="68:68" ht="12.75" x14ac:dyDescent="0.2">
      <c r="BP735" s="16"/>
    </row>
    <row r="736" spans="68:68" ht="12.75" x14ac:dyDescent="0.2">
      <c r="BP736" s="16"/>
    </row>
    <row r="737" spans="68:68" ht="12.75" x14ac:dyDescent="0.2">
      <c r="BP737" s="16"/>
    </row>
    <row r="738" spans="68:68" ht="12.75" x14ac:dyDescent="0.2">
      <c r="BP738" s="16"/>
    </row>
    <row r="739" spans="68:68" ht="12.75" x14ac:dyDescent="0.2">
      <c r="BP739" s="16"/>
    </row>
    <row r="740" spans="68:68" ht="12.75" x14ac:dyDescent="0.2">
      <c r="BP740" s="16"/>
    </row>
    <row r="741" spans="68:68" ht="12.75" x14ac:dyDescent="0.2">
      <c r="BP741" s="16"/>
    </row>
    <row r="742" spans="68:68" ht="12.75" x14ac:dyDescent="0.2">
      <c r="BP742" s="16"/>
    </row>
    <row r="743" spans="68:68" ht="12.75" x14ac:dyDescent="0.2">
      <c r="BP743" s="16"/>
    </row>
    <row r="744" spans="68:68" ht="12.75" x14ac:dyDescent="0.2">
      <c r="BP744" s="16"/>
    </row>
    <row r="745" spans="68:68" ht="12.75" x14ac:dyDescent="0.2">
      <c r="BP745" s="16"/>
    </row>
    <row r="746" spans="68:68" ht="12.75" x14ac:dyDescent="0.2">
      <c r="BP746" s="16"/>
    </row>
    <row r="747" spans="68:68" ht="12.75" x14ac:dyDescent="0.2">
      <c r="BP747" s="16"/>
    </row>
    <row r="748" spans="68:68" ht="12.75" x14ac:dyDescent="0.2">
      <c r="BP748" s="16"/>
    </row>
    <row r="749" spans="68:68" ht="12.75" x14ac:dyDescent="0.2">
      <c r="BP749" s="16"/>
    </row>
    <row r="750" spans="68:68" ht="12.75" x14ac:dyDescent="0.2">
      <c r="BP750" s="16"/>
    </row>
    <row r="751" spans="68:68" ht="12.75" x14ac:dyDescent="0.2">
      <c r="BP751" s="16"/>
    </row>
    <row r="752" spans="68:68" ht="12.75" x14ac:dyDescent="0.2">
      <c r="BP752" s="16"/>
    </row>
    <row r="753" spans="68:68" ht="12.75" x14ac:dyDescent="0.2">
      <c r="BP753" s="16"/>
    </row>
    <row r="754" spans="68:68" ht="12.75" x14ac:dyDescent="0.2">
      <c r="BP754" s="16"/>
    </row>
    <row r="755" spans="68:68" ht="12.75" x14ac:dyDescent="0.2">
      <c r="BP755" s="16"/>
    </row>
    <row r="756" spans="68:68" ht="12.75" x14ac:dyDescent="0.2">
      <c r="BP756" s="16"/>
    </row>
    <row r="757" spans="68:68" ht="12.75" x14ac:dyDescent="0.2">
      <c r="BP757" s="16"/>
    </row>
    <row r="758" spans="68:68" ht="12.75" x14ac:dyDescent="0.2">
      <c r="BP758" s="16"/>
    </row>
    <row r="759" spans="68:68" ht="12.75" x14ac:dyDescent="0.2">
      <c r="BP759" s="16"/>
    </row>
    <row r="760" spans="68:68" ht="12.75" x14ac:dyDescent="0.2">
      <c r="BP760" s="16"/>
    </row>
    <row r="761" spans="68:68" ht="12.75" x14ac:dyDescent="0.2">
      <c r="BP761" s="16"/>
    </row>
    <row r="762" spans="68:68" ht="12.75" x14ac:dyDescent="0.2">
      <c r="BP762" s="16"/>
    </row>
    <row r="763" spans="68:68" ht="12.75" x14ac:dyDescent="0.2">
      <c r="BP763" s="16"/>
    </row>
    <row r="764" spans="68:68" ht="12.75" x14ac:dyDescent="0.2">
      <c r="BP764" s="16"/>
    </row>
    <row r="765" spans="68:68" ht="12.75" x14ac:dyDescent="0.2">
      <c r="BP765" s="16"/>
    </row>
    <row r="766" spans="68:68" ht="12.75" x14ac:dyDescent="0.2">
      <c r="BP766" s="16"/>
    </row>
    <row r="767" spans="68:68" ht="12.75" x14ac:dyDescent="0.2">
      <c r="BP767" s="16"/>
    </row>
    <row r="768" spans="68:68" ht="12.75" x14ac:dyDescent="0.2">
      <c r="BP768" s="16"/>
    </row>
    <row r="769" spans="68:68" ht="12.75" x14ac:dyDescent="0.2">
      <c r="BP769" s="16"/>
    </row>
    <row r="770" spans="68:68" ht="12.75" x14ac:dyDescent="0.2">
      <c r="BP770" s="16"/>
    </row>
    <row r="771" spans="68:68" ht="12.75" x14ac:dyDescent="0.2">
      <c r="BP771" s="16"/>
    </row>
    <row r="772" spans="68:68" ht="12.75" x14ac:dyDescent="0.2">
      <c r="BP772" s="16"/>
    </row>
    <row r="773" spans="68:68" ht="12.75" x14ac:dyDescent="0.2">
      <c r="BP773" s="16"/>
    </row>
    <row r="774" spans="68:68" ht="12.75" x14ac:dyDescent="0.2">
      <c r="BP774" s="16"/>
    </row>
    <row r="775" spans="68:68" ht="12.75" x14ac:dyDescent="0.2">
      <c r="BP775" s="16"/>
    </row>
    <row r="776" spans="68:68" ht="12.75" x14ac:dyDescent="0.2">
      <c r="BP776" s="16"/>
    </row>
    <row r="777" spans="68:68" ht="12.75" x14ac:dyDescent="0.2">
      <c r="BP777" s="16"/>
    </row>
    <row r="778" spans="68:68" ht="12.75" x14ac:dyDescent="0.2">
      <c r="BP778" s="16"/>
    </row>
    <row r="779" spans="68:68" ht="12.75" x14ac:dyDescent="0.2">
      <c r="BP779" s="16"/>
    </row>
    <row r="780" spans="68:68" ht="12.75" x14ac:dyDescent="0.2">
      <c r="BP780" s="16"/>
    </row>
    <row r="781" spans="68:68" ht="12.75" x14ac:dyDescent="0.2">
      <c r="BP781" s="16"/>
    </row>
    <row r="782" spans="68:68" ht="12.75" x14ac:dyDescent="0.2">
      <c r="BP782" s="16"/>
    </row>
    <row r="783" spans="68:68" ht="12.75" x14ac:dyDescent="0.2">
      <c r="BP783" s="16"/>
    </row>
    <row r="784" spans="68:68" ht="12.75" x14ac:dyDescent="0.2">
      <c r="BP784" s="16"/>
    </row>
    <row r="785" spans="68:68" ht="12.75" x14ac:dyDescent="0.2">
      <c r="BP785" s="16"/>
    </row>
    <row r="786" spans="68:68" ht="12.75" x14ac:dyDescent="0.2">
      <c r="BP786" s="16"/>
    </row>
    <row r="787" spans="68:68" ht="12.75" x14ac:dyDescent="0.2">
      <c r="BP787" s="16"/>
    </row>
    <row r="788" spans="68:68" ht="12.75" x14ac:dyDescent="0.2">
      <c r="BP788" s="16"/>
    </row>
    <row r="789" spans="68:68" ht="12.75" x14ac:dyDescent="0.2">
      <c r="BP789" s="16"/>
    </row>
    <row r="790" spans="68:68" ht="12.75" x14ac:dyDescent="0.2">
      <c r="BP790" s="16"/>
    </row>
    <row r="791" spans="68:68" ht="12.75" x14ac:dyDescent="0.2">
      <c r="BP791" s="16"/>
    </row>
    <row r="792" spans="68:68" ht="12.75" x14ac:dyDescent="0.2">
      <c r="BP792" s="16"/>
    </row>
    <row r="793" spans="68:68" ht="12.75" x14ac:dyDescent="0.2">
      <c r="BP793" s="16"/>
    </row>
    <row r="794" spans="68:68" ht="12.75" x14ac:dyDescent="0.2">
      <c r="BP794" s="16"/>
    </row>
    <row r="795" spans="68:68" ht="12.75" x14ac:dyDescent="0.2">
      <c r="BP795" s="16"/>
    </row>
    <row r="796" spans="68:68" ht="12.75" x14ac:dyDescent="0.2">
      <c r="BP796" s="16"/>
    </row>
    <row r="797" spans="68:68" ht="12.75" x14ac:dyDescent="0.2">
      <c r="BP797" s="16"/>
    </row>
    <row r="798" spans="68:68" ht="12.75" x14ac:dyDescent="0.2">
      <c r="BP798" s="16"/>
    </row>
    <row r="799" spans="68:68" ht="12.75" x14ac:dyDescent="0.2">
      <c r="BP799" s="16"/>
    </row>
    <row r="800" spans="68:68" ht="12.75" x14ac:dyDescent="0.2">
      <c r="BP800" s="16"/>
    </row>
    <row r="801" spans="68:68" ht="12.75" x14ac:dyDescent="0.2">
      <c r="BP801" s="16"/>
    </row>
    <row r="802" spans="68:68" ht="12.75" x14ac:dyDescent="0.2">
      <c r="BP802" s="16"/>
    </row>
    <row r="803" spans="68:68" ht="12.75" x14ac:dyDescent="0.2">
      <c r="BP803" s="16"/>
    </row>
    <row r="804" spans="68:68" ht="12.75" x14ac:dyDescent="0.2">
      <c r="BP804" s="16"/>
    </row>
    <row r="805" spans="68:68" ht="12.75" x14ac:dyDescent="0.2">
      <c r="BP805" s="16"/>
    </row>
    <row r="806" spans="68:68" ht="12.75" x14ac:dyDescent="0.2">
      <c r="BP806" s="16"/>
    </row>
    <row r="807" spans="68:68" ht="12.75" x14ac:dyDescent="0.2">
      <c r="BP807" s="16"/>
    </row>
    <row r="808" spans="68:68" ht="12.75" x14ac:dyDescent="0.2">
      <c r="BP808" s="16"/>
    </row>
    <row r="809" spans="68:68" ht="12.75" x14ac:dyDescent="0.2">
      <c r="BP809" s="16"/>
    </row>
    <row r="810" spans="68:68" ht="12.75" x14ac:dyDescent="0.2">
      <c r="BP810" s="16"/>
    </row>
    <row r="811" spans="68:68" ht="12.75" x14ac:dyDescent="0.2">
      <c r="BP811" s="16"/>
    </row>
    <row r="812" spans="68:68" ht="12.75" x14ac:dyDescent="0.2">
      <c r="BP812" s="16"/>
    </row>
    <row r="813" spans="68:68" ht="12.75" x14ac:dyDescent="0.2">
      <c r="BP813" s="16"/>
    </row>
    <row r="814" spans="68:68" ht="12.75" x14ac:dyDescent="0.2">
      <c r="BP814" s="16"/>
    </row>
    <row r="815" spans="68:68" ht="12.75" x14ac:dyDescent="0.2">
      <c r="BP815" s="16"/>
    </row>
    <row r="816" spans="68:68" ht="12.75" x14ac:dyDescent="0.2">
      <c r="BP816" s="16"/>
    </row>
    <row r="817" spans="68:68" ht="12.75" x14ac:dyDescent="0.2">
      <c r="BP817" s="16"/>
    </row>
    <row r="818" spans="68:68" ht="12.75" x14ac:dyDescent="0.2">
      <c r="BP818" s="16"/>
    </row>
    <row r="819" spans="68:68" ht="12.75" x14ac:dyDescent="0.2">
      <c r="BP819" s="16"/>
    </row>
    <row r="820" spans="68:68" ht="12.75" x14ac:dyDescent="0.2">
      <c r="BP820" s="16"/>
    </row>
    <row r="821" spans="68:68" ht="12.75" x14ac:dyDescent="0.2">
      <c r="BP821" s="16"/>
    </row>
    <row r="822" spans="68:68" ht="12.75" x14ac:dyDescent="0.2">
      <c r="BP822" s="16"/>
    </row>
    <row r="823" spans="68:68" ht="12.75" x14ac:dyDescent="0.2">
      <c r="BP823" s="16"/>
    </row>
    <row r="824" spans="68:68" ht="12.75" x14ac:dyDescent="0.2">
      <c r="BP824" s="16"/>
    </row>
    <row r="825" spans="68:68" ht="12.75" x14ac:dyDescent="0.2">
      <c r="BP825" s="16"/>
    </row>
    <row r="826" spans="68:68" ht="12.75" x14ac:dyDescent="0.2">
      <c r="BP826" s="16"/>
    </row>
    <row r="827" spans="68:68" ht="12.75" x14ac:dyDescent="0.2">
      <c r="BP827" s="16"/>
    </row>
    <row r="828" spans="68:68" ht="12.75" x14ac:dyDescent="0.2">
      <c r="BP828" s="16"/>
    </row>
    <row r="829" spans="68:68" ht="12.75" x14ac:dyDescent="0.2">
      <c r="BP829" s="16"/>
    </row>
    <row r="830" spans="68:68" ht="12.75" x14ac:dyDescent="0.2">
      <c r="BP830" s="16"/>
    </row>
    <row r="831" spans="68:68" ht="12.75" x14ac:dyDescent="0.2">
      <c r="BP831" s="16"/>
    </row>
    <row r="832" spans="68:68" ht="12.75" x14ac:dyDescent="0.2">
      <c r="BP832" s="16"/>
    </row>
    <row r="833" spans="68:68" ht="12.75" x14ac:dyDescent="0.2">
      <c r="BP833" s="16"/>
    </row>
    <row r="834" spans="68:68" ht="12.75" x14ac:dyDescent="0.2">
      <c r="BP834" s="16"/>
    </row>
    <row r="835" spans="68:68" ht="12.75" x14ac:dyDescent="0.2">
      <c r="BP835" s="16"/>
    </row>
    <row r="836" spans="68:68" ht="12.75" x14ac:dyDescent="0.2">
      <c r="BP836" s="16"/>
    </row>
    <row r="837" spans="68:68" ht="12.75" x14ac:dyDescent="0.2">
      <c r="BP837" s="16"/>
    </row>
    <row r="838" spans="68:68" ht="12.75" x14ac:dyDescent="0.2">
      <c r="BP838" s="16"/>
    </row>
    <row r="839" spans="68:68" ht="12.75" x14ac:dyDescent="0.2">
      <c r="BP839" s="16"/>
    </row>
    <row r="840" spans="68:68" ht="12.75" x14ac:dyDescent="0.2">
      <c r="BP840" s="16"/>
    </row>
    <row r="841" spans="68:68" ht="12.75" x14ac:dyDescent="0.2">
      <c r="BP841" s="16"/>
    </row>
    <row r="842" spans="68:68" ht="12.75" x14ac:dyDescent="0.2">
      <c r="BP842" s="16"/>
    </row>
    <row r="843" spans="68:68" ht="12.75" x14ac:dyDescent="0.2">
      <c r="BP843" s="16"/>
    </row>
    <row r="844" spans="68:68" ht="12.75" x14ac:dyDescent="0.2">
      <c r="BP844" s="16"/>
    </row>
    <row r="845" spans="68:68" ht="12.75" x14ac:dyDescent="0.2">
      <c r="BP845" s="16"/>
    </row>
    <row r="846" spans="68:68" ht="12.75" x14ac:dyDescent="0.2">
      <c r="BP846" s="16"/>
    </row>
    <row r="847" spans="68:68" ht="12.75" x14ac:dyDescent="0.2">
      <c r="BP847" s="16"/>
    </row>
    <row r="848" spans="68:68" ht="12.75" x14ac:dyDescent="0.2">
      <c r="BP848" s="16"/>
    </row>
    <row r="849" spans="68:68" ht="12.75" x14ac:dyDescent="0.2">
      <c r="BP849" s="16"/>
    </row>
    <row r="850" spans="68:68" ht="12.75" x14ac:dyDescent="0.2">
      <c r="BP850" s="16"/>
    </row>
    <row r="851" spans="68:68" ht="12.75" x14ac:dyDescent="0.2">
      <c r="BP851" s="16"/>
    </row>
    <row r="852" spans="68:68" ht="12.75" x14ac:dyDescent="0.2">
      <c r="BP852" s="16"/>
    </row>
    <row r="853" spans="68:68" ht="12.75" x14ac:dyDescent="0.2">
      <c r="BP853" s="16"/>
    </row>
    <row r="854" spans="68:68" ht="12.75" x14ac:dyDescent="0.2">
      <c r="BP854" s="16"/>
    </row>
    <row r="855" spans="68:68" ht="12.75" x14ac:dyDescent="0.2">
      <c r="BP855" s="16"/>
    </row>
    <row r="856" spans="68:68" ht="12.75" x14ac:dyDescent="0.2">
      <c r="BP856" s="16"/>
    </row>
    <row r="857" spans="68:68" ht="12.75" x14ac:dyDescent="0.2">
      <c r="BP857" s="16"/>
    </row>
    <row r="858" spans="68:68" ht="12.75" x14ac:dyDescent="0.2">
      <c r="BP858" s="16"/>
    </row>
    <row r="859" spans="68:68" ht="12.75" x14ac:dyDescent="0.2">
      <c r="BP859" s="16"/>
    </row>
    <row r="860" spans="68:68" ht="12.75" x14ac:dyDescent="0.2">
      <c r="BP860" s="16"/>
    </row>
    <row r="861" spans="68:68" ht="12.75" x14ac:dyDescent="0.2">
      <c r="BP861" s="16"/>
    </row>
    <row r="862" spans="68:68" ht="12.75" x14ac:dyDescent="0.2">
      <c r="BP862" s="16"/>
    </row>
    <row r="863" spans="68:68" ht="12.75" x14ac:dyDescent="0.2">
      <c r="BP863" s="16"/>
    </row>
    <row r="864" spans="68:68" ht="12.75" x14ac:dyDescent="0.2">
      <c r="BP864" s="16"/>
    </row>
    <row r="865" spans="68:68" ht="12.75" x14ac:dyDescent="0.2">
      <c r="BP865" s="16"/>
    </row>
    <row r="866" spans="68:68" ht="12.75" x14ac:dyDescent="0.2">
      <c r="BP866" s="16"/>
    </row>
    <row r="867" spans="68:68" ht="12.75" x14ac:dyDescent="0.2">
      <c r="BP867" s="16"/>
    </row>
    <row r="868" spans="68:68" ht="12.75" x14ac:dyDescent="0.2">
      <c r="BP868" s="16"/>
    </row>
    <row r="869" spans="68:68" ht="12.75" x14ac:dyDescent="0.2">
      <c r="BP869" s="16"/>
    </row>
    <row r="870" spans="68:68" ht="12.75" x14ac:dyDescent="0.2">
      <c r="BP870" s="16"/>
    </row>
    <row r="871" spans="68:68" ht="12.75" x14ac:dyDescent="0.2">
      <c r="BP871" s="16"/>
    </row>
    <row r="872" spans="68:68" ht="12.75" x14ac:dyDescent="0.2">
      <c r="BP872" s="16"/>
    </row>
    <row r="873" spans="68:68" ht="12.75" x14ac:dyDescent="0.2">
      <c r="BP873" s="16"/>
    </row>
    <row r="874" spans="68:68" ht="12.75" x14ac:dyDescent="0.2">
      <c r="BP874" s="16"/>
    </row>
    <row r="875" spans="68:68" ht="12.75" x14ac:dyDescent="0.2">
      <c r="BP875" s="16"/>
    </row>
    <row r="876" spans="68:68" ht="12.75" x14ac:dyDescent="0.2">
      <c r="BP876" s="16"/>
    </row>
    <row r="877" spans="68:68" ht="12.75" x14ac:dyDescent="0.2">
      <c r="BP877" s="16"/>
    </row>
    <row r="878" spans="68:68" ht="12.75" x14ac:dyDescent="0.2">
      <c r="BP878" s="16"/>
    </row>
    <row r="879" spans="68:68" ht="12.75" x14ac:dyDescent="0.2">
      <c r="BP879" s="16"/>
    </row>
    <row r="880" spans="68:68" ht="12.75" x14ac:dyDescent="0.2">
      <c r="BP880" s="16"/>
    </row>
    <row r="881" spans="68:68" ht="12.75" x14ac:dyDescent="0.2">
      <c r="BP881" s="16"/>
    </row>
    <row r="882" spans="68:68" ht="12.75" x14ac:dyDescent="0.2">
      <c r="BP882" s="16"/>
    </row>
    <row r="883" spans="68:68" ht="12.75" x14ac:dyDescent="0.2">
      <c r="BP883" s="16"/>
    </row>
    <row r="884" spans="68:68" ht="12.75" x14ac:dyDescent="0.2">
      <c r="BP884" s="16"/>
    </row>
    <row r="885" spans="68:68" ht="12.75" x14ac:dyDescent="0.2">
      <c r="BP885" s="16"/>
    </row>
    <row r="886" spans="68:68" ht="12.75" x14ac:dyDescent="0.2">
      <c r="BP886" s="16"/>
    </row>
    <row r="887" spans="68:68" ht="12.75" x14ac:dyDescent="0.2">
      <c r="BP887" s="16"/>
    </row>
    <row r="888" spans="68:68" ht="12.75" x14ac:dyDescent="0.2">
      <c r="BP888" s="16"/>
    </row>
    <row r="889" spans="68:68" ht="12.75" x14ac:dyDescent="0.2">
      <c r="BP889" s="16"/>
    </row>
    <row r="890" spans="68:68" ht="12.75" x14ac:dyDescent="0.2">
      <c r="BP890" s="16"/>
    </row>
    <row r="891" spans="68:68" ht="12.75" x14ac:dyDescent="0.2">
      <c r="BP891" s="16"/>
    </row>
    <row r="892" spans="68:68" ht="12.75" x14ac:dyDescent="0.2">
      <c r="BP892" s="16"/>
    </row>
    <row r="893" spans="68:68" ht="12.75" x14ac:dyDescent="0.2">
      <c r="BP893" s="16"/>
    </row>
    <row r="894" spans="68:68" ht="12.75" x14ac:dyDescent="0.2">
      <c r="BP894" s="16"/>
    </row>
    <row r="895" spans="68:68" ht="12.75" x14ac:dyDescent="0.2">
      <c r="BP895" s="16"/>
    </row>
    <row r="896" spans="68:68" ht="12.75" x14ac:dyDescent="0.2">
      <c r="BP896" s="16"/>
    </row>
    <row r="897" spans="68:68" ht="12.75" x14ac:dyDescent="0.2">
      <c r="BP897" s="16"/>
    </row>
    <row r="898" spans="68:68" ht="12.75" x14ac:dyDescent="0.2">
      <c r="BP898" s="16"/>
    </row>
    <row r="899" spans="68:68" ht="12.75" x14ac:dyDescent="0.2">
      <c r="BP899" s="16"/>
    </row>
    <row r="900" spans="68:68" ht="12.75" x14ac:dyDescent="0.2">
      <c r="BP900" s="16"/>
    </row>
    <row r="901" spans="68:68" ht="12.75" x14ac:dyDescent="0.2">
      <c r="BP901" s="16"/>
    </row>
    <row r="902" spans="68:68" ht="12.75" x14ac:dyDescent="0.2">
      <c r="BP902" s="16"/>
    </row>
    <row r="903" spans="68:68" ht="12.75" x14ac:dyDescent="0.2">
      <c r="BP903" s="16"/>
    </row>
    <row r="904" spans="68:68" ht="12.75" x14ac:dyDescent="0.2">
      <c r="BP904" s="16"/>
    </row>
    <row r="905" spans="68:68" ht="12.75" x14ac:dyDescent="0.2">
      <c r="BP905" s="16"/>
    </row>
    <row r="906" spans="68:68" ht="12.75" x14ac:dyDescent="0.2">
      <c r="BP906" s="16"/>
    </row>
    <row r="907" spans="68:68" ht="12.75" x14ac:dyDescent="0.2">
      <c r="BP907" s="16"/>
    </row>
    <row r="908" spans="68:68" ht="12.75" x14ac:dyDescent="0.2">
      <c r="BP908" s="16"/>
    </row>
    <row r="909" spans="68:68" ht="12.75" x14ac:dyDescent="0.2">
      <c r="BP909" s="16"/>
    </row>
    <row r="910" spans="68:68" ht="12.75" x14ac:dyDescent="0.2">
      <c r="BP910" s="16"/>
    </row>
    <row r="911" spans="68:68" ht="12.75" x14ac:dyDescent="0.2">
      <c r="BP911" s="16"/>
    </row>
    <row r="912" spans="68:68" ht="12.75" x14ac:dyDescent="0.2">
      <c r="BP912" s="16"/>
    </row>
    <row r="913" spans="68:68" ht="12.75" x14ac:dyDescent="0.2">
      <c r="BP913" s="16"/>
    </row>
    <row r="914" spans="68:68" ht="12.75" x14ac:dyDescent="0.2">
      <c r="BP914" s="16"/>
    </row>
    <row r="915" spans="68:68" ht="12.75" x14ac:dyDescent="0.2">
      <c r="BP915" s="16"/>
    </row>
    <row r="916" spans="68:68" ht="12.75" x14ac:dyDescent="0.2">
      <c r="BP916" s="16"/>
    </row>
    <row r="917" spans="68:68" ht="12.75" x14ac:dyDescent="0.2">
      <c r="BP917" s="16"/>
    </row>
    <row r="918" spans="68:68" ht="12.75" x14ac:dyDescent="0.2">
      <c r="BP918" s="16"/>
    </row>
    <row r="919" spans="68:68" ht="12.75" x14ac:dyDescent="0.2">
      <c r="BP919" s="16"/>
    </row>
    <row r="920" spans="68:68" ht="12.75" x14ac:dyDescent="0.2">
      <c r="BP920" s="16"/>
    </row>
    <row r="921" spans="68:68" ht="12.75" x14ac:dyDescent="0.2">
      <c r="BP921" s="16"/>
    </row>
    <row r="922" spans="68:68" ht="12.75" x14ac:dyDescent="0.2">
      <c r="BP922" s="16"/>
    </row>
    <row r="923" spans="68:68" ht="12.75" x14ac:dyDescent="0.2">
      <c r="BP923" s="16"/>
    </row>
    <row r="924" spans="68:68" ht="12.75" x14ac:dyDescent="0.2">
      <c r="BP924" s="16"/>
    </row>
    <row r="925" spans="68:68" ht="12.75" x14ac:dyDescent="0.2">
      <c r="BP925" s="16"/>
    </row>
    <row r="926" spans="68:68" ht="12.75" x14ac:dyDescent="0.2">
      <c r="BP926" s="16"/>
    </row>
    <row r="927" spans="68:68" ht="12.75" x14ac:dyDescent="0.2">
      <c r="BP927" s="16"/>
    </row>
    <row r="928" spans="68:68" ht="12.75" x14ac:dyDescent="0.2">
      <c r="BP928" s="16"/>
    </row>
    <row r="929" spans="68:68" ht="12.75" x14ac:dyDescent="0.2">
      <c r="BP929" s="16"/>
    </row>
    <row r="930" spans="68:68" ht="12.75" x14ac:dyDescent="0.2">
      <c r="BP930" s="16"/>
    </row>
    <row r="931" spans="68:68" ht="12.75" x14ac:dyDescent="0.2">
      <c r="BP931" s="16"/>
    </row>
    <row r="932" spans="68:68" ht="12.75" x14ac:dyDescent="0.2">
      <c r="BP932" s="16"/>
    </row>
    <row r="933" spans="68:68" ht="12.75" x14ac:dyDescent="0.2">
      <c r="BP933" s="16"/>
    </row>
    <row r="934" spans="68:68" ht="12.75" x14ac:dyDescent="0.2">
      <c r="BP934" s="16"/>
    </row>
    <row r="935" spans="68:68" ht="12.75" x14ac:dyDescent="0.2">
      <c r="BP935" s="16"/>
    </row>
    <row r="936" spans="68:68" ht="12.75" x14ac:dyDescent="0.2">
      <c r="BP936" s="16"/>
    </row>
    <row r="937" spans="68:68" ht="12.75" x14ac:dyDescent="0.2">
      <c r="BP937" s="16"/>
    </row>
    <row r="938" spans="68:68" ht="12.75" x14ac:dyDescent="0.2">
      <c r="BP938" s="16"/>
    </row>
    <row r="939" spans="68:68" ht="12.75" x14ac:dyDescent="0.2">
      <c r="BP939" s="16"/>
    </row>
    <row r="940" spans="68:68" ht="12.75" x14ac:dyDescent="0.2">
      <c r="BP940" s="16"/>
    </row>
    <row r="941" spans="68:68" ht="12.75" x14ac:dyDescent="0.2">
      <c r="BP941" s="16"/>
    </row>
    <row r="942" spans="68:68" ht="12.75" x14ac:dyDescent="0.2">
      <c r="BP942" s="16"/>
    </row>
    <row r="943" spans="68:68" ht="12.75" x14ac:dyDescent="0.2">
      <c r="BP943" s="16"/>
    </row>
    <row r="944" spans="68:68" ht="12.75" x14ac:dyDescent="0.2">
      <c r="BP944" s="16"/>
    </row>
    <row r="945" spans="68:68" ht="12.75" x14ac:dyDescent="0.2">
      <c r="BP945" s="16"/>
    </row>
    <row r="946" spans="68:68" ht="12.75" x14ac:dyDescent="0.2">
      <c r="BP946" s="16"/>
    </row>
    <row r="947" spans="68:68" ht="12.75" x14ac:dyDescent="0.2">
      <c r="BP947" s="16"/>
    </row>
    <row r="948" spans="68:68" ht="12.75" x14ac:dyDescent="0.2">
      <c r="BP948" s="16"/>
    </row>
    <row r="949" spans="68:68" ht="12.75" x14ac:dyDescent="0.2">
      <c r="BP949" s="16"/>
    </row>
    <row r="950" spans="68:68" ht="12.75" x14ac:dyDescent="0.2">
      <c r="BP950" s="16"/>
    </row>
    <row r="951" spans="68:68" ht="12.75" x14ac:dyDescent="0.2">
      <c r="BP951" s="16"/>
    </row>
    <row r="952" spans="68:68" ht="12.75" x14ac:dyDescent="0.2">
      <c r="BP952" s="16"/>
    </row>
    <row r="953" spans="68:68" ht="12.75" x14ac:dyDescent="0.2">
      <c r="BP953" s="16"/>
    </row>
    <row r="954" spans="68:68" ht="12.75" x14ac:dyDescent="0.2">
      <c r="BP954" s="16"/>
    </row>
    <row r="955" spans="68:68" ht="12.75" x14ac:dyDescent="0.2">
      <c r="BP955" s="16"/>
    </row>
    <row r="956" spans="68:68" ht="12.75" x14ac:dyDescent="0.2">
      <c r="BP956" s="16"/>
    </row>
    <row r="957" spans="68:68" ht="12.75" x14ac:dyDescent="0.2">
      <c r="BP957" s="16"/>
    </row>
    <row r="958" spans="68:68" ht="12.75" x14ac:dyDescent="0.2">
      <c r="BP958" s="16"/>
    </row>
    <row r="959" spans="68:68" ht="12.75" x14ac:dyDescent="0.2">
      <c r="BP959" s="16"/>
    </row>
    <row r="960" spans="68:68" ht="12.75" x14ac:dyDescent="0.2">
      <c r="BP960" s="16"/>
    </row>
    <row r="961" spans="68:68" ht="12.75" x14ac:dyDescent="0.2">
      <c r="BP961" s="16"/>
    </row>
    <row r="962" spans="68:68" ht="12.75" x14ac:dyDescent="0.2">
      <c r="BP962" s="16"/>
    </row>
    <row r="963" spans="68:68" ht="12.75" x14ac:dyDescent="0.2">
      <c r="BP963" s="16"/>
    </row>
    <row r="964" spans="68:68" ht="12.75" x14ac:dyDescent="0.2">
      <c r="BP964" s="16"/>
    </row>
    <row r="965" spans="68:68" ht="12.75" x14ac:dyDescent="0.2">
      <c r="BP965" s="16"/>
    </row>
    <row r="966" spans="68:68" ht="12.75" x14ac:dyDescent="0.2">
      <c r="BP966" s="16"/>
    </row>
    <row r="967" spans="68:68" ht="12.75" x14ac:dyDescent="0.2">
      <c r="BP967" s="16"/>
    </row>
    <row r="968" spans="68:68" ht="12.75" x14ac:dyDescent="0.2">
      <c r="BP968" s="16"/>
    </row>
    <row r="969" spans="68:68" ht="12.75" x14ac:dyDescent="0.2">
      <c r="BP969" s="16"/>
    </row>
    <row r="970" spans="68:68" ht="12.75" x14ac:dyDescent="0.2">
      <c r="BP970" s="16"/>
    </row>
    <row r="971" spans="68:68" ht="12.75" x14ac:dyDescent="0.2">
      <c r="BP971" s="16"/>
    </row>
    <row r="972" spans="68:68" ht="12.75" x14ac:dyDescent="0.2">
      <c r="BP972" s="16"/>
    </row>
    <row r="973" spans="68:68" ht="12.75" x14ac:dyDescent="0.2">
      <c r="BP973" s="16"/>
    </row>
    <row r="974" spans="68:68" ht="12.75" x14ac:dyDescent="0.2">
      <c r="BP974" s="16"/>
    </row>
    <row r="975" spans="68:68" ht="12.75" x14ac:dyDescent="0.2">
      <c r="BP975" s="16"/>
    </row>
    <row r="976" spans="68:68" ht="12.75" x14ac:dyDescent="0.2">
      <c r="BP976" s="16"/>
    </row>
    <row r="977" spans="68:68" ht="12.75" x14ac:dyDescent="0.2">
      <c r="BP977" s="16"/>
    </row>
    <row r="978" spans="68:68" ht="12.75" x14ac:dyDescent="0.2">
      <c r="BP978" s="16"/>
    </row>
    <row r="979" spans="68:68" ht="12.75" x14ac:dyDescent="0.2">
      <c r="BP979" s="16"/>
    </row>
    <row r="980" spans="68:68" ht="12.75" x14ac:dyDescent="0.2">
      <c r="BP980" s="16"/>
    </row>
    <row r="981" spans="68:68" ht="12.75" x14ac:dyDescent="0.2">
      <c r="BP981" s="16"/>
    </row>
    <row r="982" spans="68:68" ht="12.75" x14ac:dyDescent="0.2">
      <c r="BP982" s="16"/>
    </row>
    <row r="983" spans="68:68" ht="12.75" x14ac:dyDescent="0.2">
      <c r="BP983" s="16"/>
    </row>
    <row r="984" spans="68:68" ht="12.75" x14ac:dyDescent="0.2">
      <c r="BP984" s="16"/>
    </row>
    <row r="985" spans="68:68" ht="12.75" x14ac:dyDescent="0.2">
      <c r="BP985" s="16"/>
    </row>
    <row r="986" spans="68:68" ht="12.75" x14ac:dyDescent="0.2">
      <c r="BP986" s="16"/>
    </row>
    <row r="987" spans="68:68" ht="12.75" x14ac:dyDescent="0.2">
      <c r="BP987" s="16"/>
    </row>
    <row r="988" spans="68:68" ht="12.75" x14ac:dyDescent="0.2">
      <c r="BP988" s="16"/>
    </row>
    <row r="989" spans="68:68" ht="12.75" x14ac:dyDescent="0.2">
      <c r="BP989" s="16"/>
    </row>
    <row r="990" spans="68:68" ht="12.75" x14ac:dyDescent="0.2">
      <c r="BP990" s="16"/>
    </row>
    <row r="991" spans="68:68" ht="12.75" x14ac:dyDescent="0.2">
      <c r="BP991" s="16"/>
    </row>
    <row r="992" spans="68:68" ht="12.75" x14ac:dyDescent="0.2">
      <c r="BP992" s="16"/>
    </row>
    <row r="993" spans="68:68" ht="12.75" x14ac:dyDescent="0.2">
      <c r="BP993" s="16"/>
    </row>
    <row r="994" spans="68:68" ht="12.75" x14ac:dyDescent="0.2">
      <c r="BP994" s="16"/>
    </row>
    <row r="995" spans="68:68" ht="12.75" x14ac:dyDescent="0.2">
      <c r="BP995" s="16"/>
    </row>
    <row r="996" spans="68:68" ht="12.75" x14ac:dyDescent="0.2">
      <c r="BP996" s="16"/>
    </row>
    <row r="997" spans="68:68" ht="12.75" x14ac:dyDescent="0.2">
      <c r="BP997" s="16"/>
    </row>
    <row r="998" spans="68:68" ht="12.75" x14ac:dyDescent="0.2">
      <c r="BP998" s="16"/>
    </row>
    <row r="999" spans="68:68" ht="12.75" x14ac:dyDescent="0.2">
      <c r="BP999" s="16"/>
    </row>
    <row r="1000" spans="68:68" ht="12.75" x14ac:dyDescent="0.2">
      <c r="BP1000" s="16"/>
    </row>
    <row r="1001" spans="68:68" ht="12.75" x14ac:dyDescent="0.2">
      <c r="BP1001" s="16"/>
    </row>
    <row r="1002" spans="68:68" ht="12.75" x14ac:dyDescent="0.2">
      <c r="BP1002" s="16"/>
    </row>
  </sheetData>
  <mergeCells count="15">
    <mergeCell ref="A1:B1"/>
    <mergeCell ref="C2:J2"/>
    <mergeCell ref="K2:R2"/>
    <mergeCell ref="AA2:AH2"/>
    <mergeCell ref="AQ2:AX2"/>
    <mergeCell ref="BG2:BN2"/>
    <mergeCell ref="BO2:BP2"/>
    <mergeCell ref="AY2:BF2"/>
    <mergeCell ref="A51:A52"/>
    <mergeCell ref="A57:B57"/>
    <mergeCell ref="AY50:AZ50"/>
    <mergeCell ref="A41:B41"/>
    <mergeCell ref="A50:B50"/>
    <mergeCell ref="AI2:AP2"/>
    <mergeCell ref="S2:Z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U1002"/>
  <sheetViews>
    <sheetView workbookViewId="0">
      <pane xSplit="2" ySplit="3" topLeftCell="BM19" activePane="bottomRight" state="frozen"/>
      <selection pane="topRight" activeCell="C1" sqref="C1"/>
      <selection pane="bottomLeft" activeCell="A4" sqref="A4"/>
      <selection pane="bottomRight" activeCell="BQ7" sqref="BQ7:BQ40"/>
    </sheetView>
  </sheetViews>
  <sheetFormatPr defaultColWidth="14.42578125" defaultRowHeight="15.75" customHeight="1" x14ac:dyDescent="0.2"/>
  <cols>
    <col min="1" max="68" width="14.42578125" style="529"/>
    <col min="69" max="69" width="17" style="529" customWidth="1"/>
    <col min="70" max="70" width="16.42578125" style="529" customWidth="1"/>
    <col min="71" max="71" width="16.85546875" style="529" customWidth="1"/>
    <col min="72" max="72" width="24.7109375" style="529" customWidth="1"/>
    <col min="73" max="16384" width="14.42578125" style="529"/>
  </cols>
  <sheetData>
    <row r="1" spans="1:73" ht="15.75" customHeight="1" x14ac:dyDescent="0.2">
      <c r="A1" s="859" t="s">
        <v>0</v>
      </c>
      <c r="B1" s="856"/>
      <c r="C1" s="4"/>
      <c r="D1" s="531"/>
      <c r="E1" s="531"/>
      <c r="F1" s="531"/>
      <c r="G1" s="531"/>
      <c r="H1" s="531"/>
      <c r="I1" s="531"/>
      <c r="J1" s="293"/>
      <c r="K1" s="531"/>
      <c r="L1" s="531"/>
      <c r="M1" s="531"/>
      <c r="N1" s="531"/>
      <c r="O1" s="531"/>
      <c r="P1" s="531"/>
      <c r="Q1" s="531"/>
      <c r="R1" s="531"/>
      <c r="S1" s="6"/>
      <c r="T1" s="7"/>
      <c r="U1" s="7"/>
      <c r="V1" s="7"/>
      <c r="W1" s="7"/>
      <c r="X1" s="7"/>
      <c r="Y1" s="7"/>
      <c r="Z1" s="245"/>
      <c r="AA1" s="531"/>
      <c r="AB1" s="531"/>
      <c r="AC1" s="531"/>
      <c r="AD1" s="531"/>
      <c r="AE1" s="531"/>
      <c r="AF1" s="531"/>
      <c r="AG1" s="531"/>
      <c r="AH1" s="531"/>
      <c r="AI1" s="6"/>
      <c r="AJ1" s="7"/>
      <c r="AK1" s="7"/>
      <c r="AL1" s="7"/>
      <c r="AM1" s="7"/>
      <c r="AN1" s="7"/>
      <c r="AO1" s="7"/>
      <c r="AP1" s="245"/>
      <c r="AQ1" s="531"/>
      <c r="AR1" s="531"/>
      <c r="AS1" s="531"/>
      <c r="AT1" s="531"/>
      <c r="AU1" s="531"/>
      <c r="AV1" s="531"/>
      <c r="AW1" s="531"/>
      <c r="AX1" s="531"/>
      <c r="AY1" s="6"/>
      <c r="AZ1" s="7"/>
      <c r="BA1" s="7"/>
      <c r="BB1" s="7"/>
      <c r="BC1" s="7"/>
      <c r="BD1" s="7"/>
      <c r="BE1" s="7"/>
      <c r="BF1" s="245"/>
      <c r="BG1" s="531"/>
      <c r="BH1" s="531"/>
      <c r="BI1" s="531"/>
      <c r="BJ1" s="531"/>
      <c r="BK1" s="75"/>
      <c r="BL1" s="75"/>
      <c r="BM1" s="75"/>
      <c r="BN1" s="75"/>
      <c r="BO1" s="246"/>
      <c r="BP1" s="248"/>
      <c r="BQ1" s="248"/>
      <c r="BR1" s="248"/>
      <c r="BS1" s="248"/>
      <c r="BT1" s="248"/>
      <c r="BU1" s="557"/>
    </row>
    <row r="2" spans="1:73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  <c r="BQ2" s="558" t="s">
        <v>182</v>
      </c>
      <c r="BR2" s="558" t="s">
        <v>183</v>
      </c>
      <c r="BS2" s="558" t="s">
        <v>184</v>
      </c>
      <c r="BT2" s="558" t="s">
        <v>185</v>
      </c>
    </row>
    <row r="3" spans="1:73" ht="15.75" customHeight="1" x14ac:dyDescent="0.2">
      <c r="A3" s="20" t="s">
        <v>4</v>
      </c>
      <c r="B3" s="22" t="s">
        <v>5</v>
      </c>
      <c r="C3" s="538" t="s">
        <v>7</v>
      </c>
      <c r="D3" s="537" t="s">
        <v>23</v>
      </c>
      <c r="E3" s="537" t="s">
        <v>70</v>
      </c>
      <c r="F3" s="537" t="s">
        <v>71</v>
      </c>
      <c r="G3" s="537" t="s">
        <v>8</v>
      </c>
      <c r="H3" s="537" t="s">
        <v>29</v>
      </c>
      <c r="I3" s="537" t="s">
        <v>70</v>
      </c>
      <c r="J3" s="25" t="s">
        <v>71</v>
      </c>
      <c r="K3" s="537" t="s">
        <v>7</v>
      </c>
      <c r="L3" s="537" t="s">
        <v>23</v>
      </c>
      <c r="M3" s="537" t="s">
        <v>70</v>
      </c>
      <c r="N3" s="537" t="s">
        <v>71</v>
      </c>
      <c r="O3" s="537" t="s">
        <v>8</v>
      </c>
      <c r="P3" s="537" t="s">
        <v>29</v>
      </c>
      <c r="Q3" s="537" t="s">
        <v>70</v>
      </c>
      <c r="R3" s="537" t="s">
        <v>71</v>
      </c>
      <c r="S3" s="538" t="s">
        <v>7</v>
      </c>
      <c r="T3" s="537" t="s">
        <v>23</v>
      </c>
      <c r="U3" s="537" t="s">
        <v>70</v>
      </c>
      <c r="V3" s="537" t="s">
        <v>71</v>
      </c>
      <c r="W3" s="537" t="s">
        <v>8</v>
      </c>
      <c r="X3" s="537" t="s">
        <v>29</v>
      </c>
      <c r="Y3" s="537" t="s">
        <v>70</v>
      </c>
      <c r="Z3" s="25" t="s">
        <v>71</v>
      </c>
      <c r="AA3" s="537" t="s">
        <v>7</v>
      </c>
      <c r="AB3" s="537" t="s">
        <v>23</v>
      </c>
      <c r="AC3" s="537" t="s">
        <v>70</v>
      </c>
      <c r="AD3" s="537" t="s">
        <v>71</v>
      </c>
      <c r="AE3" s="537" t="s">
        <v>8</v>
      </c>
      <c r="AF3" s="537" t="s">
        <v>29</v>
      </c>
      <c r="AG3" s="537" t="s">
        <v>70</v>
      </c>
      <c r="AH3" s="537" t="s">
        <v>71</v>
      </c>
      <c r="AI3" s="538" t="s">
        <v>7</v>
      </c>
      <c r="AJ3" s="537" t="s">
        <v>23</v>
      </c>
      <c r="AK3" s="537" t="s">
        <v>70</v>
      </c>
      <c r="AL3" s="537" t="s">
        <v>71</v>
      </c>
      <c r="AM3" s="537" t="s">
        <v>8</v>
      </c>
      <c r="AN3" s="537" t="s">
        <v>29</v>
      </c>
      <c r="AO3" s="537" t="s">
        <v>70</v>
      </c>
      <c r="AP3" s="25" t="s">
        <v>71</v>
      </c>
      <c r="AQ3" s="537" t="s">
        <v>7</v>
      </c>
      <c r="AR3" s="537" t="s">
        <v>23</v>
      </c>
      <c r="AS3" s="537" t="s">
        <v>70</v>
      </c>
      <c r="AT3" s="537" t="s">
        <v>71</v>
      </c>
      <c r="AU3" s="537" t="s">
        <v>8</v>
      </c>
      <c r="AV3" s="537" t="s">
        <v>29</v>
      </c>
      <c r="AW3" s="537" t="s">
        <v>70</v>
      </c>
      <c r="AX3" s="537" t="s">
        <v>71</v>
      </c>
      <c r="AY3" s="538" t="s">
        <v>7</v>
      </c>
      <c r="AZ3" s="537" t="s">
        <v>23</v>
      </c>
      <c r="BA3" s="537" t="s">
        <v>70</v>
      </c>
      <c r="BB3" s="537" t="s">
        <v>71</v>
      </c>
      <c r="BC3" s="537" t="s">
        <v>8</v>
      </c>
      <c r="BD3" s="537" t="s">
        <v>29</v>
      </c>
      <c r="BE3" s="537" t="s">
        <v>70</v>
      </c>
      <c r="BF3" s="25" t="s">
        <v>71</v>
      </c>
      <c r="BG3" s="537" t="s">
        <v>7</v>
      </c>
      <c r="BH3" s="537" t="s">
        <v>23</v>
      </c>
      <c r="BI3" s="537" t="s">
        <v>70</v>
      </c>
      <c r="BJ3" s="537" t="s">
        <v>71</v>
      </c>
      <c r="BK3" s="537" t="s">
        <v>8</v>
      </c>
      <c r="BL3" s="537" t="s">
        <v>29</v>
      </c>
      <c r="BM3" s="537" t="s">
        <v>70</v>
      </c>
      <c r="BN3" s="537" t="s">
        <v>71</v>
      </c>
      <c r="BO3" s="538" t="s">
        <v>106</v>
      </c>
      <c r="BP3" s="25" t="s">
        <v>109</v>
      </c>
      <c r="BQ3" s="559" t="s">
        <v>109</v>
      </c>
      <c r="BR3" s="560" t="s">
        <v>109</v>
      </c>
      <c r="BS3" s="560" t="s">
        <v>109</v>
      </c>
      <c r="BT3" s="561" t="s">
        <v>109</v>
      </c>
    </row>
    <row r="4" spans="1:73" ht="15.75" customHeight="1" x14ac:dyDescent="0.2">
      <c r="A4" s="318" t="s">
        <v>151</v>
      </c>
      <c r="B4" s="318" t="s">
        <v>152</v>
      </c>
      <c r="C4" s="317">
        <v>96</v>
      </c>
      <c r="D4" s="318">
        <v>94</v>
      </c>
      <c r="E4" s="328"/>
      <c r="F4" s="328"/>
      <c r="G4" s="318">
        <v>91</v>
      </c>
      <c r="H4" s="318">
        <v>94</v>
      </c>
      <c r="I4" s="328"/>
      <c r="J4" s="330"/>
      <c r="K4" s="318">
        <v>96</v>
      </c>
      <c r="L4" s="318">
        <v>95</v>
      </c>
      <c r="M4" s="328"/>
      <c r="N4" s="328"/>
      <c r="O4" s="318">
        <v>91</v>
      </c>
      <c r="P4" s="318">
        <v>92</v>
      </c>
      <c r="Q4" s="328"/>
      <c r="R4" s="328"/>
      <c r="S4" s="317">
        <v>91</v>
      </c>
      <c r="T4" s="318">
        <v>95</v>
      </c>
      <c r="U4" s="328"/>
      <c r="V4" s="328"/>
      <c r="W4" s="318">
        <v>95</v>
      </c>
      <c r="X4" s="318">
        <v>90</v>
      </c>
      <c r="Y4" s="328"/>
      <c r="Z4" s="330"/>
      <c r="AA4" s="318">
        <v>93</v>
      </c>
      <c r="AB4" s="318">
        <v>90</v>
      </c>
      <c r="AC4" s="328"/>
      <c r="AD4" s="328"/>
      <c r="AE4" s="318">
        <v>96</v>
      </c>
      <c r="AF4" s="318">
        <v>91</v>
      </c>
      <c r="AG4" s="328"/>
      <c r="AH4" s="328"/>
      <c r="AI4" s="317">
        <v>102</v>
      </c>
      <c r="AJ4" s="318">
        <v>107</v>
      </c>
      <c r="AK4" s="328"/>
      <c r="AL4" s="328"/>
      <c r="AM4" s="318">
        <v>92</v>
      </c>
      <c r="AN4" s="318">
        <v>96</v>
      </c>
      <c r="AO4" s="328"/>
      <c r="AP4" s="330"/>
      <c r="AQ4" s="318">
        <v>111</v>
      </c>
      <c r="AR4" s="318">
        <v>110</v>
      </c>
      <c r="AS4" s="328"/>
      <c r="AT4" s="328"/>
      <c r="AU4" s="318">
        <v>111</v>
      </c>
      <c r="AV4" s="318">
        <v>115</v>
      </c>
      <c r="AW4" s="328"/>
      <c r="AX4" s="328"/>
      <c r="AY4" s="317">
        <v>109</v>
      </c>
      <c r="AZ4" s="318">
        <v>113</v>
      </c>
      <c r="BA4" s="328"/>
      <c r="BB4" s="328"/>
      <c r="BC4" s="318">
        <v>115</v>
      </c>
      <c r="BD4" s="318">
        <v>111</v>
      </c>
      <c r="BE4" s="328"/>
      <c r="BF4" s="330"/>
      <c r="BG4" s="318">
        <v>112</v>
      </c>
      <c r="BH4" s="318">
        <v>113</v>
      </c>
      <c r="BI4" s="328"/>
      <c r="BJ4" s="328"/>
      <c r="BK4" s="318">
        <v>111</v>
      </c>
      <c r="BL4" s="318">
        <v>110</v>
      </c>
      <c r="BM4" s="328"/>
      <c r="BN4" s="328"/>
      <c r="BO4" s="317">
        <v>117</v>
      </c>
      <c r="BP4" s="321">
        <v>109</v>
      </c>
      <c r="BQ4" s="321">
        <v>113</v>
      </c>
      <c r="BR4" s="321">
        <v>112</v>
      </c>
      <c r="BS4" s="321">
        <v>113</v>
      </c>
      <c r="BT4" s="321">
        <v>107</v>
      </c>
    </row>
    <row r="5" spans="1:73" ht="15.75" customHeight="1" x14ac:dyDescent="0.2">
      <c r="A5" s="318" t="s">
        <v>153</v>
      </c>
      <c r="B5" s="318" t="s">
        <v>152</v>
      </c>
      <c r="C5" s="317">
        <v>100</v>
      </c>
      <c r="D5" s="318">
        <v>101</v>
      </c>
      <c r="E5" s="328"/>
      <c r="F5" s="328"/>
      <c r="G5" s="318">
        <v>101</v>
      </c>
      <c r="H5" s="318">
        <v>105</v>
      </c>
      <c r="I5" s="328"/>
      <c r="J5" s="330"/>
      <c r="K5" s="318">
        <v>99</v>
      </c>
      <c r="L5" s="318">
        <v>104</v>
      </c>
      <c r="M5" s="328"/>
      <c r="N5" s="328"/>
      <c r="O5" s="318">
        <v>101</v>
      </c>
      <c r="P5" s="318">
        <v>98</v>
      </c>
      <c r="Q5" s="328"/>
      <c r="R5" s="328"/>
      <c r="S5" s="317">
        <v>99</v>
      </c>
      <c r="T5" s="318">
        <v>101</v>
      </c>
      <c r="U5" s="328"/>
      <c r="V5" s="328"/>
      <c r="W5" s="318">
        <v>103</v>
      </c>
      <c r="X5" s="318">
        <v>99</v>
      </c>
      <c r="Y5" s="328"/>
      <c r="Z5" s="330"/>
      <c r="AA5" s="318">
        <v>99</v>
      </c>
      <c r="AB5" s="318">
        <v>98</v>
      </c>
      <c r="AC5" s="328"/>
      <c r="AD5" s="328"/>
      <c r="AE5" s="318">
        <v>100</v>
      </c>
      <c r="AF5" s="318">
        <v>99</v>
      </c>
      <c r="AG5" s="328"/>
      <c r="AH5" s="328"/>
      <c r="AI5" s="317">
        <v>89</v>
      </c>
      <c r="AJ5" s="318">
        <v>86</v>
      </c>
      <c r="AK5" s="328"/>
      <c r="AL5" s="328"/>
      <c r="AM5" s="318">
        <v>93</v>
      </c>
      <c r="AN5" s="318">
        <v>91</v>
      </c>
      <c r="AO5" s="328"/>
      <c r="AP5" s="330"/>
      <c r="AQ5" s="318">
        <v>89</v>
      </c>
      <c r="AR5" s="318">
        <v>90</v>
      </c>
      <c r="AS5" s="328"/>
      <c r="AT5" s="328"/>
      <c r="AU5" s="318">
        <v>88</v>
      </c>
      <c r="AV5" s="318">
        <v>91</v>
      </c>
      <c r="AW5" s="328"/>
      <c r="AX5" s="328"/>
      <c r="AY5" s="317">
        <v>86</v>
      </c>
      <c r="AZ5" s="318">
        <v>93</v>
      </c>
      <c r="BA5" s="328"/>
      <c r="BB5" s="328"/>
      <c r="BC5" s="318">
        <v>85</v>
      </c>
      <c r="BD5" s="318">
        <v>92</v>
      </c>
      <c r="BE5" s="328"/>
      <c r="BF5" s="330"/>
      <c r="BG5" s="318">
        <v>90</v>
      </c>
      <c r="BH5" s="318">
        <v>85</v>
      </c>
      <c r="BI5" s="328"/>
      <c r="BJ5" s="328"/>
      <c r="BK5" s="318">
        <v>85</v>
      </c>
      <c r="BL5" s="318">
        <v>89</v>
      </c>
      <c r="BM5" s="328"/>
      <c r="BN5" s="328"/>
      <c r="BO5" s="317">
        <v>92</v>
      </c>
      <c r="BP5" s="321">
        <v>91</v>
      </c>
      <c r="BQ5" s="321">
        <v>92</v>
      </c>
      <c r="BR5" s="321">
        <v>89</v>
      </c>
      <c r="BS5" s="321">
        <v>87</v>
      </c>
      <c r="BT5" s="321">
        <v>90</v>
      </c>
    </row>
    <row r="6" spans="1:73" ht="15.75" customHeight="1" x14ac:dyDescent="0.2">
      <c r="A6" s="547" t="s">
        <v>154</v>
      </c>
      <c r="B6" s="548" t="s">
        <v>152</v>
      </c>
      <c r="C6" s="547">
        <v>98</v>
      </c>
      <c r="D6" s="548">
        <v>99</v>
      </c>
      <c r="E6" s="549"/>
      <c r="F6" s="549"/>
      <c r="G6" s="548">
        <v>99</v>
      </c>
      <c r="H6" s="548">
        <v>102</v>
      </c>
      <c r="I6" s="549"/>
      <c r="J6" s="550"/>
      <c r="K6" s="548">
        <v>96</v>
      </c>
      <c r="L6" s="548">
        <v>100</v>
      </c>
      <c r="M6" s="549"/>
      <c r="N6" s="549"/>
      <c r="O6" s="548">
        <v>102</v>
      </c>
      <c r="P6" s="548">
        <v>99</v>
      </c>
      <c r="Q6" s="549"/>
      <c r="R6" s="549"/>
      <c r="S6" s="547">
        <v>101</v>
      </c>
      <c r="T6" s="548">
        <v>97</v>
      </c>
      <c r="U6" s="549"/>
      <c r="V6" s="549"/>
      <c r="W6" s="548">
        <v>99</v>
      </c>
      <c r="X6" s="548">
        <v>101</v>
      </c>
      <c r="Y6" s="549"/>
      <c r="Z6" s="550"/>
      <c r="AA6" s="548">
        <v>98</v>
      </c>
      <c r="AB6" s="548">
        <v>99</v>
      </c>
      <c r="AC6" s="549"/>
      <c r="AD6" s="549"/>
      <c r="AE6" s="548">
        <v>96</v>
      </c>
      <c r="AF6" s="548">
        <v>100</v>
      </c>
      <c r="AG6" s="549"/>
      <c r="AH6" s="549"/>
      <c r="AI6" s="547">
        <v>89</v>
      </c>
      <c r="AJ6" s="548">
        <v>88</v>
      </c>
      <c r="AK6" s="549"/>
      <c r="AL6" s="549"/>
      <c r="AM6" s="548">
        <v>90</v>
      </c>
      <c r="AN6" s="548">
        <v>90</v>
      </c>
      <c r="AO6" s="549"/>
      <c r="AP6" s="550"/>
      <c r="AQ6" s="548">
        <v>97</v>
      </c>
      <c r="AR6" s="548">
        <v>97</v>
      </c>
      <c r="AS6" s="549"/>
      <c r="AT6" s="549"/>
      <c r="AU6" s="548">
        <v>96</v>
      </c>
      <c r="AV6" s="548">
        <v>95</v>
      </c>
      <c r="AW6" s="549"/>
      <c r="AX6" s="549"/>
      <c r="AY6" s="547">
        <v>94</v>
      </c>
      <c r="AZ6" s="548">
        <v>95</v>
      </c>
      <c r="BA6" s="549"/>
      <c r="BB6" s="549"/>
      <c r="BC6" s="548">
        <v>94</v>
      </c>
      <c r="BD6" s="548">
        <v>97</v>
      </c>
      <c r="BE6" s="549"/>
      <c r="BF6" s="550"/>
      <c r="BG6" s="548">
        <v>97</v>
      </c>
      <c r="BH6" s="548">
        <v>97</v>
      </c>
      <c r="BI6" s="549"/>
      <c r="BJ6" s="549"/>
      <c r="BK6" s="548">
        <v>96</v>
      </c>
      <c r="BL6" s="548">
        <v>98</v>
      </c>
      <c r="BM6" s="549"/>
      <c r="BN6" s="549"/>
      <c r="BO6" s="547">
        <v>96</v>
      </c>
      <c r="BP6" s="551">
        <v>103</v>
      </c>
      <c r="BQ6" s="551">
        <v>101</v>
      </c>
      <c r="BR6" s="551">
        <v>96</v>
      </c>
      <c r="BS6" s="551">
        <v>96</v>
      </c>
      <c r="BT6" s="551">
        <v>89</v>
      </c>
    </row>
    <row r="7" spans="1:73" ht="15.75" customHeight="1" x14ac:dyDescent="0.2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1.2699999999999999E-2</v>
      </c>
      <c r="H7" s="296">
        <v>7.7000000000000002E-3</v>
      </c>
      <c r="I7" s="49">
        <f>IFERROR(AVERAGE(G7:H7)," ")</f>
        <v>1.0200000000000001E-2</v>
      </c>
      <c r="J7" s="546">
        <f>IFERROR(_xlfn.STDEV.P(G7:H7), " ")</f>
        <v>2.4999999999999996E-3</v>
      </c>
      <c r="K7" s="296">
        <v>2.64E-2</v>
      </c>
      <c r="L7" s="296">
        <v>2.7099999999999999E-2</v>
      </c>
      <c r="M7" s="49">
        <f>IFERROR(AVERAGE(K7:L7)," ")</f>
        <v>2.6749999999999999E-2</v>
      </c>
      <c r="N7" s="49">
        <f>IFERROR(_xlfn.STDEV.P(K7:L7), " ")</f>
        <v>3.4999999999999962E-4</v>
      </c>
      <c r="O7" s="296">
        <v>3.44E-2</v>
      </c>
      <c r="P7" s="296">
        <v>3.5299999999999998E-2</v>
      </c>
      <c r="Q7" s="49">
        <f>IFERROR(AVERAGE(O7:P7)," ")</f>
        <v>3.4849999999999999E-2</v>
      </c>
      <c r="R7" s="49">
        <f>IFERROR(_xlfn.STDEV.P(O7:P7), " ")</f>
        <v>4.4999999999999901E-4</v>
      </c>
      <c r="S7" s="39">
        <v>1.6199999999999999E-2</v>
      </c>
      <c r="T7" s="296">
        <v>1.4500000000000001E-2</v>
      </c>
      <c r="U7" s="49">
        <f>IFERROR(AVERAGE(S7:T7)," ")</f>
        <v>1.5349999999999999E-2</v>
      </c>
      <c r="V7" s="49">
        <f>IFERROR(_xlfn.STDEV.P(S7:T7), " ")</f>
        <v>8.4999999999999919E-4</v>
      </c>
      <c r="W7" s="296">
        <v>3.6600000000000001E-2</v>
      </c>
      <c r="X7" s="296">
        <v>3.85E-2</v>
      </c>
      <c r="Y7" s="49">
        <f>IFERROR(AVERAGE(W7:X7)," ")</f>
        <v>3.755E-2</v>
      </c>
      <c r="Z7" s="546">
        <f>IFERROR(_xlfn.STDEV.P(W7:X7), " ")</f>
        <v>9.4999999999999946E-4</v>
      </c>
      <c r="AA7" s="296">
        <v>3.04E-2</v>
      </c>
      <c r="AB7" s="296">
        <v>3.4099999999999998E-2</v>
      </c>
      <c r="AC7" s="49">
        <f>IFERROR(AVERAGE(AA7:AB7)," ")</f>
        <v>3.2250000000000001E-2</v>
      </c>
      <c r="AD7" s="49">
        <f>IFERROR(_xlfn.STDEV.P(AA7:AB7), " ")</f>
        <v>1.8499999999999992E-3</v>
      </c>
      <c r="AE7" s="296">
        <v>0.1149</v>
      </c>
      <c r="AF7" s="296">
        <v>0.1008</v>
      </c>
      <c r="AG7" s="49">
        <f>IFERROR(AVERAGE(AE7:AF7)," ")</f>
        <v>0.10785</v>
      </c>
      <c r="AH7" s="49">
        <f>IFERROR(_xlfn.STDEV.P(AE7:AF7), " ")</f>
        <v>7.0500000000000007E-3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1.32E-2</v>
      </c>
      <c r="AN7" s="296">
        <v>1.1299999999999999E-2</v>
      </c>
      <c r="AO7" s="49">
        <f>IFERROR(AVERAGE(AM7:AN7)," ")</f>
        <v>1.225E-2</v>
      </c>
      <c r="AP7" s="546">
        <f>IFERROR(_xlfn.STDEV.P(AM7:AN7), " ")</f>
        <v>9.5000000000000032E-4</v>
      </c>
      <c r="AQ7" s="296">
        <v>2.29E-2</v>
      </c>
      <c r="AR7" s="296">
        <v>2.2100000000000002E-2</v>
      </c>
      <c r="AS7" s="49">
        <f>IFERROR(AVERAGE(AQ7:AR7)," ")</f>
        <v>2.2499999999999999E-2</v>
      </c>
      <c r="AT7" s="49">
        <f>IFERROR(_xlfn.STDEV.P(AQ7:AR7), " ")</f>
        <v>3.9999999999999937E-4</v>
      </c>
      <c r="AU7" s="296">
        <v>6.0199999999999997E-2</v>
      </c>
      <c r="AV7" s="296">
        <v>6.3299999999999995E-2</v>
      </c>
      <c r="AW7" s="49">
        <f>IFERROR(AVERAGE(AU7:AV7)," ")</f>
        <v>6.1749999999999999E-2</v>
      </c>
      <c r="AX7" s="49">
        <f>IFERROR(_xlfn.STDEV.P(AU7:AV7), " ")</f>
        <v>1.5499999999999993E-3</v>
      </c>
      <c r="AY7" s="39">
        <v>5.4000000000000003E-3</v>
      </c>
      <c r="AZ7" s="296">
        <v>5.3E-3</v>
      </c>
      <c r="BA7" s="49">
        <f>IFERROR(AVERAGE(AY7:AZ7)," ")</f>
        <v>5.3500000000000006E-3</v>
      </c>
      <c r="BB7" s="49">
        <f>IFERROR(_xlfn.STDEV.P(AY7:AZ7), " ")</f>
        <v>5.0000000000000131E-5</v>
      </c>
      <c r="BC7" s="296">
        <v>1.1299999999999999E-2</v>
      </c>
      <c r="BD7" s="296">
        <v>9.7000000000000003E-3</v>
      </c>
      <c r="BE7" s="49">
        <f>IFERROR(AVERAGE(BC7:BD7)," ")</f>
        <v>1.0499999999999999E-2</v>
      </c>
      <c r="BF7" s="546">
        <f>IFERROR(_xlfn.STDEV.P(BC7:BD7), " ")</f>
        <v>7.999999999999995E-4</v>
      </c>
      <c r="BG7" s="296" t="s">
        <v>12</v>
      </c>
      <c r="BH7" s="296" t="s">
        <v>12</v>
      </c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296">
        <v>2.9600000000000001E-2</v>
      </c>
      <c r="BL7" s="296">
        <v>3.2399999999999998E-2</v>
      </c>
      <c r="BM7" s="49">
        <f>IFERROR(AVERAGE(BK7:BL7)," ")</f>
        <v>3.1E-2</v>
      </c>
      <c r="BN7" s="49">
        <f>IFERROR(_xlfn.STDEV.P(BK7:BL7), " ")</f>
        <v>1.3999999999999985E-3</v>
      </c>
      <c r="BO7" s="39" t="s">
        <v>12</v>
      </c>
      <c r="BP7" s="41" t="s">
        <v>12</v>
      </c>
      <c r="BQ7" s="562">
        <v>6.2600000000000003E-2</v>
      </c>
      <c r="BR7" s="562">
        <v>1.52E-2</v>
      </c>
      <c r="BS7" s="562">
        <v>1.5699999999999999E-2</v>
      </c>
      <c r="BT7" s="562">
        <v>57.340699999999998</v>
      </c>
    </row>
    <row r="8" spans="1:73" ht="15.75" customHeight="1" x14ac:dyDescent="0.2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39" si="0">IFERROR(AVERAGE(C8:D8)," ")</f>
        <v xml:space="preserve"> </v>
      </c>
      <c r="F8" s="49" t="str">
        <f t="shared" ref="F8:F39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39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39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39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39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39" si="6">IFERROR(_xlfn.STDEV.P(W8:X8), " ")</f>
        <v xml:space="preserve"> </v>
      </c>
      <c r="AA8" s="296" t="s">
        <v>12</v>
      </c>
      <c r="AB8" s="296" t="s">
        <v>12</v>
      </c>
      <c r="AC8" s="49" t="str">
        <f>IFERROR(AVERAGE(AA8:AB8)," ")</f>
        <v xml:space="preserve"> </v>
      </c>
      <c r="AD8" s="49" t="str">
        <f t="shared" ref="AD8:AD40" si="7">IFERROR(_xlfn.STDEV.P(AA8:AB8), " ")</f>
        <v xml:space="preserve"> </v>
      </c>
      <c r="AE8" s="296" t="s">
        <v>12</v>
      </c>
      <c r="AF8" s="296" t="s">
        <v>12</v>
      </c>
      <c r="AG8" s="49" t="str">
        <f>IFERROR(AVERAGE(AE8:AF8)," ")</f>
        <v xml:space="preserve"> </v>
      </c>
      <c r="AH8" s="49" t="str">
        <f t="shared" ref="AH8:AH40" si="8">IFERROR(_xlfn.STDEV.P(AE8:AF8), " ")</f>
        <v xml:space="preserve"> </v>
      </c>
      <c r="AI8" s="39">
        <v>3.04E-2</v>
      </c>
      <c r="AJ8" s="296">
        <v>3.2899999999999999E-2</v>
      </c>
      <c r="AK8" s="49">
        <f>IFERROR(AVERAGE(AI8:AJ8)," ")</f>
        <v>3.1649999999999998E-2</v>
      </c>
      <c r="AL8" s="49">
        <f t="shared" ref="AL8:AL39" si="9">IFERROR(_xlfn.STDEV.P(AI8:AJ8), " ")</f>
        <v>1.2499999999999994E-3</v>
      </c>
      <c r="AM8" s="296">
        <v>3.78E-2</v>
      </c>
      <c r="AN8" s="296">
        <v>2.86E-2</v>
      </c>
      <c r="AO8" s="49">
        <f>IFERROR(AVERAGE(AM8:AN8)," ")</f>
        <v>3.32E-2</v>
      </c>
      <c r="AP8" s="546">
        <f t="shared" ref="AP8:AP40" si="10">IFERROR(_xlfn.STDEV.P(AM8:AN8), " ")</f>
        <v>4.5999999999999999E-3</v>
      </c>
      <c r="AQ8" s="296" t="s">
        <v>12</v>
      </c>
      <c r="AR8" s="296" t="s">
        <v>12</v>
      </c>
      <c r="AS8" s="49" t="str">
        <f>IFERROR(AVERAGE(AQ8:AR8)," ")</f>
        <v xml:space="preserve"> </v>
      </c>
      <c r="AT8" s="49" t="str">
        <f t="shared" ref="AT8:AT39" si="11">IFERROR(_xlfn.STDEV.P(AQ8:AR8), " ")</f>
        <v xml:space="preserve"> </v>
      </c>
      <c r="AU8" s="296">
        <v>1.2E-2</v>
      </c>
      <c r="AV8" s="296">
        <v>1.18E-2</v>
      </c>
      <c r="AW8" s="49">
        <f>IFERROR(AVERAGE(AU8:AV8)," ")</f>
        <v>1.1900000000000001E-2</v>
      </c>
      <c r="AX8" s="49">
        <f t="shared" ref="AX8:AX40" si="12">IFERROR(_xlfn.STDEV.P(AU8:AV8), " ")</f>
        <v>1.0000000000000026E-4</v>
      </c>
      <c r="AY8" s="39">
        <v>1.78E-2</v>
      </c>
      <c r="AZ8" s="296">
        <v>1.52E-2</v>
      </c>
      <c r="BA8" s="49">
        <f>IFERROR(AVERAGE(AY8:AZ8)," ")</f>
        <v>1.6500000000000001E-2</v>
      </c>
      <c r="BB8" s="49">
        <f t="shared" ref="BB8:BB39" si="13">IFERROR(_xlfn.STDEV.P(AY8:AZ8), " ")</f>
        <v>1.2999999999999999E-3</v>
      </c>
      <c r="BC8" s="296">
        <v>1.2800000000000001E-2</v>
      </c>
      <c r="BD8" s="296">
        <v>9.1000000000000004E-3</v>
      </c>
      <c r="BE8" s="49">
        <f>IFERROR(AVERAGE(BC8:BD8)," ")</f>
        <v>1.0950000000000001E-2</v>
      </c>
      <c r="BF8" s="546">
        <f t="shared" ref="BF8:BF39" si="14">IFERROR(_xlfn.STDEV.P(BC8:BD8), " ")</f>
        <v>1.8500000000000001E-3</v>
      </c>
      <c r="BG8" s="296">
        <v>1.14E-2</v>
      </c>
      <c r="BH8" s="296">
        <v>1.47E-2</v>
      </c>
      <c r="BI8" s="49">
        <f>IFERROR(AVERAGE(BG8:BH8)," ")</f>
        <v>1.3049999999999999E-2</v>
      </c>
      <c r="BJ8" s="49">
        <f t="shared" ref="BJ8:BJ39" si="15">IFERROR(_xlfn.STDEV.P(BG8:BH8), " ")</f>
        <v>1.6499999999999996E-3</v>
      </c>
      <c r="BK8" s="296">
        <v>8.2000000000000007E-3</v>
      </c>
      <c r="BL8" s="296">
        <v>1.35E-2</v>
      </c>
      <c r="BM8" s="49">
        <f>IFERROR(AVERAGE(BK8:BL8)," ")</f>
        <v>1.085E-2</v>
      </c>
      <c r="BN8" s="49">
        <f t="shared" ref="BN8:BN39" si="16">IFERROR(_xlfn.STDEV.P(BK8:BL8), " ")</f>
        <v>2.6499999999999996E-3</v>
      </c>
      <c r="BO8" s="39" t="s">
        <v>12</v>
      </c>
      <c r="BP8" s="41" t="s">
        <v>12</v>
      </c>
      <c r="BQ8" s="563" t="s">
        <v>12</v>
      </c>
      <c r="BR8" s="563">
        <v>9.2999999999999992E-3</v>
      </c>
      <c r="BS8" s="563">
        <v>9.7000000000000003E-3</v>
      </c>
      <c r="BT8" s="563">
        <v>6.1100000000000002E-2</v>
      </c>
    </row>
    <row r="9" spans="1:73" ht="15.75" customHeight="1" x14ac:dyDescent="0.2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39" si="17">IFERROR(AVERAGE(G9:H9)," ")</f>
        <v xml:space="preserve"> </v>
      </c>
      <c r="J9" s="546" t="str">
        <f t="shared" si="2"/>
        <v xml:space="preserve"> </v>
      </c>
      <c r="K9" s="296">
        <v>8.6300000000000002E-2</v>
      </c>
      <c r="L9" s="296">
        <v>4.2000000000000003E-2</v>
      </c>
      <c r="M9" s="49">
        <f t="shared" ref="M9:M39" si="18">IFERROR(AVERAGE(K9:L9)," ")</f>
        <v>6.4149999999999999E-2</v>
      </c>
      <c r="N9" s="49">
        <f t="shared" si="3"/>
        <v>2.2150000000000003E-2</v>
      </c>
      <c r="O9" s="296" t="s">
        <v>12</v>
      </c>
      <c r="P9" s="296" t="s">
        <v>12</v>
      </c>
      <c r="Q9" s="49" t="str">
        <f t="shared" ref="Q9:Q39" si="19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39" si="20">IFERROR(AVERAGE(S9:T9)," ")</f>
        <v xml:space="preserve"> </v>
      </c>
      <c r="V9" s="49" t="str">
        <f t="shared" si="5"/>
        <v xml:space="preserve"> </v>
      </c>
      <c r="W9" s="296">
        <v>2.2100000000000002E-2</v>
      </c>
      <c r="X9" s="296" t="s">
        <v>12</v>
      </c>
      <c r="Y9" s="49">
        <f t="shared" ref="Y9:Y39" si="21">IFERROR(AVERAGE(W9:X9)," ")</f>
        <v>2.2100000000000002E-2</v>
      </c>
      <c r="Z9" s="546">
        <f t="shared" si="6"/>
        <v>0</v>
      </c>
      <c r="AA9" s="296" t="s">
        <v>12</v>
      </c>
      <c r="AB9" s="296" t="s">
        <v>12</v>
      </c>
      <c r="AC9" s="49" t="str">
        <f t="shared" ref="AC9:AC39" si="22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>
        <v>1.95E-2</v>
      </c>
      <c r="AJ9" s="296" t="s">
        <v>12</v>
      </c>
      <c r="AK9" s="49">
        <f t="shared" ref="AK9:AK39" si="24">IFERROR(AVERAGE(AI9:AJ9)," ")</f>
        <v>1.95E-2</v>
      </c>
      <c r="AL9" s="49">
        <f t="shared" si="9"/>
        <v>0</v>
      </c>
      <c r="AM9" s="296">
        <v>0.1071</v>
      </c>
      <c r="AN9" s="296">
        <v>6.0699999999999997E-2</v>
      </c>
      <c r="AO9" s="49">
        <f t="shared" ref="AO9:AO40" si="25">IFERROR(AVERAGE(AM9:AN9)," ")</f>
        <v>8.3900000000000002E-2</v>
      </c>
      <c r="AP9" s="546">
        <f t="shared" si="10"/>
        <v>2.3199999999999974E-2</v>
      </c>
      <c r="AQ9" s="296" t="s">
        <v>12</v>
      </c>
      <c r="AR9" s="296" t="s">
        <v>12</v>
      </c>
      <c r="AS9" s="49" t="str">
        <f t="shared" ref="AS9:AS39" si="26">IFERROR(AVERAGE(AQ9:AR9)," ")</f>
        <v xml:space="preserve"> </v>
      </c>
      <c r="AT9" s="49" t="str">
        <f t="shared" si="11"/>
        <v xml:space="preserve"> </v>
      </c>
      <c r="AU9" s="296" t="s">
        <v>12</v>
      </c>
      <c r="AV9" s="296" t="s">
        <v>12</v>
      </c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>
        <v>5.1499999999999997E-2</v>
      </c>
      <c r="AZ9" s="296">
        <v>2.3599999999999999E-2</v>
      </c>
      <c r="BA9" s="49">
        <f t="shared" ref="BA9:BA39" si="28">IFERROR(AVERAGE(AY9:AZ9)," ")</f>
        <v>3.755E-2</v>
      </c>
      <c r="BB9" s="49">
        <f t="shared" si="13"/>
        <v>1.3949999999999994E-2</v>
      </c>
      <c r="BC9" s="296" t="s">
        <v>12</v>
      </c>
      <c r="BD9" s="296" t="s">
        <v>12</v>
      </c>
      <c r="BE9" s="49" t="str">
        <f t="shared" ref="BE9:BE40" si="29">IFERROR(AVERAGE(BC9:BD9)," ")</f>
        <v xml:space="preserve"> </v>
      </c>
      <c r="BF9" s="546" t="str">
        <f t="shared" si="14"/>
        <v xml:space="preserve"> </v>
      </c>
      <c r="BG9" s="296">
        <v>1.7999999999999999E-2</v>
      </c>
      <c r="BH9" s="296">
        <v>1.7999999999999999E-2</v>
      </c>
      <c r="BI9" s="49">
        <f t="shared" ref="BI9:BI39" si="30">IFERROR(AVERAGE(BG9:BH9)," ")</f>
        <v>1.7999999999999999E-2</v>
      </c>
      <c r="BJ9" s="49">
        <f t="shared" si="15"/>
        <v>0</v>
      </c>
      <c r="BK9" s="296">
        <v>3.5499999999999997E-2</v>
      </c>
      <c r="BL9" s="296">
        <v>2.3E-2</v>
      </c>
      <c r="BM9" s="49">
        <f t="shared" ref="BM9:BM39" si="31">IFERROR(AVERAGE(BK9:BL9)," ")</f>
        <v>2.9249999999999998E-2</v>
      </c>
      <c r="BN9" s="49">
        <f t="shared" si="16"/>
        <v>6.2500000000000029E-3</v>
      </c>
      <c r="BO9" s="39" t="s">
        <v>12</v>
      </c>
      <c r="BP9" s="41" t="s">
        <v>12</v>
      </c>
      <c r="BQ9" s="563" t="s">
        <v>12</v>
      </c>
      <c r="BR9" s="563" t="s">
        <v>12</v>
      </c>
      <c r="BS9" s="563">
        <v>6.2E-2</v>
      </c>
      <c r="BT9" s="563">
        <v>8.8900000000000007E-2</v>
      </c>
    </row>
    <row r="10" spans="1:73" ht="15.75" customHeight="1" x14ac:dyDescent="0.2">
      <c r="A10" s="296" t="s">
        <v>113</v>
      </c>
      <c r="B10" s="29">
        <v>2.9999999999999997E-4</v>
      </c>
      <c r="C10" s="39">
        <v>2.9600000000000001E-2</v>
      </c>
      <c r="D10" s="296">
        <v>2.9000000000000001E-2</v>
      </c>
      <c r="E10" s="49">
        <f t="shared" si="0"/>
        <v>2.93E-2</v>
      </c>
      <c r="F10" s="49">
        <f t="shared" si="1"/>
        <v>2.9999999999999992E-4</v>
      </c>
      <c r="G10" s="296">
        <v>2.9600000000000001E-2</v>
      </c>
      <c r="H10" s="296">
        <v>2.8500000000000001E-2</v>
      </c>
      <c r="I10" s="49">
        <f t="shared" si="17"/>
        <v>2.9049999999999999E-2</v>
      </c>
      <c r="J10" s="546">
        <f t="shared" si="2"/>
        <v>5.5000000000000014E-4</v>
      </c>
      <c r="K10" s="296">
        <v>3.2500000000000001E-2</v>
      </c>
      <c r="L10" s="296">
        <v>3.2199999999999999E-2</v>
      </c>
      <c r="M10" s="49">
        <f t="shared" si="18"/>
        <v>3.2350000000000004E-2</v>
      </c>
      <c r="N10" s="49">
        <f t="shared" si="3"/>
        <v>1.5000000000000083E-4</v>
      </c>
      <c r="O10" s="296">
        <v>3.0700000000000002E-2</v>
      </c>
      <c r="P10" s="296">
        <v>3.1699999999999999E-2</v>
      </c>
      <c r="Q10" s="49">
        <f t="shared" si="19"/>
        <v>3.1199999999999999E-2</v>
      </c>
      <c r="R10" s="49">
        <f t="shared" si="4"/>
        <v>4.9999999999999871E-4</v>
      </c>
      <c r="S10" s="39">
        <v>0.03</v>
      </c>
      <c r="T10" s="296">
        <v>3.15E-2</v>
      </c>
      <c r="U10" s="49">
        <f t="shared" si="20"/>
        <v>3.075E-2</v>
      </c>
      <c r="V10" s="49">
        <f t="shared" si="5"/>
        <v>7.5000000000000067E-4</v>
      </c>
      <c r="W10" s="296">
        <v>3.15E-2</v>
      </c>
      <c r="X10" s="296">
        <v>3.1399999999999997E-2</v>
      </c>
      <c r="Y10" s="49">
        <f t="shared" si="21"/>
        <v>3.1449999999999999E-2</v>
      </c>
      <c r="Z10" s="546">
        <f t="shared" si="6"/>
        <v>5.0000000000001432E-5</v>
      </c>
      <c r="AA10" s="296">
        <v>2.9000000000000001E-2</v>
      </c>
      <c r="AB10" s="296">
        <v>2.9000000000000001E-2</v>
      </c>
      <c r="AC10" s="49">
        <f t="shared" si="22"/>
        <v>2.9000000000000001E-2</v>
      </c>
      <c r="AD10" s="49">
        <f t="shared" si="7"/>
        <v>0</v>
      </c>
      <c r="AE10" s="296">
        <v>3.09E-2</v>
      </c>
      <c r="AF10" s="296">
        <v>2.8799999999999999E-2</v>
      </c>
      <c r="AG10" s="49">
        <f t="shared" si="23"/>
        <v>2.9850000000000002E-2</v>
      </c>
      <c r="AH10" s="49">
        <f t="shared" si="8"/>
        <v>1.0500000000000006E-3</v>
      </c>
      <c r="AI10" s="39">
        <v>2.7000000000000001E-3</v>
      </c>
      <c r="AJ10" s="296">
        <v>2.5999999999999999E-3</v>
      </c>
      <c r="AK10" s="49">
        <f t="shared" si="24"/>
        <v>2.65E-3</v>
      </c>
      <c r="AL10" s="49">
        <f t="shared" si="9"/>
        <v>5.0000000000000131E-5</v>
      </c>
      <c r="AM10" s="296">
        <v>3.5999999999999999E-3</v>
      </c>
      <c r="AN10" s="296">
        <v>3.3999999999999998E-3</v>
      </c>
      <c r="AO10" s="49">
        <f t="shared" si="25"/>
        <v>3.4999999999999996E-3</v>
      </c>
      <c r="AP10" s="546">
        <f t="shared" si="10"/>
        <v>1.0000000000000005E-4</v>
      </c>
      <c r="AQ10" s="296">
        <v>2.8799999999999999E-2</v>
      </c>
      <c r="AR10" s="296">
        <v>2.9000000000000001E-2</v>
      </c>
      <c r="AS10" s="49">
        <f t="shared" si="26"/>
        <v>2.8900000000000002E-2</v>
      </c>
      <c r="AT10" s="49">
        <f t="shared" si="11"/>
        <v>1.0000000000000113E-4</v>
      </c>
      <c r="AU10" s="296">
        <v>2.93E-2</v>
      </c>
      <c r="AV10" s="296">
        <v>2.98E-2</v>
      </c>
      <c r="AW10" s="49">
        <f t="shared" si="27"/>
        <v>2.955E-2</v>
      </c>
      <c r="AX10" s="49">
        <f t="shared" si="12"/>
        <v>2.5000000000000022E-4</v>
      </c>
      <c r="AY10" s="39">
        <v>3.5499999999999997E-2</v>
      </c>
      <c r="AZ10" s="296">
        <v>3.49E-2</v>
      </c>
      <c r="BA10" s="49">
        <f t="shared" si="28"/>
        <v>3.5199999999999995E-2</v>
      </c>
      <c r="BB10" s="49">
        <f t="shared" si="13"/>
        <v>2.9999999999999818E-4</v>
      </c>
      <c r="BC10" s="296">
        <v>3.5499999999999997E-2</v>
      </c>
      <c r="BD10" s="296">
        <v>3.4799999999999998E-2</v>
      </c>
      <c r="BE10" s="49">
        <f t="shared" si="29"/>
        <v>3.5150000000000001E-2</v>
      </c>
      <c r="BF10" s="546">
        <f t="shared" si="14"/>
        <v>3.4999999999999962E-4</v>
      </c>
      <c r="BG10" s="296">
        <v>4.1000000000000002E-2</v>
      </c>
      <c r="BH10" s="296">
        <v>4.1599999999999998E-2</v>
      </c>
      <c r="BI10" s="49">
        <f t="shared" si="30"/>
        <v>4.1300000000000003E-2</v>
      </c>
      <c r="BJ10" s="49">
        <f t="shared" si="15"/>
        <v>2.9999999999999818E-4</v>
      </c>
      <c r="BK10" s="296">
        <v>4.2099999999999999E-2</v>
      </c>
      <c r="BL10" s="296">
        <v>4.1500000000000002E-2</v>
      </c>
      <c r="BM10" s="49">
        <f t="shared" si="31"/>
        <v>4.1800000000000004E-2</v>
      </c>
      <c r="BN10" s="49">
        <f t="shared" si="16"/>
        <v>2.9999999999999818E-4</v>
      </c>
      <c r="BO10" s="39" t="s">
        <v>12</v>
      </c>
      <c r="BP10" s="41" t="s">
        <v>12</v>
      </c>
      <c r="BQ10" s="563">
        <v>3.5799999999999998E-2</v>
      </c>
      <c r="BR10" s="563">
        <v>2.58E-2</v>
      </c>
      <c r="BS10" s="563">
        <v>2.4899999999999999E-2</v>
      </c>
      <c r="BT10" s="563">
        <v>8.9999999999999998E-4</v>
      </c>
    </row>
    <row r="11" spans="1:73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563" t="s">
        <v>12</v>
      </c>
      <c r="BR11" s="563" t="s">
        <v>12</v>
      </c>
      <c r="BS11" s="563" t="s">
        <v>12</v>
      </c>
      <c r="BT11" s="563">
        <v>1.03E-2</v>
      </c>
    </row>
    <row r="12" spans="1:73" ht="15.75" customHeight="1" x14ac:dyDescent="0.2">
      <c r="A12" s="296" t="s">
        <v>115</v>
      </c>
      <c r="B12" s="29">
        <v>2.5399999999999999E-2</v>
      </c>
      <c r="C12" s="39">
        <v>9.1652000000000005</v>
      </c>
      <c r="D12" s="296">
        <v>9.0709999999999997</v>
      </c>
      <c r="E12" s="49">
        <f t="shared" si="0"/>
        <v>9.1181000000000001</v>
      </c>
      <c r="F12" s="49">
        <f t="shared" si="1"/>
        <v>4.7100000000000364E-2</v>
      </c>
      <c r="G12" s="296">
        <v>9.0093999999999994</v>
      </c>
      <c r="H12" s="296">
        <v>8.8337000000000003</v>
      </c>
      <c r="I12" s="49">
        <f t="shared" si="17"/>
        <v>8.9215499999999999</v>
      </c>
      <c r="J12" s="546">
        <f t="shared" si="2"/>
        <v>8.784999999999954E-2</v>
      </c>
      <c r="K12" s="296">
        <v>14.073600000000001</v>
      </c>
      <c r="L12" s="296">
        <v>14.1387</v>
      </c>
      <c r="M12" s="49">
        <f t="shared" si="18"/>
        <v>14.10615</v>
      </c>
      <c r="N12" s="49">
        <f t="shared" si="3"/>
        <v>3.2549999999999635E-2</v>
      </c>
      <c r="O12" s="296">
        <v>13.696099999999999</v>
      </c>
      <c r="P12" s="296">
        <v>13.8171</v>
      </c>
      <c r="Q12" s="49">
        <f t="shared" si="19"/>
        <v>13.756599999999999</v>
      </c>
      <c r="R12" s="49">
        <f t="shared" si="4"/>
        <v>6.050000000000022E-2</v>
      </c>
      <c r="S12" s="39">
        <v>17.058199999999999</v>
      </c>
      <c r="T12" s="296">
        <v>17.584199999999999</v>
      </c>
      <c r="U12" s="49">
        <f t="shared" si="20"/>
        <v>17.321199999999997</v>
      </c>
      <c r="V12" s="49">
        <f t="shared" si="5"/>
        <v>0.2629999999999999</v>
      </c>
      <c r="W12" s="296">
        <v>17.991499999999998</v>
      </c>
      <c r="X12" s="296">
        <v>17.703399999999998</v>
      </c>
      <c r="Y12" s="49">
        <f t="shared" si="21"/>
        <v>17.847449999999998</v>
      </c>
      <c r="Z12" s="546">
        <f t="shared" si="6"/>
        <v>0.14405000000000001</v>
      </c>
      <c r="AA12" s="296">
        <v>32.497500000000002</v>
      </c>
      <c r="AB12" s="296">
        <v>32.384599999999999</v>
      </c>
      <c r="AC12" s="49">
        <f t="shared" si="22"/>
        <v>32.441050000000004</v>
      </c>
      <c r="AD12" s="49">
        <f t="shared" si="7"/>
        <v>5.6450000000001666E-2</v>
      </c>
      <c r="AE12" s="296">
        <v>33.717700000000001</v>
      </c>
      <c r="AF12" s="296">
        <v>32.173099999999998</v>
      </c>
      <c r="AG12" s="49">
        <f t="shared" si="23"/>
        <v>32.945399999999999</v>
      </c>
      <c r="AH12" s="49">
        <f t="shared" si="8"/>
        <v>0.77230000000000132</v>
      </c>
      <c r="AI12" s="39">
        <v>363.64429999999999</v>
      </c>
      <c r="AJ12" s="296">
        <v>382.46620000000001</v>
      </c>
      <c r="AK12" s="49">
        <f t="shared" si="24"/>
        <v>373.05525</v>
      </c>
      <c r="AL12" s="49">
        <f t="shared" si="9"/>
        <v>9.4109500000000139</v>
      </c>
      <c r="AM12" s="296">
        <v>372.18090000000001</v>
      </c>
      <c r="AN12" s="296">
        <v>372.08370000000002</v>
      </c>
      <c r="AO12" s="49">
        <f t="shared" si="25"/>
        <v>372.13229999999999</v>
      </c>
      <c r="AP12" s="546">
        <f t="shared" si="10"/>
        <v>4.8599999999993315E-2</v>
      </c>
      <c r="AQ12" s="296">
        <v>56.379199999999997</v>
      </c>
      <c r="AR12" s="296">
        <v>56.652999999999999</v>
      </c>
      <c r="AS12" s="49">
        <f t="shared" si="26"/>
        <v>56.516099999999994</v>
      </c>
      <c r="AT12" s="49">
        <f t="shared" si="11"/>
        <v>0.13690000000000069</v>
      </c>
      <c r="AU12" s="296">
        <v>57.232300000000002</v>
      </c>
      <c r="AV12" s="296">
        <v>57.053100000000001</v>
      </c>
      <c r="AW12" s="49">
        <f t="shared" si="27"/>
        <v>57.142700000000005</v>
      </c>
      <c r="AX12" s="49">
        <f t="shared" si="12"/>
        <v>8.960000000000079E-2</v>
      </c>
      <c r="AY12" s="39">
        <v>113.3334</v>
      </c>
      <c r="AZ12" s="296">
        <v>114.027</v>
      </c>
      <c r="BA12" s="49">
        <f t="shared" si="28"/>
        <v>113.6802</v>
      </c>
      <c r="BB12" s="49">
        <f t="shared" si="13"/>
        <v>0.34680000000000177</v>
      </c>
      <c r="BC12" s="296">
        <v>114.126</v>
      </c>
      <c r="BD12" s="296">
        <v>109.1678</v>
      </c>
      <c r="BE12" s="49">
        <f t="shared" si="29"/>
        <v>111.6469</v>
      </c>
      <c r="BF12" s="546">
        <f t="shared" si="14"/>
        <v>2.4791000000000025</v>
      </c>
      <c r="BG12" s="296">
        <v>68.286600000000007</v>
      </c>
      <c r="BH12" s="296">
        <v>72.022400000000005</v>
      </c>
      <c r="BI12" s="49">
        <f t="shared" si="30"/>
        <v>70.154500000000013</v>
      </c>
      <c r="BJ12" s="49">
        <f t="shared" si="15"/>
        <v>1.8678999999999988</v>
      </c>
      <c r="BK12" s="296">
        <v>71.629400000000004</v>
      </c>
      <c r="BL12" s="296">
        <v>69.865300000000005</v>
      </c>
      <c r="BM12" s="49">
        <f t="shared" si="31"/>
        <v>70.747350000000012</v>
      </c>
      <c r="BN12" s="49">
        <f t="shared" si="16"/>
        <v>0.88204999999999956</v>
      </c>
      <c r="BO12" s="39" t="s">
        <v>12</v>
      </c>
      <c r="BP12" s="41" t="s">
        <v>12</v>
      </c>
      <c r="BQ12" s="563">
        <v>26.3188</v>
      </c>
      <c r="BR12" s="563">
        <v>67.340400000000002</v>
      </c>
      <c r="BS12" s="563">
        <v>68.366900000000001</v>
      </c>
      <c r="BT12" s="563">
        <v>237.63980000000001</v>
      </c>
    </row>
    <row r="13" spans="1:73" ht="15.75" customHeight="1" x14ac:dyDescent="0.2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18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19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0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1"/>
        <v xml:space="preserve"> </v>
      </c>
      <c r="Z13" s="546" t="str">
        <f t="shared" si="6"/>
        <v xml:space="preserve"> </v>
      </c>
      <c r="AA13" s="296">
        <v>1.6999999999999999E-3</v>
      </c>
      <c r="AB13" s="296">
        <v>1.6999999999999999E-3</v>
      </c>
      <c r="AC13" s="49">
        <f t="shared" si="22"/>
        <v>1.6999999999999999E-3</v>
      </c>
      <c r="AD13" s="49">
        <f t="shared" si="7"/>
        <v>0</v>
      </c>
      <c r="AE13" s="296">
        <v>1.6999999999999999E-3</v>
      </c>
      <c r="AF13" s="296">
        <v>1.6999999999999999E-3</v>
      </c>
      <c r="AG13" s="49">
        <f t="shared" si="23"/>
        <v>1.6999999999999999E-3</v>
      </c>
      <c r="AH13" s="49">
        <f t="shared" si="8"/>
        <v>0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1E-3</v>
      </c>
      <c r="AR13" s="296">
        <v>8.0000000000000004E-4</v>
      </c>
      <c r="AS13" s="49">
        <f t="shared" si="26"/>
        <v>8.9999999999999998E-4</v>
      </c>
      <c r="AT13" s="49">
        <f t="shared" si="11"/>
        <v>9.9999999999999991E-5</v>
      </c>
      <c r="AU13" s="296">
        <v>1.1000000000000001E-3</v>
      </c>
      <c r="AV13" s="296">
        <v>8.9999999999999998E-4</v>
      </c>
      <c r="AW13" s="49">
        <f t="shared" si="27"/>
        <v>1E-3</v>
      </c>
      <c r="AX13" s="49">
        <f t="shared" si="12"/>
        <v>1.0000000000000005E-4</v>
      </c>
      <c r="AY13" s="39" t="s">
        <v>12</v>
      </c>
      <c r="AZ13" s="296" t="s">
        <v>12</v>
      </c>
      <c r="BA13" s="49" t="str">
        <f t="shared" si="28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29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563">
        <v>3.8E-3</v>
      </c>
      <c r="BR13" s="563" t="s">
        <v>12</v>
      </c>
      <c r="BS13" s="563" t="s">
        <v>12</v>
      </c>
      <c r="BT13" s="563">
        <v>0.25659999999999999</v>
      </c>
    </row>
    <row r="14" spans="1:73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7.6E-3</v>
      </c>
      <c r="L14" s="296">
        <v>5.7999999999999996E-3</v>
      </c>
      <c r="M14" s="49">
        <f t="shared" si="18"/>
        <v>6.6999999999999994E-3</v>
      </c>
      <c r="N14" s="49">
        <f t="shared" si="3"/>
        <v>9.0000000000000019E-4</v>
      </c>
      <c r="O14" s="296">
        <v>6.6E-3</v>
      </c>
      <c r="P14" s="296">
        <v>6.8999999999999999E-3</v>
      </c>
      <c r="Q14" s="49">
        <f t="shared" si="19"/>
        <v>6.7499999999999999E-3</v>
      </c>
      <c r="R14" s="49">
        <f t="shared" si="4"/>
        <v>1.4999999999999996E-4</v>
      </c>
      <c r="S14" s="39" t="s">
        <v>12</v>
      </c>
      <c r="T14" s="296" t="s">
        <v>12</v>
      </c>
      <c r="U14" s="49" t="str">
        <f t="shared" si="20"/>
        <v xml:space="preserve"> </v>
      </c>
      <c r="V14" s="49" t="str">
        <f t="shared" si="5"/>
        <v xml:space="preserve"> </v>
      </c>
      <c r="W14" s="296">
        <v>6.3E-3</v>
      </c>
      <c r="X14" s="296">
        <v>6.7999999999999996E-3</v>
      </c>
      <c r="Y14" s="49">
        <f t="shared" si="21"/>
        <v>6.5500000000000003E-3</v>
      </c>
      <c r="Z14" s="546">
        <f t="shared" si="6"/>
        <v>2.4999999999999979E-4</v>
      </c>
      <c r="AA14" s="296">
        <v>2.9000000000000001E-2</v>
      </c>
      <c r="AB14" s="296">
        <v>2.9000000000000001E-2</v>
      </c>
      <c r="AC14" s="49">
        <f t="shared" si="22"/>
        <v>2.9000000000000001E-2</v>
      </c>
      <c r="AD14" s="49">
        <f t="shared" si="7"/>
        <v>0</v>
      </c>
      <c r="AE14" s="296">
        <v>5.0999999999999997E-2</v>
      </c>
      <c r="AF14" s="296">
        <v>4.8000000000000001E-2</v>
      </c>
      <c r="AG14" s="49">
        <f t="shared" si="23"/>
        <v>4.9500000000000002E-2</v>
      </c>
      <c r="AH14" s="49">
        <f t="shared" si="8"/>
        <v>1.4999999999999979E-3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1.9699999999999999E-2</v>
      </c>
      <c r="AR14" s="296">
        <v>1.9900000000000001E-2</v>
      </c>
      <c r="AS14" s="49">
        <f t="shared" si="26"/>
        <v>1.9799999999999998E-2</v>
      </c>
      <c r="AT14" s="49">
        <f t="shared" si="11"/>
        <v>1.0000000000000113E-4</v>
      </c>
      <c r="AU14" s="296">
        <v>3.2399999999999998E-2</v>
      </c>
      <c r="AV14" s="296">
        <v>3.2899999999999999E-2</v>
      </c>
      <c r="AW14" s="49">
        <f t="shared" si="27"/>
        <v>3.2649999999999998E-2</v>
      </c>
      <c r="AX14" s="49">
        <f t="shared" si="12"/>
        <v>2.5000000000000022E-4</v>
      </c>
      <c r="AY14" s="39" t="s">
        <v>12</v>
      </c>
      <c r="AZ14" s="296" t="s">
        <v>12</v>
      </c>
      <c r="BA14" s="49" t="str">
        <f t="shared" si="28"/>
        <v xml:space="preserve"> </v>
      </c>
      <c r="BB14" s="49" t="str">
        <f t="shared" si="13"/>
        <v xml:space="preserve"> </v>
      </c>
      <c r="BC14" s="296">
        <v>6.4999999999999997E-3</v>
      </c>
      <c r="BD14" s="296">
        <v>6.1000000000000004E-3</v>
      </c>
      <c r="BE14" s="49">
        <f t="shared" si="29"/>
        <v>6.3E-3</v>
      </c>
      <c r="BF14" s="546">
        <f t="shared" si="14"/>
        <v>1.9999999999999966E-4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1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563">
        <v>6.7999999999999996E-3</v>
      </c>
      <c r="BR14" s="563">
        <v>1.0800000000000001E-2</v>
      </c>
      <c r="BS14" s="563">
        <v>1.14E-2</v>
      </c>
      <c r="BT14" s="563">
        <v>6.3803999999999998</v>
      </c>
    </row>
    <row r="15" spans="1:73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 t="s">
        <v>12</v>
      </c>
      <c r="AJ15" s="296" t="s">
        <v>12</v>
      </c>
      <c r="AK15" s="49" t="str">
        <f t="shared" si="24"/>
        <v xml:space="preserve"> </v>
      </c>
      <c r="AL15" s="49" t="str">
        <f t="shared" si="9"/>
        <v xml:space="preserve"> </v>
      </c>
      <c r="AM15" s="296" t="s">
        <v>12</v>
      </c>
      <c r="AN15" s="296" t="s">
        <v>12</v>
      </c>
      <c r="AO15" s="49" t="str">
        <f t="shared" si="25"/>
        <v xml:space="preserve"> </v>
      </c>
      <c r="AP15" s="546" t="str">
        <f t="shared" si="10"/>
        <v xml:space="preserve"> 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7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29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1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563" t="s">
        <v>12</v>
      </c>
      <c r="BR15" s="563" t="s">
        <v>12</v>
      </c>
      <c r="BS15" s="563" t="s">
        <v>12</v>
      </c>
      <c r="BT15" s="563">
        <v>8.8999999999999999E-3</v>
      </c>
    </row>
    <row r="16" spans="1:73" ht="15.75" customHeight="1" x14ac:dyDescent="0.2">
      <c r="A16" s="296" t="s">
        <v>120</v>
      </c>
      <c r="B16" s="29">
        <v>1.6000000000000001E-3</v>
      </c>
      <c r="C16" s="39">
        <v>1.67E-2</v>
      </c>
      <c r="D16" s="296">
        <v>1.7000000000000001E-2</v>
      </c>
      <c r="E16" s="49">
        <f t="shared" si="0"/>
        <v>1.685E-2</v>
      </c>
      <c r="F16" s="49">
        <f t="shared" si="1"/>
        <v>1.5000000000000083E-4</v>
      </c>
      <c r="G16" s="296">
        <v>4.9099999999999998E-2</v>
      </c>
      <c r="H16" s="296">
        <v>4.5499999999999999E-2</v>
      </c>
      <c r="I16" s="49">
        <f t="shared" si="17"/>
        <v>4.7299999999999995E-2</v>
      </c>
      <c r="J16" s="546">
        <f t="shared" si="2"/>
        <v>1.7999999999999995E-3</v>
      </c>
      <c r="K16" s="296">
        <v>7.22E-2</v>
      </c>
      <c r="L16" s="296">
        <v>6.9699999999999998E-2</v>
      </c>
      <c r="M16" s="49">
        <f t="shared" si="18"/>
        <v>7.0949999999999999E-2</v>
      </c>
      <c r="N16" s="49">
        <f t="shared" si="3"/>
        <v>1.2500000000000011E-3</v>
      </c>
      <c r="O16" s="296">
        <v>9.8599999999999993E-2</v>
      </c>
      <c r="P16" s="296">
        <v>0.10349999999999999</v>
      </c>
      <c r="Q16" s="49">
        <f t="shared" si="19"/>
        <v>0.10105</v>
      </c>
      <c r="R16" s="49">
        <f t="shared" si="4"/>
        <v>2.4500000000000008E-3</v>
      </c>
      <c r="S16" s="39">
        <v>0.2001</v>
      </c>
      <c r="T16" s="296">
        <v>0.1986</v>
      </c>
      <c r="U16" s="49">
        <f t="shared" si="20"/>
        <v>0.19935</v>
      </c>
      <c r="V16" s="49">
        <f t="shared" si="5"/>
        <v>7.5000000000000067E-4</v>
      </c>
      <c r="W16" s="296">
        <v>0.52190000000000003</v>
      </c>
      <c r="X16" s="296">
        <v>0.52710000000000001</v>
      </c>
      <c r="Y16" s="49">
        <f t="shared" si="21"/>
        <v>0.52449999999999997</v>
      </c>
      <c r="Z16" s="546">
        <f t="shared" si="6"/>
        <v>2.5999999999999912E-3</v>
      </c>
      <c r="AA16" s="296">
        <v>3.6900000000000002E-2</v>
      </c>
      <c r="AB16" s="296">
        <v>5.45E-2</v>
      </c>
      <c r="AC16" s="49">
        <f t="shared" si="22"/>
        <v>4.5700000000000005E-2</v>
      </c>
      <c r="AD16" s="49">
        <f t="shared" si="7"/>
        <v>8.7999999999999641E-3</v>
      </c>
      <c r="AE16" s="296">
        <v>0.35049999999999998</v>
      </c>
      <c r="AF16" s="296">
        <v>0.30590000000000001</v>
      </c>
      <c r="AG16" s="49">
        <f t="shared" si="23"/>
        <v>0.32819999999999999</v>
      </c>
      <c r="AH16" s="49">
        <f t="shared" si="8"/>
        <v>2.2299999999999986E-2</v>
      </c>
      <c r="AI16" s="39" t="s">
        <v>12</v>
      </c>
      <c r="AJ16" s="296" t="s">
        <v>12</v>
      </c>
      <c r="AK16" s="49" t="str">
        <f t="shared" si="24"/>
        <v xml:space="preserve"> </v>
      </c>
      <c r="AL16" s="49" t="str">
        <f t="shared" si="9"/>
        <v xml:space="preserve"> </v>
      </c>
      <c r="AM16" s="296">
        <v>0.90920000000000001</v>
      </c>
      <c r="AN16" s="296">
        <v>0.90669999999999995</v>
      </c>
      <c r="AO16" s="49">
        <f t="shared" si="25"/>
        <v>0.90795000000000003</v>
      </c>
      <c r="AP16" s="546">
        <f t="shared" si="10"/>
        <v>1.2500000000000289E-3</v>
      </c>
      <c r="AQ16" s="296">
        <v>2.8000000000000001E-2</v>
      </c>
      <c r="AR16" s="296">
        <v>2.6200000000000001E-2</v>
      </c>
      <c r="AS16" s="49">
        <f t="shared" si="26"/>
        <v>2.7099999999999999E-2</v>
      </c>
      <c r="AT16" s="49">
        <f t="shared" si="11"/>
        <v>8.9999999999999976E-4</v>
      </c>
      <c r="AU16" s="296">
        <v>0.21510000000000001</v>
      </c>
      <c r="AV16" s="296">
        <v>0.22370000000000001</v>
      </c>
      <c r="AW16" s="49">
        <f t="shared" si="27"/>
        <v>0.21940000000000001</v>
      </c>
      <c r="AX16" s="49">
        <f t="shared" si="12"/>
        <v>4.2999999999999983E-3</v>
      </c>
      <c r="AY16" s="39">
        <v>2.4299999999999999E-2</v>
      </c>
      <c r="AZ16" s="296">
        <v>2.2599999999999999E-2</v>
      </c>
      <c r="BA16" s="49">
        <f t="shared" si="28"/>
        <v>2.3449999999999999E-2</v>
      </c>
      <c r="BB16" s="49">
        <f t="shared" si="13"/>
        <v>8.5000000000000006E-4</v>
      </c>
      <c r="BC16" s="296">
        <v>9.8400000000000001E-2</v>
      </c>
      <c r="BD16" s="296">
        <v>9.3700000000000006E-2</v>
      </c>
      <c r="BE16" s="49">
        <f t="shared" si="29"/>
        <v>9.6049999999999996E-2</v>
      </c>
      <c r="BF16" s="546">
        <f t="shared" si="14"/>
        <v>2.3499999999999979E-3</v>
      </c>
      <c r="BG16" s="296">
        <v>2.1299999999999999E-2</v>
      </c>
      <c r="BH16" s="296">
        <v>2.2100000000000002E-2</v>
      </c>
      <c r="BI16" s="49">
        <f t="shared" si="30"/>
        <v>2.1700000000000001E-2</v>
      </c>
      <c r="BJ16" s="49">
        <f t="shared" si="15"/>
        <v>4.0000000000000105E-4</v>
      </c>
      <c r="BK16" s="296">
        <v>0.1661</v>
      </c>
      <c r="BL16" s="296">
        <v>0.1643</v>
      </c>
      <c r="BM16" s="49">
        <f t="shared" si="31"/>
        <v>0.16520000000000001</v>
      </c>
      <c r="BN16" s="49">
        <f t="shared" si="16"/>
        <v>8.9999999999999802E-4</v>
      </c>
      <c r="BO16" s="39" t="s">
        <v>12</v>
      </c>
      <c r="BP16" s="41" t="s">
        <v>12</v>
      </c>
      <c r="BQ16" s="563">
        <v>0.20499999999999999</v>
      </c>
      <c r="BR16" s="563">
        <v>0.1792</v>
      </c>
      <c r="BS16" s="563">
        <v>0.18640000000000001</v>
      </c>
      <c r="BT16" s="563">
        <v>17.726299999999998</v>
      </c>
    </row>
    <row r="17" spans="1:72" ht="15.75" customHeight="1" x14ac:dyDescent="0.2">
      <c r="A17" s="296" t="s">
        <v>121</v>
      </c>
      <c r="B17" s="29">
        <v>0.1081</v>
      </c>
      <c r="C17" s="39">
        <v>1.2958000000000001</v>
      </c>
      <c r="D17" s="296">
        <v>1.2379</v>
      </c>
      <c r="E17" s="49">
        <f t="shared" si="0"/>
        <v>1.26685</v>
      </c>
      <c r="F17" s="49">
        <f t="shared" si="1"/>
        <v>2.8950000000000031E-2</v>
      </c>
      <c r="G17" s="296">
        <v>1.3132999999999999</v>
      </c>
      <c r="H17" s="296">
        <v>1.2185999999999999</v>
      </c>
      <c r="I17" s="49">
        <f t="shared" si="17"/>
        <v>1.2659499999999999</v>
      </c>
      <c r="J17" s="546">
        <f t="shared" si="2"/>
        <v>4.7350000000000003E-2</v>
      </c>
      <c r="K17" s="296">
        <v>1.7306999999999999</v>
      </c>
      <c r="L17" s="296">
        <v>1.6214999999999999</v>
      </c>
      <c r="M17" s="49">
        <f t="shared" si="18"/>
        <v>1.6760999999999999</v>
      </c>
      <c r="N17" s="49">
        <f t="shared" si="3"/>
        <v>5.4599999999999982E-2</v>
      </c>
      <c r="O17" s="296">
        <v>1.5964</v>
      </c>
      <c r="P17" s="296">
        <v>1.5012000000000001</v>
      </c>
      <c r="Q17" s="49">
        <f t="shared" si="19"/>
        <v>1.5488</v>
      </c>
      <c r="R17" s="49">
        <f t="shared" si="4"/>
        <v>4.7599999999999976E-2</v>
      </c>
      <c r="S17" s="39">
        <v>1.8070999999999999</v>
      </c>
      <c r="T17" s="296">
        <v>1.7859</v>
      </c>
      <c r="U17" s="49">
        <f t="shared" si="20"/>
        <v>1.7965</v>
      </c>
      <c r="V17" s="49">
        <f t="shared" si="5"/>
        <v>1.0599999999999943E-2</v>
      </c>
      <c r="W17" s="296">
        <v>1.7764</v>
      </c>
      <c r="X17" s="296">
        <v>1.8636999999999999</v>
      </c>
      <c r="Y17" s="49">
        <f t="shared" si="21"/>
        <v>1.8200499999999999</v>
      </c>
      <c r="Z17" s="546">
        <f t="shared" si="6"/>
        <v>4.3649999999999967E-2</v>
      </c>
      <c r="AA17" s="296">
        <v>3.0192999999999999</v>
      </c>
      <c r="AB17" s="296">
        <v>3.0327999999999999</v>
      </c>
      <c r="AC17" s="49">
        <f t="shared" si="22"/>
        <v>3.0260499999999997</v>
      </c>
      <c r="AD17" s="49">
        <f t="shared" si="7"/>
        <v>6.7500000000000338E-3</v>
      </c>
      <c r="AE17" s="296">
        <v>3.0247000000000002</v>
      </c>
      <c r="AF17" s="296">
        <v>3.15</v>
      </c>
      <c r="AG17" s="49">
        <f t="shared" si="23"/>
        <v>3.0873499999999998</v>
      </c>
      <c r="AH17" s="49">
        <f t="shared" si="8"/>
        <v>6.2649999999999872E-2</v>
      </c>
      <c r="AI17" s="39">
        <v>8.2672000000000008</v>
      </c>
      <c r="AJ17" s="296">
        <v>8.4557000000000002</v>
      </c>
      <c r="AK17" s="49">
        <f t="shared" si="24"/>
        <v>8.3614500000000014</v>
      </c>
      <c r="AL17" s="49">
        <f t="shared" si="9"/>
        <v>9.4249999999999723E-2</v>
      </c>
      <c r="AM17" s="296">
        <v>8.4278999999999993</v>
      </c>
      <c r="AN17" s="296">
        <v>8.3323999999999998</v>
      </c>
      <c r="AO17" s="49">
        <f t="shared" si="25"/>
        <v>8.3801500000000004</v>
      </c>
      <c r="AP17" s="546">
        <f t="shared" si="10"/>
        <v>4.7749999999999737E-2</v>
      </c>
      <c r="AQ17" s="296">
        <v>3.3919000000000001</v>
      </c>
      <c r="AR17" s="296">
        <v>3.3096000000000001</v>
      </c>
      <c r="AS17" s="49">
        <f t="shared" si="26"/>
        <v>3.3507500000000001</v>
      </c>
      <c r="AT17" s="49">
        <f t="shared" si="11"/>
        <v>4.115000000000002E-2</v>
      </c>
      <c r="AU17" s="296">
        <v>3.3833000000000002</v>
      </c>
      <c r="AV17" s="296">
        <v>3.4104000000000001</v>
      </c>
      <c r="AW17" s="49">
        <f t="shared" si="27"/>
        <v>3.3968500000000001</v>
      </c>
      <c r="AX17" s="49">
        <f t="shared" si="12"/>
        <v>1.3549999999999951E-2</v>
      </c>
      <c r="AY17" s="39">
        <v>4.3883000000000001</v>
      </c>
      <c r="AZ17" s="296">
        <v>4.2446999999999999</v>
      </c>
      <c r="BA17" s="49">
        <f t="shared" si="28"/>
        <v>4.3164999999999996</v>
      </c>
      <c r="BB17" s="49">
        <f t="shared" si="13"/>
        <v>7.1800000000000086E-2</v>
      </c>
      <c r="BC17" s="296">
        <v>4.5166000000000004</v>
      </c>
      <c r="BD17" s="296">
        <v>4.2960000000000003</v>
      </c>
      <c r="BE17" s="49">
        <f t="shared" si="29"/>
        <v>4.4062999999999999</v>
      </c>
      <c r="BF17" s="546">
        <f t="shared" si="14"/>
        <v>0.11030000000000006</v>
      </c>
      <c r="BG17" s="296">
        <v>6.3296999999999999</v>
      </c>
      <c r="BH17" s="296">
        <v>6.3704999999999998</v>
      </c>
      <c r="BI17" s="49">
        <f t="shared" si="30"/>
        <v>6.3500999999999994</v>
      </c>
      <c r="BJ17" s="49">
        <f t="shared" si="15"/>
        <v>2.0399999999999974E-2</v>
      </c>
      <c r="BK17" s="296">
        <v>6.5987</v>
      </c>
      <c r="BL17" s="296">
        <v>6.3156999999999996</v>
      </c>
      <c r="BM17" s="49">
        <f t="shared" si="31"/>
        <v>6.4572000000000003</v>
      </c>
      <c r="BN17" s="49">
        <f t="shared" si="16"/>
        <v>0.14150000000000018</v>
      </c>
      <c r="BO17" s="39">
        <v>0.14849999999999999</v>
      </c>
      <c r="BP17" s="41">
        <v>0.23330000000000001</v>
      </c>
      <c r="BQ17" s="563">
        <v>2.2968000000000002</v>
      </c>
      <c r="BR17" s="563">
        <v>3.7854000000000001</v>
      </c>
      <c r="BS17" s="563">
        <v>3.6301999999999999</v>
      </c>
      <c r="BT17" s="563">
        <v>6.0906000000000002</v>
      </c>
    </row>
    <row r="18" spans="1:72" ht="15.75" customHeight="1" x14ac:dyDescent="0.2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1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2"/>
        <v xml:space="preserve"> </v>
      </c>
      <c r="AD18" s="49" t="str">
        <f t="shared" si="7"/>
        <v xml:space="preserve"> </v>
      </c>
      <c r="AE18" s="296">
        <v>6.8999999999999999E-3</v>
      </c>
      <c r="AF18" s="296" t="s">
        <v>12</v>
      </c>
      <c r="AG18" s="49">
        <f t="shared" si="23"/>
        <v>6.8999999999999999E-3</v>
      </c>
      <c r="AH18" s="49">
        <f t="shared" si="8"/>
        <v>0</v>
      </c>
      <c r="AI18" s="39">
        <v>2.5600000000000001E-2</v>
      </c>
      <c r="AJ18" s="296">
        <v>2.1399999999999999E-2</v>
      </c>
      <c r="AK18" s="49">
        <f t="shared" si="24"/>
        <v>2.35E-2</v>
      </c>
      <c r="AL18" s="49">
        <f t="shared" si="9"/>
        <v>2.1000000000000012E-3</v>
      </c>
      <c r="AM18" s="296">
        <v>3.0700000000000002E-2</v>
      </c>
      <c r="AN18" s="296">
        <v>3.4000000000000002E-2</v>
      </c>
      <c r="AO18" s="49">
        <f t="shared" si="25"/>
        <v>3.2350000000000004E-2</v>
      </c>
      <c r="AP18" s="546">
        <f t="shared" si="10"/>
        <v>1.6500000000000004E-3</v>
      </c>
      <c r="AQ18" s="296" t="s">
        <v>12</v>
      </c>
      <c r="AR18" s="296" t="s">
        <v>12</v>
      </c>
      <c r="AS18" s="49" t="str">
        <f t="shared" si="26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7"/>
        <v xml:space="preserve"> </v>
      </c>
      <c r="AX18" s="49" t="str">
        <f t="shared" si="12"/>
        <v xml:space="preserve"> </v>
      </c>
      <c r="AY18" s="39" t="s">
        <v>12</v>
      </c>
      <c r="AZ18" s="296" t="s">
        <v>12</v>
      </c>
      <c r="BA18" s="49" t="str">
        <f t="shared" si="28"/>
        <v xml:space="preserve"> </v>
      </c>
      <c r="BB18" s="49" t="str">
        <f t="shared" si="13"/>
        <v xml:space="preserve"> </v>
      </c>
      <c r="BC18" s="296" t="s">
        <v>12</v>
      </c>
      <c r="BD18" s="296" t="s">
        <v>12</v>
      </c>
      <c r="BE18" s="49" t="str">
        <f t="shared" si="29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0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1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563" t="s">
        <v>12</v>
      </c>
      <c r="BR18" s="563" t="s">
        <v>12</v>
      </c>
      <c r="BS18" s="563" t="s">
        <v>12</v>
      </c>
      <c r="BT18" s="563">
        <v>6.0400000000000002E-2</v>
      </c>
    </row>
    <row r="19" spans="1:72" ht="15.75" customHeight="1" x14ac:dyDescent="0.2">
      <c r="A19" s="296" t="s">
        <v>123</v>
      </c>
      <c r="B19" s="29">
        <v>4.4000000000000003E-3</v>
      </c>
      <c r="C19" s="39">
        <v>2.6373000000000002</v>
      </c>
      <c r="D19" s="296">
        <v>2.6398000000000001</v>
      </c>
      <c r="E19" s="49">
        <f t="shared" si="0"/>
        <v>2.6385500000000004</v>
      </c>
      <c r="F19" s="49">
        <f t="shared" si="1"/>
        <v>1.2499999999999734E-3</v>
      </c>
      <c r="G19" s="296">
        <v>2.6802000000000001</v>
      </c>
      <c r="H19" s="296">
        <v>2.5840999999999998</v>
      </c>
      <c r="I19" s="49">
        <f t="shared" si="17"/>
        <v>2.6321500000000002</v>
      </c>
      <c r="J19" s="546">
        <f t="shared" si="2"/>
        <v>4.8050000000000148E-2</v>
      </c>
      <c r="K19" s="296">
        <v>4.2195</v>
      </c>
      <c r="L19" s="296">
        <v>4.2445000000000004</v>
      </c>
      <c r="M19" s="49">
        <f t="shared" si="18"/>
        <v>4.2320000000000002</v>
      </c>
      <c r="N19" s="49">
        <f t="shared" si="3"/>
        <v>1.2500000000000178E-2</v>
      </c>
      <c r="O19" s="296">
        <v>4.1833999999999998</v>
      </c>
      <c r="P19" s="296">
        <v>4.2188999999999997</v>
      </c>
      <c r="Q19" s="49">
        <f t="shared" si="19"/>
        <v>4.2011500000000002</v>
      </c>
      <c r="R19" s="49">
        <f t="shared" si="4"/>
        <v>1.7749999999999932E-2</v>
      </c>
      <c r="S19" s="39">
        <v>5.2140000000000004</v>
      </c>
      <c r="T19" s="296">
        <v>5.3154000000000003</v>
      </c>
      <c r="U19" s="49">
        <f t="shared" si="20"/>
        <v>5.2647000000000004</v>
      </c>
      <c r="V19" s="49">
        <f t="shared" si="5"/>
        <v>5.0699999999999967E-2</v>
      </c>
      <c r="W19" s="296">
        <v>5.4116</v>
      </c>
      <c r="X19" s="296">
        <v>5.4081999999999999</v>
      </c>
      <c r="Y19" s="49">
        <f t="shared" si="21"/>
        <v>5.4099000000000004</v>
      </c>
      <c r="Z19" s="546">
        <f t="shared" si="6"/>
        <v>1.7000000000000348E-3</v>
      </c>
      <c r="AA19" s="296">
        <v>9.6531000000000002</v>
      </c>
      <c r="AB19" s="296">
        <v>9.7164999999999999</v>
      </c>
      <c r="AC19" s="49">
        <f t="shared" si="22"/>
        <v>9.6847999999999992</v>
      </c>
      <c r="AD19" s="49">
        <f t="shared" si="7"/>
        <v>3.1699999999999839E-2</v>
      </c>
      <c r="AE19" s="296">
        <v>9.8480000000000008</v>
      </c>
      <c r="AF19" s="296">
        <v>9.6212999999999997</v>
      </c>
      <c r="AG19" s="49">
        <f t="shared" si="23"/>
        <v>9.7346500000000002</v>
      </c>
      <c r="AH19" s="49">
        <f t="shared" si="8"/>
        <v>0.11335000000000051</v>
      </c>
      <c r="AI19" s="39">
        <v>76.629300000000001</v>
      </c>
      <c r="AJ19" s="296">
        <v>79.0321</v>
      </c>
      <c r="AK19" s="49">
        <f t="shared" si="24"/>
        <v>77.830700000000007</v>
      </c>
      <c r="AL19" s="49">
        <f t="shared" si="9"/>
        <v>1.2013999999999996</v>
      </c>
      <c r="AM19" s="296">
        <v>78.368300000000005</v>
      </c>
      <c r="AN19" s="296">
        <v>76.385099999999994</v>
      </c>
      <c r="AO19" s="49">
        <f t="shared" si="25"/>
        <v>77.3767</v>
      </c>
      <c r="AP19" s="546">
        <f t="shared" si="10"/>
        <v>0.99160000000000537</v>
      </c>
      <c r="AQ19" s="296">
        <v>13.755100000000001</v>
      </c>
      <c r="AR19" s="296">
        <v>13.860300000000001</v>
      </c>
      <c r="AS19" s="49">
        <f t="shared" si="26"/>
        <v>13.807700000000001</v>
      </c>
      <c r="AT19" s="49">
        <f t="shared" si="11"/>
        <v>5.259999999999998E-2</v>
      </c>
      <c r="AU19" s="296">
        <v>13.98</v>
      </c>
      <c r="AV19" s="296">
        <v>13.7957</v>
      </c>
      <c r="AW19" s="49">
        <f t="shared" si="27"/>
        <v>13.88785</v>
      </c>
      <c r="AX19" s="49">
        <f t="shared" si="12"/>
        <v>9.2150000000000176E-2</v>
      </c>
      <c r="AY19" s="39">
        <v>25.464099999999998</v>
      </c>
      <c r="AZ19" s="296">
        <v>24.503699999999998</v>
      </c>
      <c r="BA19" s="49">
        <f t="shared" si="28"/>
        <v>24.983899999999998</v>
      </c>
      <c r="BB19" s="49">
        <f t="shared" si="13"/>
        <v>0.48019999999999996</v>
      </c>
      <c r="BC19" s="296">
        <v>25.376200000000001</v>
      </c>
      <c r="BD19" s="296">
        <v>24.470700000000001</v>
      </c>
      <c r="BE19" s="49">
        <f t="shared" si="29"/>
        <v>24.923450000000003</v>
      </c>
      <c r="BF19" s="546">
        <f t="shared" si="14"/>
        <v>0.45274999999999999</v>
      </c>
      <c r="BG19" s="296">
        <v>23.624099999999999</v>
      </c>
      <c r="BH19" s="296">
        <v>24.278700000000001</v>
      </c>
      <c r="BI19" s="49">
        <f t="shared" si="30"/>
        <v>23.9514</v>
      </c>
      <c r="BJ19" s="49">
        <f t="shared" si="15"/>
        <v>0.32730000000000103</v>
      </c>
      <c r="BK19" s="296">
        <v>24.422000000000001</v>
      </c>
      <c r="BL19" s="296">
        <v>23.715299999999999</v>
      </c>
      <c r="BM19" s="49">
        <f t="shared" si="31"/>
        <v>24.068649999999998</v>
      </c>
      <c r="BN19" s="49">
        <f t="shared" si="16"/>
        <v>0.35335000000000072</v>
      </c>
      <c r="BO19" s="39" t="s">
        <v>12</v>
      </c>
      <c r="BP19" s="41" t="s">
        <v>12</v>
      </c>
      <c r="BQ19" s="563">
        <v>7.8882000000000003</v>
      </c>
      <c r="BR19" s="563">
        <v>16.9514</v>
      </c>
      <c r="BS19" s="563">
        <v>17.155000000000001</v>
      </c>
      <c r="BT19" s="563">
        <v>118.4766</v>
      </c>
    </row>
    <row r="20" spans="1:72" ht="15.75" customHeight="1" x14ac:dyDescent="0.2">
      <c r="A20" s="296" t="s">
        <v>124</v>
      </c>
      <c r="B20" s="29">
        <v>2.0299999999999999E-2</v>
      </c>
      <c r="C20" s="39">
        <v>2.7256999999999998</v>
      </c>
      <c r="D20" s="296">
        <v>2.6886000000000001</v>
      </c>
      <c r="E20" s="49">
        <f t="shared" si="0"/>
        <v>2.7071499999999999</v>
      </c>
      <c r="F20" s="49">
        <f t="shared" si="1"/>
        <v>1.8549999999999844E-2</v>
      </c>
      <c r="G20" s="296">
        <v>2.6941999999999999</v>
      </c>
      <c r="H20" s="296">
        <v>2.5754999999999999</v>
      </c>
      <c r="I20" s="49">
        <f t="shared" si="17"/>
        <v>2.6348500000000001</v>
      </c>
      <c r="J20" s="546">
        <f t="shared" si="2"/>
        <v>5.9350000000000014E-2</v>
      </c>
      <c r="K20" s="296">
        <v>4.3049999999999997</v>
      </c>
      <c r="L20" s="296">
        <v>4.2279999999999998</v>
      </c>
      <c r="M20" s="49">
        <f t="shared" si="18"/>
        <v>4.2664999999999997</v>
      </c>
      <c r="N20" s="49">
        <f t="shared" si="3"/>
        <v>3.8499999999999979E-2</v>
      </c>
      <c r="O20" s="296">
        <v>4.3311000000000002</v>
      </c>
      <c r="P20" s="296">
        <v>4.4111000000000002</v>
      </c>
      <c r="Q20" s="49">
        <f t="shared" si="19"/>
        <v>4.3711000000000002</v>
      </c>
      <c r="R20" s="49">
        <f t="shared" si="4"/>
        <v>4.0000000000000036E-2</v>
      </c>
      <c r="S20" s="39">
        <v>5.4051999999999998</v>
      </c>
      <c r="T20" s="296">
        <v>5.3152999999999997</v>
      </c>
      <c r="U20" s="49">
        <f t="shared" si="20"/>
        <v>5.3602499999999997</v>
      </c>
      <c r="V20" s="49">
        <f t="shared" si="5"/>
        <v>4.4950000000000045E-2</v>
      </c>
      <c r="W20" s="296">
        <v>5.3249000000000004</v>
      </c>
      <c r="X20" s="296">
        <v>5.5137</v>
      </c>
      <c r="Y20" s="49">
        <f t="shared" si="21"/>
        <v>5.4192999999999998</v>
      </c>
      <c r="Z20" s="546">
        <f t="shared" si="6"/>
        <v>9.4399999999999817E-2</v>
      </c>
      <c r="AA20" s="296">
        <v>9.9006000000000007</v>
      </c>
      <c r="AB20" s="296">
        <v>9.8697999999999997</v>
      </c>
      <c r="AC20" s="49">
        <f t="shared" si="22"/>
        <v>9.8852000000000011</v>
      </c>
      <c r="AD20" s="49">
        <f t="shared" si="7"/>
        <v>1.5400000000000524E-2</v>
      </c>
      <c r="AE20" s="296">
        <v>9.8475000000000001</v>
      </c>
      <c r="AF20" s="296">
        <v>9.7378</v>
      </c>
      <c r="AG20" s="49">
        <f t="shared" si="23"/>
        <v>9.7926500000000001</v>
      </c>
      <c r="AH20" s="49">
        <f t="shared" si="8"/>
        <v>5.4850000000000065E-2</v>
      </c>
      <c r="AI20" s="39">
        <v>74.252899999999997</v>
      </c>
      <c r="AJ20" s="296">
        <v>78.461100000000002</v>
      </c>
      <c r="AK20" s="49">
        <f t="shared" si="24"/>
        <v>76.356999999999999</v>
      </c>
      <c r="AL20" s="49">
        <f t="shared" si="9"/>
        <v>2.1041000000000025</v>
      </c>
      <c r="AM20" s="296">
        <v>74.3673</v>
      </c>
      <c r="AN20" s="296">
        <v>74.055599999999998</v>
      </c>
      <c r="AO20" s="49">
        <f t="shared" si="25"/>
        <v>74.211449999999999</v>
      </c>
      <c r="AP20" s="546">
        <f t="shared" si="10"/>
        <v>0.15585000000000093</v>
      </c>
      <c r="AQ20" s="296">
        <v>14.9183</v>
      </c>
      <c r="AR20" s="296">
        <v>14.721399999999999</v>
      </c>
      <c r="AS20" s="49">
        <f t="shared" si="26"/>
        <v>14.819849999999999</v>
      </c>
      <c r="AT20" s="49">
        <f t="shared" si="11"/>
        <v>9.8450000000000593E-2</v>
      </c>
      <c r="AU20" s="296">
        <v>15.1114</v>
      </c>
      <c r="AV20" s="296">
        <v>14.6494</v>
      </c>
      <c r="AW20" s="49">
        <f t="shared" si="27"/>
        <v>14.8804</v>
      </c>
      <c r="AX20" s="49">
        <f t="shared" si="12"/>
        <v>0.23099999999999987</v>
      </c>
      <c r="AY20" s="39">
        <v>27.220199999999998</v>
      </c>
      <c r="AZ20" s="296">
        <v>25.233899999999998</v>
      </c>
      <c r="BA20" s="49">
        <f t="shared" si="28"/>
        <v>26.227049999999998</v>
      </c>
      <c r="BB20" s="49">
        <f t="shared" si="13"/>
        <v>0.99314999999999998</v>
      </c>
      <c r="BC20" s="296">
        <v>27.719000000000001</v>
      </c>
      <c r="BD20" s="296">
        <v>25.7073</v>
      </c>
      <c r="BE20" s="49">
        <f t="shared" si="29"/>
        <v>26.713149999999999</v>
      </c>
      <c r="BF20" s="546">
        <f t="shared" si="14"/>
        <v>1.0058500000000006</v>
      </c>
      <c r="BG20" s="296">
        <v>25.1083</v>
      </c>
      <c r="BH20" s="296">
        <v>26.6355</v>
      </c>
      <c r="BI20" s="49">
        <f t="shared" si="30"/>
        <v>25.8719</v>
      </c>
      <c r="BJ20" s="49">
        <f t="shared" si="15"/>
        <v>0.76360000000000028</v>
      </c>
      <c r="BK20" s="296">
        <v>26.6449</v>
      </c>
      <c r="BL20" s="296">
        <v>25.235900000000001</v>
      </c>
      <c r="BM20" s="49">
        <f t="shared" si="31"/>
        <v>25.9404</v>
      </c>
      <c r="BN20" s="49">
        <f t="shared" si="16"/>
        <v>0.70449999999999946</v>
      </c>
      <c r="BO20" s="39" t="s">
        <v>12</v>
      </c>
      <c r="BP20" s="41" t="s">
        <v>12</v>
      </c>
      <c r="BQ20" s="563">
        <v>8.2524999999999995</v>
      </c>
      <c r="BR20" s="563">
        <v>17.867100000000001</v>
      </c>
      <c r="BS20" s="563">
        <v>18.27</v>
      </c>
      <c r="BT20" s="563">
        <v>122.2557</v>
      </c>
    </row>
    <row r="21" spans="1:72" ht="15.75" customHeight="1" x14ac:dyDescent="0.2">
      <c r="A21" s="296" t="s">
        <v>125</v>
      </c>
      <c r="B21" s="29">
        <v>2.0000000000000001E-4</v>
      </c>
      <c r="C21" s="39">
        <v>1.6999999999999999E-3</v>
      </c>
      <c r="D21" s="296">
        <v>1.6000000000000001E-3</v>
      </c>
      <c r="E21" s="49">
        <f t="shared" si="0"/>
        <v>1.65E-3</v>
      </c>
      <c r="F21" s="49">
        <f t="shared" si="1"/>
        <v>4.9999999999999914E-5</v>
      </c>
      <c r="G21" s="296">
        <v>3.0000000000000001E-3</v>
      </c>
      <c r="H21" s="296">
        <v>2.8E-3</v>
      </c>
      <c r="I21" s="49">
        <f t="shared" si="17"/>
        <v>2.8999999999999998E-3</v>
      </c>
      <c r="J21" s="546">
        <f t="shared" si="2"/>
        <v>1.0000000000000005E-4</v>
      </c>
      <c r="K21" s="296">
        <v>0.1943</v>
      </c>
      <c r="L21" s="296">
        <v>0.19409999999999999</v>
      </c>
      <c r="M21" s="49">
        <f t="shared" si="18"/>
        <v>0.19419999999999998</v>
      </c>
      <c r="N21" s="49">
        <f t="shared" si="3"/>
        <v>1.0000000000000286E-4</v>
      </c>
      <c r="O21" s="296">
        <v>0.189</v>
      </c>
      <c r="P21" s="296">
        <v>0.1918</v>
      </c>
      <c r="Q21" s="49">
        <f t="shared" si="19"/>
        <v>0.19040000000000001</v>
      </c>
      <c r="R21" s="49">
        <f t="shared" si="4"/>
        <v>1.3999999999999985E-3</v>
      </c>
      <c r="S21" s="39">
        <v>0.2908</v>
      </c>
      <c r="T21" s="296">
        <v>0.29809999999999998</v>
      </c>
      <c r="U21" s="49">
        <f t="shared" si="20"/>
        <v>0.29444999999999999</v>
      </c>
      <c r="V21" s="49">
        <f t="shared" si="5"/>
        <v>3.6499999999999866E-3</v>
      </c>
      <c r="W21" s="296">
        <v>0.30259999999999998</v>
      </c>
      <c r="X21" s="296">
        <v>0.30430000000000001</v>
      </c>
      <c r="Y21" s="49">
        <f t="shared" si="21"/>
        <v>0.30345</v>
      </c>
      <c r="Z21" s="546">
        <f t="shared" si="6"/>
        <v>8.5000000000001741E-4</v>
      </c>
      <c r="AA21" s="296">
        <v>1.2608999999999999</v>
      </c>
      <c r="AB21" s="296">
        <v>1.262</v>
      </c>
      <c r="AC21" s="49">
        <f t="shared" si="22"/>
        <v>1.26145</v>
      </c>
      <c r="AD21" s="49">
        <f t="shared" si="7"/>
        <v>5.5000000000005045E-4</v>
      </c>
      <c r="AE21" s="296">
        <v>1.3193999999999999</v>
      </c>
      <c r="AF21" s="296">
        <v>1.2656000000000001</v>
      </c>
      <c r="AG21" s="49">
        <f t="shared" si="23"/>
        <v>1.2925</v>
      </c>
      <c r="AH21" s="49">
        <f t="shared" si="8"/>
        <v>2.6899999999999924E-2</v>
      </c>
      <c r="AI21" s="39">
        <v>7.0699999999999999E-2</v>
      </c>
      <c r="AJ21" s="296">
        <v>7.3200000000000001E-2</v>
      </c>
      <c r="AK21" s="49">
        <f t="shared" si="24"/>
        <v>7.195E-2</v>
      </c>
      <c r="AL21" s="49">
        <f t="shared" si="9"/>
        <v>1.2500000000000011E-3</v>
      </c>
      <c r="AM21" s="296">
        <v>0.54530000000000001</v>
      </c>
      <c r="AN21" s="296">
        <v>0.54779999999999995</v>
      </c>
      <c r="AO21" s="49">
        <f t="shared" si="25"/>
        <v>0.54654999999999998</v>
      </c>
      <c r="AP21" s="546">
        <f t="shared" si="10"/>
        <v>1.2499999999999734E-3</v>
      </c>
      <c r="AQ21" s="296">
        <v>0.92500000000000004</v>
      </c>
      <c r="AR21" s="296">
        <v>0.93220000000000003</v>
      </c>
      <c r="AS21" s="49">
        <f t="shared" si="26"/>
        <v>0.92860000000000009</v>
      </c>
      <c r="AT21" s="49">
        <f t="shared" si="11"/>
        <v>3.5999999999999921E-3</v>
      </c>
      <c r="AU21" s="296">
        <v>0.94569999999999999</v>
      </c>
      <c r="AV21" s="296">
        <v>0.93869999999999998</v>
      </c>
      <c r="AW21" s="49">
        <f t="shared" si="27"/>
        <v>0.94219999999999993</v>
      </c>
      <c r="AX21" s="49">
        <f t="shared" si="12"/>
        <v>3.5000000000000031E-3</v>
      </c>
      <c r="AY21" s="39">
        <v>0.29609999999999997</v>
      </c>
      <c r="AZ21" s="296">
        <v>0.2974</v>
      </c>
      <c r="BA21" s="49">
        <f t="shared" si="28"/>
        <v>0.29674999999999996</v>
      </c>
      <c r="BB21" s="49">
        <f t="shared" si="13"/>
        <v>6.5000000000001168E-4</v>
      </c>
      <c r="BC21" s="296">
        <v>0.30719999999999997</v>
      </c>
      <c r="BD21" s="296">
        <v>0.29780000000000001</v>
      </c>
      <c r="BE21" s="49">
        <f t="shared" si="29"/>
        <v>0.30249999999999999</v>
      </c>
      <c r="BF21" s="546">
        <f t="shared" si="14"/>
        <v>4.699999999999982E-3</v>
      </c>
      <c r="BG21" s="296">
        <v>0.16619999999999999</v>
      </c>
      <c r="BH21" s="296">
        <v>0.17130000000000001</v>
      </c>
      <c r="BI21" s="49">
        <f t="shared" si="30"/>
        <v>0.16875000000000001</v>
      </c>
      <c r="BJ21" s="49">
        <f t="shared" si="15"/>
        <v>2.5500000000000106E-3</v>
      </c>
      <c r="BK21" s="296">
        <v>0.17780000000000001</v>
      </c>
      <c r="BL21" s="296">
        <v>0.1764</v>
      </c>
      <c r="BM21" s="49">
        <f t="shared" si="31"/>
        <v>0.17710000000000001</v>
      </c>
      <c r="BN21" s="49">
        <f t="shared" si="16"/>
        <v>7.0000000000000617E-4</v>
      </c>
      <c r="BO21" s="39" t="s">
        <v>12</v>
      </c>
      <c r="BP21" s="41" t="s">
        <v>12</v>
      </c>
      <c r="BQ21" s="563">
        <v>0.24529999999999999</v>
      </c>
      <c r="BR21" s="563">
        <v>0.4461</v>
      </c>
      <c r="BS21" s="563">
        <v>0.46610000000000001</v>
      </c>
      <c r="BT21" s="563">
        <v>91.755399999999995</v>
      </c>
    </row>
    <row r="22" spans="1:72" ht="15.75" customHeight="1" x14ac:dyDescent="0.2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3.2000000000000002E-3</v>
      </c>
      <c r="L22" s="296">
        <v>1.4E-3</v>
      </c>
      <c r="M22" s="49">
        <f t="shared" si="18"/>
        <v>2.3E-3</v>
      </c>
      <c r="N22" s="49">
        <f t="shared" si="3"/>
        <v>9.0000000000000008E-4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1.4E-3</v>
      </c>
      <c r="AJ22" s="296">
        <v>1.2999999999999999E-3</v>
      </c>
      <c r="AK22" s="49">
        <f t="shared" si="24"/>
        <v>1.3500000000000001E-3</v>
      </c>
      <c r="AL22" s="49">
        <f t="shared" si="9"/>
        <v>5.0000000000000023E-5</v>
      </c>
      <c r="AM22" s="296">
        <v>4.1999999999999997E-3</v>
      </c>
      <c r="AN22" s="296">
        <v>2.3999999999999998E-3</v>
      </c>
      <c r="AO22" s="49">
        <f t="shared" si="25"/>
        <v>3.3E-3</v>
      </c>
      <c r="AP22" s="546">
        <f t="shared" si="10"/>
        <v>8.9999999999999998E-4</v>
      </c>
      <c r="AQ22" s="296" t="s">
        <v>12</v>
      </c>
      <c r="AR22" s="296" t="s">
        <v>12</v>
      </c>
      <c r="AS22" s="49" t="str">
        <f t="shared" si="26"/>
        <v xml:space="preserve"> </v>
      </c>
      <c r="AT22" s="49" t="str">
        <f t="shared" si="11"/>
        <v xml:space="preserve"> </v>
      </c>
      <c r="AU22" s="296" t="s">
        <v>12</v>
      </c>
      <c r="AV22" s="296" t="s">
        <v>12</v>
      </c>
      <c r="AW22" s="49" t="str">
        <f t="shared" si="27"/>
        <v xml:space="preserve"> </v>
      </c>
      <c r="AX22" s="49" t="str">
        <f t="shared" si="12"/>
        <v xml:space="preserve"> </v>
      </c>
      <c r="AY22" s="39">
        <v>1.4E-3</v>
      </c>
      <c r="AZ22" s="296" t="s">
        <v>12</v>
      </c>
      <c r="BA22" s="49">
        <f t="shared" si="28"/>
        <v>1.4E-3</v>
      </c>
      <c r="BB22" s="49">
        <f t="shared" si="13"/>
        <v>0</v>
      </c>
      <c r="BC22" s="296" t="s">
        <v>12</v>
      </c>
      <c r="BD22" s="296" t="s">
        <v>12</v>
      </c>
      <c r="BE22" s="49" t="str">
        <f t="shared" si="29"/>
        <v xml:space="preserve"> </v>
      </c>
      <c r="BF22" s="546" t="str">
        <f t="shared" si="14"/>
        <v xml:space="preserve"> </v>
      </c>
      <c r="BG22" s="296" t="s">
        <v>12</v>
      </c>
      <c r="BH22" s="296" t="s">
        <v>12</v>
      </c>
      <c r="BI22" s="49" t="str">
        <f t="shared" si="30"/>
        <v xml:space="preserve"> </v>
      </c>
      <c r="BJ22" s="49" t="str">
        <f t="shared" si="15"/>
        <v xml:space="preserve"> </v>
      </c>
      <c r="BK22" s="296" t="s">
        <v>12</v>
      </c>
      <c r="BL22" s="296" t="s">
        <v>12</v>
      </c>
      <c r="BM22" s="49" t="str">
        <f t="shared" si="31"/>
        <v xml:space="preserve"> </v>
      </c>
      <c r="BN22" s="49" t="str">
        <f t="shared" si="16"/>
        <v xml:space="preserve"> </v>
      </c>
      <c r="BO22" s="39" t="s">
        <v>12</v>
      </c>
      <c r="BP22" s="41" t="s">
        <v>12</v>
      </c>
      <c r="BQ22" s="563" t="s">
        <v>12</v>
      </c>
      <c r="BR22" s="563" t="s">
        <v>12</v>
      </c>
      <c r="BS22" s="563">
        <v>2.2000000000000001E-3</v>
      </c>
      <c r="BT22" s="563" t="s">
        <v>12</v>
      </c>
    </row>
    <row r="23" spans="1:72" ht="15.75" customHeight="1" x14ac:dyDescent="0.2">
      <c r="A23" s="296" t="s">
        <v>127</v>
      </c>
      <c r="B23" s="29">
        <v>1.9300000000000001E-2</v>
      </c>
      <c r="C23" s="39">
        <v>4.9718</v>
      </c>
      <c r="D23" s="296">
        <v>4.9328000000000003</v>
      </c>
      <c r="E23" s="49">
        <f t="shared" si="0"/>
        <v>4.9523000000000001</v>
      </c>
      <c r="F23" s="49">
        <f t="shared" si="1"/>
        <v>1.9499999999999851E-2</v>
      </c>
      <c r="G23" s="296">
        <v>5.0964</v>
      </c>
      <c r="H23" s="296">
        <v>4.8707000000000003</v>
      </c>
      <c r="I23" s="49">
        <f t="shared" si="17"/>
        <v>4.9835500000000001</v>
      </c>
      <c r="J23" s="546">
        <f t="shared" si="2"/>
        <v>0.11284999999999989</v>
      </c>
      <c r="K23" s="296">
        <v>8.6217000000000006</v>
      </c>
      <c r="L23" s="296">
        <v>8.5711999999999993</v>
      </c>
      <c r="M23" s="49">
        <f t="shared" si="18"/>
        <v>8.5964500000000008</v>
      </c>
      <c r="N23" s="49">
        <f t="shared" si="3"/>
        <v>2.5250000000000661E-2</v>
      </c>
      <c r="O23" s="296">
        <v>8.6271000000000004</v>
      </c>
      <c r="P23" s="296">
        <v>8.5905000000000005</v>
      </c>
      <c r="Q23" s="49">
        <f t="shared" si="19"/>
        <v>8.6088000000000005</v>
      </c>
      <c r="R23" s="49">
        <f t="shared" si="4"/>
        <v>1.8299999999999983E-2</v>
      </c>
      <c r="S23" s="39">
        <v>9.8381000000000007</v>
      </c>
      <c r="T23" s="296">
        <v>10.023400000000001</v>
      </c>
      <c r="U23" s="49">
        <f t="shared" si="20"/>
        <v>9.9307499999999997</v>
      </c>
      <c r="V23" s="49">
        <f t="shared" si="5"/>
        <v>9.2649999999999899E-2</v>
      </c>
      <c r="W23" s="296">
        <v>10.1699</v>
      </c>
      <c r="X23" s="296">
        <v>10.1739</v>
      </c>
      <c r="Y23" s="49">
        <f t="shared" si="21"/>
        <v>10.171900000000001</v>
      </c>
      <c r="Z23" s="546">
        <f t="shared" si="6"/>
        <v>1.9999999999997797E-3</v>
      </c>
      <c r="AA23" s="296">
        <v>27.9297</v>
      </c>
      <c r="AB23" s="296">
        <v>28.058299999999999</v>
      </c>
      <c r="AC23" s="49">
        <f t="shared" si="22"/>
        <v>27.994</v>
      </c>
      <c r="AD23" s="49">
        <f t="shared" si="7"/>
        <v>6.4299999999999358E-2</v>
      </c>
      <c r="AE23" s="296">
        <v>28.2242</v>
      </c>
      <c r="AF23" s="296">
        <v>27.8294</v>
      </c>
      <c r="AG23" s="49">
        <f t="shared" si="23"/>
        <v>28.026800000000001</v>
      </c>
      <c r="AH23" s="49">
        <f t="shared" si="8"/>
        <v>0.19740000000000002</v>
      </c>
      <c r="AI23" s="39">
        <v>36.428400000000003</v>
      </c>
      <c r="AJ23" s="296">
        <v>37.471699999999998</v>
      </c>
      <c r="AK23" s="49">
        <f t="shared" si="24"/>
        <v>36.950050000000005</v>
      </c>
      <c r="AL23" s="49">
        <f t="shared" si="9"/>
        <v>0.5216499999999975</v>
      </c>
      <c r="AM23" s="296">
        <v>37.978700000000003</v>
      </c>
      <c r="AN23" s="296">
        <v>37.672499999999999</v>
      </c>
      <c r="AO23" s="49">
        <f t="shared" si="25"/>
        <v>37.825600000000001</v>
      </c>
      <c r="AP23" s="546">
        <f t="shared" si="10"/>
        <v>0.15310000000000201</v>
      </c>
      <c r="AQ23" s="296">
        <v>27.930900000000001</v>
      </c>
      <c r="AR23" s="296">
        <v>28.085999999999999</v>
      </c>
      <c r="AS23" s="49">
        <f t="shared" si="26"/>
        <v>28.00845</v>
      </c>
      <c r="AT23" s="49">
        <f t="shared" si="11"/>
        <v>7.7549999999998676E-2</v>
      </c>
      <c r="AU23" s="296">
        <v>28.140499999999999</v>
      </c>
      <c r="AV23" s="296">
        <v>27.882999999999999</v>
      </c>
      <c r="AW23" s="49">
        <f t="shared" si="27"/>
        <v>28.011749999999999</v>
      </c>
      <c r="AX23" s="49">
        <f t="shared" si="12"/>
        <v>0.12875000000000014</v>
      </c>
      <c r="AY23" s="39">
        <v>31.613900000000001</v>
      </c>
      <c r="AZ23" s="296">
        <v>30.554400000000001</v>
      </c>
      <c r="BA23" s="49">
        <f t="shared" si="28"/>
        <v>31.084150000000001</v>
      </c>
      <c r="BB23" s="49">
        <f t="shared" si="13"/>
        <v>0.52974999999999994</v>
      </c>
      <c r="BC23" s="296">
        <v>31.942299999999999</v>
      </c>
      <c r="BD23" s="296">
        <v>30.625499999999999</v>
      </c>
      <c r="BE23" s="49">
        <f t="shared" si="29"/>
        <v>31.283899999999999</v>
      </c>
      <c r="BF23" s="546">
        <f t="shared" si="14"/>
        <v>0.65840000000000032</v>
      </c>
      <c r="BG23" s="296">
        <v>35.335999999999999</v>
      </c>
      <c r="BH23" s="296">
        <v>36.332500000000003</v>
      </c>
      <c r="BI23" s="49">
        <f t="shared" si="30"/>
        <v>35.834249999999997</v>
      </c>
      <c r="BJ23" s="49">
        <f t="shared" si="15"/>
        <v>0.4982500000000023</v>
      </c>
      <c r="BK23" s="296">
        <v>36.701700000000002</v>
      </c>
      <c r="BL23" s="296">
        <v>35.573799999999999</v>
      </c>
      <c r="BM23" s="49">
        <f t="shared" si="31"/>
        <v>36.137749999999997</v>
      </c>
      <c r="BN23" s="49">
        <f t="shared" si="16"/>
        <v>0.56395000000000195</v>
      </c>
      <c r="BO23" s="39">
        <v>7.22E-2</v>
      </c>
      <c r="BP23" s="41">
        <v>6.6799999999999998E-2</v>
      </c>
      <c r="BQ23" s="563">
        <v>4.8409000000000004</v>
      </c>
      <c r="BR23" s="563">
        <v>28.4725</v>
      </c>
      <c r="BS23" s="563">
        <v>28.636399999999998</v>
      </c>
      <c r="BT23" s="563">
        <v>210.72280000000001</v>
      </c>
    </row>
    <row r="24" spans="1:72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1.0200000000000001E-2</v>
      </c>
      <c r="AB24" s="296">
        <v>1.01E-2</v>
      </c>
      <c r="AC24" s="49">
        <f t="shared" si="22"/>
        <v>1.0149999999999999E-2</v>
      </c>
      <c r="AD24" s="49">
        <f t="shared" si="7"/>
        <v>5.0000000000000565E-5</v>
      </c>
      <c r="AE24" s="296">
        <v>1.06E-2</v>
      </c>
      <c r="AF24" s="296">
        <v>0.01</v>
      </c>
      <c r="AG24" s="49">
        <f t="shared" si="23"/>
        <v>1.03E-2</v>
      </c>
      <c r="AH24" s="49">
        <f t="shared" si="8"/>
        <v>2.9999999999999992E-4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7.4999999999999997E-3</v>
      </c>
      <c r="AR24" s="296">
        <v>8.2000000000000007E-3</v>
      </c>
      <c r="AS24" s="49">
        <f t="shared" si="26"/>
        <v>7.8499999999999993E-3</v>
      </c>
      <c r="AT24" s="49">
        <f t="shared" si="11"/>
        <v>3.5000000000000048E-4</v>
      </c>
      <c r="AU24" s="296">
        <v>8.0999999999999996E-3</v>
      </c>
      <c r="AV24" s="296">
        <v>8.3000000000000001E-3</v>
      </c>
      <c r="AW24" s="49">
        <f t="shared" si="27"/>
        <v>8.199999999999999E-3</v>
      </c>
      <c r="AX24" s="49">
        <f t="shared" si="12"/>
        <v>1.0000000000000026E-4</v>
      </c>
      <c r="AY24" s="39">
        <v>5.1000000000000004E-3</v>
      </c>
      <c r="AZ24" s="296">
        <v>5.1999999999999998E-3</v>
      </c>
      <c r="BA24" s="49">
        <f t="shared" si="28"/>
        <v>5.1500000000000001E-3</v>
      </c>
      <c r="BB24" s="49">
        <f t="shared" si="13"/>
        <v>4.9999999999999697E-5</v>
      </c>
      <c r="BC24" s="296">
        <v>5.4999999999999997E-3</v>
      </c>
      <c r="BD24" s="296">
        <v>5.1999999999999998E-3</v>
      </c>
      <c r="BE24" s="49">
        <f t="shared" si="29"/>
        <v>5.3499999999999997E-3</v>
      </c>
      <c r="BF24" s="546">
        <f t="shared" si="14"/>
        <v>1.4999999999999996E-4</v>
      </c>
      <c r="BG24" s="296" t="s">
        <v>12</v>
      </c>
      <c r="BH24" s="296" t="s">
        <v>12</v>
      </c>
      <c r="BI24" s="49" t="str">
        <f t="shared" si="30"/>
        <v xml:space="preserve"> </v>
      </c>
      <c r="BJ24" s="49" t="str">
        <f t="shared" si="15"/>
        <v xml:space="preserve"> </v>
      </c>
      <c r="BK24" s="296">
        <v>1.6999999999999999E-3</v>
      </c>
      <c r="BL24" s="296" t="s">
        <v>12</v>
      </c>
      <c r="BM24" s="49">
        <f t="shared" si="31"/>
        <v>1.6999999999999999E-3</v>
      </c>
      <c r="BN24" s="49">
        <f t="shared" si="16"/>
        <v>0</v>
      </c>
      <c r="BO24" s="39" t="s">
        <v>12</v>
      </c>
      <c r="BP24" s="41" t="s">
        <v>12</v>
      </c>
      <c r="BQ24" s="563" t="s">
        <v>12</v>
      </c>
      <c r="BR24" s="563">
        <v>5.1000000000000004E-3</v>
      </c>
      <c r="BS24" s="563">
        <v>5.4999999999999997E-3</v>
      </c>
      <c r="BT24" s="563">
        <v>0.83389999999999997</v>
      </c>
    </row>
    <row r="25" spans="1:72" ht="15.75" customHeight="1" x14ac:dyDescent="0.2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563" t="s">
        <v>12</v>
      </c>
      <c r="BR25" s="563" t="s">
        <v>12</v>
      </c>
      <c r="BS25" s="563" t="s">
        <v>12</v>
      </c>
      <c r="BT25" s="563">
        <v>0.90010000000000001</v>
      </c>
    </row>
    <row r="26" spans="1:72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2.8799999999999999E-2</v>
      </c>
      <c r="AJ26" s="296" t="s">
        <v>12</v>
      </c>
      <c r="AK26" s="49">
        <f t="shared" si="24"/>
        <v>2.8799999999999999E-2</v>
      </c>
      <c r="AL26" s="49">
        <f t="shared" si="9"/>
        <v>0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>
        <v>2.3199999999999998E-2</v>
      </c>
      <c r="BH26" s="296" t="s">
        <v>12</v>
      </c>
      <c r="BI26" s="49">
        <f t="shared" si="30"/>
        <v>2.3199999999999998E-2</v>
      </c>
      <c r="BJ26" s="49">
        <f t="shared" si="15"/>
        <v>0</v>
      </c>
      <c r="BK26" s="296">
        <v>2.8799999999999999E-2</v>
      </c>
      <c r="BL26" s="296" t="s">
        <v>12</v>
      </c>
      <c r="BM26" s="49">
        <f t="shared" si="31"/>
        <v>2.8799999999999999E-2</v>
      </c>
      <c r="BN26" s="49">
        <f t="shared" si="16"/>
        <v>0</v>
      </c>
      <c r="BO26" s="39" t="s">
        <v>12</v>
      </c>
      <c r="BP26" s="41" t="s">
        <v>12</v>
      </c>
      <c r="BQ26" s="563" t="s">
        <v>12</v>
      </c>
      <c r="BR26" s="563" t="s">
        <v>12</v>
      </c>
      <c r="BS26" s="563" t="s">
        <v>12</v>
      </c>
      <c r="BT26" s="563" t="s">
        <v>12</v>
      </c>
    </row>
    <row r="27" spans="1:72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1"/>
        <v xml:space="preserve"> </v>
      </c>
      <c r="Z27" s="546" t="str">
        <f t="shared" si="6"/>
        <v xml:space="preserve"> </v>
      </c>
      <c r="AA27" s="296" t="s">
        <v>12</v>
      </c>
      <c r="AB27" s="296">
        <v>5.3E-3</v>
      </c>
      <c r="AC27" s="49">
        <f t="shared" si="22"/>
        <v>5.3E-3</v>
      </c>
      <c r="AD27" s="49">
        <f t="shared" si="7"/>
        <v>0</v>
      </c>
      <c r="AE27" s="296">
        <v>9.9000000000000008E-3</v>
      </c>
      <c r="AF27" s="296" t="s">
        <v>12</v>
      </c>
      <c r="AG27" s="49">
        <f t="shared" si="23"/>
        <v>9.9000000000000008E-3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>
        <v>8.6E-3</v>
      </c>
      <c r="AV27" s="296">
        <v>5.3E-3</v>
      </c>
      <c r="AW27" s="49">
        <f t="shared" si="27"/>
        <v>6.9499999999999996E-3</v>
      </c>
      <c r="AX27" s="49">
        <f t="shared" si="12"/>
        <v>1.65E-3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29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>
        <v>5.7000000000000002E-3</v>
      </c>
      <c r="BL27" s="296" t="s">
        <v>12</v>
      </c>
      <c r="BM27" s="49">
        <f t="shared" si="31"/>
        <v>5.7000000000000002E-3</v>
      </c>
      <c r="BN27" s="49">
        <f t="shared" si="16"/>
        <v>0</v>
      </c>
      <c r="BO27" s="39" t="s">
        <v>12</v>
      </c>
      <c r="BP27" s="41" t="s">
        <v>12</v>
      </c>
      <c r="BQ27" s="563" t="s">
        <v>12</v>
      </c>
      <c r="BR27" s="563">
        <v>6.4000000000000003E-3</v>
      </c>
      <c r="BS27" s="563">
        <v>5.8999999999999999E-3</v>
      </c>
      <c r="BT27" s="563">
        <v>4.0599999999999997E-2</v>
      </c>
    </row>
    <row r="28" spans="1:72" ht="15.75" customHeight="1" x14ac:dyDescent="0.2">
      <c r="A28" s="296" t="s">
        <v>132</v>
      </c>
      <c r="B28" s="29">
        <v>1.4800000000000001E-2</v>
      </c>
      <c r="C28" s="39">
        <v>2.8256000000000001</v>
      </c>
      <c r="D28" s="296">
        <v>2.7387999999999999</v>
      </c>
      <c r="E28" s="49">
        <f t="shared" si="0"/>
        <v>2.7822</v>
      </c>
      <c r="F28" s="49">
        <f t="shared" si="1"/>
        <v>4.3400000000000105E-2</v>
      </c>
      <c r="G28" s="296">
        <v>2.7877999999999998</v>
      </c>
      <c r="H28" s="296">
        <v>2.6406999999999998</v>
      </c>
      <c r="I28" s="49">
        <f t="shared" si="17"/>
        <v>2.7142499999999998</v>
      </c>
      <c r="J28" s="546">
        <f t="shared" si="2"/>
        <v>7.3550000000000004E-2</v>
      </c>
      <c r="K28" s="296">
        <v>8.6950000000000003</v>
      </c>
      <c r="L28" s="296">
        <v>8.0508000000000006</v>
      </c>
      <c r="M28" s="49">
        <f t="shared" si="18"/>
        <v>8.3729000000000013</v>
      </c>
      <c r="N28" s="49">
        <f t="shared" si="3"/>
        <v>0.32209999999999983</v>
      </c>
      <c r="O28" s="296">
        <v>8.1685999999999996</v>
      </c>
      <c r="P28" s="296">
        <v>8.5094999999999992</v>
      </c>
      <c r="Q28" s="49">
        <f t="shared" si="19"/>
        <v>8.3390500000000003</v>
      </c>
      <c r="R28" s="49">
        <f t="shared" si="4"/>
        <v>0.17044999999999977</v>
      </c>
      <c r="S28" s="39">
        <v>11.9148</v>
      </c>
      <c r="T28" s="296">
        <v>12.478</v>
      </c>
      <c r="U28" s="49">
        <f t="shared" si="20"/>
        <v>12.196400000000001</v>
      </c>
      <c r="V28" s="49">
        <f t="shared" si="5"/>
        <v>0.28160000000000007</v>
      </c>
      <c r="W28" s="296">
        <v>11.9343</v>
      </c>
      <c r="X28" s="296">
        <v>11.7584</v>
      </c>
      <c r="Y28" s="49">
        <f t="shared" si="21"/>
        <v>11.846350000000001</v>
      </c>
      <c r="Z28" s="546">
        <f t="shared" si="6"/>
        <v>8.7950000000000195E-2</v>
      </c>
      <c r="AA28" s="296">
        <v>27.3203</v>
      </c>
      <c r="AB28" s="296">
        <v>27.290299999999998</v>
      </c>
      <c r="AC28" s="49">
        <f t="shared" si="22"/>
        <v>27.305299999999999</v>
      </c>
      <c r="AD28" s="49">
        <f t="shared" si="7"/>
        <v>1.5000000000000568E-2</v>
      </c>
      <c r="AE28" s="296">
        <v>27.004300000000001</v>
      </c>
      <c r="AF28" s="296">
        <v>26.142399999999999</v>
      </c>
      <c r="AG28" s="49">
        <f t="shared" si="23"/>
        <v>26.573349999999998</v>
      </c>
      <c r="AH28" s="49">
        <f t="shared" si="8"/>
        <v>0.43095000000000105</v>
      </c>
      <c r="AI28" s="39">
        <v>438.37650000000002</v>
      </c>
      <c r="AJ28" s="296">
        <v>461.4425</v>
      </c>
      <c r="AK28" s="49">
        <f t="shared" si="24"/>
        <v>449.90949999999998</v>
      </c>
      <c r="AL28" s="49">
        <f t="shared" si="9"/>
        <v>11.532999999999987</v>
      </c>
      <c r="AM28" s="296">
        <v>451.50549999999998</v>
      </c>
      <c r="AN28" s="296">
        <v>454.2722</v>
      </c>
      <c r="AO28" s="49">
        <f t="shared" si="25"/>
        <v>452.88884999999999</v>
      </c>
      <c r="AP28" s="546">
        <f t="shared" si="10"/>
        <v>1.3833500000000072</v>
      </c>
      <c r="AQ28" s="296">
        <v>51.342500000000001</v>
      </c>
      <c r="AR28" s="296">
        <v>51.132899999999999</v>
      </c>
      <c r="AS28" s="49">
        <f t="shared" si="26"/>
        <v>51.237700000000004</v>
      </c>
      <c r="AT28" s="49">
        <f t="shared" si="11"/>
        <v>0.10480000000000089</v>
      </c>
      <c r="AU28" s="296">
        <v>51.913200000000003</v>
      </c>
      <c r="AV28" s="296">
        <v>52.713299999999997</v>
      </c>
      <c r="AW28" s="49">
        <f t="shared" si="27"/>
        <v>52.313249999999996</v>
      </c>
      <c r="AX28" s="49">
        <f t="shared" si="12"/>
        <v>0.40004999999999669</v>
      </c>
      <c r="AY28" s="39">
        <v>112.7268</v>
      </c>
      <c r="AZ28" s="296">
        <v>114.2894</v>
      </c>
      <c r="BA28" s="49">
        <f t="shared" si="28"/>
        <v>113.5081</v>
      </c>
      <c r="BB28" s="49">
        <f t="shared" si="13"/>
        <v>0.78130000000000166</v>
      </c>
      <c r="BC28" s="296">
        <v>117.29810000000001</v>
      </c>
      <c r="BD28" s="296">
        <v>114.3887</v>
      </c>
      <c r="BE28" s="49">
        <f t="shared" si="29"/>
        <v>115.8434</v>
      </c>
      <c r="BF28" s="546">
        <f t="shared" si="14"/>
        <v>1.4547000000000025</v>
      </c>
      <c r="BG28" s="296">
        <v>70.239999999999995</v>
      </c>
      <c r="BH28" s="296">
        <v>71.978200000000001</v>
      </c>
      <c r="BI28" s="49">
        <f t="shared" si="30"/>
        <v>71.109099999999998</v>
      </c>
      <c r="BJ28" s="49">
        <f t="shared" si="15"/>
        <v>0.86910000000000309</v>
      </c>
      <c r="BK28" s="296">
        <v>71.709699999999998</v>
      </c>
      <c r="BL28" s="296">
        <v>70.793000000000006</v>
      </c>
      <c r="BM28" s="49">
        <f t="shared" si="31"/>
        <v>71.251350000000002</v>
      </c>
      <c r="BN28" s="49">
        <f t="shared" si="16"/>
        <v>0.45834999999999582</v>
      </c>
      <c r="BO28" s="39">
        <v>4.1599999999999998E-2</v>
      </c>
      <c r="BP28" s="41" t="s">
        <v>12</v>
      </c>
      <c r="BQ28" s="563">
        <v>18.481300000000001</v>
      </c>
      <c r="BR28" s="563">
        <v>66.737099999999998</v>
      </c>
      <c r="BS28" s="563">
        <v>68.056899999999999</v>
      </c>
      <c r="BT28" s="563">
        <v>497.7226</v>
      </c>
    </row>
    <row r="29" spans="1:72" ht="15.75" customHeight="1" x14ac:dyDescent="0.2">
      <c r="A29" s="296" t="s">
        <v>133</v>
      </c>
      <c r="B29" s="29">
        <v>7.1999999999999998E-3</v>
      </c>
      <c r="C29" s="39">
        <v>3.0827</v>
      </c>
      <c r="D29" s="296">
        <v>3.0017999999999998</v>
      </c>
      <c r="E29" s="49">
        <f t="shared" si="0"/>
        <v>3.0422500000000001</v>
      </c>
      <c r="F29" s="49">
        <f t="shared" si="1"/>
        <v>4.0450000000000097E-2</v>
      </c>
      <c r="G29" s="296">
        <v>3.0600999999999998</v>
      </c>
      <c r="H29" s="296">
        <v>2.9062999999999999</v>
      </c>
      <c r="I29" s="49">
        <f t="shared" si="17"/>
        <v>2.9832000000000001</v>
      </c>
      <c r="J29" s="546">
        <f t="shared" si="2"/>
        <v>7.6899999999999968E-2</v>
      </c>
      <c r="K29" s="296">
        <v>9.2517999999999994</v>
      </c>
      <c r="L29" s="296">
        <v>8.6168999999999993</v>
      </c>
      <c r="M29" s="49">
        <f t="shared" si="18"/>
        <v>8.9343499999999985</v>
      </c>
      <c r="N29" s="49">
        <f t="shared" si="3"/>
        <v>0.31745000000000001</v>
      </c>
      <c r="O29" s="296">
        <v>8.6922999999999995</v>
      </c>
      <c r="P29" s="296">
        <v>9.0541</v>
      </c>
      <c r="Q29" s="49">
        <f t="shared" si="19"/>
        <v>8.8732000000000006</v>
      </c>
      <c r="R29" s="49">
        <f t="shared" si="4"/>
        <v>0.18090000000000028</v>
      </c>
      <c r="S29" s="39">
        <v>12.0284</v>
      </c>
      <c r="T29" s="296">
        <v>12.3969</v>
      </c>
      <c r="U29" s="49">
        <f t="shared" si="20"/>
        <v>12.21265</v>
      </c>
      <c r="V29" s="49">
        <f t="shared" si="5"/>
        <v>0.18425000000000047</v>
      </c>
      <c r="W29" s="296">
        <v>11.899800000000001</v>
      </c>
      <c r="X29" s="296">
        <v>12.157</v>
      </c>
      <c r="Y29" s="49">
        <f t="shared" si="21"/>
        <v>12.028400000000001</v>
      </c>
      <c r="Z29" s="546">
        <f t="shared" si="6"/>
        <v>0.1285999999999996</v>
      </c>
      <c r="AA29" s="296">
        <v>28.574000000000002</v>
      </c>
      <c r="AB29" s="296">
        <v>28.507100000000001</v>
      </c>
      <c r="AC29" s="49">
        <f t="shared" si="22"/>
        <v>28.540550000000003</v>
      </c>
      <c r="AD29" s="49">
        <f t="shared" si="7"/>
        <v>3.3450000000000202E-2</v>
      </c>
      <c r="AE29" s="296">
        <v>28.098600000000001</v>
      </c>
      <c r="AF29" s="296">
        <v>27.4312</v>
      </c>
      <c r="AG29" s="49">
        <f t="shared" si="23"/>
        <v>27.764900000000001</v>
      </c>
      <c r="AH29" s="49">
        <f t="shared" si="8"/>
        <v>0.33370000000000033</v>
      </c>
      <c r="AI29" s="39">
        <v>435.22590000000002</v>
      </c>
      <c r="AJ29" s="296">
        <v>456.44330000000002</v>
      </c>
      <c r="AK29" s="49">
        <f t="shared" si="24"/>
        <v>445.83460000000002</v>
      </c>
      <c r="AL29" s="49">
        <f t="shared" si="9"/>
        <v>10.608699999999999</v>
      </c>
      <c r="AM29" s="296">
        <v>443.98160000000001</v>
      </c>
      <c r="AN29" s="296">
        <v>447.50749999999999</v>
      </c>
      <c r="AO29" s="49">
        <f t="shared" si="25"/>
        <v>445.74455</v>
      </c>
      <c r="AP29" s="546">
        <f t="shared" si="10"/>
        <v>1.7629499999999894</v>
      </c>
      <c r="AQ29" s="296">
        <v>53.688600000000001</v>
      </c>
      <c r="AR29" s="296">
        <v>52.8857</v>
      </c>
      <c r="AS29" s="49">
        <f t="shared" si="26"/>
        <v>53.287149999999997</v>
      </c>
      <c r="AT29" s="49">
        <f t="shared" si="11"/>
        <v>0.40145000000000053</v>
      </c>
      <c r="AU29" s="296">
        <v>54.1128</v>
      </c>
      <c r="AV29" s="296">
        <v>54.489400000000003</v>
      </c>
      <c r="AW29" s="49">
        <f t="shared" si="27"/>
        <v>54.301100000000005</v>
      </c>
      <c r="AX29" s="49">
        <f t="shared" si="12"/>
        <v>0.18830000000000169</v>
      </c>
      <c r="AY29" s="39">
        <v>117.17529999999999</v>
      </c>
      <c r="AZ29" s="296">
        <v>118.0592</v>
      </c>
      <c r="BA29" s="49">
        <f t="shared" si="28"/>
        <v>117.61725</v>
      </c>
      <c r="BB29" s="49">
        <f t="shared" si="13"/>
        <v>0.44195000000000562</v>
      </c>
      <c r="BC29" s="296">
        <v>121.5034</v>
      </c>
      <c r="BD29" s="296">
        <v>117.6387</v>
      </c>
      <c r="BE29" s="49">
        <f t="shared" si="29"/>
        <v>119.57105</v>
      </c>
      <c r="BF29" s="546">
        <f t="shared" si="14"/>
        <v>1.9323499999999996</v>
      </c>
      <c r="BG29" s="296">
        <v>72.627399999999994</v>
      </c>
      <c r="BH29" s="296">
        <v>74.620699999999999</v>
      </c>
      <c r="BI29" s="49">
        <f t="shared" si="30"/>
        <v>73.624049999999997</v>
      </c>
      <c r="BJ29" s="49">
        <f t="shared" si="15"/>
        <v>0.99665000000000248</v>
      </c>
      <c r="BK29" s="296">
        <v>74.223500000000001</v>
      </c>
      <c r="BL29" s="296">
        <v>73.446600000000004</v>
      </c>
      <c r="BM29" s="49">
        <f t="shared" si="31"/>
        <v>73.835049999999995</v>
      </c>
      <c r="BN29" s="49">
        <f t="shared" si="16"/>
        <v>0.38844999999999885</v>
      </c>
      <c r="BO29" s="39">
        <v>3.8199999999999998E-2</v>
      </c>
      <c r="BP29" s="41">
        <v>1.9400000000000001E-2</v>
      </c>
      <c r="BQ29" s="563">
        <v>19.5563</v>
      </c>
      <c r="BR29" s="563">
        <v>69.560199999999995</v>
      </c>
      <c r="BS29" s="563">
        <v>71.282499999999999</v>
      </c>
      <c r="BT29" s="563">
        <v>488.14249999999998</v>
      </c>
    </row>
    <row r="30" spans="1:72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>
        <v>4.1999999999999997E-3</v>
      </c>
      <c r="BP30" s="41">
        <v>5.0000000000000001E-3</v>
      </c>
      <c r="BQ30" s="563" t="s">
        <v>12</v>
      </c>
      <c r="BR30" s="563" t="s">
        <v>12</v>
      </c>
      <c r="BS30" s="563" t="s">
        <v>12</v>
      </c>
      <c r="BT30" s="563" t="s">
        <v>12</v>
      </c>
    </row>
    <row r="31" spans="1:72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>
        <v>1.17E-2</v>
      </c>
      <c r="AR31" s="296" t="s">
        <v>12</v>
      </c>
      <c r="AS31" s="49">
        <f t="shared" si="26"/>
        <v>1.17E-2</v>
      </c>
      <c r="AT31" s="49">
        <f t="shared" si="11"/>
        <v>0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>
        <v>1.01E-2</v>
      </c>
      <c r="AZ31" s="296">
        <v>9.4000000000000004E-3</v>
      </c>
      <c r="BA31" s="49">
        <f t="shared" si="28"/>
        <v>9.75E-3</v>
      </c>
      <c r="BB31" s="49">
        <f t="shared" si="13"/>
        <v>3.4999999999999962E-4</v>
      </c>
      <c r="BC31" s="296">
        <v>1.0200000000000001E-2</v>
      </c>
      <c r="BD31" s="296" t="s">
        <v>12</v>
      </c>
      <c r="BE31" s="49">
        <f t="shared" si="29"/>
        <v>1.0200000000000001E-2</v>
      </c>
      <c r="BF31" s="546">
        <f t="shared" si="14"/>
        <v>0</v>
      </c>
      <c r="BG31" s="296" t="s">
        <v>12</v>
      </c>
      <c r="BH31" s="296">
        <v>8.9999999999999993E-3</v>
      </c>
      <c r="BI31" s="49">
        <f t="shared" si="30"/>
        <v>8.9999999999999993E-3</v>
      </c>
      <c r="BJ31" s="49">
        <f t="shared" si="15"/>
        <v>0</v>
      </c>
      <c r="BK31" s="296">
        <v>0.01</v>
      </c>
      <c r="BL31" s="296" t="s">
        <v>12</v>
      </c>
      <c r="BM31" s="49">
        <f t="shared" si="31"/>
        <v>0.01</v>
      </c>
      <c r="BN31" s="49">
        <f t="shared" si="16"/>
        <v>0</v>
      </c>
      <c r="BO31" s="39" t="s">
        <v>12</v>
      </c>
      <c r="BP31" s="41" t="s">
        <v>12</v>
      </c>
      <c r="BQ31" s="563" t="s">
        <v>12</v>
      </c>
      <c r="BR31" s="563" t="s">
        <v>12</v>
      </c>
      <c r="BS31" s="563">
        <v>1.34E-2</v>
      </c>
      <c r="BT31" s="563">
        <v>9.1700000000000004E-2</v>
      </c>
    </row>
    <row r="32" spans="1:72" ht="12.75" x14ac:dyDescent="0.2">
      <c r="A32" s="296" t="s">
        <v>136</v>
      </c>
      <c r="B32" s="29">
        <v>0.1031</v>
      </c>
      <c r="C32" s="39">
        <v>5.5132000000000003</v>
      </c>
      <c r="D32" s="296">
        <v>5.5263</v>
      </c>
      <c r="E32" s="49">
        <f t="shared" si="0"/>
        <v>5.5197500000000002</v>
      </c>
      <c r="F32" s="49">
        <f t="shared" si="1"/>
        <v>6.5499999999998337E-3</v>
      </c>
      <c r="G32" s="296">
        <v>5.5738000000000003</v>
      </c>
      <c r="H32" s="296">
        <v>5.2285000000000004</v>
      </c>
      <c r="I32" s="49">
        <f t="shared" si="17"/>
        <v>5.4011500000000003</v>
      </c>
      <c r="J32" s="546">
        <f t="shared" si="2"/>
        <v>0.17264999999999997</v>
      </c>
      <c r="K32" s="296">
        <v>6.07</v>
      </c>
      <c r="L32" s="296">
        <v>5.7694999999999999</v>
      </c>
      <c r="M32" s="49">
        <f t="shared" si="18"/>
        <v>5.9197500000000005</v>
      </c>
      <c r="N32" s="49">
        <f t="shared" si="3"/>
        <v>0.15025000000000022</v>
      </c>
      <c r="O32" s="296">
        <v>5.6422999999999996</v>
      </c>
      <c r="P32" s="296">
        <v>5.8354999999999997</v>
      </c>
      <c r="Q32" s="49">
        <f t="shared" si="19"/>
        <v>5.7388999999999992</v>
      </c>
      <c r="R32" s="49">
        <f t="shared" si="4"/>
        <v>9.6600000000000019E-2</v>
      </c>
      <c r="S32" s="39">
        <v>5.7160000000000002</v>
      </c>
      <c r="T32" s="296">
        <v>5.8353999999999999</v>
      </c>
      <c r="U32" s="49">
        <f t="shared" si="20"/>
        <v>5.7757000000000005</v>
      </c>
      <c r="V32" s="49">
        <f t="shared" si="5"/>
        <v>5.9699999999999864E-2</v>
      </c>
      <c r="W32" s="296">
        <v>5.7892000000000001</v>
      </c>
      <c r="X32" s="296">
        <v>5.8886000000000003</v>
      </c>
      <c r="Y32" s="49">
        <f t="shared" si="21"/>
        <v>5.8389000000000006</v>
      </c>
      <c r="Z32" s="546">
        <f t="shared" si="6"/>
        <v>4.9700000000000077E-2</v>
      </c>
      <c r="AA32" s="296">
        <v>6.7880000000000003</v>
      </c>
      <c r="AB32" s="296">
        <v>6.7874999999999996</v>
      </c>
      <c r="AC32" s="49">
        <f t="shared" si="22"/>
        <v>6.78775</v>
      </c>
      <c r="AD32" s="49">
        <f t="shared" si="7"/>
        <v>2.5000000000030553E-4</v>
      </c>
      <c r="AE32" s="296">
        <v>6.9089</v>
      </c>
      <c r="AF32" s="296">
        <v>6.6904000000000003</v>
      </c>
      <c r="AG32" s="49">
        <f t="shared" si="23"/>
        <v>6.7996499999999997</v>
      </c>
      <c r="AH32" s="49">
        <f t="shared" si="8"/>
        <v>0.10924999999999985</v>
      </c>
      <c r="AI32" s="39">
        <v>0.95069999999999999</v>
      </c>
      <c r="AJ32" s="296">
        <v>0.91479999999999995</v>
      </c>
      <c r="AK32" s="49">
        <f t="shared" si="24"/>
        <v>0.93274999999999997</v>
      </c>
      <c r="AL32" s="49">
        <f t="shared" si="9"/>
        <v>1.7950000000000021E-2</v>
      </c>
      <c r="AM32" s="296">
        <v>1.0489999999999999</v>
      </c>
      <c r="AN32" s="296">
        <v>1.0013000000000001</v>
      </c>
      <c r="AO32" s="49">
        <f t="shared" si="25"/>
        <v>1.02515</v>
      </c>
      <c r="AP32" s="546">
        <f t="shared" si="10"/>
        <v>2.3849999999999927E-2</v>
      </c>
      <c r="AQ32" s="296">
        <v>6.16</v>
      </c>
      <c r="AR32" s="296">
        <v>6.0473999999999997</v>
      </c>
      <c r="AS32" s="49">
        <f t="shared" si="26"/>
        <v>6.1036999999999999</v>
      </c>
      <c r="AT32" s="49">
        <f t="shared" si="11"/>
        <v>5.6300000000000239E-2</v>
      </c>
      <c r="AU32" s="296">
        <v>6.2264999999999997</v>
      </c>
      <c r="AV32" s="296">
        <v>6.31</v>
      </c>
      <c r="AW32" s="49">
        <f t="shared" si="27"/>
        <v>6.2682500000000001</v>
      </c>
      <c r="AX32" s="49">
        <f t="shared" si="12"/>
        <v>4.1749999999999954E-2</v>
      </c>
      <c r="AY32" s="39">
        <v>5.8826000000000001</v>
      </c>
      <c r="AZ32" s="296">
        <v>5.9200999999999997</v>
      </c>
      <c r="BA32" s="49">
        <f t="shared" si="28"/>
        <v>5.9013499999999999</v>
      </c>
      <c r="BB32" s="49">
        <f t="shared" si="13"/>
        <v>1.8749999999999822E-2</v>
      </c>
      <c r="BC32" s="296">
        <v>6.0805999999999996</v>
      </c>
      <c r="BD32" s="296">
        <v>5.8647999999999998</v>
      </c>
      <c r="BE32" s="49">
        <f t="shared" si="29"/>
        <v>5.9726999999999997</v>
      </c>
      <c r="BF32" s="546">
        <f t="shared" si="14"/>
        <v>0.10789999999999988</v>
      </c>
      <c r="BG32" s="296">
        <v>5.7398999999999996</v>
      </c>
      <c r="BH32" s="296">
        <v>5.9378000000000002</v>
      </c>
      <c r="BI32" s="49">
        <f t="shared" si="30"/>
        <v>5.8388499999999999</v>
      </c>
      <c r="BJ32" s="49">
        <f t="shared" si="15"/>
        <v>9.8950000000000315E-2</v>
      </c>
      <c r="BK32" s="296">
        <v>5.9402999999999997</v>
      </c>
      <c r="BL32" s="296">
        <v>5.9141000000000004</v>
      </c>
      <c r="BM32" s="49">
        <f t="shared" si="31"/>
        <v>5.9272</v>
      </c>
      <c r="BN32" s="49">
        <f t="shared" si="16"/>
        <v>1.3099999999999667E-2</v>
      </c>
      <c r="BO32" s="39" t="s">
        <v>12</v>
      </c>
      <c r="BP32" s="41" t="s">
        <v>12</v>
      </c>
      <c r="BQ32" s="563">
        <v>6.1193</v>
      </c>
      <c r="BR32" s="563">
        <v>6.2256</v>
      </c>
      <c r="BS32" s="563">
        <v>6.7554999999999996</v>
      </c>
      <c r="BT32" s="563">
        <v>25.857600000000001</v>
      </c>
    </row>
    <row r="33" spans="1:72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563" t="s">
        <v>12</v>
      </c>
      <c r="BR33" s="563" t="s">
        <v>12</v>
      </c>
      <c r="BS33" s="563" t="s">
        <v>12</v>
      </c>
      <c r="BT33" s="563" t="s">
        <v>12</v>
      </c>
    </row>
    <row r="34" spans="1:72" ht="12.75" x14ac:dyDescent="0.2">
      <c r="A34" s="296" t="s">
        <v>138</v>
      </c>
      <c r="B34" s="29">
        <v>2.9999999999999997E-4</v>
      </c>
      <c r="C34" s="39">
        <v>9.5200000000000007E-2</v>
      </c>
      <c r="D34" s="296">
        <v>9.4399999999999998E-2</v>
      </c>
      <c r="E34" s="49">
        <f>IFERROR(AVERAGE(C34:D34)," ")</f>
        <v>9.4799999999999995E-2</v>
      </c>
      <c r="F34" s="49">
        <f t="shared" si="1"/>
        <v>4.0000000000000452E-4</v>
      </c>
      <c r="G34" s="296">
        <v>9.7000000000000003E-2</v>
      </c>
      <c r="H34" s="296">
        <v>8.8900000000000007E-2</v>
      </c>
      <c r="I34" s="49">
        <f t="shared" si="17"/>
        <v>9.2950000000000005E-2</v>
      </c>
      <c r="J34" s="546">
        <f t="shared" si="2"/>
        <v>4.049999999999998E-3</v>
      </c>
      <c r="K34" s="296">
        <v>0.12130000000000001</v>
      </c>
      <c r="L34" s="296">
        <v>0.1229</v>
      </c>
      <c r="M34" s="49">
        <f t="shared" si="18"/>
        <v>0.1221</v>
      </c>
      <c r="N34" s="49">
        <f t="shared" si="3"/>
        <v>7.9999999999999516E-4</v>
      </c>
      <c r="O34" s="296">
        <v>0.1221</v>
      </c>
      <c r="P34" s="296">
        <v>0.1198</v>
      </c>
      <c r="Q34" s="49">
        <f t="shared" si="19"/>
        <v>0.12095</v>
      </c>
      <c r="R34" s="49">
        <f t="shared" si="4"/>
        <v>1.1499999999999982E-3</v>
      </c>
      <c r="S34" s="39">
        <v>0.15540000000000001</v>
      </c>
      <c r="T34" s="296">
        <v>0.15670000000000001</v>
      </c>
      <c r="U34" s="49">
        <f t="shared" si="20"/>
        <v>0.15605000000000002</v>
      </c>
      <c r="V34" s="49">
        <f t="shared" si="5"/>
        <v>6.499999999999978E-4</v>
      </c>
      <c r="W34" s="296">
        <v>0.15759999999999999</v>
      </c>
      <c r="X34" s="296">
        <v>0.16289999999999999</v>
      </c>
      <c r="Y34" s="49">
        <f t="shared" si="21"/>
        <v>0.16025</v>
      </c>
      <c r="Z34" s="546">
        <f t="shared" si="6"/>
        <v>2.6499999999999996E-3</v>
      </c>
      <c r="AA34" s="296">
        <v>0.29470000000000002</v>
      </c>
      <c r="AB34" s="296">
        <v>0.31119999999999998</v>
      </c>
      <c r="AC34" s="49">
        <f t="shared" si="22"/>
        <v>0.30295</v>
      </c>
      <c r="AD34" s="49">
        <f t="shared" si="7"/>
        <v>8.2499999999999796E-3</v>
      </c>
      <c r="AE34" s="296">
        <v>0.31119999999999998</v>
      </c>
      <c r="AF34" s="296">
        <v>0.31340000000000001</v>
      </c>
      <c r="AG34" s="49">
        <f t="shared" si="23"/>
        <v>0.31230000000000002</v>
      </c>
      <c r="AH34" s="49">
        <f t="shared" si="8"/>
        <v>1.1000000000000176E-3</v>
      </c>
      <c r="AI34" s="39">
        <v>2.8687</v>
      </c>
      <c r="AJ34" s="296">
        <v>3.0004</v>
      </c>
      <c r="AK34" s="49">
        <f t="shared" si="24"/>
        <v>2.9345499999999998</v>
      </c>
      <c r="AL34" s="49">
        <f t="shared" si="9"/>
        <v>6.5849999999999964E-2</v>
      </c>
      <c r="AM34" s="296">
        <v>2.9615999999999998</v>
      </c>
      <c r="AN34" s="296">
        <v>3.1333000000000002</v>
      </c>
      <c r="AO34" s="49">
        <f t="shared" si="25"/>
        <v>3.04745</v>
      </c>
      <c r="AP34" s="546">
        <f t="shared" si="10"/>
        <v>8.5850000000000204E-2</v>
      </c>
      <c r="AQ34" s="296">
        <v>0.4415</v>
      </c>
      <c r="AR34" s="296">
        <v>0.46089999999999998</v>
      </c>
      <c r="AS34" s="49">
        <f t="shared" si="26"/>
        <v>0.45119999999999999</v>
      </c>
      <c r="AT34" s="49">
        <f t="shared" si="11"/>
        <v>9.6999999999999864E-3</v>
      </c>
      <c r="AU34" s="296">
        <v>0.46100000000000002</v>
      </c>
      <c r="AV34" s="296">
        <v>0.46779999999999999</v>
      </c>
      <c r="AW34" s="49">
        <f t="shared" si="27"/>
        <v>0.46440000000000003</v>
      </c>
      <c r="AX34" s="49">
        <f t="shared" si="12"/>
        <v>3.3999999999999864E-3</v>
      </c>
      <c r="AY34" s="39">
        <v>0.87490000000000001</v>
      </c>
      <c r="AZ34" s="296">
        <v>0.82630000000000003</v>
      </c>
      <c r="BA34" s="49">
        <f t="shared" si="28"/>
        <v>0.85060000000000002</v>
      </c>
      <c r="BB34" s="49">
        <f t="shared" si="13"/>
        <v>2.4299999999999988E-2</v>
      </c>
      <c r="BC34" s="296">
        <v>0.8498</v>
      </c>
      <c r="BD34" s="296">
        <v>0.82850000000000001</v>
      </c>
      <c r="BE34" s="49">
        <f t="shared" si="29"/>
        <v>0.83915000000000006</v>
      </c>
      <c r="BF34" s="546">
        <f t="shared" si="14"/>
        <v>1.0649999999999993E-2</v>
      </c>
      <c r="BG34" s="296">
        <v>0.53010000000000002</v>
      </c>
      <c r="BH34" s="296">
        <v>0.57140000000000002</v>
      </c>
      <c r="BI34" s="49">
        <f t="shared" si="30"/>
        <v>0.55075000000000007</v>
      </c>
      <c r="BJ34" s="49">
        <f t="shared" si="15"/>
        <v>2.0650000000000002E-2</v>
      </c>
      <c r="BK34" s="296">
        <v>0.59289999999999998</v>
      </c>
      <c r="BL34" s="296">
        <v>0.57869999999999999</v>
      </c>
      <c r="BM34" s="49">
        <f t="shared" si="31"/>
        <v>0.58579999999999999</v>
      </c>
      <c r="BN34" s="49">
        <f t="shared" si="16"/>
        <v>7.0999999999999952E-3</v>
      </c>
      <c r="BO34" s="39" t="s">
        <v>12</v>
      </c>
      <c r="BP34" s="41" t="s">
        <v>12</v>
      </c>
      <c r="BQ34" s="563">
        <v>0.14899999999999999</v>
      </c>
      <c r="BR34" s="563">
        <v>0.59009999999999996</v>
      </c>
      <c r="BS34" s="563">
        <v>0.56920000000000004</v>
      </c>
      <c r="BT34" s="563">
        <v>1.3584000000000001</v>
      </c>
    </row>
    <row r="35" spans="1:72" ht="12.75" x14ac:dyDescent="0.2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563" t="s">
        <v>12</v>
      </c>
      <c r="BR35" s="563" t="s">
        <v>12</v>
      </c>
      <c r="BS35" s="563" t="s">
        <v>12</v>
      </c>
      <c r="BT35" s="563" t="s">
        <v>12</v>
      </c>
    </row>
    <row r="36" spans="1:72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563" t="s">
        <v>12</v>
      </c>
      <c r="BR36" s="563" t="s">
        <v>12</v>
      </c>
      <c r="BS36" s="563" t="s">
        <v>12</v>
      </c>
      <c r="BT36" s="563" t="s">
        <v>12</v>
      </c>
    </row>
    <row r="37" spans="1:72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563" t="s">
        <v>12</v>
      </c>
      <c r="BR37" s="563" t="s">
        <v>12</v>
      </c>
      <c r="BS37" s="563" t="s">
        <v>12</v>
      </c>
      <c r="BT37" s="563" t="s">
        <v>12</v>
      </c>
    </row>
    <row r="38" spans="1:72" ht="12.75" x14ac:dyDescent="0.2">
      <c r="A38" s="296" t="s">
        <v>142</v>
      </c>
      <c r="B38" s="29">
        <v>2.3E-3</v>
      </c>
      <c r="C38" s="39" t="s">
        <v>12</v>
      </c>
      <c r="D38" s="296" t="s">
        <v>12</v>
      </c>
      <c r="E38" s="49" t="str">
        <f t="shared" si="0"/>
        <v xml:space="preserve"> </v>
      </c>
      <c r="F38" s="49" t="str">
        <f t="shared" si="1"/>
        <v xml:space="preserve"> </v>
      </c>
      <c r="G38" s="296">
        <v>2.5000000000000001E-3</v>
      </c>
      <c r="H38" s="296" t="s">
        <v>12</v>
      </c>
      <c r="I38" s="49">
        <f t="shared" si="17"/>
        <v>2.5000000000000001E-3</v>
      </c>
      <c r="J38" s="546">
        <f t="shared" si="2"/>
        <v>0</v>
      </c>
      <c r="K38" s="296">
        <v>0.39450000000000002</v>
      </c>
      <c r="L38" s="296">
        <v>0.39290000000000003</v>
      </c>
      <c r="M38" s="49">
        <f t="shared" si="18"/>
        <v>0.39370000000000005</v>
      </c>
      <c r="N38" s="49">
        <f t="shared" si="3"/>
        <v>7.9999999999999516E-4</v>
      </c>
      <c r="O38" s="296">
        <v>0.38</v>
      </c>
      <c r="P38" s="296">
        <v>0.39340000000000003</v>
      </c>
      <c r="Q38" s="49">
        <f t="shared" si="19"/>
        <v>0.38670000000000004</v>
      </c>
      <c r="R38" s="49">
        <f t="shared" si="4"/>
        <v>6.7000000000000115E-3</v>
      </c>
      <c r="S38" s="39">
        <v>0.30669999999999997</v>
      </c>
      <c r="T38" s="296">
        <v>0.31359999999999999</v>
      </c>
      <c r="U38" s="49">
        <f t="shared" si="20"/>
        <v>0.31014999999999998</v>
      </c>
      <c r="V38" s="49">
        <f t="shared" si="5"/>
        <v>3.4500000000000086E-3</v>
      </c>
      <c r="W38" s="296">
        <v>0.35199999999999998</v>
      </c>
      <c r="X38" s="296">
        <v>0.35630000000000001</v>
      </c>
      <c r="Y38" s="49">
        <f t="shared" si="21"/>
        <v>0.35414999999999996</v>
      </c>
      <c r="Z38" s="546">
        <f t="shared" si="6"/>
        <v>2.150000000000013E-3</v>
      </c>
      <c r="AA38" s="296">
        <v>0.7248</v>
      </c>
      <c r="AB38" s="296">
        <v>0.72599999999999998</v>
      </c>
      <c r="AC38" s="49">
        <f t="shared" si="22"/>
        <v>0.72540000000000004</v>
      </c>
      <c r="AD38" s="49">
        <f t="shared" si="7"/>
        <v>5.9999999999998943E-4</v>
      </c>
      <c r="AE38" s="296">
        <v>0.78610000000000002</v>
      </c>
      <c r="AF38" s="296">
        <v>0.73609999999999998</v>
      </c>
      <c r="AG38" s="49">
        <f t="shared" si="23"/>
        <v>0.7611</v>
      </c>
      <c r="AH38" s="49">
        <f t="shared" si="8"/>
        <v>2.5000000000000022E-2</v>
      </c>
      <c r="AI38" s="39">
        <v>1.61E-2</v>
      </c>
      <c r="AJ38" s="296">
        <v>1.6799999999999999E-2</v>
      </c>
      <c r="AK38" s="49">
        <f t="shared" si="24"/>
        <v>1.6449999999999999E-2</v>
      </c>
      <c r="AL38" s="49">
        <f t="shared" si="9"/>
        <v>3.4999999999999962E-4</v>
      </c>
      <c r="AM38" s="296">
        <v>4.41E-2</v>
      </c>
      <c r="AN38" s="296">
        <v>4.3499999999999997E-2</v>
      </c>
      <c r="AO38" s="49">
        <f t="shared" si="25"/>
        <v>4.3799999999999999E-2</v>
      </c>
      <c r="AP38" s="546">
        <f t="shared" si="10"/>
        <v>3.0000000000000165E-4</v>
      </c>
      <c r="AQ38" s="296">
        <v>0.60419999999999996</v>
      </c>
      <c r="AR38" s="296">
        <v>0.5988</v>
      </c>
      <c r="AS38" s="49">
        <f t="shared" si="26"/>
        <v>0.60149999999999992</v>
      </c>
      <c r="AT38" s="49">
        <f t="shared" si="11"/>
        <v>2.6999999999999802E-3</v>
      </c>
      <c r="AU38" s="296">
        <v>0.62470000000000003</v>
      </c>
      <c r="AV38" s="296">
        <v>0.63229999999999997</v>
      </c>
      <c r="AW38" s="49">
        <f t="shared" si="27"/>
        <v>0.62850000000000006</v>
      </c>
      <c r="AX38" s="49">
        <f t="shared" si="12"/>
        <v>3.7999999999999701E-3</v>
      </c>
      <c r="AY38" s="39">
        <v>0.56240000000000001</v>
      </c>
      <c r="AZ38" s="296">
        <v>0.56140000000000001</v>
      </c>
      <c r="BA38" s="49">
        <f t="shared" si="28"/>
        <v>0.56190000000000007</v>
      </c>
      <c r="BB38" s="49">
        <f t="shared" si="13"/>
        <v>5.0000000000000044E-4</v>
      </c>
      <c r="BC38" s="296">
        <v>0.58330000000000004</v>
      </c>
      <c r="BD38" s="296">
        <v>0.56530000000000002</v>
      </c>
      <c r="BE38" s="49">
        <f t="shared" si="29"/>
        <v>0.57430000000000003</v>
      </c>
      <c r="BF38" s="546">
        <f t="shared" si="14"/>
        <v>9.000000000000008E-3</v>
      </c>
      <c r="BG38" s="296">
        <v>0.18509999999999999</v>
      </c>
      <c r="BH38" s="296">
        <v>0.18870000000000001</v>
      </c>
      <c r="BI38" s="49">
        <f t="shared" si="30"/>
        <v>0.18690000000000001</v>
      </c>
      <c r="BJ38" s="49">
        <f t="shared" si="15"/>
        <v>1.8000000000000099E-3</v>
      </c>
      <c r="BK38" s="296">
        <v>0.1993</v>
      </c>
      <c r="BL38" s="296">
        <v>0.19550000000000001</v>
      </c>
      <c r="BM38" s="49">
        <f t="shared" si="31"/>
        <v>0.19740000000000002</v>
      </c>
      <c r="BN38" s="49">
        <f t="shared" si="16"/>
        <v>1.8999999999999989E-3</v>
      </c>
      <c r="BO38" s="39" t="s">
        <v>12</v>
      </c>
      <c r="BP38" s="41" t="s">
        <v>12</v>
      </c>
      <c r="BQ38" s="563">
        <v>1.8847</v>
      </c>
      <c r="BR38" s="563">
        <v>0.53520000000000001</v>
      </c>
      <c r="BS38" s="563">
        <v>0.53320000000000001</v>
      </c>
      <c r="BT38" s="563">
        <v>33.317999999999998</v>
      </c>
    </row>
    <row r="39" spans="1:72" ht="12.75" x14ac:dyDescent="0.2">
      <c r="A39" s="296" t="s">
        <v>163</v>
      </c>
      <c r="B39" s="29">
        <v>2.3E-3</v>
      </c>
      <c r="C39" s="39" t="s">
        <v>12</v>
      </c>
      <c r="D39" s="296" t="s">
        <v>12</v>
      </c>
      <c r="E39" s="49" t="str">
        <f t="shared" si="0"/>
        <v xml:space="preserve"> </v>
      </c>
      <c r="F39" s="49" t="str">
        <f t="shared" si="1"/>
        <v xml:space="preserve"> </v>
      </c>
      <c r="G39" s="296">
        <v>2.8E-3</v>
      </c>
      <c r="H39" s="296">
        <v>2.3E-3</v>
      </c>
      <c r="I39" s="49">
        <f t="shared" si="17"/>
        <v>2.5500000000000002E-3</v>
      </c>
      <c r="J39" s="546">
        <f t="shared" si="2"/>
        <v>2.5000000000000001E-4</v>
      </c>
      <c r="K39" s="296">
        <v>0.38540000000000002</v>
      </c>
      <c r="L39" s="296">
        <v>0.38840000000000002</v>
      </c>
      <c r="M39" s="49">
        <f t="shared" si="18"/>
        <v>0.38690000000000002</v>
      </c>
      <c r="N39" s="49">
        <f t="shared" si="3"/>
        <v>1.5000000000000013E-3</v>
      </c>
      <c r="O39" s="296">
        <v>0.36990000000000001</v>
      </c>
      <c r="P39" s="296">
        <v>0.38319999999999999</v>
      </c>
      <c r="Q39" s="49">
        <f t="shared" si="19"/>
        <v>0.37655</v>
      </c>
      <c r="R39" s="49">
        <f t="shared" si="4"/>
        <v>6.6499999999999893E-3</v>
      </c>
      <c r="S39" s="39">
        <v>0.30030000000000001</v>
      </c>
      <c r="T39" s="296">
        <v>0.3039</v>
      </c>
      <c r="U39" s="49">
        <f t="shared" si="20"/>
        <v>0.30210000000000004</v>
      </c>
      <c r="V39" s="49">
        <f t="shared" si="5"/>
        <v>1.799999999999996E-3</v>
      </c>
      <c r="W39" s="296">
        <v>0.34239999999999998</v>
      </c>
      <c r="X39" s="296">
        <v>0.34279999999999999</v>
      </c>
      <c r="Y39" s="49">
        <f t="shared" si="21"/>
        <v>0.34260000000000002</v>
      </c>
      <c r="Z39" s="546">
        <f t="shared" si="6"/>
        <v>2.0000000000000573E-4</v>
      </c>
      <c r="AA39" s="296">
        <v>0.6996</v>
      </c>
      <c r="AB39" s="296">
        <v>0.69420000000000004</v>
      </c>
      <c r="AC39" s="49">
        <f t="shared" si="22"/>
        <v>0.69690000000000007</v>
      </c>
      <c r="AD39" s="49">
        <f t="shared" si="7"/>
        <v>2.6999999999999802E-3</v>
      </c>
      <c r="AE39" s="296">
        <v>0.76249999999999996</v>
      </c>
      <c r="AF39" s="296">
        <v>0.71379999999999999</v>
      </c>
      <c r="AG39" s="49">
        <f t="shared" si="23"/>
        <v>0.73814999999999997</v>
      </c>
      <c r="AH39" s="49">
        <f t="shared" si="8"/>
        <v>2.4349999999999983E-2</v>
      </c>
      <c r="AI39" s="39">
        <v>1.5299999999999999E-2</v>
      </c>
      <c r="AJ39" s="296">
        <v>1.6400000000000001E-2</v>
      </c>
      <c r="AK39" s="49">
        <f t="shared" si="24"/>
        <v>1.585E-2</v>
      </c>
      <c r="AL39" s="49">
        <f t="shared" si="9"/>
        <v>5.5000000000000101E-4</v>
      </c>
      <c r="AM39" s="296">
        <v>4.0800000000000003E-2</v>
      </c>
      <c r="AN39" s="296">
        <v>4.02E-2</v>
      </c>
      <c r="AO39" s="49">
        <f t="shared" si="25"/>
        <v>4.0500000000000001E-2</v>
      </c>
      <c r="AP39" s="546">
        <f t="shared" si="10"/>
        <v>3.0000000000000165E-4</v>
      </c>
      <c r="AQ39" s="296">
        <v>0.60609999999999997</v>
      </c>
      <c r="AR39" s="296">
        <v>0.60819999999999996</v>
      </c>
      <c r="AS39" s="49">
        <f t="shared" si="26"/>
        <v>0.60714999999999997</v>
      </c>
      <c r="AT39" s="49">
        <f t="shared" si="11"/>
        <v>1.0499999999999954E-3</v>
      </c>
      <c r="AU39" s="296">
        <v>0.62980000000000003</v>
      </c>
      <c r="AV39" s="296">
        <v>0.64159999999999995</v>
      </c>
      <c r="AW39" s="49">
        <f t="shared" si="27"/>
        <v>0.63569999999999993</v>
      </c>
      <c r="AX39" s="49">
        <f t="shared" si="12"/>
        <v>5.8999999999999608E-3</v>
      </c>
      <c r="AY39" s="39">
        <v>0.55989999999999995</v>
      </c>
      <c r="AZ39" s="296">
        <v>0.56259999999999999</v>
      </c>
      <c r="BA39" s="49">
        <f t="shared" si="28"/>
        <v>0.56125000000000003</v>
      </c>
      <c r="BB39" s="49">
        <f t="shared" si="13"/>
        <v>1.3500000000000179E-3</v>
      </c>
      <c r="BC39" s="296">
        <v>0.57540000000000002</v>
      </c>
      <c r="BD39" s="296">
        <v>0.56430000000000002</v>
      </c>
      <c r="BE39" s="49">
        <f t="shared" si="29"/>
        <v>0.56984999999999997</v>
      </c>
      <c r="BF39" s="546">
        <f t="shared" si="14"/>
        <v>5.5499999999999994E-3</v>
      </c>
      <c r="BG39" s="296">
        <v>0.18190000000000001</v>
      </c>
      <c r="BH39" s="296">
        <v>0.18509999999999999</v>
      </c>
      <c r="BI39" s="49">
        <f t="shared" si="30"/>
        <v>0.1835</v>
      </c>
      <c r="BJ39" s="49">
        <f t="shared" si="15"/>
        <v>1.5999999999999903E-3</v>
      </c>
      <c r="BK39" s="296">
        <v>0.19450000000000001</v>
      </c>
      <c r="BL39" s="296">
        <v>0.19209999999999999</v>
      </c>
      <c r="BM39" s="49">
        <f t="shared" si="31"/>
        <v>0.1933</v>
      </c>
      <c r="BN39" s="49">
        <f t="shared" si="16"/>
        <v>1.2000000000000066E-3</v>
      </c>
      <c r="BO39" s="39" t="s">
        <v>12</v>
      </c>
      <c r="BP39" s="41" t="s">
        <v>12</v>
      </c>
      <c r="BQ39" s="563">
        <v>1.8955</v>
      </c>
      <c r="BR39" s="563">
        <v>0.53939999999999999</v>
      </c>
      <c r="BS39" s="563">
        <v>0.56330000000000002</v>
      </c>
      <c r="BT39" s="563">
        <v>35.411000000000001</v>
      </c>
    </row>
    <row r="40" spans="1:72" ht="12.75" x14ac:dyDescent="0.2">
      <c r="A40" s="555" t="s">
        <v>177</v>
      </c>
      <c r="B40" s="29">
        <v>1.1000000000000001E-3</v>
      </c>
      <c r="C40" s="553" t="s">
        <v>12</v>
      </c>
      <c r="D40" s="296" t="s">
        <v>12</v>
      </c>
      <c r="E40" s="49"/>
      <c r="F40" s="49"/>
      <c r="G40" s="296" t="s">
        <v>12</v>
      </c>
      <c r="H40" s="296" t="s">
        <v>12</v>
      </c>
      <c r="I40" s="49"/>
      <c r="J40" s="298"/>
      <c r="K40" s="296" t="s">
        <v>12</v>
      </c>
      <c r="L40" s="296" t="s">
        <v>12</v>
      </c>
      <c r="M40" s="49"/>
      <c r="N40" s="49"/>
      <c r="O40" s="296" t="s">
        <v>12</v>
      </c>
      <c r="P40" s="296" t="s">
        <v>12</v>
      </c>
      <c r="Q40" s="49"/>
      <c r="R40" s="298"/>
      <c r="S40" s="553" t="s">
        <v>12</v>
      </c>
      <c r="T40" s="296" t="s">
        <v>12</v>
      </c>
      <c r="U40" s="49"/>
      <c r="V40" s="49"/>
      <c r="W40" s="296" t="s">
        <v>12</v>
      </c>
      <c r="X40" s="296" t="s">
        <v>12</v>
      </c>
      <c r="Y40" s="49"/>
      <c r="Z40" s="298"/>
      <c r="AA40" s="296">
        <v>1.6000000000000001E-3</v>
      </c>
      <c r="AB40" s="296">
        <v>1.9E-3</v>
      </c>
      <c r="AC40" s="49">
        <f>IFERROR(AVERAGE(AA40:AB40)," ")</f>
        <v>1.75E-3</v>
      </c>
      <c r="AD40" s="49">
        <f t="shared" si="7"/>
        <v>1.4999999999999996E-4</v>
      </c>
      <c r="AE40" s="296">
        <v>2.3E-3</v>
      </c>
      <c r="AF40" s="296">
        <v>2.0999999999999999E-3</v>
      </c>
      <c r="AG40" s="49">
        <f t="shared" si="23"/>
        <v>2.1999999999999997E-3</v>
      </c>
      <c r="AH40" s="49">
        <f t="shared" si="8"/>
        <v>1.0000000000000005E-4</v>
      </c>
      <c r="AI40" s="553" t="s">
        <v>12</v>
      </c>
      <c r="AJ40" s="296" t="s">
        <v>12</v>
      </c>
      <c r="AK40" s="49"/>
      <c r="AL40" s="49"/>
      <c r="AM40" s="296" t="s">
        <v>12</v>
      </c>
      <c r="AN40" s="296">
        <v>1.1000000000000001E-3</v>
      </c>
      <c r="AO40" s="49">
        <f t="shared" si="25"/>
        <v>1.1000000000000001E-3</v>
      </c>
      <c r="AP40" s="298">
        <f t="shared" si="10"/>
        <v>0</v>
      </c>
      <c r="AQ40" s="296">
        <v>1.1999999999999999E-3</v>
      </c>
      <c r="AR40" s="296">
        <v>1.4E-3</v>
      </c>
      <c r="AS40" s="49">
        <f t="shared" ref="AS40" si="32">IFERROR(AVERAGE(AQ40:AR40)," ")</f>
        <v>1.2999999999999999E-3</v>
      </c>
      <c r="AT40" s="49">
        <f t="shared" ref="AT40" si="33">IFERROR(_xlfn.STDEV.P(AQ40:AR40), " ")</f>
        <v>1.0000000000000005E-4</v>
      </c>
      <c r="AU40" s="296">
        <v>1.2999999999999999E-3</v>
      </c>
      <c r="AV40" s="296">
        <v>1.2999999999999999E-3</v>
      </c>
      <c r="AW40" s="49">
        <f t="shared" si="27"/>
        <v>1.2999999999999999E-3</v>
      </c>
      <c r="AX40" s="298">
        <f t="shared" si="12"/>
        <v>0</v>
      </c>
      <c r="AY40" s="553" t="s">
        <v>12</v>
      </c>
      <c r="AZ40" s="296" t="s">
        <v>12</v>
      </c>
      <c r="BA40" s="49"/>
      <c r="BB40" s="49"/>
      <c r="BC40" s="296" t="s">
        <v>12</v>
      </c>
      <c r="BD40" s="296" t="s">
        <v>12</v>
      </c>
      <c r="BE40" s="49" t="str">
        <f t="shared" si="29"/>
        <v xml:space="preserve"> </v>
      </c>
      <c r="BF40" s="556"/>
      <c r="BG40" s="296" t="s">
        <v>12</v>
      </c>
      <c r="BH40" s="296" t="s">
        <v>12</v>
      </c>
      <c r="BI40" s="49"/>
      <c r="BJ40" s="49"/>
      <c r="BK40" s="296" t="s">
        <v>12</v>
      </c>
      <c r="BL40" s="296" t="s">
        <v>12</v>
      </c>
      <c r="BM40" s="49"/>
      <c r="BN40" s="49"/>
      <c r="BO40" s="553" t="s">
        <v>12</v>
      </c>
      <c r="BP40" s="554" t="s">
        <v>12</v>
      </c>
      <c r="BQ40" s="564" t="s">
        <v>12</v>
      </c>
      <c r="BR40" s="564" t="s">
        <v>12</v>
      </c>
      <c r="BS40" s="564" t="s">
        <v>12</v>
      </c>
      <c r="BT40" s="564">
        <v>0.26939999999999997</v>
      </c>
    </row>
    <row r="41" spans="1:72" ht="12.75" x14ac:dyDescent="0.2">
      <c r="A41" s="542"/>
      <c r="B41" s="55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54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2.75" x14ac:dyDescent="0.2">
      <c r="A42" s="444" t="s">
        <v>82</v>
      </c>
      <c r="B42" s="536"/>
      <c r="C42" s="260" t="s">
        <v>83</v>
      </c>
      <c r="D42" s="543" t="s">
        <v>84</v>
      </c>
      <c r="E42" s="543" t="s">
        <v>70</v>
      </c>
      <c r="F42" s="543" t="s">
        <v>85</v>
      </c>
      <c r="G42" s="536"/>
      <c r="H42" s="536"/>
      <c r="I42" s="536"/>
      <c r="J42" s="536"/>
      <c r="K42" s="260" t="s">
        <v>83</v>
      </c>
      <c r="L42" s="543" t="s">
        <v>84</v>
      </c>
      <c r="M42" s="543" t="s">
        <v>70</v>
      </c>
      <c r="N42" s="350" t="s">
        <v>85</v>
      </c>
      <c r="O42" s="536"/>
      <c r="P42" s="536"/>
      <c r="Q42" s="536"/>
      <c r="R42" s="536"/>
      <c r="S42" s="260" t="s">
        <v>83</v>
      </c>
      <c r="T42" s="543" t="s">
        <v>84</v>
      </c>
      <c r="U42" s="543" t="s">
        <v>70</v>
      </c>
      <c r="V42" s="351" t="s">
        <v>85</v>
      </c>
      <c r="W42" s="536"/>
      <c r="X42" s="536"/>
      <c r="Y42" s="536"/>
      <c r="Z42" s="536"/>
      <c r="AA42" s="260" t="s">
        <v>83</v>
      </c>
      <c r="AB42" s="543" t="s">
        <v>84</v>
      </c>
      <c r="AC42" s="543" t="s">
        <v>70</v>
      </c>
      <c r="AD42" s="350" t="s">
        <v>85</v>
      </c>
      <c r="AE42" s="536"/>
      <c r="AF42" s="536"/>
      <c r="AG42" s="536"/>
      <c r="AH42" s="536"/>
      <c r="AI42" s="260" t="s">
        <v>83</v>
      </c>
      <c r="AJ42" s="543" t="s">
        <v>84</v>
      </c>
      <c r="AK42" s="543" t="s">
        <v>70</v>
      </c>
      <c r="AL42" s="350" t="s">
        <v>85</v>
      </c>
      <c r="AM42" s="536"/>
      <c r="AN42" s="536"/>
      <c r="AO42" s="536"/>
      <c r="AP42" s="536"/>
      <c r="AQ42" s="260" t="s">
        <v>83</v>
      </c>
      <c r="AR42" s="543" t="s">
        <v>84</v>
      </c>
      <c r="AS42" s="543" t="s">
        <v>70</v>
      </c>
      <c r="AT42" s="543" t="s">
        <v>85</v>
      </c>
      <c r="AU42" s="536"/>
      <c r="AV42" s="536"/>
      <c r="AW42" s="536"/>
      <c r="AX42" s="536"/>
      <c r="AY42" s="260" t="s">
        <v>83</v>
      </c>
      <c r="AZ42" s="543" t="s">
        <v>84</v>
      </c>
      <c r="BA42" s="543" t="s">
        <v>70</v>
      </c>
      <c r="BB42" s="350" t="s">
        <v>85</v>
      </c>
      <c r="BC42" s="536"/>
      <c r="BD42" s="536"/>
      <c r="BE42" s="536"/>
      <c r="BF42" s="536"/>
      <c r="BG42" s="260" t="s">
        <v>83</v>
      </c>
      <c r="BH42" s="543" t="s">
        <v>84</v>
      </c>
      <c r="BI42" s="543" t="s">
        <v>70</v>
      </c>
      <c r="BJ42" s="350" t="s">
        <v>85</v>
      </c>
      <c r="BK42" s="536"/>
      <c r="BL42" s="536"/>
      <c r="BM42" s="536"/>
      <c r="BN42" s="536"/>
      <c r="BO42" s="579" t="s">
        <v>108</v>
      </c>
      <c r="BP42" s="540"/>
    </row>
    <row r="43" spans="1:72" ht="14.25" x14ac:dyDescent="0.2">
      <c r="A43" s="112" t="s">
        <v>86</v>
      </c>
      <c r="C43" s="568" t="s">
        <v>12</v>
      </c>
      <c r="D43" s="569" t="s">
        <v>12</v>
      </c>
      <c r="E43" s="102" t="str">
        <f>IFERROR(AVERAGE(C43:D43)," ")</f>
        <v xml:space="preserve"> </v>
      </c>
      <c r="F43" s="103" t="str">
        <f>IFERROR(_xlfn.STDEV.P(C43:D43)," ")</f>
        <v xml:space="preserve"> </v>
      </c>
      <c r="K43" s="595" t="s">
        <v>12</v>
      </c>
      <c r="L43" s="569" t="s">
        <v>12</v>
      </c>
      <c r="M43" s="102" t="str">
        <f>IFERROR(AVERAGE(K43:L43)," ")</f>
        <v xml:space="preserve"> </v>
      </c>
      <c r="N43" s="103" t="str">
        <f>IFERROR(_xlfn.STDEV.P(K43:L43)," ")</f>
        <v xml:space="preserve"> </v>
      </c>
      <c r="S43" s="591" t="s">
        <v>12</v>
      </c>
      <c r="T43" s="576" t="s">
        <v>12</v>
      </c>
      <c r="U43" s="102" t="str">
        <f>IFERROR(AVERAGE(S43:T43)," ")</f>
        <v xml:space="preserve"> </v>
      </c>
      <c r="V43" s="571" t="str">
        <f>IFERROR(_xlfn.STDEV.P(S43:T43)," ")</f>
        <v xml:space="preserve"> </v>
      </c>
      <c r="AA43" s="591" t="s">
        <v>12</v>
      </c>
      <c r="AB43" s="576" t="s">
        <v>12</v>
      </c>
      <c r="AC43" s="102" t="str">
        <f>IFERROR(AVERAGE(AA43:AB43)," ")</f>
        <v xml:space="preserve"> </v>
      </c>
      <c r="AD43" s="571" t="str">
        <f>IFERROR(_xlfn.STDEV.P(AA43:AB43)," ")</f>
        <v xml:space="preserve"> </v>
      </c>
      <c r="AI43" s="573">
        <v>0.78</v>
      </c>
      <c r="AJ43" s="565">
        <v>0.81</v>
      </c>
      <c r="AK43" s="102">
        <f>IFERROR(AVERAGE(AI43:AJ43)," ")</f>
        <v>0.79500000000000004</v>
      </c>
      <c r="AL43" s="571">
        <f>IFERROR(_xlfn.STDEV.P(AI43:AJ43)," ")</f>
        <v>1.5000000000000013E-2</v>
      </c>
      <c r="AQ43" s="573">
        <v>0.12</v>
      </c>
      <c r="AR43" s="565">
        <v>0.12</v>
      </c>
      <c r="AS43" s="102">
        <f>IFERROR(AVERAGE(AQ43:AR43)," ")</f>
        <v>0.12</v>
      </c>
      <c r="AT43" s="571">
        <f>IFERROR(_xlfn.STDEV.P(AQ43:AR43)," ")</f>
        <v>0</v>
      </c>
      <c r="AY43" s="573">
        <v>0.21</v>
      </c>
      <c r="AZ43" s="565">
        <v>0.23</v>
      </c>
      <c r="BA43" s="102">
        <f>IFERROR(AVERAGE(AY43:AZ43)," ")</f>
        <v>0.22</v>
      </c>
      <c r="BB43" s="103">
        <f>IFERROR(_xlfn.STDEV.P(AY43:AZ43)," ")</f>
        <v>1.0000000000000009E-2</v>
      </c>
      <c r="BG43" s="573">
        <v>0.28000000000000003</v>
      </c>
      <c r="BH43" s="565">
        <v>0.28999999999999998</v>
      </c>
      <c r="BI43" s="102">
        <f>IFERROR(AVERAGE(BG43:BH43)," ")</f>
        <v>0.28500000000000003</v>
      </c>
      <c r="BJ43" s="571">
        <f>IFERROR(_xlfn.STDEV.P(BG43:BH43)," ")</f>
        <v>4.9999999999999767E-3</v>
      </c>
      <c r="BO43" s="591" t="s">
        <v>12</v>
      </c>
      <c r="BP43" s="530"/>
    </row>
    <row r="44" spans="1:72" ht="14.25" x14ac:dyDescent="0.2">
      <c r="A44" s="112" t="s">
        <v>87</v>
      </c>
      <c r="C44" s="565">
        <v>9.0500000000000007</v>
      </c>
      <c r="D44" s="565">
        <v>8.9499999999999993</v>
      </c>
      <c r="E44" s="102">
        <f t="shared" ref="E44:E49" si="34">IFERROR(AVERAGE(C44:D44)," ")</f>
        <v>9</v>
      </c>
      <c r="F44" s="571">
        <f t="shared" ref="F44:F49" si="35">IFERROR(_xlfn.STDEV.P(C44:D44)," ")</f>
        <v>5.0000000000000711E-2</v>
      </c>
      <c r="K44" s="574">
        <v>16.100000000000001</v>
      </c>
      <c r="L44" s="565">
        <v>16.149999999999999</v>
      </c>
      <c r="M44" s="102">
        <f t="shared" ref="M44:M49" si="36">IFERROR(AVERAGE(K44:L44)," ")</f>
        <v>16.125</v>
      </c>
      <c r="N44" s="571">
        <f t="shared" ref="N44:N49" si="37">IFERROR(_xlfn.STDEV.P(K44:L44)," ")</f>
        <v>2.4999999999998579E-2</v>
      </c>
      <c r="S44" s="574">
        <v>19.940000000000001</v>
      </c>
      <c r="T44" s="565">
        <v>20.02</v>
      </c>
      <c r="U44" s="102">
        <f t="shared" ref="U44:U49" si="38">IFERROR(AVERAGE(S44:T44)," ")</f>
        <v>19.98</v>
      </c>
      <c r="V44" s="571">
        <f t="shared" ref="V44:V49" si="39">IFERROR(_xlfn.STDEV.P(S44:T44)," ")</f>
        <v>3.9999999999999147E-2</v>
      </c>
      <c r="AA44" s="574">
        <v>64.03</v>
      </c>
      <c r="AB44" s="565">
        <v>64.069999999999993</v>
      </c>
      <c r="AC44" s="102">
        <f t="shared" ref="AC44:AC49" si="40">IFERROR(AVERAGE(AA44:AB44)," ")</f>
        <v>64.05</v>
      </c>
      <c r="AD44" s="571">
        <f t="shared" ref="AD44:AD49" si="41">IFERROR(_xlfn.STDEV.P(AA44:AB44)," ")</f>
        <v>1.9999999999996021E-2</v>
      </c>
      <c r="AI44" s="574">
        <v>75.069999999999993</v>
      </c>
      <c r="AJ44" s="565">
        <v>75.92</v>
      </c>
      <c r="AK44" s="102">
        <f t="shared" ref="AK44:AK49" si="42">IFERROR(AVERAGE(AI44:AJ44)," ")</f>
        <v>75.495000000000005</v>
      </c>
      <c r="AL44" s="571">
        <f t="shared" ref="AL44:AL49" si="43">IFERROR(_xlfn.STDEV.P(AI44:AJ44)," ")</f>
        <v>0.42500000000000426</v>
      </c>
      <c r="AQ44" s="574">
        <v>69.510000000000005</v>
      </c>
      <c r="AR44" s="565">
        <v>70.23</v>
      </c>
      <c r="AS44" s="102">
        <f t="shared" ref="AS44:AS49" si="44">IFERROR(AVERAGE(AQ44:AR44)," ")</f>
        <v>69.87</v>
      </c>
      <c r="AT44" s="571">
        <f t="shared" ref="AT44:AT49" si="45">IFERROR(_xlfn.STDEV.P(AQ44:AR44)," ")</f>
        <v>0.35999999999999943</v>
      </c>
      <c r="AY44" s="574">
        <v>71.099999999999994</v>
      </c>
      <c r="AZ44" s="565">
        <v>70.72</v>
      </c>
      <c r="BA44" s="102">
        <f t="shared" ref="BA44:BA49" si="46">IFERROR(AVERAGE(AY44:AZ44)," ")</f>
        <v>70.91</v>
      </c>
      <c r="BB44" s="103">
        <f t="shared" ref="BB44:BB49" si="47">IFERROR(_xlfn.STDEV.P(AY44:AZ44)," ")</f>
        <v>0.18999999999999773</v>
      </c>
      <c r="BG44" s="574">
        <v>70.5</v>
      </c>
      <c r="BH44" s="565">
        <v>74.900000000000006</v>
      </c>
      <c r="BI44" s="102">
        <f t="shared" ref="BI44:BI49" si="48">IFERROR(AVERAGE(BG44:BH44)," ")</f>
        <v>72.7</v>
      </c>
      <c r="BJ44" s="571">
        <f t="shared" ref="BJ44:BJ49" si="49">IFERROR(_xlfn.STDEV.P(BG44:BH44)," ")</f>
        <v>2.2000000000000028</v>
      </c>
      <c r="BO44" s="593" t="s">
        <v>12</v>
      </c>
      <c r="BP44" s="530"/>
    </row>
    <row r="45" spans="1:72" ht="12.75" x14ac:dyDescent="0.2">
      <c r="A45" s="112" t="s">
        <v>88</v>
      </c>
      <c r="C45" s="568" t="s">
        <v>12</v>
      </c>
      <c r="D45" s="570" t="s">
        <v>12</v>
      </c>
      <c r="E45" s="102" t="str">
        <f t="shared" si="34"/>
        <v xml:space="preserve"> </v>
      </c>
      <c r="F45" s="103" t="str">
        <f t="shared" si="35"/>
        <v xml:space="preserve"> </v>
      </c>
      <c r="K45" s="568" t="s">
        <v>12</v>
      </c>
      <c r="L45" s="569" t="s">
        <v>12</v>
      </c>
      <c r="M45" s="102" t="str">
        <f t="shared" si="36"/>
        <v xml:space="preserve"> </v>
      </c>
      <c r="N45" s="103" t="str">
        <f t="shared" si="37"/>
        <v xml:space="preserve"> </v>
      </c>
      <c r="S45" s="568" t="s">
        <v>12</v>
      </c>
      <c r="T45" s="569" t="s">
        <v>12</v>
      </c>
      <c r="U45" s="102" t="str">
        <f t="shared" si="38"/>
        <v xml:space="preserve"> </v>
      </c>
      <c r="V45" s="571" t="str">
        <f t="shared" si="39"/>
        <v xml:space="preserve"> </v>
      </c>
      <c r="AA45" s="568" t="s">
        <v>12</v>
      </c>
      <c r="AB45" s="569" t="s">
        <v>12</v>
      </c>
      <c r="AC45" s="102" t="str">
        <f t="shared" si="40"/>
        <v xml:space="preserve"> </v>
      </c>
      <c r="AD45" s="571" t="str">
        <f t="shared" si="41"/>
        <v xml:space="preserve"> </v>
      </c>
      <c r="AI45" s="568" t="s">
        <v>12</v>
      </c>
      <c r="AJ45" s="569" t="s">
        <v>12</v>
      </c>
      <c r="AK45" s="102" t="str">
        <f t="shared" si="42"/>
        <v xml:space="preserve"> </v>
      </c>
      <c r="AL45" s="103" t="str">
        <f t="shared" si="43"/>
        <v xml:space="preserve"> </v>
      </c>
      <c r="AQ45" s="566" t="s">
        <v>12</v>
      </c>
      <c r="AR45" s="567" t="s">
        <v>12</v>
      </c>
      <c r="AS45" s="102" t="str">
        <f t="shared" si="44"/>
        <v xml:space="preserve"> </v>
      </c>
      <c r="AT45" s="571" t="str">
        <f t="shared" si="45"/>
        <v xml:space="preserve"> </v>
      </c>
      <c r="AY45" s="568" t="s">
        <v>12</v>
      </c>
      <c r="AZ45" s="569" t="s">
        <v>12</v>
      </c>
      <c r="BA45" s="102" t="str">
        <f t="shared" si="46"/>
        <v xml:space="preserve"> </v>
      </c>
      <c r="BB45" s="103" t="str">
        <f t="shared" si="47"/>
        <v xml:space="preserve"> </v>
      </c>
      <c r="BG45" s="568" t="s">
        <v>12</v>
      </c>
      <c r="BH45" s="569" t="s">
        <v>12</v>
      </c>
      <c r="BI45" s="102" t="str">
        <f t="shared" si="48"/>
        <v xml:space="preserve"> </v>
      </c>
      <c r="BJ45" s="571" t="str">
        <f t="shared" si="49"/>
        <v xml:space="preserve"> </v>
      </c>
      <c r="BO45" s="575" t="s">
        <v>12</v>
      </c>
      <c r="BP45" s="530"/>
    </row>
    <row r="46" spans="1:72" ht="14.25" x14ac:dyDescent="0.2">
      <c r="A46" s="112" t="s">
        <v>89</v>
      </c>
      <c r="C46" s="568" t="s">
        <v>12</v>
      </c>
      <c r="D46" s="570" t="s">
        <v>12</v>
      </c>
      <c r="E46" s="102" t="str">
        <f t="shared" si="34"/>
        <v xml:space="preserve"> </v>
      </c>
      <c r="F46" s="103" t="str">
        <f t="shared" si="35"/>
        <v xml:space="preserve"> </v>
      </c>
      <c r="K46" s="568" t="s">
        <v>12</v>
      </c>
      <c r="L46" s="569" t="s">
        <v>12</v>
      </c>
      <c r="M46" s="102" t="str">
        <f t="shared" si="36"/>
        <v xml:space="preserve"> </v>
      </c>
      <c r="N46" s="103" t="str">
        <f t="shared" si="37"/>
        <v xml:space="preserve"> </v>
      </c>
      <c r="S46" s="568" t="s">
        <v>12</v>
      </c>
      <c r="T46" s="569" t="s">
        <v>12</v>
      </c>
      <c r="U46" s="102" t="str">
        <f t="shared" si="38"/>
        <v xml:space="preserve"> </v>
      </c>
      <c r="V46" s="571" t="str">
        <f t="shared" si="39"/>
        <v xml:space="preserve"> </v>
      </c>
      <c r="AA46" s="568" t="s">
        <v>12</v>
      </c>
      <c r="AB46" s="569" t="s">
        <v>12</v>
      </c>
      <c r="AC46" s="102" t="str">
        <f t="shared" si="40"/>
        <v xml:space="preserve"> </v>
      </c>
      <c r="AD46" s="571" t="str">
        <f t="shared" si="41"/>
        <v xml:space="preserve"> </v>
      </c>
      <c r="AI46" s="574">
        <v>0.11</v>
      </c>
      <c r="AJ46" s="569" t="s">
        <v>12</v>
      </c>
      <c r="AK46" s="102">
        <f t="shared" si="42"/>
        <v>0.11</v>
      </c>
      <c r="AL46" s="571">
        <f t="shared" si="43"/>
        <v>0</v>
      </c>
      <c r="AQ46" s="566" t="s">
        <v>12</v>
      </c>
      <c r="AR46" s="567" t="s">
        <v>12</v>
      </c>
      <c r="AS46" s="102" t="str">
        <f t="shared" si="44"/>
        <v xml:space="preserve"> </v>
      </c>
      <c r="AT46" s="571" t="str">
        <f t="shared" si="45"/>
        <v xml:space="preserve"> </v>
      </c>
      <c r="AY46" s="568" t="s">
        <v>12</v>
      </c>
      <c r="AZ46" s="569" t="s">
        <v>12</v>
      </c>
      <c r="BA46" s="102" t="str">
        <f t="shared" si="46"/>
        <v xml:space="preserve"> </v>
      </c>
      <c r="BB46" s="103" t="str">
        <f t="shared" si="47"/>
        <v xml:space="preserve"> </v>
      </c>
      <c r="BG46" s="574">
        <v>0.19</v>
      </c>
      <c r="BH46" s="565">
        <v>0.23</v>
      </c>
      <c r="BI46" s="102">
        <f t="shared" si="48"/>
        <v>0.21000000000000002</v>
      </c>
      <c r="BJ46" s="571">
        <f t="shared" si="49"/>
        <v>2.0000000000000004E-2</v>
      </c>
      <c r="BO46" s="575" t="s">
        <v>12</v>
      </c>
      <c r="BP46" s="530"/>
    </row>
    <row r="47" spans="1:72" ht="14.25" x14ac:dyDescent="0.2">
      <c r="A47" s="112" t="s">
        <v>90</v>
      </c>
      <c r="C47" s="568" t="s">
        <v>12</v>
      </c>
      <c r="D47" s="565">
        <v>0.2</v>
      </c>
      <c r="E47" s="102">
        <f t="shared" si="34"/>
        <v>0.2</v>
      </c>
      <c r="F47" s="103">
        <f t="shared" si="35"/>
        <v>0</v>
      </c>
      <c r="K47" s="568" t="s">
        <v>12</v>
      </c>
      <c r="L47" s="569" t="s">
        <v>12</v>
      </c>
      <c r="M47" s="102" t="str">
        <f t="shared" si="36"/>
        <v xml:space="preserve"> </v>
      </c>
      <c r="N47" s="103" t="str">
        <f t="shared" si="37"/>
        <v xml:space="preserve"> </v>
      </c>
      <c r="S47" s="574">
        <v>0.25</v>
      </c>
      <c r="T47" s="565">
        <v>0.15</v>
      </c>
      <c r="U47" s="102">
        <f t="shared" si="38"/>
        <v>0.2</v>
      </c>
      <c r="V47" s="571">
        <f t="shared" si="39"/>
        <v>4.9999999999999885E-2</v>
      </c>
      <c r="AA47" s="568" t="s">
        <v>12</v>
      </c>
      <c r="AB47" s="569" t="s">
        <v>12</v>
      </c>
      <c r="AC47" s="102" t="str">
        <f t="shared" si="40"/>
        <v xml:space="preserve"> </v>
      </c>
      <c r="AD47" s="571" t="str">
        <f t="shared" si="41"/>
        <v xml:space="preserve"> </v>
      </c>
      <c r="AI47" s="568" t="s">
        <v>12</v>
      </c>
      <c r="AJ47" s="569" t="s">
        <v>12</v>
      </c>
      <c r="AK47" s="102" t="str">
        <f t="shared" si="42"/>
        <v xml:space="preserve"> </v>
      </c>
      <c r="AL47" s="571" t="str">
        <f t="shared" si="43"/>
        <v xml:space="preserve"> </v>
      </c>
      <c r="AQ47" s="566" t="s">
        <v>12</v>
      </c>
      <c r="AR47" s="565">
        <v>0.25</v>
      </c>
      <c r="AS47" s="102">
        <f t="shared" si="44"/>
        <v>0.25</v>
      </c>
      <c r="AT47" s="571">
        <f t="shared" si="45"/>
        <v>0</v>
      </c>
      <c r="AY47" s="568" t="s">
        <v>12</v>
      </c>
      <c r="AZ47" s="565">
        <v>0.19</v>
      </c>
      <c r="BA47" s="102">
        <f t="shared" si="46"/>
        <v>0.19</v>
      </c>
      <c r="BB47" s="103">
        <f t="shared" si="47"/>
        <v>0</v>
      </c>
      <c r="BG47" s="574">
        <v>2.6</v>
      </c>
      <c r="BH47" s="565">
        <v>2.4900000000000002</v>
      </c>
      <c r="BI47" s="102">
        <f t="shared" si="48"/>
        <v>2.5449999999999999</v>
      </c>
      <c r="BJ47" s="571">
        <f t="shared" si="49"/>
        <v>5.4999999999999938E-2</v>
      </c>
      <c r="BO47" s="575" t="s">
        <v>12</v>
      </c>
      <c r="BP47" s="530"/>
    </row>
    <row r="48" spans="1:72" ht="12.75" x14ac:dyDescent="0.2">
      <c r="A48" s="112" t="s">
        <v>91</v>
      </c>
      <c r="C48" s="568" t="s">
        <v>12</v>
      </c>
      <c r="D48" s="570" t="s">
        <v>12</v>
      </c>
      <c r="E48" s="102" t="str">
        <f t="shared" si="34"/>
        <v xml:space="preserve"> </v>
      </c>
      <c r="F48" s="103" t="str">
        <f t="shared" si="35"/>
        <v xml:space="preserve"> </v>
      </c>
      <c r="K48" s="568" t="s">
        <v>12</v>
      </c>
      <c r="L48" s="569" t="s">
        <v>12</v>
      </c>
      <c r="M48" s="102" t="str">
        <f t="shared" si="36"/>
        <v xml:space="preserve"> </v>
      </c>
      <c r="N48" s="103" t="str">
        <f t="shared" si="37"/>
        <v xml:space="preserve"> </v>
      </c>
      <c r="S48" s="568" t="s">
        <v>12</v>
      </c>
      <c r="T48" s="569" t="s">
        <v>12</v>
      </c>
      <c r="U48" s="102" t="str">
        <f t="shared" si="38"/>
        <v xml:space="preserve"> </v>
      </c>
      <c r="V48" s="571" t="str">
        <f t="shared" si="39"/>
        <v xml:space="preserve"> </v>
      </c>
      <c r="AA48" s="568" t="s">
        <v>12</v>
      </c>
      <c r="AB48" s="569" t="s">
        <v>12</v>
      </c>
      <c r="AC48" s="102" t="str">
        <f t="shared" si="40"/>
        <v xml:space="preserve"> </v>
      </c>
      <c r="AD48" s="571" t="str">
        <f t="shared" si="41"/>
        <v xml:space="preserve"> </v>
      </c>
      <c r="AI48" s="568" t="s">
        <v>12</v>
      </c>
      <c r="AJ48" s="569" t="s">
        <v>12</v>
      </c>
      <c r="AK48" s="102" t="str">
        <f t="shared" si="42"/>
        <v xml:space="preserve"> </v>
      </c>
      <c r="AL48" s="571" t="str">
        <f t="shared" si="43"/>
        <v xml:space="preserve"> </v>
      </c>
      <c r="AQ48" s="566" t="s">
        <v>12</v>
      </c>
      <c r="AR48" s="567" t="s">
        <v>12</v>
      </c>
      <c r="AS48" s="102" t="str">
        <f t="shared" si="44"/>
        <v xml:space="preserve"> </v>
      </c>
      <c r="AT48" s="571" t="str">
        <f t="shared" si="45"/>
        <v xml:space="preserve"> </v>
      </c>
      <c r="AY48" s="568" t="s">
        <v>12</v>
      </c>
      <c r="AZ48" s="569" t="s">
        <v>12</v>
      </c>
      <c r="BA48" s="102" t="str">
        <f t="shared" si="46"/>
        <v xml:space="preserve"> </v>
      </c>
      <c r="BB48" s="103" t="str">
        <f t="shared" si="47"/>
        <v xml:space="preserve"> </v>
      </c>
      <c r="BG48" s="568" t="s">
        <v>12</v>
      </c>
      <c r="BH48" s="569" t="s">
        <v>12</v>
      </c>
      <c r="BI48" s="102" t="str">
        <f t="shared" si="48"/>
        <v xml:space="preserve"> </v>
      </c>
      <c r="BJ48" s="571" t="str">
        <f t="shared" si="49"/>
        <v xml:space="preserve"> </v>
      </c>
      <c r="BO48" s="575" t="s">
        <v>12</v>
      </c>
      <c r="BP48" s="530"/>
    </row>
    <row r="49" spans="1:69" ht="15" x14ac:dyDescent="0.25">
      <c r="A49" s="112" t="s">
        <v>92</v>
      </c>
      <c r="C49" s="565">
        <v>8.66</v>
      </c>
      <c r="D49" s="565">
        <v>9.34</v>
      </c>
      <c r="E49" s="102">
        <f t="shared" si="34"/>
        <v>9</v>
      </c>
      <c r="F49" s="571">
        <f t="shared" si="35"/>
        <v>0.33999999999999986</v>
      </c>
      <c r="K49" s="572">
        <v>24.7</v>
      </c>
      <c r="L49" s="565">
        <v>25.1</v>
      </c>
      <c r="M49" s="102">
        <f t="shared" si="36"/>
        <v>24.9</v>
      </c>
      <c r="N49" s="571">
        <f t="shared" si="37"/>
        <v>0.20000000000000107</v>
      </c>
      <c r="S49" s="572">
        <v>34.17</v>
      </c>
      <c r="T49" s="565">
        <v>34.26</v>
      </c>
      <c r="U49" s="102">
        <f t="shared" si="38"/>
        <v>34.215000000000003</v>
      </c>
      <c r="V49" s="571">
        <f t="shared" si="39"/>
        <v>4.4999999999998153E-2</v>
      </c>
      <c r="AA49" s="572">
        <v>81.25</v>
      </c>
      <c r="AB49" s="565">
        <v>81.83</v>
      </c>
      <c r="AC49" s="102">
        <f t="shared" si="40"/>
        <v>81.539999999999992</v>
      </c>
      <c r="AD49" s="571">
        <f t="shared" si="41"/>
        <v>0.28999999999999915</v>
      </c>
      <c r="AI49" s="594">
        <v>1368.45</v>
      </c>
      <c r="AJ49" s="592">
        <v>1390.93</v>
      </c>
      <c r="AK49" s="102">
        <f t="shared" si="42"/>
        <v>1379.69</v>
      </c>
      <c r="AL49" s="571">
        <f t="shared" si="43"/>
        <v>11.240000000000009</v>
      </c>
      <c r="AQ49" s="578">
        <v>164.38</v>
      </c>
      <c r="AR49" s="577">
        <v>164.54</v>
      </c>
      <c r="AS49" s="102">
        <f t="shared" si="44"/>
        <v>164.45999999999998</v>
      </c>
      <c r="AT49" s="571">
        <f t="shared" si="45"/>
        <v>7.9999999999998295E-2</v>
      </c>
      <c r="AY49" s="578">
        <v>383.69</v>
      </c>
      <c r="AZ49" s="577">
        <v>381.64</v>
      </c>
      <c r="BA49" s="102">
        <f t="shared" si="46"/>
        <v>382.66499999999996</v>
      </c>
      <c r="BB49" s="103">
        <f t="shared" si="47"/>
        <v>1.0250000000000057</v>
      </c>
      <c r="BG49" s="578">
        <v>236.19</v>
      </c>
      <c r="BH49" s="577">
        <v>240.23</v>
      </c>
      <c r="BI49" s="102">
        <f t="shared" si="48"/>
        <v>238.20999999999998</v>
      </c>
      <c r="BJ49" s="571">
        <f t="shared" si="49"/>
        <v>2.019999999999996</v>
      </c>
      <c r="BO49" s="572">
        <v>0.26</v>
      </c>
      <c r="BP49" s="530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541"/>
    </row>
    <row r="51" spans="1:69" ht="12.75" x14ac:dyDescent="0.2">
      <c r="A51" s="860" t="s">
        <v>56</v>
      </c>
      <c r="B51" s="533" t="s">
        <v>93</v>
      </c>
      <c r="C51" s="534"/>
      <c r="K51" s="534"/>
      <c r="S51" s="534"/>
      <c r="AA51" s="534"/>
      <c r="AI51" s="534"/>
      <c r="AQ51" s="534"/>
      <c r="AY51" s="534"/>
      <c r="BG51" s="378"/>
      <c r="BO51" s="535"/>
      <c r="BP51" s="530"/>
    </row>
    <row r="52" spans="1:69" ht="12.75" x14ac:dyDescent="0.2">
      <c r="A52" s="856"/>
      <c r="B52" s="533" t="s">
        <v>94</v>
      </c>
      <c r="C52" s="534">
        <v>7.61</v>
      </c>
      <c r="K52" s="534">
        <v>7.41</v>
      </c>
      <c r="S52" s="534">
        <v>7.73</v>
      </c>
      <c r="AA52" s="534">
        <v>7.58</v>
      </c>
      <c r="AI52" s="534">
        <v>6.94</v>
      </c>
      <c r="AQ52" s="534">
        <v>7.34</v>
      </c>
      <c r="AY52" s="534">
        <v>7.52</v>
      </c>
      <c r="BG52" s="534">
        <v>7.53</v>
      </c>
      <c r="BO52" s="535"/>
      <c r="BP52" s="530"/>
    </row>
    <row r="53" spans="1:69" ht="12.75" x14ac:dyDescent="0.2">
      <c r="A53" s="544" t="s">
        <v>96</v>
      </c>
      <c r="B53" s="435" t="s">
        <v>97</v>
      </c>
      <c r="C53" s="534">
        <v>102</v>
      </c>
      <c r="K53" s="534">
        <v>170</v>
      </c>
      <c r="S53" s="534">
        <v>207</v>
      </c>
      <c r="AA53" s="534">
        <v>444.5</v>
      </c>
      <c r="AI53" s="534">
        <v>2180</v>
      </c>
      <c r="AQ53" s="534">
        <v>593</v>
      </c>
      <c r="AY53" s="534">
        <v>929.6</v>
      </c>
      <c r="BG53" s="534">
        <v>602</v>
      </c>
      <c r="BO53" s="535"/>
      <c r="BP53" s="530"/>
    </row>
    <row r="54" spans="1:69" ht="12.75" x14ac:dyDescent="0.2">
      <c r="A54" s="544" t="s">
        <v>57</v>
      </c>
      <c r="B54" s="435" t="s">
        <v>58</v>
      </c>
      <c r="C54" s="534"/>
      <c r="K54" s="534"/>
      <c r="S54" s="534"/>
      <c r="AA54" s="534"/>
      <c r="AI54" s="534"/>
      <c r="AQ54" s="534"/>
      <c r="AY54" s="534"/>
      <c r="BG54" s="534"/>
      <c r="BO54" s="535"/>
      <c r="BP54" s="530"/>
    </row>
    <row r="55" spans="1:69" ht="12.75" x14ac:dyDescent="0.2">
      <c r="A55" s="590" t="s">
        <v>59</v>
      </c>
      <c r="B55" s="419" t="s">
        <v>60</v>
      </c>
      <c r="C55" s="534">
        <f>0.1*174</f>
        <v>17.400000000000002</v>
      </c>
      <c r="K55" s="534">
        <f>0.1*210</f>
        <v>21</v>
      </c>
      <c r="S55" s="240">
        <f>0.1*219</f>
        <v>21.900000000000002</v>
      </c>
      <c r="AA55" s="534">
        <f>0.1*165</f>
        <v>16.5</v>
      </c>
      <c r="AI55" s="534">
        <f>0.1*102</f>
        <v>10.200000000000001</v>
      </c>
      <c r="AQ55" s="534">
        <f>0.1*142</f>
        <v>14.200000000000001</v>
      </c>
      <c r="AY55" s="534">
        <f>0.1*107</f>
        <v>10.700000000000001</v>
      </c>
      <c r="BG55" s="534">
        <f>0.1*395</f>
        <v>39.5</v>
      </c>
      <c r="BO55" s="535"/>
      <c r="BP55" s="530"/>
    </row>
    <row r="56" spans="1:69" ht="12.75" x14ac:dyDescent="0.2">
      <c r="A56" s="588" t="s">
        <v>186</v>
      </c>
      <c r="B56" s="589" t="s">
        <v>187</v>
      </c>
      <c r="C56" s="587">
        <v>6.9</v>
      </c>
      <c r="K56" s="119">
        <v>8.6</v>
      </c>
      <c r="S56" s="243">
        <v>9</v>
      </c>
      <c r="AA56" s="119">
        <v>9</v>
      </c>
      <c r="AI56" s="119">
        <v>13</v>
      </c>
      <c r="AQ56" s="119">
        <v>10.4</v>
      </c>
      <c r="AY56" s="119">
        <v>10</v>
      </c>
      <c r="BG56" s="119">
        <v>12.4</v>
      </c>
      <c r="BO56" s="580"/>
      <c r="BP56" s="586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536"/>
      <c r="B58" s="536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80"/>
    </row>
    <row r="59" spans="1:69" ht="14.25" x14ac:dyDescent="0.2">
      <c r="A59" s="581" t="s">
        <v>103</v>
      </c>
      <c r="B59" s="354"/>
      <c r="C59" s="582">
        <v>1.44</v>
      </c>
      <c r="D59" s="582">
        <v>1.38</v>
      </c>
      <c r="E59" s="583">
        <f>AVERAGE(C59:D59)</f>
        <v>1.41</v>
      </c>
      <c r="F59" s="583">
        <f>STDEV(C59:D59)</f>
        <v>4.2426406871192889E-2</v>
      </c>
      <c r="G59" s="582">
        <v>1.39</v>
      </c>
      <c r="H59" s="582">
        <v>1.3</v>
      </c>
      <c r="I59" s="583">
        <f>AVERAGE(G59:H59)</f>
        <v>1.345</v>
      </c>
      <c r="J59" s="358">
        <f>STDEV(G59:H59)</f>
        <v>6.3639610306789177E-2</v>
      </c>
      <c r="K59" s="582">
        <v>1.5</v>
      </c>
      <c r="L59" s="582">
        <v>1.36</v>
      </c>
      <c r="M59" s="583">
        <f>AVERAGE(K59:L59)</f>
        <v>1.4300000000000002</v>
      </c>
      <c r="N59" s="583">
        <f>STDEV(K59:L59)</f>
        <v>9.899494936611658E-2</v>
      </c>
      <c r="O59" s="582">
        <v>1.35</v>
      </c>
      <c r="P59" s="582">
        <v>1.34</v>
      </c>
      <c r="Q59" s="583">
        <f>AVERAGE(O59:P59)</f>
        <v>1.3450000000000002</v>
      </c>
      <c r="R59" s="583">
        <f>STDEV(O59:P59)</f>
        <v>7.0710678118654814E-3</v>
      </c>
      <c r="S59" s="582">
        <v>1.53</v>
      </c>
      <c r="T59" s="582">
        <v>1.51</v>
      </c>
      <c r="U59" s="583">
        <f>AVERAGE(S59:T59)</f>
        <v>1.52</v>
      </c>
      <c r="V59" s="583">
        <f>STDEV(S59:T59)</f>
        <v>1.4142135623730963E-2</v>
      </c>
      <c r="W59" s="582">
        <v>1.42</v>
      </c>
      <c r="X59" s="582">
        <v>1.49</v>
      </c>
      <c r="Y59" s="584">
        <f>AVERAGE(W59:X59)</f>
        <v>1.4550000000000001</v>
      </c>
      <c r="Z59" s="358">
        <f>STDEV(W59:X59)</f>
        <v>4.9497474683058366E-2</v>
      </c>
      <c r="AA59" s="582">
        <v>1.22</v>
      </c>
      <c r="AB59" s="582">
        <v>1.17</v>
      </c>
      <c r="AC59" s="584">
        <f>AVERAGE(AA59:AB59)</f>
        <v>1.1949999999999998</v>
      </c>
      <c r="AD59" s="583">
        <f>STDEV(AA59:AB59)</f>
        <v>3.5355339059327411E-2</v>
      </c>
      <c r="AE59" s="582">
        <v>1.22</v>
      </c>
      <c r="AF59" s="582">
        <v>1.22</v>
      </c>
      <c r="AG59" s="583">
        <f>AVERAGE(AE59:AF59)</f>
        <v>1.22</v>
      </c>
      <c r="AH59" s="583">
        <f>STDEV(AE59:AF59)</f>
        <v>0</v>
      </c>
      <c r="AI59" s="582">
        <v>0.9</v>
      </c>
      <c r="AJ59" s="582">
        <v>0.96</v>
      </c>
      <c r="AK59" s="584">
        <f>AVERAGE(AI59:AJ59)</f>
        <v>0.92999999999999994</v>
      </c>
      <c r="AL59" s="583">
        <f>STDEV(AI59:AJ59)</f>
        <v>4.2426406871192812E-2</v>
      </c>
      <c r="AM59" s="582">
        <v>0.95</v>
      </c>
      <c r="AN59" s="582">
        <v>0.89</v>
      </c>
      <c r="AO59" s="583">
        <f>AVERAGE(AM59:AN59)</f>
        <v>0.91999999999999993</v>
      </c>
      <c r="AP59" s="358">
        <f>STDEV(AM59:AN59)</f>
        <v>4.2426406871192812E-2</v>
      </c>
      <c r="AQ59" s="582">
        <v>1.24</v>
      </c>
      <c r="AR59" s="582">
        <v>1.23</v>
      </c>
      <c r="AS59" s="583">
        <f>AVERAGE(AQ59:AR59)</f>
        <v>1.2349999999999999</v>
      </c>
      <c r="AT59" s="583">
        <f>STDEV(AQ59:AR59)</f>
        <v>7.0710678118654814E-3</v>
      </c>
      <c r="AU59" s="582">
        <v>1.1200000000000001</v>
      </c>
      <c r="AV59" s="582">
        <v>1.1299999999999999</v>
      </c>
      <c r="AW59" s="583">
        <f>AVERAGE(AU59:AV59)</f>
        <v>1.125</v>
      </c>
      <c r="AX59" s="583">
        <f>STDEV(AU59:AV59)</f>
        <v>7.0710678118653244E-3</v>
      </c>
      <c r="AY59" s="582">
        <v>1.42</v>
      </c>
      <c r="AZ59" s="582">
        <v>1.36</v>
      </c>
      <c r="BA59" s="583">
        <f>AVERAGE(AY59:AZ59)</f>
        <v>1.3900000000000001</v>
      </c>
      <c r="BB59" s="583">
        <f>STDEV(AY59:AZ59)</f>
        <v>4.2426406871192736E-2</v>
      </c>
      <c r="BC59" s="582">
        <v>1.47</v>
      </c>
      <c r="BD59" s="582">
        <v>1.3</v>
      </c>
      <c r="BE59" s="584">
        <f>AVERAGE(BC59:BD59)</f>
        <v>1.385</v>
      </c>
      <c r="BF59" s="358">
        <f>STDEV(BC59:BD59)</f>
        <v>0.12020815280171303</v>
      </c>
      <c r="BG59" s="582">
        <v>2.0299999999999998</v>
      </c>
      <c r="BH59" s="582">
        <v>1.99</v>
      </c>
      <c r="BI59" s="583">
        <f>AVERAGE(BG59:BH59)</f>
        <v>2.0099999999999998</v>
      </c>
      <c r="BJ59" s="583">
        <f>STDEV(BG59:BH59)</f>
        <v>2.828427124746177E-2</v>
      </c>
      <c r="BK59" s="582">
        <v>1.98</v>
      </c>
      <c r="BL59" s="582">
        <v>1.91</v>
      </c>
      <c r="BM59" s="583">
        <f>AVERAGE(BK59:BL59)</f>
        <v>1.9449999999999998</v>
      </c>
      <c r="BN59" s="358">
        <f>STDEV(BK59:BL59)</f>
        <v>4.9497474683058366E-2</v>
      </c>
      <c r="BO59" s="582">
        <v>0.26</v>
      </c>
      <c r="BP59" s="585">
        <v>0.27</v>
      </c>
      <c r="BQ59" s="535"/>
    </row>
    <row r="60" spans="1:69" ht="12.75" x14ac:dyDescent="0.2">
      <c r="BP60" s="530"/>
    </row>
    <row r="61" spans="1:69" ht="12.75" x14ac:dyDescent="0.2">
      <c r="BP61" s="530"/>
    </row>
    <row r="62" spans="1:69" ht="12.75" x14ac:dyDescent="0.2">
      <c r="BP62" s="530"/>
    </row>
    <row r="63" spans="1:69" ht="12.75" x14ac:dyDescent="0.2">
      <c r="BP63" s="530"/>
    </row>
    <row r="64" spans="1:69" ht="12.75" x14ac:dyDescent="0.2">
      <c r="BP64" s="530"/>
    </row>
    <row r="65" spans="68:68" ht="12.75" x14ac:dyDescent="0.2">
      <c r="BP65" s="530"/>
    </row>
    <row r="66" spans="68:68" ht="12.75" x14ac:dyDescent="0.2">
      <c r="BP66" s="530"/>
    </row>
    <row r="67" spans="68:68" ht="12.75" x14ac:dyDescent="0.2">
      <c r="BP67" s="530"/>
    </row>
    <row r="68" spans="68:68" ht="12.75" x14ac:dyDescent="0.2">
      <c r="BP68" s="530"/>
    </row>
    <row r="69" spans="68:68" ht="12.75" x14ac:dyDescent="0.2">
      <c r="BP69" s="530"/>
    </row>
    <row r="70" spans="68:68" ht="12.75" x14ac:dyDescent="0.2">
      <c r="BP70" s="530"/>
    </row>
    <row r="71" spans="68:68" ht="12.75" x14ac:dyDescent="0.2">
      <c r="BP71" s="530"/>
    </row>
    <row r="72" spans="68:68" ht="12.75" x14ac:dyDescent="0.2">
      <c r="BP72" s="530"/>
    </row>
    <row r="73" spans="68:68" ht="12.75" x14ac:dyDescent="0.2">
      <c r="BP73" s="530"/>
    </row>
    <row r="74" spans="68:68" ht="12.75" x14ac:dyDescent="0.2">
      <c r="BP74" s="530"/>
    </row>
    <row r="75" spans="68:68" ht="12.75" x14ac:dyDescent="0.2">
      <c r="BP75" s="530"/>
    </row>
    <row r="76" spans="68:68" ht="12.75" x14ac:dyDescent="0.2">
      <c r="BP76" s="530"/>
    </row>
    <row r="77" spans="68:68" ht="12.75" x14ac:dyDescent="0.2">
      <c r="BP77" s="530"/>
    </row>
    <row r="78" spans="68:68" ht="12.75" x14ac:dyDescent="0.2">
      <c r="BP78" s="530"/>
    </row>
    <row r="79" spans="68:68" ht="12.75" x14ac:dyDescent="0.2">
      <c r="BP79" s="530"/>
    </row>
    <row r="80" spans="68:68" ht="12.75" x14ac:dyDescent="0.2">
      <c r="BP80" s="530"/>
    </row>
    <row r="81" spans="68:68" ht="12.75" x14ac:dyDescent="0.2">
      <c r="BP81" s="530"/>
    </row>
    <row r="82" spans="68:68" ht="12.75" x14ac:dyDescent="0.2">
      <c r="BP82" s="530"/>
    </row>
    <row r="83" spans="68:68" ht="12.75" x14ac:dyDescent="0.2">
      <c r="BP83" s="530"/>
    </row>
    <row r="84" spans="68:68" ht="12.75" x14ac:dyDescent="0.2">
      <c r="BP84" s="530"/>
    </row>
    <row r="85" spans="68:68" ht="12.75" x14ac:dyDescent="0.2">
      <c r="BP85" s="530"/>
    </row>
    <row r="86" spans="68:68" ht="12.75" x14ac:dyDescent="0.2">
      <c r="BP86" s="530"/>
    </row>
    <row r="87" spans="68:68" ht="12.75" x14ac:dyDescent="0.2">
      <c r="BP87" s="530"/>
    </row>
    <row r="88" spans="68:68" ht="12.75" x14ac:dyDescent="0.2">
      <c r="BP88" s="530"/>
    </row>
    <row r="89" spans="68:68" ht="12.75" x14ac:dyDescent="0.2">
      <c r="BP89" s="530"/>
    </row>
    <row r="90" spans="68:68" ht="12.75" x14ac:dyDescent="0.2">
      <c r="BP90" s="530"/>
    </row>
    <row r="91" spans="68:68" ht="12.75" x14ac:dyDescent="0.2">
      <c r="BP91" s="530"/>
    </row>
    <row r="92" spans="68:68" ht="12.75" x14ac:dyDescent="0.2">
      <c r="BP92" s="530"/>
    </row>
    <row r="93" spans="68:68" ht="12.75" x14ac:dyDescent="0.2">
      <c r="BP93" s="530"/>
    </row>
    <row r="94" spans="68:68" ht="12.75" x14ac:dyDescent="0.2">
      <c r="BP94" s="530"/>
    </row>
    <row r="95" spans="68:68" ht="12.75" x14ac:dyDescent="0.2">
      <c r="BP95" s="530"/>
    </row>
    <row r="96" spans="68:68" ht="12.75" x14ac:dyDescent="0.2">
      <c r="BP96" s="530"/>
    </row>
    <row r="97" spans="68:68" ht="12.75" x14ac:dyDescent="0.2">
      <c r="BP97" s="530"/>
    </row>
    <row r="98" spans="68:68" ht="12.75" x14ac:dyDescent="0.2">
      <c r="BP98" s="530"/>
    </row>
    <row r="99" spans="68:68" ht="12.75" x14ac:dyDescent="0.2">
      <c r="BP99" s="530"/>
    </row>
    <row r="100" spans="68:68" ht="12.75" x14ac:dyDescent="0.2">
      <c r="BP100" s="530"/>
    </row>
    <row r="101" spans="68:68" ht="12.75" x14ac:dyDescent="0.2">
      <c r="BP101" s="530"/>
    </row>
    <row r="102" spans="68:68" ht="12.75" x14ac:dyDescent="0.2">
      <c r="BP102" s="530"/>
    </row>
    <row r="103" spans="68:68" ht="12.75" x14ac:dyDescent="0.2">
      <c r="BP103" s="530"/>
    </row>
    <row r="104" spans="68:68" ht="12.75" x14ac:dyDescent="0.2">
      <c r="BP104" s="530"/>
    </row>
    <row r="105" spans="68:68" ht="12.75" x14ac:dyDescent="0.2">
      <c r="BP105" s="530"/>
    </row>
    <row r="106" spans="68:68" ht="12.75" x14ac:dyDescent="0.2">
      <c r="BP106" s="530"/>
    </row>
    <row r="107" spans="68:68" ht="12.75" x14ac:dyDescent="0.2">
      <c r="BP107" s="530"/>
    </row>
    <row r="108" spans="68:68" ht="12.75" x14ac:dyDescent="0.2">
      <c r="BP108" s="530"/>
    </row>
    <row r="109" spans="68:68" ht="12.75" x14ac:dyDescent="0.2">
      <c r="BP109" s="530"/>
    </row>
    <row r="110" spans="68:68" ht="12.75" x14ac:dyDescent="0.2">
      <c r="BP110" s="530"/>
    </row>
    <row r="111" spans="68:68" ht="12.75" x14ac:dyDescent="0.2">
      <c r="BP111" s="530"/>
    </row>
    <row r="112" spans="68:68" ht="12.75" x14ac:dyDescent="0.2">
      <c r="BP112" s="530"/>
    </row>
    <row r="113" spans="68:68" ht="12.75" x14ac:dyDescent="0.2">
      <c r="BP113" s="530"/>
    </row>
    <row r="114" spans="68:68" ht="12.75" x14ac:dyDescent="0.2">
      <c r="BP114" s="530"/>
    </row>
    <row r="115" spans="68:68" ht="12.75" x14ac:dyDescent="0.2">
      <c r="BP115" s="530"/>
    </row>
    <row r="116" spans="68:68" ht="12.75" x14ac:dyDescent="0.2">
      <c r="BP116" s="530"/>
    </row>
    <row r="117" spans="68:68" ht="12.75" x14ac:dyDescent="0.2">
      <c r="BP117" s="530"/>
    </row>
    <row r="118" spans="68:68" ht="12.75" x14ac:dyDescent="0.2">
      <c r="BP118" s="530"/>
    </row>
    <row r="119" spans="68:68" ht="12.75" x14ac:dyDescent="0.2">
      <c r="BP119" s="530"/>
    </row>
    <row r="120" spans="68:68" ht="12.75" x14ac:dyDescent="0.2">
      <c r="BP120" s="530"/>
    </row>
    <row r="121" spans="68:68" ht="12.75" x14ac:dyDescent="0.2">
      <c r="BP121" s="530"/>
    </row>
    <row r="122" spans="68:68" ht="12.75" x14ac:dyDescent="0.2">
      <c r="BP122" s="530"/>
    </row>
    <row r="123" spans="68:68" ht="12.75" x14ac:dyDescent="0.2">
      <c r="BP123" s="530"/>
    </row>
    <row r="124" spans="68:68" ht="12.75" x14ac:dyDescent="0.2">
      <c r="BP124" s="530"/>
    </row>
    <row r="125" spans="68:68" ht="12.75" x14ac:dyDescent="0.2">
      <c r="BP125" s="530"/>
    </row>
    <row r="126" spans="68:68" ht="12.75" x14ac:dyDescent="0.2">
      <c r="BP126" s="530"/>
    </row>
    <row r="127" spans="68:68" ht="12.75" x14ac:dyDescent="0.2">
      <c r="BP127" s="530"/>
    </row>
    <row r="128" spans="68:68" ht="12.75" x14ac:dyDescent="0.2">
      <c r="BP128" s="530"/>
    </row>
    <row r="129" spans="68:68" ht="12.75" x14ac:dyDescent="0.2">
      <c r="BP129" s="530"/>
    </row>
    <row r="130" spans="68:68" ht="12.75" x14ac:dyDescent="0.2">
      <c r="BP130" s="530"/>
    </row>
    <row r="131" spans="68:68" ht="12.75" x14ac:dyDescent="0.2">
      <c r="BP131" s="530"/>
    </row>
    <row r="132" spans="68:68" ht="12.75" x14ac:dyDescent="0.2">
      <c r="BP132" s="530"/>
    </row>
    <row r="133" spans="68:68" ht="12.75" x14ac:dyDescent="0.2">
      <c r="BP133" s="530"/>
    </row>
    <row r="134" spans="68:68" ht="12.75" x14ac:dyDescent="0.2">
      <c r="BP134" s="530"/>
    </row>
    <row r="135" spans="68:68" ht="12.75" x14ac:dyDescent="0.2">
      <c r="BP135" s="530"/>
    </row>
    <row r="136" spans="68:68" ht="12.75" x14ac:dyDescent="0.2">
      <c r="BP136" s="530"/>
    </row>
    <row r="137" spans="68:68" ht="12.75" x14ac:dyDescent="0.2">
      <c r="BP137" s="530"/>
    </row>
    <row r="138" spans="68:68" ht="12.75" x14ac:dyDescent="0.2">
      <c r="BP138" s="530"/>
    </row>
    <row r="139" spans="68:68" ht="12.75" x14ac:dyDescent="0.2">
      <c r="BP139" s="530"/>
    </row>
    <row r="140" spans="68:68" ht="12.75" x14ac:dyDescent="0.2">
      <c r="BP140" s="530"/>
    </row>
    <row r="141" spans="68:68" ht="12.75" x14ac:dyDescent="0.2">
      <c r="BP141" s="530"/>
    </row>
    <row r="142" spans="68:68" ht="12.75" x14ac:dyDescent="0.2">
      <c r="BP142" s="530"/>
    </row>
    <row r="143" spans="68:68" ht="12.75" x14ac:dyDescent="0.2">
      <c r="BP143" s="530"/>
    </row>
    <row r="144" spans="68:68" ht="12.75" x14ac:dyDescent="0.2">
      <c r="BP144" s="530"/>
    </row>
    <row r="145" spans="68:68" ht="12.75" x14ac:dyDescent="0.2">
      <c r="BP145" s="530"/>
    </row>
    <row r="146" spans="68:68" ht="12.75" x14ac:dyDescent="0.2">
      <c r="BP146" s="530"/>
    </row>
    <row r="147" spans="68:68" ht="12.75" x14ac:dyDescent="0.2">
      <c r="BP147" s="530"/>
    </row>
    <row r="148" spans="68:68" ht="12.75" x14ac:dyDescent="0.2">
      <c r="BP148" s="530"/>
    </row>
    <row r="149" spans="68:68" ht="12.75" x14ac:dyDescent="0.2">
      <c r="BP149" s="530"/>
    </row>
    <row r="150" spans="68:68" ht="12.75" x14ac:dyDescent="0.2">
      <c r="BP150" s="530"/>
    </row>
    <row r="151" spans="68:68" ht="12.75" x14ac:dyDescent="0.2">
      <c r="BP151" s="530"/>
    </row>
    <row r="152" spans="68:68" ht="12.75" x14ac:dyDescent="0.2">
      <c r="BP152" s="530"/>
    </row>
    <row r="153" spans="68:68" ht="12.75" x14ac:dyDescent="0.2">
      <c r="BP153" s="530"/>
    </row>
    <row r="154" spans="68:68" ht="12.75" x14ac:dyDescent="0.2">
      <c r="BP154" s="530"/>
    </row>
    <row r="155" spans="68:68" ht="12.75" x14ac:dyDescent="0.2">
      <c r="BP155" s="530"/>
    </row>
    <row r="156" spans="68:68" ht="12.75" x14ac:dyDescent="0.2">
      <c r="BP156" s="530"/>
    </row>
    <row r="157" spans="68:68" ht="12.75" x14ac:dyDescent="0.2">
      <c r="BP157" s="530"/>
    </row>
    <row r="158" spans="68:68" ht="12.75" x14ac:dyDescent="0.2">
      <c r="BP158" s="530"/>
    </row>
    <row r="159" spans="68:68" ht="12.75" x14ac:dyDescent="0.2">
      <c r="BP159" s="530"/>
    </row>
    <row r="160" spans="68:68" ht="12.75" x14ac:dyDescent="0.2">
      <c r="BP160" s="530"/>
    </row>
    <row r="161" spans="68:68" ht="12.75" x14ac:dyDescent="0.2">
      <c r="BP161" s="530"/>
    </row>
    <row r="162" spans="68:68" ht="12.75" x14ac:dyDescent="0.2">
      <c r="BP162" s="530"/>
    </row>
    <row r="163" spans="68:68" ht="12.75" x14ac:dyDescent="0.2">
      <c r="BP163" s="530"/>
    </row>
    <row r="164" spans="68:68" ht="12.75" x14ac:dyDescent="0.2">
      <c r="BP164" s="530"/>
    </row>
    <row r="165" spans="68:68" ht="12.75" x14ac:dyDescent="0.2">
      <c r="BP165" s="530"/>
    </row>
    <row r="166" spans="68:68" ht="12.75" x14ac:dyDescent="0.2">
      <c r="BP166" s="530"/>
    </row>
    <row r="167" spans="68:68" ht="12.75" x14ac:dyDescent="0.2">
      <c r="BP167" s="530"/>
    </row>
    <row r="168" spans="68:68" ht="12.75" x14ac:dyDescent="0.2">
      <c r="BP168" s="530"/>
    </row>
    <row r="169" spans="68:68" ht="12.75" x14ac:dyDescent="0.2">
      <c r="BP169" s="530"/>
    </row>
    <row r="170" spans="68:68" ht="12.75" x14ac:dyDescent="0.2">
      <c r="BP170" s="530"/>
    </row>
    <row r="171" spans="68:68" ht="12.75" x14ac:dyDescent="0.2">
      <c r="BP171" s="530"/>
    </row>
    <row r="172" spans="68:68" ht="12.75" x14ac:dyDescent="0.2">
      <c r="BP172" s="530"/>
    </row>
    <row r="173" spans="68:68" ht="12.75" x14ac:dyDescent="0.2">
      <c r="BP173" s="530"/>
    </row>
    <row r="174" spans="68:68" ht="12.75" x14ac:dyDescent="0.2">
      <c r="BP174" s="530"/>
    </row>
    <row r="175" spans="68:68" ht="12.75" x14ac:dyDescent="0.2">
      <c r="BP175" s="530"/>
    </row>
    <row r="176" spans="68:68" ht="12.75" x14ac:dyDescent="0.2">
      <c r="BP176" s="530"/>
    </row>
    <row r="177" spans="68:68" ht="12.75" x14ac:dyDescent="0.2">
      <c r="BP177" s="530"/>
    </row>
    <row r="178" spans="68:68" ht="12.75" x14ac:dyDescent="0.2">
      <c r="BP178" s="530"/>
    </row>
    <row r="179" spans="68:68" ht="12.75" x14ac:dyDescent="0.2">
      <c r="BP179" s="530"/>
    </row>
    <row r="180" spans="68:68" ht="12.75" x14ac:dyDescent="0.2">
      <c r="BP180" s="530"/>
    </row>
    <row r="181" spans="68:68" ht="12.75" x14ac:dyDescent="0.2">
      <c r="BP181" s="530"/>
    </row>
    <row r="182" spans="68:68" ht="12.75" x14ac:dyDescent="0.2">
      <c r="BP182" s="530"/>
    </row>
    <row r="183" spans="68:68" ht="12.75" x14ac:dyDescent="0.2">
      <c r="BP183" s="530"/>
    </row>
    <row r="184" spans="68:68" ht="12.75" x14ac:dyDescent="0.2">
      <c r="BP184" s="530"/>
    </row>
    <row r="185" spans="68:68" ht="12.75" x14ac:dyDescent="0.2">
      <c r="BP185" s="530"/>
    </row>
    <row r="186" spans="68:68" ht="12.75" x14ac:dyDescent="0.2">
      <c r="BP186" s="530"/>
    </row>
    <row r="187" spans="68:68" ht="12.75" x14ac:dyDescent="0.2">
      <c r="BP187" s="530"/>
    </row>
    <row r="188" spans="68:68" ht="12.75" x14ac:dyDescent="0.2">
      <c r="BP188" s="530"/>
    </row>
    <row r="189" spans="68:68" ht="12.75" x14ac:dyDescent="0.2">
      <c r="BP189" s="530"/>
    </row>
    <row r="190" spans="68:68" ht="12.75" x14ac:dyDescent="0.2">
      <c r="BP190" s="530"/>
    </row>
    <row r="191" spans="68:68" ht="12.75" x14ac:dyDescent="0.2">
      <c r="BP191" s="530"/>
    </row>
    <row r="192" spans="68:68" ht="12.75" x14ac:dyDescent="0.2">
      <c r="BP192" s="530"/>
    </row>
    <row r="193" spans="68:68" ht="12.75" x14ac:dyDescent="0.2">
      <c r="BP193" s="530"/>
    </row>
    <row r="194" spans="68:68" ht="12.75" x14ac:dyDescent="0.2">
      <c r="BP194" s="530"/>
    </row>
    <row r="195" spans="68:68" ht="12.75" x14ac:dyDescent="0.2">
      <c r="BP195" s="530"/>
    </row>
    <row r="196" spans="68:68" ht="12.75" x14ac:dyDescent="0.2">
      <c r="BP196" s="530"/>
    </row>
    <row r="197" spans="68:68" ht="12.75" x14ac:dyDescent="0.2">
      <c r="BP197" s="530"/>
    </row>
    <row r="198" spans="68:68" ht="12.75" x14ac:dyDescent="0.2">
      <c r="BP198" s="530"/>
    </row>
    <row r="199" spans="68:68" ht="12.75" x14ac:dyDescent="0.2">
      <c r="BP199" s="530"/>
    </row>
    <row r="200" spans="68:68" ht="12.75" x14ac:dyDescent="0.2">
      <c r="BP200" s="530"/>
    </row>
    <row r="201" spans="68:68" ht="12.75" x14ac:dyDescent="0.2">
      <c r="BP201" s="530"/>
    </row>
    <row r="202" spans="68:68" ht="12.75" x14ac:dyDescent="0.2">
      <c r="BP202" s="530"/>
    </row>
    <row r="203" spans="68:68" ht="12.75" x14ac:dyDescent="0.2">
      <c r="BP203" s="530"/>
    </row>
    <row r="204" spans="68:68" ht="12.75" x14ac:dyDescent="0.2">
      <c r="BP204" s="530"/>
    </row>
    <row r="205" spans="68:68" ht="12.75" x14ac:dyDescent="0.2">
      <c r="BP205" s="530"/>
    </row>
    <row r="206" spans="68:68" ht="12.75" x14ac:dyDescent="0.2">
      <c r="BP206" s="530"/>
    </row>
    <row r="207" spans="68:68" ht="12.75" x14ac:dyDescent="0.2">
      <c r="BP207" s="530"/>
    </row>
    <row r="208" spans="68:68" ht="12.75" x14ac:dyDescent="0.2">
      <c r="BP208" s="530"/>
    </row>
    <row r="209" spans="68:68" ht="12.75" x14ac:dyDescent="0.2">
      <c r="BP209" s="530"/>
    </row>
    <row r="210" spans="68:68" ht="12.75" x14ac:dyDescent="0.2">
      <c r="BP210" s="530"/>
    </row>
    <row r="211" spans="68:68" ht="12.75" x14ac:dyDescent="0.2">
      <c r="BP211" s="530"/>
    </row>
    <row r="212" spans="68:68" ht="12.75" x14ac:dyDescent="0.2">
      <c r="BP212" s="530"/>
    </row>
    <row r="213" spans="68:68" ht="12.75" x14ac:dyDescent="0.2">
      <c r="BP213" s="530"/>
    </row>
    <row r="214" spans="68:68" ht="12.75" x14ac:dyDescent="0.2">
      <c r="BP214" s="530"/>
    </row>
    <row r="215" spans="68:68" ht="12.75" x14ac:dyDescent="0.2">
      <c r="BP215" s="530"/>
    </row>
    <row r="216" spans="68:68" ht="12.75" x14ac:dyDescent="0.2">
      <c r="BP216" s="530"/>
    </row>
    <row r="217" spans="68:68" ht="12.75" x14ac:dyDescent="0.2">
      <c r="BP217" s="530"/>
    </row>
    <row r="218" spans="68:68" ht="12.75" x14ac:dyDescent="0.2">
      <c r="BP218" s="530"/>
    </row>
    <row r="219" spans="68:68" ht="12.75" x14ac:dyDescent="0.2">
      <c r="BP219" s="530"/>
    </row>
    <row r="220" spans="68:68" ht="12.75" x14ac:dyDescent="0.2">
      <c r="BP220" s="530"/>
    </row>
    <row r="221" spans="68:68" ht="12.75" x14ac:dyDescent="0.2">
      <c r="BP221" s="530"/>
    </row>
    <row r="222" spans="68:68" ht="12.75" x14ac:dyDescent="0.2">
      <c r="BP222" s="530"/>
    </row>
    <row r="223" spans="68:68" ht="12.75" x14ac:dyDescent="0.2">
      <c r="BP223" s="530"/>
    </row>
    <row r="224" spans="68:68" ht="12.75" x14ac:dyDescent="0.2">
      <c r="BP224" s="530"/>
    </row>
    <row r="225" spans="68:68" ht="12.75" x14ac:dyDescent="0.2">
      <c r="BP225" s="530"/>
    </row>
    <row r="226" spans="68:68" ht="12.75" x14ac:dyDescent="0.2">
      <c r="BP226" s="530"/>
    </row>
    <row r="227" spans="68:68" ht="12.75" x14ac:dyDescent="0.2">
      <c r="BP227" s="530"/>
    </row>
    <row r="228" spans="68:68" ht="12.75" x14ac:dyDescent="0.2">
      <c r="BP228" s="530"/>
    </row>
    <row r="229" spans="68:68" ht="12.75" x14ac:dyDescent="0.2">
      <c r="BP229" s="530"/>
    </row>
    <row r="230" spans="68:68" ht="12.75" x14ac:dyDescent="0.2">
      <c r="BP230" s="530"/>
    </row>
    <row r="231" spans="68:68" ht="12.75" x14ac:dyDescent="0.2">
      <c r="BP231" s="530"/>
    </row>
    <row r="232" spans="68:68" ht="12.75" x14ac:dyDescent="0.2">
      <c r="BP232" s="530"/>
    </row>
    <row r="233" spans="68:68" ht="12.75" x14ac:dyDescent="0.2">
      <c r="BP233" s="530"/>
    </row>
    <row r="234" spans="68:68" ht="12.75" x14ac:dyDescent="0.2">
      <c r="BP234" s="530"/>
    </row>
    <row r="235" spans="68:68" ht="12.75" x14ac:dyDescent="0.2">
      <c r="BP235" s="530"/>
    </row>
    <row r="236" spans="68:68" ht="12.75" x14ac:dyDescent="0.2">
      <c r="BP236" s="530"/>
    </row>
    <row r="237" spans="68:68" ht="12.75" x14ac:dyDescent="0.2">
      <c r="BP237" s="530"/>
    </row>
    <row r="238" spans="68:68" ht="12.75" x14ac:dyDescent="0.2">
      <c r="BP238" s="530"/>
    </row>
    <row r="239" spans="68:68" ht="12.75" x14ac:dyDescent="0.2">
      <c r="BP239" s="530"/>
    </row>
    <row r="240" spans="68:68" ht="12.75" x14ac:dyDescent="0.2">
      <c r="BP240" s="530"/>
    </row>
    <row r="241" spans="68:68" ht="12.75" x14ac:dyDescent="0.2">
      <c r="BP241" s="530"/>
    </row>
    <row r="242" spans="68:68" ht="12.75" x14ac:dyDescent="0.2">
      <c r="BP242" s="530"/>
    </row>
    <row r="243" spans="68:68" ht="12.75" x14ac:dyDescent="0.2">
      <c r="BP243" s="530"/>
    </row>
    <row r="244" spans="68:68" ht="12.75" x14ac:dyDescent="0.2">
      <c r="BP244" s="530"/>
    </row>
    <row r="245" spans="68:68" ht="12.75" x14ac:dyDescent="0.2">
      <c r="BP245" s="530"/>
    </row>
    <row r="246" spans="68:68" ht="12.75" x14ac:dyDescent="0.2">
      <c r="BP246" s="530"/>
    </row>
    <row r="247" spans="68:68" ht="12.75" x14ac:dyDescent="0.2">
      <c r="BP247" s="530"/>
    </row>
    <row r="248" spans="68:68" ht="12.75" x14ac:dyDescent="0.2">
      <c r="BP248" s="530"/>
    </row>
    <row r="249" spans="68:68" ht="12.75" x14ac:dyDescent="0.2">
      <c r="BP249" s="530"/>
    </row>
    <row r="250" spans="68:68" ht="12.75" x14ac:dyDescent="0.2">
      <c r="BP250" s="530"/>
    </row>
    <row r="251" spans="68:68" ht="12.75" x14ac:dyDescent="0.2">
      <c r="BP251" s="530"/>
    </row>
    <row r="252" spans="68:68" ht="12.75" x14ac:dyDescent="0.2">
      <c r="BP252" s="530"/>
    </row>
    <row r="253" spans="68:68" ht="12.75" x14ac:dyDescent="0.2">
      <c r="BP253" s="530"/>
    </row>
    <row r="254" spans="68:68" ht="12.75" x14ac:dyDescent="0.2">
      <c r="BP254" s="530"/>
    </row>
    <row r="255" spans="68:68" ht="12.75" x14ac:dyDescent="0.2">
      <c r="BP255" s="530"/>
    </row>
    <row r="256" spans="68:68" ht="12.75" x14ac:dyDescent="0.2">
      <c r="BP256" s="530"/>
    </row>
    <row r="257" spans="68:68" ht="12.75" x14ac:dyDescent="0.2">
      <c r="BP257" s="530"/>
    </row>
    <row r="258" spans="68:68" ht="12.75" x14ac:dyDescent="0.2">
      <c r="BP258" s="530"/>
    </row>
    <row r="259" spans="68:68" ht="12.75" x14ac:dyDescent="0.2">
      <c r="BP259" s="530"/>
    </row>
    <row r="260" spans="68:68" ht="12.75" x14ac:dyDescent="0.2">
      <c r="BP260" s="530"/>
    </row>
    <row r="261" spans="68:68" ht="12.75" x14ac:dyDescent="0.2">
      <c r="BP261" s="530"/>
    </row>
    <row r="262" spans="68:68" ht="12.75" x14ac:dyDescent="0.2">
      <c r="BP262" s="530"/>
    </row>
    <row r="263" spans="68:68" ht="12.75" x14ac:dyDescent="0.2">
      <c r="BP263" s="530"/>
    </row>
    <row r="264" spans="68:68" ht="12.75" x14ac:dyDescent="0.2">
      <c r="BP264" s="530"/>
    </row>
    <row r="265" spans="68:68" ht="12.75" x14ac:dyDescent="0.2">
      <c r="BP265" s="530"/>
    </row>
    <row r="266" spans="68:68" ht="12.75" x14ac:dyDescent="0.2">
      <c r="BP266" s="530"/>
    </row>
    <row r="267" spans="68:68" ht="12.75" x14ac:dyDescent="0.2">
      <c r="BP267" s="530"/>
    </row>
    <row r="268" spans="68:68" ht="12.75" x14ac:dyDescent="0.2">
      <c r="BP268" s="530"/>
    </row>
    <row r="269" spans="68:68" ht="12.75" x14ac:dyDescent="0.2">
      <c r="BP269" s="530"/>
    </row>
    <row r="270" spans="68:68" ht="12.75" x14ac:dyDescent="0.2">
      <c r="BP270" s="530"/>
    </row>
    <row r="271" spans="68:68" ht="12.75" x14ac:dyDescent="0.2">
      <c r="BP271" s="530"/>
    </row>
    <row r="272" spans="68:68" ht="12.75" x14ac:dyDescent="0.2">
      <c r="BP272" s="530"/>
    </row>
    <row r="273" spans="68:68" ht="12.75" x14ac:dyDescent="0.2">
      <c r="BP273" s="530"/>
    </row>
    <row r="274" spans="68:68" ht="12.75" x14ac:dyDescent="0.2">
      <c r="BP274" s="530"/>
    </row>
    <row r="275" spans="68:68" ht="12.75" x14ac:dyDescent="0.2">
      <c r="BP275" s="530"/>
    </row>
    <row r="276" spans="68:68" ht="12.75" x14ac:dyDescent="0.2">
      <c r="BP276" s="530"/>
    </row>
    <row r="277" spans="68:68" ht="12.75" x14ac:dyDescent="0.2">
      <c r="BP277" s="530"/>
    </row>
    <row r="278" spans="68:68" ht="12.75" x14ac:dyDescent="0.2">
      <c r="BP278" s="530"/>
    </row>
    <row r="279" spans="68:68" ht="12.75" x14ac:dyDescent="0.2">
      <c r="BP279" s="530"/>
    </row>
    <row r="280" spans="68:68" ht="12.75" x14ac:dyDescent="0.2">
      <c r="BP280" s="530"/>
    </row>
    <row r="281" spans="68:68" ht="12.75" x14ac:dyDescent="0.2">
      <c r="BP281" s="530"/>
    </row>
    <row r="282" spans="68:68" ht="12.75" x14ac:dyDescent="0.2">
      <c r="BP282" s="530"/>
    </row>
    <row r="283" spans="68:68" ht="12.75" x14ac:dyDescent="0.2">
      <c r="BP283" s="530"/>
    </row>
    <row r="284" spans="68:68" ht="12.75" x14ac:dyDescent="0.2">
      <c r="BP284" s="530"/>
    </row>
    <row r="285" spans="68:68" ht="12.75" x14ac:dyDescent="0.2">
      <c r="BP285" s="530"/>
    </row>
    <row r="286" spans="68:68" ht="12.75" x14ac:dyDescent="0.2">
      <c r="BP286" s="530"/>
    </row>
    <row r="287" spans="68:68" ht="12.75" x14ac:dyDescent="0.2">
      <c r="BP287" s="530"/>
    </row>
    <row r="288" spans="68:68" ht="12.75" x14ac:dyDescent="0.2">
      <c r="BP288" s="530"/>
    </row>
    <row r="289" spans="68:68" ht="12.75" x14ac:dyDescent="0.2">
      <c r="BP289" s="530"/>
    </row>
    <row r="290" spans="68:68" ht="12.75" x14ac:dyDescent="0.2">
      <c r="BP290" s="530"/>
    </row>
    <row r="291" spans="68:68" ht="12.75" x14ac:dyDescent="0.2">
      <c r="BP291" s="530"/>
    </row>
    <row r="292" spans="68:68" ht="12.75" x14ac:dyDescent="0.2">
      <c r="BP292" s="530"/>
    </row>
    <row r="293" spans="68:68" ht="12.75" x14ac:dyDescent="0.2">
      <c r="BP293" s="530"/>
    </row>
    <row r="294" spans="68:68" ht="12.75" x14ac:dyDescent="0.2">
      <c r="BP294" s="530"/>
    </row>
    <row r="295" spans="68:68" ht="12.75" x14ac:dyDescent="0.2">
      <c r="BP295" s="530"/>
    </row>
    <row r="296" spans="68:68" ht="12.75" x14ac:dyDescent="0.2">
      <c r="BP296" s="530"/>
    </row>
    <row r="297" spans="68:68" ht="12.75" x14ac:dyDescent="0.2">
      <c r="BP297" s="530"/>
    </row>
    <row r="298" spans="68:68" ht="12.75" x14ac:dyDescent="0.2">
      <c r="BP298" s="530"/>
    </row>
    <row r="299" spans="68:68" ht="12.75" x14ac:dyDescent="0.2">
      <c r="BP299" s="530"/>
    </row>
    <row r="300" spans="68:68" ht="12.75" x14ac:dyDescent="0.2">
      <c r="BP300" s="530"/>
    </row>
    <row r="301" spans="68:68" ht="12.75" x14ac:dyDescent="0.2">
      <c r="BP301" s="530"/>
    </row>
    <row r="302" spans="68:68" ht="12.75" x14ac:dyDescent="0.2">
      <c r="BP302" s="530"/>
    </row>
    <row r="303" spans="68:68" ht="12.75" x14ac:dyDescent="0.2">
      <c r="BP303" s="530"/>
    </row>
    <row r="304" spans="68:68" ht="12.75" x14ac:dyDescent="0.2">
      <c r="BP304" s="530"/>
    </row>
    <row r="305" spans="68:68" ht="12.75" x14ac:dyDescent="0.2">
      <c r="BP305" s="530"/>
    </row>
    <row r="306" spans="68:68" ht="12.75" x14ac:dyDescent="0.2">
      <c r="BP306" s="530"/>
    </row>
    <row r="307" spans="68:68" ht="12.75" x14ac:dyDescent="0.2">
      <c r="BP307" s="530"/>
    </row>
    <row r="308" spans="68:68" ht="12.75" x14ac:dyDescent="0.2">
      <c r="BP308" s="530"/>
    </row>
    <row r="309" spans="68:68" ht="12.75" x14ac:dyDescent="0.2">
      <c r="BP309" s="530"/>
    </row>
    <row r="310" spans="68:68" ht="12.75" x14ac:dyDescent="0.2">
      <c r="BP310" s="530"/>
    </row>
    <row r="311" spans="68:68" ht="12.75" x14ac:dyDescent="0.2">
      <c r="BP311" s="530"/>
    </row>
    <row r="312" spans="68:68" ht="12.75" x14ac:dyDescent="0.2">
      <c r="BP312" s="530"/>
    </row>
    <row r="313" spans="68:68" ht="12.75" x14ac:dyDescent="0.2">
      <c r="BP313" s="530"/>
    </row>
    <row r="314" spans="68:68" ht="12.75" x14ac:dyDescent="0.2">
      <c r="BP314" s="530"/>
    </row>
    <row r="315" spans="68:68" ht="12.75" x14ac:dyDescent="0.2">
      <c r="BP315" s="530"/>
    </row>
    <row r="316" spans="68:68" ht="12.75" x14ac:dyDescent="0.2">
      <c r="BP316" s="530"/>
    </row>
    <row r="317" spans="68:68" ht="12.75" x14ac:dyDescent="0.2">
      <c r="BP317" s="530"/>
    </row>
    <row r="318" spans="68:68" ht="12.75" x14ac:dyDescent="0.2">
      <c r="BP318" s="530"/>
    </row>
    <row r="319" spans="68:68" ht="12.75" x14ac:dyDescent="0.2">
      <c r="BP319" s="530"/>
    </row>
    <row r="320" spans="68:68" ht="12.75" x14ac:dyDescent="0.2">
      <c r="BP320" s="530"/>
    </row>
    <row r="321" spans="68:68" ht="12.75" x14ac:dyDescent="0.2">
      <c r="BP321" s="530"/>
    </row>
    <row r="322" spans="68:68" ht="12.75" x14ac:dyDescent="0.2">
      <c r="BP322" s="530"/>
    </row>
    <row r="323" spans="68:68" ht="12.75" x14ac:dyDescent="0.2">
      <c r="BP323" s="530"/>
    </row>
    <row r="324" spans="68:68" ht="12.75" x14ac:dyDescent="0.2">
      <c r="BP324" s="530"/>
    </row>
    <row r="325" spans="68:68" ht="12.75" x14ac:dyDescent="0.2">
      <c r="BP325" s="530"/>
    </row>
    <row r="326" spans="68:68" ht="12.75" x14ac:dyDescent="0.2">
      <c r="BP326" s="530"/>
    </row>
    <row r="327" spans="68:68" ht="12.75" x14ac:dyDescent="0.2">
      <c r="BP327" s="530"/>
    </row>
    <row r="328" spans="68:68" ht="12.75" x14ac:dyDescent="0.2">
      <c r="BP328" s="530"/>
    </row>
    <row r="329" spans="68:68" ht="12.75" x14ac:dyDescent="0.2">
      <c r="BP329" s="530"/>
    </row>
    <row r="330" spans="68:68" ht="12.75" x14ac:dyDescent="0.2">
      <c r="BP330" s="530"/>
    </row>
    <row r="331" spans="68:68" ht="12.75" x14ac:dyDescent="0.2">
      <c r="BP331" s="530"/>
    </row>
    <row r="332" spans="68:68" ht="12.75" x14ac:dyDescent="0.2">
      <c r="BP332" s="530"/>
    </row>
    <row r="333" spans="68:68" ht="12.75" x14ac:dyDescent="0.2">
      <c r="BP333" s="530"/>
    </row>
    <row r="334" spans="68:68" ht="12.75" x14ac:dyDescent="0.2">
      <c r="BP334" s="530"/>
    </row>
    <row r="335" spans="68:68" ht="12.75" x14ac:dyDescent="0.2">
      <c r="BP335" s="530"/>
    </row>
    <row r="336" spans="68:68" ht="12.75" x14ac:dyDescent="0.2">
      <c r="BP336" s="530"/>
    </row>
    <row r="337" spans="68:68" ht="12.75" x14ac:dyDescent="0.2">
      <c r="BP337" s="530"/>
    </row>
    <row r="338" spans="68:68" ht="12.75" x14ac:dyDescent="0.2">
      <c r="BP338" s="530"/>
    </row>
    <row r="339" spans="68:68" ht="12.75" x14ac:dyDescent="0.2">
      <c r="BP339" s="530"/>
    </row>
    <row r="340" spans="68:68" ht="12.75" x14ac:dyDescent="0.2">
      <c r="BP340" s="530"/>
    </row>
    <row r="341" spans="68:68" ht="12.75" x14ac:dyDescent="0.2">
      <c r="BP341" s="530"/>
    </row>
    <row r="342" spans="68:68" ht="12.75" x14ac:dyDescent="0.2">
      <c r="BP342" s="530"/>
    </row>
    <row r="343" spans="68:68" ht="12.75" x14ac:dyDescent="0.2">
      <c r="BP343" s="530"/>
    </row>
    <row r="344" spans="68:68" ht="12.75" x14ac:dyDescent="0.2">
      <c r="BP344" s="530"/>
    </row>
    <row r="345" spans="68:68" ht="12.75" x14ac:dyDescent="0.2">
      <c r="BP345" s="530"/>
    </row>
    <row r="346" spans="68:68" ht="12.75" x14ac:dyDescent="0.2">
      <c r="BP346" s="530"/>
    </row>
    <row r="347" spans="68:68" ht="12.75" x14ac:dyDescent="0.2">
      <c r="BP347" s="530"/>
    </row>
    <row r="348" spans="68:68" ht="12.75" x14ac:dyDescent="0.2">
      <c r="BP348" s="530"/>
    </row>
    <row r="349" spans="68:68" ht="12.75" x14ac:dyDescent="0.2">
      <c r="BP349" s="530"/>
    </row>
    <row r="350" spans="68:68" ht="12.75" x14ac:dyDescent="0.2">
      <c r="BP350" s="530"/>
    </row>
    <row r="351" spans="68:68" ht="12.75" x14ac:dyDescent="0.2">
      <c r="BP351" s="530"/>
    </row>
    <row r="352" spans="68:68" ht="12.75" x14ac:dyDescent="0.2">
      <c r="BP352" s="530"/>
    </row>
    <row r="353" spans="68:68" ht="12.75" x14ac:dyDescent="0.2">
      <c r="BP353" s="530"/>
    </row>
    <row r="354" spans="68:68" ht="12.75" x14ac:dyDescent="0.2">
      <c r="BP354" s="530"/>
    </row>
    <row r="355" spans="68:68" ht="12.75" x14ac:dyDescent="0.2">
      <c r="BP355" s="530"/>
    </row>
    <row r="356" spans="68:68" ht="12.75" x14ac:dyDescent="0.2">
      <c r="BP356" s="530"/>
    </row>
    <row r="357" spans="68:68" ht="12.75" x14ac:dyDescent="0.2">
      <c r="BP357" s="530"/>
    </row>
    <row r="358" spans="68:68" ht="12.75" x14ac:dyDescent="0.2">
      <c r="BP358" s="530"/>
    </row>
    <row r="359" spans="68:68" ht="12.75" x14ac:dyDescent="0.2">
      <c r="BP359" s="530"/>
    </row>
    <row r="360" spans="68:68" ht="12.75" x14ac:dyDescent="0.2">
      <c r="BP360" s="530"/>
    </row>
    <row r="361" spans="68:68" ht="12.75" x14ac:dyDescent="0.2">
      <c r="BP361" s="530"/>
    </row>
    <row r="362" spans="68:68" ht="12.75" x14ac:dyDescent="0.2">
      <c r="BP362" s="530"/>
    </row>
    <row r="363" spans="68:68" ht="12.75" x14ac:dyDescent="0.2">
      <c r="BP363" s="530"/>
    </row>
    <row r="364" spans="68:68" ht="12.75" x14ac:dyDescent="0.2">
      <c r="BP364" s="530"/>
    </row>
    <row r="365" spans="68:68" ht="12.75" x14ac:dyDescent="0.2">
      <c r="BP365" s="530"/>
    </row>
    <row r="366" spans="68:68" ht="12.75" x14ac:dyDescent="0.2">
      <c r="BP366" s="530"/>
    </row>
    <row r="367" spans="68:68" ht="12.75" x14ac:dyDescent="0.2">
      <c r="BP367" s="530"/>
    </row>
    <row r="368" spans="68:68" ht="12.75" x14ac:dyDescent="0.2">
      <c r="BP368" s="530"/>
    </row>
    <row r="369" spans="68:68" ht="12.75" x14ac:dyDescent="0.2">
      <c r="BP369" s="530"/>
    </row>
    <row r="370" spans="68:68" ht="12.75" x14ac:dyDescent="0.2">
      <c r="BP370" s="530"/>
    </row>
    <row r="371" spans="68:68" ht="12.75" x14ac:dyDescent="0.2">
      <c r="BP371" s="530"/>
    </row>
    <row r="372" spans="68:68" ht="12.75" x14ac:dyDescent="0.2">
      <c r="BP372" s="530"/>
    </row>
    <row r="373" spans="68:68" ht="12.75" x14ac:dyDescent="0.2">
      <c r="BP373" s="530"/>
    </row>
    <row r="374" spans="68:68" ht="12.75" x14ac:dyDescent="0.2">
      <c r="BP374" s="530"/>
    </row>
    <row r="375" spans="68:68" ht="12.75" x14ac:dyDescent="0.2">
      <c r="BP375" s="530"/>
    </row>
    <row r="376" spans="68:68" ht="12.75" x14ac:dyDescent="0.2">
      <c r="BP376" s="530"/>
    </row>
    <row r="377" spans="68:68" ht="12.75" x14ac:dyDescent="0.2">
      <c r="BP377" s="530"/>
    </row>
    <row r="378" spans="68:68" ht="12.75" x14ac:dyDescent="0.2">
      <c r="BP378" s="530"/>
    </row>
    <row r="379" spans="68:68" ht="12.75" x14ac:dyDescent="0.2">
      <c r="BP379" s="530"/>
    </row>
    <row r="380" spans="68:68" ht="12.75" x14ac:dyDescent="0.2">
      <c r="BP380" s="530"/>
    </row>
    <row r="381" spans="68:68" ht="12.75" x14ac:dyDescent="0.2">
      <c r="BP381" s="530"/>
    </row>
    <row r="382" spans="68:68" ht="12.75" x14ac:dyDescent="0.2">
      <c r="BP382" s="530"/>
    </row>
    <row r="383" spans="68:68" ht="12.75" x14ac:dyDescent="0.2">
      <c r="BP383" s="530"/>
    </row>
    <row r="384" spans="68:68" ht="12.75" x14ac:dyDescent="0.2">
      <c r="BP384" s="530"/>
    </row>
    <row r="385" spans="68:68" ht="12.75" x14ac:dyDescent="0.2">
      <c r="BP385" s="530"/>
    </row>
    <row r="386" spans="68:68" ht="12.75" x14ac:dyDescent="0.2">
      <c r="BP386" s="530"/>
    </row>
    <row r="387" spans="68:68" ht="12.75" x14ac:dyDescent="0.2">
      <c r="BP387" s="530"/>
    </row>
    <row r="388" spans="68:68" ht="12.75" x14ac:dyDescent="0.2">
      <c r="BP388" s="530"/>
    </row>
    <row r="389" spans="68:68" ht="12.75" x14ac:dyDescent="0.2">
      <c r="BP389" s="530"/>
    </row>
    <row r="390" spans="68:68" ht="12.75" x14ac:dyDescent="0.2">
      <c r="BP390" s="530"/>
    </row>
    <row r="391" spans="68:68" ht="12.75" x14ac:dyDescent="0.2">
      <c r="BP391" s="530"/>
    </row>
    <row r="392" spans="68:68" ht="12.75" x14ac:dyDescent="0.2">
      <c r="BP392" s="530"/>
    </row>
    <row r="393" spans="68:68" ht="12.75" x14ac:dyDescent="0.2">
      <c r="BP393" s="530"/>
    </row>
    <row r="394" spans="68:68" ht="12.75" x14ac:dyDescent="0.2">
      <c r="BP394" s="530"/>
    </row>
    <row r="395" spans="68:68" ht="12.75" x14ac:dyDescent="0.2">
      <c r="BP395" s="530"/>
    </row>
    <row r="396" spans="68:68" ht="12.75" x14ac:dyDescent="0.2">
      <c r="BP396" s="530"/>
    </row>
    <row r="397" spans="68:68" ht="12.75" x14ac:dyDescent="0.2">
      <c r="BP397" s="530"/>
    </row>
    <row r="398" spans="68:68" ht="12.75" x14ac:dyDescent="0.2">
      <c r="BP398" s="530"/>
    </row>
    <row r="399" spans="68:68" ht="12.75" x14ac:dyDescent="0.2">
      <c r="BP399" s="530"/>
    </row>
    <row r="400" spans="68:68" ht="12.75" x14ac:dyDescent="0.2">
      <c r="BP400" s="530"/>
    </row>
    <row r="401" spans="68:68" ht="12.75" x14ac:dyDescent="0.2">
      <c r="BP401" s="530"/>
    </row>
    <row r="402" spans="68:68" ht="12.75" x14ac:dyDescent="0.2">
      <c r="BP402" s="530"/>
    </row>
    <row r="403" spans="68:68" ht="12.75" x14ac:dyDescent="0.2">
      <c r="BP403" s="530"/>
    </row>
    <row r="404" spans="68:68" ht="12.75" x14ac:dyDescent="0.2">
      <c r="BP404" s="530"/>
    </row>
    <row r="405" spans="68:68" ht="12.75" x14ac:dyDescent="0.2">
      <c r="BP405" s="530"/>
    </row>
    <row r="406" spans="68:68" ht="12.75" x14ac:dyDescent="0.2">
      <c r="BP406" s="530"/>
    </row>
    <row r="407" spans="68:68" ht="12.75" x14ac:dyDescent="0.2">
      <c r="BP407" s="530"/>
    </row>
    <row r="408" spans="68:68" ht="12.75" x14ac:dyDescent="0.2">
      <c r="BP408" s="530"/>
    </row>
    <row r="409" spans="68:68" ht="12.75" x14ac:dyDescent="0.2">
      <c r="BP409" s="530"/>
    </row>
    <row r="410" spans="68:68" ht="12.75" x14ac:dyDescent="0.2">
      <c r="BP410" s="530"/>
    </row>
    <row r="411" spans="68:68" ht="12.75" x14ac:dyDescent="0.2">
      <c r="BP411" s="530"/>
    </row>
    <row r="412" spans="68:68" ht="12.75" x14ac:dyDescent="0.2">
      <c r="BP412" s="530"/>
    </row>
    <row r="413" spans="68:68" ht="12.75" x14ac:dyDescent="0.2">
      <c r="BP413" s="530"/>
    </row>
    <row r="414" spans="68:68" ht="12.75" x14ac:dyDescent="0.2">
      <c r="BP414" s="530"/>
    </row>
    <row r="415" spans="68:68" ht="12.75" x14ac:dyDescent="0.2">
      <c r="BP415" s="530"/>
    </row>
    <row r="416" spans="68:68" ht="12.75" x14ac:dyDescent="0.2">
      <c r="BP416" s="530"/>
    </row>
    <row r="417" spans="68:68" ht="12.75" x14ac:dyDescent="0.2">
      <c r="BP417" s="530"/>
    </row>
    <row r="418" spans="68:68" ht="12.75" x14ac:dyDescent="0.2">
      <c r="BP418" s="530"/>
    </row>
    <row r="419" spans="68:68" ht="12.75" x14ac:dyDescent="0.2">
      <c r="BP419" s="530"/>
    </row>
    <row r="420" spans="68:68" ht="12.75" x14ac:dyDescent="0.2">
      <c r="BP420" s="530"/>
    </row>
    <row r="421" spans="68:68" ht="12.75" x14ac:dyDescent="0.2">
      <c r="BP421" s="530"/>
    </row>
    <row r="422" spans="68:68" ht="12.75" x14ac:dyDescent="0.2">
      <c r="BP422" s="530"/>
    </row>
    <row r="423" spans="68:68" ht="12.75" x14ac:dyDescent="0.2">
      <c r="BP423" s="530"/>
    </row>
    <row r="424" spans="68:68" ht="12.75" x14ac:dyDescent="0.2">
      <c r="BP424" s="530"/>
    </row>
    <row r="425" spans="68:68" ht="12.75" x14ac:dyDescent="0.2">
      <c r="BP425" s="530"/>
    </row>
    <row r="426" spans="68:68" ht="12.75" x14ac:dyDescent="0.2">
      <c r="BP426" s="530"/>
    </row>
    <row r="427" spans="68:68" ht="12.75" x14ac:dyDescent="0.2">
      <c r="BP427" s="530"/>
    </row>
    <row r="428" spans="68:68" ht="12.75" x14ac:dyDescent="0.2">
      <c r="BP428" s="530"/>
    </row>
    <row r="429" spans="68:68" ht="12.75" x14ac:dyDescent="0.2">
      <c r="BP429" s="530"/>
    </row>
    <row r="430" spans="68:68" ht="12.75" x14ac:dyDescent="0.2">
      <c r="BP430" s="530"/>
    </row>
    <row r="431" spans="68:68" ht="12.75" x14ac:dyDescent="0.2">
      <c r="BP431" s="530"/>
    </row>
    <row r="432" spans="68:68" ht="12.75" x14ac:dyDescent="0.2">
      <c r="BP432" s="530"/>
    </row>
    <row r="433" spans="68:68" ht="12.75" x14ac:dyDescent="0.2">
      <c r="BP433" s="530"/>
    </row>
    <row r="434" spans="68:68" ht="12.75" x14ac:dyDescent="0.2">
      <c r="BP434" s="530"/>
    </row>
    <row r="435" spans="68:68" ht="12.75" x14ac:dyDescent="0.2">
      <c r="BP435" s="530"/>
    </row>
    <row r="436" spans="68:68" ht="12.75" x14ac:dyDescent="0.2">
      <c r="BP436" s="530"/>
    </row>
    <row r="437" spans="68:68" ht="12.75" x14ac:dyDescent="0.2">
      <c r="BP437" s="530"/>
    </row>
    <row r="438" spans="68:68" ht="12.75" x14ac:dyDescent="0.2">
      <c r="BP438" s="530"/>
    </row>
    <row r="439" spans="68:68" ht="12.75" x14ac:dyDescent="0.2">
      <c r="BP439" s="530"/>
    </row>
    <row r="440" spans="68:68" ht="12.75" x14ac:dyDescent="0.2">
      <c r="BP440" s="530"/>
    </row>
    <row r="441" spans="68:68" ht="12.75" x14ac:dyDescent="0.2">
      <c r="BP441" s="530"/>
    </row>
    <row r="442" spans="68:68" ht="12.75" x14ac:dyDescent="0.2">
      <c r="BP442" s="530"/>
    </row>
    <row r="443" spans="68:68" ht="12.75" x14ac:dyDescent="0.2">
      <c r="BP443" s="530"/>
    </row>
    <row r="444" spans="68:68" ht="12.75" x14ac:dyDescent="0.2">
      <c r="BP444" s="530"/>
    </row>
    <row r="445" spans="68:68" ht="12.75" x14ac:dyDescent="0.2">
      <c r="BP445" s="530"/>
    </row>
    <row r="446" spans="68:68" ht="12.75" x14ac:dyDescent="0.2">
      <c r="BP446" s="530"/>
    </row>
    <row r="447" spans="68:68" ht="12.75" x14ac:dyDescent="0.2">
      <c r="BP447" s="530"/>
    </row>
    <row r="448" spans="68:68" ht="12.75" x14ac:dyDescent="0.2">
      <c r="BP448" s="530"/>
    </row>
    <row r="449" spans="68:68" ht="12.75" x14ac:dyDescent="0.2">
      <c r="BP449" s="530"/>
    </row>
    <row r="450" spans="68:68" ht="12.75" x14ac:dyDescent="0.2">
      <c r="BP450" s="530"/>
    </row>
    <row r="451" spans="68:68" ht="12.75" x14ac:dyDescent="0.2">
      <c r="BP451" s="530"/>
    </row>
    <row r="452" spans="68:68" ht="12.75" x14ac:dyDescent="0.2">
      <c r="BP452" s="530"/>
    </row>
    <row r="453" spans="68:68" ht="12.75" x14ac:dyDescent="0.2">
      <c r="BP453" s="530"/>
    </row>
    <row r="454" spans="68:68" ht="12.75" x14ac:dyDescent="0.2">
      <c r="BP454" s="530"/>
    </row>
    <row r="455" spans="68:68" ht="12.75" x14ac:dyDescent="0.2">
      <c r="BP455" s="530"/>
    </row>
    <row r="456" spans="68:68" ht="12.75" x14ac:dyDescent="0.2">
      <c r="BP456" s="530"/>
    </row>
    <row r="457" spans="68:68" ht="12.75" x14ac:dyDescent="0.2">
      <c r="BP457" s="530"/>
    </row>
    <row r="458" spans="68:68" ht="12.75" x14ac:dyDescent="0.2">
      <c r="BP458" s="530"/>
    </row>
    <row r="459" spans="68:68" ht="12.75" x14ac:dyDescent="0.2">
      <c r="BP459" s="530"/>
    </row>
    <row r="460" spans="68:68" ht="12.75" x14ac:dyDescent="0.2">
      <c r="BP460" s="530"/>
    </row>
    <row r="461" spans="68:68" ht="12.75" x14ac:dyDescent="0.2">
      <c r="BP461" s="530"/>
    </row>
    <row r="462" spans="68:68" ht="12.75" x14ac:dyDescent="0.2">
      <c r="BP462" s="530"/>
    </row>
    <row r="463" spans="68:68" ht="12.75" x14ac:dyDescent="0.2">
      <c r="BP463" s="530"/>
    </row>
    <row r="464" spans="68:68" ht="12.75" x14ac:dyDescent="0.2">
      <c r="BP464" s="530"/>
    </row>
    <row r="465" spans="68:68" ht="12.75" x14ac:dyDescent="0.2">
      <c r="BP465" s="530"/>
    </row>
    <row r="466" spans="68:68" ht="12.75" x14ac:dyDescent="0.2">
      <c r="BP466" s="530"/>
    </row>
    <row r="467" spans="68:68" ht="12.75" x14ac:dyDescent="0.2">
      <c r="BP467" s="530"/>
    </row>
    <row r="468" spans="68:68" ht="12.75" x14ac:dyDescent="0.2">
      <c r="BP468" s="530"/>
    </row>
    <row r="469" spans="68:68" ht="12.75" x14ac:dyDescent="0.2">
      <c r="BP469" s="530"/>
    </row>
    <row r="470" spans="68:68" ht="12.75" x14ac:dyDescent="0.2">
      <c r="BP470" s="530"/>
    </row>
    <row r="471" spans="68:68" ht="12.75" x14ac:dyDescent="0.2">
      <c r="BP471" s="530"/>
    </row>
    <row r="472" spans="68:68" ht="12.75" x14ac:dyDescent="0.2">
      <c r="BP472" s="530"/>
    </row>
    <row r="473" spans="68:68" ht="12.75" x14ac:dyDescent="0.2">
      <c r="BP473" s="530"/>
    </row>
    <row r="474" spans="68:68" ht="12.75" x14ac:dyDescent="0.2">
      <c r="BP474" s="530"/>
    </row>
    <row r="475" spans="68:68" ht="12.75" x14ac:dyDescent="0.2">
      <c r="BP475" s="530"/>
    </row>
    <row r="476" spans="68:68" ht="12.75" x14ac:dyDescent="0.2">
      <c r="BP476" s="530"/>
    </row>
    <row r="477" spans="68:68" ht="12.75" x14ac:dyDescent="0.2">
      <c r="BP477" s="530"/>
    </row>
    <row r="478" spans="68:68" ht="12.75" x14ac:dyDescent="0.2">
      <c r="BP478" s="530"/>
    </row>
    <row r="479" spans="68:68" ht="12.75" x14ac:dyDescent="0.2">
      <c r="BP479" s="530"/>
    </row>
    <row r="480" spans="68:68" ht="12.75" x14ac:dyDescent="0.2">
      <c r="BP480" s="530"/>
    </row>
    <row r="481" spans="68:68" ht="12.75" x14ac:dyDescent="0.2">
      <c r="BP481" s="530"/>
    </row>
    <row r="482" spans="68:68" ht="12.75" x14ac:dyDescent="0.2">
      <c r="BP482" s="530"/>
    </row>
    <row r="483" spans="68:68" ht="12.75" x14ac:dyDescent="0.2">
      <c r="BP483" s="530"/>
    </row>
    <row r="484" spans="68:68" ht="12.75" x14ac:dyDescent="0.2">
      <c r="BP484" s="530"/>
    </row>
    <row r="485" spans="68:68" ht="12.75" x14ac:dyDescent="0.2">
      <c r="BP485" s="530"/>
    </row>
    <row r="486" spans="68:68" ht="12.75" x14ac:dyDescent="0.2">
      <c r="BP486" s="530"/>
    </row>
    <row r="487" spans="68:68" ht="12.75" x14ac:dyDescent="0.2">
      <c r="BP487" s="530"/>
    </row>
    <row r="488" spans="68:68" ht="12.75" x14ac:dyDescent="0.2">
      <c r="BP488" s="530"/>
    </row>
    <row r="489" spans="68:68" ht="12.75" x14ac:dyDescent="0.2">
      <c r="BP489" s="530"/>
    </row>
    <row r="490" spans="68:68" ht="12.75" x14ac:dyDescent="0.2">
      <c r="BP490" s="530"/>
    </row>
    <row r="491" spans="68:68" ht="12.75" x14ac:dyDescent="0.2">
      <c r="BP491" s="530"/>
    </row>
    <row r="492" spans="68:68" ht="12.75" x14ac:dyDescent="0.2">
      <c r="BP492" s="530"/>
    </row>
    <row r="493" spans="68:68" ht="12.75" x14ac:dyDescent="0.2">
      <c r="BP493" s="530"/>
    </row>
    <row r="494" spans="68:68" ht="12.75" x14ac:dyDescent="0.2">
      <c r="BP494" s="530"/>
    </row>
    <row r="495" spans="68:68" ht="12.75" x14ac:dyDescent="0.2">
      <c r="BP495" s="530"/>
    </row>
    <row r="496" spans="68:68" ht="12.75" x14ac:dyDescent="0.2">
      <c r="BP496" s="530"/>
    </row>
    <row r="497" spans="68:68" ht="12.75" x14ac:dyDescent="0.2">
      <c r="BP497" s="530"/>
    </row>
    <row r="498" spans="68:68" ht="12.75" x14ac:dyDescent="0.2">
      <c r="BP498" s="530"/>
    </row>
    <row r="499" spans="68:68" ht="12.75" x14ac:dyDescent="0.2">
      <c r="BP499" s="530"/>
    </row>
    <row r="500" spans="68:68" ht="12.75" x14ac:dyDescent="0.2">
      <c r="BP500" s="530"/>
    </row>
    <row r="501" spans="68:68" ht="12.75" x14ac:dyDescent="0.2">
      <c r="BP501" s="530"/>
    </row>
    <row r="502" spans="68:68" ht="12.75" x14ac:dyDescent="0.2">
      <c r="BP502" s="530"/>
    </row>
    <row r="503" spans="68:68" ht="12.75" x14ac:dyDescent="0.2">
      <c r="BP503" s="530"/>
    </row>
    <row r="504" spans="68:68" ht="12.75" x14ac:dyDescent="0.2">
      <c r="BP504" s="530"/>
    </row>
    <row r="505" spans="68:68" ht="12.75" x14ac:dyDescent="0.2">
      <c r="BP505" s="530"/>
    </row>
    <row r="506" spans="68:68" ht="12.75" x14ac:dyDescent="0.2">
      <c r="BP506" s="530"/>
    </row>
    <row r="507" spans="68:68" ht="12.75" x14ac:dyDescent="0.2">
      <c r="BP507" s="530"/>
    </row>
    <row r="508" spans="68:68" ht="12.75" x14ac:dyDescent="0.2">
      <c r="BP508" s="530"/>
    </row>
    <row r="509" spans="68:68" ht="12.75" x14ac:dyDescent="0.2">
      <c r="BP509" s="530"/>
    </row>
    <row r="510" spans="68:68" ht="12.75" x14ac:dyDescent="0.2">
      <c r="BP510" s="530"/>
    </row>
    <row r="511" spans="68:68" ht="12.75" x14ac:dyDescent="0.2">
      <c r="BP511" s="530"/>
    </row>
    <row r="512" spans="68:68" ht="12.75" x14ac:dyDescent="0.2">
      <c r="BP512" s="530"/>
    </row>
    <row r="513" spans="68:68" ht="12.75" x14ac:dyDescent="0.2">
      <c r="BP513" s="530"/>
    </row>
    <row r="514" spans="68:68" ht="12.75" x14ac:dyDescent="0.2">
      <c r="BP514" s="530"/>
    </row>
    <row r="515" spans="68:68" ht="12.75" x14ac:dyDescent="0.2">
      <c r="BP515" s="530"/>
    </row>
    <row r="516" spans="68:68" ht="12.75" x14ac:dyDescent="0.2">
      <c r="BP516" s="530"/>
    </row>
    <row r="517" spans="68:68" ht="12.75" x14ac:dyDescent="0.2">
      <c r="BP517" s="530"/>
    </row>
    <row r="518" spans="68:68" ht="12.75" x14ac:dyDescent="0.2">
      <c r="BP518" s="530"/>
    </row>
    <row r="519" spans="68:68" ht="12.75" x14ac:dyDescent="0.2">
      <c r="BP519" s="530"/>
    </row>
    <row r="520" spans="68:68" ht="12.75" x14ac:dyDescent="0.2">
      <c r="BP520" s="530"/>
    </row>
    <row r="521" spans="68:68" ht="12.75" x14ac:dyDescent="0.2">
      <c r="BP521" s="530"/>
    </row>
    <row r="522" spans="68:68" ht="12.75" x14ac:dyDescent="0.2">
      <c r="BP522" s="530"/>
    </row>
    <row r="523" spans="68:68" ht="12.75" x14ac:dyDescent="0.2">
      <c r="BP523" s="530"/>
    </row>
    <row r="524" spans="68:68" ht="12.75" x14ac:dyDescent="0.2">
      <c r="BP524" s="530"/>
    </row>
    <row r="525" spans="68:68" ht="12.75" x14ac:dyDescent="0.2">
      <c r="BP525" s="530"/>
    </row>
    <row r="526" spans="68:68" ht="12.75" x14ac:dyDescent="0.2">
      <c r="BP526" s="530"/>
    </row>
    <row r="527" spans="68:68" ht="12.75" x14ac:dyDescent="0.2">
      <c r="BP527" s="530"/>
    </row>
    <row r="528" spans="68:68" ht="12.75" x14ac:dyDescent="0.2">
      <c r="BP528" s="530"/>
    </row>
    <row r="529" spans="68:68" ht="12.75" x14ac:dyDescent="0.2">
      <c r="BP529" s="530"/>
    </row>
    <row r="530" spans="68:68" ht="12.75" x14ac:dyDescent="0.2">
      <c r="BP530" s="530"/>
    </row>
    <row r="531" spans="68:68" ht="12.75" x14ac:dyDescent="0.2">
      <c r="BP531" s="530"/>
    </row>
    <row r="532" spans="68:68" ht="12.75" x14ac:dyDescent="0.2">
      <c r="BP532" s="530"/>
    </row>
    <row r="533" spans="68:68" ht="12.75" x14ac:dyDescent="0.2">
      <c r="BP533" s="530"/>
    </row>
    <row r="534" spans="68:68" ht="12.75" x14ac:dyDescent="0.2">
      <c r="BP534" s="530"/>
    </row>
    <row r="535" spans="68:68" ht="12.75" x14ac:dyDescent="0.2">
      <c r="BP535" s="530"/>
    </row>
    <row r="536" spans="68:68" ht="12.75" x14ac:dyDescent="0.2">
      <c r="BP536" s="530"/>
    </row>
    <row r="537" spans="68:68" ht="12.75" x14ac:dyDescent="0.2">
      <c r="BP537" s="530"/>
    </row>
    <row r="538" spans="68:68" ht="12.75" x14ac:dyDescent="0.2">
      <c r="BP538" s="530"/>
    </row>
    <row r="539" spans="68:68" ht="12.75" x14ac:dyDescent="0.2">
      <c r="BP539" s="530"/>
    </row>
    <row r="540" spans="68:68" ht="12.75" x14ac:dyDescent="0.2">
      <c r="BP540" s="530"/>
    </row>
    <row r="541" spans="68:68" ht="12.75" x14ac:dyDescent="0.2">
      <c r="BP541" s="530"/>
    </row>
    <row r="542" spans="68:68" ht="12.75" x14ac:dyDescent="0.2">
      <c r="BP542" s="530"/>
    </row>
    <row r="543" spans="68:68" ht="12.75" x14ac:dyDescent="0.2">
      <c r="BP543" s="530"/>
    </row>
    <row r="544" spans="68:68" ht="12.75" x14ac:dyDescent="0.2">
      <c r="BP544" s="530"/>
    </row>
    <row r="545" spans="68:68" ht="12.75" x14ac:dyDescent="0.2">
      <c r="BP545" s="530"/>
    </row>
    <row r="546" spans="68:68" ht="12.75" x14ac:dyDescent="0.2">
      <c r="BP546" s="530"/>
    </row>
    <row r="547" spans="68:68" ht="12.75" x14ac:dyDescent="0.2">
      <c r="BP547" s="530"/>
    </row>
    <row r="548" spans="68:68" ht="12.75" x14ac:dyDescent="0.2">
      <c r="BP548" s="530"/>
    </row>
    <row r="549" spans="68:68" ht="12.75" x14ac:dyDescent="0.2">
      <c r="BP549" s="530"/>
    </row>
    <row r="550" spans="68:68" ht="12.75" x14ac:dyDescent="0.2">
      <c r="BP550" s="530"/>
    </row>
    <row r="551" spans="68:68" ht="12.75" x14ac:dyDescent="0.2">
      <c r="BP551" s="530"/>
    </row>
    <row r="552" spans="68:68" ht="12.75" x14ac:dyDescent="0.2">
      <c r="BP552" s="530"/>
    </row>
    <row r="553" spans="68:68" ht="12.75" x14ac:dyDescent="0.2">
      <c r="BP553" s="530"/>
    </row>
    <row r="554" spans="68:68" ht="12.75" x14ac:dyDescent="0.2">
      <c r="BP554" s="530"/>
    </row>
    <row r="555" spans="68:68" ht="12.75" x14ac:dyDescent="0.2">
      <c r="BP555" s="530"/>
    </row>
    <row r="556" spans="68:68" ht="12.75" x14ac:dyDescent="0.2">
      <c r="BP556" s="530"/>
    </row>
    <row r="557" spans="68:68" ht="12.75" x14ac:dyDescent="0.2">
      <c r="BP557" s="530"/>
    </row>
    <row r="558" spans="68:68" ht="12.75" x14ac:dyDescent="0.2">
      <c r="BP558" s="530"/>
    </row>
    <row r="559" spans="68:68" ht="12.75" x14ac:dyDescent="0.2">
      <c r="BP559" s="530"/>
    </row>
    <row r="560" spans="68:68" ht="12.75" x14ac:dyDescent="0.2">
      <c r="BP560" s="530"/>
    </row>
    <row r="561" spans="68:68" ht="12.75" x14ac:dyDescent="0.2">
      <c r="BP561" s="530"/>
    </row>
    <row r="562" spans="68:68" ht="12.75" x14ac:dyDescent="0.2">
      <c r="BP562" s="530"/>
    </row>
    <row r="563" spans="68:68" ht="12.75" x14ac:dyDescent="0.2">
      <c r="BP563" s="530"/>
    </row>
    <row r="564" spans="68:68" ht="12.75" x14ac:dyDescent="0.2">
      <c r="BP564" s="530"/>
    </row>
    <row r="565" spans="68:68" ht="12.75" x14ac:dyDescent="0.2">
      <c r="BP565" s="530"/>
    </row>
    <row r="566" spans="68:68" ht="12.75" x14ac:dyDescent="0.2">
      <c r="BP566" s="530"/>
    </row>
    <row r="567" spans="68:68" ht="12.75" x14ac:dyDescent="0.2">
      <c r="BP567" s="530"/>
    </row>
    <row r="568" spans="68:68" ht="12.75" x14ac:dyDescent="0.2">
      <c r="BP568" s="530"/>
    </row>
    <row r="569" spans="68:68" ht="12.75" x14ac:dyDescent="0.2">
      <c r="BP569" s="530"/>
    </row>
    <row r="570" spans="68:68" ht="12.75" x14ac:dyDescent="0.2">
      <c r="BP570" s="530"/>
    </row>
    <row r="571" spans="68:68" ht="12.75" x14ac:dyDescent="0.2">
      <c r="BP571" s="530"/>
    </row>
    <row r="572" spans="68:68" ht="12.75" x14ac:dyDescent="0.2">
      <c r="BP572" s="530"/>
    </row>
    <row r="573" spans="68:68" ht="12.75" x14ac:dyDescent="0.2">
      <c r="BP573" s="530"/>
    </row>
    <row r="574" spans="68:68" ht="12.75" x14ac:dyDescent="0.2">
      <c r="BP574" s="530"/>
    </row>
    <row r="575" spans="68:68" ht="12.75" x14ac:dyDescent="0.2">
      <c r="BP575" s="530"/>
    </row>
    <row r="576" spans="68:68" ht="12.75" x14ac:dyDescent="0.2">
      <c r="BP576" s="530"/>
    </row>
    <row r="577" spans="68:68" ht="12.75" x14ac:dyDescent="0.2">
      <c r="BP577" s="530"/>
    </row>
    <row r="578" spans="68:68" ht="12.75" x14ac:dyDescent="0.2">
      <c r="BP578" s="530"/>
    </row>
    <row r="579" spans="68:68" ht="12.75" x14ac:dyDescent="0.2">
      <c r="BP579" s="530"/>
    </row>
    <row r="580" spans="68:68" ht="12.75" x14ac:dyDescent="0.2">
      <c r="BP580" s="530"/>
    </row>
    <row r="581" spans="68:68" ht="12.75" x14ac:dyDescent="0.2">
      <c r="BP581" s="530"/>
    </row>
    <row r="582" spans="68:68" ht="12.75" x14ac:dyDescent="0.2">
      <c r="BP582" s="530"/>
    </row>
    <row r="583" spans="68:68" ht="12.75" x14ac:dyDescent="0.2">
      <c r="BP583" s="530"/>
    </row>
    <row r="584" spans="68:68" ht="12.75" x14ac:dyDescent="0.2">
      <c r="BP584" s="530"/>
    </row>
    <row r="585" spans="68:68" ht="12.75" x14ac:dyDescent="0.2">
      <c r="BP585" s="530"/>
    </row>
    <row r="586" spans="68:68" ht="12.75" x14ac:dyDescent="0.2">
      <c r="BP586" s="530"/>
    </row>
    <row r="587" spans="68:68" ht="12.75" x14ac:dyDescent="0.2">
      <c r="BP587" s="530"/>
    </row>
    <row r="588" spans="68:68" ht="12.75" x14ac:dyDescent="0.2">
      <c r="BP588" s="530"/>
    </row>
    <row r="589" spans="68:68" ht="12.75" x14ac:dyDescent="0.2">
      <c r="BP589" s="530"/>
    </row>
    <row r="590" spans="68:68" ht="12.75" x14ac:dyDescent="0.2">
      <c r="BP590" s="530"/>
    </row>
    <row r="591" spans="68:68" ht="12.75" x14ac:dyDescent="0.2">
      <c r="BP591" s="530"/>
    </row>
    <row r="592" spans="68:68" ht="12.75" x14ac:dyDescent="0.2">
      <c r="BP592" s="530"/>
    </row>
    <row r="593" spans="68:68" ht="12.75" x14ac:dyDescent="0.2">
      <c r="BP593" s="530"/>
    </row>
    <row r="594" spans="68:68" ht="12.75" x14ac:dyDescent="0.2">
      <c r="BP594" s="530"/>
    </row>
    <row r="595" spans="68:68" ht="12.75" x14ac:dyDescent="0.2">
      <c r="BP595" s="530"/>
    </row>
    <row r="596" spans="68:68" ht="12.75" x14ac:dyDescent="0.2">
      <c r="BP596" s="530"/>
    </row>
    <row r="597" spans="68:68" ht="12.75" x14ac:dyDescent="0.2">
      <c r="BP597" s="530"/>
    </row>
    <row r="598" spans="68:68" ht="12.75" x14ac:dyDescent="0.2">
      <c r="BP598" s="530"/>
    </row>
    <row r="599" spans="68:68" ht="12.75" x14ac:dyDescent="0.2">
      <c r="BP599" s="530"/>
    </row>
    <row r="600" spans="68:68" ht="12.75" x14ac:dyDescent="0.2">
      <c r="BP600" s="530"/>
    </row>
    <row r="601" spans="68:68" ht="12.75" x14ac:dyDescent="0.2">
      <c r="BP601" s="530"/>
    </row>
    <row r="602" spans="68:68" ht="12.75" x14ac:dyDescent="0.2">
      <c r="BP602" s="530"/>
    </row>
    <row r="603" spans="68:68" ht="12.75" x14ac:dyDescent="0.2">
      <c r="BP603" s="530"/>
    </row>
    <row r="604" spans="68:68" ht="12.75" x14ac:dyDescent="0.2">
      <c r="BP604" s="530"/>
    </row>
    <row r="605" spans="68:68" ht="12.75" x14ac:dyDescent="0.2">
      <c r="BP605" s="530"/>
    </row>
    <row r="606" spans="68:68" ht="12.75" x14ac:dyDescent="0.2">
      <c r="BP606" s="530"/>
    </row>
    <row r="607" spans="68:68" ht="12.75" x14ac:dyDescent="0.2">
      <c r="BP607" s="530"/>
    </row>
    <row r="608" spans="68:68" ht="12.75" x14ac:dyDescent="0.2">
      <c r="BP608" s="530"/>
    </row>
    <row r="609" spans="68:68" ht="12.75" x14ac:dyDescent="0.2">
      <c r="BP609" s="530"/>
    </row>
    <row r="610" spans="68:68" ht="12.75" x14ac:dyDescent="0.2">
      <c r="BP610" s="530"/>
    </row>
    <row r="611" spans="68:68" ht="12.75" x14ac:dyDescent="0.2">
      <c r="BP611" s="530"/>
    </row>
    <row r="612" spans="68:68" ht="12.75" x14ac:dyDescent="0.2">
      <c r="BP612" s="530"/>
    </row>
    <row r="613" spans="68:68" ht="12.75" x14ac:dyDescent="0.2">
      <c r="BP613" s="530"/>
    </row>
    <row r="614" spans="68:68" ht="12.75" x14ac:dyDescent="0.2">
      <c r="BP614" s="530"/>
    </row>
    <row r="615" spans="68:68" ht="12.75" x14ac:dyDescent="0.2">
      <c r="BP615" s="530"/>
    </row>
    <row r="616" spans="68:68" ht="12.75" x14ac:dyDescent="0.2">
      <c r="BP616" s="530"/>
    </row>
    <row r="617" spans="68:68" ht="12.75" x14ac:dyDescent="0.2">
      <c r="BP617" s="530"/>
    </row>
    <row r="618" spans="68:68" ht="12.75" x14ac:dyDescent="0.2">
      <c r="BP618" s="530"/>
    </row>
    <row r="619" spans="68:68" ht="12.75" x14ac:dyDescent="0.2">
      <c r="BP619" s="530"/>
    </row>
    <row r="620" spans="68:68" ht="12.75" x14ac:dyDescent="0.2">
      <c r="BP620" s="530"/>
    </row>
    <row r="621" spans="68:68" ht="12.75" x14ac:dyDescent="0.2">
      <c r="BP621" s="530"/>
    </row>
    <row r="622" spans="68:68" ht="12.75" x14ac:dyDescent="0.2">
      <c r="BP622" s="530"/>
    </row>
    <row r="623" spans="68:68" ht="12.75" x14ac:dyDescent="0.2">
      <c r="BP623" s="530"/>
    </row>
    <row r="624" spans="68:68" ht="12.75" x14ac:dyDescent="0.2">
      <c r="BP624" s="530"/>
    </row>
    <row r="625" spans="68:68" ht="12.75" x14ac:dyDescent="0.2">
      <c r="BP625" s="530"/>
    </row>
    <row r="626" spans="68:68" ht="12.75" x14ac:dyDescent="0.2">
      <c r="BP626" s="530"/>
    </row>
    <row r="627" spans="68:68" ht="12.75" x14ac:dyDescent="0.2">
      <c r="BP627" s="530"/>
    </row>
    <row r="628" spans="68:68" ht="12.75" x14ac:dyDescent="0.2">
      <c r="BP628" s="530"/>
    </row>
    <row r="629" spans="68:68" ht="12.75" x14ac:dyDescent="0.2">
      <c r="BP629" s="530"/>
    </row>
    <row r="630" spans="68:68" ht="12.75" x14ac:dyDescent="0.2">
      <c r="BP630" s="530"/>
    </row>
    <row r="631" spans="68:68" ht="12.75" x14ac:dyDescent="0.2">
      <c r="BP631" s="530"/>
    </row>
    <row r="632" spans="68:68" ht="12.75" x14ac:dyDescent="0.2">
      <c r="BP632" s="530"/>
    </row>
    <row r="633" spans="68:68" ht="12.75" x14ac:dyDescent="0.2">
      <c r="BP633" s="530"/>
    </row>
    <row r="634" spans="68:68" ht="12.75" x14ac:dyDescent="0.2">
      <c r="BP634" s="530"/>
    </row>
    <row r="635" spans="68:68" ht="12.75" x14ac:dyDescent="0.2">
      <c r="BP635" s="530"/>
    </row>
    <row r="636" spans="68:68" ht="12.75" x14ac:dyDescent="0.2">
      <c r="BP636" s="530"/>
    </row>
    <row r="637" spans="68:68" ht="12.75" x14ac:dyDescent="0.2">
      <c r="BP637" s="530"/>
    </row>
    <row r="638" spans="68:68" ht="12.75" x14ac:dyDescent="0.2">
      <c r="BP638" s="530"/>
    </row>
    <row r="639" spans="68:68" ht="12.75" x14ac:dyDescent="0.2">
      <c r="BP639" s="530"/>
    </row>
    <row r="640" spans="68:68" ht="12.75" x14ac:dyDescent="0.2">
      <c r="BP640" s="530"/>
    </row>
    <row r="641" spans="68:68" ht="12.75" x14ac:dyDescent="0.2">
      <c r="BP641" s="530"/>
    </row>
    <row r="642" spans="68:68" ht="12.75" x14ac:dyDescent="0.2">
      <c r="BP642" s="530"/>
    </row>
    <row r="643" spans="68:68" ht="12.75" x14ac:dyDescent="0.2">
      <c r="BP643" s="530"/>
    </row>
    <row r="644" spans="68:68" ht="12.75" x14ac:dyDescent="0.2">
      <c r="BP644" s="530"/>
    </row>
    <row r="645" spans="68:68" ht="12.75" x14ac:dyDescent="0.2">
      <c r="BP645" s="530"/>
    </row>
    <row r="646" spans="68:68" ht="12.75" x14ac:dyDescent="0.2">
      <c r="BP646" s="530"/>
    </row>
    <row r="647" spans="68:68" ht="12.75" x14ac:dyDescent="0.2">
      <c r="BP647" s="530"/>
    </row>
    <row r="648" spans="68:68" ht="12.75" x14ac:dyDescent="0.2">
      <c r="BP648" s="530"/>
    </row>
    <row r="649" spans="68:68" ht="12.75" x14ac:dyDescent="0.2">
      <c r="BP649" s="530"/>
    </row>
    <row r="650" spans="68:68" ht="12.75" x14ac:dyDescent="0.2">
      <c r="BP650" s="530"/>
    </row>
    <row r="651" spans="68:68" ht="12.75" x14ac:dyDescent="0.2">
      <c r="BP651" s="530"/>
    </row>
    <row r="652" spans="68:68" ht="12.75" x14ac:dyDescent="0.2">
      <c r="BP652" s="530"/>
    </row>
    <row r="653" spans="68:68" ht="12.75" x14ac:dyDescent="0.2">
      <c r="BP653" s="530"/>
    </row>
    <row r="654" spans="68:68" ht="12.75" x14ac:dyDescent="0.2">
      <c r="BP654" s="530"/>
    </row>
    <row r="655" spans="68:68" ht="12.75" x14ac:dyDescent="0.2">
      <c r="BP655" s="530"/>
    </row>
    <row r="656" spans="68:68" ht="12.75" x14ac:dyDescent="0.2">
      <c r="BP656" s="530"/>
    </row>
    <row r="657" spans="68:68" ht="12.75" x14ac:dyDescent="0.2">
      <c r="BP657" s="530"/>
    </row>
    <row r="658" spans="68:68" ht="12.75" x14ac:dyDescent="0.2">
      <c r="BP658" s="530"/>
    </row>
    <row r="659" spans="68:68" ht="12.75" x14ac:dyDescent="0.2">
      <c r="BP659" s="530"/>
    </row>
    <row r="660" spans="68:68" ht="12.75" x14ac:dyDescent="0.2">
      <c r="BP660" s="530"/>
    </row>
    <row r="661" spans="68:68" ht="12.75" x14ac:dyDescent="0.2">
      <c r="BP661" s="530"/>
    </row>
    <row r="662" spans="68:68" ht="12.75" x14ac:dyDescent="0.2">
      <c r="BP662" s="530"/>
    </row>
    <row r="663" spans="68:68" ht="12.75" x14ac:dyDescent="0.2">
      <c r="BP663" s="530"/>
    </row>
    <row r="664" spans="68:68" ht="12.75" x14ac:dyDescent="0.2">
      <c r="BP664" s="530"/>
    </row>
    <row r="665" spans="68:68" ht="12.75" x14ac:dyDescent="0.2">
      <c r="BP665" s="530"/>
    </row>
    <row r="666" spans="68:68" ht="12.75" x14ac:dyDescent="0.2">
      <c r="BP666" s="530"/>
    </row>
    <row r="667" spans="68:68" ht="12.75" x14ac:dyDescent="0.2">
      <c r="BP667" s="530"/>
    </row>
    <row r="668" spans="68:68" ht="12.75" x14ac:dyDescent="0.2">
      <c r="BP668" s="530"/>
    </row>
    <row r="669" spans="68:68" ht="12.75" x14ac:dyDescent="0.2">
      <c r="BP669" s="530"/>
    </row>
    <row r="670" spans="68:68" ht="12.75" x14ac:dyDescent="0.2">
      <c r="BP670" s="530"/>
    </row>
    <row r="671" spans="68:68" ht="12.75" x14ac:dyDescent="0.2">
      <c r="BP671" s="530"/>
    </row>
    <row r="672" spans="68:68" ht="12.75" x14ac:dyDescent="0.2">
      <c r="BP672" s="530"/>
    </row>
    <row r="673" spans="68:68" ht="12.75" x14ac:dyDescent="0.2">
      <c r="BP673" s="530"/>
    </row>
    <row r="674" spans="68:68" ht="12.75" x14ac:dyDescent="0.2">
      <c r="BP674" s="530"/>
    </row>
    <row r="675" spans="68:68" ht="12.75" x14ac:dyDescent="0.2">
      <c r="BP675" s="530"/>
    </row>
    <row r="676" spans="68:68" ht="12.75" x14ac:dyDescent="0.2">
      <c r="BP676" s="530"/>
    </row>
    <row r="677" spans="68:68" ht="12.75" x14ac:dyDescent="0.2">
      <c r="BP677" s="530"/>
    </row>
    <row r="678" spans="68:68" ht="12.75" x14ac:dyDescent="0.2">
      <c r="BP678" s="530"/>
    </row>
    <row r="679" spans="68:68" ht="12.75" x14ac:dyDescent="0.2">
      <c r="BP679" s="530"/>
    </row>
    <row r="680" spans="68:68" ht="12.75" x14ac:dyDescent="0.2">
      <c r="BP680" s="530"/>
    </row>
    <row r="681" spans="68:68" ht="12.75" x14ac:dyDescent="0.2">
      <c r="BP681" s="530"/>
    </row>
    <row r="682" spans="68:68" ht="12.75" x14ac:dyDescent="0.2">
      <c r="BP682" s="530"/>
    </row>
    <row r="683" spans="68:68" ht="12.75" x14ac:dyDescent="0.2">
      <c r="BP683" s="530"/>
    </row>
    <row r="684" spans="68:68" ht="12.75" x14ac:dyDescent="0.2">
      <c r="BP684" s="530"/>
    </row>
    <row r="685" spans="68:68" ht="12.75" x14ac:dyDescent="0.2">
      <c r="BP685" s="530"/>
    </row>
    <row r="686" spans="68:68" ht="12.75" x14ac:dyDescent="0.2">
      <c r="BP686" s="530"/>
    </row>
    <row r="687" spans="68:68" ht="12.75" x14ac:dyDescent="0.2">
      <c r="BP687" s="530"/>
    </row>
    <row r="688" spans="68:68" ht="12.75" x14ac:dyDescent="0.2">
      <c r="BP688" s="530"/>
    </row>
    <row r="689" spans="68:68" ht="12.75" x14ac:dyDescent="0.2">
      <c r="BP689" s="530"/>
    </row>
    <row r="690" spans="68:68" ht="12.75" x14ac:dyDescent="0.2">
      <c r="BP690" s="530"/>
    </row>
    <row r="691" spans="68:68" ht="12.75" x14ac:dyDescent="0.2">
      <c r="BP691" s="530"/>
    </row>
    <row r="692" spans="68:68" ht="12.75" x14ac:dyDescent="0.2">
      <c r="BP692" s="530"/>
    </row>
    <row r="693" spans="68:68" ht="12.75" x14ac:dyDescent="0.2">
      <c r="BP693" s="530"/>
    </row>
    <row r="694" spans="68:68" ht="12.75" x14ac:dyDescent="0.2">
      <c r="BP694" s="530"/>
    </row>
    <row r="695" spans="68:68" ht="12.75" x14ac:dyDescent="0.2">
      <c r="BP695" s="530"/>
    </row>
    <row r="696" spans="68:68" ht="12.75" x14ac:dyDescent="0.2">
      <c r="BP696" s="530"/>
    </row>
    <row r="697" spans="68:68" ht="12.75" x14ac:dyDescent="0.2">
      <c r="BP697" s="530"/>
    </row>
    <row r="698" spans="68:68" ht="12.75" x14ac:dyDescent="0.2">
      <c r="BP698" s="530"/>
    </row>
    <row r="699" spans="68:68" ht="12.75" x14ac:dyDescent="0.2">
      <c r="BP699" s="530"/>
    </row>
    <row r="700" spans="68:68" ht="12.75" x14ac:dyDescent="0.2">
      <c r="BP700" s="530"/>
    </row>
    <row r="701" spans="68:68" ht="12.75" x14ac:dyDescent="0.2">
      <c r="BP701" s="530"/>
    </row>
    <row r="702" spans="68:68" ht="12.75" x14ac:dyDescent="0.2">
      <c r="BP702" s="530"/>
    </row>
    <row r="703" spans="68:68" ht="12.75" x14ac:dyDescent="0.2">
      <c r="BP703" s="530"/>
    </row>
    <row r="704" spans="68:68" ht="12.75" x14ac:dyDescent="0.2">
      <c r="BP704" s="530"/>
    </row>
    <row r="705" spans="68:68" ht="12.75" x14ac:dyDescent="0.2">
      <c r="BP705" s="530"/>
    </row>
    <row r="706" spans="68:68" ht="12.75" x14ac:dyDescent="0.2">
      <c r="BP706" s="530"/>
    </row>
    <row r="707" spans="68:68" ht="12.75" x14ac:dyDescent="0.2">
      <c r="BP707" s="530"/>
    </row>
    <row r="708" spans="68:68" ht="12.75" x14ac:dyDescent="0.2">
      <c r="BP708" s="530"/>
    </row>
    <row r="709" spans="68:68" ht="12.75" x14ac:dyDescent="0.2">
      <c r="BP709" s="530"/>
    </row>
    <row r="710" spans="68:68" ht="12.75" x14ac:dyDescent="0.2">
      <c r="BP710" s="530"/>
    </row>
    <row r="711" spans="68:68" ht="12.75" x14ac:dyDescent="0.2">
      <c r="BP711" s="530"/>
    </row>
    <row r="712" spans="68:68" ht="12.75" x14ac:dyDescent="0.2">
      <c r="BP712" s="530"/>
    </row>
    <row r="713" spans="68:68" ht="12.75" x14ac:dyDescent="0.2">
      <c r="BP713" s="530"/>
    </row>
    <row r="714" spans="68:68" ht="12.75" x14ac:dyDescent="0.2">
      <c r="BP714" s="530"/>
    </row>
    <row r="715" spans="68:68" ht="12.75" x14ac:dyDescent="0.2">
      <c r="BP715" s="530"/>
    </row>
    <row r="716" spans="68:68" ht="12.75" x14ac:dyDescent="0.2">
      <c r="BP716" s="530"/>
    </row>
    <row r="717" spans="68:68" ht="12.75" x14ac:dyDescent="0.2">
      <c r="BP717" s="530"/>
    </row>
    <row r="718" spans="68:68" ht="12.75" x14ac:dyDescent="0.2">
      <c r="BP718" s="530"/>
    </row>
    <row r="719" spans="68:68" ht="12.75" x14ac:dyDescent="0.2">
      <c r="BP719" s="530"/>
    </row>
    <row r="720" spans="68:68" ht="12.75" x14ac:dyDescent="0.2">
      <c r="BP720" s="530"/>
    </row>
    <row r="721" spans="68:68" ht="12.75" x14ac:dyDescent="0.2">
      <c r="BP721" s="530"/>
    </row>
    <row r="722" spans="68:68" ht="12.75" x14ac:dyDescent="0.2">
      <c r="BP722" s="530"/>
    </row>
    <row r="723" spans="68:68" ht="12.75" x14ac:dyDescent="0.2">
      <c r="BP723" s="530"/>
    </row>
    <row r="724" spans="68:68" ht="12.75" x14ac:dyDescent="0.2">
      <c r="BP724" s="530"/>
    </row>
    <row r="725" spans="68:68" ht="12.75" x14ac:dyDescent="0.2">
      <c r="BP725" s="530"/>
    </row>
    <row r="726" spans="68:68" ht="12.75" x14ac:dyDescent="0.2">
      <c r="BP726" s="530"/>
    </row>
    <row r="727" spans="68:68" ht="12.75" x14ac:dyDescent="0.2">
      <c r="BP727" s="530"/>
    </row>
    <row r="728" spans="68:68" ht="12.75" x14ac:dyDescent="0.2">
      <c r="BP728" s="530"/>
    </row>
    <row r="729" spans="68:68" ht="12.75" x14ac:dyDescent="0.2">
      <c r="BP729" s="530"/>
    </row>
    <row r="730" spans="68:68" ht="12.75" x14ac:dyDescent="0.2">
      <c r="BP730" s="530"/>
    </row>
    <row r="731" spans="68:68" ht="12.75" x14ac:dyDescent="0.2">
      <c r="BP731" s="530"/>
    </row>
    <row r="732" spans="68:68" ht="12.75" x14ac:dyDescent="0.2">
      <c r="BP732" s="530"/>
    </row>
    <row r="733" spans="68:68" ht="12.75" x14ac:dyDescent="0.2">
      <c r="BP733" s="530"/>
    </row>
    <row r="734" spans="68:68" ht="12.75" x14ac:dyDescent="0.2">
      <c r="BP734" s="530"/>
    </row>
    <row r="735" spans="68:68" ht="12.75" x14ac:dyDescent="0.2">
      <c r="BP735" s="530"/>
    </row>
    <row r="736" spans="68:68" ht="12.75" x14ac:dyDescent="0.2">
      <c r="BP736" s="530"/>
    </row>
    <row r="737" spans="68:68" ht="12.75" x14ac:dyDescent="0.2">
      <c r="BP737" s="530"/>
    </row>
    <row r="738" spans="68:68" ht="12.75" x14ac:dyDescent="0.2">
      <c r="BP738" s="530"/>
    </row>
    <row r="739" spans="68:68" ht="12.75" x14ac:dyDescent="0.2">
      <c r="BP739" s="530"/>
    </row>
    <row r="740" spans="68:68" ht="12.75" x14ac:dyDescent="0.2">
      <c r="BP740" s="530"/>
    </row>
    <row r="741" spans="68:68" ht="12.75" x14ac:dyDescent="0.2">
      <c r="BP741" s="530"/>
    </row>
    <row r="742" spans="68:68" ht="12.75" x14ac:dyDescent="0.2">
      <c r="BP742" s="530"/>
    </row>
    <row r="743" spans="68:68" ht="12.75" x14ac:dyDescent="0.2">
      <c r="BP743" s="530"/>
    </row>
    <row r="744" spans="68:68" ht="12.75" x14ac:dyDescent="0.2">
      <c r="BP744" s="530"/>
    </row>
    <row r="745" spans="68:68" ht="12.75" x14ac:dyDescent="0.2">
      <c r="BP745" s="530"/>
    </row>
    <row r="746" spans="68:68" ht="12.75" x14ac:dyDescent="0.2">
      <c r="BP746" s="530"/>
    </row>
    <row r="747" spans="68:68" ht="12.75" x14ac:dyDescent="0.2">
      <c r="BP747" s="530"/>
    </row>
    <row r="748" spans="68:68" ht="12.75" x14ac:dyDescent="0.2">
      <c r="BP748" s="530"/>
    </row>
    <row r="749" spans="68:68" ht="12.75" x14ac:dyDescent="0.2">
      <c r="BP749" s="530"/>
    </row>
    <row r="750" spans="68:68" ht="12.75" x14ac:dyDescent="0.2">
      <c r="BP750" s="530"/>
    </row>
    <row r="751" spans="68:68" ht="12.75" x14ac:dyDescent="0.2">
      <c r="BP751" s="530"/>
    </row>
    <row r="752" spans="68:68" ht="12.75" x14ac:dyDescent="0.2">
      <c r="BP752" s="530"/>
    </row>
    <row r="753" spans="68:68" ht="12.75" x14ac:dyDescent="0.2">
      <c r="BP753" s="530"/>
    </row>
    <row r="754" spans="68:68" ht="12.75" x14ac:dyDescent="0.2">
      <c r="BP754" s="530"/>
    </row>
    <row r="755" spans="68:68" ht="12.75" x14ac:dyDescent="0.2">
      <c r="BP755" s="530"/>
    </row>
    <row r="756" spans="68:68" ht="12.75" x14ac:dyDescent="0.2">
      <c r="BP756" s="530"/>
    </row>
    <row r="757" spans="68:68" ht="12.75" x14ac:dyDescent="0.2">
      <c r="BP757" s="530"/>
    </row>
    <row r="758" spans="68:68" ht="12.75" x14ac:dyDescent="0.2">
      <c r="BP758" s="530"/>
    </row>
    <row r="759" spans="68:68" ht="12.75" x14ac:dyDescent="0.2">
      <c r="BP759" s="530"/>
    </row>
    <row r="760" spans="68:68" ht="12.75" x14ac:dyDescent="0.2">
      <c r="BP760" s="530"/>
    </row>
    <row r="761" spans="68:68" ht="12.75" x14ac:dyDescent="0.2">
      <c r="BP761" s="530"/>
    </row>
    <row r="762" spans="68:68" ht="12.75" x14ac:dyDescent="0.2">
      <c r="BP762" s="530"/>
    </row>
    <row r="763" spans="68:68" ht="12.75" x14ac:dyDescent="0.2">
      <c r="BP763" s="530"/>
    </row>
    <row r="764" spans="68:68" ht="12.75" x14ac:dyDescent="0.2">
      <c r="BP764" s="530"/>
    </row>
    <row r="765" spans="68:68" ht="12.75" x14ac:dyDescent="0.2">
      <c r="BP765" s="530"/>
    </row>
    <row r="766" spans="68:68" ht="12.75" x14ac:dyDescent="0.2">
      <c r="BP766" s="530"/>
    </row>
    <row r="767" spans="68:68" ht="12.75" x14ac:dyDescent="0.2">
      <c r="BP767" s="530"/>
    </row>
    <row r="768" spans="68:68" ht="12.75" x14ac:dyDescent="0.2">
      <c r="BP768" s="530"/>
    </row>
    <row r="769" spans="68:68" ht="12.75" x14ac:dyDescent="0.2">
      <c r="BP769" s="530"/>
    </row>
    <row r="770" spans="68:68" ht="12.75" x14ac:dyDescent="0.2">
      <c r="BP770" s="530"/>
    </row>
    <row r="771" spans="68:68" ht="12.75" x14ac:dyDescent="0.2">
      <c r="BP771" s="530"/>
    </row>
    <row r="772" spans="68:68" ht="12.75" x14ac:dyDescent="0.2">
      <c r="BP772" s="530"/>
    </row>
    <row r="773" spans="68:68" ht="12.75" x14ac:dyDescent="0.2">
      <c r="BP773" s="530"/>
    </row>
    <row r="774" spans="68:68" ht="12.75" x14ac:dyDescent="0.2">
      <c r="BP774" s="530"/>
    </row>
    <row r="775" spans="68:68" ht="12.75" x14ac:dyDescent="0.2">
      <c r="BP775" s="530"/>
    </row>
    <row r="776" spans="68:68" ht="12.75" x14ac:dyDescent="0.2">
      <c r="BP776" s="530"/>
    </row>
    <row r="777" spans="68:68" ht="12.75" x14ac:dyDescent="0.2">
      <c r="BP777" s="530"/>
    </row>
    <row r="778" spans="68:68" ht="12.75" x14ac:dyDescent="0.2">
      <c r="BP778" s="530"/>
    </row>
    <row r="779" spans="68:68" ht="12.75" x14ac:dyDescent="0.2">
      <c r="BP779" s="530"/>
    </row>
    <row r="780" spans="68:68" ht="12.75" x14ac:dyDescent="0.2">
      <c r="BP780" s="530"/>
    </row>
    <row r="781" spans="68:68" ht="12.75" x14ac:dyDescent="0.2">
      <c r="BP781" s="530"/>
    </row>
    <row r="782" spans="68:68" ht="12.75" x14ac:dyDescent="0.2">
      <c r="BP782" s="530"/>
    </row>
    <row r="783" spans="68:68" ht="12.75" x14ac:dyDescent="0.2">
      <c r="BP783" s="530"/>
    </row>
    <row r="784" spans="68:68" ht="12.75" x14ac:dyDescent="0.2">
      <c r="BP784" s="530"/>
    </row>
    <row r="785" spans="68:68" ht="12.75" x14ac:dyDescent="0.2">
      <c r="BP785" s="530"/>
    </row>
    <row r="786" spans="68:68" ht="12.75" x14ac:dyDescent="0.2">
      <c r="BP786" s="530"/>
    </row>
    <row r="787" spans="68:68" ht="12.75" x14ac:dyDescent="0.2">
      <c r="BP787" s="530"/>
    </row>
    <row r="788" spans="68:68" ht="12.75" x14ac:dyDescent="0.2">
      <c r="BP788" s="530"/>
    </row>
    <row r="789" spans="68:68" ht="12.75" x14ac:dyDescent="0.2">
      <c r="BP789" s="530"/>
    </row>
    <row r="790" spans="68:68" ht="12.75" x14ac:dyDescent="0.2">
      <c r="BP790" s="530"/>
    </row>
    <row r="791" spans="68:68" ht="12.75" x14ac:dyDescent="0.2">
      <c r="BP791" s="530"/>
    </row>
    <row r="792" spans="68:68" ht="12.75" x14ac:dyDescent="0.2">
      <c r="BP792" s="530"/>
    </row>
    <row r="793" spans="68:68" ht="12.75" x14ac:dyDescent="0.2">
      <c r="BP793" s="530"/>
    </row>
    <row r="794" spans="68:68" ht="12.75" x14ac:dyDescent="0.2">
      <c r="BP794" s="530"/>
    </row>
    <row r="795" spans="68:68" ht="12.75" x14ac:dyDescent="0.2">
      <c r="BP795" s="530"/>
    </row>
    <row r="796" spans="68:68" ht="12.75" x14ac:dyDescent="0.2">
      <c r="BP796" s="530"/>
    </row>
    <row r="797" spans="68:68" ht="12.75" x14ac:dyDescent="0.2">
      <c r="BP797" s="530"/>
    </row>
    <row r="798" spans="68:68" ht="12.75" x14ac:dyDescent="0.2">
      <c r="BP798" s="530"/>
    </row>
    <row r="799" spans="68:68" ht="12.75" x14ac:dyDescent="0.2">
      <c r="BP799" s="530"/>
    </row>
    <row r="800" spans="68:68" ht="12.75" x14ac:dyDescent="0.2">
      <c r="BP800" s="530"/>
    </row>
    <row r="801" spans="68:68" ht="12.75" x14ac:dyDescent="0.2">
      <c r="BP801" s="530"/>
    </row>
    <row r="802" spans="68:68" ht="12.75" x14ac:dyDescent="0.2">
      <c r="BP802" s="530"/>
    </row>
    <row r="803" spans="68:68" ht="12.75" x14ac:dyDescent="0.2">
      <c r="BP803" s="530"/>
    </row>
    <row r="804" spans="68:68" ht="12.75" x14ac:dyDescent="0.2">
      <c r="BP804" s="530"/>
    </row>
    <row r="805" spans="68:68" ht="12.75" x14ac:dyDescent="0.2">
      <c r="BP805" s="530"/>
    </row>
    <row r="806" spans="68:68" ht="12.75" x14ac:dyDescent="0.2">
      <c r="BP806" s="530"/>
    </row>
    <row r="807" spans="68:68" ht="12.75" x14ac:dyDescent="0.2">
      <c r="BP807" s="530"/>
    </row>
    <row r="808" spans="68:68" ht="12.75" x14ac:dyDescent="0.2">
      <c r="BP808" s="530"/>
    </row>
    <row r="809" spans="68:68" ht="12.75" x14ac:dyDescent="0.2">
      <c r="BP809" s="530"/>
    </row>
    <row r="810" spans="68:68" ht="12.75" x14ac:dyDescent="0.2">
      <c r="BP810" s="530"/>
    </row>
    <row r="811" spans="68:68" ht="12.75" x14ac:dyDescent="0.2">
      <c r="BP811" s="530"/>
    </row>
    <row r="812" spans="68:68" ht="12.75" x14ac:dyDescent="0.2">
      <c r="BP812" s="530"/>
    </row>
    <row r="813" spans="68:68" ht="12.75" x14ac:dyDescent="0.2">
      <c r="BP813" s="530"/>
    </row>
    <row r="814" spans="68:68" ht="12.75" x14ac:dyDescent="0.2">
      <c r="BP814" s="530"/>
    </row>
    <row r="815" spans="68:68" ht="12.75" x14ac:dyDescent="0.2">
      <c r="BP815" s="530"/>
    </row>
    <row r="816" spans="68:68" ht="12.75" x14ac:dyDescent="0.2">
      <c r="BP816" s="530"/>
    </row>
    <row r="817" spans="68:68" ht="12.75" x14ac:dyDescent="0.2">
      <c r="BP817" s="530"/>
    </row>
    <row r="818" spans="68:68" ht="12.75" x14ac:dyDescent="0.2">
      <c r="BP818" s="530"/>
    </row>
    <row r="819" spans="68:68" ht="12.75" x14ac:dyDescent="0.2">
      <c r="BP819" s="530"/>
    </row>
    <row r="820" spans="68:68" ht="12.75" x14ac:dyDescent="0.2">
      <c r="BP820" s="530"/>
    </row>
    <row r="821" spans="68:68" ht="12.75" x14ac:dyDescent="0.2">
      <c r="BP821" s="530"/>
    </row>
    <row r="822" spans="68:68" ht="12.75" x14ac:dyDescent="0.2">
      <c r="BP822" s="530"/>
    </row>
    <row r="823" spans="68:68" ht="12.75" x14ac:dyDescent="0.2">
      <c r="BP823" s="530"/>
    </row>
    <row r="824" spans="68:68" ht="12.75" x14ac:dyDescent="0.2">
      <c r="BP824" s="530"/>
    </row>
    <row r="825" spans="68:68" ht="12.75" x14ac:dyDescent="0.2">
      <c r="BP825" s="530"/>
    </row>
    <row r="826" spans="68:68" ht="12.75" x14ac:dyDescent="0.2">
      <c r="BP826" s="530"/>
    </row>
    <row r="827" spans="68:68" ht="12.75" x14ac:dyDescent="0.2">
      <c r="BP827" s="530"/>
    </row>
    <row r="828" spans="68:68" ht="12.75" x14ac:dyDescent="0.2">
      <c r="BP828" s="530"/>
    </row>
    <row r="829" spans="68:68" ht="12.75" x14ac:dyDescent="0.2">
      <c r="BP829" s="530"/>
    </row>
    <row r="830" spans="68:68" ht="12.75" x14ac:dyDescent="0.2">
      <c r="BP830" s="530"/>
    </row>
    <row r="831" spans="68:68" ht="12.75" x14ac:dyDescent="0.2">
      <c r="BP831" s="530"/>
    </row>
    <row r="832" spans="68:68" ht="12.75" x14ac:dyDescent="0.2">
      <c r="BP832" s="530"/>
    </row>
    <row r="833" spans="68:68" ht="12.75" x14ac:dyDescent="0.2">
      <c r="BP833" s="530"/>
    </row>
    <row r="834" spans="68:68" ht="12.75" x14ac:dyDescent="0.2">
      <c r="BP834" s="530"/>
    </row>
    <row r="835" spans="68:68" ht="12.75" x14ac:dyDescent="0.2">
      <c r="BP835" s="530"/>
    </row>
    <row r="836" spans="68:68" ht="12.75" x14ac:dyDescent="0.2">
      <c r="BP836" s="530"/>
    </row>
    <row r="837" spans="68:68" ht="12.75" x14ac:dyDescent="0.2">
      <c r="BP837" s="530"/>
    </row>
    <row r="838" spans="68:68" ht="12.75" x14ac:dyDescent="0.2">
      <c r="BP838" s="530"/>
    </row>
    <row r="839" spans="68:68" ht="12.75" x14ac:dyDescent="0.2">
      <c r="BP839" s="530"/>
    </row>
    <row r="840" spans="68:68" ht="12.75" x14ac:dyDescent="0.2">
      <c r="BP840" s="530"/>
    </row>
    <row r="841" spans="68:68" ht="12.75" x14ac:dyDescent="0.2">
      <c r="BP841" s="530"/>
    </row>
    <row r="842" spans="68:68" ht="12.75" x14ac:dyDescent="0.2">
      <c r="BP842" s="530"/>
    </row>
    <row r="843" spans="68:68" ht="12.75" x14ac:dyDescent="0.2">
      <c r="BP843" s="530"/>
    </row>
    <row r="844" spans="68:68" ht="12.75" x14ac:dyDescent="0.2">
      <c r="BP844" s="530"/>
    </row>
    <row r="845" spans="68:68" ht="12.75" x14ac:dyDescent="0.2">
      <c r="BP845" s="530"/>
    </row>
    <row r="846" spans="68:68" ht="12.75" x14ac:dyDescent="0.2">
      <c r="BP846" s="530"/>
    </row>
    <row r="847" spans="68:68" ht="12.75" x14ac:dyDescent="0.2">
      <c r="BP847" s="530"/>
    </row>
    <row r="848" spans="68:68" ht="12.75" x14ac:dyDescent="0.2">
      <c r="BP848" s="530"/>
    </row>
    <row r="849" spans="68:68" ht="12.75" x14ac:dyDescent="0.2">
      <c r="BP849" s="530"/>
    </row>
    <row r="850" spans="68:68" ht="12.75" x14ac:dyDescent="0.2">
      <c r="BP850" s="530"/>
    </row>
    <row r="851" spans="68:68" ht="12.75" x14ac:dyDescent="0.2">
      <c r="BP851" s="530"/>
    </row>
    <row r="852" spans="68:68" ht="12.75" x14ac:dyDescent="0.2">
      <c r="BP852" s="530"/>
    </row>
    <row r="853" spans="68:68" ht="12.75" x14ac:dyDescent="0.2">
      <c r="BP853" s="530"/>
    </row>
    <row r="854" spans="68:68" ht="12.75" x14ac:dyDescent="0.2">
      <c r="BP854" s="530"/>
    </row>
    <row r="855" spans="68:68" ht="12.75" x14ac:dyDescent="0.2">
      <c r="BP855" s="530"/>
    </row>
    <row r="856" spans="68:68" ht="12.75" x14ac:dyDescent="0.2">
      <c r="BP856" s="530"/>
    </row>
    <row r="857" spans="68:68" ht="12.75" x14ac:dyDescent="0.2">
      <c r="BP857" s="530"/>
    </row>
    <row r="858" spans="68:68" ht="12.75" x14ac:dyDescent="0.2">
      <c r="BP858" s="530"/>
    </row>
    <row r="859" spans="68:68" ht="12.75" x14ac:dyDescent="0.2">
      <c r="BP859" s="530"/>
    </row>
    <row r="860" spans="68:68" ht="12.75" x14ac:dyDescent="0.2">
      <c r="BP860" s="530"/>
    </row>
    <row r="861" spans="68:68" ht="12.75" x14ac:dyDescent="0.2">
      <c r="BP861" s="530"/>
    </row>
    <row r="862" spans="68:68" ht="12.75" x14ac:dyDescent="0.2">
      <c r="BP862" s="530"/>
    </row>
    <row r="863" spans="68:68" ht="12.75" x14ac:dyDescent="0.2">
      <c r="BP863" s="530"/>
    </row>
    <row r="864" spans="68:68" ht="12.75" x14ac:dyDescent="0.2">
      <c r="BP864" s="530"/>
    </row>
    <row r="865" spans="68:68" ht="12.75" x14ac:dyDescent="0.2">
      <c r="BP865" s="530"/>
    </row>
    <row r="866" spans="68:68" ht="12.75" x14ac:dyDescent="0.2">
      <c r="BP866" s="530"/>
    </row>
    <row r="867" spans="68:68" ht="12.75" x14ac:dyDescent="0.2">
      <c r="BP867" s="530"/>
    </row>
    <row r="868" spans="68:68" ht="12.75" x14ac:dyDescent="0.2">
      <c r="BP868" s="530"/>
    </row>
    <row r="869" spans="68:68" ht="12.75" x14ac:dyDescent="0.2">
      <c r="BP869" s="530"/>
    </row>
    <row r="870" spans="68:68" ht="12.75" x14ac:dyDescent="0.2">
      <c r="BP870" s="530"/>
    </row>
    <row r="871" spans="68:68" ht="12.75" x14ac:dyDescent="0.2">
      <c r="BP871" s="530"/>
    </row>
    <row r="872" spans="68:68" ht="12.75" x14ac:dyDescent="0.2">
      <c r="BP872" s="530"/>
    </row>
    <row r="873" spans="68:68" ht="12.75" x14ac:dyDescent="0.2">
      <c r="BP873" s="530"/>
    </row>
    <row r="874" spans="68:68" ht="12.75" x14ac:dyDescent="0.2">
      <c r="BP874" s="530"/>
    </row>
    <row r="875" spans="68:68" ht="12.75" x14ac:dyDescent="0.2">
      <c r="BP875" s="530"/>
    </row>
    <row r="876" spans="68:68" ht="12.75" x14ac:dyDescent="0.2">
      <c r="BP876" s="530"/>
    </row>
    <row r="877" spans="68:68" ht="12.75" x14ac:dyDescent="0.2">
      <c r="BP877" s="530"/>
    </row>
    <row r="878" spans="68:68" ht="12.75" x14ac:dyDescent="0.2">
      <c r="BP878" s="530"/>
    </row>
    <row r="879" spans="68:68" ht="12.75" x14ac:dyDescent="0.2">
      <c r="BP879" s="530"/>
    </row>
    <row r="880" spans="68:68" ht="12.75" x14ac:dyDescent="0.2">
      <c r="BP880" s="530"/>
    </row>
    <row r="881" spans="68:68" ht="12.75" x14ac:dyDescent="0.2">
      <c r="BP881" s="530"/>
    </row>
    <row r="882" spans="68:68" ht="12.75" x14ac:dyDescent="0.2">
      <c r="BP882" s="530"/>
    </row>
    <row r="883" spans="68:68" ht="12.75" x14ac:dyDescent="0.2">
      <c r="BP883" s="530"/>
    </row>
    <row r="884" spans="68:68" ht="12.75" x14ac:dyDescent="0.2">
      <c r="BP884" s="530"/>
    </row>
    <row r="885" spans="68:68" ht="12.75" x14ac:dyDescent="0.2">
      <c r="BP885" s="530"/>
    </row>
    <row r="886" spans="68:68" ht="12.75" x14ac:dyDescent="0.2">
      <c r="BP886" s="530"/>
    </row>
    <row r="887" spans="68:68" ht="12.75" x14ac:dyDescent="0.2">
      <c r="BP887" s="530"/>
    </row>
    <row r="888" spans="68:68" ht="12.75" x14ac:dyDescent="0.2">
      <c r="BP888" s="530"/>
    </row>
    <row r="889" spans="68:68" ht="12.75" x14ac:dyDescent="0.2">
      <c r="BP889" s="530"/>
    </row>
    <row r="890" spans="68:68" ht="12.75" x14ac:dyDescent="0.2">
      <c r="BP890" s="530"/>
    </row>
    <row r="891" spans="68:68" ht="12.75" x14ac:dyDescent="0.2">
      <c r="BP891" s="530"/>
    </row>
    <row r="892" spans="68:68" ht="12.75" x14ac:dyDescent="0.2">
      <c r="BP892" s="530"/>
    </row>
    <row r="893" spans="68:68" ht="12.75" x14ac:dyDescent="0.2">
      <c r="BP893" s="530"/>
    </row>
    <row r="894" spans="68:68" ht="12.75" x14ac:dyDescent="0.2">
      <c r="BP894" s="530"/>
    </row>
    <row r="895" spans="68:68" ht="12.75" x14ac:dyDescent="0.2">
      <c r="BP895" s="530"/>
    </row>
    <row r="896" spans="68:68" ht="12.75" x14ac:dyDescent="0.2">
      <c r="BP896" s="530"/>
    </row>
    <row r="897" spans="68:68" ht="12.75" x14ac:dyDescent="0.2">
      <c r="BP897" s="530"/>
    </row>
    <row r="898" spans="68:68" ht="12.75" x14ac:dyDescent="0.2">
      <c r="BP898" s="530"/>
    </row>
    <row r="899" spans="68:68" ht="12.75" x14ac:dyDescent="0.2">
      <c r="BP899" s="530"/>
    </row>
    <row r="900" spans="68:68" ht="12.75" x14ac:dyDescent="0.2">
      <c r="BP900" s="530"/>
    </row>
    <row r="901" spans="68:68" ht="12.75" x14ac:dyDescent="0.2">
      <c r="BP901" s="530"/>
    </row>
    <row r="902" spans="68:68" ht="12.75" x14ac:dyDescent="0.2">
      <c r="BP902" s="530"/>
    </row>
    <row r="903" spans="68:68" ht="12.75" x14ac:dyDescent="0.2">
      <c r="BP903" s="530"/>
    </row>
    <row r="904" spans="68:68" ht="12.75" x14ac:dyDescent="0.2">
      <c r="BP904" s="530"/>
    </row>
    <row r="905" spans="68:68" ht="12.75" x14ac:dyDescent="0.2">
      <c r="BP905" s="530"/>
    </row>
    <row r="906" spans="68:68" ht="12.75" x14ac:dyDescent="0.2">
      <c r="BP906" s="530"/>
    </row>
    <row r="907" spans="68:68" ht="12.75" x14ac:dyDescent="0.2">
      <c r="BP907" s="530"/>
    </row>
    <row r="908" spans="68:68" ht="12.75" x14ac:dyDescent="0.2">
      <c r="BP908" s="530"/>
    </row>
    <row r="909" spans="68:68" ht="12.75" x14ac:dyDescent="0.2">
      <c r="BP909" s="530"/>
    </row>
    <row r="910" spans="68:68" ht="12.75" x14ac:dyDescent="0.2">
      <c r="BP910" s="530"/>
    </row>
    <row r="911" spans="68:68" ht="12.75" x14ac:dyDescent="0.2">
      <c r="BP911" s="530"/>
    </row>
    <row r="912" spans="68:68" ht="12.75" x14ac:dyDescent="0.2">
      <c r="BP912" s="530"/>
    </row>
    <row r="913" spans="68:68" ht="12.75" x14ac:dyDescent="0.2">
      <c r="BP913" s="530"/>
    </row>
    <row r="914" spans="68:68" ht="12.75" x14ac:dyDescent="0.2">
      <c r="BP914" s="530"/>
    </row>
    <row r="915" spans="68:68" ht="12.75" x14ac:dyDescent="0.2">
      <c r="BP915" s="530"/>
    </row>
    <row r="916" spans="68:68" ht="12.75" x14ac:dyDescent="0.2">
      <c r="BP916" s="530"/>
    </row>
    <row r="917" spans="68:68" ht="12.75" x14ac:dyDescent="0.2">
      <c r="BP917" s="530"/>
    </row>
    <row r="918" spans="68:68" ht="12.75" x14ac:dyDescent="0.2">
      <c r="BP918" s="530"/>
    </row>
    <row r="919" spans="68:68" ht="12.75" x14ac:dyDescent="0.2">
      <c r="BP919" s="530"/>
    </row>
    <row r="920" spans="68:68" ht="12.75" x14ac:dyDescent="0.2">
      <c r="BP920" s="530"/>
    </row>
    <row r="921" spans="68:68" ht="12.75" x14ac:dyDescent="0.2">
      <c r="BP921" s="530"/>
    </row>
    <row r="922" spans="68:68" ht="12.75" x14ac:dyDescent="0.2">
      <c r="BP922" s="530"/>
    </row>
    <row r="923" spans="68:68" ht="12.75" x14ac:dyDescent="0.2">
      <c r="BP923" s="530"/>
    </row>
    <row r="924" spans="68:68" ht="12.75" x14ac:dyDescent="0.2">
      <c r="BP924" s="530"/>
    </row>
    <row r="925" spans="68:68" ht="12.75" x14ac:dyDescent="0.2">
      <c r="BP925" s="530"/>
    </row>
    <row r="926" spans="68:68" ht="12.75" x14ac:dyDescent="0.2">
      <c r="BP926" s="530"/>
    </row>
    <row r="927" spans="68:68" ht="12.75" x14ac:dyDescent="0.2">
      <c r="BP927" s="530"/>
    </row>
    <row r="928" spans="68:68" ht="12.75" x14ac:dyDescent="0.2">
      <c r="BP928" s="530"/>
    </row>
    <row r="929" spans="68:68" ht="12.75" x14ac:dyDescent="0.2">
      <c r="BP929" s="530"/>
    </row>
    <row r="930" spans="68:68" ht="12.75" x14ac:dyDescent="0.2">
      <c r="BP930" s="530"/>
    </row>
    <row r="931" spans="68:68" ht="12.75" x14ac:dyDescent="0.2">
      <c r="BP931" s="530"/>
    </row>
    <row r="932" spans="68:68" ht="12.75" x14ac:dyDescent="0.2">
      <c r="BP932" s="530"/>
    </row>
    <row r="933" spans="68:68" ht="12.75" x14ac:dyDescent="0.2">
      <c r="BP933" s="530"/>
    </row>
    <row r="934" spans="68:68" ht="12.75" x14ac:dyDescent="0.2">
      <c r="BP934" s="530"/>
    </row>
    <row r="935" spans="68:68" ht="12.75" x14ac:dyDescent="0.2">
      <c r="BP935" s="530"/>
    </row>
    <row r="936" spans="68:68" ht="12.75" x14ac:dyDescent="0.2">
      <c r="BP936" s="530"/>
    </row>
    <row r="937" spans="68:68" ht="12.75" x14ac:dyDescent="0.2">
      <c r="BP937" s="530"/>
    </row>
    <row r="938" spans="68:68" ht="12.75" x14ac:dyDescent="0.2">
      <c r="BP938" s="530"/>
    </row>
    <row r="939" spans="68:68" ht="12.75" x14ac:dyDescent="0.2">
      <c r="BP939" s="530"/>
    </row>
    <row r="940" spans="68:68" ht="12.75" x14ac:dyDescent="0.2">
      <c r="BP940" s="530"/>
    </row>
    <row r="941" spans="68:68" ht="12.75" x14ac:dyDescent="0.2">
      <c r="BP941" s="530"/>
    </row>
    <row r="942" spans="68:68" ht="12.75" x14ac:dyDescent="0.2">
      <c r="BP942" s="530"/>
    </row>
    <row r="943" spans="68:68" ht="12.75" x14ac:dyDescent="0.2">
      <c r="BP943" s="530"/>
    </row>
    <row r="944" spans="68:68" ht="12.75" x14ac:dyDescent="0.2">
      <c r="BP944" s="530"/>
    </row>
    <row r="945" spans="68:68" ht="12.75" x14ac:dyDescent="0.2">
      <c r="BP945" s="530"/>
    </row>
    <row r="946" spans="68:68" ht="12.75" x14ac:dyDescent="0.2">
      <c r="BP946" s="530"/>
    </row>
    <row r="947" spans="68:68" ht="12.75" x14ac:dyDescent="0.2">
      <c r="BP947" s="530"/>
    </row>
    <row r="948" spans="68:68" ht="12.75" x14ac:dyDescent="0.2">
      <c r="BP948" s="530"/>
    </row>
    <row r="949" spans="68:68" ht="12.75" x14ac:dyDescent="0.2">
      <c r="BP949" s="530"/>
    </row>
    <row r="950" spans="68:68" ht="12.75" x14ac:dyDescent="0.2">
      <c r="BP950" s="530"/>
    </row>
    <row r="951" spans="68:68" ht="12.75" x14ac:dyDescent="0.2">
      <c r="BP951" s="530"/>
    </row>
    <row r="952" spans="68:68" ht="12.75" x14ac:dyDescent="0.2">
      <c r="BP952" s="530"/>
    </row>
    <row r="953" spans="68:68" ht="12.75" x14ac:dyDescent="0.2">
      <c r="BP953" s="530"/>
    </row>
    <row r="954" spans="68:68" ht="12.75" x14ac:dyDescent="0.2">
      <c r="BP954" s="530"/>
    </row>
    <row r="955" spans="68:68" ht="12.75" x14ac:dyDescent="0.2">
      <c r="BP955" s="530"/>
    </row>
    <row r="956" spans="68:68" ht="12.75" x14ac:dyDescent="0.2">
      <c r="BP956" s="530"/>
    </row>
    <row r="957" spans="68:68" ht="12.75" x14ac:dyDescent="0.2">
      <c r="BP957" s="530"/>
    </row>
    <row r="958" spans="68:68" ht="12.75" x14ac:dyDescent="0.2">
      <c r="BP958" s="530"/>
    </row>
    <row r="959" spans="68:68" ht="12.75" x14ac:dyDescent="0.2">
      <c r="BP959" s="530"/>
    </row>
    <row r="960" spans="68:68" ht="12.75" x14ac:dyDescent="0.2">
      <c r="BP960" s="530"/>
    </row>
    <row r="961" spans="68:68" ht="12.75" x14ac:dyDescent="0.2">
      <c r="BP961" s="530"/>
    </row>
    <row r="962" spans="68:68" ht="12.75" x14ac:dyDescent="0.2">
      <c r="BP962" s="530"/>
    </row>
    <row r="963" spans="68:68" ht="12.75" x14ac:dyDescent="0.2">
      <c r="BP963" s="530"/>
    </row>
    <row r="964" spans="68:68" ht="12.75" x14ac:dyDescent="0.2">
      <c r="BP964" s="530"/>
    </row>
    <row r="965" spans="68:68" ht="12.75" x14ac:dyDescent="0.2">
      <c r="BP965" s="530"/>
    </row>
    <row r="966" spans="68:68" ht="12.75" x14ac:dyDescent="0.2">
      <c r="BP966" s="530"/>
    </row>
    <row r="967" spans="68:68" ht="12.75" x14ac:dyDescent="0.2">
      <c r="BP967" s="530"/>
    </row>
    <row r="968" spans="68:68" ht="12.75" x14ac:dyDescent="0.2">
      <c r="BP968" s="530"/>
    </row>
    <row r="969" spans="68:68" ht="12.75" x14ac:dyDescent="0.2">
      <c r="BP969" s="530"/>
    </row>
    <row r="970" spans="68:68" ht="12.75" x14ac:dyDescent="0.2">
      <c r="BP970" s="530"/>
    </row>
    <row r="971" spans="68:68" ht="12.75" x14ac:dyDescent="0.2">
      <c r="BP971" s="530"/>
    </row>
    <row r="972" spans="68:68" ht="12.75" x14ac:dyDescent="0.2">
      <c r="BP972" s="530"/>
    </row>
    <row r="973" spans="68:68" ht="12.75" x14ac:dyDescent="0.2">
      <c r="BP973" s="530"/>
    </row>
    <row r="974" spans="68:68" ht="12.75" x14ac:dyDescent="0.2">
      <c r="BP974" s="530"/>
    </row>
    <row r="975" spans="68:68" ht="12.75" x14ac:dyDescent="0.2">
      <c r="BP975" s="530"/>
    </row>
    <row r="976" spans="68:68" ht="12.75" x14ac:dyDescent="0.2">
      <c r="BP976" s="530"/>
    </row>
    <row r="977" spans="68:68" ht="12.75" x14ac:dyDescent="0.2">
      <c r="BP977" s="530"/>
    </row>
    <row r="978" spans="68:68" ht="12.75" x14ac:dyDescent="0.2">
      <c r="BP978" s="530"/>
    </row>
    <row r="979" spans="68:68" ht="12.75" x14ac:dyDescent="0.2">
      <c r="BP979" s="530"/>
    </row>
    <row r="980" spans="68:68" ht="12.75" x14ac:dyDescent="0.2">
      <c r="BP980" s="530"/>
    </row>
    <row r="981" spans="68:68" ht="12.75" x14ac:dyDescent="0.2">
      <c r="BP981" s="530"/>
    </row>
    <row r="982" spans="68:68" ht="12.75" x14ac:dyDescent="0.2">
      <c r="BP982" s="530"/>
    </row>
    <row r="983" spans="68:68" ht="12.75" x14ac:dyDescent="0.2">
      <c r="BP983" s="530"/>
    </row>
    <row r="984" spans="68:68" ht="12.75" x14ac:dyDescent="0.2">
      <c r="BP984" s="530"/>
    </row>
    <row r="985" spans="68:68" ht="12.75" x14ac:dyDescent="0.2">
      <c r="BP985" s="530"/>
    </row>
    <row r="986" spans="68:68" ht="12.75" x14ac:dyDescent="0.2">
      <c r="BP986" s="530"/>
    </row>
    <row r="987" spans="68:68" ht="12.75" x14ac:dyDescent="0.2">
      <c r="BP987" s="530"/>
    </row>
    <row r="988" spans="68:68" ht="12.75" x14ac:dyDescent="0.2">
      <c r="BP988" s="530"/>
    </row>
    <row r="989" spans="68:68" ht="12.75" x14ac:dyDescent="0.2">
      <c r="BP989" s="530"/>
    </row>
    <row r="990" spans="68:68" ht="12.75" x14ac:dyDescent="0.2">
      <c r="BP990" s="530"/>
    </row>
    <row r="991" spans="68:68" ht="12.75" x14ac:dyDescent="0.2">
      <c r="BP991" s="530"/>
    </row>
    <row r="992" spans="68:68" ht="12.75" x14ac:dyDescent="0.2">
      <c r="BP992" s="530"/>
    </row>
    <row r="993" spans="68:68" ht="12.75" x14ac:dyDescent="0.2">
      <c r="BP993" s="530"/>
    </row>
    <row r="994" spans="68:68" ht="12.75" x14ac:dyDescent="0.2">
      <c r="BP994" s="530"/>
    </row>
    <row r="995" spans="68:68" ht="12.75" x14ac:dyDescent="0.2">
      <c r="BP995" s="530"/>
    </row>
    <row r="996" spans="68:68" ht="12.75" x14ac:dyDescent="0.2">
      <c r="BP996" s="530"/>
    </row>
    <row r="997" spans="68:68" ht="12.75" x14ac:dyDescent="0.2">
      <c r="BP997" s="530"/>
    </row>
    <row r="998" spans="68:68" ht="12.75" x14ac:dyDescent="0.2">
      <c r="BP998" s="530"/>
    </row>
    <row r="999" spans="68:68" ht="12.75" x14ac:dyDescent="0.2">
      <c r="BP999" s="530"/>
    </row>
    <row r="1000" spans="68:68" ht="12.75" x14ac:dyDescent="0.2">
      <c r="BP1000" s="530"/>
    </row>
    <row r="1001" spans="68:68" ht="12.75" x14ac:dyDescent="0.2">
      <c r="BP1001" s="530"/>
    </row>
    <row r="1002" spans="68:68" ht="12.75" x14ac:dyDescent="0.2">
      <c r="BP1002" s="530"/>
    </row>
  </sheetData>
  <mergeCells count="14">
    <mergeCell ref="BO2:BP2"/>
    <mergeCell ref="A50:B50"/>
    <mergeCell ref="AY50:AZ50"/>
    <mergeCell ref="A1:B1"/>
    <mergeCell ref="C2:J2"/>
    <mergeCell ref="K2:R2"/>
    <mergeCell ref="S2:Z2"/>
    <mergeCell ref="AA2:AH2"/>
    <mergeCell ref="AI2:AP2"/>
    <mergeCell ref="A51:A52"/>
    <mergeCell ref="A57:B57"/>
    <mergeCell ref="AQ2:AX2"/>
    <mergeCell ref="AY2:BF2"/>
    <mergeCell ref="BG2:BN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X1002"/>
  <sheetViews>
    <sheetView workbookViewId="0">
      <pane xSplit="2" ySplit="3" topLeftCell="BO28" activePane="bottomRight" state="frozen"/>
      <selection pane="topRight" activeCell="C1" sqref="C1"/>
      <selection pane="bottomLeft" activeCell="A4" sqref="A4"/>
      <selection pane="bottomRight" activeCell="BU7" sqref="BU7:BU40"/>
    </sheetView>
  </sheetViews>
  <sheetFormatPr defaultColWidth="14.42578125" defaultRowHeight="15.75" customHeight="1" x14ac:dyDescent="0.2"/>
  <cols>
    <col min="1" max="73" width="14.42578125" style="529"/>
    <col min="74" max="74" width="16.85546875" style="529" customWidth="1"/>
    <col min="75" max="16384" width="14.42578125" style="529"/>
  </cols>
  <sheetData>
    <row r="1" spans="1:76" ht="15.75" customHeight="1" x14ac:dyDescent="0.2">
      <c r="A1" s="859" t="s">
        <v>0</v>
      </c>
      <c r="B1" s="856"/>
      <c r="C1" s="4"/>
      <c r="D1" s="531"/>
      <c r="E1" s="531"/>
      <c r="F1" s="531"/>
      <c r="G1" s="531"/>
      <c r="H1" s="531"/>
      <c r="I1" s="531"/>
      <c r="J1" s="293"/>
      <c r="K1" s="531"/>
      <c r="L1" s="531"/>
      <c r="M1" s="531"/>
      <c r="N1" s="531"/>
      <c r="O1" s="531"/>
      <c r="P1" s="531"/>
      <c r="Q1" s="531"/>
      <c r="R1" s="531"/>
      <c r="S1" s="6"/>
      <c r="T1" s="7"/>
      <c r="U1" s="7"/>
      <c r="V1" s="7"/>
      <c r="W1" s="7"/>
      <c r="X1" s="7"/>
      <c r="Y1" s="7"/>
      <c r="Z1" s="245"/>
      <c r="AA1" s="531"/>
      <c r="AB1" s="531"/>
      <c r="AC1" s="531"/>
      <c r="AD1" s="531"/>
      <c r="AE1" s="531"/>
      <c r="AF1" s="531"/>
      <c r="AG1" s="531"/>
      <c r="AH1" s="531"/>
      <c r="AI1" s="6"/>
      <c r="AJ1" s="7"/>
      <c r="AK1" s="7"/>
      <c r="AL1" s="7"/>
      <c r="AM1" s="7"/>
      <c r="AN1" s="7"/>
      <c r="AO1" s="7"/>
      <c r="AP1" s="245"/>
      <c r="AQ1" s="531"/>
      <c r="AR1" s="531"/>
      <c r="AS1" s="531"/>
      <c r="AT1" s="531"/>
      <c r="AU1" s="531"/>
      <c r="AV1" s="531"/>
      <c r="AW1" s="531"/>
      <c r="AX1" s="531"/>
      <c r="AY1" s="6"/>
      <c r="AZ1" s="7"/>
      <c r="BA1" s="7"/>
      <c r="BB1" s="7"/>
      <c r="BC1" s="7"/>
      <c r="BD1" s="7"/>
      <c r="BE1" s="7"/>
      <c r="BF1" s="245"/>
      <c r="BG1" s="531"/>
      <c r="BH1" s="531"/>
      <c r="BI1" s="531"/>
      <c r="BJ1" s="531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248"/>
      <c r="BV1" s="248"/>
      <c r="BW1" s="248"/>
      <c r="BX1" s="248"/>
    </row>
    <row r="2" spans="1:76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188</v>
      </c>
      <c r="BP2" s="858"/>
      <c r="BQ2" s="857" t="s">
        <v>189</v>
      </c>
      <c r="BR2" s="858"/>
      <c r="BS2" s="857" t="s">
        <v>190</v>
      </c>
      <c r="BT2" s="858"/>
      <c r="BU2" s="630" t="s">
        <v>182</v>
      </c>
      <c r="BV2" s="558" t="s">
        <v>183</v>
      </c>
      <c r="BW2" s="632" t="s">
        <v>191</v>
      </c>
      <c r="BX2" s="633" t="s">
        <v>192</v>
      </c>
    </row>
    <row r="3" spans="1:76" ht="15.75" customHeight="1" x14ac:dyDescent="0.2">
      <c r="A3" s="20" t="s">
        <v>4</v>
      </c>
      <c r="B3" s="22" t="s">
        <v>5</v>
      </c>
      <c r="C3" s="538" t="s">
        <v>7</v>
      </c>
      <c r="D3" s="537" t="s">
        <v>23</v>
      </c>
      <c r="E3" s="537" t="s">
        <v>70</v>
      </c>
      <c r="F3" s="537" t="s">
        <v>71</v>
      </c>
      <c r="G3" s="537" t="s">
        <v>8</v>
      </c>
      <c r="H3" s="537" t="s">
        <v>29</v>
      </c>
      <c r="I3" s="537" t="s">
        <v>70</v>
      </c>
      <c r="J3" s="25" t="s">
        <v>71</v>
      </c>
      <c r="K3" s="537" t="s">
        <v>7</v>
      </c>
      <c r="L3" s="537" t="s">
        <v>23</v>
      </c>
      <c r="M3" s="537" t="s">
        <v>70</v>
      </c>
      <c r="N3" s="537" t="s">
        <v>71</v>
      </c>
      <c r="O3" s="537" t="s">
        <v>8</v>
      </c>
      <c r="P3" s="537" t="s">
        <v>29</v>
      </c>
      <c r="Q3" s="537" t="s">
        <v>70</v>
      </c>
      <c r="R3" s="537" t="s">
        <v>71</v>
      </c>
      <c r="S3" s="538" t="s">
        <v>7</v>
      </c>
      <c r="T3" s="537" t="s">
        <v>23</v>
      </c>
      <c r="U3" s="537" t="s">
        <v>70</v>
      </c>
      <c r="V3" s="537" t="s">
        <v>71</v>
      </c>
      <c r="W3" s="537" t="s">
        <v>8</v>
      </c>
      <c r="X3" s="537" t="s">
        <v>29</v>
      </c>
      <c r="Y3" s="537" t="s">
        <v>70</v>
      </c>
      <c r="Z3" s="25" t="s">
        <v>71</v>
      </c>
      <c r="AA3" s="537" t="s">
        <v>7</v>
      </c>
      <c r="AB3" s="537" t="s">
        <v>23</v>
      </c>
      <c r="AC3" s="537" t="s">
        <v>70</v>
      </c>
      <c r="AD3" s="537" t="s">
        <v>71</v>
      </c>
      <c r="AE3" s="537" t="s">
        <v>8</v>
      </c>
      <c r="AF3" s="537" t="s">
        <v>29</v>
      </c>
      <c r="AG3" s="537" t="s">
        <v>70</v>
      </c>
      <c r="AH3" s="537" t="s">
        <v>71</v>
      </c>
      <c r="AI3" s="538" t="s">
        <v>7</v>
      </c>
      <c r="AJ3" s="537" t="s">
        <v>23</v>
      </c>
      <c r="AK3" s="537" t="s">
        <v>70</v>
      </c>
      <c r="AL3" s="537" t="s">
        <v>71</v>
      </c>
      <c r="AM3" s="537" t="s">
        <v>8</v>
      </c>
      <c r="AN3" s="537" t="s">
        <v>29</v>
      </c>
      <c r="AO3" s="537" t="s">
        <v>70</v>
      </c>
      <c r="AP3" s="25" t="s">
        <v>71</v>
      </c>
      <c r="AQ3" s="537" t="s">
        <v>7</v>
      </c>
      <c r="AR3" s="537" t="s">
        <v>23</v>
      </c>
      <c r="AS3" s="537" t="s">
        <v>70</v>
      </c>
      <c r="AT3" s="537" t="s">
        <v>71</v>
      </c>
      <c r="AU3" s="537" t="s">
        <v>8</v>
      </c>
      <c r="AV3" s="537" t="s">
        <v>29</v>
      </c>
      <c r="AW3" s="537" t="s">
        <v>70</v>
      </c>
      <c r="AX3" s="537" t="s">
        <v>71</v>
      </c>
      <c r="AY3" s="538" t="s">
        <v>7</v>
      </c>
      <c r="AZ3" s="537" t="s">
        <v>23</v>
      </c>
      <c r="BA3" s="537" t="s">
        <v>70</v>
      </c>
      <c r="BB3" s="537" t="s">
        <v>71</v>
      </c>
      <c r="BC3" s="537" t="s">
        <v>8</v>
      </c>
      <c r="BD3" s="537" t="s">
        <v>29</v>
      </c>
      <c r="BE3" s="537" t="s">
        <v>70</v>
      </c>
      <c r="BF3" s="25" t="s">
        <v>71</v>
      </c>
      <c r="BG3" s="537" t="s">
        <v>7</v>
      </c>
      <c r="BH3" s="537" t="s">
        <v>23</v>
      </c>
      <c r="BI3" s="537" t="s">
        <v>70</v>
      </c>
      <c r="BJ3" s="537" t="s">
        <v>71</v>
      </c>
      <c r="BK3" s="537" t="s">
        <v>8</v>
      </c>
      <c r="BL3" s="537" t="s">
        <v>29</v>
      </c>
      <c r="BM3" s="537" t="s">
        <v>70</v>
      </c>
      <c r="BN3" s="537" t="s">
        <v>71</v>
      </c>
      <c r="BO3" s="538" t="s">
        <v>106</v>
      </c>
      <c r="BP3" s="25" t="s">
        <v>109</v>
      </c>
      <c r="BQ3" s="611" t="s">
        <v>106</v>
      </c>
      <c r="BR3" s="25" t="s">
        <v>109</v>
      </c>
      <c r="BS3" s="611" t="s">
        <v>106</v>
      </c>
      <c r="BT3" s="25" t="s">
        <v>109</v>
      </c>
      <c r="BU3" s="631" t="s">
        <v>109</v>
      </c>
      <c r="BV3" s="560" t="s">
        <v>109</v>
      </c>
      <c r="BW3" s="631" t="s">
        <v>109</v>
      </c>
      <c r="BX3" s="634" t="s">
        <v>109</v>
      </c>
    </row>
    <row r="4" spans="1:76" ht="15.75" customHeight="1" x14ac:dyDescent="0.2">
      <c r="A4" s="318" t="s">
        <v>151</v>
      </c>
      <c r="B4" s="318" t="s">
        <v>152</v>
      </c>
      <c r="C4" s="317">
        <v>101</v>
      </c>
      <c r="D4" s="318">
        <v>100</v>
      </c>
      <c r="E4" s="328"/>
      <c r="F4" s="328"/>
      <c r="G4" s="318">
        <v>99</v>
      </c>
      <c r="H4" s="318">
        <v>103</v>
      </c>
      <c r="I4" s="328"/>
      <c r="J4" s="330"/>
      <c r="K4" s="318">
        <v>102</v>
      </c>
      <c r="L4" s="318">
        <v>102</v>
      </c>
      <c r="M4" s="328"/>
      <c r="N4" s="328"/>
      <c r="O4" s="318">
        <v>103</v>
      </c>
      <c r="P4" s="318">
        <v>102</v>
      </c>
      <c r="Q4" s="328"/>
      <c r="R4" s="328"/>
      <c r="S4" s="317">
        <v>130</v>
      </c>
      <c r="T4" s="318">
        <v>134</v>
      </c>
      <c r="U4" s="328"/>
      <c r="V4" s="328"/>
      <c r="W4" s="318">
        <v>101</v>
      </c>
      <c r="X4" s="318">
        <v>102</v>
      </c>
      <c r="Y4" s="328"/>
      <c r="Z4" s="330"/>
      <c r="AA4" s="318">
        <v>130</v>
      </c>
      <c r="AB4" s="318">
        <v>131</v>
      </c>
      <c r="AC4" s="328"/>
      <c r="AD4" s="328"/>
      <c r="AE4" s="318">
        <v>129</v>
      </c>
      <c r="AF4" s="318">
        <v>132</v>
      </c>
      <c r="AG4" s="328"/>
      <c r="AH4" s="328"/>
      <c r="AI4" s="317">
        <v>107</v>
      </c>
      <c r="AJ4" s="318">
        <v>98</v>
      </c>
      <c r="AK4" s="328"/>
      <c r="AL4" s="328"/>
      <c r="AM4" s="318">
        <v>126</v>
      </c>
      <c r="AN4" s="318">
        <v>115</v>
      </c>
      <c r="AO4" s="328"/>
      <c r="AP4" s="330"/>
      <c r="AQ4" s="315">
        <v>136</v>
      </c>
      <c r="AR4" s="318">
        <v>132</v>
      </c>
      <c r="AS4" s="328"/>
      <c r="AT4" s="328"/>
      <c r="AU4" s="318">
        <v>131</v>
      </c>
      <c r="AV4" s="318">
        <v>128</v>
      </c>
      <c r="AW4" s="328"/>
      <c r="AX4" s="328"/>
      <c r="AY4" s="317">
        <v>134</v>
      </c>
      <c r="AZ4" s="318">
        <v>130</v>
      </c>
      <c r="BA4" s="328"/>
      <c r="BB4" s="328"/>
      <c r="BC4" s="318">
        <v>133</v>
      </c>
      <c r="BD4" s="318">
        <v>132</v>
      </c>
      <c r="BE4" s="328"/>
      <c r="BF4" s="330"/>
      <c r="BG4" s="318">
        <v>136</v>
      </c>
      <c r="BH4" s="318">
        <v>134</v>
      </c>
      <c r="BI4" s="328"/>
      <c r="BJ4" s="328"/>
      <c r="BK4" s="318">
        <v>131</v>
      </c>
      <c r="BL4" s="318">
        <v>129</v>
      </c>
      <c r="BM4" s="328"/>
      <c r="BN4" s="328"/>
      <c r="BO4" s="317">
        <v>135</v>
      </c>
      <c r="BP4" s="321">
        <v>137</v>
      </c>
      <c r="BQ4" s="317">
        <v>136</v>
      </c>
      <c r="BR4" s="321">
        <v>137</v>
      </c>
      <c r="BS4" s="317">
        <v>135</v>
      </c>
      <c r="BT4" s="321">
        <v>135</v>
      </c>
      <c r="BU4" s="321">
        <v>136</v>
      </c>
      <c r="BV4" s="321">
        <v>133</v>
      </c>
      <c r="BW4" s="321">
        <v>135</v>
      </c>
      <c r="BX4" s="321">
        <v>123</v>
      </c>
    </row>
    <row r="5" spans="1:76" ht="15.75" customHeight="1" x14ac:dyDescent="0.2">
      <c r="A5" s="318" t="s">
        <v>153</v>
      </c>
      <c r="B5" s="318" t="s">
        <v>152</v>
      </c>
      <c r="C5" s="317">
        <v>100</v>
      </c>
      <c r="D5" s="318">
        <v>97</v>
      </c>
      <c r="E5" s="328"/>
      <c r="F5" s="328"/>
      <c r="G5" s="318">
        <v>96</v>
      </c>
      <c r="H5" s="318">
        <v>98</v>
      </c>
      <c r="I5" s="328"/>
      <c r="J5" s="330"/>
      <c r="K5" s="318">
        <v>99</v>
      </c>
      <c r="L5" s="318">
        <v>95</v>
      </c>
      <c r="M5" s="328"/>
      <c r="N5" s="328"/>
      <c r="O5" s="318">
        <v>96</v>
      </c>
      <c r="P5" s="318">
        <v>92</v>
      </c>
      <c r="Q5" s="328"/>
      <c r="R5" s="328"/>
      <c r="S5" s="317">
        <v>90</v>
      </c>
      <c r="T5" s="318">
        <v>87</v>
      </c>
      <c r="U5" s="328"/>
      <c r="V5" s="328"/>
      <c r="W5" s="318">
        <v>97</v>
      </c>
      <c r="X5" s="318">
        <v>97</v>
      </c>
      <c r="Y5" s="328"/>
      <c r="Z5" s="330"/>
      <c r="AA5" s="318">
        <v>91</v>
      </c>
      <c r="AB5" s="318">
        <v>89</v>
      </c>
      <c r="AC5" s="328"/>
      <c r="AD5" s="328"/>
      <c r="AE5" s="318">
        <v>88</v>
      </c>
      <c r="AF5" s="318">
        <v>90</v>
      </c>
      <c r="AG5" s="328"/>
      <c r="AH5" s="328"/>
      <c r="AI5" s="317">
        <v>89</v>
      </c>
      <c r="AJ5" s="318">
        <v>85</v>
      </c>
      <c r="AK5" s="328"/>
      <c r="AL5" s="328"/>
      <c r="AM5" s="318">
        <v>81</v>
      </c>
      <c r="AN5" s="318">
        <v>84</v>
      </c>
      <c r="AO5" s="328"/>
      <c r="AP5" s="330"/>
      <c r="AQ5" s="318">
        <v>83</v>
      </c>
      <c r="AR5" s="318">
        <v>85</v>
      </c>
      <c r="AS5" s="328"/>
      <c r="AT5" s="328"/>
      <c r="AU5" s="318">
        <v>83</v>
      </c>
      <c r="AV5" s="318">
        <v>87</v>
      </c>
      <c r="AW5" s="328"/>
      <c r="AX5" s="328"/>
      <c r="AY5" s="317">
        <v>85</v>
      </c>
      <c r="AZ5" s="318">
        <v>85</v>
      </c>
      <c r="BA5" s="328"/>
      <c r="BB5" s="328"/>
      <c r="BC5" s="318">
        <v>81</v>
      </c>
      <c r="BD5" s="318">
        <v>85</v>
      </c>
      <c r="BE5" s="328"/>
      <c r="BF5" s="330"/>
      <c r="BG5" s="318">
        <v>85</v>
      </c>
      <c r="BH5" s="318">
        <v>86</v>
      </c>
      <c r="BI5" s="328"/>
      <c r="BJ5" s="328"/>
      <c r="BK5" s="318">
        <v>82</v>
      </c>
      <c r="BL5" s="318">
        <v>80</v>
      </c>
      <c r="BM5" s="328"/>
      <c r="BN5" s="328"/>
      <c r="BO5" s="317">
        <v>90</v>
      </c>
      <c r="BP5" s="321">
        <v>89</v>
      </c>
      <c r="BQ5" s="317">
        <v>88</v>
      </c>
      <c r="BR5" s="321">
        <v>89</v>
      </c>
      <c r="BS5" s="317">
        <v>88</v>
      </c>
      <c r="BT5" s="321">
        <v>87</v>
      </c>
      <c r="BU5" s="321">
        <v>85</v>
      </c>
      <c r="BV5" s="321">
        <v>81</v>
      </c>
      <c r="BW5" s="321">
        <v>82</v>
      </c>
      <c r="BX5" s="321">
        <v>80</v>
      </c>
    </row>
    <row r="6" spans="1:76" ht="15.75" customHeight="1" x14ac:dyDescent="0.2">
      <c r="A6" s="547" t="s">
        <v>154</v>
      </c>
      <c r="B6" s="548" t="s">
        <v>152</v>
      </c>
      <c r="C6" s="547">
        <v>97</v>
      </c>
      <c r="D6" s="548">
        <v>101</v>
      </c>
      <c r="E6" s="549"/>
      <c r="F6" s="549"/>
      <c r="G6" s="548">
        <v>100</v>
      </c>
      <c r="H6" s="548">
        <v>99</v>
      </c>
      <c r="I6" s="549"/>
      <c r="J6" s="550"/>
      <c r="K6" s="548">
        <v>95</v>
      </c>
      <c r="L6" s="548">
        <v>98</v>
      </c>
      <c r="M6" s="549"/>
      <c r="N6" s="549"/>
      <c r="O6" s="548">
        <v>96</v>
      </c>
      <c r="P6" s="548">
        <v>99</v>
      </c>
      <c r="Q6" s="549"/>
      <c r="R6" s="549"/>
      <c r="S6" s="547">
        <v>102</v>
      </c>
      <c r="T6" s="548">
        <v>107</v>
      </c>
      <c r="U6" s="549"/>
      <c r="V6" s="549"/>
      <c r="W6" s="548">
        <v>97</v>
      </c>
      <c r="X6" s="548">
        <v>98</v>
      </c>
      <c r="Y6" s="549"/>
      <c r="Z6" s="550"/>
      <c r="AA6" s="548">
        <v>105</v>
      </c>
      <c r="AB6" s="548">
        <v>104</v>
      </c>
      <c r="AC6" s="549"/>
      <c r="AD6" s="549"/>
      <c r="AE6" s="548">
        <v>107</v>
      </c>
      <c r="AF6" s="548">
        <v>102</v>
      </c>
      <c r="AG6" s="549"/>
      <c r="AH6" s="549"/>
      <c r="AI6" s="547">
        <v>87</v>
      </c>
      <c r="AJ6" s="548">
        <v>89</v>
      </c>
      <c r="AK6" s="549"/>
      <c r="AL6" s="549"/>
      <c r="AM6" s="548">
        <v>96</v>
      </c>
      <c r="AN6" s="548">
        <v>92</v>
      </c>
      <c r="AO6" s="549"/>
      <c r="AP6" s="550"/>
      <c r="AQ6" s="548">
        <v>99</v>
      </c>
      <c r="AR6" s="548">
        <v>99</v>
      </c>
      <c r="AS6" s="549"/>
      <c r="AT6" s="549"/>
      <c r="AU6" s="548">
        <v>101</v>
      </c>
      <c r="AV6" s="548">
        <v>101</v>
      </c>
      <c r="AW6" s="549"/>
      <c r="AX6" s="549"/>
      <c r="AY6" s="547">
        <v>102</v>
      </c>
      <c r="AZ6" s="548">
        <v>95</v>
      </c>
      <c r="BA6" s="549"/>
      <c r="BB6" s="549"/>
      <c r="BC6" s="548">
        <v>100</v>
      </c>
      <c r="BD6" s="548">
        <v>96</v>
      </c>
      <c r="BE6" s="549"/>
      <c r="BF6" s="550"/>
      <c r="BG6" s="548">
        <v>104</v>
      </c>
      <c r="BH6" s="548">
        <v>102</v>
      </c>
      <c r="BI6" s="549"/>
      <c r="BJ6" s="549"/>
      <c r="BK6" s="548">
        <v>97</v>
      </c>
      <c r="BL6" s="548">
        <v>100</v>
      </c>
      <c r="BM6" s="549"/>
      <c r="BN6" s="549"/>
      <c r="BO6" s="547">
        <v>104</v>
      </c>
      <c r="BP6" s="551">
        <v>106</v>
      </c>
      <c r="BQ6" s="547">
        <v>104</v>
      </c>
      <c r="BR6" s="551">
        <v>103</v>
      </c>
      <c r="BS6" s="547">
        <v>103</v>
      </c>
      <c r="BT6" s="551">
        <v>108</v>
      </c>
      <c r="BU6" s="551">
        <v>110</v>
      </c>
      <c r="BV6" s="551">
        <v>99</v>
      </c>
      <c r="BW6" s="551">
        <v>100</v>
      </c>
      <c r="BX6" s="551">
        <v>91</v>
      </c>
    </row>
    <row r="7" spans="1:76" ht="15.75" customHeight="1" x14ac:dyDescent="0.2">
      <c r="A7" s="296" t="s">
        <v>110</v>
      </c>
      <c r="B7" s="29">
        <v>1.1000000000000001E-3</v>
      </c>
      <c r="C7" s="39" t="s">
        <v>12</v>
      </c>
      <c r="D7" s="296">
        <v>1.6000000000000001E-3</v>
      </c>
      <c r="E7" s="49">
        <f>IFERROR(AVERAGE(C7:D7)," ")</f>
        <v>1.6000000000000001E-3</v>
      </c>
      <c r="F7" s="49">
        <f>IFERROR(_xlfn.STDEV.P(C7:D7), " ")</f>
        <v>0</v>
      </c>
      <c r="G7" s="296">
        <v>7.1000000000000004E-3</v>
      </c>
      <c r="H7" s="296">
        <v>7.9000000000000008E-3</v>
      </c>
      <c r="I7" s="49">
        <f>IFERROR(AVERAGE(G7:H7)," ")</f>
        <v>7.5000000000000006E-3</v>
      </c>
      <c r="J7" s="546">
        <f>IFERROR(_xlfn.STDEV.P(G7:H7), " ")</f>
        <v>4.0000000000000018E-4</v>
      </c>
      <c r="K7" s="296">
        <v>2.4899999999999999E-2</v>
      </c>
      <c r="L7" s="296">
        <v>2.7099999999999999E-2</v>
      </c>
      <c r="M7" s="49">
        <f>IFERROR(AVERAGE(K7:L7)," ")</f>
        <v>2.5999999999999999E-2</v>
      </c>
      <c r="N7" s="49">
        <f>IFERROR(_xlfn.STDEV.P(K7:L7), " ")</f>
        <v>1.1000000000000003E-3</v>
      </c>
      <c r="O7" s="296">
        <v>3.4299999999999997E-2</v>
      </c>
      <c r="P7" s="296">
        <v>3.0800000000000001E-2</v>
      </c>
      <c r="Q7" s="49">
        <f>IFERROR(AVERAGE(O7:P7)," ")</f>
        <v>3.2549999999999996E-2</v>
      </c>
      <c r="R7" s="49">
        <f>IFERROR(_xlfn.STDEV.P(O7:P7), " ")</f>
        <v>1.7499999999999981E-3</v>
      </c>
      <c r="S7" s="39">
        <v>2.3900000000000001E-2</v>
      </c>
      <c r="T7" s="296">
        <v>2.4199999999999999E-2</v>
      </c>
      <c r="U7" s="49">
        <f>IFERROR(AVERAGE(S7:T7)," ")</f>
        <v>2.4050000000000002E-2</v>
      </c>
      <c r="V7" s="49">
        <f>IFERROR(_xlfn.STDEV.P(S7:T7), " ")</f>
        <v>1.4999999999999909E-4</v>
      </c>
      <c r="W7" s="296">
        <v>0.2354</v>
      </c>
      <c r="X7" s="296">
        <v>0.23680000000000001</v>
      </c>
      <c r="Y7" s="49">
        <f>IFERROR(AVERAGE(W7:X7)," ")</f>
        <v>0.2361</v>
      </c>
      <c r="Z7" s="546">
        <f>IFERROR(_xlfn.STDEV.P(W7:X7), " ")</f>
        <v>7.0000000000000617E-4</v>
      </c>
      <c r="AA7" s="296">
        <v>4.07E-2</v>
      </c>
      <c r="AB7" s="296">
        <v>4.5400000000000003E-2</v>
      </c>
      <c r="AC7" s="49">
        <f>IFERROR(AVERAGE(AA7:AB7)," ")</f>
        <v>4.3050000000000005E-2</v>
      </c>
      <c r="AD7" s="49">
        <f>IFERROR(_xlfn.STDEV.P(AA7:AB7), " ")</f>
        <v>2.3500000000000014E-3</v>
      </c>
      <c r="AE7" s="296">
        <v>0.16789999999999999</v>
      </c>
      <c r="AF7" s="296">
        <v>0.183</v>
      </c>
      <c r="AG7" s="49">
        <f>IFERROR(AVERAGE(AE7:AF7)," ")</f>
        <v>0.17544999999999999</v>
      </c>
      <c r="AH7" s="49">
        <f>IFERROR(_xlfn.STDEV.P(AE7:AF7), " ")</f>
        <v>7.5500000000000012E-3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5.7000000000000002E-3</v>
      </c>
      <c r="AN7" s="296">
        <v>7.0000000000000001E-3</v>
      </c>
      <c r="AO7" s="49">
        <f>IFERROR(AVERAGE(AM7:AN7)," ")</f>
        <v>6.3499999999999997E-3</v>
      </c>
      <c r="AP7" s="546">
        <f>IFERROR(_xlfn.STDEV.P(AM7:AN7), " ")</f>
        <v>6.4999999999999997E-4</v>
      </c>
      <c r="AQ7" s="296">
        <v>4.6699999999999998E-2</v>
      </c>
      <c r="AR7" s="296">
        <v>4.5400000000000003E-2</v>
      </c>
      <c r="AS7" s="49">
        <f>IFERROR(AVERAGE(AQ7:AR7)," ")</f>
        <v>4.6050000000000001E-2</v>
      </c>
      <c r="AT7" s="49">
        <f>IFERROR(_xlfn.STDEV.P(AQ7:AR7), " ")</f>
        <v>6.499999999999978E-4</v>
      </c>
      <c r="AU7" s="296">
        <v>9.8100000000000007E-2</v>
      </c>
      <c r="AV7" s="296">
        <v>9.8199999999999996E-2</v>
      </c>
      <c r="AW7" s="49">
        <f>IFERROR(AVERAGE(AU7:AV7)," ")</f>
        <v>9.8150000000000001E-2</v>
      </c>
      <c r="AX7" s="49">
        <f>IFERROR(_xlfn.STDEV.P(AU7:AV7), " ")</f>
        <v>4.9999999999994493E-5</v>
      </c>
      <c r="AY7" s="39">
        <v>3.4099999999999998E-2</v>
      </c>
      <c r="AZ7" s="296">
        <v>3.6799999999999999E-2</v>
      </c>
      <c r="BA7" s="49">
        <f>IFERROR(AVERAGE(AY7:AZ7)," ")</f>
        <v>3.5449999999999995E-2</v>
      </c>
      <c r="BB7" s="49">
        <f>IFERROR(_xlfn.STDEV.P(AY7:AZ7), " ")</f>
        <v>1.3500000000000005E-3</v>
      </c>
      <c r="BC7" s="296">
        <v>5.7700000000000001E-2</v>
      </c>
      <c r="BD7" s="296">
        <v>5.8299999999999998E-2</v>
      </c>
      <c r="BE7" s="49">
        <f>IFERROR(AVERAGE(BC7:BD7)," ")</f>
        <v>5.7999999999999996E-2</v>
      </c>
      <c r="BF7" s="546">
        <f>IFERROR(_xlfn.STDEV.P(BC7:BD7), " ")</f>
        <v>2.9999999999999818E-4</v>
      </c>
      <c r="BG7" s="296">
        <v>1.03E-2</v>
      </c>
      <c r="BH7" s="296">
        <v>1.01E-2</v>
      </c>
      <c r="BI7" s="49">
        <f>IFERROR(AVERAGE(BG7:BH7)," ")</f>
        <v>1.0200000000000001E-2</v>
      </c>
      <c r="BJ7" s="49">
        <f>IFERROR(_xlfn.STDEV.P(BG7:BH7), " ")</f>
        <v>1.0000000000000026E-4</v>
      </c>
      <c r="BK7" s="296">
        <v>2.5999999999999999E-2</v>
      </c>
      <c r="BL7" s="296">
        <v>2.7300000000000001E-2</v>
      </c>
      <c r="BM7" s="49">
        <f>IFERROR(AVERAGE(BK7:BL7)," ")</f>
        <v>2.665E-2</v>
      </c>
      <c r="BN7" s="49">
        <f>IFERROR(_xlfn.STDEV.P(BK7:BL7), " ")</f>
        <v>6.5000000000000127E-4</v>
      </c>
      <c r="BO7" s="39">
        <v>2.3E-3</v>
      </c>
      <c r="BP7" s="41">
        <v>3.3999999999999998E-3</v>
      </c>
      <c r="BQ7" s="39" t="s">
        <v>12</v>
      </c>
      <c r="BR7" s="41">
        <v>2.8999999999999998E-3</v>
      </c>
      <c r="BS7" s="39" t="s">
        <v>12</v>
      </c>
      <c r="BT7" s="41" t="s">
        <v>12</v>
      </c>
      <c r="BU7" s="562">
        <v>6.2700000000000006E-2</v>
      </c>
      <c r="BV7" s="562">
        <v>7.2499999999999995E-2</v>
      </c>
      <c r="BW7" s="562">
        <v>7.9600000000000004E-2</v>
      </c>
      <c r="BX7" s="562">
        <v>68.700800000000001</v>
      </c>
    </row>
    <row r="8" spans="1:76" ht="15.75" customHeight="1" x14ac:dyDescent="0.2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>
        <v>1.23E-2</v>
      </c>
      <c r="L8" s="296">
        <v>9.7999999999999997E-3</v>
      </c>
      <c r="M8" s="49">
        <f>IFERROR(AVERAGE(K8:L8)," ")</f>
        <v>1.1050000000000001E-2</v>
      </c>
      <c r="N8" s="49">
        <f t="shared" ref="N8:N40" si="3">IFERROR(_xlfn.STDEV.P(K8:L8), " ")</f>
        <v>1.2500000000000002E-3</v>
      </c>
      <c r="O8" s="296">
        <v>8.8000000000000005E-3</v>
      </c>
      <c r="P8" s="296" t="s">
        <v>12</v>
      </c>
      <c r="Q8" s="49">
        <f>IFERROR(AVERAGE(O8:P8)," ")</f>
        <v>8.8000000000000005E-3</v>
      </c>
      <c r="R8" s="49">
        <f t="shared" ref="R8:R40" si="4">IFERROR(_xlfn.STDEV.P(O8:P8), " ")</f>
        <v>0</v>
      </c>
      <c r="S8" s="39" t="s">
        <v>12</v>
      </c>
      <c r="T8" s="296">
        <v>1.3100000000000001E-2</v>
      </c>
      <c r="U8" s="49">
        <f>IFERROR(AVERAGE(S8:T8)," ")</f>
        <v>1.3100000000000001E-2</v>
      </c>
      <c r="V8" s="49">
        <f t="shared" ref="V8:V40" si="5">IFERROR(_xlfn.STDEV.P(S8:T8), " ")</f>
        <v>0</v>
      </c>
      <c r="W8" s="296">
        <v>1.2E-2</v>
      </c>
      <c r="X8" s="296" t="s">
        <v>12</v>
      </c>
      <c r="Y8" s="49">
        <f>IFERROR(AVERAGE(W8:X8)," ")</f>
        <v>1.2E-2</v>
      </c>
      <c r="Z8" s="546">
        <f t="shared" ref="Z8:Z40" si="6">IFERROR(_xlfn.STDEV.P(W8:X8), " ")</f>
        <v>0</v>
      </c>
      <c r="AA8" s="296" t="s">
        <v>12</v>
      </c>
      <c r="AB8" s="296">
        <v>1.0800000000000001E-2</v>
      </c>
      <c r="AC8" s="49">
        <f>IFERROR(AVERAGE(AA8:AB8)," ")</f>
        <v>1.0800000000000001E-2</v>
      </c>
      <c r="AD8" s="49">
        <f t="shared" ref="AD8:AD40" si="7">IFERROR(_xlfn.STDEV.P(AA8:AB8), " ")</f>
        <v>0</v>
      </c>
      <c r="AE8" s="296">
        <v>1.46E-2</v>
      </c>
      <c r="AF8" s="296">
        <v>1.0200000000000001E-2</v>
      </c>
      <c r="AG8" s="49">
        <f>IFERROR(AVERAGE(AE8:AF8)," ")</f>
        <v>1.2400000000000001E-2</v>
      </c>
      <c r="AH8" s="49">
        <f t="shared" ref="AH8:AH40" si="8">IFERROR(_xlfn.STDEV.P(AE8:AF8), " ")</f>
        <v>2.1999999999999997E-3</v>
      </c>
      <c r="AI8" s="39">
        <v>4.19E-2</v>
      </c>
      <c r="AJ8" s="296">
        <v>4.6600000000000003E-2</v>
      </c>
      <c r="AK8" s="49">
        <f>IFERROR(AVERAGE(AI8:AJ8)," ")</f>
        <v>4.4249999999999998E-2</v>
      </c>
      <c r="AL8" s="49">
        <f t="shared" ref="AL8:AL40" si="9">IFERROR(_xlfn.STDEV.P(AI8:AJ8), " ")</f>
        <v>2.3500000000000014E-3</v>
      </c>
      <c r="AM8" s="296">
        <v>4.0399999999999998E-2</v>
      </c>
      <c r="AN8" s="296">
        <v>4.0800000000000003E-2</v>
      </c>
      <c r="AO8" s="49">
        <f>IFERROR(AVERAGE(AM8:AN8)," ")</f>
        <v>4.0599999999999997E-2</v>
      </c>
      <c r="AP8" s="546">
        <f t="shared" ref="AP8:AP40" si="10">IFERROR(_xlfn.STDEV.P(AM8:AN8), " ")</f>
        <v>2.0000000000000226E-4</v>
      </c>
      <c r="AQ8" s="296">
        <v>1.78E-2</v>
      </c>
      <c r="AR8" s="296">
        <v>2.0799999999999999E-2</v>
      </c>
      <c r="AS8" s="49">
        <f>IFERROR(AVERAGE(AQ8:AR8)," ")</f>
        <v>1.9299999999999998E-2</v>
      </c>
      <c r="AT8" s="49">
        <f t="shared" ref="AT8:AT40" si="11">IFERROR(_xlfn.STDEV.P(AQ8:AR8), " ")</f>
        <v>1.4999999999999996E-3</v>
      </c>
      <c r="AU8" s="296">
        <v>1.8200000000000001E-2</v>
      </c>
      <c r="AV8" s="296">
        <v>1.8200000000000001E-2</v>
      </c>
      <c r="AW8" s="49">
        <f>IFERROR(AVERAGE(AU8:AV8)," ")</f>
        <v>1.8200000000000001E-2</v>
      </c>
      <c r="AX8" s="49">
        <f t="shared" ref="AX8:AX40" si="12">IFERROR(_xlfn.STDEV.P(AU8:AV8), " ")</f>
        <v>0</v>
      </c>
      <c r="AY8" s="39">
        <v>1.8100000000000002E-2</v>
      </c>
      <c r="AZ8" s="296">
        <v>2.35E-2</v>
      </c>
      <c r="BA8" s="49">
        <f>IFERROR(AVERAGE(AY8:AZ8)," ")</f>
        <v>2.0799999999999999E-2</v>
      </c>
      <c r="BB8" s="49">
        <f t="shared" ref="BB8:BB40" si="13">IFERROR(_xlfn.STDEV.P(AY8:AZ8), " ")</f>
        <v>2.6999999999999993E-3</v>
      </c>
      <c r="BC8" s="296">
        <v>2.3400000000000001E-2</v>
      </c>
      <c r="BD8" s="296">
        <v>2.47E-2</v>
      </c>
      <c r="BE8" s="49">
        <f>IFERROR(AVERAGE(BC8:BD8)," ")</f>
        <v>2.4050000000000002E-2</v>
      </c>
      <c r="BF8" s="546">
        <f t="shared" ref="BF8:BF40" si="14">IFERROR(_xlfn.STDEV.P(BC8:BD8), " ")</f>
        <v>6.4999999999999954E-4</v>
      </c>
      <c r="BG8" s="296">
        <v>2.2700000000000001E-2</v>
      </c>
      <c r="BH8" s="296">
        <v>2.01E-2</v>
      </c>
      <c r="BI8" s="49">
        <f>IFERROR(AVERAGE(BG8:BH8)," ")</f>
        <v>2.1400000000000002E-2</v>
      </c>
      <c r="BJ8" s="49">
        <f t="shared" ref="BJ8:BJ40" si="15">IFERROR(_xlfn.STDEV.P(BG8:BH8), " ")</f>
        <v>1.3000000000000008E-3</v>
      </c>
      <c r="BK8" s="296">
        <v>2.4299999999999999E-2</v>
      </c>
      <c r="BL8" s="296">
        <v>2.6100000000000002E-2</v>
      </c>
      <c r="BM8" s="49">
        <f>IFERROR(AVERAGE(BK8:BL8)," ")</f>
        <v>2.52E-2</v>
      </c>
      <c r="BN8" s="49">
        <f t="shared" ref="BN8:BN40" si="16">IFERROR(_xlfn.STDEV.P(BK8:BL8), " ")</f>
        <v>9.0000000000000149E-4</v>
      </c>
      <c r="BO8" s="39" t="s">
        <v>12</v>
      </c>
      <c r="BP8" s="41">
        <v>8.6999999999999994E-3</v>
      </c>
      <c r="BQ8" s="39" t="s">
        <v>12</v>
      </c>
      <c r="BR8" s="41">
        <v>8.3999999999999995E-3</v>
      </c>
      <c r="BS8" s="39" t="s">
        <v>12</v>
      </c>
      <c r="BT8" s="41" t="s">
        <v>12</v>
      </c>
      <c r="BU8" s="563">
        <v>2.2700000000000001E-2</v>
      </c>
      <c r="BV8" s="563">
        <v>1.9699999999999999E-2</v>
      </c>
      <c r="BW8" s="563">
        <v>1.9E-2</v>
      </c>
      <c r="BX8" s="563">
        <v>7.8700000000000006E-2</v>
      </c>
    </row>
    <row r="9" spans="1:76" ht="15.75" customHeight="1" x14ac:dyDescent="0.2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>
        <v>2.3699999999999999E-2</v>
      </c>
      <c r="L9" s="296" t="s">
        <v>12</v>
      </c>
      <c r="M9" s="49">
        <f t="shared" ref="M9:M40" si="18">IFERROR(AVERAGE(K9:L9)," ")</f>
        <v>2.3699999999999999E-2</v>
      </c>
      <c r="N9" s="49">
        <f t="shared" si="3"/>
        <v>0</v>
      </c>
      <c r="O9" s="296" t="s">
        <v>12</v>
      </c>
      <c r="P9" s="296" t="s">
        <v>12</v>
      </c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296">
        <v>3.7400000000000003E-2</v>
      </c>
      <c r="X9" s="296">
        <v>5.5100000000000003E-2</v>
      </c>
      <c r="Y9" s="49">
        <f t="shared" ref="Y9:Y40" si="21">IFERROR(AVERAGE(W9:X9)," ")</f>
        <v>4.6249999999999999E-2</v>
      </c>
      <c r="Z9" s="546">
        <f t="shared" si="6"/>
        <v>8.8500000000000349E-3</v>
      </c>
      <c r="AA9" s="296" t="s">
        <v>12</v>
      </c>
      <c r="AB9" s="296" t="s">
        <v>12</v>
      </c>
      <c r="AC9" s="49" t="str">
        <f t="shared" ref="AC9:AC40" si="22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>
        <v>6.5199999999999994E-2</v>
      </c>
      <c r="AJ9" s="296">
        <v>0.10539999999999999</v>
      </c>
      <c r="AK9" s="49">
        <f t="shared" ref="AK9:AK40" si="24">IFERROR(AVERAGE(AI9:AJ9)," ")</f>
        <v>8.5299999999999987E-2</v>
      </c>
      <c r="AL9" s="49">
        <f t="shared" si="9"/>
        <v>2.0100000000000017E-2</v>
      </c>
      <c r="AM9" s="296">
        <v>4.4699999999999997E-2</v>
      </c>
      <c r="AN9" s="296">
        <v>5.4199999999999998E-2</v>
      </c>
      <c r="AO9" s="49">
        <f t="shared" ref="AO9:AO40" si="25">IFERROR(AVERAGE(AM9:AN9)," ")</f>
        <v>4.9449999999999994E-2</v>
      </c>
      <c r="AP9" s="546">
        <f t="shared" si="10"/>
        <v>4.7500000000000007E-3</v>
      </c>
      <c r="AQ9" s="296">
        <v>4.5499999999999999E-2</v>
      </c>
      <c r="AR9" s="296">
        <v>4.5199999999999997E-2</v>
      </c>
      <c r="AS9" s="49">
        <f t="shared" ref="AS9:AS40" si="26">IFERROR(AVERAGE(AQ9:AR9)," ")</f>
        <v>4.5350000000000001E-2</v>
      </c>
      <c r="AT9" s="49">
        <f t="shared" si="11"/>
        <v>1.5000000000000083E-4</v>
      </c>
      <c r="AU9" s="296">
        <v>3.1099999999999999E-2</v>
      </c>
      <c r="AV9" s="296">
        <v>3.3000000000000002E-2</v>
      </c>
      <c r="AW9" s="49">
        <f t="shared" ref="AW9:AW40" si="27">IFERROR(AVERAGE(AU9:AV9)," ")</f>
        <v>3.2050000000000002E-2</v>
      </c>
      <c r="AX9" s="49">
        <f t="shared" si="12"/>
        <v>9.5000000000000119E-4</v>
      </c>
      <c r="AY9" s="39">
        <v>3.8199999999999998E-2</v>
      </c>
      <c r="AZ9" s="296">
        <v>7.8399999999999997E-2</v>
      </c>
      <c r="BA9" s="49">
        <f t="shared" ref="BA9:BA40" si="28">IFERROR(AVERAGE(AY9:AZ9)," ")</f>
        <v>5.8299999999999998E-2</v>
      </c>
      <c r="BB9" s="49">
        <f t="shared" si="13"/>
        <v>2.0099999999999996E-2</v>
      </c>
      <c r="BC9" s="296">
        <v>6.1100000000000002E-2</v>
      </c>
      <c r="BD9" s="296">
        <v>6.5600000000000006E-2</v>
      </c>
      <c r="BE9" s="49">
        <f t="shared" ref="BE9:BE40" si="29">IFERROR(AVERAGE(BC9:BD9)," ")</f>
        <v>6.3350000000000004E-2</v>
      </c>
      <c r="BF9" s="546">
        <f t="shared" si="14"/>
        <v>2.250000000000002E-3</v>
      </c>
      <c r="BG9" s="296">
        <v>3.9600000000000003E-2</v>
      </c>
      <c r="BH9" s="296">
        <v>4.4999999999999998E-2</v>
      </c>
      <c r="BI9" s="49">
        <f t="shared" ref="BI9:BI40" si="30">IFERROR(AVERAGE(BG9:BH9)," ")</f>
        <v>4.2300000000000004E-2</v>
      </c>
      <c r="BJ9" s="49">
        <f t="shared" si="15"/>
        <v>2.6999999999999975E-3</v>
      </c>
      <c r="BK9" s="296">
        <v>0.1104</v>
      </c>
      <c r="BL9" s="296">
        <v>0.13880000000000001</v>
      </c>
      <c r="BM9" s="49">
        <f t="shared" ref="BM9:BM40" si="31">IFERROR(AVERAGE(BK9:BL9)," ")</f>
        <v>0.1246</v>
      </c>
      <c r="BN9" s="49">
        <f t="shared" si="16"/>
        <v>1.4199999999999919E-2</v>
      </c>
      <c r="BO9" s="39" t="s">
        <v>12</v>
      </c>
      <c r="BP9" s="41" t="s">
        <v>12</v>
      </c>
      <c r="BQ9" s="39">
        <v>1.84E-2</v>
      </c>
      <c r="BR9" s="41" t="s">
        <v>12</v>
      </c>
      <c r="BS9" s="39">
        <v>3.7999999999999999E-2</v>
      </c>
      <c r="BT9" s="41">
        <v>2.4299999999999999E-2</v>
      </c>
      <c r="BU9" s="563">
        <v>9.5699999999999993E-2</v>
      </c>
      <c r="BV9" s="563">
        <v>3.09E-2</v>
      </c>
      <c r="BW9" s="563">
        <v>0.104</v>
      </c>
      <c r="BX9" s="563">
        <v>0.14460000000000001</v>
      </c>
    </row>
    <row r="10" spans="1:76" ht="15.75" customHeight="1" x14ac:dyDescent="0.2">
      <c r="A10" s="296" t="s">
        <v>113</v>
      </c>
      <c r="B10" s="29">
        <v>2.9999999999999997E-4</v>
      </c>
      <c r="C10" s="39">
        <v>3.0300000000000001E-2</v>
      </c>
      <c r="D10" s="296">
        <v>2.9100000000000001E-2</v>
      </c>
      <c r="E10" s="49">
        <f t="shared" si="0"/>
        <v>2.9700000000000001E-2</v>
      </c>
      <c r="F10" s="49">
        <f t="shared" si="1"/>
        <v>5.9999999999999984E-4</v>
      </c>
      <c r="G10" s="296">
        <v>2.9600000000000001E-2</v>
      </c>
      <c r="H10" s="296">
        <v>3.0099999999999998E-2</v>
      </c>
      <c r="I10" s="49">
        <f t="shared" si="17"/>
        <v>2.9850000000000002E-2</v>
      </c>
      <c r="J10" s="546">
        <f t="shared" si="2"/>
        <v>2.4999999999999849E-4</v>
      </c>
      <c r="K10" s="296">
        <v>3.1699999999999999E-2</v>
      </c>
      <c r="L10" s="296">
        <v>3.0599999999999999E-2</v>
      </c>
      <c r="M10" s="49">
        <f t="shared" si="18"/>
        <v>3.1149999999999997E-2</v>
      </c>
      <c r="N10" s="49">
        <f t="shared" si="3"/>
        <v>5.5000000000000014E-4</v>
      </c>
      <c r="O10" s="296">
        <v>3.1800000000000002E-2</v>
      </c>
      <c r="P10" s="296">
        <v>3.0800000000000001E-2</v>
      </c>
      <c r="Q10" s="49">
        <f t="shared" si="19"/>
        <v>3.1300000000000001E-2</v>
      </c>
      <c r="R10" s="49">
        <f t="shared" si="4"/>
        <v>5.0000000000000044E-4</v>
      </c>
      <c r="S10" s="39">
        <v>2.92E-2</v>
      </c>
      <c r="T10" s="296">
        <v>2.6800000000000001E-2</v>
      </c>
      <c r="U10" s="49">
        <f t="shared" si="20"/>
        <v>2.8000000000000001E-2</v>
      </c>
      <c r="V10" s="49">
        <f t="shared" si="5"/>
        <v>1.1999999999999997E-3</v>
      </c>
      <c r="W10" s="296">
        <v>3.2599999999999997E-2</v>
      </c>
      <c r="X10" s="296">
        <v>3.2199999999999999E-2</v>
      </c>
      <c r="Y10" s="49">
        <f t="shared" si="21"/>
        <v>3.2399999999999998E-2</v>
      </c>
      <c r="Z10" s="546">
        <f t="shared" si="6"/>
        <v>1.9999999999999879E-4</v>
      </c>
      <c r="AA10" s="296">
        <v>2.7400000000000001E-2</v>
      </c>
      <c r="AB10" s="296">
        <v>2.86E-2</v>
      </c>
      <c r="AC10" s="49">
        <f t="shared" si="22"/>
        <v>2.8000000000000001E-2</v>
      </c>
      <c r="AD10" s="49">
        <f t="shared" si="7"/>
        <v>5.9999999999999984E-4</v>
      </c>
      <c r="AE10" s="296">
        <v>2.8000000000000001E-2</v>
      </c>
      <c r="AF10" s="296">
        <v>2.9700000000000001E-2</v>
      </c>
      <c r="AG10" s="49">
        <f t="shared" si="23"/>
        <v>2.8850000000000001E-2</v>
      </c>
      <c r="AH10" s="49">
        <f t="shared" si="8"/>
        <v>8.5000000000000006E-4</v>
      </c>
      <c r="AI10" s="39">
        <v>2.8E-3</v>
      </c>
      <c r="AJ10" s="296">
        <v>2.7000000000000001E-3</v>
      </c>
      <c r="AK10" s="49">
        <f t="shared" si="24"/>
        <v>2.7499999999999998E-3</v>
      </c>
      <c r="AL10" s="49">
        <f t="shared" si="9"/>
        <v>4.9999999999999921E-5</v>
      </c>
      <c r="AM10" s="296">
        <v>3.0999999999999999E-3</v>
      </c>
      <c r="AN10" s="296">
        <v>2.8999999999999998E-3</v>
      </c>
      <c r="AO10" s="49">
        <f t="shared" si="25"/>
        <v>3.0000000000000001E-3</v>
      </c>
      <c r="AP10" s="546">
        <f t="shared" si="10"/>
        <v>1.0000000000000005E-4</v>
      </c>
      <c r="AQ10" s="296">
        <v>2.3900000000000001E-2</v>
      </c>
      <c r="AR10" s="296">
        <v>2.3900000000000001E-2</v>
      </c>
      <c r="AS10" s="49">
        <f t="shared" si="26"/>
        <v>2.3900000000000001E-2</v>
      </c>
      <c r="AT10" s="49">
        <f t="shared" si="11"/>
        <v>0</v>
      </c>
      <c r="AU10" s="296">
        <v>2.41E-2</v>
      </c>
      <c r="AV10" s="296">
        <v>2.3900000000000001E-2</v>
      </c>
      <c r="AW10" s="49">
        <f t="shared" si="27"/>
        <v>2.4E-2</v>
      </c>
      <c r="AX10" s="49">
        <f t="shared" si="12"/>
        <v>9.9999999999999395E-5</v>
      </c>
      <c r="AY10" s="39">
        <v>2.8500000000000001E-2</v>
      </c>
      <c r="AZ10" s="296">
        <v>3.04E-2</v>
      </c>
      <c r="BA10" s="49">
        <f t="shared" si="28"/>
        <v>2.945E-2</v>
      </c>
      <c r="BB10" s="49">
        <f t="shared" si="13"/>
        <v>9.4999999999999946E-4</v>
      </c>
      <c r="BC10" s="296">
        <v>2.87E-2</v>
      </c>
      <c r="BD10" s="296">
        <v>2.9899999999999999E-2</v>
      </c>
      <c r="BE10" s="49">
        <f t="shared" si="29"/>
        <v>2.93E-2</v>
      </c>
      <c r="BF10" s="546">
        <f t="shared" si="14"/>
        <v>5.9999999999999984E-4</v>
      </c>
      <c r="BG10" s="296">
        <v>3.6499999999999998E-2</v>
      </c>
      <c r="BH10" s="296">
        <v>3.73E-2</v>
      </c>
      <c r="BI10" s="49">
        <f t="shared" si="30"/>
        <v>3.6900000000000002E-2</v>
      </c>
      <c r="BJ10" s="49">
        <f t="shared" si="15"/>
        <v>4.0000000000000105E-4</v>
      </c>
      <c r="BK10" s="296">
        <v>3.9399999999999998E-2</v>
      </c>
      <c r="BL10" s="296">
        <v>3.8199999999999998E-2</v>
      </c>
      <c r="BM10" s="49">
        <f t="shared" si="31"/>
        <v>3.8800000000000001E-2</v>
      </c>
      <c r="BN10" s="49">
        <f t="shared" si="16"/>
        <v>5.9999999999999984E-4</v>
      </c>
      <c r="BO10" s="39" t="s">
        <v>12</v>
      </c>
      <c r="BP10" s="41" t="s">
        <v>12</v>
      </c>
      <c r="BQ10" s="39" t="s">
        <v>12</v>
      </c>
      <c r="BR10" s="41" t="s">
        <v>12</v>
      </c>
      <c r="BS10" s="39" t="s">
        <v>12</v>
      </c>
      <c r="BT10" s="41" t="s">
        <v>12</v>
      </c>
      <c r="BU10" s="563">
        <v>3.3300000000000003E-2</v>
      </c>
      <c r="BV10" s="563">
        <v>2.69E-2</v>
      </c>
      <c r="BW10" s="563">
        <v>4.9299999999999997E-2</v>
      </c>
      <c r="BX10" s="563">
        <v>1.1999999999999999E-3</v>
      </c>
    </row>
    <row r="11" spans="1:76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563" t="s">
        <v>12</v>
      </c>
      <c r="BV11" s="563" t="s">
        <v>12</v>
      </c>
      <c r="BW11" s="563" t="s">
        <v>12</v>
      </c>
      <c r="BX11" s="563">
        <v>1.15E-2</v>
      </c>
    </row>
    <row r="12" spans="1:76" ht="15.75" customHeight="1" x14ac:dyDescent="0.2">
      <c r="A12" s="296" t="s">
        <v>115</v>
      </c>
      <c r="B12" s="29">
        <v>2.5399999999999999E-2</v>
      </c>
      <c r="C12" s="39">
        <v>9.3234999999999992</v>
      </c>
      <c r="D12" s="296">
        <v>9.4568999999999992</v>
      </c>
      <c r="E12" s="49">
        <f t="shared" si="0"/>
        <v>9.3902000000000001</v>
      </c>
      <c r="F12" s="49">
        <f t="shared" si="1"/>
        <v>6.6699999999999982E-2</v>
      </c>
      <c r="G12" s="296">
        <v>9.2919</v>
      </c>
      <c r="H12" s="296">
        <v>9.3291000000000004</v>
      </c>
      <c r="I12" s="49">
        <f t="shared" si="17"/>
        <v>9.3105000000000011</v>
      </c>
      <c r="J12" s="546">
        <f t="shared" si="2"/>
        <v>1.8600000000000172E-2</v>
      </c>
      <c r="K12" s="296">
        <v>12.6722</v>
      </c>
      <c r="L12" s="296">
        <v>12.5246</v>
      </c>
      <c r="M12" s="49">
        <f t="shared" si="18"/>
        <v>12.5984</v>
      </c>
      <c r="N12" s="49">
        <f t="shared" si="3"/>
        <v>7.380000000000031E-2</v>
      </c>
      <c r="O12" s="296">
        <v>12.788500000000001</v>
      </c>
      <c r="P12" s="296">
        <v>12.61</v>
      </c>
      <c r="Q12" s="49">
        <f t="shared" si="19"/>
        <v>12.699249999999999</v>
      </c>
      <c r="R12" s="49">
        <f t="shared" si="4"/>
        <v>8.9250000000000718E-2</v>
      </c>
      <c r="S12" s="39">
        <v>17.593499999999999</v>
      </c>
      <c r="T12" s="296">
        <v>16.883600000000001</v>
      </c>
      <c r="U12" s="49">
        <f t="shared" si="20"/>
        <v>17.23855</v>
      </c>
      <c r="V12" s="49">
        <f t="shared" si="5"/>
        <v>0.35494999999999877</v>
      </c>
      <c r="W12" s="296">
        <v>15.793699999999999</v>
      </c>
      <c r="X12" s="296">
        <v>15.7721</v>
      </c>
      <c r="Y12" s="49">
        <f t="shared" si="21"/>
        <v>15.7829</v>
      </c>
      <c r="Z12" s="546">
        <f t="shared" si="6"/>
        <v>1.0799999999999699E-2</v>
      </c>
      <c r="AA12" s="296">
        <v>27.059100000000001</v>
      </c>
      <c r="AB12" s="296">
        <v>27.69</v>
      </c>
      <c r="AC12" s="49">
        <f t="shared" si="22"/>
        <v>27.374549999999999</v>
      </c>
      <c r="AD12" s="49">
        <f t="shared" si="7"/>
        <v>0.31545000000000023</v>
      </c>
      <c r="AE12" s="296">
        <v>25.718</v>
      </c>
      <c r="AF12" s="296">
        <v>27.192900000000002</v>
      </c>
      <c r="AG12" s="49">
        <f t="shared" si="23"/>
        <v>26.455449999999999</v>
      </c>
      <c r="AH12" s="49">
        <f t="shared" si="8"/>
        <v>0.73745000000000083</v>
      </c>
      <c r="AI12" s="39">
        <v>369.40949999999998</v>
      </c>
      <c r="AJ12" s="296">
        <v>358.08510000000001</v>
      </c>
      <c r="AK12" s="49">
        <f t="shared" si="24"/>
        <v>363.7473</v>
      </c>
      <c r="AL12" s="49">
        <f t="shared" si="9"/>
        <v>5.6621999999999844</v>
      </c>
      <c r="AM12" s="296">
        <v>375.72280000000001</v>
      </c>
      <c r="AN12" s="296">
        <v>367.21940000000001</v>
      </c>
      <c r="AO12" s="49">
        <f t="shared" si="25"/>
        <v>371.47109999999998</v>
      </c>
      <c r="AP12" s="546">
        <f t="shared" si="10"/>
        <v>4.2516999999999996</v>
      </c>
      <c r="AQ12" s="296">
        <v>93.930400000000006</v>
      </c>
      <c r="AR12" s="296">
        <v>95.690399999999997</v>
      </c>
      <c r="AS12" s="49">
        <f t="shared" si="26"/>
        <v>94.810400000000001</v>
      </c>
      <c r="AT12" s="49">
        <f t="shared" si="11"/>
        <v>0.87999999999999545</v>
      </c>
      <c r="AU12" s="296">
        <v>95.477999999999994</v>
      </c>
      <c r="AV12" s="296">
        <v>93.735399999999998</v>
      </c>
      <c r="AW12" s="49">
        <f t="shared" si="27"/>
        <v>94.606699999999989</v>
      </c>
      <c r="AX12" s="49">
        <f t="shared" si="12"/>
        <v>0.87129999999999797</v>
      </c>
      <c r="AY12" s="39">
        <v>97.676400000000001</v>
      </c>
      <c r="AZ12" s="296">
        <v>102.9384</v>
      </c>
      <c r="BA12" s="49">
        <f t="shared" si="28"/>
        <v>100.3074</v>
      </c>
      <c r="BB12" s="49">
        <f t="shared" si="13"/>
        <v>2.6310000000000002</v>
      </c>
      <c r="BC12" s="296">
        <v>98.810900000000004</v>
      </c>
      <c r="BD12" s="296">
        <v>99.746499999999997</v>
      </c>
      <c r="BE12" s="49">
        <f t="shared" si="29"/>
        <v>99.278700000000001</v>
      </c>
      <c r="BF12" s="546">
        <f t="shared" si="14"/>
        <v>0.46779999999999688</v>
      </c>
      <c r="BG12" s="296">
        <v>76.601399999999998</v>
      </c>
      <c r="BH12" s="296">
        <v>76.287099999999995</v>
      </c>
      <c r="BI12" s="49">
        <f t="shared" si="30"/>
        <v>76.444249999999997</v>
      </c>
      <c r="BJ12" s="49">
        <f t="shared" si="15"/>
        <v>0.15715000000000146</v>
      </c>
      <c r="BK12" s="296">
        <v>81.238500000000002</v>
      </c>
      <c r="BL12" s="296">
        <v>80.591499999999996</v>
      </c>
      <c r="BM12" s="49">
        <f t="shared" si="31"/>
        <v>80.914999999999992</v>
      </c>
      <c r="BN12" s="49">
        <f t="shared" si="16"/>
        <v>0.32350000000000279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563">
        <v>25.534500000000001</v>
      </c>
      <c r="BV12" s="563">
        <v>97.548599999999993</v>
      </c>
      <c r="BW12" s="563">
        <v>77.592699999999994</v>
      </c>
      <c r="BX12" s="563">
        <v>241.53039999999999</v>
      </c>
    </row>
    <row r="13" spans="1:76" ht="15.75" customHeight="1" x14ac:dyDescent="0.2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>
        <v>6.9999999999999999E-4</v>
      </c>
      <c r="L13" s="296">
        <v>5.9999999999999995E-4</v>
      </c>
      <c r="M13" s="49">
        <f t="shared" si="18"/>
        <v>6.4999999999999997E-4</v>
      </c>
      <c r="N13" s="49">
        <f t="shared" si="3"/>
        <v>5.0000000000000023E-5</v>
      </c>
      <c r="O13" s="296" t="s">
        <v>12</v>
      </c>
      <c r="P13" s="296">
        <v>5.9999999999999995E-4</v>
      </c>
      <c r="Q13" s="49">
        <f t="shared" si="19"/>
        <v>5.9999999999999995E-4</v>
      </c>
      <c r="R13" s="49">
        <f t="shared" si="4"/>
        <v>0</v>
      </c>
      <c r="S13" s="39">
        <v>5.9999999999999995E-4</v>
      </c>
      <c r="T13" s="296">
        <v>8.9999999999999998E-4</v>
      </c>
      <c r="U13" s="49">
        <f t="shared" si="20"/>
        <v>7.5000000000000002E-4</v>
      </c>
      <c r="V13" s="49">
        <f t="shared" si="5"/>
        <v>1.5000000000000001E-4</v>
      </c>
      <c r="W13" s="296">
        <v>8.0000000000000004E-4</v>
      </c>
      <c r="X13" s="296">
        <v>8.9999999999999998E-4</v>
      </c>
      <c r="Y13" s="49">
        <f t="shared" si="21"/>
        <v>8.5000000000000006E-4</v>
      </c>
      <c r="Z13" s="546">
        <f t="shared" si="6"/>
        <v>4.9999999999999969E-5</v>
      </c>
      <c r="AA13" s="296">
        <v>2.2000000000000001E-3</v>
      </c>
      <c r="AB13" s="296">
        <v>2.2000000000000001E-3</v>
      </c>
      <c r="AC13" s="49">
        <f t="shared" si="22"/>
        <v>2.2000000000000001E-3</v>
      </c>
      <c r="AD13" s="49">
        <f t="shared" si="7"/>
        <v>0</v>
      </c>
      <c r="AE13" s="296">
        <v>2.2000000000000001E-3</v>
      </c>
      <c r="AF13" s="296">
        <v>2.3E-3</v>
      </c>
      <c r="AG13" s="49">
        <f t="shared" si="23"/>
        <v>2.2500000000000003E-3</v>
      </c>
      <c r="AH13" s="49">
        <f t="shared" si="8"/>
        <v>4.9999999999999921E-5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1.5E-3</v>
      </c>
      <c r="AR13" s="296">
        <v>1.2999999999999999E-3</v>
      </c>
      <c r="AS13" s="49">
        <f t="shared" si="26"/>
        <v>1.4E-3</v>
      </c>
      <c r="AT13" s="49">
        <f t="shared" si="11"/>
        <v>1.0000000000000005E-4</v>
      </c>
      <c r="AU13" s="296">
        <v>1.5E-3</v>
      </c>
      <c r="AV13" s="296">
        <v>1.4E-3</v>
      </c>
      <c r="AW13" s="49">
        <f t="shared" si="27"/>
        <v>1.4499999999999999E-3</v>
      </c>
      <c r="AX13" s="49">
        <f t="shared" si="12"/>
        <v>5.0000000000000023E-5</v>
      </c>
      <c r="AY13" s="39">
        <v>1.6999999999999999E-3</v>
      </c>
      <c r="AZ13" s="296">
        <v>1.8E-3</v>
      </c>
      <c r="BA13" s="49">
        <f t="shared" si="28"/>
        <v>1.7499999999999998E-3</v>
      </c>
      <c r="BB13" s="49">
        <f t="shared" si="13"/>
        <v>5.0000000000000023E-5</v>
      </c>
      <c r="BC13" s="296">
        <v>1.9E-3</v>
      </c>
      <c r="BD13" s="296">
        <v>1.6000000000000001E-3</v>
      </c>
      <c r="BE13" s="49">
        <f t="shared" si="29"/>
        <v>1.75E-3</v>
      </c>
      <c r="BF13" s="546">
        <f t="shared" si="14"/>
        <v>1.4999999999999996E-4</v>
      </c>
      <c r="BG13" s="296">
        <v>8.0000000000000004E-4</v>
      </c>
      <c r="BH13" s="296">
        <v>6.9999999999999999E-4</v>
      </c>
      <c r="BI13" s="49">
        <f t="shared" si="30"/>
        <v>7.5000000000000002E-4</v>
      </c>
      <c r="BJ13" s="49">
        <f t="shared" si="15"/>
        <v>5.0000000000000023E-5</v>
      </c>
      <c r="BK13" s="296">
        <v>1E-3</v>
      </c>
      <c r="BL13" s="296">
        <v>1E-3</v>
      </c>
      <c r="BM13" s="49">
        <f t="shared" si="31"/>
        <v>1E-3</v>
      </c>
      <c r="BN13" s="49">
        <f t="shared" si="16"/>
        <v>0</v>
      </c>
      <c r="BO13" s="39" t="s">
        <v>12</v>
      </c>
      <c r="BP13" s="41" t="s">
        <v>12</v>
      </c>
      <c r="BQ13" s="39" t="s">
        <v>12</v>
      </c>
      <c r="BR13" s="41" t="s">
        <v>12</v>
      </c>
      <c r="BS13" s="39" t="s">
        <v>12</v>
      </c>
      <c r="BT13" s="41" t="s">
        <v>12</v>
      </c>
      <c r="BU13" s="563">
        <v>4.4999999999999997E-3</v>
      </c>
      <c r="BV13" s="563">
        <v>1.8E-3</v>
      </c>
      <c r="BW13" s="563" t="s">
        <v>12</v>
      </c>
      <c r="BX13" s="563">
        <v>0.27800000000000002</v>
      </c>
    </row>
    <row r="14" spans="1:76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6.4000000000000003E-3</v>
      </c>
      <c r="L14" s="296">
        <v>6.8999999999999999E-3</v>
      </c>
      <c r="M14" s="49">
        <f t="shared" si="18"/>
        <v>6.6499999999999997E-3</v>
      </c>
      <c r="N14" s="49">
        <f t="shared" si="3"/>
        <v>2.4999999999999979E-4</v>
      </c>
      <c r="O14" s="296">
        <v>7.4999999999999997E-3</v>
      </c>
      <c r="P14" s="296">
        <v>6.1000000000000004E-3</v>
      </c>
      <c r="Q14" s="49">
        <f t="shared" si="19"/>
        <v>6.8000000000000005E-3</v>
      </c>
      <c r="R14" s="49">
        <f t="shared" si="4"/>
        <v>6.9999999999999967E-4</v>
      </c>
      <c r="S14" s="39">
        <v>6.6E-3</v>
      </c>
      <c r="T14" s="296" t="s">
        <v>12</v>
      </c>
      <c r="U14" s="49">
        <f t="shared" si="20"/>
        <v>6.6E-3</v>
      </c>
      <c r="V14" s="49">
        <f t="shared" si="5"/>
        <v>0</v>
      </c>
      <c r="W14" s="296">
        <v>2.1499999999999998E-2</v>
      </c>
      <c r="X14" s="296">
        <v>2.0400000000000001E-2</v>
      </c>
      <c r="Y14" s="49">
        <f t="shared" si="21"/>
        <v>2.095E-2</v>
      </c>
      <c r="Z14" s="546">
        <f t="shared" si="6"/>
        <v>5.4999999999999841E-4</v>
      </c>
      <c r="AA14" s="296">
        <v>2.2100000000000002E-2</v>
      </c>
      <c r="AB14" s="296">
        <v>2.0899999999999998E-2</v>
      </c>
      <c r="AC14" s="49">
        <f t="shared" si="22"/>
        <v>2.1499999999999998E-2</v>
      </c>
      <c r="AD14" s="49">
        <f t="shared" si="7"/>
        <v>6.0000000000000157E-4</v>
      </c>
      <c r="AE14" s="296">
        <v>4.3499999999999997E-2</v>
      </c>
      <c r="AF14" s="296">
        <v>4.8599999999999997E-2</v>
      </c>
      <c r="AG14" s="49">
        <f t="shared" si="23"/>
        <v>4.6049999999999994E-2</v>
      </c>
      <c r="AH14" s="49">
        <f t="shared" si="8"/>
        <v>2.5500000000000002E-3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2.3300000000000001E-2</v>
      </c>
      <c r="AR14" s="296">
        <v>2.3599999999999999E-2</v>
      </c>
      <c r="AS14" s="49">
        <f t="shared" si="26"/>
        <v>2.3449999999999999E-2</v>
      </c>
      <c r="AT14" s="49">
        <f t="shared" si="11"/>
        <v>1.4999999999999909E-4</v>
      </c>
      <c r="AU14" s="296">
        <v>2.93E-2</v>
      </c>
      <c r="AV14" s="296">
        <v>3.09E-2</v>
      </c>
      <c r="AW14" s="49">
        <f t="shared" si="27"/>
        <v>3.0100000000000002E-2</v>
      </c>
      <c r="AX14" s="49">
        <f t="shared" si="12"/>
        <v>8.0000000000000036E-4</v>
      </c>
      <c r="AY14" s="39">
        <v>0.01</v>
      </c>
      <c r="AZ14" s="296">
        <v>1.41E-2</v>
      </c>
      <c r="BA14" s="49">
        <f t="shared" si="28"/>
        <v>1.205E-2</v>
      </c>
      <c r="BB14" s="49">
        <f t="shared" si="13"/>
        <v>2.0499999999999997E-3</v>
      </c>
      <c r="BC14" s="296">
        <v>1.6199999999999999E-2</v>
      </c>
      <c r="BD14" s="296">
        <v>1.5100000000000001E-2</v>
      </c>
      <c r="BE14" s="49">
        <f t="shared" si="29"/>
        <v>1.5650000000000001E-2</v>
      </c>
      <c r="BF14" s="546">
        <f t="shared" si="14"/>
        <v>5.4999999999999927E-4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>
        <v>7.4999999999999997E-3</v>
      </c>
      <c r="BL14" s="296">
        <v>6.1999999999999998E-3</v>
      </c>
      <c r="BM14" s="49">
        <f t="shared" si="31"/>
        <v>6.8500000000000002E-3</v>
      </c>
      <c r="BN14" s="49">
        <f t="shared" si="16"/>
        <v>6.4999999999999997E-4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563">
        <v>6.8999999999999999E-3</v>
      </c>
      <c r="BV14" s="563">
        <v>2.3599999999999999E-2</v>
      </c>
      <c r="BW14" s="563">
        <v>7.7999999999999996E-3</v>
      </c>
      <c r="BX14" s="563">
        <v>6.6223000000000001</v>
      </c>
    </row>
    <row r="15" spans="1:76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>
        <v>8.0000000000000004E-4</v>
      </c>
      <c r="Y15" s="49">
        <f t="shared" si="21"/>
        <v>8.0000000000000004E-4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1.1000000000000001E-3</v>
      </c>
      <c r="AJ15" s="296" t="s">
        <v>12</v>
      </c>
      <c r="AK15" s="49">
        <f t="shared" si="24"/>
        <v>1.1000000000000001E-3</v>
      </c>
      <c r="AL15" s="49">
        <f t="shared" si="9"/>
        <v>0</v>
      </c>
      <c r="AM15" s="296">
        <v>1.1000000000000001E-3</v>
      </c>
      <c r="AN15" s="296" t="s">
        <v>12</v>
      </c>
      <c r="AO15" s="49">
        <f t="shared" si="25"/>
        <v>1.1000000000000001E-3</v>
      </c>
      <c r="AP15" s="546">
        <f t="shared" si="10"/>
        <v>0</v>
      </c>
      <c r="AQ15" s="296">
        <v>8.0000000000000004E-4</v>
      </c>
      <c r="AR15" s="296" t="s">
        <v>12</v>
      </c>
      <c r="AS15" s="49">
        <f t="shared" si="26"/>
        <v>8.0000000000000004E-4</v>
      </c>
      <c r="AT15" s="49">
        <f t="shared" si="11"/>
        <v>0</v>
      </c>
      <c r="AU15" s="296">
        <v>1.1000000000000001E-3</v>
      </c>
      <c r="AV15" s="296">
        <v>8.0000000000000004E-4</v>
      </c>
      <c r="AW15" s="49">
        <f t="shared" si="27"/>
        <v>9.5000000000000011E-4</v>
      </c>
      <c r="AX15" s="49">
        <f t="shared" si="12"/>
        <v>1.5000000000000001E-4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29"/>
        <v xml:space="preserve"> </v>
      </c>
      <c r="BF15" s="546" t="str">
        <f t="shared" si="14"/>
        <v xml:space="preserve"> </v>
      </c>
      <c r="BG15" s="296" t="s">
        <v>12</v>
      </c>
      <c r="BH15" s="296">
        <v>8.9999999999999998E-4</v>
      </c>
      <c r="BI15" s="49">
        <f t="shared" si="30"/>
        <v>8.9999999999999998E-4</v>
      </c>
      <c r="BJ15" s="49">
        <f t="shared" si="15"/>
        <v>0</v>
      </c>
      <c r="BK15" s="296">
        <v>1.1000000000000001E-3</v>
      </c>
      <c r="BL15" s="296" t="s">
        <v>12</v>
      </c>
      <c r="BM15" s="49">
        <f t="shared" si="31"/>
        <v>1.1000000000000001E-3</v>
      </c>
      <c r="BN15" s="49">
        <f t="shared" si="16"/>
        <v>0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563" t="s">
        <v>12</v>
      </c>
      <c r="BV15" s="563" t="s">
        <v>12</v>
      </c>
      <c r="BW15" s="563" t="s">
        <v>12</v>
      </c>
      <c r="BX15" s="563">
        <v>0.01</v>
      </c>
    </row>
    <row r="16" spans="1:76" ht="15.75" customHeight="1" x14ac:dyDescent="0.2">
      <c r="A16" s="296" t="s">
        <v>120</v>
      </c>
      <c r="B16" s="29">
        <v>1.6000000000000001E-3</v>
      </c>
      <c r="C16" s="39">
        <v>1.4500000000000001E-2</v>
      </c>
      <c r="D16" s="296">
        <v>1.5100000000000001E-2</v>
      </c>
      <c r="E16" s="49">
        <f>IFERROR(AVERAGE(C16:D16)," ")</f>
        <v>1.4800000000000001E-2</v>
      </c>
      <c r="F16" s="49">
        <f t="shared" si="1"/>
        <v>2.9999999999999992E-4</v>
      </c>
      <c r="G16" s="296">
        <v>3.0099999999999998E-2</v>
      </c>
      <c r="H16" s="296">
        <v>2.69E-2</v>
      </c>
      <c r="I16" s="49">
        <f t="shared" si="17"/>
        <v>2.8499999999999998E-2</v>
      </c>
      <c r="J16" s="546">
        <f t="shared" si="2"/>
        <v>1.599999999999999E-3</v>
      </c>
      <c r="K16" s="296">
        <v>5.7700000000000001E-2</v>
      </c>
      <c r="L16" s="296">
        <v>5.4300000000000001E-2</v>
      </c>
      <c r="M16" s="49">
        <f t="shared" si="18"/>
        <v>5.6000000000000001E-2</v>
      </c>
      <c r="N16" s="49">
        <f t="shared" si="3"/>
        <v>1.7000000000000001E-3</v>
      </c>
      <c r="O16" s="296">
        <v>8.7900000000000006E-2</v>
      </c>
      <c r="P16" s="296">
        <v>8.3099999999999993E-2</v>
      </c>
      <c r="Q16" s="49">
        <f t="shared" si="19"/>
        <v>8.5499999999999993E-2</v>
      </c>
      <c r="R16" s="49">
        <f t="shared" si="4"/>
        <v>2.4000000000000063E-3</v>
      </c>
      <c r="S16" s="39">
        <v>0.15440000000000001</v>
      </c>
      <c r="T16" s="296">
        <v>0.14760000000000001</v>
      </c>
      <c r="U16" s="49">
        <f t="shared" si="20"/>
        <v>0.15100000000000002</v>
      </c>
      <c r="V16" s="49">
        <f t="shared" si="5"/>
        <v>3.4000000000000002E-3</v>
      </c>
      <c r="W16" s="296">
        <v>1.8673</v>
      </c>
      <c r="X16" s="296">
        <v>1.8781000000000001</v>
      </c>
      <c r="Y16" s="49">
        <f t="shared" si="21"/>
        <v>1.8727</v>
      </c>
      <c r="Z16" s="546">
        <f t="shared" si="6"/>
        <v>5.4000000000000714E-3</v>
      </c>
      <c r="AA16" s="296">
        <v>2.9499999999999998E-2</v>
      </c>
      <c r="AB16" s="296">
        <v>4.2700000000000002E-2</v>
      </c>
      <c r="AC16" s="49">
        <f t="shared" si="22"/>
        <v>3.61E-2</v>
      </c>
      <c r="AD16" s="49">
        <f t="shared" si="7"/>
        <v>6.6000000000000164E-3</v>
      </c>
      <c r="AE16" s="296">
        <v>0.41370000000000001</v>
      </c>
      <c r="AF16" s="296">
        <v>0.46479999999999999</v>
      </c>
      <c r="AG16" s="49">
        <f t="shared" si="23"/>
        <v>0.43925000000000003</v>
      </c>
      <c r="AH16" s="49">
        <f t="shared" si="8"/>
        <v>2.5549999999999989E-2</v>
      </c>
      <c r="AI16" s="39">
        <v>1.9699999999999999E-2</v>
      </c>
      <c r="AJ16" s="296">
        <v>2.9600000000000001E-2</v>
      </c>
      <c r="AK16" s="49">
        <f t="shared" si="24"/>
        <v>2.4649999999999998E-2</v>
      </c>
      <c r="AL16" s="49">
        <f t="shared" si="9"/>
        <v>4.9500000000000013E-3</v>
      </c>
      <c r="AM16" s="296">
        <v>0.32969999999999999</v>
      </c>
      <c r="AN16" s="296">
        <v>0.31419999999999998</v>
      </c>
      <c r="AO16" s="49">
        <f t="shared" si="25"/>
        <v>0.32194999999999996</v>
      </c>
      <c r="AP16" s="546">
        <f t="shared" si="10"/>
        <v>7.7500000000000069E-3</v>
      </c>
      <c r="AQ16" s="296">
        <v>5.1799999999999999E-2</v>
      </c>
      <c r="AR16" s="296">
        <v>6.1699999999999998E-2</v>
      </c>
      <c r="AS16" s="49">
        <f t="shared" si="26"/>
        <v>5.6749999999999995E-2</v>
      </c>
      <c r="AT16" s="49">
        <f t="shared" si="11"/>
        <v>4.9499999999999995E-3</v>
      </c>
      <c r="AU16" s="296">
        <v>0.23469999999999999</v>
      </c>
      <c r="AV16" s="296">
        <v>0.23780000000000001</v>
      </c>
      <c r="AW16" s="49">
        <f t="shared" si="27"/>
        <v>0.23625000000000002</v>
      </c>
      <c r="AX16" s="49">
        <f t="shared" si="12"/>
        <v>1.5500000000000097E-3</v>
      </c>
      <c r="AY16" s="39">
        <v>9.7199999999999995E-2</v>
      </c>
      <c r="AZ16" s="296">
        <v>0.1123</v>
      </c>
      <c r="BA16" s="49">
        <f t="shared" si="28"/>
        <v>0.10475</v>
      </c>
      <c r="BB16" s="49">
        <f t="shared" si="13"/>
        <v>7.5500000000000012E-3</v>
      </c>
      <c r="BC16" s="296">
        <v>0.19850000000000001</v>
      </c>
      <c r="BD16" s="296">
        <v>0.2009</v>
      </c>
      <c r="BE16" s="49">
        <f t="shared" si="29"/>
        <v>0.19969999999999999</v>
      </c>
      <c r="BF16" s="546">
        <f t="shared" si="14"/>
        <v>1.1999999999999927E-3</v>
      </c>
      <c r="BG16" s="296">
        <v>2.2700000000000001E-2</v>
      </c>
      <c r="BH16" s="296">
        <v>2.3300000000000001E-2</v>
      </c>
      <c r="BI16" s="49">
        <f t="shared" si="30"/>
        <v>2.3E-2</v>
      </c>
      <c r="BJ16" s="49">
        <f t="shared" si="15"/>
        <v>2.9999999999999992E-4</v>
      </c>
      <c r="BK16" s="296">
        <v>9.6100000000000005E-2</v>
      </c>
      <c r="BL16" s="296">
        <v>0.1008</v>
      </c>
      <c r="BM16" s="49">
        <f t="shared" si="31"/>
        <v>9.845000000000001E-2</v>
      </c>
      <c r="BN16" s="49">
        <f t="shared" si="16"/>
        <v>2.3499999999999979E-3</v>
      </c>
      <c r="BO16" s="39" t="s">
        <v>12</v>
      </c>
      <c r="BP16" s="41" t="s">
        <v>12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563">
        <v>0.14990000000000001</v>
      </c>
      <c r="BV16" s="563">
        <v>0.2485</v>
      </c>
      <c r="BW16" s="563">
        <v>0.43730000000000002</v>
      </c>
      <c r="BX16" s="563">
        <v>9.0183999999999997</v>
      </c>
    </row>
    <row r="17" spans="1:76" ht="15.75" customHeight="1" x14ac:dyDescent="0.2">
      <c r="A17" s="296" t="s">
        <v>121</v>
      </c>
      <c r="B17" s="29">
        <v>0.1081</v>
      </c>
      <c r="C17" s="39">
        <v>0.75260000000000005</v>
      </c>
      <c r="D17" s="296">
        <v>0.6512</v>
      </c>
      <c r="E17" s="49">
        <f t="shared" si="0"/>
        <v>0.70189999999999997</v>
      </c>
      <c r="F17" s="49">
        <f t="shared" si="1"/>
        <v>5.0700000000000023E-2</v>
      </c>
      <c r="G17" s="296">
        <v>0.70330000000000004</v>
      </c>
      <c r="H17" s="296">
        <v>0.72019999999999995</v>
      </c>
      <c r="I17" s="49">
        <f t="shared" si="17"/>
        <v>0.71174999999999999</v>
      </c>
      <c r="J17" s="546">
        <f t="shared" si="2"/>
        <v>8.4499999999999575E-3</v>
      </c>
      <c r="K17" s="296">
        <v>1.0247999999999999</v>
      </c>
      <c r="L17" s="296">
        <v>1.0589</v>
      </c>
      <c r="M17" s="49">
        <f t="shared" si="18"/>
        <v>1.0418499999999999</v>
      </c>
      <c r="N17" s="49">
        <f t="shared" si="3"/>
        <v>1.705000000000001E-2</v>
      </c>
      <c r="O17" s="296">
        <v>0.88749999999999996</v>
      </c>
      <c r="P17" s="296">
        <v>1.0297000000000001</v>
      </c>
      <c r="Q17" s="49">
        <f t="shared" si="19"/>
        <v>0.95860000000000001</v>
      </c>
      <c r="R17" s="49">
        <f t="shared" si="4"/>
        <v>7.1100000000000052E-2</v>
      </c>
      <c r="S17" s="39">
        <v>1.2943</v>
      </c>
      <c r="T17" s="296">
        <v>1.2264999999999999</v>
      </c>
      <c r="U17" s="49">
        <f t="shared" si="20"/>
        <v>1.2604</v>
      </c>
      <c r="V17" s="49">
        <f t="shared" si="5"/>
        <v>3.3900000000000041E-2</v>
      </c>
      <c r="W17" s="296">
        <v>1.2764</v>
      </c>
      <c r="X17" s="296">
        <v>1.2657</v>
      </c>
      <c r="Y17" s="49">
        <f t="shared" si="21"/>
        <v>1.27105</v>
      </c>
      <c r="Z17" s="546">
        <f t="shared" si="6"/>
        <v>5.3499999999999659E-3</v>
      </c>
      <c r="AA17" s="296">
        <v>2.0232999999999999</v>
      </c>
      <c r="AB17" s="296">
        <v>2.0718999999999999</v>
      </c>
      <c r="AC17" s="49">
        <f t="shared" si="22"/>
        <v>2.0476000000000001</v>
      </c>
      <c r="AD17" s="49">
        <f t="shared" si="7"/>
        <v>2.4299999999999988E-2</v>
      </c>
      <c r="AE17" s="296">
        <v>2.1017999999999999</v>
      </c>
      <c r="AF17" s="296">
        <v>2.8243</v>
      </c>
      <c r="AG17" s="49">
        <f t="shared" si="23"/>
        <v>2.46305</v>
      </c>
      <c r="AH17" s="49">
        <f t="shared" si="8"/>
        <v>0.36125000000000018</v>
      </c>
      <c r="AI17" s="39">
        <v>8.0015000000000001</v>
      </c>
      <c r="AJ17" s="296">
        <v>7.9795999999999996</v>
      </c>
      <c r="AK17" s="49">
        <f t="shared" si="24"/>
        <v>7.9905499999999998</v>
      </c>
      <c r="AL17" s="49">
        <f t="shared" si="9"/>
        <v>1.0950000000000237E-2</v>
      </c>
      <c r="AM17" s="296">
        <v>7.9188999999999998</v>
      </c>
      <c r="AN17" s="296">
        <v>8.3427000000000007</v>
      </c>
      <c r="AO17" s="49">
        <f t="shared" si="25"/>
        <v>8.1308000000000007</v>
      </c>
      <c r="AP17" s="546">
        <f t="shared" si="10"/>
        <v>0.21190000000000042</v>
      </c>
      <c r="AQ17" s="296">
        <v>2.9801000000000002</v>
      </c>
      <c r="AR17" s="296">
        <v>3.2355</v>
      </c>
      <c r="AS17" s="49">
        <f t="shared" si="26"/>
        <v>3.1078000000000001</v>
      </c>
      <c r="AT17" s="49">
        <f t="shared" si="11"/>
        <v>0.12769999999999992</v>
      </c>
      <c r="AU17" s="296">
        <v>3.3563000000000001</v>
      </c>
      <c r="AV17" s="296">
        <v>3.1463000000000001</v>
      </c>
      <c r="AW17" s="49">
        <f t="shared" si="27"/>
        <v>3.2513000000000001</v>
      </c>
      <c r="AX17" s="49">
        <f t="shared" si="12"/>
        <v>0.10499999999999998</v>
      </c>
      <c r="AY17" s="39">
        <v>3.6084000000000001</v>
      </c>
      <c r="AZ17" s="296">
        <v>3.7682000000000002</v>
      </c>
      <c r="BA17" s="49">
        <f t="shared" si="28"/>
        <v>3.6882999999999999</v>
      </c>
      <c r="BB17" s="49">
        <f t="shared" si="13"/>
        <v>7.9900000000000082E-2</v>
      </c>
      <c r="BC17" s="296">
        <v>3.8868999999999998</v>
      </c>
      <c r="BD17" s="296">
        <v>3.7044999999999999</v>
      </c>
      <c r="BE17" s="49">
        <f t="shared" si="29"/>
        <v>3.7957000000000001</v>
      </c>
      <c r="BF17" s="546">
        <f t="shared" si="14"/>
        <v>9.1199999999999962E-2</v>
      </c>
      <c r="BG17" s="296">
        <v>5.5477999999999996</v>
      </c>
      <c r="BH17" s="296">
        <v>5.4946000000000002</v>
      </c>
      <c r="BI17" s="49">
        <f t="shared" si="30"/>
        <v>5.5212000000000003</v>
      </c>
      <c r="BJ17" s="49">
        <f t="shared" si="15"/>
        <v>2.6599999999999735E-2</v>
      </c>
      <c r="BK17" s="296">
        <v>6.0674000000000001</v>
      </c>
      <c r="BL17" s="296">
        <v>6.0735000000000001</v>
      </c>
      <c r="BM17" s="49">
        <f t="shared" si="31"/>
        <v>6.0704500000000001</v>
      </c>
      <c r="BN17" s="49">
        <f t="shared" si="16"/>
        <v>3.0499999999999972E-3</v>
      </c>
      <c r="BO17" s="39" t="s">
        <v>12</v>
      </c>
      <c r="BP17" s="41" t="s">
        <v>12</v>
      </c>
      <c r="BQ17" s="39" t="s">
        <v>12</v>
      </c>
      <c r="BR17" s="41" t="s">
        <v>12</v>
      </c>
      <c r="BS17" s="39" t="s">
        <v>12</v>
      </c>
      <c r="BT17" s="41" t="s">
        <v>12</v>
      </c>
      <c r="BU17" s="563">
        <v>1.9562999999999999</v>
      </c>
      <c r="BV17" s="563">
        <v>3.3723999999999998</v>
      </c>
      <c r="BW17" s="563">
        <v>6.7102000000000004</v>
      </c>
      <c r="BX17" s="563">
        <v>9.4776000000000007</v>
      </c>
    </row>
    <row r="18" spans="1:76" ht="15.75" customHeight="1" x14ac:dyDescent="0.2">
      <c r="A18" s="296" t="s">
        <v>122</v>
      </c>
      <c r="B18" s="29">
        <v>4.8999999999999998E-3</v>
      </c>
      <c r="C18" s="39">
        <v>6.4999999999999997E-3</v>
      </c>
      <c r="D18" s="296" t="s">
        <v>12</v>
      </c>
      <c r="E18" s="49">
        <f t="shared" si="0"/>
        <v>6.4999999999999997E-3</v>
      </c>
      <c r="F18" s="49">
        <f t="shared" si="1"/>
        <v>0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>
        <v>5.1000000000000004E-3</v>
      </c>
      <c r="Q18" s="49">
        <f t="shared" si="19"/>
        <v>5.1000000000000004E-3</v>
      </c>
      <c r="R18" s="49">
        <f t="shared" si="4"/>
        <v>0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>
        <v>5.5999999999999999E-3</v>
      </c>
      <c r="X18" s="296">
        <v>8.0000000000000002E-3</v>
      </c>
      <c r="Y18" s="49">
        <f t="shared" si="21"/>
        <v>6.8000000000000005E-3</v>
      </c>
      <c r="Z18" s="546">
        <f t="shared" si="6"/>
        <v>1.2000000000000001E-3</v>
      </c>
      <c r="AA18" s="296">
        <v>1.4500000000000001E-2</v>
      </c>
      <c r="AB18" s="296">
        <v>8.2000000000000007E-3</v>
      </c>
      <c r="AC18" s="49">
        <f t="shared" si="22"/>
        <v>1.1350000000000001E-2</v>
      </c>
      <c r="AD18" s="49">
        <f t="shared" si="7"/>
        <v>3.15E-3</v>
      </c>
      <c r="AE18" s="296" t="s">
        <v>12</v>
      </c>
      <c r="AF18" s="296">
        <v>8.5000000000000006E-3</v>
      </c>
      <c r="AG18" s="49">
        <f t="shared" si="23"/>
        <v>8.5000000000000006E-3</v>
      </c>
      <c r="AH18" s="49">
        <f t="shared" si="8"/>
        <v>0</v>
      </c>
      <c r="AI18" s="39">
        <v>3.4599999999999999E-2</v>
      </c>
      <c r="AJ18" s="296">
        <v>4.7699999999999999E-2</v>
      </c>
      <c r="AK18" s="49">
        <f t="shared" si="24"/>
        <v>4.1149999999999999E-2</v>
      </c>
      <c r="AL18" s="49">
        <f t="shared" si="9"/>
        <v>6.5500000000000167E-3</v>
      </c>
      <c r="AM18" s="296">
        <v>3.7600000000000001E-2</v>
      </c>
      <c r="AN18" s="296">
        <v>3.0599999999999999E-2</v>
      </c>
      <c r="AO18" s="49">
        <f t="shared" si="25"/>
        <v>3.4099999999999998E-2</v>
      </c>
      <c r="AP18" s="546">
        <f t="shared" si="10"/>
        <v>3.5000000000000014E-3</v>
      </c>
      <c r="AQ18" s="296">
        <v>1.3100000000000001E-2</v>
      </c>
      <c r="AR18" s="296" t="s">
        <v>12</v>
      </c>
      <c r="AS18" s="49">
        <f t="shared" si="26"/>
        <v>1.3100000000000001E-2</v>
      </c>
      <c r="AT18" s="49">
        <f t="shared" si="11"/>
        <v>0</v>
      </c>
      <c r="AU18" s="296">
        <v>8.3999999999999995E-3</v>
      </c>
      <c r="AV18" s="296">
        <v>1.1900000000000001E-2</v>
      </c>
      <c r="AW18" s="49">
        <f t="shared" si="27"/>
        <v>1.0149999999999999E-2</v>
      </c>
      <c r="AX18" s="49">
        <f t="shared" si="12"/>
        <v>1.7500000000000007E-3</v>
      </c>
      <c r="AY18" s="39">
        <v>1.34E-2</v>
      </c>
      <c r="AZ18" s="296" t="s">
        <v>12</v>
      </c>
      <c r="BA18" s="49">
        <f t="shared" si="28"/>
        <v>1.34E-2</v>
      </c>
      <c r="BB18" s="49">
        <f t="shared" si="13"/>
        <v>0</v>
      </c>
      <c r="BC18" s="296">
        <v>5.1000000000000004E-3</v>
      </c>
      <c r="BD18" s="296">
        <v>8.3000000000000001E-3</v>
      </c>
      <c r="BE18" s="49">
        <f t="shared" si="29"/>
        <v>6.7000000000000002E-3</v>
      </c>
      <c r="BF18" s="546">
        <f t="shared" si="14"/>
        <v>1.5999999999999999E-3</v>
      </c>
      <c r="BG18" s="296">
        <v>8.2000000000000007E-3</v>
      </c>
      <c r="BH18" s="296">
        <v>6.6E-3</v>
      </c>
      <c r="BI18" s="49">
        <f t="shared" si="30"/>
        <v>7.4000000000000003E-3</v>
      </c>
      <c r="BJ18" s="49">
        <f t="shared" si="15"/>
        <v>8.0000000000000036E-4</v>
      </c>
      <c r="BK18" s="296">
        <v>7.4000000000000003E-3</v>
      </c>
      <c r="BL18" s="296">
        <v>1.66E-2</v>
      </c>
      <c r="BM18" s="49">
        <f t="shared" si="31"/>
        <v>1.2E-2</v>
      </c>
      <c r="BN18" s="49">
        <f t="shared" si="16"/>
        <v>4.5999999999999991E-3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563">
        <v>1.04E-2</v>
      </c>
      <c r="BV18" s="563" t="s">
        <v>12</v>
      </c>
      <c r="BW18" s="563">
        <v>1.7100000000000001E-2</v>
      </c>
      <c r="BX18" s="563">
        <v>9.9099999999999994E-2</v>
      </c>
    </row>
    <row r="19" spans="1:76" ht="15.75" customHeight="1" x14ac:dyDescent="0.2">
      <c r="A19" s="296" t="s">
        <v>123</v>
      </c>
      <c r="B19" s="29">
        <v>4.4000000000000003E-3</v>
      </c>
      <c r="C19" s="39">
        <v>2.7492999999999999</v>
      </c>
      <c r="D19" s="296">
        <v>2.7906</v>
      </c>
      <c r="E19" s="49">
        <f t="shared" si="0"/>
        <v>2.7699499999999997</v>
      </c>
      <c r="F19" s="49">
        <f t="shared" si="1"/>
        <v>2.0650000000000057E-2</v>
      </c>
      <c r="G19" s="296">
        <v>2.7534999999999998</v>
      </c>
      <c r="H19" s="296">
        <v>2.7441</v>
      </c>
      <c r="I19" s="49">
        <f t="shared" si="17"/>
        <v>2.7488000000000001</v>
      </c>
      <c r="J19" s="546">
        <f t="shared" si="2"/>
        <v>4.6999999999999265E-3</v>
      </c>
      <c r="K19" s="296">
        <v>3.7437</v>
      </c>
      <c r="L19" s="296">
        <v>3.7302</v>
      </c>
      <c r="M19" s="49">
        <f t="shared" si="18"/>
        <v>3.7369500000000002</v>
      </c>
      <c r="N19" s="49">
        <f t="shared" si="3"/>
        <v>6.7500000000000338E-3</v>
      </c>
      <c r="O19" s="296">
        <v>3.7302</v>
      </c>
      <c r="P19" s="296">
        <v>3.7608000000000001</v>
      </c>
      <c r="Q19" s="49">
        <f t="shared" si="19"/>
        <v>3.7454999999999998</v>
      </c>
      <c r="R19" s="49">
        <f t="shared" si="4"/>
        <v>1.5300000000000091E-2</v>
      </c>
      <c r="S19" s="39">
        <v>4.6191000000000004</v>
      </c>
      <c r="T19" s="296">
        <v>4.7535999999999996</v>
      </c>
      <c r="U19" s="49">
        <f t="shared" si="20"/>
        <v>4.68635</v>
      </c>
      <c r="V19" s="49">
        <f t="shared" si="5"/>
        <v>6.7249999999999588E-2</v>
      </c>
      <c r="W19" s="296">
        <v>4.7145000000000001</v>
      </c>
      <c r="X19" s="296">
        <v>4.6866000000000003</v>
      </c>
      <c r="Y19" s="49">
        <f t="shared" si="21"/>
        <v>4.7005499999999998</v>
      </c>
      <c r="Z19" s="546">
        <f t="shared" si="6"/>
        <v>1.3949999999999907E-2</v>
      </c>
      <c r="AA19" s="296">
        <v>7.5608000000000004</v>
      </c>
      <c r="AB19" s="296">
        <v>7.8102</v>
      </c>
      <c r="AC19" s="49">
        <f t="shared" si="22"/>
        <v>7.6855000000000002</v>
      </c>
      <c r="AD19" s="49">
        <f t="shared" si="7"/>
        <v>0.12469999999999981</v>
      </c>
      <c r="AE19" s="296">
        <v>7.6021000000000001</v>
      </c>
      <c r="AF19" s="296">
        <v>7.6009000000000002</v>
      </c>
      <c r="AG19" s="49">
        <f t="shared" si="23"/>
        <v>7.6014999999999997</v>
      </c>
      <c r="AH19" s="49">
        <f t="shared" si="8"/>
        <v>5.9999999999993392E-4</v>
      </c>
      <c r="AI19" s="39">
        <v>72.912499999999994</v>
      </c>
      <c r="AJ19" s="296">
        <v>73.517099999999999</v>
      </c>
      <c r="AK19" s="49">
        <f t="shared" si="24"/>
        <v>73.214799999999997</v>
      </c>
      <c r="AL19" s="49">
        <f t="shared" si="9"/>
        <v>0.30230000000000246</v>
      </c>
      <c r="AM19" s="296">
        <v>69.848100000000002</v>
      </c>
      <c r="AN19" s="296">
        <v>73.442999999999998</v>
      </c>
      <c r="AO19" s="49">
        <f t="shared" si="25"/>
        <v>71.64555</v>
      </c>
      <c r="AP19" s="546">
        <f t="shared" si="10"/>
        <v>1.7974499999999978</v>
      </c>
      <c r="AQ19" s="296">
        <v>19.434999999999999</v>
      </c>
      <c r="AR19" s="296">
        <v>19.590800000000002</v>
      </c>
      <c r="AS19" s="49">
        <f t="shared" si="26"/>
        <v>19.512900000000002</v>
      </c>
      <c r="AT19" s="49">
        <f t="shared" si="11"/>
        <v>7.7900000000001413E-2</v>
      </c>
      <c r="AU19" s="296">
        <v>19.6296</v>
      </c>
      <c r="AV19" s="296">
        <v>19.4846</v>
      </c>
      <c r="AW19" s="49">
        <f t="shared" si="27"/>
        <v>19.557099999999998</v>
      </c>
      <c r="AX19" s="49">
        <f t="shared" si="12"/>
        <v>7.2499999999999787E-2</v>
      </c>
      <c r="AY19" s="39">
        <v>21.6892</v>
      </c>
      <c r="AZ19" s="296">
        <v>22.136299999999999</v>
      </c>
      <c r="BA19" s="49">
        <f t="shared" si="28"/>
        <v>21.912749999999999</v>
      </c>
      <c r="BB19" s="49">
        <f t="shared" si="13"/>
        <v>0.22354999999999947</v>
      </c>
      <c r="BC19" s="296">
        <v>21.656400000000001</v>
      </c>
      <c r="BD19" s="296">
        <v>21.545500000000001</v>
      </c>
      <c r="BE19" s="49">
        <f t="shared" si="29"/>
        <v>21.600950000000001</v>
      </c>
      <c r="BF19" s="546">
        <f t="shared" si="14"/>
        <v>5.5450000000000443E-2</v>
      </c>
      <c r="BG19" s="296">
        <v>23.3017</v>
      </c>
      <c r="BH19" s="296">
        <v>23.309000000000001</v>
      </c>
      <c r="BI19" s="49">
        <f t="shared" si="30"/>
        <v>23.305350000000001</v>
      </c>
      <c r="BJ19" s="49">
        <f t="shared" si="15"/>
        <v>3.6500000000003752E-3</v>
      </c>
      <c r="BK19" s="296">
        <v>24.490400000000001</v>
      </c>
      <c r="BL19" s="296">
        <v>23.843399999999999</v>
      </c>
      <c r="BM19" s="49">
        <f t="shared" si="31"/>
        <v>24.166899999999998</v>
      </c>
      <c r="BN19" s="49">
        <f t="shared" si="16"/>
        <v>0.32350000000000101</v>
      </c>
      <c r="BO19" s="39">
        <v>6.1000000000000004E-3</v>
      </c>
      <c r="BP19" s="41">
        <v>5.7000000000000002E-3</v>
      </c>
      <c r="BQ19" s="39">
        <v>5.4000000000000003E-3</v>
      </c>
      <c r="BR19" s="41">
        <v>7.9000000000000008E-3</v>
      </c>
      <c r="BS19" s="39">
        <v>7.7000000000000002E-3</v>
      </c>
      <c r="BT19" s="41">
        <v>6.1000000000000004E-3</v>
      </c>
      <c r="BU19" s="563">
        <v>7.3128000000000002</v>
      </c>
      <c r="BV19" s="563">
        <v>21.289200000000001</v>
      </c>
      <c r="BW19" s="563">
        <v>25.001000000000001</v>
      </c>
      <c r="BX19" s="563">
        <v>107.36490000000001</v>
      </c>
    </row>
    <row r="20" spans="1:76" ht="15.75" customHeight="1" x14ac:dyDescent="0.2">
      <c r="A20" s="296" t="s">
        <v>124</v>
      </c>
      <c r="B20" s="29">
        <v>2.0299999999999999E-2</v>
      </c>
      <c r="C20" s="39">
        <v>2.6762000000000001</v>
      </c>
      <c r="D20" s="296">
        <v>2.7745000000000002</v>
      </c>
      <c r="E20" s="49">
        <f t="shared" si="0"/>
        <v>2.7253500000000002</v>
      </c>
      <c r="F20" s="49">
        <f t="shared" si="1"/>
        <v>4.9150000000000027E-2</v>
      </c>
      <c r="G20" s="296">
        <v>2.7921999999999998</v>
      </c>
      <c r="H20" s="296">
        <v>2.7572999999999999</v>
      </c>
      <c r="I20" s="49">
        <f t="shared" si="17"/>
        <v>2.77475</v>
      </c>
      <c r="J20" s="546">
        <f t="shared" si="2"/>
        <v>1.7449999999999966E-2</v>
      </c>
      <c r="K20" s="296">
        <v>3.6886999999999999</v>
      </c>
      <c r="L20" s="296">
        <v>3.8347000000000002</v>
      </c>
      <c r="M20" s="49">
        <f t="shared" si="18"/>
        <v>3.7617000000000003</v>
      </c>
      <c r="N20" s="49">
        <f t="shared" si="3"/>
        <v>7.3000000000000176E-2</v>
      </c>
      <c r="O20" s="296">
        <v>3.7795000000000001</v>
      </c>
      <c r="P20" s="296">
        <v>3.9136000000000002</v>
      </c>
      <c r="Q20" s="49">
        <f t="shared" si="19"/>
        <v>3.8465500000000001</v>
      </c>
      <c r="R20" s="49">
        <f t="shared" si="4"/>
        <v>6.7050000000000054E-2</v>
      </c>
      <c r="S20" s="39">
        <v>4.9458000000000002</v>
      </c>
      <c r="T20" s="296">
        <v>5.1801000000000004</v>
      </c>
      <c r="U20" s="49">
        <f t="shared" si="20"/>
        <v>5.0629500000000007</v>
      </c>
      <c r="V20" s="49">
        <f t="shared" si="5"/>
        <v>0.11715000000000009</v>
      </c>
      <c r="W20" s="296">
        <v>4.7240000000000002</v>
      </c>
      <c r="X20" s="296">
        <v>4.7313999999999998</v>
      </c>
      <c r="Y20" s="49">
        <f t="shared" si="21"/>
        <v>4.7277000000000005</v>
      </c>
      <c r="Z20" s="546">
        <f t="shared" si="6"/>
        <v>3.6999999999998145E-3</v>
      </c>
      <c r="AA20" s="296">
        <v>7.7736000000000001</v>
      </c>
      <c r="AB20" s="296">
        <v>8.2971000000000004</v>
      </c>
      <c r="AC20" s="49">
        <f t="shared" si="22"/>
        <v>8.0353500000000011</v>
      </c>
      <c r="AD20" s="49">
        <f t="shared" si="7"/>
        <v>0.26175000000000015</v>
      </c>
      <c r="AE20" s="296">
        <v>8.0254999999999992</v>
      </c>
      <c r="AF20" s="296">
        <v>7.8319000000000001</v>
      </c>
      <c r="AG20" s="49">
        <f t="shared" si="23"/>
        <v>7.9286999999999992</v>
      </c>
      <c r="AH20" s="49">
        <f t="shared" si="8"/>
        <v>9.6799999999999553E-2</v>
      </c>
      <c r="AI20" s="39">
        <v>69.618600000000001</v>
      </c>
      <c r="AJ20" s="296">
        <v>68.706800000000001</v>
      </c>
      <c r="AK20" s="49">
        <f t="shared" si="24"/>
        <v>69.162700000000001</v>
      </c>
      <c r="AL20" s="49">
        <f t="shared" si="9"/>
        <v>0.45589999999999975</v>
      </c>
      <c r="AM20" s="296">
        <v>69.083200000000005</v>
      </c>
      <c r="AN20" s="296">
        <v>71.474800000000002</v>
      </c>
      <c r="AO20" s="49">
        <f t="shared" si="25"/>
        <v>70.278999999999996</v>
      </c>
      <c r="AP20" s="546">
        <f t="shared" si="10"/>
        <v>1.1957999999999984</v>
      </c>
      <c r="AQ20" s="296">
        <v>20.7165</v>
      </c>
      <c r="AR20" s="296">
        <v>20.418800000000001</v>
      </c>
      <c r="AS20" s="49">
        <f t="shared" si="26"/>
        <v>20.56765</v>
      </c>
      <c r="AT20" s="49">
        <f t="shared" si="11"/>
        <v>0.14884999999999948</v>
      </c>
      <c r="AU20" s="296">
        <v>21.105699999999999</v>
      </c>
      <c r="AV20" s="296">
        <v>20.104600000000001</v>
      </c>
      <c r="AW20" s="49">
        <f t="shared" si="27"/>
        <v>20.605150000000002</v>
      </c>
      <c r="AX20" s="49">
        <f t="shared" si="12"/>
        <v>0.50054999999999872</v>
      </c>
      <c r="AY20" s="39">
        <v>22.581600000000002</v>
      </c>
      <c r="AZ20" s="296">
        <v>23.040900000000001</v>
      </c>
      <c r="BA20" s="49">
        <f t="shared" si="28"/>
        <v>22.811250000000001</v>
      </c>
      <c r="BB20" s="49">
        <f t="shared" si="13"/>
        <v>0.22964999999999947</v>
      </c>
      <c r="BC20" s="296">
        <v>23.747900000000001</v>
      </c>
      <c r="BD20" s="296">
        <v>22.7743</v>
      </c>
      <c r="BE20" s="49">
        <f t="shared" si="29"/>
        <v>23.261099999999999</v>
      </c>
      <c r="BF20" s="546">
        <f t="shared" si="14"/>
        <v>0.48680000000000057</v>
      </c>
      <c r="BG20" s="296">
        <v>24.568000000000001</v>
      </c>
      <c r="BH20" s="296">
        <v>24.831600000000002</v>
      </c>
      <c r="BI20" s="49">
        <f t="shared" si="30"/>
        <v>24.699800000000003</v>
      </c>
      <c r="BJ20" s="49">
        <f t="shared" si="15"/>
        <v>0.13180000000000014</v>
      </c>
      <c r="BK20" s="296">
        <v>26.460899999999999</v>
      </c>
      <c r="BL20" s="296">
        <v>26.566199999999998</v>
      </c>
      <c r="BM20" s="49">
        <f t="shared" si="31"/>
        <v>26.513549999999999</v>
      </c>
      <c r="BN20" s="49">
        <f t="shared" si="16"/>
        <v>5.2649999999999864E-2</v>
      </c>
      <c r="BO20" s="39" t="s">
        <v>12</v>
      </c>
      <c r="BP20" s="41" t="s">
        <v>12</v>
      </c>
      <c r="BQ20" s="39" t="s">
        <v>12</v>
      </c>
      <c r="BR20" s="41" t="s">
        <v>12</v>
      </c>
      <c r="BS20" s="39" t="s">
        <v>12</v>
      </c>
      <c r="BT20" s="41" t="s">
        <v>12</v>
      </c>
      <c r="BU20" s="563">
        <v>8.0178999999999991</v>
      </c>
      <c r="BV20" s="563">
        <v>22.913</v>
      </c>
      <c r="BW20" s="563">
        <v>26.928599999999999</v>
      </c>
      <c r="BX20" s="563">
        <v>111.67829999999999</v>
      </c>
    </row>
    <row r="21" spans="1:76" ht="15.75" customHeight="1" x14ac:dyDescent="0.2">
      <c r="A21" s="296" t="s">
        <v>125</v>
      </c>
      <c r="B21" s="29">
        <v>2.0000000000000001E-4</v>
      </c>
      <c r="C21" s="39">
        <v>2E-3</v>
      </c>
      <c r="D21" s="296">
        <v>2.0999999999999999E-3</v>
      </c>
      <c r="E21" s="49">
        <f t="shared" si="0"/>
        <v>2.0499999999999997E-3</v>
      </c>
      <c r="F21" s="49">
        <f t="shared" si="1"/>
        <v>4.9999999999999921E-5</v>
      </c>
      <c r="G21" s="296">
        <v>2.7000000000000001E-3</v>
      </c>
      <c r="H21" s="296">
        <v>2.3999999999999998E-3</v>
      </c>
      <c r="I21" s="49">
        <f t="shared" si="17"/>
        <v>2.5500000000000002E-3</v>
      </c>
      <c r="J21" s="546">
        <f t="shared" si="2"/>
        <v>1.5000000000000018E-4</v>
      </c>
      <c r="K21" s="296">
        <v>0.12889999999999999</v>
      </c>
      <c r="L21" s="296">
        <v>0.12559999999999999</v>
      </c>
      <c r="M21" s="49">
        <f t="shared" si="18"/>
        <v>0.12724999999999997</v>
      </c>
      <c r="N21" s="49">
        <f t="shared" si="3"/>
        <v>1.6499999999999987E-3</v>
      </c>
      <c r="O21" s="296">
        <v>0.13239999999999999</v>
      </c>
      <c r="P21" s="296">
        <v>0.12720000000000001</v>
      </c>
      <c r="Q21" s="49">
        <f t="shared" si="19"/>
        <v>0.1298</v>
      </c>
      <c r="R21" s="49">
        <f t="shared" si="4"/>
        <v>2.5999999999999912E-3</v>
      </c>
      <c r="S21" s="39">
        <v>0.185</v>
      </c>
      <c r="T21" s="296">
        <v>0.17480000000000001</v>
      </c>
      <c r="U21" s="49">
        <f t="shared" si="20"/>
        <v>0.1799</v>
      </c>
      <c r="V21" s="49">
        <f t="shared" si="5"/>
        <v>5.0999999999999934E-3</v>
      </c>
      <c r="W21" s="296">
        <v>0.24840000000000001</v>
      </c>
      <c r="X21" s="296">
        <v>0.246</v>
      </c>
      <c r="Y21" s="49">
        <f t="shared" si="21"/>
        <v>0.2472</v>
      </c>
      <c r="Z21" s="546">
        <f t="shared" si="6"/>
        <v>1.2000000000000066E-3</v>
      </c>
      <c r="AA21" s="296">
        <v>0.86970000000000003</v>
      </c>
      <c r="AB21" s="296">
        <v>0.89770000000000005</v>
      </c>
      <c r="AC21" s="49">
        <f t="shared" si="22"/>
        <v>0.88370000000000004</v>
      </c>
      <c r="AD21" s="49">
        <f t="shared" si="7"/>
        <v>1.4000000000000012E-2</v>
      </c>
      <c r="AE21" s="296">
        <v>0.87760000000000005</v>
      </c>
      <c r="AF21" s="296">
        <v>0.88390000000000002</v>
      </c>
      <c r="AG21" s="49">
        <f t="shared" si="23"/>
        <v>0.88075000000000003</v>
      </c>
      <c r="AH21" s="49">
        <f t="shared" si="8"/>
        <v>3.1499999999999861E-3</v>
      </c>
      <c r="AI21" s="39">
        <v>0.66349999999999998</v>
      </c>
      <c r="AJ21" s="296">
        <v>0.65810000000000002</v>
      </c>
      <c r="AK21" s="49">
        <f t="shared" si="24"/>
        <v>0.66080000000000005</v>
      </c>
      <c r="AL21" s="49">
        <f t="shared" si="9"/>
        <v>2.6999999999999802E-3</v>
      </c>
      <c r="AM21" s="296">
        <v>0.82979999999999998</v>
      </c>
      <c r="AN21" s="296">
        <v>0.79079999999999995</v>
      </c>
      <c r="AO21" s="49">
        <f t="shared" si="25"/>
        <v>0.81030000000000002</v>
      </c>
      <c r="AP21" s="546">
        <f t="shared" si="10"/>
        <v>1.9500000000000017E-2</v>
      </c>
      <c r="AQ21" s="296">
        <v>0.75109999999999999</v>
      </c>
      <c r="AR21" s="296">
        <v>0.75639999999999996</v>
      </c>
      <c r="AS21" s="49">
        <f t="shared" si="26"/>
        <v>0.75374999999999992</v>
      </c>
      <c r="AT21" s="49">
        <f t="shared" si="11"/>
        <v>2.6499999999999857E-3</v>
      </c>
      <c r="AU21" s="296">
        <v>0.76649999999999996</v>
      </c>
      <c r="AV21" s="296">
        <v>0.76149999999999995</v>
      </c>
      <c r="AW21" s="49">
        <f t="shared" si="27"/>
        <v>0.76400000000000001</v>
      </c>
      <c r="AX21" s="49">
        <f t="shared" si="12"/>
        <v>2.5000000000000022E-3</v>
      </c>
      <c r="AY21" s="39">
        <v>0.55310000000000004</v>
      </c>
      <c r="AZ21" s="296">
        <v>0.59799999999999998</v>
      </c>
      <c r="BA21" s="49">
        <f t="shared" si="28"/>
        <v>0.57555000000000001</v>
      </c>
      <c r="BB21" s="49">
        <f t="shared" si="13"/>
        <v>2.244999999999997E-2</v>
      </c>
      <c r="BC21" s="296">
        <v>0.57110000000000005</v>
      </c>
      <c r="BD21" s="296">
        <v>0.57730000000000004</v>
      </c>
      <c r="BE21" s="49">
        <f t="shared" si="29"/>
        <v>0.57420000000000004</v>
      </c>
      <c r="BF21" s="546">
        <f t="shared" si="14"/>
        <v>3.0999999999999917E-3</v>
      </c>
      <c r="BG21" s="296">
        <v>0.13020000000000001</v>
      </c>
      <c r="BH21" s="296">
        <v>0.13270000000000001</v>
      </c>
      <c r="BI21" s="49">
        <f t="shared" si="30"/>
        <v>0.13145000000000001</v>
      </c>
      <c r="BJ21" s="49">
        <f t="shared" si="15"/>
        <v>1.2500000000000011E-3</v>
      </c>
      <c r="BK21" s="296">
        <v>0.1394</v>
      </c>
      <c r="BL21" s="296">
        <v>0.13919999999999999</v>
      </c>
      <c r="BM21" s="49">
        <f t="shared" si="31"/>
        <v>0.13929999999999998</v>
      </c>
      <c r="BN21" s="49">
        <f t="shared" si="16"/>
        <v>1.0000000000000286E-4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 t="s">
        <v>12</v>
      </c>
      <c r="BT21" s="41" t="s">
        <v>12</v>
      </c>
      <c r="BU21" s="563">
        <v>0.20530000000000001</v>
      </c>
      <c r="BV21" s="563">
        <v>0.70640000000000003</v>
      </c>
      <c r="BW21" s="563">
        <v>0.17810000000000001</v>
      </c>
      <c r="BX21" s="563">
        <v>91.680700000000002</v>
      </c>
    </row>
    <row r="22" spans="1:76" ht="15.75" customHeight="1" x14ac:dyDescent="0.2">
      <c r="A22" s="296" t="s">
        <v>126</v>
      </c>
      <c r="B22" s="29">
        <v>1.1999999999999999E-3</v>
      </c>
      <c r="C22" s="39" t="s">
        <v>12</v>
      </c>
      <c r="D22" s="296">
        <v>1.4E-3</v>
      </c>
      <c r="E22" s="49">
        <f t="shared" si="0"/>
        <v>1.4E-3</v>
      </c>
      <c r="F22" s="49">
        <f t="shared" si="1"/>
        <v>0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 t="s">
        <v>12</v>
      </c>
      <c r="L22" s="296">
        <v>1.5E-3</v>
      </c>
      <c r="M22" s="49">
        <f t="shared" si="18"/>
        <v>1.5E-3</v>
      </c>
      <c r="N22" s="49">
        <f t="shared" si="3"/>
        <v>0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>
        <v>1.6000000000000001E-3</v>
      </c>
      <c r="X22" s="296">
        <v>2E-3</v>
      </c>
      <c r="Y22" s="49">
        <f t="shared" si="21"/>
        <v>1.8E-3</v>
      </c>
      <c r="Z22" s="546">
        <f t="shared" si="6"/>
        <v>1.9999999999999998E-4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3.3E-3</v>
      </c>
      <c r="AJ22" s="296">
        <v>5.3E-3</v>
      </c>
      <c r="AK22" s="49">
        <f t="shared" si="24"/>
        <v>4.3E-3</v>
      </c>
      <c r="AL22" s="49">
        <f t="shared" si="9"/>
        <v>1E-3</v>
      </c>
      <c r="AM22" s="296">
        <v>2.8E-3</v>
      </c>
      <c r="AN22" s="296">
        <v>3.3999999999999998E-3</v>
      </c>
      <c r="AO22" s="49">
        <f t="shared" si="25"/>
        <v>3.0999999999999999E-3</v>
      </c>
      <c r="AP22" s="546">
        <f t="shared" si="10"/>
        <v>2.9999999999999992E-4</v>
      </c>
      <c r="AQ22" s="296">
        <v>1.2999999999999999E-3</v>
      </c>
      <c r="AR22" s="296">
        <v>2E-3</v>
      </c>
      <c r="AS22" s="49">
        <f t="shared" si="26"/>
        <v>1.65E-3</v>
      </c>
      <c r="AT22" s="49">
        <f t="shared" si="11"/>
        <v>3.5000000000000005E-4</v>
      </c>
      <c r="AU22" s="296">
        <v>1.6000000000000001E-3</v>
      </c>
      <c r="AV22" s="296" t="s">
        <v>12</v>
      </c>
      <c r="AW22" s="49">
        <f t="shared" si="27"/>
        <v>1.6000000000000001E-3</v>
      </c>
      <c r="AX22" s="49">
        <f t="shared" si="12"/>
        <v>0</v>
      </c>
      <c r="AY22" s="39" t="s">
        <v>12</v>
      </c>
      <c r="AZ22" s="296">
        <v>2.3E-3</v>
      </c>
      <c r="BA22" s="49">
        <f t="shared" si="28"/>
        <v>2.3E-3</v>
      </c>
      <c r="BB22" s="49">
        <f t="shared" si="13"/>
        <v>0</v>
      </c>
      <c r="BC22" s="296" t="s">
        <v>12</v>
      </c>
      <c r="BD22" s="296">
        <v>2.0999999999999999E-3</v>
      </c>
      <c r="BE22" s="49">
        <f t="shared" si="29"/>
        <v>2.0999999999999999E-3</v>
      </c>
      <c r="BF22" s="546">
        <f t="shared" si="14"/>
        <v>0</v>
      </c>
      <c r="BG22" s="296">
        <v>1.6000000000000001E-3</v>
      </c>
      <c r="BH22" s="296">
        <v>1.8E-3</v>
      </c>
      <c r="BI22" s="49">
        <f t="shared" si="30"/>
        <v>1.7000000000000001E-3</v>
      </c>
      <c r="BJ22" s="49">
        <f t="shared" si="15"/>
        <v>9.9999999999999937E-5</v>
      </c>
      <c r="BK22" s="296">
        <v>2.8E-3</v>
      </c>
      <c r="BL22" s="296">
        <v>3.5000000000000001E-3</v>
      </c>
      <c r="BM22" s="49">
        <f t="shared" si="31"/>
        <v>3.15E-3</v>
      </c>
      <c r="BN22" s="49">
        <f t="shared" si="16"/>
        <v>3.5000000000000005E-4</v>
      </c>
      <c r="BO22" s="39" t="s">
        <v>12</v>
      </c>
      <c r="BP22" s="41" t="s">
        <v>12</v>
      </c>
      <c r="BQ22" s="39" t="s">
        <v>12</v>
      </c>
      <c r="BR22" s="41" t="s">
        <v>12</v>
      </c>
      <c r="BS22" s="39" t="s">
        <v>12</v>
      </c>
      <c r="BT22" s="41" t="s">
        <v>12</v>
      </c>
      <c r="BU22" s="563">
        <v>3.3E-3</v>
      </c>
      <c r="BV22" s="563" t="s">
        <v>12</v>
      </c>
      <c r="BW22" s="563">
        <v>3.2000000000000002E-3</v>
      </c>
      <c r="BX22" s="563" t="s">
        <v>12</v>
      </c>
    </row>
    <row r="23" spans="1:76" ht="15.75" customHeight="1" x14ac:dyDescent="0.2">
      <c r="A23" s="296" t="s">
        <v>127</v>
      </c>
      <c r="B23" s="29">
        <v>1.9300000000000001E-2</v>
      </c>
      <c r="C23" s="39">
        <v>5.0349000000000004</v>
      </c>
      <c r="D23" s="296">
        <v>5.2076000000000002</v>
      </c>
      <c r="E23" s="49">
        <f t="shared" si="0"/>
        <v>5.1212499999999999</v>
      </c>
      <c r="F23" s="49">
        <f t="shared" si="1"/>
        <v>8.6349999999999927E-2</v>
      </c>
      <c r="G23" s="296">
        <v>5.0185000000000004</v>
      </c>
      <c r="H23" s="296">
        <v>5.0685000000000002</v>
      </c>
      <c r="I23" s="49">
        <f t="shared" si="17"/>
        <v>5.0434999999999999</v>
      </c>
      <c r="J23" s="546">
        <f t="shared" si="2"/>
        <v>2.4999999999999911E-2</v>
      </c>
      <c r="K23" s="296">
        <v>7.5377000000000001</v>
      </c>
      <c r="L23" s="296">
        <v>7.5312999999999999</v>
      </c>
      <c r="M23" s="49">
        <f t="shared" si="18"/>
        <v>7.5344999999999995</v>
      </c>
      <c r="N23" s="49">
        <f t="shared" si="3"/>
        <v>3.2000000000000917E-3</v>
      </c>
      <c r="O23" s="296">
        <v>7.5313999999999997</v>
      </c>
      <c r="P23" s="296">
        <v>7.5030999999999999</v>
      </c>
      <c r="Q23" s="49">
        <f t="shared" si="19"/>
        <v>7.5172499999999998</v>
      </c>
      <c r="R23" s="49">
        <f t="shared" si="4"/>
        <v>1.4149999999999885E-2</v>
      </c>
      <c r="S23" s="39">
        <v>9.19</v>
      </c>
      <c r="T23" s="296">
        <v>9.4108000000000001</v>
      </c>
      <c r="U23" s="49">
        <f t="shared" si="20"/>
        <v>9.3003999999999998</v>
      </c>
      <c r="V23" s="49">
        <f t="shared" si="5"/>
        <v>0.11040000000000028</v>
      </c>
      <c r="W23" s="296">
        <v>9.9892000000000003</v>
      </c>
      <c r="X23" s="296">
        <v>9.9688999999999997</v>
      </c>
      <c r="Y23" s="49">
        <f t="shared" si="21"/>
        <v>9.9790500000000009</v>
      </c>
      <c r="Z23" s="546">
        <f t="shared" si="6"/>
        <v>1.0150000000000325E-2</v>
      </c>
      <c r="AA23" s="296">
        <v>21.762799999999999</v>
      </c>
      <c r="AB23" s="296">
        <v>22.3553</v>
      </c>
      <c r="AC23" s="49">
        <f t="shared" si="22"/>
        <v>22.059049999999999</v>
      </c>
      <c r="AD23" s="49">
        <f t="shared" si="7"/>
        <v>0.29625000000000057</v>
      </c>
      <c r="AE23" s="296">
        <v>21.849900000000002</v>
      </c>
      <c r="AF23" s="296">
        <v>22.311900000000001</v>
      </c>
      <c r="AG23" s="49">
        <f t="shared" si="23"/>
        <v>22.0809</v>
      </c>
      <c r="AH23" s="49">
        <f t="shared" si="8"/>
        <v>0.23099999999999987</v>
      </c>
      <c r="AI23" s="39">
        <v>39.927900000000001</v>
      </c>
      <c r="AJ23" s="296">
        <v>40.229100000000003</v>
      </c>
      <c r="AK23" s="49">
        <f t="shared" si="24"/>
        <v>40.078500000000005</v>
      </c>
      <c r="AL23" s="49">
        <f t="shared" si="9"/>
        <v>0.15060000000000073</v>
      </c>
      <c r="AM23" s="296">
        <v>37.860399999999998</v>
      </c>
      <c r="AN23" s="296">
        <v>39.823300000000003</v>
      </c>
      <c r="AO23" s="49">
        <f t="shared" si="25"/>
        <v>38.841850000000001</v>
      </c>
      <c r="AP23" s="546">
        <f t="shared" si="10"/>
        <v>0.98145000000000238</v>
      </c>
      <c r="AQ23" s="296">
        <v>26.760200000000001</v>
      </c>
      <c r="AR23" s="296">
        <v>27.0625</v>
      </c>
      <c r="AS23" s="49">
        <f t="shared" si="26"/>
        <v>26.911349999999999</v>
      </c>
      <c r="AT23" s="49">
        <f t="shared" si="11"/>
        <v>0.15114999999999945</v>
      </c>
      <c r="AU23" s="296">
        <v>26.962499999999999</v>
      </c>
      <c r="AV23" s="296">
        <v>26.753699999999998</v>
      </c>
      <c r="AW23" s="49">
        <f t="shared" si="27"/>
        <v>26.8581</v>
      </c>
      <c r="AX23" s="49">
        <f t="shared" si="12"/>
        <v>0.10440000000000005</v>
      </c>
      <c r="AY23" s="39">
        <v>32.205199999999998</v>
      </c>
      <c r="AZ23" s="296">
        <v>33.184600000000003</v>
      </c>
      <c r="BA23" s="49">
        <f t="shared" si="28"/>
        <v>32.694900000000004</v>
      </c>
      <c r="BB23" s="49">
        <f t="shared" si="13"/>
        <v>0.48970000000000269</v>
      </c>
      <c r="BC23" s="296">
        <v>32.334699999999998</v>
      </c>
      <c r="BD23" s="296">
        <v>32.447800000000001</v>
      </c>
      <c r="BE23" s="49">
        <f t="shared" si="29"/>
        <v>32.391249999999999</v>
      </c>
      <c r="BF23" s="546">
        <f t="shared" si="14"/>
        <v>5.6550000000001432E-2</v>
      </c>
      <c r="BG23" s="296">
        <v>39.594000000000001</v>
      </c>
      <c r="BH23" s="296">
        <v>39.991300000000003</v>
      </c>
      <c r="BI23" s="49">
        <f t="shared" si="30"/>
        <v>39.792650000000002</v>
      </c>
      <c r="BJ23" s="49">
        <f t="shared" si="15"/>
        <v>0.19865000000000066</v>
      </c>
      <c r="BK23" s="296">
        <v>42.229500000000002</v>
      </c>
      <c r="BL23" s="296">
        <v>41.378599999999999</v>
      </c>
      <c r="BM23" s="49">
        <f t="shared" si="31"/>
        <v>41.804050000000004</v>
      </c>
      <c r="BN23" s="49">
        <f t="shared" si="16"/>
        <v>0.42545000000000144</v>
      </c>
      <c r="BO23" s="39" t="s">
        <v>12</v>
      </c>
      <c r="BP23" s="41" t="s">
        <v>12</v>
      </c>
      <c r="BQ23" s="39" t="s">
        <v>12</v>
      </c>
      <c r="BR23" s="41" t="s">
        <v>12</v>
      </c>
      <c r="BS23" s="39">
        <v>4.82E-2</v>
      </c>
      <c r="BT23" s="41" t="s">
        <v>12</v>
      </c>
      <c r="BU23" s="563">
        <v>5.0026000000000002</v>
      </c>
      <c r="BV23" s="563">
        <v>32.826000000000001</v>
      </c>
      <c r="BW23" s="563">
        <v>44.305799999999998</v>
      </c>
      <c r="BX23" s="563">
        <v>686.32349999999997</v>
      </c>
    </row>
    <row r="24" spans="1:76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>
        <v>2.5999999999999999E-3</v>
      </c>
      <c r="X24" s="296">
        <v>2.7000000000000001E-3</v>
      </c>
      <c r="Y24" s="49">
        <f t="shared" si="21"/>
        <v>2.65E-3</v>
      </c>
      <c r="Z24" s="546">
        <f t="shared" si="6"/>
        <v>5.0000000000000131E-5</v>
      </c>
      <c r="AA24" s="296">
        <v>1.43E-2</v>
      </c>
      <c r="AB24" s="296">
        <v>8.6E-3</v>
      </c>
      <c r="AC24" s="49">
        <f t="shared" si="22"/>
        <v>1.145E-2</v>
      </c>
      <c r="AD24" s="49">
        <f t="shared" si="7"/>
        <v>2.8500000000000001E-3</v>
      </c>
      <c r="AE24" s="296">
        <v>7.7000000000000002E-3</v>
      </c>
      <c r="AF24" s="296">
        <v>9.2999999999999992E-3</v>
      </c>
      <c r="AG24" s="49">
        <f t="shared" si="23"/>
        <v>8.5000000000000006E-3</v>
      </c>
      <c r="AH24" s="49">
        <f t="shared" si="8"/>
        <v>7.999999999999995E-4</v>
      </c>
      <c r="AI24" s="39">
        <v>2E-3</v>
      </c>
      <c r="AJ24" s="296">
        <v>1.8E-3</v>
      </c>
      <c r="AK24" s="49">
        <f t="shared" si="24"/>
        <v>1.9E-3</v>
      </c>
      <c r="AL24" s="49">
        <f t="shared" si="9"/>
        <v>1.0000000000000005E-4</v>
      </c>
      <c r="AM24" s="296">
        <v>3.3E-3</v>
      </c>
      <c r="AN24" s="296">
        <v>2.7000000000000001E-3</v>
      </c>
      <c r="AO24" s="49">
        <f t="shared" si="25"/>
        <v>3.0000000000000001E-3</v>
      </c>
      <c r="AP24" s="546">
        <f t="shared" si="10"/>
        <v>2.9999999999999992E-4</v>
      </c>
      <c r="AQ24" s="296">
        <v>6.6E-3</v>
      </c>
      <c r="AR24" s="296">
        <v>7.0000000000000001E-3</v>
      </c>
      <c r="AS24" s="49">
        <f t="shared" si="26"/>
        <v>6.8000000000000005E-3</v>
      </c>
      <c r="AT24" s="49">
        <f t="shared" si="11"/>
        <v>2.0000000000000009E-4</v>
      </c>
      <c r="AU24" s="296">
        <v>6.8999999999999999E-3</v>
      </c>
      <c r="AV24" s="296">
        <v>7.0000000000000001E-3</v>
      </c>
      <c r="AW24" s="49">
        <f t="shared" si="27"/>
        <v>6.9499999999999996E-3</v>
      </c>
      <c r="AX24" s="49">
        <f t="shared" si="12"/>
        <v>5.0000000000000131E-5</v>
      </c>
      <c r="AY24" s="39">
        <v>8.6999999999999994E-3</v>
      </c>
      <c r="AZ24" s="296">
        <v>8.3000000000000001E-3</v>
      </c>
      <c r="BA24" s="49">
        <f t="shared" si="28"/>
        <v>8.5000000000000006E-3</v>
      </c>
      <c r="BB24" s="49">
        <f t="shared" si="13"/>
        <v>1.9999999999999968E-4</v>
      </c>
      <c r="BC24" s="296">
        <v>8.0000000000000002E-3</v>
      </c>
      <c r="BD24" s="296">
        <v>8.3999999999999995E-3</v>
      </c>
      <c r="BE24" s="49">
        <f t="shared" si="29"/>
        <v>8.199999999999999E-3</v>
      </c>
      <c r="BF24" s="546">
        <f t="shared" si="14"/>
        <v>1.9999999999999968E-4</v>
      </c>
      <c r="BG24" s="296">
        <v>3.0999999999999999E-3</v>
      </c>
      <c r="BH24" s="296">
        <v>3.5000000000000001E-3</v>
      </c>
      <c r="BI24" s="49">
        <f t="shared" si="30"/>
        <v>3.3E-3</v>
      </c>
      <c r="BJ24" s="49">
        <f t="shared" si="15"/>
        <v>2.0000000000000009E-4</v>
      </c>
      <c r="BK24" s="296">
        <v>4.5999999999999999E-3</v>
      </c>
      <c r="BL24" s="296">
        <v>3.3999999999999998E-3</v>
      </c>
      <c r="BM24" s="49">
        <f t="shared" si="31"/>
        <v>4.0000000000000001E-3</v>
      </c>
      <c r="BN24" s="49">
        <f t="shared" si="16"/>
        <v>6.0000000000000006E-4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563">
        <v>2.7000000000000001E-3</v>
      </c>
      <c r="BV24" s="563">
        <v>7.4999999999999997E-3</v>
      </c>
      <c r="BW24" s="563">
        <v>3.7000000000000002E-3</v>
      </c>
      <c r="BX24" s="563">
        <v>0.88870000000000005</v>
      </c>
    </row>
    <row r="25" spans="1:76" ht="15.75" customHeight="1" x14ac:dyDescent="0.2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>
        <v>1.38E-2</v>
      </c>
      <c r="AB25" s="296">
        <v>1.9800000000000002E-2</v>
      </c>
      <c r="AC25" s="49">
        <f t="shared" si="22"/>
        <v>1.6800000000000002E-2</v>
      </c>
      <c r="AD25" s="49">
        <f t="shared" si="7"/>
        <v>3.0000000000000009E-3</v>
      </c>
      <c r="AE25" s="296">
        <v>1.7500000000000002E-2</v>
      </c>
      <c r="AF25" s="296">
        <v>2.5499999999999998E-2</v>
      </c>
      <c r="AG25" s="49">
        <f t="shared" si="23"/>
        <v>2.1499999999999998E-2</v>
      </c>
      <c r="AH25" s="49">
        <f t="shared" si="8"/>
        <v>3.9999999999999983E-3</v>
      </c>
      <c r="AI25" s="39">
        <v>0.56659999999999999</v>
      </c>
      <c r="AJ25" s="296">
        <v>0.50839999999999996</v>
      </c>
      <c r="AK25" s="49">
        <f t="shared" si="24"/>
        <v>0.53749999999999998</v>
      </c>
      <c r="AL25" s="49">
        <f t="shared" si="9"/>
        <v>2.9100000000000015E-2</v>
      </c>
      <c r="AM25" s="296">
        <v>0.62229999999999996</v>
      </c>
      <c r="AN25" s="296">
        <v>0.60440000000000005</v>
      </c>
      <c r="AO25" s="49">
        <f t="shared" si="25"/>
        <v>0.61335000000000006</v>
      </c>
      <c r="AP25" s="546">
        <f t="shared" si="10"/>
        <v>8.949999999999958E-3</v>
      </c>
      <c r="AQ25" s="296">
        <v>9.2999999999999999E-2</v>
      </c>
      <c r="AR25" s="296">
        <v>9.3899999999999997E-2</v>
      </c>
      <c r="AS25" s="49">
        <f t="shared" si="26"/>
        <v>9.3450000000000005E-2</v>
      </c>
      <c r="AT25" s="49">
        <f t="shared" si="11"/>
        <v>4.4999999999999901E-4</v>
      </c>
      <c r="AU25" s="296">
        <v>0.1162</v>
      </c>
      <c r="AV25" s="296">
        <v>0.1148</v>
      </c>
      <c r="AW25" s="49">
        <f t="shared" si="27"/>
        <v>0.11549999999999999</v>
      </c>
      <c r="AX25" s="49">
        <f t="shared" si="12"/>
        <v>6.9999999999999923E-4</v>
      </c>
      <c r="AY25" s="39">
        <v>7.2800000000000004E-2</v>
      </c>
      <c r="AZ25" s="296">
        <v>7.5800000000000006E-2</v>
      </c>
      <c r="BA25" s="49">
        <f t="shared" si="28"/>
        <v>7.4300000000000005E-2</v>
      </c>
      <c r="BB25" s="49">
        <f t="shared" si="13"/>
        <v>1.5000000000000013E-3</v>
      </c>
      <c r="BC25" s="296">
        <v>8.4000000000000005E-2</v>
      </c>
      <c r="BD25" s="296">
        <v>8.48E-2</v>
      </c>
      <c r="BE25" s="49">
        <f t="shared" si="29"/>
        <v>8.4400000000000003E-2</v>
      </c>
      <c r="BF25" s="546">
        <f t="shared" si="14"/>
        <v>3.9999999999999758E-4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>
        <v>1.6899999999999998E-2</v>
      </c>
      <c r="BL25" s="296">
        <v>1.52E-2</v>
      </c>
      <c r="BM25" s="49">
        <f t="shared" si="31"/>
        <v>1.6049999999999998E-2</v>
      </c>
      <c r="BN25" s="49">
        <f t="shared" si="16"/>
        <v>8.4999999999999919E-4</v>
      </c>
      <c r="BO25" s="39" t="s">
        <v>12</v>
      </c>
      <c r="BP25" s="41" t="s">
        <v>12</v>
      </c>
      <c r="BQ25" s="39" t="s">
        <v>12</v>
      </c>
      <c r="BR25" s="41" t="s">
        <v>12</v>
      </c>
      <c r="BS25" s="39" t="s">
        <v>12</v>
      </c>
      <c r="BT25" s="41" t="s">
        <v>12</v>
      </c>
      <c r="BU25" s="563" t="s">
        <v>12</v>
      </c>
      <c r="BV25" s="563">
        <v>0.12180000000000001</v>
      </c>
      <c r="BW25" s="563">
        <v>1.6E-2</v>
      </c>
      <c r="BX25" s="563">
        <v>1.0126999999999999</v>
      </c>
    </row>
    <row r="26" spans="1:76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0.75619999999999998</v>
      </c>
      <c r="AJ26" s="296">
        <v>0.69179999999999997</v>
      </c>
      <c r="AK26" s="49">
        <f t="shared" si="24"/>
        <v>0.72399999999999998</v>
      </c>
      <c r="AL26" s="49">
        <f t="shared" si="9"/>
        <v>3.2200000000000006E-2</v>
      </c>
      <c r="AM26" s="296">
        <v>0.82099999999999995</v>
      </c>
      <c r="AN26" s="296">
        <v>0.77470000000000006</v>
      </c>
      <c r="AO26" s="49">
        <f t="shared" si="25"/>
        <v>0.79784999999999995</v>
      </c>
      <c r="AP26" s="546">
        <f t="shared" si="10"/>
        <v>2.3149999999999948E-2</v>
      </c>
      <c r="AQ26" s="296">
        <v>0.11169999999999999</v>
      </c>
      <c r="AR26" s="296">
        <v>0.12670000000000001</v>
      </c>
      <c r="AS26" s="49">
        <f t="shared" si="26"/>
        <v>0.1192</v>
      </c>
      <c r="AT26" s="49">
        <f t="shared" si="11"/>
        <v>7.5000000000000067E-3</v>
      </c>
      <c r="AU26" s="296">
        <v>0.14499999999999999</v>
      </c>
      <c r="AV26" s="296">
        <v>0.13689999999999999</v>
      </c>
      <c r="AW26" s="49">
        <f t="shared" si="27"/>
        <v>0.14094999999999999</v>
      </c>
      <c r="AX26" s="49">
        <f t="shared" si="12"/>
        <v>4.049999999999998E-3</v>
      </c>
      <c r="AY26" s="39">
        <v>7.9600000000000004E-2</v>
      </c>
      <c r="AZ26" s="296">
        <v>8.9599999999999999E-2</v>
      </c>
      <c r="BA26" s="49">
        <f t="shared" si="28"/>
        <v>8.4600000000000009E-2</v>
      </c>
      <c r="BB26" s="49">
        <f t="shared" si="13"/>
        <v>4.9999999999999975E-3</v>
      </c>
      <c r="BC26" s="296">
        <v>0.1105</v>
      </c>
      <c r="BD26" s="296">
        <v>0.12429999999999999</v>
      </c>
      <c r="BE26" s="49">
        <f t="shared" si="29"/>
        <v>0.1174</v>
      </c>
      <c r="BF26" s="546">
        <f t="shared" si="14"/>
        <v>6.8999999999999964E-3</v>
      </c>
      <c r="BG26" s="296">
        <v>2.8799999999999999E-2</v>
      </c>
      <c r="BH26" s="296" t="s">
        <v>12</v>
      </c>
      <c r="BI26" s="49">
        <f t="shared" si="30"/>
        <v>2.8799999999999999E-2</v>
      </c>
      <c r="BJ26" s="49">
        <f t="shared" si="15"/>
        <v>0</v>
      </c>
      <c r="BK26" s="296">
        <v>3.1600000000000003E-2</v>
      </c>
      <c r="BL26" s="296">
        <v>3.15E-2</v>
      </c>
      <c r="BM26" s="49">
        <f t="shared" si="31"/>
        <v>3.1550000000000002E-2</v>
      </c>
      <c r="BN26" s="49">
        <f t="shared" si="16"/>
        <v>5.0000000000001432E-5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563" t="s">
        <v>12</v>
      </c>
      <c r="BV26" s="563">
        <v>0.155</v>
      </c>
      <c r="BW26" s="563">
        <v>5.6000000000000001E-2</v>
      </c>
      <c r="BX26" s="563" t="s">
        <v>12</v>
      </c>
    </row>
    <row r="27" spans="1:76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1.1900000000000001E-2</v>
      </c>
      <c r="X27" s="296">
        <v>1.04E-2</v>
      </c>
      <c r="Y27" s="49">
        <f t="shared" si="21"/>
        <v>1.115E-2</v>
      </c>
      <c r="Z27" s="546">
        <f t="shared" si="6"/>
        <v>7.5000000000000067E-4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>
        <v>5.7000000000000002E-3</v>
      </c>
      <c r="AF27" s="296">
        <v>8.0999999999999996E-3</v>
      </c>
      <c r="AG27" s="49">
        <f t="shared" si="23"/>
        <v>6.8999999999999999E-3</v>
      </c>
      <c r="AH27" s="49">
        <f t="shared" si="8"/>
        <v>1.1999999999999997E-3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27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29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>
        <v>9.7000000000000003E-3</v>
      </c>
      <c r="BM27" s="49">
        <f t="shared" si="31"/>
        <v>9.7000000000000003E-3</v>
      </c>
      <c r="BN27" s="49">
        <f t="shared" si="16"/>
        <v>0</v>
      </c>
      <c r="BO27" s="39" t="s">
        <v>12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563" t="s">
        <v>12</v>
      </c>
      <c r="BV27" s="563" t="s">
        <v>12</v>
      </c>
      <c r="BW27" s="563">
        <v>6.1000000000000004E-3</v>
      </c>
      <c r="BX27" s="563">
        <v>2.75E-2</v>
      </c>
    </row>
    <row r="28" spans="1:76" ht="15.75" customHeight="1" x14ac:dyDescent="0.2">
      <c r="A28" s="296" t="s">
        <v>132</v>
      </c>
      <c r="B28" s="29">
        <v>1.4800000000000001E-2</v>
      </c>
      <c r="C28" s="39">
        <v>3.7839999999999998</v>
      </c>
      <c r="D28" s="296">
        <v>3.6284000000000001</v>
      </c>
      <c r="E28" s="49">
        <f t="shared" si="0"/>
        <v>3.7061999999999999</v>
      </c>
      <c r="F28" s="49">
        <f t="shared" si="1"/>
        <v>7.7799999999999869E-2</v>
      </c>
      <c r="G28" s="296">
        <v>3.6257999999999999</v>
      </c>
      <c r="H28" s="296">
        <v>3.7029000000000001</v>
      </c>
      <c r="I28" s="49">
        <f t="shared" si="17"/>
        <v>3.6643499999999998</v>
      </c>
      <c r="J28" s="546">
        <f t="shared" si="2"/>
        <v>3.8550000000000084E-2</v>
      </c>
      <c r="K28" s="296">
        <v>7.6715999999999998</v>
      </c>
      <c r="L28" s="296">
        <v>7.4221000000000004</v>
      </c>
      <c r="M28" s="49">
        <f t="shared" si="18"/>
        <v>7.5468500000000001</v>
      </c>
      <c r="N28" s="49">
        <f t="shared" si="3"/>
        <v>0.12474999999999969</v>
      </c>
      <c r="O28" s="296">
        <v>7.6805000000000003</v>
      </c>
      <c r="P28" s="296">
        <v>7.3818999999999999</v>
      </c>
      <c r="Q28" s="49">
        <f t="shared" si="19"/>
        <v>7.5312000000000001</v>
      </c>
      <c r="R28" s="49">
        <f t="shared" si="4"/>
        <v>0.14930000000000021</v>
      </c>
      <c r="S28" s="39">
        <v>10.280099999999999</v>
      </c>
      <c r="T28" s="296">
        <v>10.4482</v>
      </c>
      <c r="U28" s="49">
        <f t="shared" si="20"/>
        <v>10.364149999999999</v>
      </c>
      <c r="V28" s="49">
        <f t="shared" si="5"/>
        <v>8.4050000000000402E-2</v>
      </c>
      <c r="W28" s="296">
        <v>10.001899999999999</v>
      </c>
      <c r="X28" s="296">
        <v>9.8201999999999998</v>
      </c>
      <c r="Y28" s="49">
        <f t="shared" si="21"/>
        <v>9.9110499999999995</v>
      </c>
      <c r="Z28" s="546">
        <f t="shared" si="6"/>
        <v>9.0849999999999653E-2</v>
      </c>
      <c r="AA28" s="296">
        <v>21.4986</v>
      </c>
      <c r="AB28" s="296">
        <v>22.215800000000002</v>
      </c>
      <c r="AC28" s="49">
        <f t="shared" si="22"/>
        <v>21.857199999999999</v>
      </c>
      <c r="AD28" s="49">
        <f t="shared" si="7"/>
        <v>0.35860000000000092</v>
      </c>
      <c r="AE28" s="296">
        <v>20.476299999999998</v>
      </c>
      <c r="AF28" s="296">
        <v>21.651599999999998</v>
      </c>
      <c r="AG28" s="49">
        <f t="shared" si="23"/>
        <v>21.063949999999998</v>
      </c>
      <c r="AH28" s="49">
        <f t="shared" si="8"/>
        <v>0.58765000000000001</v>
      </c>
      <c r="AI28" s="39">
        <v>467.59550000000002</v>
      </c>
      <c r="AJ28" s="296">
        <v>454.85750000000002</v>
      </c>
      <c r="AK28" s="49">
        <f t="shared" si="24"/>
        <v>461.22649999999999</v>
      </c>
      <c r="AL28" s="49">
        <f t="shared" si="9"/>
        <v>6.3689999999999998</v>
      </c>
      <c r="AM28" s="296">
        <v>477.89269999999999</v>
      </c>
      <c r="AN28" s="296">
        <v>457.22840000000002</v>
      </c>
      <c r="AO28" s="49">
        <f t="shared" si="25"/>
        <v>467.56055000000003</v>
      </c>
      <c r="AP28" s="546">
        <f t="shared" si="10"/>
        <v>10.332149999999984</v>
      </c>
      <c r="AQ28" s="296">
        <v>97.168000000000006</v>
      </c>
      <c r="AR28" s="296">
        <v>99.588999999999999</v>
      </c>
      <c r="AS28" s="49">
        <f t="shared" si="26"/>
        <v>98.378500000000003</v>
      </c>
      <c r="AT28" s="49">
        <f t="shared" si="11"/>
        <v>1.2104999999999961</v>
      </c>
      <c r="AU28" s="296">
        <v>97.584400000000002</v>
      </c>
      <c r="AV28" s="296">
        <v>98.789299999999997</v>
      </c>
      <c r="AW28" s="49">
        <f t="shared" si="27"/>
        <v>98.186849999999993</v>
      </c>
      <c r="AX28" s="49">
        <f t="shared" si="12"/>
        <v>0.60244999999999749</v>
      </c>
      <c r="AY28" s="39">
        <v>105.3994</v>
      </c>
      <c r="AZ28" s="296">
        <v>113.63890000000001</v>
      </c>
      <c r="BA28" s="49">
        <f t="shared" si="28"/>
        <v>109.51915</v>
      </c>
      <c r="BB28" s="49">
        <f t="shared" si="13"/>
        <v>4.1197500000000034</v>
      </c>
      <c r="BC28" s="296">
        <v>107.8644</v>
      </c>
      <c r="BD28" s="296">
        <v>108.767</v>
      </c>
      <c r="BE28" s="49">
        <f t="shared" si="29"/>
        <v>108.31569999999999</v>
      </c>
      <c r="BF28" s="546">
        <f t="shared" si="14"/>
        <v>0.45129999999999626</v>
      </c>
      <c r="BG28" s="296">
        <v>83.724100000000007</v>
      </c>
      <c r="BH28" s="296">
        <v>84.387799999999999</v>
      </c>
      <c r="BI28" s="49">
        <f t="shared" si="30"/>
        <v>84.055949999999996</v>
      </c>
      <c r="BJ28" s="49">
        <f t="shared" si="15"/>
        <v>0.33184999999999576</v>
      </c>
      <c r="BK28" s="296">
        <v>87.106099999999998</v>
      </c>
      <c r="BL28" s="296">
        <v>86.670299999999997</v>
      </c>
      <c r="BM28" s="49">
        <f t="shared" si="31"/>
        <v>86.888199999999998</v>
      </c>
      <c r="BN28" s="49">
        <f t="shared" si="16"/>
        <v>0.2179000000000002</v>
      </c>
      <c r="BO28" s="39">
        <v>6.2799999999999995E-2</v>
      </c>
      <c r="BP28" s="41">
        <v>3.0599999999999999E-2</v>
      </c>
      <c r="BQ28" s="39">
        <v>5.4600000000000003E-2</v>
      </c>
      <c r="BR28" s="41">
        <v>4.1099999999999998E-2</v>
      </c>
      <c r="BS28" s="39">
        <v>5.1200000000000002E-2</v>
      </c>
      <c r="BT28" s="41">
        <v>2.3099999999999999E-2</v>
      </c>
      <c r="BU28" s="563">
        <v>18.509499999999999</v>
      </c>
      <c r="BV28" s="563">
        <v>106.9186</v>
      </c>
      <c r="BW28" s="563">
        <v>80.536199999999994</v>
      </c>
      <c r="BX28" s="563">
        <v>512.87909999999999</v>
      </c>
    </row>
    <row r="29" spans="1:76" ht="15.75" customHeight="1" x14ac:dyDescent="0.2">
      <c r="A29" s="296" t="s">
        <v>133</v>
      </c>
      <c r="B29" s="29">
        <v>7.1999999999999998E-3</v>
      </c>
      <c r="C29" s="39">
        <v>4.1391</v>
      </c>
      <c r="D29" s="296">
        <v>3.9674999999999998</v>
      </c>
      <c r="E29" s="49">
        <f t="shared" si="0"/>
        <v>4.0533000000000001</v>
      </c>
      <c r="F29" s="49">
        <f t="shared" si="1"/>
        <v>8.5800000000000098E-2</v>
      </c>
      <c r="G29" s="296">
        <v>3.9779</v>
      </c>
      <c r="H29" s="296">
        <v>4.0517000000000003</v>
      </c>
      <c r="I29" s="49">
        <f t="shared" si="17"/>
        <v>4.0148000000000001</v>
      </c>
      <c r="J29" s="546">
        <f t="shared" si="2"/>
        <v>3.6900000000000155E-2</v>
      </c>
      <c r="K29" s="296">
        <v>8.2173999999999996</v>
      </c>
      <c r="L29" s="296">
        <v>7.976</v>
      </c>
      <c r="M29" s="49">
        <f t="shared" si="18"/>
        <v>8.0967000000000002</v>
      </c>
      <c r="N29" s="49">
        <f t="shared" si="3"/>
        <v>0.12069999999999981</v>
      </c>
      <c r="O29" s="296">
        <v>8.2384000000000004</v>
      </c>
      <c r="P29" s="296">
        <v>7.9238999999999997</v>
      </c>
      <c r="Q29" s="49">
        <f t="shared" si="19"/>
        <v>8.0811500000000009</v>
      </c>
      <c r="R29" s="49">
        <f t="shared" si="4"/>
        <v>0.15725000000000033</v>
      </c>
      <c r="S29" s="39">
        <v>11.047599999999999</v>
      </c>
      <c r="T29" s="296">
        <v>11.216699999999999</v>
      </c>
      <c r="U29" s="49">
        <f t="shared" si="20"/>
        <v>11.132149999999999</v>
      </c>
      <c r="V29" s="49">
        <f t="shared" si="5"/>
        <v>8.4550000000000125E-2</v>
      </c>
      <c r="W29" s="296">
        <v>10.1142</v>
      </c>
      <c r="X29" s="296">
        <v>10.0167</v>
      </c>
      <c r="Y29" s="49">
        <f t="shared" si="21"/>
        <v>10.06545</v>
      </c>
      <c r="Z29" s="546">
        <f t="shared" si="6"/>
        <v>4.8750000000000071E-2</v>
      </c>
      <c r="AA29" s="296">
        <v>22.535399999999999</v>
      </c>
      <c r="AB29" s="296">
        <v>22.989100000000001</v>
      </c>
      <c r="AC29" s="49">
        <f t="shared" si="22"/>
        <v>22.762250000000002</v>
      </c>
      <c r="AD29" s="49">
        <f t="shared" si="7"/>
        <v>0.22685000000000066</v>
      </c>
      <c r="AE29" s="296">
        <v>21.360900000000001</v>
      </c>
      <c r="AF29" s="296">
        <v>22.642700000000001</v>
      </c>
      <c r="AG29" s="49">
        <f t="shared" si="23"/>
        <v>22.001800000000003</v>
      </c>
      <c r="AH29" s="49">
        <f t="shared" si="8"/>
        <v>0.64090000000000025</v>
      </c>
      <c r="AI29" s="39">
        <v>469.03210000000001</v>
      </c>
      <c r="AJ29" s="296">
        <v>455.41180000000003</v>
      </c>
      <c r="AK29" s="49">
        <f t="shared" si="24"/>
        <v>462.22194999999999</v>
      </c>
      <c r="AL29" s="49">
        <f t="shared" si="9"/>
        <v>6.8101499999999922</v>
      </c>
      <c r="AM29" s="296">
        <v>477.19749999999999</v>
      </c>
      <c r="AN29" s="296">
        <v>459.61180000000002</v>
      </c>
      <c r="AO29" s="49">
        <f t="shared" si="25"/>
        <v>468.40465</v>
      </c>
      <c r="AP29" s="546">
        <f t="shared" si="10"/>
        <v>8.7928499999999872</v>
      </c>
      <c r="AQ29" s="296">
        <v>101.4092</v>
      </c>
      <c r="AR29" s="296">
        <v>103.2984</v>
      </c>
      <c r="AS29" s="49">
        <f t="shared" si="26"/>
        <v>102.35380000000001</v>
      </c>
      <c r="AT29" s="49">
        <f t="shared" si="11"/>
        <v>0.94460000000000122</v>
      </c>
      <c r="AU29" s="296">
        <v>101.2538</v>
      </c>
      <c r="AV29" s="296">
        <v>102.19289999999999</v>
      </c>
      <c r="AW29" s="49">
        <f t="shared" si="27"/>
        <v>101.72335</v>
      </c>
      <c r="AX29" s="49">
        <f t="shared" si="12"/>
        <v>0.46954999999999814</v>
      </c>
      <c r="AY29" s="39">
        <v>109.6865</v>
      </c>
      <c r="AZ29" s="296">
        <v>117.75490000000001</v>
      </c>
      <c r="BA29" s="49">
        <f t="shared" si="28"/>
        <v>113.72069999999999</v>
      </c>
      <c r="BB29" s="49">
        <f t="shared" si="13"/>
        <v>4.0342000000000056</v>
      </c>
      <c r="BC29" s="296">
        <v>111.92270000000001</v>
      </c>
      <c r="BD29" s="296">
        <v>112.797</v>
      </c>
      <c r="BE29" s="49">
        <f t="shared" si="29"/>
        <v>112.35984999999999</v>
      </c>
      <c r="BF29" s="546">
        <f t="shared" si="14"/>
        <v>0.43714999999999549</v>
      </c>
      <c r="BG29" s="296">
        <v>87.079499999999996</v>
      </c>
      <c r="BH29" s="296">
        <v>87.986699999999999</v>
      </c>
      <c r="BI29" s="49">
        <f t="shared" si="30"/>
        <v>87.53309999999999</v>
      </c>
      <c r="BJ29" s="49">
        <f t="shared" si="15"/>
        <v>0.45360000000000156</v>
      </c>
      <c r="BK29" s="296">
        <v>90.425600000000003</v>
      </c>
      <c r="BL29" s="296">
        <v>90.457599999999999</v>
      </c>
      <c r="BM29" s="49">
        <f t="shared" si="31"/>
        <v>90.441599999999994</v>
      </c>
      <c r="BN29" s="49">
        <f t="shared" si="16"/>
        <v>1.5999999999998238E-2</v>
      </c>
      <c r="BO29" s="39">
        <v>6.3500000000000001E-2</v>
      </c>
      <c r="BP29" s="41">
        <v>3.5900000000000001E-2</v>
      </c>
      <c r="BQ29" s="39">
        <v>4.6100000000000002E-2</v>
      </c>
      <c r="BR29" s="41">
        <v>4.4999999999999998E-2</v>
      </c>
      <c r="BS29" s="39">
        <v>4.7199999999999999E-2</v>
      </c>
      <c r="BT29" s="41">
        <v>3.1099999999999999E-2</v>
      </c>
      <c r="BU29" s="563">
        <v>18.851800000000001</v>
      </c>
      <c r="BV29" s="563">
        <v>110.9316</v>
      </c>
      <c r="BW29" s="563">
        <v>84.055499999999995</v>
      </c>
      <c r="BX29" s="563">
        <v>502.6995</v>
      </c>
    </row>
    <row r="30" spans="1:76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>
        <v>6.3E-3</v>
      </c>
      <c r="BQ30" s="39" t="s">
        <v>12</v>
      </c>
      <c r="BR30" s="41">
        <v>5.1000000000000004E-3</v>
      </c>
      <c r="BS30" s="39">
        <v>5.4999999999999997E-3</v>
      </c>
      <c r="BT30" s="41">
        <v>3.7000000000000002E-3</v>
      </c>
      <c r="BU30" s="563" t="s">
        <v>12</v>
      </c>
      <c r="BV30" s="563" t="s">
        <v>12</v>
      </c>
      <c r="BW30" s="563" t="s">
        <v>12</v>
      </c>
      <c r="BX30" s="563" t="s">
        <v>12</v>
      </c>
    </row>
    <row r="31" spans="1:76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>
        <v>8.8999999999999999E-3</v>
      </c>
      <c r="T31" s="296" t="s">
        <v>12</v>
      </c>
      <c r="U31" s="49">
        <f t="shared" si="20"/>
        <v>8.8999999999999999E-3</v>
      </c>
      <c r="V31" s="49">
        <f t="shared" si="5"/>
        <v>0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>
        <v>1.11E-2</v>
      </c>
      <c r="AC31" s="49">
        <f t="shared" si="22"/>
        <v>1.11E-2</v>
      </c>
      <c r="AD31" s="49">
        <f t="shared" si="7"/>
        <v>0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>
        <v>1.7299999999999999E-2</v>
      </c>
      <c r="AO31" s="49">
        <f t="shared" si="25"/>
        <v>1.7299999999999999E-2</v>
      </c>
      <c r="AP31" s="546">
        <f t="shared" si="10"/>
        <v>0</v>
      </c>
      <c r="AQ31" s="296">
        <v>1.0800000000000001E-2</v>
      </c>
      <c r="AR31" s="296">
        <v>1.2800000000000001E-2</v>
      </c>
      <c r="AS31" s="49">
        <f t="shared" si="26"/>
        <v>1.1800000000000001E-2</v>
      </c>
      <c r="AT31" s="49">
        <f t="shared" si="11"/>
        <v>1E-3</v>
      </c>
      <c r="AU31" s="296">
        <v>9.4999999999999998E-3</v>
      </c>
      <c r="AV31" s="296" t="s">
        <v>12</v>
      </c>
      <c r="AW31" s="49">
        <f t="shared" si="27"/>
        <v>9.4999999999999998E-3</v>
      </c>
      <c r="AX31" s="49">
        <f t="shared" si="12"/>
        <v>0</v>
      </c>
      <c r="AY31" s="39">
        <v>1.06E-2</v>
      </c>
      <c r="AZ31" s="296">
        <v>9.7000000000000003E-3</v>
      </c>
      <c r="BA31" s="49">
        <f t="shared" si="28"/>
        <v>1.0149999999999999E-2</v>
      </c>
      <c r="BB31" s="49">
        <f t="shared" si="13"/>
        <v>4.4999999999999988E-4</v>
      </c>
      <c r="BC31" s="296" t="s">
        <v>12</v>
      </c>
      <c r="BD31" s="296">
        <v>9.7000000000000003E-3</v>
      </c>
      <c r="BE31" s="49">
        <f t="shared" si="29"/>
        <v>9.7000000000000003E-3</v>
      </c>
      <c r="BF31" s="546">
        <f t="shared" si="14"/>
        <v>0</v>
      </c>
      <c r="BG31" s="296" t="s">
        <v>12</v>
      </c>
      <c r="BH31" s="296">
        <v>1.1299999999999999E-2</v>
      </c>
      <c r="BI31" s="49">
        <f t="shared" si="30"/>
        <v>1.1299999999999999E-2</v>
      </c>
      <c r="BJ31" s="49">
        <f t="shared" si="15"/>
        <v>0</v>
      </c>
      <c r="BK31" s="296">
        <v>8.3000000000000001E-3</v>
      </c>
      <c r="BL31" s="296">
        <v>1.38E-2</v>
      </c>
      <c r="BM31" s="49">
        <f t="shared" si="31"/>
        <v>1.1050000000000001E-2</v>
      </c>
      <c r="BN31" s="49">
        <f t="shared" si="16"/>
        <v>2.7499999999999998E-3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563" t="s">
        <v>12</v>
      </c>
      <c r="BV31" s="563" t="s">
        <v>12</v>
      </c>
      <c r="BW31" s="563">
        <v>1.0500000000000001E-2</v>
      </c>
      <c r="BX31" s="563">
        <v>0.1007</v>
      </c>
    </row>
    <row r="32" spans="1:76" ht="12.75" x14ac:dyDescent="0.2">
      <c r="A32" s="296" t="s">
        <v>136</v>
      </c>
      <c r="B32" s="29">
        <v>0.1031</v>
      </c>
      <c r="C32" s="39">
        <v>5.6016000000000004</v>
      </c>
      <c r="D32" s="296">
        <v>5.3654000000000002</v>
      </c>
      <c r="E32" s="49">
        <f t="shared" si="0"/>
        <v>5.4835000000000003</v>
      </c>
      <c r="F32" s="49">
        <f t="shared" si="1"/>
        <v>0.11810000000000009</v>
      </c>
      <c r="G32" s="296">
        <v>5.4305000000000003</v>
      </c>
      <c r="H32" s="296">
        <v>5.3898999999999999</v>
      </c>
      <c r="I32" s="49">
        <f t="shared" si="17"/>
        <v>5.4101999999999997</v>
      </c>
      <c r="J32" s="546">
        <f t="shared" si="2"/>
        <v>2.0300000000000207E-2</v>
      </c>
      <c r="K32" s="296">
        <v>5.7793000000000001</v>
      </c>
      <c r="L32" s="296">
        <v>5.6544999999999996</v>
      </c>
      <c r="M32" s="49">
        <f t="shared" si="18"/>
        <v>5.7168999999999999</v>
      </c>
      <c r="N32" s="49">
        <f t="shared" si="3"/>
        <v>6.2400000000000233E-2</v>
      </c>
      <c r="O32" s="296">
        <v>5.8975999999999997</v>
      </c>
      <c r="P32" s="296">
        <v>5.59</v>
      </c>
      <c r="Q32" s="49">
        <f t="shared" si="19"/>
        <v>5.7438000000000002</v>
      </c>
      <c r="R32" s="49">
        <f t="shared" si="4"/>
        <v>0.15379999999999994</v>
      </c>
      <c r="S32" s="39">
        <v>5.7721</v>
      </c>
      <c r="T32" s="296">
        <v>5.4644000000000004</v>
      </c>
      <c r="U32" s="49">
        <f t="shared" si="20"/>
        <v>5.6182499999999997</v>
      </c>
      <c r="V32" s="49">
        <f t="shared" si="5"/>
        <v>0.15384999999999982</v>
      </c>
      <c r="W32" s="296">
        <v>6.1917</v>
      </c>
      <c r="X32" s="296">
        <v>6.1277999999999997</v>
      </c>
      <c r="Y32" s="49">
        <f t="shared" si="21"/>
        <v>6.1597499999999998</v>
      </c>
      <c r="Z32" s="546">
        <f t="shared" si="6"/>
        <v>3.1950000000000145E-2</v>
      </c>
      <c r="AA32" s="296">
        <v>6.3064</v>
      </c>
      <c r="AB32" s="296">
        <v>6.4374000000000002</v>
      </c>
      <c r="AC32" s="49">
        <f t="shared" si="22"/>
        <v>6.3719000000000001</v>
      </c>
      <c r="AD32" s="49">
        <f t="shared" si="7"/>
        <v>6.5500000000000114E-2</v>
      </c>
      <c r="AE32" s="296">
        <v>6.1083999999999996</v>
      </c>
      <c r="AF32" s="296">
        <v>6.4654999999999996</v>
      </c>
      <c r="AG32" s="49">
        <f t="shared" si="23"/>
        <v>6.2869499999999992</v>
      </c>
      <c r="AH32" s="49">
        <f t="shared" si="8"/>
        <v>0.17854999999999999</v>
      </c>
      <c r="AI32" s="39">
        <v>1.3126</v>
      </c>
      <c r="AJ32" s="296">
        <v>1.4591000000000001</v>
      </c>
      <c r="AK32" s="49">
        <f t="shared" si="24"/>
        <v>1.38585</v>
      </c>
      <c r="AL32" s="49">
        <f t="shared" si="9"/>
        <v>7.3250000000000037E-2</v>
      </c>
      <c r="AM32" s="296">
        <v>1.2277</v>
      </c>
      <c r="AN32" s="296">
        <v>1.2343</v>
      </c>
      <c r="AO32" s="49">
        <f t="shared" si="25"/>
        <v>1.2309999999999999</v>
      </c>
      <c r="AP32" s="546">
        <f t="shared" si="10"/>
        <v>3.2999999999999696E-3</v>
      </c>
      <c r="AQ32" s="296">
        <v>5.3399000000000001</v>
      </c>
      <c r="AR32" s="296">
        <v>5.4562999999999997</v>
      </c>
      <c r="AS32" s="49">
        <f t="shared" si="26"/>
        <v>5.3980999999999995</v>
      </c>
      <c r="AT32" s="49">
        <f t="shared" si="11"/>
        <v>5.8199999999999807E-2</v>
      </c>
      <c r="AU32" s="296">
        <v>5.3895999999999997</v>
      </c>
      <c r="AV32" s="296">
        <v>5.4156000000000004</v>
      </c>
      <c r="AW32" s="49">
        <f t="shared" si="27"/>
        <v>5.4025999999999996</v>
      </c>
      <c r="AX32" s="49">
        <f t="shared" si="12"/>
        <v>1.3000000000000345E-2</v>
      </c>
      <c r="AY32" s="39">
        <v>5.7278000000000002</v>
      </c>
      <c r="AZ32" s="296">
        <v>6.2344999999999997</v>
      </c>
      <c r="BA32" s="49">
        <f t="shared" si="28"/>
        <v>5.9811499999999995</v>
      </c>
      <c r="BB32" s="49">
        <f t="shared" si="13"/>
        <v>0.25334999999999974</v>
      </c>
      <c r="BC32" s="296">
        <v>5.9194000000000004</v>
      </c>
      <c r="BD32" s="296">
        <v>5.992</v>
      </c>
      <c r="BE32" s="49">
        <f t="shared" si="29"/>
        <v>5.9557000000000002</v>
      </c>
      <c r="BF32" s="546">
        <f t="shared" si="14"/>
        <v>3.6299999999999777E-2</v>
      </c>
      <c r="BG32" s="296">
        <v>5.7233000000000001</v>
      </c>
      <c r="BH32" s="296">
        <v>5.8307000000000002</v>
      </c>
      <c r="BI32" s="49">
        <f t="shared" si="30"/>
        <v>5.7770000000000001</v>
      </c>
      <c r="BJ32" s="49">
        <f t="shared" si="15"/>
        <v>5.3700000000000081E-2</v>
      </c>
      <c r="BK32" s="296">
        <v>6.21</v>
      </c>
      <c r="BL32" s="296">
        <v>6.3400999999999996</v>
      </c>
      <c r="BM32" s="49">
        <f t="shared" si="31"/>
        <v>6.2750500000000002</v>
      </c>
      <c r="BN32" s="49">
        <f t="shared" si="16"/>
        <v>6.504999999999983E-2</v>
      </c>
      <c r="BO32" s="39" t="s">
        <v>12</v>
      </c>
      <c r="BP32" s="41" t="s">
        <v>12</v>
      </c>
      <c r="BQ32" s="39" t="s">
        <v>12</v>
      </c>
      <c r="BR32" s="41" t="s">
        <v>12</v>
      </c>
      <c r="BS32" s="39">
        <v>0.14360000000000001</v>
      </c>
      <c r="BT32" s="41">
        <v>0.11119999999999999</v>
      </c>
      <c r="BU32" s="563">
        <v>5.9896000000000003</v>
      </c>
      <c r="BV32" s="563">
        <v>5.8239000000000001</v>
      </c>
      <c r="BW32" s="563">
        <v>6.1303000000000001</v>
      </c>
      <c r="BX32" s="563">
        <v>22.0976</v>
      </c>
    </row>
    <row r="33" spans="1:76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563" t="s">
        <v>12</v>
      </c>
      <c r="BV33" s="563" t="s">
        <v>12</v>
      </c>
      <c r="BW33" s="563" t="s">
        <v>12</v>
      </c>
      <c r="BX33" s="563" t="s">
        <v>12</v>
      </c>
    </row>
    <row r="34" spans="1:76" ht="12.75" x14ac:dyDescent="0.2">
      <c r="A34" s="296" t="s">
        <v>138</v>
      </c>
      <c r="B34" s="29">
        <v>2.9999999999999997E-4</v>
      </c>
      <c r="C34" s="39">
        <v>0.09</v>
      </c>
      <c r="D34" s="296">
        <v>8.6099999999999996E-2</v>
      </c>
      <c r="E34" s="49">
        <f t="shared" si="0"/>
        <v>8.8049999999999989E-2</v>
      </c>
      <c r="F34" s="49">
        <f t="shared" si="1"/>
        <v>1.9500000000000003E-3</v>
      </c>
      <c r="G34" s="296">
        <v>8.4199999999999997E-2</v>
      </c>
      <c r="H34" s="296">
        <v>8.4500000000000006E-2</v>
      </c>
      <c r="I34" s="49">
        <f t="shared" si="17"/>
        <v>8.4350000000000008E-2</v>
      </c>
      <c r="J34" s="546">
        <f t="shared" si="2"/>
        <v>1.500000000000043E-4</v>
      </c>
      <c r="K34" s="296">
        <v>0.10199999999999999</v>
      </c>
      <c r="L34" s="296">
        <v>0.1018</v>
      </c>
      <c r="M34" s="49">
        <f t="shared" si="18"/>
        <v>0.10189999999999999</v>
      </c>
      <c r="N34" s="49">
        <f t="shared" si="3"/>
        <v>9.9999999999995925E-5</v>
      </c>
      <c r="O34" s="296">
        <v>0.10390000000000001</v>
      </c>
      <c r="P34" s="296">
        <v>9.8299999999999998E-2</v>
      </c>
      <c r="Q34" s="49">
        <f t="shared" si="19"/>
        <v>0.1011</v>
      </c>
      <c r="R34" s="49">
        <f t="shared" si="4"/>
        <v>2.8000000000000039E-3</v>
      </c>
      <c r="S34" s="39">
        <v>0.13339999999999999</v>
      </c>
      <c r="T34" s="296">
        <v>0.1181</v>
      </c>
      <c r="U34" s="49">
        <f t="shared" si="20"/>
        <v>0.12575</v>
      </c>
      <c r="V34" s="49">
        <f t="shared" si="5"/>
        <v>7.6499999999999971E-3</v>
      </c>
      <c r="W34" s="296">
        <v>0.1242</v>
      </c>
      <c r="X34" s="296">
        <v>0.1114</v>
      </c>
      <c r="Y34" s="49">
        <f t="shared" si="21"/>
        <v>0.1178</v>
      </c>
      <c r="Z34" s="546">
        <f t="shared" si="6"/>
        <v>6.4000000000000029E-3</v>
      </c>
      <c r="AA34" s="296">
        <v>0.20780000000000001</v>
      </c>
      <c r="AB34" s="296">
        <v>0.21859999999999999</v>
      </c>
      <c r="AC34" s="49">
        <f t="shared" si="22"/>
        <v>0.2132</v>
      </c>
      <c r="AD34" s="49">
        <f t="shared" si="7"/>
        <v>5.3999999999999881E-3</v>
      </c>
      <c r="AE34" s="296">
        <v>0.2054</v>
      </c>
      <c r="AF34" s="296">
        <v>0.21510000000000001</v>
      </c>
      <c r="AG34" s="49">
        <f t="shared" si="23"/>
        <v>0.21024999999999999</v>
      </c>
      <c r="AH34" s="49">
        <f t="shared" si="8"/>
        <v>4.8500000000000071E-3</v>
      </c>
      <c r="AI34" s="39">
        <v>2.3666</v>
      </c>
      <c r="AJ34" s="296">
        <v>2.4409000000000001</v>
      </c>
      <c r="AK34" s="49">
        <f t="shared" si="24"/>
        <v>2.4037500000000001</v>
      </c>
      <c r="AL34" s="49">
        <f t="shared" si="9"/>
        <v>3.7150000000000016E-2</v>
      </c>
      <c r="AM34" s="296">
        <v>2.5146999999999999</v>
      </c>
      <c r="AN34" s="296">
        <v>2.5137999999999998</v>
      </c>
      <c r="AO34" s="49">
        <f t="shared" si="25"/>
        <v>2.5142499999999997</v>
      </c>
      <c r="AP34" s="546">
        <f t="shared" si="10"/>
        <v>4.5000000000006146E-4</v>
      </c>
      <c r="AQ34" s="296">
        <v>0.62729999999999997</v>
      </c>
      <c r="AR34" s="296">
        <v>0.6038</v>
      </c>
      <c r="AS34" s="49">
        <f t="shared" si="26"/>
        <v>0.61555000000000004</v>
      </c>
      <c r="AT34" s="49">
        <f t="shared" si="11"/>
        <v>1.1749999999999983E-2</v>
      </c>
      <c r="AU34" s="296">
        <v>0.60780000000000001</v>
      </c>
      <c r="AV34" s="296">
        <v>0.61370000000000002</v>
      </c>
      <c r="AW34" s="49">
        <f t="shared" si="27"/>
        <v>0.61075000000000002</v>
      </c>
      <c r="AX34" s="49">
        <f t="shared" si="12"/>
        <v>2.9500000000000082E-3</v>
      </c>
      <c r="AY34" s="39">
        <v>0.6754</v>
      </c>
      <c r="AZ34" s="296">
        <v>0.68269999999999997</v>
      </c>
      <c r="BA34" s="49">
        <f t="shared" si="28"/>
        <v>0.67904999999999993</v>
      </c>
      <c r="BB34" s="49">
        <f t="shared" si="13"/>
        <v>3.6499999999999866E-3</v>
      </c>
      <c r="BC34" s="296">
        <v>0.67859999999999998</v>
      </c>
      <c r="BD34" s="296">
        <v>0.67030000000000001</v>
      </c>
      <c r="BE34" s="49">
        <f t="shared" si="29"/>
        <v>0.67444999999999999</v>
      </c>
      <c r="BF34" s="546">
        <f t="shared" si="14"/>
        <v>4.149999999999987E-3</v>
      </c>
      <c r="BG34" s="296">
        <v>0.5474</v>
      </c>
      <c r="BH34" s="296">
        <v>0.58840000000000003</v>
      </c>
      <c r="BI34" s="49">
        <f t="shared" si="30"/>
        <v>0.56790000000000007</v>
      </c>
      <c r="BJ34" s="49">
        <f t="shared" si="15"/>
        <v>2.0500000000000018E-2</v>
      </c>
      <c r="BK34" s="296">
        <v>0.5585</v>
      </c>
      <c r="BL34" s="296">
        <v>0.5272</v>
      </c>
      <c r="BM34" s="49">
        <f t="shared" si="31"/>
        <v>0.54285000000000005</v>
      </c>
      <c r="BN34" s="49">
        <f t="shared" si="16"/>
        <v>1.5649999999999997E-2</v>
      </c>
      <c r="BO34" s="39" t="s">
        <v>12</v>
      </c>
      <c r="BP34" s="41" t="s">
        <v>12</v>
      </c>
      <c r="BQ34" s="39" t="s">
        <v>12</v>
      </c>
      <c r="BR34" s="41" t="s">
        <v>12</v>
      </c>
      <c r="BS34" s="39" t="s">
        <v>12</v>
      </c>
      <c r="BT34" s="41" t="s">
        <v>12</v>
      </c>
      <c r="BU34" s="563">
        <v>0.13650000000000001</v>
      </c>
      <c r="BV34" s="563">
        <v>0.65310000000000001</v>
      </c>
      <c r="BW34" s="563">
        <v>0.54449999999999998</v>
      </c>
      <c r="BX34" s="563">
        <v>1.3945000000000001</v>
      </c>
    </row>
    <row r="35" spans="1:76" ht="12.75" x14ac:dyDescent="0.2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>
        <v>1.14E-2</v>
      </c>
      <c r="X35" s="296">
        <v>1.18E-2</v>
      </c>
      <c r="Y35" s="49">
        <f t="shared" si="21"/>
        <v>1.1599999999999999E-2</v>
      </c>
      <c r="Z35" s="546">
        <f t="shared" si="6"/>
        <v>1.9999999999999968E-4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>
        <v>2.9999999999999997E-4</v>
      </c>
      <c r="AG35" s="49">
        <f t="shared" si="23"/>
        <v>2.9999999999999997E-4</v>
      </c>
      <c r="AH35" s="49">
        <f t="shared" si="8"/>
        <v>0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39" t="s">
        <v>12</v>
      </c>
      <c r="BR35" s="41" t="s">
        <v>12</v>
      </c>
      <c r="BS35" s="39" t="s">
        <v>12</v>
      </c>
      <c r="BT35" s="41" t="s">
        <v>12</v>
      </c>
      <c r="BU35" s="563" t="s">
        <v>12</v>
      </c>
      <c r="BV35" s="563" t="s">
        <v>12</v>
      </c>
      <c r="BW35" s="563" t="s">
        <v>12</v>
      </c>
      <c r="BX35" s="563" t="s">
        <v>12</v>
      </c>
    </row>
    <row r="36" spans="1:76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>
        <v>1.0699999999999999E-2</v>
      </c>
      <c r="BM36" s="49">
        <f t="shared" si="31"/>
        <v>1.0699999999999999E-2</v>
      </c>
      <c r="BN36" s="49">
        <f t="shared" si="16"/>
        <v>0</v>
      </c>
      <c r="BO36" s="39" t="s">
        <v>12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563" t="s">
        <v>12</v>
      </c>
      <c r="BV36" s="563" t="s">
        <v>12</v>
      </c>
      <c r="BW36" s="563" t="s">
        <v>12</v>
      </c>
      <c r="BX36" s="563" t="s">
        <v>12</v>
      </c>
    </row>
    <row r="37" spans="1:76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>
        <v>8.9999999999999998E-4</v>
      </c>
      <c r="I37" s="49">
        <f t="shared" si="17"/>
        <v>8.9999999999999998E-4</v>
      </c>
      <c r="J37" s="546">
        <f t="shared" si="2"/>
        <v>0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>
        <v>8.0000000000000004E-4</v>
      </c>
      <c r="U37" s="49">
        <f t="shared" si="20"/>
        <v>8.0000000000000004E-4</v>
      </c>
      <c r="V37" s="49">
        <f t="shared" si="5"/>
        <v>0</v>
      </c>
      <c r="W37" s="296">
        <v>8.9999999999999998E-4</v>
      </c>
      <c r="X37" s="296">
        <v>1.4E-3</v>
      </c>
      <c r="Y37" s="49">
        <f t="shared" si="21"/>
        <v>1.15E-3</v>
      </c>
      <c r="Z37" s="546">
        <f t="shared" si="6"/>
        <v>2.5000000000000001E-4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>
        <v>6.9999999999999999E-4</v>
      </c>
      <c r="AW37" s="49">
        <f t="shared" si="27"/>
        <v>6.9999999999999999E-4</v>
      </c>
      <c r="AX37" s="49">
        <f t="shared" si="12"/>
        <v>0</v>
      </c>
      <c r="AY37" s="39" t="s">
        <v>12</v>
      </c>
      <c r="AZ37" s="296">
        <v>6.9999999999999999E-4</v>
      </c>
      <c r="BA37" s="49">
        <f t="shared" si="28"/>
        <v>6.9999999999999999E-4</v>
      </c>
      <c r="BB37" s="49">
        <f t="shared" si="13"/>
        <v>0</v>
      </c>
      <c r="BC37" s="296" t="s">
        <v>12</v>
      </c>
      <c r="BD37" s="296">
        <v>6.9999999999999999E-4</v>
      </c>
      <c r="BE37" s="49">
        <f t="shared" si="29"/>
        <v>6.9999999999999999E-4</v>
      </c>
      <c r="BF37" s="546">
        <f t="shared" si="14"/>
        <v>0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>
        <v>5.9999999999999995E-4</v>
      </c>
      <c r="BM37" s="49">
        <f t="shared" si="31"/>
        <v>5.9999999999999995E-4</v>
      </c>
      <c r="BN37" s="49">
        <f t="shared" si="16"/>
        <v>0</v>
      </c>
      <c r="BO37" s="39">
        <v>8.0000000000000004E-4</v>
      </c>
      <c r="BP37" s="41" t="s">
        <v>12</v>
      </c>
      <c r="BQ37" s="39">
        <v>5.0000000000000001E-4</v>
      </c>
      <c r="BR37" s="41" t="s">
        <v>12</v>
      </c>
      <c r="BS37" s="39" t="s">
        <v>12</v>
      </c>
      <c r="BT37" s="41" t="s">
        <v>12</v>
      </c>
      <c r="BU37" s="563">
        <v>1.1000000000000001E-3</v>
      </c>
      <c r="BV37" s="563" t="s">
        <v>12</v>
      </c>
      <c r="BW37" s="563" t="s">
        <v>12</v>
      </c>
      <c r="BX37" s="563" t="s">
        <v>12</v>
      </c>
    </row>
    <row r="38" spans="1:76" ht="12.75" x14ac:dyDescent="0.2">
      <c r="A38" s="296" t="s">
        <v>142</v>
      </c>
      <c r="B38" s="29">
        <v>2.3E-3</v>
      </c>
      <c r="C38" s="39">
        <v>2.8999999999999998E-3</v>
      </c>
      <c r="D38" s="296">
        <v>2.8999999999999998E-3</v>
      </c>
      <c r="E38" s="49">
        <f t="shared" si="0"/>
        <v>2.8999999999999998E-3</v>
      </c>
      <c r="F38" s="49">
        <f t="shared" si="1"/>
        <v>0</v>
      </c>
      <c r="G38" s="296">
        <v>4.1999999999999997E-3</v>
      </c>
      <c r="H38" s="296">
        <v>3.8E-3</v>
      </c>
      <c r="I38" s="49">
        <f t="shared" si="17"/>
        <v>4.0000000000000001E-3</v>
      </c>
      <c r="J38" s="546">
        <f t="shared" si="2"/>
        <v>1.9999999999999987E-4</v>
      </c>
      <c r="K38" s="296">
        <v>0.29480000000000001</v>
      </c>
      <c r="L38" s="296">
        <v>0.28689999999999999</v>
      </c>
      <c r="M38" s="49">
        <f t="shared" si="18"/>
        <v>0.29085</v>
      </c>
      <c r="N38" s="49">
        <f t="shared" si="3"/>
        <v>3.9500000000000091E-3</v>
      </c>
      <c r="O38" s="296">
        <v>0.30370000000000003</v>
      </c>
      <c r="P38" s="296">
        <v>0.28449999999999998</v>
      </c>
      <c r="Q38" s="49">
        <f t="shared" si="19"/>
        <v>0.29410000000000003</v>
      </c>
      <c r="R38" s="49">
        <f t="shared" si="4"/>
        <v>9.6000000000000252E-3</v>
      </c>
      <c r="S38" s="39">
        <v>0.2419</v>
      </c>
      <c r="T38" s="296">
        <v>0.24279999999999999</v>
      </c>
      <c r="U38" s="49">
        <f t="shared" si="20"/>
        <v>0.24235000000000001</v>
      </c>
      <c r="V38" s="49">
        <f t="shared" si="5"/>
        <v>4.4999999999999207E-4</v>
      </c>
      <c r="W38" s="296">
        <v>0.30180000000000001</v>
      </c>
      <c r="X38" s="296">
        <v>0.2969</v>
      </c>
      <c r="Y38" s="49">
        <f t="shared" si="21"/>
        <v>0.29935</v>
      </c>
      <c r="Z38" s="546">
        <f>IFERROR(_xlfn.STDEV.P(W38:X38), " ")</f>
        <v>2.4500000000000077E-3</v>
      </c>
      <c r="AA38" s="296">
        <v>0.53039999999999998</v>
      </c>
      <c r="AB38" s="296">
        <v>0.54459999999999997</v>
      </c>
      <c r="AC38" s="49">
        <f t="shared" si="22"/>
        <v>0.53749999999999998</v>
      </c>
      <c r="AD38" s="49">
        <f t="shared" si="7"/>
        <v>7.0999999999999952E-3</v>
      </c>
      <c r="AE38" s="296">
        <v>0.55230000000000001</v>
      </c>
      <c r="AF38" s="296">
        <v>0.59399999999999997</v>
      </c>
      <c r="AG38" s="49">
        <f t="shared" si="23"/>
        <v>0.57315000000000005</v>
      </c>
      <c r="AH38" s="49">
        <f t="shared" si="8"/>
        <v>2.084999999999998E-2</v>
      </c>
      <c r="AI38" s="39">
        <v>1.61E-2</v>
      </c>
      <c r="AJ38" s="296">
        <v>1.61E-2</v>
      </c>
      <c r="AK38" s="49">
        <f t="shared" si="24"/>
        <v>1.61E-2</v>
      </c>
      <c r="AL38" s="49">
        <f t="shared" si="9"/>
        <v>0</v>
      </c>
      <c r="AM38" s="296">
        <v>2.5899999999999999E-2</v>
      </c>
      <c r="AN38" s="296">
        <v>2.6499999999999999E-2</v>
      </c>
      <c r="AO38" s="49">
        <f t="shared" si="25"/>
        <v>2.6200000000000001E-2</v>
      </c>
      <c r="AP38" s="546">
        <f t="shared" si="10"/>
        <v>2.9999999999999992E-4</v>
      </c>
      <c r="AQ38" s="296">
        <v>0.42409999999999998</v>
      </c>
      <c r="AR38" s="296">
        <v>0.4325</v>
      </c>
      <c r="AS38" s="49">
        <f t="shared" si="26"/>
        <v>0.42830000000000001</v>
      </c>
      <c r="AT38" s="49">
        <f t="shared" si="11"/>
        <v>4.2000000000000093E-3</v>
      </c>
      <c r="AU38" s="296">
        <v>0.44640000000000002</v>
      </c>
      <c r="AV38" s="296">
        <v>0.4451</v>
      </c>
      <c r="AW38" s="49">
        <f t="shared" si="27"/>
        <v>0.44574999999999998</v>
      </c>
      <c r="AX38" s="49">
        <f t="shared" si="12"/>
        <v>6.5000000000001168E-4</v>
      </c>
      <c r="AY38" s="39">
        <v>0.58609999999999995</v>
      </c>
      <c r="AZ38" s="296">
        <v>0.63400000000000001</v>
      </c>
      <c r="BA38" s="49">
        <f t="shared" si="28"/>
        <v>0.61004999999999998</v>
      </c>
      <c r="BB38" s="49">
        <f t="shared" si="13"/>
        <v>2.3950000000000027E-2</v>
      </c>
      <c r="BC38" s="296">
        <v>0.61099999999999999</v>
      </c>
      <c r="BD38" s="296">
        <v>0.62009999999999998</v>
      </c>
      <c r="BE38" s="49">
        <f t="shared" si="29"/>
        <v>0.61555000000000004</v>
      </c>
      <c r="BF38" s="546">
        <f t="shared" si="14"/>
        <v>4.5499999999999985E-3</v>
      </c>
      <c r="BG38" s="296">
        <v>0.29409999999999997</v>
      </c>
      <c r="BH38" s="296">
        <v>0.29709999999999998</v>
      </c>
      <c r="BI38" s="49">
        <f t="shared" si="30"/>
        <v>0.29559999999999997</v>
      </c>
      <c r="BJ38" s="49">
        <f t="shared" si="15"/>
        <v>1.5000000000000013E-3</v>
      </c>
      <c r="BK38" s="296">
        <v>0.31219999999999998</v>
      </c>
      <c r="BL38" s="296">
        <v>0.312</v>
      </c>
      <c r="BM38" s="49">
        <f t="shared" si="31"/>
        <v>0.31209999999999999</v>
      </c>
      <c r="BN38" s="49">
        <f t="shared" si="16"/>
        <v>9.9999999999988987E-5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563">
        <v>1.6285000000000001</v>
      </c>
      <c r="BV38" s="563">
        <v>0.56420000000000003</v>
      </c>
      <c r="BW38" s="563">
        <v>0.19989999999999999</v>
      </c>
      <c r="BX38" s="563">
        <v>34.905999999999999</v>
      </c>
    </row>
    <row r="39" spans="1:76" s="610" customFormat="1" ht="12.75" x14ac:dyDescent="0.2">
      <c r="A39" s="296" t="s">
        <v>163</v>
      </c>
      <c r="B39" s="29">
        <v>2.3E-3</v>
      </c>
      <c r="C39" s="39">
        <v>2.8E-3</v>
      </c>
      <c r="D39" s="296">
        <v>2.8999999999999998E-3</v>
      </c>
      <c r="E39" s="49">
        <f>IFERROR(AVERAGE(C39:D39)," ")</f>
        <v>2.8500000000000001E-3</v>
      </c>
      <c r="F39" s="49">
        <f t="shared" si="1"/>
        <v>4.9999999999999921E-5</v>
      </c>
      <c r="G39" s="296">
        <v>4.1999999999999997E-3</v>
      </c>
      <c r="H39" s="296">
        <v>3.5000000000000001E-3</v>
      </c>
      <c r="I39" s="49">
        <f t="shared" si="17"/>
        <v>3.8500000000000001E-3</v>
      </c>
      <c r="J39" s="546">
        <f t="shared" si="2"/>
        <v>3.4999999999999983E-4</v>
      </c>
      <c r="K39" s="296">
        <v>0.29360000000000003</v>
      </c>
      <c r="L39" s="296">
        <v>0.28689999999999999</v>
      </c>
      <c r="M39" s="49">
        <f t="shared" si="18"/>
        <v>0.29025000000000001</v>
      </c>
      <c r="N39" s="49">
        <f t="shared" si="3"/>
        <v>3.3500000000000196E-3</v>
      </c>
      <c r="O39" s="296">
        <v>0.30149999999999999</v>
      </c>
      <c r="P39" s="296">
        <v>0.28360000000000002</v>
      </c>
      <c r="Q39" s="49">
        <f t="shared" si="19"/>
        <v>0.29254999999999998</v>
      </c>
      <c r="R39" s="49">
        <f t="shared" si="4"/>
        <v>8.9499999999999857E-3</v>
      </c>
      <c r="S39" s="39">
        <v>0.25619999999999998</v>
      </c>
      <c r="T39" s="296">
        <v>0.2606</v>
      </c>
      <c r="U39" s="49">
        <f t="shared" si="20"/>
        <v>0.25839999999999996</v>
      </c>
      <c r="V39" s="49">
        <f t="shared" si="5"/>
        <v>2.2000000000000075E-3</v>
      </c>
      <c r="W39" s="296">
        <v>0.29809999999999998</v>
      </c>
      <c r="X39" s="296">
        <v>0.29730000000000001</v>
      </c>
      <c r="Y39" s="49">
        <f t="shared" si="21"/>
        <v>0.29769999999999996</v>
      </c>
      <c r="Z39" s="546">
        <f>IFERROR(_xlfn.STDEV.P(W39:X39), " ")</f>
        <v>3.999999999999837E-4</v>
      </c>
      <c r="AA39" s="296">
        <v>0.56740000000000002</v>
      </c>
      <c r="AB39" s="296">
        <v>0.58430000000000004</v>
      </c>
      <c r="AC39" s="49">
        <f t="shared" si="22"/>
        <v>0.57584999999999997</v>
      </c>
      <c r="AD39" s="49">
        <f t="shared" si="7"/>
        <v>8.4500000000000131E-3</v>
      </c>
      <c r="AE39" s="296">
        <v>0.58830000000000005</v>
      </c>
      <c r="AF39" s="296">
        <v>0.63549999999999995</v>
      </c>
      <c r="AG39" s="49">
        <f t="shared" si="23"/>
        <v>0.6119</v>
      </c>
      <c r="AH39" s="49">
        <f t="shared" si="8"/>
        <v>2.3599999999999954E-2</v>
      </c>
      <c r="AI39" s="39">
        <v>1.4800000000000001E-2</v>
      </c>
      <c r="AJ39" s="296">
        <v>1.46E-2</v>
      </c>
      <c r="AK39" s="49">
        <f t="shared" si="24"/>
        <v>1.4700000000000001E-2</v>
      </c>
      <c r="AL39" s="49">
        <f t="shared" si="9"/>
        <v>1.0000000000000026E-4</v>
      </c>
      <c r="AM39" s="296">
        <v>2.63E-2</v>
      </c>
      <c r="AN39" s="296">
        <v>2.58E-2</v>
      </c>
      <c r="AO39" s="49">
        <f t="shared" si="25"/>
        <v>2.605E-2</v>
      </c>
      <c r="AP39" s="546"/>
      <c r="AQ39" s="296">
        <v>0.44240000000000002</v>
      </c>
      <c r="AR39" s="296">
        <v>0.4622</v>
      </c>
      <c r="AS39" s="49">
        <f t="shared" si="26"/>
        <v>0.45230000000000004</v>
      </c>
      <c r="AT39" s="49">
        <f t="shared" si="11"/>
        <v>9.8999999999999921E-3</v>
      </c>
      <c r="AU39" s="296">
        <v>0.47120000000000001</v>
      </c>
      <c r="AV39" s="296">
        <v>0.4738</v>
      </c>
      <c r="AW39" s="49">
        <f t="shared" si="27"/>
        <v>0.47250000000000003</v>
      </c>
      <c r="AX39" s="49">
        <f t="shared" si="12"/>
        <v>1.2999999999999956E-3</v>
      </c>
      <c r="AY39" s="39">
        <v>0.62490000000000001</v>
      </c>
      <c r="AZ39" s="296">
        <v>0.66620000000000001</v>
      </c>
      <c r="BA39" s="49">
        <f t="shared" si="28"/>
        <v>0.64555000000000007</v>
      </c>
      <c r="BB39" s="49">
        <f t="shared" si="13"/>
        <v>2.0650000000000002E-2</v>
      </c>
      <c r="BC39" s="296">
        <v>0.65039999999999998</v>
      </c>
      <c r="BD39" s="296">
        <v>0.65339999999999998</v>
      </c>
      <c r="BE39" s="49"/>
      <c r="BF39" s="546">
        <f t="shared" si="14"/>
        <v>1.5000000000000013E-3</v>
      </c>
      <c r="BG39" s="296">
        <v>0.32279999999999998</v>
      </c>
      <c r="BH39" s="296">
        <v>0.3291</v>
      </c>
      <c r="BI39" s="49">
        <f t="shared" si="30"/>
        <v>0.32594999999999996</v>
      </c>
      <c r="BJ39" s="49">
        <f t="shared" si="15"/>
        <v>3.1500000000000139E-3</v>
      </c>
      <c r="BK39" s="296">
        <v>0.35020000000000001</v>
      </c>
      <c r="BL39" s="296">
        <v>0.34200000000000003</v>
      </c>
      <c r="BM39" s="49">
        <f t="shared" si="31"/>
        <v>0.34610000000000002</v>
      </c>
      <c r="BN39" s="49">
        <f t="shared" si="16"/>
        <v>4.0999999999999925E-3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563">
        <v>1.7412000000000001</v>
      </c>
      <c r="BV39" s="563">
        <v>0.59460000000000002</v>
      </c>
      <c r="BW39" s="563">
        <v>0.2064</v>
      </c>
      <c r="BX39" s="563">
        <v>37.128399999999999</v>
      </c>
    </row>
    <row r="40" spans="1:76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7"/>
        <v xml:space="preserve"> </v>
      </c>
      <c r="J40" s="546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19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0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1"/>
        <v xml:space="preserve"> </v>
      </c>
      <c r="Z40" s="298" t="str">
        <f t="shared" si="6"/>
        <v xml:space="preserve"> </v>
      </c>
      <c r="AA40" s="296">
        <v>1.6000000000000001E-3</v>
      </c>
      <c r="AB40" s="296">
        <v>2E-3</v>
      </c>
      <c r="AC40" s="49">
        <f t="shared" si="22"/>
        <v>1.8E-3</v>
      </c>
      <c r="AD40" s="49">
        <f t="shared" si="7"/>
        <v>1.9999999999999998E-4</v>
      </c>
      <c r="AE40" s="296">
        <v>2.0999999999999999E-3</v>
      </c>
      <c r="AF40" s="296">
        <v>2.2000000000000001E-3</v>
      </c>
      <c r="AG40" s="49">
        <f t="shared" si="23"/>
        <v>2.15E-3</v>
      </c>
      <c r="AH40" s="49">
        <f t="shared" si="8"/>
        <v>5.0000000000000131E-5</v>
      </c>
      <c r="AI40" s="39" t="s">
        <v>12</v>
      </c>
      <c r="AJ40" s="296">
        <v>1.1000000000000001E-3</v>
      </c>
      <c r="AK40" s="49">
        <f t="shared" si="24"/>
        <v>1.1000000000000001E-3</v>
      </c>
      <c r="AL40" s="49">
        <f t="shared" si="9"/>
        <v>0</v>
      </c>
      <c r="AM40" s="296">
        <v>1.1999999999999999E-3</v>
      </c>
      <c r="AN40" s="296" t="s">
        <v>12</v>
      </c>
      <c r="AO40" s="49">
        <f t="shared" si="25"/>
        <v>1.1999999999999999E-3</v>
      </c>
      <c r="AP40" s="298">
        <f t="shared" si="10"/>
        <v>0</v>
      </c>
      <c r="AQ40" s="296">
        <v>1.4E-3</v>
      </c>
      <c r="AR40" s="296">
        <v>1.6999999999999999E-3</v>
      </c>
      <c r="AS40" s="49">
        <f t="shared" si="26"/>
        <v>1.5499999999999999E-3</v>
      </c>
      <c r="AT40" s="49">
        <f t="shared" si="11"/>
        <v>1.4999999999999996E-4</v>
      </c>
      <c r="AU40" s="296">
        <v>1.5E-3</v>
      </c>
      <c r="AV40" s="296">
        <v>1.6999999999999999E-3</v>
      </c>
      <c r="AW40" s="49">
        <f t="shared" si="27"/>
        <v>1.5999999999999999E-3</v>
      </c>
      <c r="AX40" s="49">
        <f t="shared" si="12"/>
        <v>9.9999999999999937E-5</v>
      </c>
      <c r="AY40" s="39">
        <v>1.1999999999999999E-3</v>
      </c>
      <c r="AZ40" s="296">
        <v>1.6000000000000001E-3</v>
      </c>
      <c r="BA40" s="49">
        <f t="shared" si="28"/>
        <v>1.4E-3</v>
      </c>
      <c r="BB40" s="49">
        <f t="shared" si="13"/>
        <v>2.0000000000000009E-4</v>
      </c>
      <c r="BC40" s="296" t="s">
        <v>12</v>
      </c>
      <c r="BD40" s="296">
        <v>1.2999999999999999E-3</v>
      </c>
      <c r="BE40" s="49">
        <f t="shared" si="29"/>
        <v>1.2999999999999999E-3</v>
      </c>
      <c r="BF40" s="298">
        <f t="shared" si="14"/>
        <v>0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39" t="s">
        <v>12</v>
      </c>
      <c r="BR40" s="41" t="s">
        <v>12</v>
      </c>
      <c r="BS40" s="39" t="s">
        <v>12</v>
      </c>
      <c r="BT40" s="41" t="s">
        <v>12</v>
      </c>
      <c r="BU40" s="564" t="s">
        <v>12</v>
      </c>
      <c r="BV40" s="564">
        <v>1.5E-3</v>
      </c>
      <c r="BW40" s="564" t="s">
        <v>12</v>
      </c>
      <c r="BX40" s="564">
        <v>0.26129999999999998</v>
      </c>
    </row>
    <row r="41" spans="1:76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6" ht="12.75" x14ac:dyDescent="0.2">
      <c r="A42" s="444" t="s">
        <v>82</v>
      </c>
      <c r="B42" s="536"/>
      <c r="C42" s="260" t="s">
        <v>83</v>
      </c>
      <c r="D42" s="543" t="s">
        <v>84</v>
      </c>
      <c r="E42" s="543" t="s">
        <v>70</v>
      </c>
      <c r="F42" s="543" t="s">
        <v>85</v>
      </c>
      <c r="G42" s="536"/>
      <c r="H42" s="536"/>
      <c r="I42" s="536"/>
      <c r="J42" s="536"/>
      <c r="K42" s="260" t="s">
        <v>83</v>
      </c>
      <c r="L42" s="543" t="s">
        <v>84</v>
      </c>
      <c r="M42" s="543" t="s">
        <v>70</v>
      </c>
      <c r="N42" s="350" t="s">
        <v>85</v>
      </c>
      <c r="O42" s="536"/>
      <c r="P42" s="536"/>
      <c r="Q42" s="536"/>
      <c r="R42" s="536"/>
      <c r="S42" s="260" t="s">
        <v>83</v>
      </c>
      <c r="T42" s="543" t="s">
        <v>84</v>
      </c>
      <c r="U42" s="543" t="s">
        <v>70</v>
      </c>
      <c r="V42" s="351" t="s">
        <v>85</v>
      </c>
      <c r="W42" s="536"/>
      <c r="X42" s="536"/>
      <c r="Y42" s="536"/>
      <c r="Z42" s="536"/>
      <c r="AA42" s="260" t="s">
        <v>83</v>
      </c>
      <c r="AB42" s="543" t="s">
        <v>84</v>
      </c>
      <c r="AC42" s="543" t="s">
        <v>70</v>
      </c>
      <c r="AD42" s="350" t="s">
        <v>85</v>
      </c>
      <c r="AE42" s="536"/>
      <c r="AF42" s="536"/>
      <c r="AG42" s="536"/>
      <c r="AH42" s="536"/>
      <c r="AI42" s="260" t="s">
        <v>83</v>
      </c>
      <c r="AJ42" s="543" t="s">
        <v>84</v>
      </c>
      <c r="AK42" s="543" t="s">
        <v>70</v>
      </c>
      <c r="AL42" s="350" t="s">
        <v>85</v>
      </c>
      <c r="AM42" s="536"/>
      <c r="AN42" s="536"/>
      <c r="AO42" s="536"/>
      <c r="AP42" s="536"/>
      <c r="AQ42" s="260" t="s">
        <v>83</v>
      </c>
      <c r="AR42" s="543" t="s">
        <v>84</v>
      </c>
      <c r="AS42" s="543" t="s">
        <v>70</v>
      </c>
      <c r="AT42" s="543" t="s">
        <v>85</v>
      </c>
      <c r="AU42" s="536"/>
      <c r="AV42" s="536"/>
      <c r="AW42" s="536"/>
      <c r="AX42" s="536"/>
      <c r="AY42" s="260" t="s">
        <v>83</v>
      </c>
      <c r="AZ42" s="543" t="s">
        <v>84</v>
      </c>
      <c r="BA42" s="543" t="s">
        <v>70</v>
      </c>
      <c r="BB42" s="350" t="s">
        <v>85</v>
      </c>
      <c r="BC42" s="536"/>
      <c r="BD42" s="536"/>
      <c r="BE42" s="536"/>
      <c r="BF42" s="536"/>
      <c r="BG42" s="260" t="s">
        <v>83</v>
      </c>
      <c r="BH42" s="543" t="s">
        <v>84</v>
      </c>
      <c r="BI42" s="543" t="s">
        <v>70</v>
      </c>
      <c r="BJ42" s="350" t="s">
        <v>85</v>
      </c>
      <c r="BK42" s="536"/>
      <c r="BL42" s="536"/>
      <c r="BM42" s="536"/>
      <c r="BN42" s="536"/>
      <c r="BO42" s="274"/>
      <c r="BP42" s="540"/>
    </row>
    <row r="43" spans="1:76" ht="14.25" x14ac:dyDescent="0.2">
      <c r="A43" s="112" t="s">
        <v>86</v>
      </c>
      <c r="C43" s="613" t="s">
        <v>12</v>
      </c>
      <c r="D43" s="619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614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16" t="s">
        <v>12</v>
      </c>
      <c r="T43" s="619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16" t="s">
        <v>12</v>
      </c>
      <c r="AB43" s="619" t="s">
        <v>12</v>
      </c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623">
        <v>0.79</v>
      </c>
      <c r="AJ43" s="612">
        <v>0.8</v>
      </c>
      <c r="AK43" s="102">
        <f>IFERROR(AVERAGE(AI43:AJ43), " ")</f>
        <v>0.79500000000000004</v>
      </c>
      <c r="AL43" s="620">
        <f>IFERROR(_xlfn.STDEV.P(AI43:AJ43)," ")</f>
        <v>5.0000000000000044E-3</v>
      </c>
      <c r="AQ43" s="623">
        <v>0.23</v>
      </c>
      <c r="AR43" s="612">
        <v>0.23</v>
      </c>
      <c r="AS43" s="102">
        <f>IFERROR(AVERAGE(AQ43:AR43), " ")</f>
        <v>0.23</v>
      </c>
      <c r="AT43" s="620">
        <f>IFERROR(_xlfn.STDEV.P(AQ43:AR43)," ")</f>
        <v>0</v>
      </c>
      <c r="AY43" s="623">
        <v>0.24</v>
      </c>
      <c r="AZ43" s="612">
        <v>0.23</v>
      </c>
      <c r="BA43" s="102">
        <f>IFERROR(AVERAGE(AY43:AZ43), " ")</f>
        <v>0.23499999999999999</v>
      </c>
      <c r="BB43" s="620">
        <f>IFERROR(_xlfn.STDEV.P(AY43:AZ43)," ")</f>
        <v>4.9999999999999906E-3</v>
      </c>
      <c r="BG43" s="623">
        <v>0.21</v>
      </c>
      <c r="BH43" s="612">
        <v>0.26</v>
      </c>
      <c r="BI43" s="102">
        <f>IFERROR(AVERAGE(BG43:BH43), " ")</f>
        <v>0.23499999999999999</v>
      </c>
      <c r="BJ43" s="620">
        <f>IFERROR(_xlfn.STDEV.P(BG43:BH43)," ")</f>
        <v>2.5000000000000012E-2</v>
      </c>
      <c r="BO43" s="622" t="s">
        <v>12</v>
      </c>
      <c r="BP43" s="530"/>
    </row>
    <row r="44" spans="1:76" ht="14.25" x14ac:dyDescent="0.2">
      <c r="A44" s="112" t="s">
        <v>87</v>
      </c>
      <c r="C44" s="612">
        <v>10.94</v>
      </c>
      <c r="D44" s="612">
        <v>10.9</v>
      </c>
      <c r="E44" s="102">
        <f t="shared" ref="E44:E48" si="32">IFERROR(AVERAGE(C44:D44), " ")</f>
        <v>10.92</v>
      </c>
      <c r="F44" s="620">
        <f t="shared" ref="F44:F49" si="33">IFERROR(_xlfn.STDEV.P(C44:D44)," ")</f>
        <v>1.9999999999999574E-2</v>
      </c>
      <c r="K44" s="617">
        <v>13.95</v>
      </c>
      <c r="L44" s="615">
        <v>13.72</v>
      </c>
      <c r="M44" s="102">
        <f t="shared" ref="M44:M48" si="34">IFERROR(AVERAGE(K44:L44), " ")</f>
        <v>13.835000000000001</v>
      </c>
      <c r="N44" s="620">
        <f t="shared" ref="N44:N49" si="35">IFERROR(_xlfn.STDEV.P(K44:L44)," ")</f>
        <v>0.11499999999999932</v>
      </c>
      <c r="S44" s="617">
        <v>19.420000000000002</v>
      </c>
      <c r="T44" s="612">
        <v>19.489999999999998</v>
      </c>
      <c r="U44" s="102">
        <f t="shared" ref="U44:U48" si="36">IFERROR(AVERAGE(S44:T44), " ")</f>
        <v>19.454999999999998</v>
      </c>
      <c r="V44" s="620">
        <f t="shared" ref="V44:V49" si="37">IFERROR(_xlfn.STDEV.P(S44:T44)," ")</f>
        <v>3.4999999999998366E-2</v>
      </c>
      <c r="AA44" s="617">
        <v>48.05</v>
      </c>
      <c r="AB44" s="612">
        <v>47.97</v>
      </c>
      <c r="AC44" s="102">
        <f t="shared" ref="AC44:AC48" si="38">IFERROR(AVERAGE(AA44:AB44), " ")</f>
        <v>48.01</v>
      </c>
      <c r="AD44" s="620">
        <f t="shared" ref="AD44:AD49" si="39">IFERROR(_xlfn.STDEV.P(AA44:AB44)," ")</f>
        <v>3.9999999999999147E-2</v>
      </c>
      <c r="AI44" s="617">
        <v>74.040000000000006</v>
      </c>
      <c r="AJ44" s="612">
        <v>74.58</v>
      </c>
      <c r="AK44" s="102">
        <f t="shared" ref="AK44:AK48" si="40">IFERROR(AVERAGE(AI44:AJ44), " ")</f>
        <v>74.31</v>
      </c>
      <c r="AL44" s="620">
        <f t="shared" ref="AL44:AL49" si="41">IFERROR(_xlfn.STDEV.P(AI44:AJ44)," ")</f>
        <v>0.26999999999999602</v>
      </c>
      <c r="AQ44" s="617">
        <v>58.52</v>
      </c>
      <c r="AR44" s="612">
        <v>58.36</v>
      </c>
      <c r="AS44" s="102">
        <f t="shared" ref="AS44:AS48" si="42">IFERROR(AVERAGE(AQ44:AR44), " ")</f>
        <v>58.44</v>
      </c>
      <c r="AT44" s="620">
        <f t="shared" ref="AT44:AT49" si="43">IFERROR(_xlfn.STDEV.P(AQ44:AR44)," ")</f>
        <v>8.0000000000001847E-2</v>
      </c>
      <c r="AY44" s="617">
        <v>69.84</v>
      </c>
      <c r="AZ44" s="612">
        <v>69.44</v>
      </c>
      <c r="BA44" s="102">
        <f t="shared" ref="BA44:BA48" si="44">IFERROR(AVERAGE(AY44:AZ44), " ")</f>
        <v>69.64</v>
      </c>
      <c r="BB44" s="620">
        <f t="shared" ref="BB44:BB49" si="45">IFERROR(_xlfn.STDEV.P(AY44:AZ44)," ")</f>
        <v>0.20000000000000284</v>
      </c>
      <c r="BG44" s="617">
        <v>77.14</v>
      </c>
      <c r="BH44" s="612">
        <v>77.319999999999993</v>
      </c>
      <c r="BI44" s="102">
        <f t="shared" ref="BI44:BI48" si="46">IFERROR(AVERAGE(BG44:BH44), " ")</f>
        <v>77.22999999999999</v>
      </c>
      <c r="BJ44" s="620">
        <f t="shared" ref="BJ44:BJ49" si="47">IFERROR(_xlfn.STDEV.P(BG44:BH44)," ")</f>
        <v>8.9999999999996305E-2</v>
      </c>
      <c r="BO44" s="602" t="s">
        <v>12</v>
      </c>
      <c r="BP44" s="530"/>
    </row>
    <row r="45" spans="1:76" ht="14.25" x14ac:dyDescent="0.2">
      <c r="A45" s="112" t="s">
        <v>88</v>
      </c>
      <c r="C45" s="613" t="s">
        <v>12</v>
      </c>
      <c r="D45" s="619" t="s">
        <v>12</v>
      </c>
      <c r="E45" s="102" t="str">
        <f t="shared" si="32"/>
        <v xml:space="preserve"> </v>
      </c>
      <c r="F45" s="103" t="str">
        <f t="shared" si="33"/>
        <v xml:space="preserve"> </v>
      </c>
      <c r="K45" s="613" t="s">
        <v>12</v>
      </c>
      <c r="L45" s="614" t="s">
        <v>12</v>
      </c>
      <c r="M45" s="102" t="str">
        <f t="shared" si="34"/>
        <v xml:space="preserve"> </v>
      </c>
      <c r="N45" s="103" t="str">
        <f t="shared" si="35"/>
        <v xml:space="preserve"> </v>
      </c>
      <c r="S45" s="613" t="s">
        <v>12</v>
      </c>
      <c r="T45" s="619" t="s">
        <v>12</v>
      </c>
      <c r="U45" s="102" t="str">
        <f t="shared" si="36"/>
        <v xml:space="preserve"> </v>
      </c>
      <c r="V45" s="620" t="str">
        <f t="shared" si="37"/>
        <v xml:space="preserve"> </v>
      </c>
      <c r="AA45" s="617">
        <v>0.12</v>
      </c>
      <c r="AB45" s="612">
        <v>0.13</v>
      </c>
      <c r="AC45" s="102">
        <f t="shared" si="38"/>
        <v>0.125</v>
      </c>
      <c r="AD45" s="620">
        <f t="shared" si="39"/>
        <v>5.0000000000000044E-3</v>
      </c>
      <c r="AI45" s="617">
        <v>0.18</v>
      </c>
      <c r="AJ45" s="612">
        <v>0.19</v>
      </c>
      <c r="AK45" s="102">
        <f t="shared" si="40"/>
        <v>0.185</v>
      </c>
      <c r="AL45" s="620">
        <f t="shared" si="41"/>
        <v>5.0000000000000044E-3</v>
      </c>
      <c r="AQ45" s="617">
        <v>0.16</v>
      </c>
      <c r="AR45" s="612">
        <v>0.16</v>
      </c>
      <c r="AS45" s="102">
        <f t="shared" si="42"/>
        <v>0.16</v>
      </c>
      <c r="AT45" s="620">
        <f t="shared" si="43"/>
        <v>0</v>
      </c>
      <c r="AY45" s="617">
        <v>0.19</v>
      </c>
      <c r="AZ45" s="612">
        <v>0.19</v>
      </c>
      <c r="BA45" s="102">
        <f t="shared" si="44"/>
        <v>0.19</v>
      </c>
      <c r="BB45" s="620">
        <f t="shared" si="45"/>
        <v>0</v>
      </c>
      <c r="BG45" s="617">
        <v>0.2</v>
      </c>
      <c r="BH45" s="612">
        <v>0.2</v>
      </c>
      <c r="BI45" s="102">
        <f t="shared" si="46"/>
        <v>0.2</v>
      </c>
      <c r="BJ45" s="620">
        <f t="shared" si="47"/>
        <v>0</v>
      </c>
      <c r="BO45" s="602" t="s">
        <v>12</v>
      </c>
      <c r="BP45" s="530"/>
    </row>
    <row r="46" spans="1:76" ht="14.25" x14ac:dyDescent="0.2">
      <c r="A46" s="112" t="s">
        <v>89</v>
      </c>
      <c r="C46" s="613" t="s">
        <v>12</v>
      </c>
      <c r="D46" s="619" t="s">
        <v>12</v>
      </c>
      <c r="E46" s="102" t="str">
        <f t="shared" si="32"/>
        <v xml:space="preserve"> </v>
      </c>
      <c r="F46" s="103" t="str">
        <f t="shared" si="33"/>
        <v xml:space="preserve"> </v>
      </c>
      <c r="K46" s="613" t="s">
        <v>12</v>
      </c>
      <c r="L46" s="614" t="s">
        <v>12</v>
      </c>
      <c r="M46" s="102" t="str">
        <f t="shared" si="34"/>
        <v xml:space="preserve"> </v>
      </c>
      <c r="N46" s="103" t="str">
        <f t="shared" si="35"/>
        <v xml:space="preserve"> </v>
      </c>
      <c r="S46" s="613" t="s">
        <v>12</v>
      </c>
      <c r="T46" s="619" t="s">
        <v>12</v>
      </c>
      <c r="U46" s="102" t="str">
        <f t="shared" si="36"/>
        <v xml:space="preserve"> </v>
      </c>
      <c r="V46" s="620" t="str">
        <f t="shared" si="37"/>
        <v xml:space="preserve"> </v>
      </c>
      <c r="AA46" s="613" t="s">
        <v>12</v>
      </c>
      <c r="AB46" s="619" t="s">
        <v>12</v>
      </c>
      <c r="AC46" s="102" t="str">
        <f t="shared" si="38"/>
        <v xml:space="preserve"> </v>
      </c>
      <c r="AD46" s="620" t="str">
        <f t="shared" si="39"/>
        <v xml:space="preserve"> </v>
      </c>
      <c r="AI46" s="613" t="s">
        <v>12</v>
      </c>
      <c r="AJ46" s="619" t="s">
        <v>12</v>
      </c>
      <c r="AK46" s="102" t="str">
        <f t="shared" si="40"/>
        <v xml:space="preserve"> </v>
      </c>
      <c r="AL46" s="620" t="str">
        <f t="shared" si="41"/>
        <v xml:space="preserve"> </v>
      </c>
      <c r="AQ46" s="613" t="s">
        <v>12</v>
      </c>
      <c r="AR46" s="619" t="s">
        <v>12</v>
      </c>
      <c r="AS46" s="102" t="str">
        <f t="shared" si="42"/>
        <v xml:space="preserve"> </v>
      </c>
      <c r="AT46" s="620" t="str">
        <f t="shared" si="43"/>
        <v xml:space="preserve"> </v>
      </c>
      <c r="AY46" s="613" t="s">
        <v>12</v>
      </c>
      <c r="AZ46" s="619" t="s">
        <v>12</v>
      </c>
      <c r="BA46" s="102" t="str">
        <f t="shared" si="44"/>
        <v xml:space="preserve"> </v>
      </c>
      <c r="BB46" s="620" t="str">
        <f t="shared" si="45"/>
        <v xml:space="preserve"> </v>
      </c>
      <c r="BG46" s="617">
        <v>0.13</v>
      </c>
      <c r="BH46" s="612">
        <v>0.13</v>
      </c>
      <c r="BI46" s="102">
        <f t="shared" si="46"/>
        <v>0.13</v>
      </c>
      <c r="BJ46" s="620">
        <f t="shared" si="47"/>
        <v>0</v>
      </c>
      <c r="BO46" s="602" t="s">
        <v>12</v>
      </c>
      <c r="BP46" s="530"/>
    </row>
    <row r="47" spans="1:76" ht="14.25" x14ac:dyDescent="0.2">
      <c r="A47" s="112" t="s">
        <v>90</v>
      </c>
      <c r="C47" s="613" t="s">
        <v>12</v>
      </c>
      <c r="D47" s="619" t="s">
        <v>12</v>
      </c>
      <c r="E47" s="102" t="str">
        <f t="shared" si="32"/>
        <v xml:space="preserve"> </v>
      </c>
      <c r="F47" s="103" t="str">
        <f t="shared" si="33"/>
        <v xml:space="preserve"> </v>
      </c>
      <c r="K47" s="613" t="s">
        <v>12</v>
      </c>
      <c r="L47" s="614" t="s">
        <v>12</v>
      </c>
      <c r="M47" s="102" t="str">
        <f t="shared" si="34"/>
        <v xml:space="preserve"> </v>
      </c>
      <c r="N47" s="103" t="str">
        <f t="shared" si="35"/>
        <v xml:space="preserve"> </v>
      </c>
      <c r="S47" s="613" t="s">
        <v>12</v>
      </c>
      <c r="T47" s="612">
        <v>0.1</v>
      </c>
      <c r="U47" s="102">
        <f t="shared" si="36"/>
        <v>0.1</v>
      </c>
      <c r="V47" s="620">
        <f t="shared" si="37"/>
        <v>0</v>
      </c>
      <c r="AA47" s="613" t="s">
        <v>12</v>
      </c>
      <c r="AB47" s="619" t="s">
        <v>12</v>
      </c>
      <c r="AC47" s="102" t="str">
        <f t="shared" si="38"/>
        <v xml:space="preserve"> </v>
      </c>
      <c r="AD47" s="620" t="str">
        <f t="shared" si="39"/>
        <v xml:space="preserve"> </v>
      </c>
      <c r="AI47" s="617">
        <v>0.1</v>
      </c>
      <c r="AJ47" s="612">
        <v>0.11</v>
      </c>
      <c r="AK47" s="102">
        <f t="shared" si="40"/>
        <v>0.10500000000000001</v>
      </c>
      <c r="AL47" s="620">
        <f t="shared" si="41"/>
        <v>4.9999999999999975E-3</v>
      </c>
      <c r="AQ47" s="613" t="s">
        <v>12</v>
      </c>
      <c r="AR47" s="619" t="s">
        <v>12</v>
      </c>
      <c r="AS47" s="102" t="str">
        <f t="shared" si="42"/>
        <v xml:space="preserve"> </v>
      </c>
      <c r="AT47" s="620" t="str">
        <f t="shared" si="43"/>
        <v xml:space="preserve"> </v>
      </c>
      <c r="AY47" s="617">
        <v>0.14000000000000001</v>
      </c>
      <c r="AZ47" s="612">
        <v>0.13</v>
      </c>
      <c r="BA47" s="102">
        <f t="shared" si="44"/>
        <v>0.13500000000000001</v>
      </c>
      <c r="BB47" s="620">
        <f t="shared" si="45"/>
        <v>5.0000000000000044E-3</v>
      </c>
      <c r="BG47" s="617">
        <v>2.4700000000000002</v>
      </c>
      <c r="BH47" s="612">
        <v>2.44</v>
      </c>
      <c r="BI47" s="102">
        <f t="shared" si="46"/>
        <v>2.4550000000000001</v>
      </c>
      <c r="BJ47" s="620">
        <f t="shared" si="47"/>
        <v>1.5000000000000124E-2</v>
      </c>
      <c r="BO47" s="617">
        <v>0.13</v>
      </c>
      <c r="BP47" s="530"/>
    </row>
    <row r="48" spans="1:76" ht="12.75" x14ac:dyDescent="0.2">
      <c r="A48" s="112" t="s">
        <v>91</v>
      </c>
      <c r="C48" s="613" t="s">
        <v>12</v>
      </c>
      <c r="D48" s="619" t="s">
        <v>12</v>
      </c>
      <c r="E48" s="102" t="str">
        <f t="shared" si="32"/>
        <v xml:space="preserve"> </v>
      </c>
      <c r="F48" s="103" t="str">
        <f t="shared" si="33"/>
        <v xml:space="preserve"> </v>
      </c>
      <c r="K48" s="613" t="s">
        <v>12</v>
      </c>
      <c r="L48" s="614" t="s">
        <v>12</v>
      </c>
      <c r="M48" s="102" t="str">
        <f t="shared" si="34"/>
        <v xml:space="preserve"> </v>
      </c>
      <c r="N48" s="103" t="str">
        <f t="shared" si="35"/>
        <v xml:space="preserve"> </v>
      </c>
      <c r="S48" s="613" t="s">
        <v>12</v>
      </c>
      <c r="T48" s="619" t="s">
        <v>12</v>
      </c>
      <c r="U48" s="102" t="str">
        <f t="shared" si="36"/>
        <v xml:space="preserve"> </v>
      </c>
      <c r="V48" s="620" t="str">
        <f t="shared" si="37"/>
        <v xml:space="preserve"> </v>
      </c>
      <c r="AA48" s="613" t="s">
        <v>12</v>
      </c>
      <c r="AB48" s="619" t="s">
        <v>12</v>
      </c>
      <c r="AC48" s="102" t="str">
        <f t="shared" si="38"/>
        <v xml:space="preserve"> </v>
      </c>
      <c r="AD48" s="620" t="str">
        <f t="shared" si="39"/>
        <v xml:space="preserve"> </v>
      </c>
      <c r="AI48" s="613" t="s">
        <v>12</v>
      </c>
      <c r="AJ48" s="619" t="s">
        <v>12</v>
      </c>
      <c r="AK48" s="102" t="str">
        <f t="shared" si="40"/>
        <v xml:space="preserve"> </v>
      </c>
      <c r="AL48" s="103" t="str">
        <f t="shared" si="41"/>
        <v xml:space="preserve"> </v>
      </c>
      <c r="AQ48" s="613" t="s">
        <v>12</v>
      </c>
      <c r="AR48" s="619" t="s">
        <v>12</v>
      </c>
      <c r="AS48" s="102" t="str">
        <f t="shared" si="42"/>
        <v xml:space="preserve"> </v>
      </c>
      <c r="AT48" s="620" t="str">
        <f t="shared" si="43"/>
        <v xml:space="preserve"> </v>
      </c>
      <c r="AY48" s="613" t="s">
        <v>12</v>
      </c>
      <c r="AZ48" s="619" t="s">
        <v>12</v>
      </c>
      <c r="BA48" s="102" t="str">
        <f t="shared" si="44"/>
        <v xml:space="preserve"> </v>
      </c>
      <c r="BB48" s="620" t="str">
        <f t="shared" si="45"/>
        <v xml:space="preserve"> </v>
      </c>
      <c r="BG48" s="613" t="s">
        <v>12</v>
      </c>
      <c r="BH48" s="619" t="s">
        <v>12</v>
      </c>
      <c r="BI48" s="102" t="str">
        <f t="shared" si="46"/>
        <v xml:space="preserve"> </v>
      </c>
      <c r="BJ48" s="620" t="str">
        <f t="shared" si="47"/>
        <v xml:space="preserve"> </v>
      </c>
      <c r="BO48" s="602" t="s">
        <v>12</v>
      </c>
      <c r="BP48" s="530"/>
    </row>
    <row r="49" spans="1:69" ht="15" x14ac:dyDescent="0.25">
      <c r="A49" s="112" t="s">
        <v>92</v>
      </c>
      <c r="C49" s="612">
        <v>12.02</v>
      </c>
      <c r="D49" s="612">
        <v>12.04</v>
      </c>
      <c r="E49" s="102">
        <f>IFERROR(AVERAGE(C49:D49), " ")</f>
        <v>12.03</v>
      </c>
      <c r="F49" s="620">
        <f t="shared" si="33"/>
        <v>9.9999999999997868E-3</v>
      </c>
      <c r="K49" s="618">
        <v>21.39</v>
      </c>
      <c r="L49" s="615">
        <v>21.13</v>
      </c>
      <c r="M49" s="102">
        <f>IFERROR(AVERAGE(K49:L49), " ")</f>
        <v>21.259999999999998</v>
      </c>
      <c r="N49" s="620">
        <f t="shared" si="35"/>
        <v>0.13000000000000078</v>
      </c>
      <c r="S49" s="618">
        <v>27.19</v>
      </c>
      <c r="T49" s="612">
        <v>27.43</v>
      </c>
      <c r="U49" s="102">
        <f>IFERROR(AVERAGE(S49:T49), " ")</f>
        <v>27.310000000000002</v>
      </c>
      <c r="V49" s="620">
        <f t="shared" si="37"/>
        <v>0.11999999999999922</v>
      </c>
      <c r="AA49" s="618">
        <v>57.6</v>
      </c>
      <c r="AB49" s="612">
        <v>57.59</v>
      </c>
      <c r="AC49" s="102">
        <f>IFERROR(AVERAGE(AA49:AB49), " ")</f>
        <v>57.594999999999999</v>
      </c>
      <c r="AD49" s="620">
        <f t="shared" si="39"/>
        <v>4.9999999999990052E-3</v>
      </c>
      <c r="AI49" s="625" t="s">
        <v>165</v>
      </c>
      <c r="AJ49" s="626" t="s">
        <v>165</v>
      </c>
      <c r="AK49" s="102" t="str">
        <f>IFERROR(AVERAGE(AI49:AJ49), " ")</f>
        <v xml:space="preserve"> </v>
      </c>
      <c r="AL49" s="103" t="str">
        <f t="shared" si="41"/>
        <v xml:space="preserve"> </v>
      </c>
      <c r="AQ49" s="624">
        <v>295.39999999999998</v>
      </c>
      <c r="AR49" s="621">
        <v>298.05</v>
      </c>
      <c r="AS49" s="102">
        <f>IFERROR(AVERAGE(AQ49:AR49), " ")</f>
        <v>296.72500000000002</v>
      </c>
      <c r="AT49" s="620">
        <f t="shared" si="43"/>
        <v>1.3250000000000171</v>
      </c>
      <c r="AY49" s="624">
        <v>326.27999999999997</v>
      </c>
      <c r="AZ49" s="621">
        <v>324.81</v>
      </c>
      <c r="BA49" s="102">
        <f>IFERROR(AVERAGE(AY49:AZ49), " ")</f>
        <v>325.54499999999996</v>
      </c>
      <c r="BB49" s="620">
        <f t="shared" si="45"/>
        <v>0.73499999999998522</v>
      </c>
      <c r="BG49" s="624">
        <v>256.45999999999998</v>
      </c>
      <c r="BH49" s="621">
        <v>255.89</v>
      </c>
      <c r="BI49" s="102">
        <f>IFERROR(AVERAGE(BG49:BH49), " ")</f>
        <v>256.17499999999995</v>
      </c>
      <c r="BJ49" s="620">
        <f t="shared" si="47"/>
        <v>0.28499999999999659</v>
      </c>
      <c r="BO49" s="618">
        <v>0.17</v>
      </c>
      <c r="BP49" s="530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539"/>
    </row>
    <row r="51" spans="1:69" ht="12.75" x14ac:dyDescent="0.2">
      <c r="A51" s="860" t="s">
        <v>56</v>
      </c>
      <c r="B51" s="533" t="s">
        <v>93</v>
      </c>
      <c r="C51" s="534"/>
      <c r="K51" s="534"/>
      <c r="S51" s="534"/>
      <c r="AA51" s="534"/>
      <c r="AI51" s="534"/>
      <c r="AQ51" s="534"/>
      <c r="AY51" s="534"/>
      <c r="BG51" s="378"/>
      <c r="BO51" s="535"/>
      <c r="BP51" s="530"/>
    </row>
    <row r="52" spans="1:69" ht="12.75" x14ac:dyDescent="0.2">
      <c r="A52" s="856"/>
      <c r="B52" s="533" t="s">
        <v>94</v>
      </c>
      <c r="C52" s="534">
        <v>7.33</v>
      </c>
      <c r="K52" s="534">
        <v>7.42</v>
      </c>
      <c r="S52" s="534">
        <v>7.55</v>
      </c>
      <c r="AA52" s="534">
        <v>7.57</v>
      </c>
      <c r="AI52" s="534">
        <v>7.05</v>
      </c>
      <c r="AQ52" s="534">
        <v>7.34</v>
      </c>
      <c r="AY52" s="534">
        <v>6.97</v>
      </c>
      <c r="BG52" s="534">
        <v>7.32</v>
      </c>
      <c r="BO52" s="535"/>
      <c r="BP52" s="530"/>
    </row>
    <row r="53" spans="1:69" ht="12.75" x14ac:dyDescent="0.2">
      <c r="A53" s="544" t="s">
        <v>96</v>
      </c>
      <c r="B53" s="435" t="s">
        <v>97</v>
      </c>
      <c r="C53" s="534">
        <v>112</v>
      </c>
      <c r="K53" s="534">
        <v>158</v>
      </c>
      <c r="S53" s="534">
        <v>197</v>
      </c>
      <c r="AA53" s="534">
        <v>360</v>
      </c>
      <c r="AI53" s="534">
        <v>2160</v>
      </c>
      <c r="AQ53" s="534">
        <v>776.1</v>
      </c>
      <c r="AY53" s="534">
        <v>861.6</v>
      </c>
      <c r="BG53" s="534">
        <v>820.8</v>
      </c>
      <c r="BO53" s="535"/>
      <c r="BP53" s="530"/>
    </row>
    <row r="54" spans="1:69" ht="12.75" x14ac:dyDescent="0.2">
      <c r="A54" s="544" t="s">
        <v>57</v>
      </c>
      <c r="B54" s="435" t="s">
        <v>58</v>
      </c>
      <c r="C54" s="534"/>
      <c r="K54" s="534"/>
      <c r="S54" s="534"/>
      <c r="AA54" s="534"/>
      <c r="AI54" s="534"/>
      <c r="AQ54" s="534"/>
      <c r="AY54" s="534"/>
      <c r="BG54" s="534"/>
      <c r="BO54" s="535"/>
      <c r="BP54" s="530"/>
    </row>
    <row r="55" spans="1:69" s="637" customFormat="1" ht="12.75" x14ac:dyDescent="0.2">
      <c r="A55" s="64" t="s">
        <v>59</v>
      </c>
      <c r="B55" s="407" t="s">
        <v>60</v>
      </c>
      <c r="C55" s="638">
        <f>0.1*223</f>
        <v>22.3</v>
      </c>
      <c r="K55" s="638">
        <f>0.1*234</f>
        <v>23.400000000000002</v>
      </c>
      <c r="S55" s="638">
        <f>0.1*269</f>
        <v>26.900000000000002</v>
      </c>
      <c r="AA55" s="638">
        <f>0.1*218</f>
        <v>21.8</v>
      </c>
      <c r="AI55" s="638">
        <f>0.1*175</f>
        <v>17.5</v>
      </c>
      <c r="AQ55" s="638">
        <f>0.1*198</f>
        <v>19.8</v>
      </c>
      <c r="AY55" s="638">
        <f>0.1*160</f>
        <v>16</v>
      </c>
      <c r="BG55" s="638">
        <f>0.1*440</f>
        <v>44</v>
      </c>
      <c r="BO55" s="639"/>
      <c r="BP55" s="586"/>
    </row>
    <row r="56" spans="1:69" ht="12.75" x14ac:dyDescent="0.2">
      <c r="A56" s="646" t="s">
        <v>186</v>
      </c>
      <c r="B56" s="643" t="s">
        <v>180</v>
      </c>
      <c r="C56" s="534">
        <v>1.7</v>
      </c>
      <c r="K56" s="534">
        <v>2.7</v>
      </c>
      <c r="S56" s="240">
        <v>4.4000000000000004</v>
      </c>
      <c r="AA56" s="534">
        <v>5</v>
      </c>
      <c r="AI56" s="534">
        <v>12.6</v>
      </c>
      <c r="AQ56" s="534">
        <v>7.6</v>
      </c>
      <c r="AY56" s="534">
        <v>6.6</v>
      </c>
      <c r="BG56" s="119">
        <v>8.6999999999999993</v>
      </c>
      <c r="BO56" s="535"/>
      <c r="BP56" s="530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536"/>
      <c r="B58" s="536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36"/>
    </row>
    <row r="59" spans="1:69" x14ac:dyDescent="0.25">
      <c r="A59" s="31" t="s">
        <v>103</v>
      </c>
      <c r="B59" s="354"/>
      <c r="C59" s="627">
        <v>1.347</v>
      </c>
      <c r="D59" s="627">
        <v>1.218</v>
      </c>
      <c r="E59" s="583">
        <f>AVERAGE(C59:D59)</f>
        <v>1.2825</v>
      </c>
      <c r="F59" s="583">
        <f>STDEV(C59:D59)</f>
        <v>9.1216774773064627E-2</v>
      </c>
      <c r="G59" s="627">
        <v>1.171</v>
      </c>
      <c r="H59" s="627">
        <v>1.044</v>
      </c>
      <c r="I59" s="583">
        <f>AVERAGE(G59:H59)</f>
        <v>1.1074999999999999</v>
      </c>
      <c r="J59" s="358">
        <f>STDEV(G59:H59)</f>
        <v>8.9802561210691537E-2</v>
      </c>
      <c r="K59" s="628">
        <v>1.357</v>
      </c>
      <c r="L59" s="627">
        <v>1.4990000000000001</v>
      </c>
      <c r="M59" s="583">
        <f>AVERAGE(K59:L59)</f>
        <v>1.4279999999999999</v>
      </c>
      <c r="N59" s="583">
        <f>STDEV(K59:L59)</f>
        <v>0.10040916292848984</v>
      </c>
      <c r="O59" s="627">
        <v>1.171</v>
      </c>
      <c r="P59" s="627">
        <v>1.1559999999999999</v>
      </c>
      <c r="Q59" s="583">
        <f>AVERAGE(O59:P59)</f>
        <v>1.1635</v>
      </c>
      <c r="R59" s="358">
        <f>STDEV(O59:P59)</f>
        <v>1.06066017177983E-2</v>
      </c>
      <c r="S59" s="628">
        <v>1.4359999999999999</v>
      </c>
      <c r="T59" s="627">
        <v>1.446</v>
      </c>
      <c r="U59" s="583">
        <f>AVERAGE(S59:T59)</f>
        <v>1.4409999999999998</v>
      </c>
      <c r="V59" s="583">
        <f>STDEV(S59:T59)</f>
        <v>7.0710678118654814E-3</v>
      </c>
      <c r="W59" s="627">
        <v>1.2490000000000001</v>
      </c>
      <c r="X59" s="627">
        <v>1.2729999999999999</v>
      </c>
      <c r="Y59" s="584">
        <f>AVERAGE(W59:X59)</f>
        <v>1.2610000000000001</v>
      </c>
      <c r="Z59" s="358">
        <f>STDEV(W59:X59)</f>
        <v>1.6970562748476997E-2</v>
      </c>
      <c r="AA59" s="628">
        <v>1.2310000000000001</v>
      </c>
      <c r="AB59" s="627">
        <v>1.0620000000000001</v>
      </c>
      <c r="AC59" s="584">
        <f>AVERAGE(AA59:AB59)</f>
        <v>1.1465000000000001</v>
      </c>
      <c r="AD59" s="583">
        <f>STDEV(AA59:AB59)</f>
        <v>0.11950104602052657</v>
      </c>
      <c r="AE59" s="627">
        <v>1.397</v>
      </c>
      <c r="AF59" s="627">
        <v>1.2450000000000001</v>
      </c>
      <c r="AG59" s="583">
        <f>AVERAGE(AE59:AF59)</f>
        <v>1.3210000000000002</v>
      </c>
      <c r="AH59" s="358">
        <f>STDEV(AE59:AF59)</f>
        <v>0.10748023074035516</v>
      </c>
      <c r="AI59" s="628">
        <v>1.325</v>
      </c>
      <c r="AJ59" s="627">
        <v>1.3220000000000001</v>
      </c>
      <c r="AK59" s="584">
        <f>AVERAGE(AI59:AJ59)</f>
        <v>1.3235000000000001</v>
      </c>
      <c r="AL59" s="583">
        <f>STDEV(AI59:AJ59)</f>
        <v>2.1213203435595661E-3</v>
      </c>
      <c r="AM59" s="627">
        <v>1.9239999999999999</v>
      </c>
      <c r="AN59" s="627">
        <v>1.472</v>
      </c>
      <c r="AO59" s="583">
        <f>AVERAGE(AM59:AN59)</f>
        <v>1.698</v>
      </c>
      <c r="AP59" s="358">
        <f>STDEV(AM59:AN59)</f>
        <v>0.31961226509631985</v>
      </c>
      <c r="AQ59" s="628">
        <v>1.099</v>
      </c>
      <c r="AR59" s="627">
        <v>1.093</v>
      </c>
      <c r="AS59" s="583">
        <f>AVERAGE(AQ59:AR59)</f>
        <v>1.0960000000000001</v>
      </c>
      <c r="AT59" s="583">
        <f>STDEV(AQ59:AR59)</f>
        <v>4.2426406871192892E-3</v>
      </c>
      <c r="AU59" s="627">
        <v>1.8280000000000001</v>
      </c>
      <c r="AV59" s="627">
        <v>1.2270000000000001</v>
      </c>
      <c r="AW59" s="583">
        <f>AVERAGE(AU59:AV59)</f>
        <v>1.5275000000000001</v>
      </c>
      <c r="AX59" s="358">
        <f>STDEV(AU59:AV59)</f>
        <v>0.42497117549311475</v>
      </c>
      <c r="AY59" s="628">
        <v>1.173</v>
      </c>
      <c r="AZ59" s="627">
        <v>1.177</v>
      </c>
      <c r="BA59" s="583">
        <f>AVERAGE(AY59:AZ59)</f>
        <v>1.175</v>
      </c>
      <c r="BB59" s="583">
        <f>STDEV(AY59:AZ59)</f>
        <v>2.8284271247461927E-3</v>
      </c>
      <c r="BC59" s="627">
        <v>1.8520000000000001</v>
      </c>
      <c r="BD59" s="627">
        <v>1.228</v>
      </c>
      <c r="BE59" s="584">
        <f>AVERAGE(BC59:BD59)</f>
        <v>1.54</v>
      </c>
      <c r="BF59" s="358">
        <f>STDEV(BC59:BD59)</f>
        <v>0.44123463146040687</v>
      </c>
      <c r="BG59" s="628">
        <v>1.998</v>
      </c>
      <c r="BH59" s="627">
        <v>1.8959999999999999</v>
      </c>
      <c r="BI59" s="583">
        <f>AVERAGE(BG59:BH59)</f>
        <v>1.9470000000000001</v>
      </c>
      <c r="BJ59" s="583">
        <f>STDEV(BG59:BH59)</f>
        <v>7.2124891681027911E-2</v>
      </c>
      <c r="BK59" s="627">
        <v>1.718</v>
      </c>
      <c r="BL59" s="627">
        <v>1.722</v>
      </c>
      <c r="BM59" s="583">
        <f>AVERAGE(BK59:BL59)</f>
        <v>1.72</v>
      </c>
      <c r="BN59" s="358">
        <f>STDEV(BK59:BL59)</f>
        <v>2.8284271247461927E-3</v>
      </c>
      <c r="BO59" s="115"/>
      <c r="BP59" s="627">
        <v>0.99729999999999996</v>
      </c>
      <c r="BQ59" s="532"/>
    </row>
    <row r="60" spans="1:69" ht="12.75" x14ac:dyDescent="0.2">
      <c r="BP60" s="530"/>
    </row>
    <row r="61" spans="1:69" ht="12.75" x14ac:dyDescent="0.2">
      <c r="BP61" s="530"/>
    </row>
    <row r="62" spans="1:69" ht="12.75" x14ac:dyDescent="0.2">
      <c r="BP62" s="530"/>
    </row>
    <row r="63" spans="1:69" ht="12.75" x14ac:dyDescent="0.2">
      <c r="BP63" s="530"/>
    </row>
    <row r="64" spans="1:69" ht="12.75" x14ac:dyDescent="0.2">
      <c r="BP64" s="530"/>
    </row>
    <row r="65" spans="68:68" ht="12.75" x14ac:dyDescent="0.2">
      <c r="BP65" s="530"/>
    </row>
    <row r="66" spans="68:68" ht="12.75" x14ac:dyDescent="0.2">
      <c r="BP66" s="530"/>
    </row>
    <row r="67" spans="68:68" ht="12.75" x14ac:dyDescent="0.2">
      <c r="BP67" s="530"/>
    </row>
    <row r="68" spans="68:68" ht="12.75" x14ac:dyDescent="0.2">
      <c r="BP68" s="530"/>
    </row>
    <row r="69" spans="68:68" ht="12.75" x14ac:dyDescent="0.2">
      <c r="BP69" s="530"/>
    </row>
    <row r="70" spans="68:68" ht="12.75" x14ac:dyDescent="0.2">
      <c r="BP70" s="530"/>
    </row>
    <row r="71" spans="68:68" ht="12.75" x14ac:dyDescent="0.2">
      <c r="BP71" s="530"/>
    </row>
    <row r="72" spans="68:68" ht="12.75" x14ac:dyDescent="0.2">
      <c r="BP72" s="530"/>
    </row>
    <row r="73" spans="68:68" ht="12.75" x14ac:dyDescent="0.2">
      <c r="BP73" s="530"/>
    </row>
    <row r="74" spans="68:68" ht="12.75" x14ac:dyDescent="0.2">
      <c r="BP74" s="530"/>
    </row>
    <row r="75" spans="68:68" ht="12.75" x14ac:dyDescent="0.2">
      <c r="BP75" s="530"/>
    </row>
    <row r="76" spans="68:68" ht="12.75" x14ac:dyDescent="0.2">
      <c r="BP76" s="530"/>
    </row>
    <row r="77" spans="68:68" ht="12.75" x14ac:dyDescent="0.2">
      <c r="BP77" s="530"/>
    </row>
    <row r="78" spans="68:68" ht="12.75" x14ac:dyDescent="0.2">
      <c r="BP78" s="530"/>
    </row>
    <row r="79" spans="68:68" ht="12.75" x14ac:dyDescent="0.2">
      <c r="BP79" s="530"/>
    </row>
    <row r="80" spans="68:68" ht="12.75" x14ac:dyDescent="0.2">
      <c r="BP80" s="530"/>
    </row>
    <row r="81" spans="68:68" ht="12.75" x14ac:dyDescent="0.2">
      <c r="BP81" s="530"/>
    </row>
    <row r="82" spans="68:68" ht="12.75" x14ac:dyDescent="0.2">
      <c r="BP82" s="530"/>
    </row>
    <row r="83" spans="68:68" ht="12.75" x14ac:dyDescent="0.2">
      <c r="BP83" s="530"/>
    </row>
    <row r="84" spans="68:68" ht="12.75" x14ac:dyDescent="0.2">
      <c r="BP84" s="530"/>
    </row>
    <row r="85" spans="68:68" ht="12.75" x14ac:dyDescent="0.2">
      <c r="BP85" s="530"/>
    </row>
    <row r="86" spans="68:68" ht="12.75" x14ac:dyDescent="0.2">
      <c r="BP86" s="530"/>
    </row>
    <row r="87" spans="68:68" ht="12.75" x14ac:dyDescent="0.2">
      <c r="BP87" s="530"/>
    </row>
    <row r="88" spans="68:68" ht="12.75" x14ac:dyDescent="0.2">
      <c r="BP88" s="530"/>
    </row>
    <row r="89" spans="68:68" ht="12.75" x14ac:dyDescent="0.2">
      <c r="BP89" s="530"/>
    </row>
    <row r="90" spans="68:68" ht="12.75" x14ac:dyDescent="0.2">
      <c r="BP90" s="530"/>
    </row>
    <row r="91" spans="68:68" ht="12.75" x14ac:dyDescent="0.2">
      <c r="BP91" s="530"/>
    </row>
    <row r="92" spans="68:68" ht="12.75" x14ac:dyDescent="0.2">
      <c r="BP92" s="530"/>
    </row>
    <row r="93" spans="68:68" ht="12.75" x14ac:dyDescent="0.2">
      <c r="BP93" s="530"/>
    </row>
    <row r="94" spans="68:68" ht="12.75" x14ac:dyDescent="0.2">
      <c r="BP94" s="530"/>
    </row>
    <row r="95" spans="68:68" ht="12.75" x14ac:dyDescent="0.2">
      <c r="BP95" s="530"/>
    </row>
    <row r="96" spans="68:68" ht="12.75" x14ac:dyDescent="0.2">
      <c r="BP96" s="530"/>
    </row>
    <row r="97" spans="68:68" ht="12.75" x14ac:dyDescent="0.2">
      <c r="BP97" s="530"/>
    </row>
    <row r="98" spans="68:68" ht="12.75" x14ac:dyDescent="0.2">
      <c r="BP98" s="530"/>
    </row>
    <row r="99" spans="68:68" ht="12.75" x14ac:dyDescent="0.2">
      <c r="BP99" s="530"/>
    </row>
    <row r="100" spans="68:68" ht="12.75" x14ac:dyDescent="0.2">
      <c r="BP100" s="530"/>
    </row>
    <row r="101" spans="68:68" ht="12.75" x14ac:dyDescent="0.2">
      <c r="BP101" s="530"/>
    </row>
    <row r="102" spans="68:68" ht="12.75" x14ac:dyDescent="0.2">
      <c r="BP102" s="530"/>
    </row>
    <row r="103" spans="68:68" ht="12.75" x14ac:dyDescent="0.2">
      <c r="BP103" s="530"/>
    </row>
    <row r="104" spans="68:68" ht="12.75" x14ac:dyDescent="0.2">
      <c r="BP104" s="530"/>
    </row>
    <row r="105" spans="68:68" ht="12.75" x14ac:dyDescent="0.2">
      <c r="BP105" s="530"/>
    </row>
    <row r="106" spans="68:68" ht="12.75" x14ac:dyDescent="0.2">
      <c r="BP106" s="530"/>
    </row>
    <row r="107" spans="68:68" ht="12.75" x14ac:dyDescent="0.2">
      <c r="BP107" s="530"/>
    </row>
    <row r="108" spans="68:68" ht="12.75" x14ac:dyDescent="0.2">
      <c r="BP108" s="530"/>
    </row>
    <row r="109" spans="68:68" ht="12.75" x14ac:dyDescent="0.2">
      <c r="BP109" s="530"/>
    </row>
    <row r="110" spans="68:68" ht="12.75" x14ac:dyDescent="0.2">
      <c r="BP110" s="530"/>
    </row>
    <row r="111" spans="68:68" ht="12.75" x14ac:dyDescent="0.2">
      <c r="BP111" s="530"/>
    </row>
    <row r="112" spans="68:68" ht="12.75" x14ac:dyDescent="0.2">
      <c r="BP112" s="530"/>
    </row>
    <row r="113" spans="68:68" ht="12.75" x14ac:dyDescent="0.2">
      <c r="BP113" s="530"/>
    </row>
    <row r="114" spans="68:68" ht="12.75" x14ac:dyDescent="0.2">
      <c r="BP114" s="530"/>
    </row>
    <row r="115" spans="68:68" ht="12.75" x14ac:dyDescent="0.2">
      <c r="BP115" s="530"/>
    </row>
    <row r="116" spans="68:68" ht="12.75" x14ac:dyDescent="0.2">
      <c r="BP116" s="530"/>
    </row>
    <row r="117" spans="68:68" ht="12.75" x14ac:dyDescent="0.2">
      <c r="BP117" s="530"/>
    </row>
    <row r="118" spans="68:68" ht="12.75" x14ac:dyDescent="0.2">
      <c r="BP118" s="530"/>
    </row>
    <row r="119" spans="68:68" ht="12.75" x14ac:dyDescent="0.2">
      <c r="BP119" s="530"/>
    </row>
    <row r="120" spans="68:68" ht="12.75" x14ac:dyDescent="0.2">
      <c r="BP120" s="530"/>
    </row>
    <row r="121" spans="68:68" ht="12.75" x14ac:dyDescent="0.2">
      <c r="BP121" s="530"/>
    </row>
    <row r="122" spans="68:68" ht="12.75" x14ac:dyDescent="0.2">
      <c r="BP122" s="530"/>
    </row>
    <row r="123" spans="68:68" ht="12.75" x14ac:dyDescent="0.2">
      <c r="BP123" s="530"/>
    </row>
    <row r="124" spans="68:68" ht="12.75" x14ac:dyDescent="0.2">
      <c r="BP124" s="530"/>
    </row>
    <row r="125" spans="68:68" ht="12.75" x14ac:dyDescent="0.2">
      <c r="BP125" s="530"/>
    </row>
    <row r="126" spans="68:68" ht="12.75" x14ac:dyDescent="0.2">
      <c r="BP126" s="530"/>
    </row>
    <row r="127" spans="68:68" ht="12.75" x14ac:dyDescent="0.2">
      <c r="BP127" s="530"/>
    </row>
    <row r="128" spans="68:68" ht="12.75" x14ac:dyDescent="0.2">
      <c r="BP128" s="530"/>
    </row>
    <row r="129" spans="68:68" ht="12.75" x14ac:dyDescent="0.2">
      <c r="BP129" s="530"/>
    </row>
    <row r="130" spans="68:68" ht="12.75" x14ac:dyDescent="0.2">
      <c r="BP130" s="530"/>
    </row>
    <row r="131" spans="68:68" ht="12.75" x14ac:dyDescent="0.2">
      <c r="BP131" s="530"/>
    </row>
    <row r="132" spans="68:68" ht="12.75" x14ac:dyDescent="0.2">
      <c r="BP132" s="530"/>
    </row>
    <row r="133" spans="68:68" ht="12.75" x14ac:dyDescent="0.2">
      <c r="BP133" s="530"/>
    </row>
    <row r="134" spans="68:68" ht="12.75" x14ac:dyDescent="0.2">
      <c r="BP134" s="530"/>
    </row>
    <row r="135" spans="68:68" ht="12.75" x14ac:dyDescent="0.2">
      <c r="BP135" s="530"/>
    </row>
    <row r="136" spans="68:68" ht="12.75" x14ac:dyDescent="0.2">
      <c r="BP136" s="530"/>
    </row>
    <row r="137" spans="68:68" ht="12.75" x14ac:dyDescent="0.2">
      <c r="BP137" s="530"/>
    </row>
    <row r="138" spans="68:68" ht="12.75" x14ac:dyDescent="0.2">
      <c r="BP138" s="530"/>
    </row>
    <row r="139" spans="68:68" ht="12.75" x14ac:dyDescent="0.2">
      <c r="BP139" s="530"/>
    </row>
    <row r="140" spans="68:68" ht="12.75" x14ac:dyDescent="0.2">
      <c r="BP140" s="530"/>
    </row>
    <row r="141" spans="68:68" ht="12.75" x14ac:dyDescent="0.2">
      <c r="BP141" s="530"/>
    </row>
    <row r="142" spans="68:68" ht="12.75" x14ac:dyDescent="0.2">
      <c r="BP142" s="530"/>
    </row>
    <row r="143" spans="68:68" ht="12.75" x14ac:dyDescent="0.2">
      <c r="BP143" s="530"/>
    </row>
    <row r="144" spans="68:68" ht="12.75" x14ac:dyDescent="0.2">
      <c r="BP144" s="530"/>
    </row>
    <row r="145" spans="68:68" ht="12.75" x14ac:dyDescent="0.2">
      <c r="BP145" s="530"/>
    </row>
    <row r="146" spans="68:68" ht="12.75" x14ac:dyDescent="0.2">
      <c r="BP146" s="530"/>
    </row>
    <row r="147" spans="68:68" ht="12.75" x14ac:dyDescent="0.2">
      <c r="BP147" s="530"/>
    </row>
    <row r="148" spans="68:68" ht="12.75" x14ac:dyDescent="0.2">
      <c r="BP148" s="530"/>
    </row>
    <row r="149" spans="68:68" ht="12.75" x14ac:dyDescent="0.2">
      <c r="BP149" s="530"/>
    </row>
    <row r="150" spans="68:68" ht="12.75" x14ac:dyDescent="0.2">
      <c r="BP150" s="530"/>
    </row>
    <row r="151" spans="68:68" ht="12.75" x14ac:dyDescent="0.2">
      <c r="BP151" s="530"/>
    </row>
    <row r="152" spans="68:68" ht="12.75" x14ac:dyDescent="0.2">
      <c r="BP152" s="530"/>
    </row>
    <row r="153" spans="68:68" ht="12.75" x14ac:dyDescent="0.2">
      <c r="BP153" s="530"/>
    </row>
    <row r="154" spans="68:68" ht="12.75" x14ac:dyDescent="0.2">
      <c r="BP154" s="530"/>
    </row>
    <row r="155" spans="68:68" ht="12.75" x14ac:dyDescent="0.2">
      <c r="BP155" s="530"/>
    </row>
    <row r="156" spans="68:68" ht="12.75" x14ac:dyDescent="0.2">
      <c r="BP156" s="530"/>
    </row>
    <row r="157" spans="68:68" ht="12.75" x14ac:dyDescent="0.2">
      <c r="BP157" s="530"/>
    </row>
    <row r="158" spans="68:68" ht="12.75" x14ac:dyDescent="0.2">
      <c r="BP158" s="530"/>
    </row>
    <row r="159" spans="68:68" ht="12.75" x14ac:dyDescent="0.2">
      <c r="BP159" s="530"/>
    </row>
    <row r="160" spans="68:68" ht="12.75" x14ac:dyDescent="0.2">
      <c r="BP160" s="530"/>
    </row>
    <row r="161" spans="68:68" ht="12.75" x14ac:dyDescent="0.2">
      <c r="BP161" s="530"/>
    </row>
    <row r="162" spans="68:68" ht="12.75" x14ac:dyDescent="0.2">
      <c r="BP162" s="530"/>
    </row>
    <row r="163" spans="68:68" ht="12.75" x14ac:dyDescent="0.2">
      <c r="BP163" s="530"/>
    </row>
    <row r="164" spans="68:68" ht="12.75" x14ac:dyDescent="0.2">
      <c r="BP164" s="530"/>
    </row>
    <row r="165" spans="68:68" ht="12.75" x14ac:dyDescent="0.2">
      <c r="BP165" s="530"/>
    </row>
    <row r="166" spans="68:68" ht="12.75" x14ac:dyDescent="0.2">
      <c r="BP166" s="530"/>
    </row>
    <row r="167" spans="68:68" ht="12.75" x14ac:dyDescent="0.2">
      <c r="BP167" s="530"/>
    </row>
    <row r="168" spans="68:68" ht="12.75" x14ac:dyDescent="0.2">
      <c r="BP168" s="530"/>
    </row>
    <row r="169" spans="68:68" ht="12.75" x14ac:dyDescent="0.2">
      <c r="BP169" s="530"/>
    </row>
    <row r="170" spans="68:68" ht="12.75" x14ac:dyDescent="0.2">
      <c r="BP170" s="530"/>
    </row>
    <row r="171" spans="68:68" ht="12.75" x14ac:dyDescent="0.2">
      <c r="BP171" s="530"/>
    </row>
    <row r="172" spans="68:68" ht="12.75" x14ac:dyDescent="0.2">
      <c r="BP172" s="530"/>
    </row>
    <row r="173" spans="68:68" ht="12.75" x14ac:dyDescent="0.2">
      <c r="BP173" s="530"/>
    </row>
    <row r="174" spans="68:68" ht="12.75" x14ac:dyDescent="0.2">
      <c r="BP174" s="530"/>
    </row>
    <row r="175" spans="68:68" ht="12.75" x14ac:dyDescent="0.2">
      <c r="BP175" s="530"/>
    </row>
    <row r="176" spans="68:68" ht="12.75" x14ac:dyDescent="0.2">
      <c r="BP176" s="530"/>
    </row>
    <row r="177" spans="68:68" ht="12.75" x14ac:dyDescent="0.2">
      <c r="BP177" s="530"/>
    </row>
    <row r="178" spans="68:68" ht="12.75" x14ac:dyDescent="0.2">
      <c r="BP178" s="530"/>
    </row>
    <row r="179" spans="68:68" ht="12.75" x14ac:dyDescent="0.2">
      <c r="BP179" s="530"/>
    </row>
    <row r="180" spans="68:68" ht="12.75" x14ac:dyDescent="0.2">
      <c r="BP180" s="530"/>
    </row>
    <row r="181" spans="68:68" ht="12.75" x14ac:dyDescent="0.2">
      <c r="BP181" s="530"/>
    </row>
    <row r="182" spans="68:68" ht="12.75" x14ac:dyDescent="0.2">
      <c r="BP182" s="530"/>
    </row>
    <row r="183" spans="68:68" ht="12.75" x14ac:dyDescent="0.2">
      <c r="BP183" s="530"/>
    </row>
    <row r="184" spans="68:68" ht="12.75" x14ac:dyDescent="0.2">
      <c r="BP184" s="530"/>
    </row>
    <row r="185" spans="68:68" ht="12.75" x14ac:dyDescent="0.2">
      <c r="BP185" s="530"/>
    </row>
    <row r="186" spans="68:68" ht="12.75" x14ac:dyDescent="0.2">
      <c r="BP186" s="530"/>
    </row>
    <row r="187" spans="68:68" ht="12.75" x14ac:dyDescent="0.2">
      <c r="BP187" s="530"/>
    </row>
    <row r="188" spans="68:68" ht="12.75" x14ac:dyDescent="0.2">
      <c r="BP188" s="530"/>
    </row>
    <row r="189" spans="68:68" ht="12.75" x14ac:dyDescent="0.2">
      <c r="BP189" s="530"/>
    </row>
    <row r="190" spans="68:68" ht="12.75" x14ac:dyDescent="0.2">
      <c r="BP190" s="530"/>
    </row>
    <row r="191" spans="68:68" ht="12.75" x14ac:dyDescent="0.2">
      <c r="BP191" s="530"/>
    </row>
    <row r="192" spans="68:68" ht="12.75" x14ac:dyDescent="0.2">
      <c r="BP192" s="530"/>
    </row>
    <row r="193" spans="68:68" ht="12.75" x14ac:dyDescent="0.2">
      <c r="BP193" s="530"/>
    </row>
    <row r="194" spans="68:68" ht="12.75" x14ac:dyDescent="0.2">
      <c r="BP194" s="530"/>
    </row>
    <row r="195" spans="68:68" ht="12.75" x14ac:dyDescent="0.2">
      <c r="BP195" s="530"/>
    </row>
    <row r="196" spans="68:68" ht="12.75" x14ac:dyDescent="0.2">
      <c r="BP196" s="530"/>
    </row>
    <row r="197" spans="68:68" ht="12.75" x14ac:dyDescent="0.2">
      <c r="BP197" s="530"/>
    </row>
    <row r="198" spans="68:68" ht="12.75" x14ac:dyDescent="0.2">
      <c r="BP198" s="530"/>
    </row>
    <row r="199" spans="68:68" ht="12.75" x14ac:dyDescent="0.2">
      <c r="BP199" s="530"/>
    </row>
    <row r="200" spans="68:68" ht="12.75" x14ac:dyDescent="0.2">
      <c r="BP200" s="530"/>
    </row>
    <row r="201" spans="68:68" ht="12.75" x14ac:dyDescent="0.2">
      <c r="BP201" s="530"/>
    </row>
    <row r="202" spans="68:68" ht="12.75" x14ac:dyDescent="0.2">
      <c r="BP202" s="530"/>
    </row>
    <row r="203" spans="68:68" ht="12.75" x14ac:dyDescent="0.2">
      <c r="BP203" s="530"/>
    </row>
    <row r="204" spans="68:68" ht="12.75" x14ac:dyDescent="0.2">
      <c r="BP204" s="530"/>
    </row>
    <row r="205" spans="68:68" ht="12.75" x14ac:dyDescent="0.2">
      <c r="BP205" s="530"/>
    </row>
    <row r="206" spans="68:68" ht="12.75" x14ac:dyDescent="0.2">
      <c r="BP206" s="530"/>
    </row>
    <row r="207" spans="68:68" ht="12.75" x14ac:dyDescent="0.2">
      <c r="BP207" s="530"/>
    </row>
    <row r="208" spans="68:68" ht="12.75" x14ac:dyDescent="0.2">
      <c r="BP208" s="530"/>
    </row>
    <row r="209" spans="68:68" ht="12.75" x14ac:dyDescent="0.2">
      <c r="BP209" s="530"/>
    </row>
    <row r="210" spans="68:68" ht="12.75" x14ac:dyDescent="0.2">
      <c r="BP210" s="530"/>
    </row>
    <row r="211" spans="68:68" ht="12.75" x14ac:dyDescent="0.2">
      <c r="BP211" s="530"/>
    </row>
    <row r="212" spans="68:68" ht="12.75" x14ac:dyDescent="0.2">
      <c r="BP212" s="530"/>
    </row>
    <row r="213" spans="68:68" ht="12.75" x14ac:dyDescent="0.2">
      <c r="BP213" s="530"/>
    </row>
    <row r="214" spans="68:68" ht="12.75" x14ac:dyDescent="0.2">
      <c r="BP214" s="530"/>
    </row>
    <row r="215" spans="68:68" ht="12.75" x14ac:dyDescent="0.2">
      <c r="BP215" s="530"/>
    </row>
    <row r="216" spans="68:68" ht="12.75" x14ac:dyDescent="0.2">
      <c r="BP216" s="530"/>
    </row>
    <row r="217" spans="68:68" ht="12.75" x14ac:dyDescent="0.2">
      <c r="BP217" s="530"/>
    </row>
    <row r="218" spans="68:68" ht="12.75" x14ac:dyDescent="0.2">
      <c r="BP218" s="530"/>
    </row>
    <row r="219" spans="68:68" ht="12.75" x14ac:dyDescent="0.2">
      <c r="BP219" s="530"/>
    </row>
    <row r="220" spans="68:68" ht="12.75" x14ac:dyDescent="0.2">
      <c r="BP220" s="530"/>
    </row>
    <row r="221" spans="68:68" ht="12.75" x14ac:dyDescent="0.2">
      <c r="BP221" s="530"/>
    </row>
    <row r="222" spans="68:68" ht="12.75" x14ac:dyDescent="0.2">
      <c r="BP222" s="530"/>
    </row>
    <row r="223" spans="68:68" ht="12.75" x14ac:dyDescent="0.2">
      <c r="BP223" s="530"/>
    </row>
    <row r="224" spans="68:68" ht="12.75" x14ac:dyDescent="0.2">
      <c r="BP224" s="530"/>
    </row>
    <row r="225" spans="68:68" ht="12.75" x14ac:dyDescent="0.2">
      <c r="BP225" s="530"/>
    </row>
    <row r="226" spans="68:68" ht="12.75" x14ac:dyDescent="0.2">
      <c r="BP226" s="530"/>
    </row>
    <row r="227" spans="68:68" ht="12.75" x14ac:dyDescent="0.2">
      <c r="BP227" s="530"/>
    </row>
    <row r="228" spans="68:68" ht="12.75" x14ac:dyDescent="0.2">
      <c r="BP228" s="530"/>
    </row>
    <row r="229" spans="68:68" ht="12.75" x14ac:dyDescent="0.2">
      <c r="BP229" s="530"/>
    </row>
    <row r="230" spans="68:68" ht="12.75" x14ac:dyDescent="0.2">
      <c r="BP230" s="530"/>
    </row>
    <row r="231" spans="68:68" ht="12.75" x14ac:dyDescent="0.2">
      <c r="BP231" s="530"/>
    </row>
    <row r="232" spans="68:68" ht="12.75" x14ac:dyDescent="0.2">
      <c r="BP232" s="530"/>
    </row>
    <row r="233" spans="68:68" ht="12.75" x14ac:dyDescent="0.2">
      <c r="BP233" s="530"/>
    </row>
    <row r="234" spans="68:68" ht="12.75" x14ac:dyDescent="0.2">
      <c r="BP234" s="530"/>
    </row>
    <row r="235" spans="68:68" ht="12.75" x14ac:dyDescent="0.2">
      <c r="BP235" s="530"/>
    </row>
    <row r="236" spans="68:68" ht="12.75" x14ac:dyDescent="0.2">
      <c r="BP236" s="530"/>
    </row>
    <row r="237" spans="68:68" ht="12.75" x14ac:dyDescent="0.2">
      <c r="BP237" s="530"/>
    </row>
    <row r="238" spans="68:68" ht="12.75" x14ac:dyDescent="0.2">
      <c r="BP238" s="530"/>
    </row>
    <row r="239" spans="68:68" ht="12.75" x14ac:dyDescent="0.2">
      <c r="BP239" s="530"/>
    </row>
    <row r="240" spans="68:68" ht="12.75" x14ac:dyDescent="0.2">
      <c r="BP240" s="530"/>
    </row>
    <row r="241" spans="68:68" ht="12.75" x14ac:dyDescent="0.2">
      <c r="BP241" s="530"/>
    </row>
    <row r="242" spans="68:68" ht="12.75" x14ac:dyDescent="0.2">
      <c r="BP242" s="530"/>
    </row>
    <row r="243" spans="68:68" ht="12.75" x14ac:dyDescent="0.2">
      <c r="BP243" s="530"/>
    </row>
    <row r="244" spans="68:68" ht="12.75" x14ac:dyDescent="0.2">
      <c r="BP244" s="530"/>
    </row>
    <row r="245" spans="68:68" ht="12.75" x14ac:dyDescent="0.2">
      <c r="BP245" s="530"/>
    </row>
    <row r="246" spans="68:68" ht="12.75" x14ac:dyDescent="0.2">
      <c r="BP246" s="530"/>
    </row>
    <row r="247" spans="68:68" ht="12.75" x14ac:dyDescent="0.2">
      <c r="BP247" s="530"/>
    </row>
    <row r="248" spans="68:68" ht="12.75" x14ac:dyDescent="0.2">
      <c r="BP248" s="530"/>
    </row>
    <row r="249" spans="68:68" ht="12.75" x14ac:dyDescent="0.2">
      <c r="BP249" s="530"/>
    </row>
    <row r="250" spans="68:68" ht="12.75" x14ac:dyDescent="0.2">
      <c r="BP250" s="530"/>
    </row>
    <row r="251" spans="68:68" ht="12.75" x14ac:dyDescent="0.2">
      <c r="BP251" s="530"/>
    </row>
    <row r="252" spans="68:68" ht="12.75" x14ac:dyDescent="0.2">
      <c r="BP252" s="530"/>
    </row>
    <row r="253" spans="68:68" ht="12.75" x14ac:dyDescent="0.2">
      <c r="BP253" s="530"/>
    </row>
    <row r="254" spans="68:68" ht="12.75" x14ac:dyDescent="0.2">
      <c r="BP254" s="530"/>
    </row>
    <row r="255" spans="68:68" ht="12.75" x14ac:dyDescent="0.2">
      <c r="BP255" s="530"/>
    </row>
    <row r="256" spans="68:68" ht="12.75" x14ac:dyDescent="0.2">
      <c r="BP256" s="530"/>
    </row>
    <row r="257" spans="68:68" ht="12.75" x14ac:dyDescent="0.2">
      <c r="BP257" s="530"/>
    </row>
    <row r="258" spans="68:68" ht="12.75" x14ac:dyDescent="0.2">
      <c r="BP258" s="530"/>
    </row>
    <row r="259" spans="68:68" ht="12.75" x14ac:dyDescent="0.2">
      <c r="BP259" s="530"/>
    </row>
    <row r="260" spans="68:68" ht="12.75" x14ac:dyDescent="0.2">
      <c r="BP260" s="530"/>
    </row>
    <row r="261" spans="68:68" ht="12.75" x14ac:dyDescent="0.2">
      <c r="BP261" s="530"/>
    </row>
    <row r="262" spans="68:68" ht="12.75" x14ac:dyDescent="0.2">
      <c r="BP262" s="530"/>
    </row>
    <row r="263" spans="68:68" ht="12.75" x14ac:dyDescent="0.2">
      <c r="BP263" s="530"/>
    </row>
    <row r="264" spans="68:68" ht="12.75" x14ac:dyDescent="0.2">
      <c r="BP264" s="530"/>
    </row>
    <row r="265" spans="68:68" ht="12.75" x14ac:dyDescent="0.2">
      <c r="BP265" s="530"/>
    </row>
    <row r="266" spans="68:68" ht="12.75" x14ac:dyDescent="0.2">
      <c r="BP266" s="530"/>
    </row>
    <row r="267" spans="68:68" ht="12.75" x14ac:dyDescent="0.2">
      <c r="BP267" s="530"/>
    </row>
    <row r="268" spans="68:68" ht="12.75" x14ac:dyDescent="0.2">
      <c r="BP268" s="530"/>
    </row>
    <row r="269" spans="68:68" ht="12.75" x14ac:dyDescent="0.2">
      <c r="BP269" s="530"/>
    </row>
    <row r="270" spans="68:68" ht="12.75" x14ac:dyDescent="0.2">
      <c r="BP270" s="530"/>
    </row>
    <row r="271" spans="68:68" ht="12.75" x14ac:dyDescent="0.2">
      <c r="BP271" s="530"/>
    </row>
    <row r="272" spans="68:68" ht="12.75" x14ac:dyDescent="0.2">
      <c r="BP272" s="530"/>
    </row>
    <row r="273" spans="68:68" ht="12.75" x14ac:dyDescent="0.2">
      <c r="BP273" s="530"/>
    </row>
    <row r="274" spans="68:68" ht="12.75" x14ac:dyDescent="0.2">
      <c r="BP274" s="530"/>
    </row>
    <row r="275" spans="68:68" ht="12.75" x14ac:dyDescent="0.2">
      <c r="BP275" s="530"/>
    </row>
    <row r="276" spans="68:68" ht="12.75" x14ac:dyDescent="0.2">
      <c r="BP276" s="530"/>
    </row>
    <row r="277" spans="68:68" ht="12.75" x14ac:dyDescent="0.2">
      <c r="BP277" s="530"/>
    </row>
    <row r="278" spans="68:68" ht="12.75" x14ac:dyDescent="0.2">
      <c r="BP278" s="530"/>
    </row>
    <row r="279" spans="68:68" ht="12.75" x14ac:dyDescent="0.2">
      <c r="BP279" s="530"/>
    </row>
    <row r="280" spans="68:68" ht="12.75" x14ac:dyDescent="0.2">
      <c r="BP280" s="530"/>
    </row>
    <row r="281" spans="68:68" ht="12.75" x14ac:dyDescent="0.2">
      <c r="BP281" s="530"/>
    </row>
    <row r="282" spans="68:68" ht="12.75" x14ac:dyDescent="0.2">
      <c r="BP282" s="530"/>
    </row>
    <row r="283" spans="68:68" ht="12.75" x14ac:dyDescent="0.2">
      <c r="BP283" s="530"/>
    </row>
    <row r="284" spans="68:68" ht="12.75" x14ac:dyDescent="0.2">
      <c r="BP284" s="530"/>
    </row>
    <row r="285" spans="68:68" ht="12.75" x14ac:dyDescent="0.2">
      <c r="BP285" s="530"/>
    </row>
    <row r="286" spans="68:68" ht="12.75" x14ac:dyDescent="0.2">
      <c r="BP286" s="530"/>
    </row>
    <row r="287" spans="68:68" ht="12.75" x14ac:dyDescent="0.2">
      <c r="BP287" s="530"/>
    </row>
    <row r="288" spans="68:68" ht="12.75" x14ac:dyDescent="0.2">
      <c r="BP288" s="530"/>
    </row>
    <row r="289" spans="68:68" ht="12.75" x14ac:dyDescent="0.2">
      <c r="BP289" s="530"/>
    </row>
    <row r="290" spans="68:68" ht="12.75" x14ac:dyDescent="0.2">
      <c r="BP290" s="530"/>
    </row>
    <row r="291" spans="68:68" ht="12.75" x14ac:dyDescent="0.2">
      <c r="BP291" s="530"/>
    </row>
    <row r="292" spans="68:68" ht="12.75" x14ac:dyDescent="0.2">
      <c r="BP292" s="530"/>
    </row>
    <row r="293" spans="68:68" ht="12.75" x14ac:dyDescent="0.2">
      <c r="BP293" s="530"/>
    </row>
    <row r="294" spans="68:68" ht="12.75" x14ac:dyDescent="0.2">
      <c r="BP294" s="530"/>
    </row>
    <row r="295" spans="68:68" ht="12.75" x14ac:dyDescent="0.2">
      <c r="BP295" s="530"/>
    </row>
    <row r="296" spans="68:68" ht="12.75" x14ac:dyDescent="0.2">
      <c r="BP296" s="530"/>
    </row>
    <row r="297" spans="68:68" ht="12.75" x14ac:dyDescent="0.2">
      <c r="BP297" s="530"/>
    </row>
    <row r="298" spans="68:68" ht="12.75" x14ac:dyDescent="0.2">
      <c r="BP298" s="530"/>
    </row>
    <row r="299" spans="68:68" ht="12.75" x14ac:dyDescent="0.2">
      <c r="BP299" s="530"/>
    </row>
    <row r="300" spans="68:68" ht="12.75" x14ac:dyDescent="0.2">
      <c r="BP300" s="530"/>
    </row>
    <row r="301" spans="68:68" ht="12.75" x14ac:dyDescent="0.2">
      <c r="BP301" s="530"/>
    </row>
    <row r="302" spans="68:68" ht="12.75" x14ac:dyDescent="0.2">
      <c r="BP302" s="530"/>
    </row>
    <row r="303" spans="68:68" ht="12.75" x14ac:dyDescent="0.2">
      <c r="BP303" s="530"/>
    </row>
    <row r="304" spans="68:68" ht="12.75" x14ac:dyDescent="0.2">
      <c r="BP304" s="530"/>
    </row>
    <row r="305" spans="68:68" ht="12.75" x14ac:dyDescent="0.2">
      <c r="BP305" s="530"/>
    </row>
    <row r="306" spans="68:68" ht="12.75" x14ac:dyDescent="0.2">
      <c r="BP306" s="530"/>
    </row>
    <row r="307" spans="68:68" ht="12.75" x14ac:dyDescent="0.2">
      <c r="BP307" s="530"/>
    </row>
    <row r="308" spans="68:68" ht="12.75" x14ac:dyDescent="0.2">
      <c r="BP308" s="530"/>
    </row>
    <row r="309" spans="68:68" ht="12.75" x14ac:dyDescent="0.2">
      <c r="BP309" s="530"/>
    </row>
    <row r="310" spans="68:68" ht="12.75" x14ac:dyDescent="0.2">
      <c r="BP310" s="530"/>
    </row>
    <row r="311" spans="68:68" ht="12.75" x14ac:dyDescent="0.2">
      <c r="BP311" s="530"/>
    </row>
    <row r="312" spans="68:68" ht="12.75" x14ac:dyDescent="0.2">
      <c r="BP312" s="530"/>
    </row>
    <row r="313" spans="68:68" ht="12.75" x14ac:dyDescent="0.2">
      <c r="BP313" s="530"/>
    </row>
    <row r="314" spans="68:68" ht="12.75" x14ac:dyDescent="0.2">
      <c r="BP314" s="530"/>
    </row>
    <row r="315" spans="68:68" ht="12.75" x14ac:dyDescent="0.2">
      <c r="BP315" s="530"/>
    </row>
    <row r="316" spans="68:68" ht="12.75" x14ac:dyDescent="0.2">
      <c r="BP316" s="530"/>
    </row>
    <row r="317" spans="68:68" ht="12.75" x14ac:dyDescent="0.2">
      <c r="BP317" s="530"/>
    </row>
    <row r="318" spans="68:68" ht="12.75" x14ac:dyDescent="0.2">
      <c r="BP318" s="530"/>
    </row>
    <row r="319" spans="68:68" ht="12.75" x14ac:dyDescent="0.2">
      <c r="BP319" s="530"/>
    </row>
    <row r="320" spans="68:68" ht="12.75" x14ac:dyDescent="0.2">
      <c r="BP320" s="530"/>
    </row>
    <row r="321" spans="68:68" ht="12.75" x14ac:dyDescent="0.2">
      <c r="BP321" s="530"/>
    </row>
    <row r="322" spans="68:68" ht="12.75" x14ac:dyDescent="0.2">
      <c r="BP322" s="530"/>
    </row>
    <row r="323" spans="68:68" ht="12.75" x14ac:dyDescent="0.2">
      <c r="BP323" s="530"/>
    </row>
    <row r="324" spans="68:68" ht="12.75" x14ac:dyDescent="0.2">
      <c r="BP324" s="530"/>
    </row>
    <row r="325" spans="68:68" ht="12.75" x14ac:dyDescent="0.2">
      <c r="BP325" s="530"/>
    </row>
    <row r="326" spans="68:68" ht="12.75" x14ac:dyDescent="0.2">
      <c r="BP326" s="530"/>
    </row>
    <row r="327" spans="68:68" ht="12.75" x14ac:dyDescent="0.2">
      <c r="BP327" s="530"/>
    </row>
    <row r="328" spans="68:68" ht="12.75" x14ac:dyDescent="0.2">
      <c r="BP328" s="530"/>
    </row>
    <row r="329" spans="68:68" ht="12.75" x14ac:dyDescent="0.2">
      <c r="BP329" s="530"/>
    </row>
    <row r="330" spans="68:68" ht="12.75" x14ac:dyDescent="0.2">
      <c r="BP330" s="530"/>
    </row>
    <row r="331" spans="68:68" ht="12.75" x14ac:dyDescent="0.2">
      <c r="BP331" s="530"/>
    </row>
    <row r="332" spans="68:68" ht="12.75" x14ac:dyDescent="0.2">
      <c r="BP332" s="530"/>
    </row>
    <row r="333" spans="68:68" ht="12.75" x14ac:dyDescent="0.2">
      <c r="BP333" s="530"/>
    </row>
    <row r="334" spans="68:68" ht="12.75" x14ac:dyDescent="0.2">
      <c r="BP334" s="530"/>
    </row>
    <row r="335" spans="68:68" ht="12.75" x14ac:dyDescent="0.2">
      <c r="BP335" s="530"/>
    </row>
    <row r="336" spans="68:68" ht="12.75" x14ac:dyDescent="0.2">
      <c r="BP336" s="530"/>
    </row>
    <row r="337" spans="68:68" ht="12.75" x14ac:dyDescent="0.2">
      <c r="BP337" s="530"/>
    </row>
    <row r="338" spans="68:68" ht="12.75" x14ac:dyDescent="0.2">
      <c r="BP338" s="530"/>
    </row>
    <row r="339" spans="68:68" ht="12.75" x14ac:dyDescent="0.2">
      <c r="BP339" s="530"/>
    </row>
    <row r="340" spans="68:68" ht="12.75" x14ac:dyDescent="0.2">
      <c r="BP340" s="530"/>
    </row>
    <row r="341" spans="68:68" ht="12.75" x14ac:dyDescent="0.2">
      <c r="BP341" s="530"/>
    </row>
    <row r="342" spans="68:68" ht="12.75" x14ac:dyDescent="0.2">
      <c r="BP342" s="530"/>
    </row>
    <row r="343" spans="68:68" ht="12.75" x14ac:dyDescent="0.2">
      <c r="BP343" s="530"/>
    </row>
    <row r="344" spans="68:68" ht="12.75" x14ac:dyDescent="0.2">
      <c r="BP344" s="530"/>
    </row>
    <row r="345" spans="68:68" ht="12.75" x14ac:dyDescent="0.2">
      <c r="BP345" s="530"/>
    </row>
    <row r="346" spans="68:68" ht="12.75" x14ac:dyDescent="0.2">
      <c r="BP346" s="530"/>
    </row>
    <row r="347" spans="68:68" ht="12.75" x14ac:dyDescent="0.2">
      <c r="BP347" s="530"/>
    </row>
    <row r="348" spans="68:68" ht="12.75" x14ac:dyDescent="0.2">
      <c r="BP348" s="530"/>
    </row>
    <row r="349" spans="68:68" ht="12.75" x14ac:dyDescent="0.2">
      <c r="BP349" s="530"/>
    </row>
    <row r="350" spans="68:68" ht="12.75" x14ac:dyDescent="0.2">
      <c r="BP350" s="530"/>
    </row>
    <row r="351" spans="68:68" ht="12.75" x14ac:dyDescent="0.2">
      <c r="BP351" s="530"/>
    </row>
    <row r="352" spans="68:68" ht="12.75" x14ac:dyDescent="0.2">
      <c r="BP352" s="530"/>
    </row>
    <row r="353" spans="68:68" ht="12.75" x14ac:dyDescent="0.2">
      <c r="BP353" s="530"/>
    </row>
    <row r="354" spans="68:68" ht="12.75" x14ac:dyDescent="0.2">
      <c r="BP354" s="530"/>
    </row>
    <row r="355" spans="68:68" ht="12.75" x14ac:dyDescent="0.2">
      <c r="BP355" s="530"/>
    </row>
    <row r="356" spans="68:68" ht="12.75" x14ac:dyDescent="0.2">
      <c r="BP356" s="530"/>
    </row>
    <row r="357" spans="68:68" ht="12.75" x14ac:dyDescent="0.2">
      <c r="BP357" s="530"/>
    </row>
    <row r="358" spans="68:68" ht="12.75" x14ac:dyDescent="0.2">
      <c r="BP358" s="530"/>
    </row>
    <row r="359" spans="68:68" ht="12.75" x14ac:dyDescent="0.2">
      <c r="BP359" s="530"/>
    </row>
    <row r="360" spans="68:68" ht="12.75" x14ac:dyDescent="0.2">
      <c r="BP360" s="530"/>
    </row>
    <row r="361" spans="68:68" ht="12.75" x14ac:dyDescent="0.2">
      <c r="BP361" s="530"/>
    </row>
    <row r="362" spans="68:68" ht="12.75" x14ac:dyDescent="0.2">
      <c r="BP362" s="530"/>
    </row>
    <row r="363" spans="68:68" ht="12.75" x14ac:dyDescent="0.2">
      <c r="BP363" s="530"/>
    </row>
    <row r="364" spans="68:68" ht="12.75" x14ac:dyDescent="0.2">
      <c r="BP364" s="530"/>
    </row>
    <row r="365" spans="68:68" ht="12.75" x14ac:dyDescent="0.2">
      <c r="BP365" s="530"/>
    </row>
    <row r="366" spans="68:68" ht="12.75" x14ac:dyDescent="0.2">
      <c r="BP366" s="530"/>
    </row>
    <row r="367" spans="68:68" ht="12.75" x14ac:dyDescent="0.2">
      <c r="BP367" s="530"/>
    </row>
    <row r="368" spans="68:68" ht="12.75" x14ac:dyDescent="0.2">
      <c r="BP368" s="530"/>
    </row>
    <row r="369" spans="68:68" ht="12.75" x14ac:dyDescent="0.2">
      <c r="BP369" s="530"/>
    </row>
    <row r="370" spans="68:68" ht="12.75" x14ac:dyDescent="0.2">
      <c r="BP370" s="530"/>
    </row>
    <row r="371" spans="68:68" ht="12.75" x14ac:dyDescent="0.2">
      <c r="BP371" s="530"/>
    </row>
    <row r="372" spans="68:68" ht="12.75" x14ac:dyDescent="0.2">
      <c r="BP372" s="530"/>
    </row>
    <row r="373" spans="68:68" ht="12.75" x14ac:dyDescent="0.2">
      <c r="BP373" s="530"/>
    </row>
    <row r="374" spans="68:68" ht="12.75" x14ac:dyDescent="0.2">
      <c r="BP374" s="530"/>
    </row>
    <row r="375" spans="68:68" ht="12.75" x14ac:dyDescent="0.2">
      <c r="BP375" s="530"/>
    </row>
    <row r="376" spans="68:68" ht="12.75" x14ac:dyDescent="0.2">
      <c r="BP376" s="530"/>
    </row>
    <row r="377" spans="68:68" ht="12.75" x14ac:dyDescent="0.2">
      <c r="BP377" s="530"/>
    </row>
    <row r="378" spans="68:68" ht="12.75" x14ac:dyDescent="0.2">
      <c r="BP378" s="530"/>
    </row>
    <row r="379" spans="68:68" ht="12.75" x14ac:dyDescent="0.2">
      <c r="BP379" s="530"/>
    </row>
    <row r="380" spans="68:68" ht="12.75" x14ac:dyDescent="0.2">
      <c r="BP380" s="530"/>
    </row>
    <row r="381" spans="68:68" ht="12.75" x14ac:dyDescent="0.2">
      <c r="BP381" s="530"/>
    </row>
    <row r="382" spans="68:68" ht="12.75" x14ac:dyDescent="0.2">
      <c r="BP382" s="530"/>
    </row>
    <row r="383" spans="68:68" ht="12.75" x14ac:dyDescent="0.2">
      <c r="BP383" s="530"/>
    </row>
    <row r="384" spans="68:68" ht="12.75" x14ac:dyDescent="0.2">
      <c r="BP384" s="530"/>
    </row>
    <row r="385" spans="68:68" ht="12.75" x14ac:dyDescent="0.2">
      <c r="BP385" s="530"/>
    </row>
    <row r="386" spans="68:68" ht="12.75" x14ac:dyDescent="0.2">
      <c r="BP386" s="530"/>
    </row>
    <row r="387" spans="68:68" ht="12.75" x14ac:dyDescent="0.2">
      <c r="BP387" s="530"/>
    </row>
    <row r="388" spans="68:68" ht="12.75" x14ac:dyDescent="0.2">
      <c r="BP388" s="530"/>
    </row>
    <row r="389" spans="68:68" ht="12.75" x14ac:dyDescent="0.2">
      <c r="BP389" s="530"/>
    </row>
    <row r="390" spans="68:68" ht="12.75" x14ac:dyDescent="0.2">
      <c r="BP390" s="530"/>
    </row>
    <row r="391" spans="68:68" ht="12.75" x14ac:dyDescent="0.2">
      <c r="BP391" s="530"/>
    </row>
    <row r="392" spans="68:68" ht="12.75" x14ac:dyDescent="0.2">
      <c r="BP392" s="530"/>
    </row>
    <row r="393" spans="68:68" ht="12.75" x14ac:dyDescent="0.2">
      <c r="BP393" s="530"/>
    </row>
    <row r="394" spans="68:68" ht="12.75" x14ac:dyDescent="0.2">
      <c r="BP394" s="530"/>
    </row>
    <row r="395" spans="68:68" ht="12.75" x14ac:dyDescent="0.2">
      <c r="BP395" s="530"/>
    </row>
    <row r="396" spans="68:68" ht="12.75" x14ac:dyDescent="0.2">
      <c r="BP396" s="530"/>
    </row>
    <row r="397" spans="68:68" ht="12.75" x14ac:dyDescent="0.2">
      <c r="BP397" s="530"/>
    </row>
    <row r="398" spans="68:68" ht="12.75" x14ac:dyDescent="0.2">
      <c r="BP398" s="530"/>
    </row>
    <row r="399" spans="68:68" ht="12.75" x14ac:dyDescent="0.2">
      <c r="BP399" s="530"/>
    </row>
    <row r="400" spans="68:68" ht="12.75" x14ac:dyDescent="0.2">
      <c r="BP400" s="530"/>
    </row>
    <row r="401" spans="68:68" ht="12.75" x14ac:dyDescent="0.2">
      <c r="BP401" s="530"/>
    </row>
    <row r="402" spans="68:68" ht="12.75" x14ac:dyDescent="0.2">
      <c r="BP402" s="530"/>
    </row>
    <row r="403" spans="68:68" ht="12.75" x14ac:dyDescent="0.2">
      <c r="BP403" s="530"/>
    </row>
    <row r="404" spans="68:68" ht="12.75" x14ac:dyDescent="0.2">
      <c r="BP404" s="530"/>
    </row>
    <row r="405" spans="68:68" ht="12.75" x14ac:dyDescent="0.2">
      <c r="BP405" s="530"/>
    </row>
    <row r="406" spans="68:68" ht="12.75" x14ac:dyDescent="0.2">
      <c r="BP406" s="530"/>
    </row>
    <row r="407" spans="68:68" ht="12.75" x14ac:dyDescent="0.2">
      <c r="BP407" s="530"/>
    </row>
    <row r="408" spans="68:68" ht="12.75" x14ac:dyDescent="0.2">
      <c r="BP408" s="530"/>
    </row>
    <row r="409" spans="68:68" ht="12.75" x14ac:dyDescent="0.2">
      <c r="BP409" s="530"/>
    </row>
    <row r="410" spans="68:68" ht="12.75" x14ac:dyDescent="0.2">
      <c r="BP410" s="530"/>
    </row>
    <row r="411" spans="68:68" ht="12.75" x14ac:dyDescent="0.2">
      <c r="BP411" s="530"/>
    </row>
    <row r="412" spans="68:68" ht="12.75" x14ac:dyDescent="0.2">
      <c r="BP412" s="530"/>
    </row>
    <row r="413" spans="68:68" ht="12.75" x14ac:dyDescent="0.2">
      <c r="BP413" s="530"/>
    </row>
    <row r="414" spans="68:68" ht="12.75" x14ac:dyDescent="0.2">
      <c r="BP414" s="530"/>
    </row>
    <row r="415" spans="68:68" ht="12.75" x14ac:dyDescent="0.2">
      <c r="BP415" s="530"/>
    </row>
    <row r="416" spans="68:68" ht="12.75" x14ac:dyDescent="0.2">
      <c r="BP416" s="530"/>
    </row>
    <row r="417" spans="68:68" ht="12.75" x14ac:dyDescent="0.2">
      <c r="BP417" s="530"/>
    </row>
    <row r="418" spans="68:68" ht="12.75" x14ac:dyDescent="0.2">
      <c r="BP418" s="530"/>
    </row>
    <row r="419" spans="68:68" ht="12.75" x14ac:dyDescent="0.2">
      <c r="BP419" s="530"/>
    </row>
    <row r="420" spans="68:68" ht="12.75" x14ac:dyDescent="0.2">
      <c r="BP420" s="530"/>
    </row>
    <row r="421" spans="68:68" ht="12.75" x14ac:dyDescent="0.2">
      <c r="BP421" s="530"/>
    </row>
    <row r="422" spans="68:68" ht="12.75" x14ac:dyDescent="0.2">
      <c r="BP422" s="530"/>
    </row>
    <row r="423" spans="68:68" ht="12.75" x14ac:dyDescent="0.2">
      <c r="BP423" s="530"/>
    </row>
    <row r="424" spans="68:68" ht="12.75" x14ac:dyDescent="0.2">
      <c r="BP424" s="530"/>
    </row>
    <row r="425" spans="68:68" ht="12.75" x14ac:dyDescent="0.2">
      <c r="BP425" s="530"/>
    </row>
    <row r="426" spans="68:68" ht="12.75" x14ac:dyDescent="0.2">
      <c r="BP426" s="530"/>
    </row>
    <row r="427" spans="68:68" ht="12.75" x14ac:dyDescent="0.2">
      <c r="BP427" s="530"/>
    </row>
    <row r="428" spans="68:68" ht="12.75" x14ac:dyDescent="0.2">
      <c r="BP428" s="530"/>
    </row>
    <row r="429" spans="68:68" ht="12.75" x14ac:dyDescent="0.2">
      <c r="BP429" s="530"/>
    </row>
    <row r="430" spans="68:68" ht="12.75" x14ac:dyDescent="0.2">
      <c r="BP430" s="530"/>
    </row>
    <row r="431" spans="68:68" ht="12.75" x14ac:dyDescent="0.2">
      <c r="BP431" s="530"/>
    </row>
    <row r="432" spans="68:68" ht="12.75" x14ac:dyDescent="0.2">
      <c r="BP432" s="530"/>
    </row>
    <row r="433" spans="68:68" ht="12.75" x14ac:dyDescent="0.2">
      <c r="BP433" s="530"/>
    </row>
    <row r="434" spans="68:68" ht="12.75" x14ac:dyDescent="0.2">
      <c r="BP434" s="530"/>
    </row>
    <row r="435" spans="68:68" ht="12.75" x14ac:dyDescent="0.2">
      <c r="BP435" s="530"/>
    </row>
    <row r="436" spans="68:68" ht="12.75" x14ac:dyDescent="0.2">
      <c r="BP436" s="530"/>
    </row>
    <row r="437" spans="68:68" ht="12.75" x14ac:dyDescent="0.2">
      <c r="BP437" s="530"/>
    </row>
    <row r="438" spans="68:68" ht="12.75" x14ac:dyDescent="0.2">
      <c r="BP438" s="530"/>
    </row>
    <row r="439" spans="68:68" ht="12.75" x14ac:dyDescent="0.2">
      <c r="BP439" s="530"/>
    </row>
    <row r="440" spans="68:68" ht="12.75" x14ac:dyDescent="0.2">
      <c r="BP440" s="530"/>
    </row>
    <row r="441" spans="68:68" ht="12.75" x14ac:dyDescent="0.2">
      <c r="BP441" s="530"/>
    </row>
    <row r="442" spans="68:68" ht="12.75" x14ac:dyDescent="0.2">
      <c r="BP442" s="530"/>
    </row>
    <row r="443" spans="68:68" ht="12.75" x14ac:dyDescent="0.2">
      <c r="BP443" s="530"/>
    </row>
    <row r="444" spans="68:68" ht="12.75" x14ac:dyDescent="0.2">
      <c r="BP444" s="530"/>
    </row>
    <row r="445" spans="68:68" ht="12.75" x14ac:dyDescent="0.2">
      <c r="BP445" s="530"/>
    </row>
    <row r="446" spans="68:68" ht="12.75" x14ac:dyDescent="0.2">
      <c r="BP446" s="530"/>
    </row>
    <row r="447" spans="68:68" ht="12.75" x14ac:dyDescent="0.2">
      <c r="BP447" s="530"/>
    </row>
    <row r="448" spans="68:68" ht="12.75" x14ac:dyDescent="0.2">
      <c r="BP448" s="530"/>
    </row>
    <row r="449" spans="68:68" ht="12.75" x14ac:dyDescent="0.2">
      <c r="BP449" s="530"/>
    </row>
    <row r="450" spans="68:68" ht="12.75" x14ac:dyDescent="0.2">
      <c r="BP450" s="530"/>
    </row>
    <row r="451" spans="68:68" ht="12.75" x14ac:dyDescent="0.2">
      <c r="BP451" s="530"/>
    </row>
    <row r="452" spans="68:68" ht="12.75" x14ac:dyDescent="0.2">
      <c r="BP452" s="530"/>
    </row>
    <row r="453" spans="68:68" ht="12.75" x14ac:dyDescent="0.2">
      <c r="BP453" s="530"/>
    </row>
    <row r="454" spans="68:68" ht="12.75" x14ac:dyDescent="0.2">
      <c r="BP454" s="530"/>
    </row>
    <row r="455" spans="68:68" ht="12.75" x14ac:dyDescent="0.2">
      <c r="BP455" s="530"/>
    </row>
    <row r="456" spans="68:68" ht="12.75" x14ac:dyDescent="0.2">
      <c r="BP456" s="530"/>
    </row>
    <row r="457" spans="68:68" ht="12.75" x14ac:dyDescent="0.2">
      <c r="BP457" s="530"/>
    </row>
    <row r="458" spans="68:68" ht="12.75" x14ac:dyDescent="0.2">
      <c r="BP458" s="530"/>
    </row>
    <row r="459" spans="68:68" ht="12.75" x14ac:dyDescent="0.2">
      <c r="BP459" s="530"/>
    </row>
    <row r="460" spans="68:68" ht="12.75" x14ac:dyDescent="0.2">
      <c r="BP460" s="530"/>
    </row>
    <row r="461" spans="68:68" ht="12.75" x14ac:dyDescent="0.2">
      <c r="BP461" s="530"/>
    </row>
    <row r="462" spans="68:68" ht="12.75" x14ac:dyDescent="0.2">
      <c r="BP462" s="530"/>
    </row>
    <row r="463" spans="68:68" ht="12.75" x14ac:dyDescent="0.2">
      <c r="BP463" s="530"/>
    </row>
    <row r="464" spans="68:68" ht="12.75" x14ac:dyDescent="0.2">
      <c r="BP464" s="530"/>
    </row>
    <row r="465" spans="68:68" ht="12.75" x14ac:dyDescent="0.2">
      <c r="BP465" s="530"/>
    </row>
    <row r="466" spans="68:68" ht="12.75" x14ac:dyDescent="0.2">
      <c r="BP466" s="530"/>
    </row>
    <row r="467" spans="68:68" ht="12.75" x14ac:dyDescent="0.2">
      <c r="BP467" s="530"/>
    </row>
    <row r="468" spans="68:68" ht="12.75" x14ac:dyDescent="0.2">
      <c r="BP468" s="530"/>
    </row>
    <row r="469" spans="68:68" ht="12.75" x14ac:dyDescent="0.2">
      <c r="BP469" s="530"/>
    </row>
    <row r="470" spans="68:68" ht="12.75" x14ac:dyDescent="0.2">
      <c r="BP470" s="530"/>
    </row>
    <row r="471" spans="68:68" ht="12.75" x14ac:dyDescent="0.2">
      <c r="BP471" s="530"/>
    </row>
    <row r="472" spans="68:68" ht="12.75" x14ac:dyDescent="0.2">
      <c r="BP472" s="530"/>
    </row>
    <row r="473" spans="68:68" ht="12.75" x14ac:dyDescent="0.2">
      <c r="BP473" s="530"/>
    </row>
    <row r="474" spans="68:68" ht="12.75" x14ac:dyDescent="0.2">
      <c r="BP474" s="530"/>
    </row>
    <row r="475" spans="68:68" ht="12.75" x14ac:dyDescent="0.2">
      <c r="BP475" s="530"/>
    </row>
    <row r="476" spans="68:68" ht="12.75" x14ac:dyDescent="0.2">
      <c r="BP476" s="530"/>
    </row>
    <row r="477" spans="68:68" ht="12.75" x14ac:dyDescent="0.2">
      <c r="BP477" s="530"/>
    </row>
    <row r="478" spans="68:68" ht="12.75" x14ac:dyDescent="0.2">
      <c r="BP478" s="530"/>
    </row>
    <row r="479" spans="68:68" ht="12.75" x14ac:dyDescent="0.2">
      <c r="BP479" s="530"/>
    </row>
    <row r="480" spans="68:68" ht="12.75" x14ac:dyDescent="0.2">
      <c r="BP480" s="530"/>
    </row>
    <row r="481" spans="68:68" ht="12.75" x14ac:dyDescent="0.2">
      <c r="BP481" s="530"/>
    </row>
    <row r="482" spans="68:68" ht="12.75" x14ac:dyDescent="0.2">
      <c r="BP482" s="530"/>
    </row>
    <row r="483" spans="68:68" ht="12.75" x14ac:dyDescent="0.2">
      <c r="BP483" s="530"/>
    </row>
    <row r="484" spans="68:68" ht="12.75" x14ac:dyDescent="0.2">
      <c r="BP484" s="530"/>
    </row>
    <row r="485" spans="68:68" ht="12.75" x14ac:dyDescent="0.2">
      <c r="BP485" s="530"/>
    </row>
    <row r="486" spans="68:68" ht="12.75" x14ac:dyDescent="0.2">
      <c r="BP486" s="530"/>
    </row>
    <row r="487" spans="68:68" ht="12.75" x14ac:dyDescent="0.2">
      <c r="BP487" s="530"/>
    </row>
    <row r="488" spans="68:68" ht="12.75" x14ac:dyDescent="0.2">
      <c r="BP488" s="530"/>
    </row>
    <row r="489" spans="68:68" ht="12.75" x14ac:dyDescent="0.2">
      <c r="BP489" s="530"/>
    </row>
    <row r="490" spans="68:68" ht="12.75" x14ac:dyDescent="0.2">
      <c r="BP490" s="530"/>
    </row>
    <row r="491" spans="68:68" ht="12.75" x14ac:dyDescent="0.2">
      <c r="BP491" s="530"/>
    </row>
    <row r="492" spans="68:68" ht="12.75" x14ac:dyDescent="0.2">
      <c r="BP492" s="530"/>
    </row>
    <row r="493" spans="68:68" ht="12.75" x14ac:dyDescent="0.2">
      <c r="BP493" s="530"/>
    </row>
    <row r="494" spans="68:68" ht="12.75" x14ac:dyDescent="0.2">
      <c r="BP494" s="530"/>
    </row>
    <row r="495" spans="68:68" ht="12.75" x14ac:dyDescent="0.2">
      <c r="BP495" s="530"/>
    </row>
    <row r="496" spans="68:68" ht="12.75" x14ac:dyDescent="0.2">
      <c r="BP496" s="530"/>
    </row>
    <row r="497" spans="68:68" ht="12.75" x14ac:dyDescent="0.2">
      <c r="BP497" s="530"/>
    </row>
    <row r="498" spans="68:68" ht="12.75" x14ac:dyDescent="0.2">
      <c r="BP498" s="530"/>
    </row>
    <row r="499" spans="68:68" ht="12.75" x14ac:dyDescent="0.2">
      <c r="BP499" s="530"/>
    </row>
    <row r="500" spans="68:68" ht="12.75" x14ac:dyDescent="0.2">
      <c r="BP500" s="530"/>
    </row>
    <row r="501" spans="68:68" ht="12.75" x14ac:dyDescent="0.2">
      <c r="BP501" s="530"/>
    </row>
    <row r="502" spans="68:68" ht="12.75" x14ac:dyDescent="0.2">
      <c r="BP502" s="530"/>
    </row>
    <row r="503" spans="68:68" ht="12.75" x14ac:dyDescent="0.2">
      <c r="BP503" s="530"/>
    </row>
    <row r="504" spans="68:68" ht="12.75" x14ac:dyDescent="0.2">
      <c r="BP504" s="530"/>
    </row>
    <row r="505" spans="68:68" ht="12.75" x14ac:dyDescent="0.2">
      <c r="BP505" s="530"/>
    </row>
    <row r="506" spans="68:68" ht="12.75" x14ac:dyDescent="0.2">
      <c r="BP506" s="530"/>
    </row>
    <row r="507" spans="68:68" ht="12.75" x14ac:dyDescent="0.2">
      <c r="BP507" s="530"/>
    </row>
    <row r="508" spans="68:68" ht="12.75" x14ac:dyDescent="0.2">
      <c r="BP508" s="530"/>
    </row>
    <row r="509" spans="68:68" ht="12.75" x14ac:dyDescent="0.2">
      <c r="BP509" s="530"/>
    </row>
    <row r="510" spans="68:68" ht="12.75" x14ac:dyDescent="0.2">
      <c r="BP510" s="530"/>
    </row>
    <row r="511" spans="68:68" ht="12.75" x14ac:dyDescent="0.2">
      <c r="BP511" s="530"/>
    </row>
    <row r="512" spans="68:68" ht="12.75" x14ac:dyDescent="0.2">
      <c r="BP512" s="530"/>
    </row>
    <row r="513" spans="68:68" ht="12.75" x14ac:dyDescent="0.2">
      <c r="BP513" s="530"/>
    </row>
    <row r="514" spans="68:68" ht="12.75" x14ac:dyDescent="0.2">
      <c r="BP514" s="530"/>
    </row>
    <row r="515" spans="68:68" ht="12.75" x14ac:dyDescent="0.2">
      <c r="BP515" s="530"/>
    </row>
    <row r="516" spans="68:68" ht="12.75" x14ac:dyDescent="0.2">
      <c r="BP516" s="530"/>
    </row>
    <row r="517" spans="68:68" ht="12.75" x14ac:dyDescent="0.2">
      <c r="BP517" s="530"/>
    </row>
    <row r="518" spans="68:68" ht="12.75" x14ac:dyDescent="0.2">
      <c r="BP518" s="530"/>
    </row>
    <row r="519" spans="68:68" ht="12.75" x14ac:dyDescent="0.2">
      <c r="BP519" s="530"/>
    </row>
    <row r="520" spans="68:68" ht="12.75" x14ac:dyDescent="0.2">
      <c r="BP520" s="530"/>
    </row>
    <row r="521" spans="68:68" ht="12.75" x14ac:dyDescent="0.2">
      <c r="BP521" s="530"/>
    </row>
    <row r="522" spans="68:68" ht="12.75" x14ac:dyDescent="0.2">
      <c r="BP522" s="530"/>
    </row>
    <row r="523" spans="68:68" ht="12.75" x14ac:dyDescent="0.2">
      <c r="BP523" s="530"/>
    </row>
    <row r="524" spans="68:68" ht="12.75" x14ac:dyDescent="0.2">
      <c r="BP524" s="530"/>
    </row>
    <row r="525" spans="68:68" ht="12.75" x14ac:dyDescent="0.2">
      <c r="BP525" s="530"/>
    </row>
    <row r="526" spans="68:68" ht="12.75" x14ac:dyDescent="0.2">
      <c r="BP526" s="530"/>
    </row>
    <row r="527" spans="68:68" ht="12.75" x14ac:dyDescent="0.2">
      <c r="BP527" s="530"/>
    </row>
    <row r="528" spans="68:68" ht="12.75" x14ac:dyDescent="0.2">
      <c r="BP528" s="530"/>
    </row>
    <row r="529" spans="68:68" ht="12.75" x14ac:dyDescent="0.2">
      <c r="BP529" s="530"/>
    </row>
    <row r="530" spans="68:68" ht="12.75" x14ac:dyDescent="0.2">
      <c r="BP530" s="530"/>
    </row>
    <row r="531" spans="68:68" ht="12.75" x14ac:dyDescent="0.2">
      <c r="BP531" s="530"/>
    </row>
    <row r="532" spans="68:68" ht="12.75" x14ac:dyDescent="0.2">
      <c r="BP532" s="530"/>
    </row>
    <row r="533" spans="68:68" ht="12.75" x14ac:dyDescent="0.2">
      <c r="BP533" s="530"/>
    </row>
    <row r="534" spans="68:68" ht="12.75" x14ac:dyDescent="0.2">
      <c r="BP534" s="530"/>
    </row>
    <row r="535" spans="68:68" ht="12.75" x14ac:dyDescent="0.2">
      <c r="BP535" s="530"/>
    </row>
    <row r="536" spans="68:68" ht="12.75" x14ac:dyDescent="0.2">
      <c r="BP536" s="530"/>
    </row>
    <row r="537" spans="68:68" ht="12.75" x14ac:dyDescent="0.2">
      <c r="BP537" s="530"/>
    </row>
    <row r="538" spans="68:68" ht="12.75" x14ac:dyDescent="0.2">
      <c r="BP538" s="530"/>
    </row>
    <row r="539" spans="68:68" ht="12.75" x14ac:dyDescent="0.2">
      <c r="BP539" s="530"/>
    </row>
    <row r="540" spans="68:68" ht="12.75" x14ac:dyDescent="0.2">
      <c r="BP540" s="530"/>
    </row>
    <row r="541" spans="68:68" ht="12.75" x14ac:dyDescent="0.2">
      <c r="BP541" s="530"/>
    </row>
    <row r="542" spans="68:68" ht="12.75" x14ac:dyDescent="0.2">
      <c r="BP542" s="530"/>
    </row>
    <row r="543" spans="68:68" ht="12.75" x14ac:dyDescent="0.2">
      <c r="BP543" s="530"/>
    </row>
    <row r="544" spans="68:68" ht="12.75" x14ac:dyDescent="0.2">
      <c r="BP544" s="530"/>
    </row>
    <row r="545" spans="68:68" ht="12.75" x14ac:dyDescent="0.2">
      <c r="BP545" s="530"/>
    </row>
    <row r="546" spans="68:68" ht="12.75" x14ac:dyDescent="0.2">
      <c r="BP546" s="530"/>
    </row>
    <row r="547" spans="68:68" ht="12.75" x14ac:dyDescent="0.2">
      <c r="BP547" s="530"/>
    </row>
    <row r="548" spans="68:68" ht="12.75" x14ac:dyDescent="0.2">
      <c r="BP548" s="530"/>
    </row>
    <row r="549" spans="68:68" ht="12.75" x14ac:dyDescent="0.2">
      <c r="BP549" s="530"/>
    </row>
    <row r="550" spans="68:68" ht="12.75" x14ac:dyDescent="0.2">
      <c r="BP550" s="530"/>
    </row>
    <row r="551" spans="68:68" ht="12.75" x14ac:dyDescent="0.2">
      <c r="BP551" s="530"/>
    </row>
    <row r="552" spans="68:68" ht="12.75" x14ac:dyDescent="0.2">
      <c r="BP552" s="530"/>
    </row>
    <row r="553" spans="68:68" ht="12.75" x14ac:dyDescent="0.2">
      <c r="BP553" s="530"/>
    </row>
    <row r="554" spans="68:68" ht="12.75" x14ac:dyDescent="0.2">
      <c r="BP554" s="530"/>
    </row>
    <row r="555" spans="68:68" ht="12.75" x14ac:dyDescent="0.2">
      <c r="BP555" s="530"/>
    </row>
    <row r="556" spans="68:68" ht="12.75" x14ac:dyDescent="0.2">
      <c r="BP556" s="530"/>
    </row>
    <row r="557" spans="68:68" ht="12.75" x14ac:dyDescent="0.2">
      <c r="BP557" s="530"/>
    </row>
    <row r="558" spans="68:68" ht="12.75" x14ac:dyDescent="0.2">
      <c r="BP558" s="530"/>
    </row>
    <row r="559" spans="68:68" ht="12.75" x14ac:dyDescent="0.2">
      <c r="BP559" s="530"/>
    </row>
    <row r="560" spans="68:68" ht="12.75" x14ac:dyDescent="0.2">
      <c r="BP560" s="530"/>
    </row>
    <row r="561" spans="68:68" ht="12.75" x14ac:dyDescent="0.2">
      <c r="BP561" s="530"/>
    </row>
    <row r="562" spans="68:68" ht="12.75" x14ac:dyDescent="0.2">
      <c r="BP562" s="530"/>
    </row>
    <row r="563" spans="68:68" ht="12.75" x14ac:dyDescent="0.2">
      <c r="BP563" s="530"/>
    </row>
    <row r="564" spans="68:68" ht="12.75" x14ac:dyDescent="0.2">
      <c r="BP564" s="530"/>
    </row>
    <row r="565" spans="68:68" ht="12.75" x14ac:dyDescent="0.2">
      <c r="BP565" s="530"/>
    </row>
    <row r="566" spans="68:68" ht="12.75" x14ac:dyDescent="0.2">
      <c r="BP566" s="530"/>
    </row>
    <row r="567" spans="68:68" ht="12.75" x14ac:dyDescent="0.2">
      <c r="BP567" s="530"/>
    </row>
    <row r="568" spans="68:68" ht="12.75" x14ac:dyDescent="0.2">
      <c r="BP568" s="530"/>
    </row>
    <row r="569" spans="68:68" ht="12.75" x14ac:dyDescent="0.2">
      <c r="BP569" s="530"/>
    </row>
    <row r="570" spans="68:68" ht="12.75" x14ac:dyDescent="0.2">
      <c r="BP570" s="530"/>
    </row>
    <row r="571" spans="68:68" ht="12.75" x14ac:dyDescent="0.2">
      <c r="BP571" s="530"/>
    </row>
    <row r="572" spans="68:68" ht="12.75" x14ac:dyDescent="0.2">
      <c r="BP572" s="530"/>
    </row>
    <row r="573" spans="68:68" ht="12.75" x14ac:dyDescent="0.2">
      <c r="BP573" s="530"/>
    </row>
    <row r="574" spans="68:68" ht="12.75" x14ac:dyDescent="0.2">
      <c r="BP574" s="530"/>
    </row>
    <row r="575" spans="68:68" ht="12.75" x14ac:dyDescent="0.2">
      <c r="BP575" s="530"/>
    </row>
    <row r="576" spans="68:68" ht="12.75" x14ac:dyDescent="0.2">
      <c r="BP576" s="530"/>
    </row>
    <row r="577" spans="68:68" ht="12.75" x14ac:dyDescent="0.2">
      <c r="BP577" s="530"/>
    </row>
    <row r="578" spans="68:68" ht="12.75" x14ac:dyDescent="0.2">
      <c r="BP578" s="530"/>
    </row>
    <row r="579" spans="68:68" ht="12.75" x14ac:dyDescent="0.2">
      <c r="BP579" s="530"/>
    </row>
    <row r="580" spans="68:68" ht="12.75" x14ac:dyDescent="0.2">
      <c r="BP580" s="530"/>
    </row>
    <row r="581" spans="68:68" ht="12.75" x14ac:dyDescent="0.2">
      <c r="BP581" s="530"/>
    </row>
    <row r="582" spans="68:68" ht="12.75" x14ac:dyDescent="0.2">
      <c r="BP582" s="530"/>
    </row>
    <row r="583" spans="68:68" ht="12.75" x14ac:dyDescent="0.2">
      <c r="BP583" s="530"/>
    </row>
    <row r="584" spans="68:68" ht="12.75" x14ac:dyDescent="0.2">
      <c r="BP584" s="530"/>
    </row>
    <row r="585" spans="68:68" ht="12.75" x14ac:dyDescent="0.2">
      <c r="BP585" s="530"/>
    </row>
    <row r="586" spans="68:68" ht="12.75" x14ac:dyDescent="0.2">
      <c r="BP586" s="530"/>
    </row>
    <row r="587" spans="68:68" ht="12.75" x14ac:dyDescent="0.2">
      <c r="BP587" s="530"/>
    </row>
    <row r="588" spans="68:68" ht="12.75" x14ac:dyDescent="0.2">
      <c r="BP588" s="530"/>
    </row>
    <row r="589" spans="68:68" ht="12.75" x14ac:dyDescent="0.2">
      <c r="BP589" s="530"/>
    </row>
    <row r="590" spans="68:68" ht="12.75" x14ac:dyDescent="0.2">
      <c r="BP590" s="530"/>
    </row>
    <row r="591" spans="68:68" ht="12.75" x14ac:dyDescent="0.2">
      <c r="BP591" s="530"/>
    </row>
    <row r="592" spans="68:68" ht="12.75" x14ac:dyDescent="0.2">
      <c r="BP592" s="530"/>
    </row>
    <row r="593" spans="68:68" ht="12.75" x14ac:dyDescent="0.2">
      <c r="BP593" s="530"/>
    </row>
    <row r="594" spans="68:68" ht="12.75" x14ac:dyDescent="0.2">
      <c r="BP594" s="530"/>
    </row>
    <row r="595" spans="68:68" ht="12.75" x14ac:dyDescent="0.2">
      <c r="BP595" s="530"/>
    </row>
    <row r="596" spans="68:68" ht="12.75" x14ac:dyDescent="0.2">
      <c r="BP596" s="530"/>
    </row>
    <row r="597" spans="68:68" ht="12.75" x14ac:dyDescent="0.2">
      <c r="BP597" s="530"/>
    </row>
    <row r="598" spans="68:68" ht="12.75" x14ac:dyDescent="0.2">
      <c r="BP598" s="530"/>
    </row>
    <row r="599" spans="68:68" ht="12.75" x14ac:dyDescent="0.2">
      <c r="BP599" s="530"/>
    </row>
    <row r="600" spans="68:68" ht="12.75" x14ac:dyDescent="0.2">
      <c r="BP600" s="530"/>
    </row>
    <row r="601" spans="68:68" ht="12.75" x14ac:dyDescent="0.2">
      <c r="BP601" s="530"/>
    </row>
    <row r="602" spans="68:68" ht="12.75" x14ac:dyDescent="0.2">
      <c r="BP602" s="530"/>
    </row>
    <row r="603" spans="68:68" ht="12.75" x14ac:dyDescent="0.2">
      <c r="BP603" s="530"/>
    </row>
    <row r="604" spans="68:68" ht="12.75" x14ac:dyDescent="0.2">
      <c r="BP604" s="530"/>
    </row>
    <row r="605" spans="68:68" ht="12.75" x14ac:dyDescent="0.2">
      <c r="BP605" s="530"/>
    </row>
    <row r="606" spans="68:68" ht="12.75" x14ac:dyDescent="0.2">
      <c r="BP606" s="530"/>
    </row>
    <row r="607" spans="68:68" ht="12.75" x14ac:dyDescent="0.2">
      <c r="BP607" s="530"/>
    </row>
    <row r="608" spans="68:68" ht="12.75" x14ac:dyDescent="0.2">
      <c r="BP608" s="530"/>
    </row>
    <row r="609" spans="68:68" ht="12.75" x14ac:dyDescent="0.2">
      <c r="BP609" s="530"/>
    </row>
    <row r="610" spans="68:68" ht="12.75" x14ac:dyDescent="0.2">
      <c r="BP610" s="530"/>
    </row>
    <row r="611" spans="68:68" ht="12.75" x14ac:dyDescent="0.2">
      <c r="BP611" s="530"/>
    </row>
    <row r="612" spans="68:68" ht="12.75" x14ac:dyDescent="0.2">
      <c r="BP612" s="530"/>
    </row>
    <row r="613" spans="68:68" ht="12.75" x14ac:dyDescent="0.2">
      <c r="BP613" s="530"/>
    </row>
    <row r="614" spans="68:68" ht="12.75" x14ac:dyDescent="0.2">
      <c r="BP614" s="530"/>
    </row>
    <row r="615" spans="68:68" ht="12.75" x14ac:dyDescent="0.2">
      <c r="BP615" s="530"/>
    </row>
    <row r="616" spans="68:68" ht="12.75" x14ac:dyDescent="0.2">
      <c r="BP616" s="530"/>
    </row>
    <row r="617" spans="68:68" ht="12.75" x14ac:dyDescent="0.2">
      <c r="BP617" s="530"/>
    </row>
    <row r="618" spans="68:68" ht="12.75" x14ac:dyDescent="0.2">
      <c r="BP618" s="530"/>
    </row>
    <row r="619" spans="68:68" ht="12.75" x14ac:dyDescent="0.2">
      <c r="BP619" s="530"/>
    </row>
    <row r="620" spans="68:68" ht="12.75" x14ac:dyDescent="0.2">
      <c r="BP620" s="530"/>
    </row>
    <row r="621" spans="68:68" ht="12.75" x14ac:dyDescent="0.2">
      <c r="BP621" s="530"/>
    </row>
    <row r="622" spans="68:68" ht="12.75" x14ac:dyDescent="0.2">
      <c r="BP622" s="530"/>
    </row>
    <row r="623" spans="68:68" ht="12.75" x14ac:dyDescent="0.2">
      <c r="BP623" s="530"/>
    </row>
    <row r="624" spans="68:68" ht="12.75" x14ac:dyDescent="0.2">
      <c r="BP624" s="530"/>
    </row>
    <row r="625" spans="68:68" ht="12.75" x14ac:dyDescent="0.2">
      <c r="BP625" s="530"/>
    </row>
    <row r="626" spans="68:68" ht="12.75" x14ac:dyDescent="0.2">
      <c r="BP626" s="530"/>
    </row>
    <row r="627" spans="68:68" ht="12.75" x14ac:dyDescent="0.2">
      <c r="BP627" s="530"/>
    </row>
    <row r="628" spans="68:68" ht="12.75" x14ac:dyDescent="0.2">
      <c r="BP628" s="530"/>
    </row>
    <row r="629" spans="68:68" ht="12.75" x14ac:dyDescent="0.2">
      <c r="BP629" s="530"/>
    </row>
    <row r="630" spans="68:68" ht="12.75" x14ac:dyDescent="0.2">
      <c r="BP630" s="530"/>
    </row>
    <row r="631" spans="68:68" ht="12.75" x14ac:dyDescent="0.2">
      <c r="BP631" s="530"/>
    </row>
    <row r="632" spans="68:68" ht="12.75" x14ac:dyDescent="0.2">
      <c r="BP632" s="530"/>
    </row>
    <row r="633" spans="68:68" ht="12.75" x14ac:dyDescent="0.2">
      <c r="BP633" s="530"/>
    </row>
    <row r="634" spans="68:68" ht="12.75" x14ac:dyDescent="0.2">
      <c r="BP634" s="530"/>
    </row>
    <row r="635" spans="68:68" ht="12.75" x14ac:dyDescent="0.2">
      <c r="BP635" s="530"/>
    </row>
    <row r="636" spans="68:68" ht="12.75" x14ac:dyDescent="0.2">
      <c r="BP636" s="530"/>
    </row>
    <row r="637" spans="68:68" ht="12.75" x14ac:dyDescent="0.2">
      <c r="BP637" s="530"/>
    </row>
    <row r="638" spans="68:68" ht="12.75" x14ac:dyDescent="0.2">
      <c r="BP638" s="530"/>
    </row>
    <row r="639" spans="68:68" ht="12.75" x14ac:dyDescent="0.2">
      <c r="BP639" s="530"/>
    </row>
    <row r="640" spans="68:68" ht="12.75" x14ac:dyDescent="0.2">
      <c r="BP640" s="530"/>
    </row>
    <row r="641" spans="68:68" ht="12.75" x14ac:dyDescent="0.2">
      <c r="BP641" s="530"/>
    </row>
    <row r="642" spans="68:68" ht="12.75" x14ac:dyDescent="0.2">
      <c r="BP642" s="530"/>
    </row>
    <row r="643" spans="68:68" ht="12.75" x14ac:dyDescent="0.2">
      <c r="BP643" s="530"/>
    </row>
    <row r="644" spans="68:68" ht="12.75" x14ac:dyDescent="0.2">
      <c r="BP644" s="530"/>
    </row>
    <row r="645" spans="68:68" ht="12.75" x14ac:dyDescent="0.2">
      <c r="BP645" s="530"/>
    </row>
    <row r="646" spans="68:68" ht="12.75" x14ac:dyDescent="0.2">
      <c r="BP646" s="530"/>
    </row>
    <row r="647" spans="68:68" ht="12.75" x14ac:dyDescent="0.2">
      <c r="BP647" s="530"/>
    </row>
    <row r="648" spans="68:68" ht="12.75" x14ac:dyDescent="0.2">
      <c r="BP648" s="530"/>
    </row>
    <row r="649" spans="68:68" ht="12.75" x14ac:dyDescent="0.2">
      <c r="BP649" s="530"/>
    </row>
    <row r="650" spans="68:68" ht="12.75" x14ac:dyDescent="0.2">
      <c r="BP650" s="530"/>
    </row>
    <row r="651" spans="68:68" ht="12.75" x14ac:dyDescent="0.2">
      <c r="BP651" s="530"/>
    </row>
    <row r="652" spans="68:68" ht="12.75" x14ac:dyDescent="0.2">
      <c r="BP652" s="530"/>
    </row>
    <row r="653" spans="68:68" ht="12.75" x14ac:dyDescent="0.2">
      <c r="BP653" s="530"/>
    </row>
    <row r="654" spans="68:68" ht="12.75" x14ac:dyDescent="0.2">
      <c r="BP654" s="530"/>
    </row>
    <row r="655" spans="68:68" ht="12.75" x14ac:dyDescent="0.2">
      <c r="BP655" s="530"/>
    </row>
    <row r="656" spans="68:68" ht="12.75" x14ac:dyDescent="0.2">
      <c r="BP656" s="530"/>
    </row>
    <row r="657" spans="68:68" ht="12.75" x14ac:dyDescent="0.2">
      <c r="BP657" s="530"/>
    </row>
    <row r="658" spans="68:68" ht="12.75" x14ac:dyDescent="0.2">
      <c r="BP658" s="530"/>
    </row>
    <row r="659" spans="68:68" ht="12.75" x14ac:dyDescent="0.2">
      <c r="BP659" s="530"/>
    </row>
    <row r="660" spans="68:68" ht="12.75" x14ac:dyDescent="0.2">
      <c r="BP660" s="530"/>
    </row>
    <row r="661" spans="68:68" ht="12.75" x14ac:dyDescent="0.2">
      <c r="BP661" s="530"/>
    </row>
    <row r="662" spans="68:68" ht="12.75" x14ac:dyDescent="0.2">
      <c r="BP662" s="530"/>
    </row>
    <row r="663" spans="68:68" ht="12.75" x14ac:dyDescent="0.2">
      <c r="BP663" s="530"/>
    </row>
    <row r="664" spans="68:68" ht="12.75" x14ac:dyDescent="0.2">
      <c r="BP664" s="530"/>
    </row>
    <row r="665" spans="68:68" ht="12.75" x14ac:dyDescent="0.2">
      <c r="BP665" s="530"/>
    </row>
    <row r="666" spans="68:68" ht="12.75" x14ac:dyDescent="0.2">
      <c r="BP666" s="530"/>
    </row>
    <row r="667" spans="68:68" ht="12.75" x14ac:dyDescent="0.2">
      <c r="BP667" s="530"/>
    </row>
    <row r="668" spans="68:68" ht="12.75" x14ac:dyDescent="0.2">
      <c r="BP668" s="530"/>
    </row>
    <row r="669" spans="68:68" ht="12.75" x14ac:dyDescent="0.2">
      <c r="BP669" s="530"/>
    </row>
    <row r="670" spans="68:68" ht="12.75" x14ac:dyDescent="0.2">
      <c r="BP670" s="530"/>
    </row>
    <row r="671" spans="68:68" ht="12.75" x14ac:dyDescent="0.2">
      <c r="BP671" s="530"/>
    </row>
    <row r="672" spans="68:68" ht="12.75" x14ac:dyDescent="0.2">
      <c r="BP672" s="530"/>
    </row>
    <row r="673" spans="68:68" ht="12.75" x14ac:dyDescent="0.2">
      <c r="BP673" s="530"/>
    </row>
    <row r="674" spans="68:68" ht="12.75" x14ac:dyDescent="0.2">
      <c r="BP674" s="530"/>
    </row>
    <row r="675" spans="68:68" ht="12.75" x14ac:dyDescent="0.2">
      <c r="BP675" s="530"/>
    </row>
    <row r="676" spans="68:68" ht="12.75" x14ac:dyDescent="0.2">
      <c r="BP676" s="530"/>
    </row>
    <row r="677" spans="68:68" ht="12.75" x14ac:dyDescent="0.2">
      <c r="BP677" s="530"/>
    </row>
    <row r="678" spans="68:68" ht="12.75" x14ac:dyDescent="0.2">
      <c r="BP678" s="530"/>
    </row>
    <row r="679" spans="68:68" ht="12.75" x14ac:dyDescent="0.2">
      <c r="BP679" s="530"/>
    </row>
    <row r="680" spans="68:68" ht="12.75" x14ac:dyDescent="0.2">
      <c r="BP680" s="530"/>
    </row>
    <row r="681" spans="68:68" ht="12.75" x14ac:dyDescent="0.2">
      <c r="BP681" s="530"/>
    </row>
    <row r="682" spans="68:68" ht="12.75" x14ac:dyDescent="0.2">
      <c r="BP682" s="530"/>
    </row>
    <row r="683" spans="68:68" ht="12.75" x14ac:dyDescent="0.2">
      <c r="BP683" s="530"/>
    </row>
    <row r="684" spans="68:68" ht="12.75" x14ac:dyDescent="0.2">
      <c r="BP684" s="530"/>
    </row>
    <row r="685" spans="68:68" ht="12.75" x14ac:dyDescent="0.2">
      <c r="BP685" s="530"/>
    </row>
    <row r="686" spans="68:68" ht="12.75" x14ac:dyDescent="0.2">
      <c r="BP686" s="530"/>
    </row>
    <row r="687" spans="68:68" ht="12.75" x14ac:dyDescent="0.2">
      <c r="BP687" s="530"/>
    </row>
    <row r="688" spans="68:68" ht="12.75" x14ac:dyDescent="0.2">
      <c r="BP688" s="530"/>
    </row>
    <row r="689" spans="68:68" ht="12.75" x14ac:dyDescent="0.2">
      <c r="BP689" s="530"/>
    </row>
    <row r="690" spans="68:68" ht="12.75" x14ac:dyDescent="0.2">
      <c r="BP690" s="530"/>
    </row>
    <row r="691" spans="68:68" ht="12.75" x14ac:dyDescent="0.2">
      <c r="BP691" s="530"/>
    </row>
    <row r="692" spans="68:68" ht="12.75" x14ac:dyDescent="0.2">
      <c r="BP692" s="530"/>
    </row>
    <row r="693" spans="68:68" ht="12.75" x14ac:dyDescent="0.2">
      <c r="BP693" s="530"/>
    </row>
    <row r="694" spans="68:68" ht="12.75" x14ac:dyDescent="0.2">
      <c r="BP694" s="530"/>
    </row>
    <row r="695" spans="68:68" ht="12.75" x14ac:dyDescent="0.2">
      <c r="BP695" s="530"/>
    </row>
    <row r="696" spans="68:68" ht="12.75" x14ac:dyDescent="0.2">
      <c r="BP696" s="530"/>
    </row>
    <row r="697" spans="68:68" ht="12.75" x14ac:dyDescent="0.2">
      <c r="BP697" s="530"/>
    </row>
    <row r="698" spans="68:68" ht="12.75" x14ac:dyDescent="0.2">
      <c r="BP698" s="530"/>
    </row>
    <row r="699" spans="68:68" ht="12.75" x14ac:dyDescent="0.2">
      <c r="BP699" s="530"/>
    </row>
    <row r="700" spans="68:68" ht="12.75" x14ac:dyDescent="0.2">
      <c r="BP700" s="530"/>
    </row>
    <row r="701" spans="68:68" ht="12.75" x14ac:dyDescent="0.2">
      <c r="BP701" s="530"/>
    </row>
    <row r="702" spans="68:68" ht="12.75" x14ac:dyDescent="0.2">
      <c r="BP702" s="530"/>
    </row>
    <row r="703" spans="68:68" ht="12.75" x14ac:dyDescent="0.2">
      <c r="BP703" s="530"/>
    </row>
    <row r="704" spans="68:68" ht="12.75" x14ac:dyDescent="0.2">
      <c r="BP704" s="530"/>
    </row>
    <row r="705" spans="68:68" ht="12.75" x14ac:dyDescent="0.2">
      <c r="BP705" s="530"/>
    </row>
    <row r="706" spans="68:68" ht="12.75" x14ac:dyDescent="0.2">
      <c r="BP706" s="530"/>
    </row>
    <row r="707" spans="68:68" ht="12.75" x14ac:dyDescent="0.2">
      <c r="BP707" s="530"/>
    </row>
    <row r="708" spans="68:68" ht="12.75" x14ac:dyDescent="0.2">
      <c r="BP708" s="530"/>
    </row>
    <row r="709" spans="68:68" ht="12.75" x14ac:dyDescent="0.2">
      <c r="BP709" s="530"/>
    </row>
    <row r="710" spans="68:68" ht="12.75" x14ac:dyDescent="0.2">
      <c r="BP710" s="530"/>
    </row>
    <row r="711" spans="68:68" ht="12.75" x14ac:dyDescent="0.2">
      <c r="BP711" s="530"/>
    </row>
    <row r="712" spans="68:68" ht="12.75" x14ac:dyDescent="0.2">
      <c r="BP712" s="530"/>
    </row>
    <row r="713" spans="68:68" ht="12.75" x14ac:dyDescent="0.2">
      <c r="BP713" s="530"/>
    </row>
    <row r="714" spans="68:68" ht="12.75" x14ac:dyDescent="0.2">
      <c r="BP714" s="530"/>
    </row>
    <row r="715" spans="68:68" ht="12.75" x14ac:dyDescent="0.2">
      <c r="BP715" s="530"/>
    </row>
    <row r="716" spans="68:68" ht="12.75" x14ac:dyDescent="0.2">
      <c r="BP716" s="530"/>
    </row>
    <row r="717" spans="68:68" ht="12.75" x14ac:dyDescent="0.2">
      <c r="BP717" s="530"/>
    </row>
    <row r="718" spans="68:68" ht="12.75" x14ac:dyDescent="0.2">
      <c r="BP718" s="530"/>
    </row>
    <row r="719" spans="68:68" ht="12.75" x14ac:dyDescent="0.2">
      <c r="BP719" s="530"/>
    </row>
    <row r="720" spans="68:68" ht="12.75" x14ac:dyDescent="0.2">
      <c r="BP720" s="530"/>
    </row>
    <row r="721" spans="68:68" ht="12.75" x14ac:dyDescent="0.2">
      <c r="BP721" s="530"/>
    </row>
    <row r="722" spans="68:68" ht="12.75" x14ac:dyDescent="0.2">
      <c r="BP722" s="530"/>
    </row>
    <row r="723" spans="68:68" ht="12.75" x14ac:dyDescent="0.2">
      <c r="BP723" s="530"/>
    </row>
    <row r="724" spans="68:68" ht="12.75" x14ac:dyDescent="0.2">
      <c r="BP724" s="530"/>
    </row>
    <row r="725" spans="68:68" ht="12.75" x14ac:dyDescent="0.2">
      <c r="BP725" s="530"/>
    </row>
    <row r="726" spans="68:68" ht="12.75" x14ac:dyDescent="0.2">
      <c r="BP726" s="530"/>
    </row>
    <row r="727" spans="68:68" ht="12.75" x14ac:dyDescent="0.2">
      <c r="BP727" s="530"/>
    </row>
    <row r="728" spans="68:68" ht="12.75" x14ac:dyDescent="0.2">
      <c r="BP728" s="530"/>
    </row>
    <row r="729" spans="68:68" ht="12.75" x14ac:dyDescent="0.2">
      <c r="BP729" s="530"/>
    </row>
    <row r="730" spans="68:68" ht="12.75" x14ac:dyDescent="0.2">
      <c r="BP730" s="530"/>
    </row>
    <row r="731" spans="68:68" ht="12.75" x14ac:dyDescent="0.2">
      <c r="BP731" s="530"/>
    </row>
    <row r="732" spans="68:68" ht="12.75" x14ac:dyDescent="0.2">
      <c r="BP732" s="530"/>
    </row>
    <row r="733" spans="68:68" ht="12.75" x14ac:dyDescent="0.2">
      <c r="BP733" s="530"/>
    </row>
    <row r="734" spans="68:68" ht="12.75" x14ac:dyDescent="0.2">
      <c r="BP734" s="530"/>
    </row>
    <row r="735" spans="68:68" ht="12.75" x14ac:dyDescent="0.2">
      <c r="BP735" s="530"/>
    </row>
    <row r="736" spans="68:68" ht="12.75" x14ac:dyDescent="0.2">
      <c r="BP736" s="530"/>
    </row>
    <row r="737" spans="68:68" ht="12.75" x14ac:dyDescent="0.2">
      <c r="BP737" s="530"/>
    </row>
    <row r="738" spans="68:68" ht="12.75" x14ac:dyDescent="0.2">
      <c r="BP738" s="530"/>
    </row>
    <row r="739" spans="68:68" ht="12.75" x14ac:dyDescent="0.2">
      <c r="BP739" s="530"/>
    </row>
    <row r="740" spans="68:68" ht="12.75" x14ac:dyDescent="0.2">
      <c r="BP740" s="530"/>
    </row>
    <row r="741" spans="68:68" ht="12.75" x14ac:dyDescent="0.2">
      <c r="BP741" s="530"/>
    </row>
    <row r="742" spans="68:68" ht="12.75" x14ac:dyDescent="0.2">
      <c r="BP742" s="530"/>
    </row>
    <row r="743" spans="68:68" ht="12.75" x14ac:dyDescent="0.2">
      <c r="BP743" s="530"/>
    </row>
    <row r="744" spans="68:68" ht="12.75" x14ac:dyDescent="0.2">
      <c r="BP744" s="530"/>
    </row>
    <row r="745" spans="68:68" ht="12.75" x14ac:dyDescent="0.2">
      <c r="BP745" s="530"/>
    </row>
    <row r="746" spans="68:68" ht="12.75" x14ac:dyDescent="0.2">
      <c r="BP746" s="530"/>
    </row>
    <row r="747" spans="68:68" ht="12.75" x14ac:dyDescent="0.2">
      <c r="BP747" s="530"/>
    </row>
    <row r="748" spans="68:68" ht="12.75" x14ac:dyDescent="0.2">
      <c r="BP748" s="530"/>
    </row>
    <row r="749" spans="68:68" ht="12.75" x14ac:dyDescent="0.2">
      <c r="BP749" s="530"/>
    </row>
    <row r="750" spans="68:68" ht="12.75" x14ac:dyDescent="0.2">
      <c r="BP750" s="530"/>
    </row>
    <row r="751" spans="68:68" ht="12.75" x14ac:dyDescent="0.2">
      <c r="BP751" s="530"/>
    </row>
    <row r="752" spans="68:68" ht="12.75" x14ac:dyDescent="0.2">
      <c r="BP752" s="530"/>
    </row>
    <row r="753" spans="68:68" ht="12.75" x14ac:dyDescent="0.2">
      <c r="BP753" s="530"/>
    </row>
    <row r="754" spans="68:68" ht="12.75" x14ac:dyDescent="0.2">
      <c r="BP754" s="530"/>
    </row>
    <row r="755" spans="68:68" ht="12.75" x14ac:dyDescent="0.2">
      <c r="BP755" s="530"/>
    </row>
    <row r="756" spans="68:68" ht="12.75" x14ac:dyDescent="0.2">
      <c r="BP756" s="530"/>
    </row>
    <row r="757" spans="68:68" ht="12.75" x14ac:dyDescent="0.2">
      <c r="BP757" s="530"/>
    </row>
    <row r="758" spans="68:68" ht="12.75" x14ac:dyDescent="0.2">
      <c r="BP758" s="530"/>
    </row>
    <row r="759" spans="68:68" ht="12.75" x14ac:dyDescent="0.2">
      <c r="BP759" s="530"/>
    </row>
    <row r="760" spans="68:68" ht="12.75" x14ac:dyDescent="0.2">
      <c r="BP760" s="530"/>
    </row>
    <row r="761" spans="68:68" ht="12.75" x14ac:dyDescent="0.2">
      <c r="BP761" s="530"/>
    </row>
    <row r="762" spans="68:68" ht="12.75" x14ac:dyDescent="0.2">
      <c r="BP762" s="530"/>
    </row>
    <row r="763" spans="68:68" ht="12.75" x14ac:dyDescent="0.2">
      <c r="BP763" s="530"/>
    </row>
    <row r="764" spans="68:68" ht="12.75" x14ac:dyDescent="0.2">
      <c r="BP764" s="530"/>
    </row>
    <row r="765" spans="68:68" ht="12.75" x14ac:dyDescent="0.2">
      <c r="BP765" s="530"/>
    </row>
    <row r="766" spans="68:68" ht="12.75" x14ac:dyDescent="0.2">
      <c r="BP766" s="530"/>
    </row>
    <row r="767" spans="68:68" ht="12.75" x14ac:dyDescent="0.2">
      <c r="BP767" s="530"/>
    </row>
    <row r="768" spans="68:68" ht="12.75" x14ac:dyDescent="0.2">
      <c r="BP768" s="530"/>
    </row>
    <row r="769" spans="68:68" ht="12.75" x14ac:dyDescent="0.2">
      <c r="BP769" s="530"/>
    </row>
    <row r="770" spans="68:68" ht="12.75" x14ac:dyDescent="0.2">
      <c r="BP770" s="530"/>
    </row>
    <row r="771" spans="68:68" ht="12.75" x14ac:dyDescent="0.2">
      <c r="BP771" s="530"/>
    </row>
    <row r="772" spans="68:68" ht="12.75" x14ac:dyDescent="0.2">
      <c r="BP772" s="530"/>
    </row>
    <row r="773" spans="68:68" ht="12.75" x14ac:dyDescent="0.2">
      <c r="BP773" s="530"/>
    </row>
    <row r="774" spans="68:68" ht="12.75" x14ac:dyDescent="0.2">
      <c r="BP774" s="530"/>
    </row>
    <row r="775" spans="68:68" ht="12.75" x14ac:dyDescent="0.2">
      <c r="BP775" s="530"/>
    </row>
    <row r="776" spans="68:68" ht="12.75" x14ac:dyDescent="0.2">
      <c r="BP776" s="530"/>
    </row>
    <row r="777" spans="68:68" ht="12.75" x14ac:dyDescent="0.2">
      <c r="BP777" s="530"/>
    </row>
    <row r="778" spans="68:68" ht="12.75" x14ac:dyDescent="0.2">
      <c r="BP778" s="530"/>
    </row>
    <row r="779" spans="68:68" ht="12.75" x14ac:dyDescent="0.2">
      <c r="BP779" s="530"/>
    </row>
    <row r="780" spans="68:68" ht="12.75" x14ac:dyDescent="0.2">
      <c r="BP780" s="530"/>
    </row>
    <row r="781" spans="68:68" ht="12.75" x14ac:dyDescent="0.2">
      <c r="BP781" s="530"/>
    </row>
    <row r="782" spans="68:68" ht="12.75" x14ac:dyDescent="0.2">
      <c r="BP782" s="530"/>
    </row>
    <row r="783" spans="68:68" ht="12.75" x14ac:dyDescent="0.2">
      <c r="BP783" s="530"/>
    </row>
    <row r="784" spans="68:68" ht="12.75" x14ac:dyDescent="0.2">
      <c r="BP784" s="530"/>
    </row>
    <row r="785" spans="68:68" ht="12.75" x14ac:dyDescent="0.2">
      <c r="BP785" s="530"/>
    </row>
    <row r="786" spans="68:68" ht="12.75" x14ac:dyDescent="0.2">
      <c r="BP786" s="530"/>
    </row>
    <row r="787" spans="68:68" ht="12.75" x14ac:dyDescent="0.2">
      <c r="BP787" s="530"/>
    </row>
    <row r="788" spans="68:68" ht="12.75" x14ac:dyDescent="0.2">
      <c r="BP788" s="530"/>
    </row>
    <row r="789" spans="68:68" ht="12.75" x14ac:dyDescent="0.2">
      <c r="BP789" s="530"/>
    </row>
    <row r="790" spans="68:68" ht="12.75" x14ac:dyDescent="0.2">
      <c r="BP790" s="530"/>
    </row>
    <row r="791" spans="68:68" ht="12.75" x14ac:dyDescent="0.2">
      <c r="BP791" s="530"/>
    </row>
    <row r="792" spans="68:68" ht="12.75" x14ac:dyDescent="0.2">
      <c r="BP792" s="530"/>
    </row>
    <row r="793" spans="68:68" ht="12.75" x14ac:dyDescent="0.2">
      <c r="BP793" s="530"/>
    </row>
    <row r="794" spans="68:68" ht="12.75" x14ac:dyDescent="0.2">
      <c r="BP794" s="530"/>
    </row>
    <row r="795" spans="68:68" ht="12.75" x14ac:dyDescent="0.2">
      <c r="BP795" s="530"/>
    </row>
    <row r="796" spans="68:68" ht="12.75" x14ac:dyDescent="0.2">
      <c r="BP796" s="530"/>
    </row>
    <row r="797" spans="68:68" ht="12.75" x14ac:dyDescent="0.2">
      <c r="BP797" s="530"/>
    </row>
    <row r="798" spans="68:68" ht="12.75" x14ac:dyDescent="0.2">
      <c r="BP798" s="530"/>
    </row>
    <row r="799" spans="68:68" ht="12.75" x14ac:dyDescent="0.2">
      <c r="BP799" s="530"/>
    </row>
    <row r="800" spans="68:68" ht="12.75" x14ac:dyDescent="0.2">
      <c r="BP800" s="530"/>
    </row>
    <row r="801" spans="68:68" ht="12.75" x14ac:dyDescent="0.2">
      <c r="BP801" s="530"/>
    </row>
    <row r="802" spans="68:68" ht="12.75" x14ac:dyDescent="0.2">
      <c r="BP802" s="530"/>
    </row>
    <row r="803" spans="68:68" ht="12.75" x14ac:dyDescent="0.2">
      <c r="BP803" s="530"/>
    </row>
    <row r="804" spans="68:68" ht="12.75" x14ac:dyDescent="0.2">
      <c r="BP804" s="530"/>
    </row>
    <row r="805" spans="68:68" ht="12.75" x14ac:dyDescent="0.2">
      <c r="BP805" s="530"/>
    </row>
    <row r="806" spans="68:68" ht="12.75" x14ac:dyDescent="0.2">
      <c r="BP806" s="530"/>
    </row>
    <row r="807" spans="68:68" ht="12.75" x14ac:dyDescent="0.2">
      <c r="BP807" s="530"/>
    </row>
    <row r="808" spans="68:68" ht="12.75" x14ac:dyDescent="0.2">
      <c r="BP808" s="530"/>
    </row>
    <row r="809" spans="68:68" ht="12.75" x14ac:dyDescent="0.2">
      <c r="BP809" s="530"/>
    </row>
    <row r="810" spans="68:68" ht="12.75" x14ac:dyDescent="0.2">
      <c r="BP810" s="530"/>
    </row>
    <row r="811" spans="68:68" ht="12.75" x14ac:dyDescent="0.2">
      <c r="BP811" s="530"/>
    </row>
    <row r="812" spans="68:68" ht="12.75" x14ac:dyDescent="0.2">
      <c r="BP812" s="530"/>
    </row>
    <row r="813" spans="68:68" ht="12.75" x14ac:dyDescent="0.2">
      <c r="BP813" s="530"/>
    </row>
    <row r="814" spans="68:68" ht="12.75" x14ac:dyDescent="0.2">
      <c r="BP814" s="530"/>
    </row>
    <row r="815" spans="68:68" ht="12.75" x14ac:dyDescent="0.2">
      <c r="BP815" s="530"/>
    </row>
    <row r="816" spans="68:68" ht="12.75" x14ac:dyDescent="0.2">
      <c r="BP816" s="530"/>
    </row>
    <row r="817" spans="68:68" ht="12.75" x14ac:dyDescent="0.2">
      <c r="BP817" s="530"/>
    </row>
    <row r="818" spans="68:68" ht="12.75" x14ac:dyDescent="0.2">
      <c r="BP818" s="530"/>
    </row>
    <row r="819" spans="68:68" ht="12.75" x14ac:dyDescent="0.2">
      <c r="BP819" s="530"/>
    </row>
    <row r="820" spans="68:68" ht="12.75" x14ac:dyDescent="0.2">
      <c r="BP820" s="530"/>
    </row>
    <row r="821" spans="68:68" ht="12.75" x14ac:dyDescent="0.2">
      <c r="BP821" s="530"/>
    </row>
    <row r="822" spans="68:68" ht="12.75" x14ac:dyDescent="0.2">
      <c r="BP822" s="530"/>
    </row>
    <row r="823" spans="68:68" ht="12.75" x14ac:dyDescent="0.2">
      <c r="BP823" s="530"/>
    </row>
    <row r="824" spans="68:68" ht="12.75" x14ac:dyDescent="0.2">
      <c r="BP824" s="530"/>
    </row>
    <row r="825" spans="68:68" ht="12.75" x14ac:dyDescent="0.2">
      <c r="BP825" s="530"/>
    </row>
    <row r="826" spans="68:68" ht="12.75" x14ac:dyDescent="0.2">
      <c r="BP826" s="530"/>
    </row>
    <row r="827" spans="68:68" ht="12.75" x14ac:dyDescent="0.2">
      <c r="BP827" s="530"/>
    </row>
    <row r="828" spans="68:68" ht="12.75" x14ac:dyDescent="0.2">
      <c r="BP828" s="530"/>
    </row>
    <row r="829" spans="68:68" ht="12.75" x14ac:dyDescent="0.2">
      <c r="BP829" s="530"/>
    </row>
    <row r="830" spans="68:68" ht="12.75" x14ac:dyDescent="0.2">
      <c r="BP830" s="530"/>
    </row>
    <row r="831" spans="68:68" ht="12.75" x14ac:dyDescent="0.2">
      <c r="BP831" s="530"/>
    </row>
    <row r="832" spans="68:68" ht="12.75" x14ac:dyDescent="0.2">
      <c r="BP832" s="530"/>
    </row>
    <row r="833" spans="68:68" ht="12.75" x14ac:dyDescent="0.2">
      <c r="BP833" s="530"/>
    </row>
    <row r="834" spans="68:68" ht="12.75" x14ac:dyDescent="0.2">
      <c r="BP834" s="530"/>
    </row>
    <row r="835" spans="68:68" ht="12.75" x14ac:dyDescent="0.2">
      <c r="BP835" s="530"/>
    </row>
    <row r="836" spans="68:68" ht="12.75" x14ac:dyDescent="0.2">
      <c r="BP836" s="530"/>
    </row>
    <row r="837" spans="68:68" ht="12.75" x14ac:dyDescent="0.2">
      <c r="BP837" s="530"/>
    </row>
    <row r="838" spans="68:68" ht="12.75" x14ac:dyDescent="0.2">
      <c r="BP838" s="530"/>
    </row>
    <row r="839" spans="68:68" ht="12.75" x14ac:dyDescent="0.2">
      <c r="BP839" s="530"/>
    </row>
    <row r="840" spans="68:68" ht="12.75" x14ac:dyDescent="0.2">
      <c r="BP840" s="530"/>
    </row>
    <row r="841" spans="68:68" ht="12.75" x14ac:dyDescent="0.2">
      <c r="BP841" s="530"/>
    </row>
    <row r="842" spans="68:68" ht="12.75" x14ac:dyDescent="0.2">
      <c r="BP842" s="530"/>
    </row>
    <row r="843" spans="68:68" ht="12.75" x14ac:dyDescent="0.2">
      <c r="BP843" s="530"/>
    </row>
    <row r="844" spans="68:68" ht="12.75" x14ac:dyDescent="0.2">
      <c r="BP844" s="530"/>
    </row>
    <row r="845" spans="68:68" ht="12.75" x14ac:dyDescent="0.2">
      <c r="BP845" s="530"/>
    </row>
    <row r="846" spans="68:68" ht="12.75" x14ac:dyDescent="0.2">
      <c r="BP846" s="530"/>
    </row>
    <row r="847" spans="68:68" ht="12.75" x14ac:dyDescent="0.2">
      <c r="BP847" s="530"/>
    </row>
    <row r="848" spans="68:68" ht="12.75" x14ac:dyDescent="0.2">
      <c r="BP848" s="530"/>
    </row>
    <row r="849" spans="68:68" ht="12.75" x14ac:dyDescent="0.2">
      <c r="BP849" s="530"/>
    </row>
    <row r="850" spans="68:68" ht="12.75" x14ac:dyDescent="0.2">
      <c r="BP850" s="530"/>
    </row>
    <row r="851" spans="68:68" ht="12.75" x14ac:dyDescent="0.2">
      <c r="BP851" s="530"/>
    </row>
    <row r="852" spans="68:68" ht="12.75" x14ac:dyDescent="0.2">
      <c r="BP852" s="530"/>
    </row>
    <row r="853" spans="68:68" ht="12.75" x14ac:dyDescent="0.2">
      <c r="BP853" s="530"/>
    </row>
    <row r="854" spans="68:68" ht="12.75" x14ac:dyDescent="0.2">
      <c r="BP854" s="530"/>
    </row>
    <row r="855" spans="68:68" ht="12.75" x14ac:dyDescent="0.2">
      <c r="BP855" s="530"/>
    </row>
    <row r="856" spans="68:68" ht="12.75" x14ac:dyDescent="0.2">
      <c r="BP856" s="530"/>
    </row>
    <row r="857" spans="68:68" ht="12.75" x14ac:dyDescent="0.2">
      <c r="BP857" s="530"/>
    </row>
    <row r="858" spans="68:68" ht="12.75" x14ac:dyDescent="0.2">
      <c r="BP858" s="530"/>
    </row>
    <row r="859" spans="68:68" ht="12.75" x14ac:dyDescent="0.2">
      <c r="BP859" s="530"/>
    </row>
    <row r="860" spans="68:68" ht="12.75" x14ac:dyDescent="0.2">
      <c r="BP860" s="530"/>
    </row>
    <row r="861" spans="68:68" ht="12.75" x14ac:dyDescent="0.2">
      <c r="BP861" s="530"/>
    </row>
    <row r="862" spans="68:68" ht="12.75" x14ac:dyDescent="0.2">
      <c r="BP862" s="530"/>
    </row>
    <row r="863" spans="68:68" ht="12.75" x14ac:dyDescent="0.2">
      <c r="BP863" s="530"/>
    </row>
    <row r="864" spans="68:68" ht="12.75" x14ac:dyDescent="0.2">
      <c r="BP864" s="530"/>
    </row>
    <row r="865" spans="68:68" ht="12.75" x14ac:dyDescent="0.2">
      <c r="BP865" s="530"/>
    </row>
    <row r="866" spans="68:68" ht="12.75" x14ac:dyDescent="0.2">
      <c r="BP866" s="530"/>
    </row>
    <row r="867" spans="68:68" ht="12.75" x14ac:dyDescent="0.2">
      <c r="BP867" s="530"/>
    </row>
    <row r="868" spans="68:68" ht="12.75" x14ac:dyDescent="0.2">
      <c r="BP868" s="530"/>
    </row>
    <row r="869" spans="68:68" ht="12.75" x14ac:dyDescent="0.2">
      <c r="BP869" s="530"/>
    </row>
    <row r="870" spans="68:68" ht="12.75" x14ac:dyDescent="0.2">
      <c r="BP870" s="530"/>
    </row>
    <row r="871" spans="68:68" ht="12.75" x14ac:dyDescent="0.2">
      <c r="BP871" s="530"/>
    </row>
    <row r="872" spans="68:68" ht="12.75" x14ac:dyDescent="0.2">
      <c r="BP872" s="530"/>
    </row>
    <row r="873" spans="68:68" ht="12.75" x14ac:dyDescent="0.2">
      <c r="BP873" s="530"/>
    </row>
    <row r="874" spans="68:68" ht="12.75" x14ac:dyDescent="0.2">
      <c r="BP874" s="530"/>
    </row>
    <row r="875" spans="68:68" ht="12.75" x14ac:dyDescent="0.2">
      <c r="BP875" s="530"/>
    </row>
    <row r="876" spans="68:68" ht="12.75" x14ac:dyDescent="0.2">
      <c r="BP876" s="530"/>
    </row>
    <row r="877" spans="68:68" ht="12.75" x14ac:dyDescent="0.2">
      <c r="BP877" s="530"/>
    </row>
    <row r="878" spans="68:68" ht="12.75" x14ac:dyDescent="0.2">
      <c r="BP878" s="530"/>
    </row>
    <row r="879" spans="68:68" ht="12.75" x14ac:dyDescent="0.2">
      <c r="BP879" s="530"/>
    </row>
    <row r="880" spans="68:68" ht="12.75" x14ac:dyDescent="0.2">
      <c r="BP880" s="530"/>
    </row>
    <row r="881" spans="68:68" ht="12.75" x14ac:dyDescent="0.2">
      <c r="BP881" s="530"/>
    </row>
    <row r="882" spans="68:68" ht="12.75" x14ac:dyDescent="0.2">
      <c r="BP882" s="530"/>
    </row>
    <row r="883" spans="68:68" ht="12.75" x14ac:dyDescent="0.2">
      <c r="BP883" s="530"/>
    </row>
    <row r="884" spans="68:68" ht="12.75" x14ac:dyDescent="0.2">
      <c r="BP884" s="530"/>
    </row>
    <row r="885" spans="68:68" ht="12.75" x14ac:dyDescent="0.2">
      <c r="BP885" s="530"/>
    </row>
    <row r="886" spans="68:68" ht="12.75" x14ac:dyDescent="0.2">
      <c r="BP886" s="530"/>
    </row>
    <row r="887" spans="68:68" ht="12.75" x14ac:dyDescent="0.2">
      <c r="BP887" s="530"/>
    </row>
    <row r="888" spans="68:68" ht="12.75" x14ac:dyDescent="0.2">
      <c r="BP888" s="530"/>
    </row>
    <row r="889" spans="68:68" ht="12.75" x14ac:dyDescent="0.2">
      <c r="BP889" s="530"/>
    </row>
    <row r="890" spans="68:68" ht="12.75" x14ac:dyDescent="0.2">
      <c r="BP890" s="530"/>
    </row>
    <row r="891" spans="68:68" ht="12.75" x14ac:dyDescent="0.2">
      <c r="BP891" s="530"/>
    </row>
    <row r="892" spans="68:68" ht="12.75" x14ac:dyDescent="0.2">
      <c r="BP892" s="530"/>
    </row>
    <row r="893" spans="68:68" ht="12.75" x14ac:dyDescent="0.2">
      <c r="BP893" s="530"/>
    </row>
    <row r="894" spans="68:68" ht="12.75" x14ac:dyDescent="0.2">
      <c r="BP894" s="530"/>
    </row>
    <row r="895" spans="68:68" ht="12.75" x14ac:dyDescent="0.2">
      <c r="BP895" s="530"/>
    </row>
    <row r="896" spans="68:68" ht="12.75" x14ac:dyDescent="0.2">
      <c r="BP896" s="530"/>
    </row>
    <row r="897" spans="68:68" ht="12.75" x14ac:dyDescent="0.2">
      <c r="BP897" s="530"/>
    </row>
    <row r="898" spans="68:68" ht="12.75" x14ac:dyDescent="0.2">
      <c r="BP898" s="530"/>
    </row>
    <row r="899" spans="68:68" ht="12.75" x14ac:dyDescent="0.2">
      <c r="BP899" s="530"/>
    </row>
    <row r="900" spans="68:68" ht="12.75" x14ac:dyDescent="0.2">
      <c r="BP900" s="530"/>
    </row>
    <row r="901" spans="68:68" ht="12.75" x14ac:dyDescent="0.2">
      <c r="BP901" s="530"/>
    </row>
    <row r="902" spans="68:68" ht="12.75" x14ac:dyDescent="0.2">
      <c r="BP902" s="530"/>
    </row>
    <row r="903" spans="68:68" ht="12.75" x14ac:dyDescent="0.2">
      <c r="BP903" s="530"/>
    </row>
    <row r="904" spans="68:68" ht="12.75" x14ac:dyDescent="0.2">
      <c r="BP904" s="530"/>
    </row>
    <row r="905" spans="68:68" ht="12.75" x14ac:dyDescent="0.2">
      <c r="BP905" s="530"/>
    </row>
    <row r="906" spans="68:68" ht="12.75" x14ac:dyDescent="0.2">
      <c r="BP906" s="530"/>
    </row>
    <row r="907" spans="68:68" ht="12.75" x14ac:dyDescent="0.2">
      <c r="BP907" s="530"/>
    </row>
    <row r="908" spans="68:68" ht="12.75" x14ac:dyDescent="0.2">
      <c r="BP908" s="530"/>
    </row>
    <row r="909" spans="68:68" ht="12.75" x14ac:dyDescent="0.2">
      <c r="BP909" s="530"/>
    </row>
    <row r="910" spans="68:68" ht="12.75" x14ac:dyDescent="0.2">
      <c r="BP910" s="530"/>
    </row>
    <row r="911" spans="68:68" ht="12.75" x14ac:dyDescent="0.2">
      <c r="BP911" s="530"/>
    </row>
    <row r="912" spans="68:68" ht="12.75" x14ac:dyDescent="0.2">
      <c r="BP912" s="530"/>
    </row>
    <row r="913" spans="68:68" ht="12.75" x14ac:dyDescent="0.2">
      <c r="BP913" s="530"/>
    </row>
    <row r="914" spans="68:68" ht="12.75" x14ac:dyDescent="0.2">
      <c r="BP914" s="530"/>
    </row>
    <row r="915" spans="68:68" ht="12.75" x14ac:dyDescent="0.2">
      <c r="BP915" s="530"/>
    </row>
    <row r="916" spans="68:68" ht="12.75" x14ac:dyDescent="0.2">
      <c r="BP916" s="530"/>
    </row>
    <row r="917" spans="68:68" ht="12.75" x14ac:dyDescent="0.2">
      <c r="BP917" s="530"/>
    </row>
    <row r="918" spans="68:68" ht="12.75" x14ac:dyDescent="0.2">
      <c r="BP918" s="530"/>
    </row>
    <row r="919" spans="68:68" ht="12.75" x14ac:dyDescent="0.2">
      <c r="BP919" s="530"/>
    </row>
    <row r="920" spans="68:68" ht="12.75" x14ac:dyDescent="0.2">
      <c r="BP920" s="530"/>
    </row>
    <row r="921" spans="68:68" ht="12.75" x14ac:dyDescent="0.2">
      <c r="BP921" s="530"/>
    </row>
    <row r="922" spans="68:68" ht="12.75" x14ac:dyDescent="0.2">
      <c r="BP922" s="530"/>
    </row>
    <row r="923" spans="68:68" ht="12.75" x14ac:dyDescent="0.2">
      <c r="BP923" s="530"/>
    </row>
    <row r="924" spans="68:68" ht="12.75" x14ac:dyDescent="0.2">
      <c r="BP924" s="530"/>
    </row>
    <row r="925" spans="68:68" ht="12.75" x14ac:dyDescent="0.2">
      <c r="BP925" s="530"/>
    </row>
    <row r="926" spans="68:68" ht="12.75" x14ac:dyDescent="0.2">
      <c r="BP926" s="530"/>
    </row>
    <row r="927" spans="68:68" ht="12.75" x14ac:dyDescent="0.2">
      <c r="BP927" s="530"/>
    </row>
    <row r="928" spans="68:68" ht="12.75" x14ac:dyDescent="0.2">
      <c r="BP928" s="530"/>
    </row>
    <row r="929" spans="68:68" ht="12.75" x14ac:dyDescent="0.2">
      <c r="BP929" s="530"/>
    </row>
    <row r="930" spans="68:68" ht="12.75" x14ac:dyDescent="0.2">
      <c r="BP930" s="530"/>
    </row>
    <row r="931" spans="68:68" ht="12.75" x14ac:dyDescent="0.2">
      <c r="BP931" s="530"/>
    </row>
    <row r="932" spans="68:68" ht="12.75" x14ac:dyDescent="0.2">
      <c r="BP932" s="530"/>
    </row>
    <row r="933" spans="68:68" ht="12.75" x14ac:dyDescent="0.2">
      <c r="BP933" s="530"/>
    </row>
    <row r="934" spans="68:68" ht="12.75" x14ac:dyDescent="0.2">
      <c r="BP934" s="530"/>
    </row>
    <row r="935" spans="68:68" ht="12.75" x14ac:dyDescent="0.2">
      <c r="BP935" s="530"/>
    </row>
    <row r="936" spans="68:68" ht="12.75" x14ac:dyDescent="0.2">
      <c r="BP936" s="530"/>
    </row>
    <row r="937" spans="68:68" ht="12.75" x14ac:dyDescent="0.2">
      <c r="BP937" s="530"/>
    </row>
    <row r="938" spans="68:68" ht="12.75" x14ac:dyDescent="0.2">
      <c r="BP938" s="530"/>
    </row>
    <row r="939" spans="68:68" ht="12.75" x14ac:dyDescent="0.2">
      <c r="BP939" s="530"/>
    </row>
    <row r="940" spans="68:68" ht="12.75" x14ac:dyDescent="0.2">
      <c r="BP940" s="530"/>
    </row>
    <row r="941" spans="68:68" ht="12.75" x14ac:dyDescent="0.2">
      <c r="BP941" s="530"/>
    </row>
    <row r="942" spans="68:68" ht="12.75" x14ac:dyDescent="0.2">
      <c r="BP942" s="530"/>
    </row>
    <row r="943" spans="68:68" ht="12.75" x14ac:dyDescent="0.2">
      <c r="BP943" s="530"/>
    </row>
    <row r="944" spans="68:68" ht="12.75" x14ac:dyDescent="0.2">
      <c r="BP944" s="530"/>
    </row>
    <row r="945" spans="68:68" ht="12.75" x14ac:dyDescent="0.2">
      <c r="BP945" s="530"/>
    </row>
    <row r="946" spans="68:68" ht="12.75" x14ac:dyDescent="0.2">
      <c r="BP946" s="530"/>
    </row>
    <row r="947" spans="68:68" ht="12.75" x14ac:dyDescent="0.2">
      <c r="BP947" s="530"/>
    </row>
    <row r="948" spans="68:68" ht="12.75" x14ac:dyDescent="0.2">
      <c r="BP948" s="530"/>
    </row>
    <row r="949" spans="68:68" ht="12.75" x14ac:dyDescent="0.2">
      <c r="BP949" s="530"/>
    </row>
    <row r="950" spans="68:68" ht="12.75" x14ac:dyDescent="0.2">
      <c r="BP950" s="530"/>
    </row>
    <row r="951" spans="68:68" ht="12.75" x14ac:dyDescent="0.2">
      <c r="BP951" s="530"/>
    </row>
    <row r="952" spans="68:68" ht="12.75" x14ac:dyDescent="0.2">
      <c r="BP952" s="530"/>
    </row>
    <row r="953" spans="68:68" ht="12.75" x14ac:dyDescent="0.2">
      <c r="BP953" s="530"/>
    </row>
    <row r="954" spans="68:68" ht="12.75" x14ac:dyDescent="0.2">
      <c r="BP954" s="530"/>
    </row>
    <row r="955" spans="68:68" ht="12.75" x14ac:dyDescent="0.2">
      <c r="BP955" s="530"/>
    </row>
    <row r="956" spans="68:68" ht="12.75" x14ac:dyDescent="0.2">
      <c r="BP956" s="530"/>
    </row>
    <row r="957" spans="68:68" ht="12.75" x14ac:dyDescent="0.2">
      <c r="BP957" s="530"/>
    </row>
    <row r="958" spans="68:68" ht="12.75" x14ac:dyDescent="0.2">
      <c r="BP958" s="530"/>
    </row>
    <row r="959" spans="68:68" ht="12.75" x14ac:dyDescent="0.2">
      <c r="BP959" s="530"/>
    </row>
    <row r="960" spans="68:68" ht="12.75" x14ac:dyDescent="0.2">
      <c r="BP960" s="530"/>
    </row>
    <row r="961" spans="68:68" ht="12.75" x14ac:dyDescent="0.2">
      <c r="BP961" s="530"/>
    </row>
    <row r="962" spans="68:68" ht="12.75" x14ac:dyDescent="0.2">
      <c r="BP962" s="530"/>
    </row>
    <row r="963" spans="68:68" ht="12.75" x14ac:dyDescent="0.2">
      <c r="BP963" s="530"/>
    </row>
    <row r="964" spans="68:68" ht="12.75" x14ac:dyDescent="0.2">
      <c r="BP964" s="530"/>
    </row>
    <row r="965" spans="68:68" ht="12.75" x14ac:dyDescent="0.2">
      <c r="BP965" s="530"/>
    </row>
    <row r="966" spans="68:68" ht="12.75" x14ac:dyDescent="0.2">
      <c r="BP966" s="530"/>
    </row>
    <row r="967" spans="68:68" ht="12.75" x14ac:dyDescent="0.2">
      <c r="BP967" s="530"/>
    </row>
    <row r="968" spans="68:68" ht="12.75" x14ac:dyDescent="0.2">
      <c r="BP968" s="530"/>
    </row>
    <row r="969" spans="68:68" ht="12.75" x14ac:dyDescent="0.2">
      <c r="BP969" s="530"/>
    </row>
    <row r="970" spans="68:68" ht="12.75" x14ac:dyDescent="0.2">
      <c r="BP970" s="530"/>
    </row>
    <row r="971" spans="68:68" ht="12.75" x14ac:dyDescent="0.2">
      <c r="BP971" s="530"/>
    </row>
    <row r="972" spans="68:68" ht="12.75" x14ac:dyDescent="0.2">
      <c r="BP972" s="530"/>
    </row>
    <row r="973" spans="68:68" ht="12.75" x14ac:dyDescent="0.2">
      <c r="BP973" s="530"/>
    </row>
    <row r="974" spans="68:68" ht="12.75" x14ac:dyDescent="0.2">
      <c r="BP974" s="530"/>
    </row>
    <row r="975" spans="68:68" ht="12.75" x14ac:dyDescent="0.2">
      <c r="BP975" s="530"/>
    </row>
    <row r="976" spans="68:68" ht="12.75" x14ac:dyDescent="0.2">
      <c r="BP976" s="530"/>
    </row>
    <row r="977" spans="68:68" ht="12.75" x14ac:dyDescent="0.2">
      <c r="BP977" s="530"/>
    </row>
    <row r="978" spans="68:68" ht="12.75" x14ac:dyDescent="0.2">
      <c r="BP978" s="530"/>
    </row>
    <row r="979" spans="68:68" ht="12.75" x14ac:dyDescent="0.2">
      <c r="BP979" s="530"/>
    </row>
    <row r="980" spans="68:68" ht="12.75" x14ac:dyDescent="0.2">
      <c r="BP980" s="530"/>
    </row>
    <row r="981" spans="68:68" ht="12.75" x14ac:dyDescent="0.2">
      <c r="BP981" s="530"/>
    </row>
    <row r="982" spans="68:68" ht="12.75" x14ac:dyDescent="0.2">
      <c r="BP982" s="530"/>
    </row>
    <row r="983" spans="68:68" ht="12.75" x14ac:dyDescent="0.2">
      <c r="BP983" s="530"/>
    </row>
    <row r="984" spans="68:68" ht="12.75" x14ac:dyDescent="0.2">
      <c r="BP984" s="530"/>
    </row>
    <row r="985" spans="68:68" ht="12.75" x14ac:dyDescent="0.2">
      <c r="BP985" s="530"/>
    </row>
    <row r="986" spans="68:68" ht="12.75" x14ac:dyDescent="0.2">
      <c r="BP986" s="530"/>
    </row>
    <row r="987" spans="68:68" ht="12.75" x14ac:dyDescent="0.2">
      <c r="BP987" s="530"/>
    </row>
    <row r="988" spans="68:68" ht="12.75" x14ac:dyDescent="0.2">
      <c r="BP988" s="530"/>
    </row>
    <row r="989" spans="68:68" ht="12.75" x14ac:dyDescent="0.2">
      <c r="BP989" s="530"/>
    </row>
    <row r="990" spans="68:68" ht="12.75" x14ac:dyDescent="0.2">
      <c r="BP990" s="530"/>
    </row>
    <row r="991" spans="68:68" ht="12.75" x14ac:dyDescent="0.2">
      <c r="BP991" s="530"/>
    </row>
    <row r="992" spans="68:68" ht="12.75" x14ac:dyDescent="0.2">
      <c r="BP992" s="530"/>
    </row>
    <row r="993" spans="68:68" ht="12.75" x14ac:dyDescent="0.2">
      <c r="BP993" s="530"/>
    </row>
    <row r="994" spans="68:68" ht="12.75" x14ac:dyDescent="0.2">
      <c r="BP994" s="530"/>
    </row>
    <row r="995" spans="68:68" ht="12.75" x14ac:dyDescent="0.2">
      <c r="BP995" s="530"/>
    </row>
    <row r="996" spans="68:68" ht="12.75" x14ac:dyDescent="0.2">
      <c r="BP996" s="530"/>
    </row>
    <row r="997" spans="68:68" ht="12.75" x14ac:dyDescent="0.2">
      <c r="BP997" s="530"/>
    </row>
    <row r="998" spans="68:68" ht="12.75" x14ac:dyDescent="0.2">
      <c r="BP998" s="530"/>
    </row>
    <row r="999" spans="68:68" ht="12.75" x14ac:dyDescent="0.2">
      <c r="BP999" s="530"/>
    </row>
    <row r="1000" spans="68:68" ht="12.75" x14ac:dyDescent="0.2">
      <c r="BP1000" s="530"/>
    </row>
    <row r="1001" spans="68:68" ht="12.75" x14ac:dyDescent="0.2">
      <c r="BP1001" s="530"/>
    </row>
    <row r="1002" spans="68:68" ht="12.75" x14ac:dyDescent="0.2">
      <c r="BP1002" s="530"/>
    </row>
  </sheetData>
  <mergeCells count="17">
    <mergeCell ref="BQ2:BR2"/>
    <mergeCell ref="BS2:BT2"/>
    <mergeCell ref="BO2:BP2"/>
    <mergeCell ref="A41:B41"/>
    <mergeCell ref="A50:B50"/>
    <mergeCell ref="AY50:AZ50"/>
    <mergeCell ref="AI2:AP2"/>
    <mergeCell ref="A1:B1"/>
    <mergeCell ref="C2:J2"/>
    <mergeCell ref="K2:R2"/>
    <mergeCell ref="S2:Z2"/>
    <mergeCell ref="AA2:AH2"/>
    <mergeCell ref="A51:A52"/>
    <mergeCell ref="A57:B57"/>
    <mergeCell ref="AQ2:AX2"/>
    <mergeCell ref="AY2:BF2"/>
    <mergeCell ref="BG2:BN2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W1002"/>
  <sheetViews>
    <sheetView workbookViewId="0">
      <pane xSplit="2" ySplit="3" topLeftCell="BN28" activePane="bottomRight" state="frozen"/>
      <selection pane="topRight" activeCell="C1" sqref="C1"/>
      <selection pane="bottomLeft" activeCell="A4" sqref="A4"/>
      <selection pane="bottomRight" activeCell="BU7" sqref="BU7:BU40"/>
    </sheetView>
  </sheetViews>
  <sheetFormatPr defaultColWidth="14.42578125" defaultRowHeight="15.75" customHeight="1" x14ac:dyDescent="0.2"/>
  <cols>
    <col min="1" max="73" width="14.42578125" style="596"/>
    <col min="74" max="74" width="16.28515625" style="596" customWidth="1"/>
    <col min="75" max="16384" width="14.42578125" style="596"/>
  </cols>
  <sheetData>
    <row r="1" spans="1:75" ht="15.75" customHeight="1" x14ac:dyDescent="0.2">
      <c r="A1" s="859" t="s">
        <v>0</v>
      </c>
      <c r="B1" s="856"/>
      <c r="C1" s="4"/>
      <c r="D1" s="598"/>
      <c r="E1" s="598"/>
      <c r="F1" s="598"/>
      <c r="G1" s="598"/>
      <c r="H1" s="598"/>
      <c r="I1" s="598"/>
      <c r="J1" s="293"/>
      <c r="K1" s="598"/>
      <c r="L1" s="598"/>
      <c r="M1" s="598"/>
      <c r="N1" s="598"/>
      <c r="O1" s="598"/>
      <c r="P1" s="598"/>
      <c r="Q1" s="598"/>
      <c r="R1" s="598"/>
      <c r="S1" s="6"/>
      <c r="T1" s="7"/>
      <c r="U1" s="7"/>
      <c r="V1" s="7"/>
      <c r="W1" s="7"/>
      <c r="X1" s="7"/>
      <c r="Y1" s="7"/>
      <c r="Z1" s="245"/>
      <c r="AA1" s="598"/>
      <c r="AB1" s="598"/>
      <c r="AC1" s="598"/>
      <c r="AD1" s="598"/>
      <c r="AE1" s="598"/>
      <c r="AF1" s="598"/>
      <c r="AG1" s="598"/>
      <c r="AH1" s="598"/>
      <c r="AI1" s="6"/>
      <c r="AJ1" s="7"/>
      <c r="AK1" s="7"/>
      <c r="AL1" s="7"/>
      <c r="AM1" s="7"/>
      <c r="AN1" s="7"/>
      <c r="AO1" s="7"/>
      <c r="AP1" s="245"/>
      <c r="AQ1" s="598"/>
      <c r="AR1" s="598"/>
      <c r="AS1" s="598"/>
      <c r="AT1" s="598"/>
      <c r="AU1" s="598"/>
      <c r="AV1" s="598"/>
      <c r="AW1" s="598"/>
      <c r="AX1" s="598"/>
      <c r="AY1" s="6"/>
      <c r="AZ1" s="7"/>
      <c r="BA1" s="7"/>
      <c r="BB1" s="7"/>
      <c r="BC1" s="7"/>
      <c r="BD1" s="7"/>
      <c r="BE1" s="7"/>
      <c r="BF1" s="245"/>
      <c r="BG1" s="598"/>
      <c r="BH1" s="598"/>
      <c r="BI1" s="598"/>
      <c r="BJ1" s="598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248"/>
      <c r="BV1" s="248"/>
      <c r="BW1" s="248"/>
    </row>
    <row r="2" spans="1:75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193</v>
      </c>
      <c r="BP2" s="858"/>
      <c r="BQ2" s="857" t="s">
        <v>194</v>
      </c>
      <c r="BR2" s="858"/>
      <c r="BS2" s="857" t="s">
        <v>195</v>
      </c>
      <c r="BT2" s="858"/>
      <c r="BU2" s="630" t="s">
        <v>182</v>
      </c>
      <c r="BV2" s="558" t="s">
        <v>183</v>
      </c>
      <c r="BW2" s="633" t="s">
        <v>192</v>
      </c>
    </row>
    <row r="3" spans="1:75" ht="15.75" customHeight="1" x14ac:dyDescent="0.2">
      <c r="A3" s="20" t="s">
        <v>4</v>
      </c>
      <c r="B3" s="22" t="s">
        <v>5</v>
      </c>
      <c r="C3" s="605" t="s">
        <v>7</v>
      </c>
      <c r="D3" s="604" t="s">
        <v>23</v>
      </c>
      <c r="E3" s="604" t="s">
        <v>70</v>
      </c>
      <c r="F3" s="604" t="s">
        <v>71</v>
      </c>
      <c r="G3" s="604" t="s">
        <v>8</v>
      </c>
      <c r="H3" s="604" t="s">
        <v>29</v>
      </c>
      <c r="I3" s="604" t="s">
        <v>70</v>
      </c>
      <c r="J3" s="25" t="s">
        <v>71</v>
      </c>
      <c r="K3" s="604" t="s">
        <v>7</v>
      </c>
      <c r="L3" s="604" t="s">
        <v>23</v>
      </c>
      <c r="M3" s="604" t="s">
        <v>70</v>
      </c>
      <c r="N3" s="604" t="s">
        <v>71</v>
      </c>
      <c r="O3" s="604" t="s">
        <v>8</v>
      </c>
      <c r="P3" s="604" t="s">
        <v>29</v>
      </c>
      <c r="Q3" s="604" t="s">
        <v>70</v>
      </c>
      <c r="R3" s="604" t="s">
        <v>71</v>
      </c>
      <c r="S3" s="605" t="s">
        <v>7</v>
      </c>
      <c r="T3" s="604" t="s">
        <v>23</v>
      </c>
      <c r="U3" s="604" t="s">
        <v>70</v>
      </c>
      <c r="V3" s="604" t="s">
        <v>71</v>
      </c>
      <c r="W3" s="604" t="s">
        <v>8</v>
      </c>
      <c r="X3" s="604" t="s">
        <v>29</v>
      </c>
      <c r="Y3" s="604" t="s">
        <v>70</v>
      </c>
      <c r="Z3" s="25" t="s">
        <v>71</v>
      </c>
      <c r="AA3" s="604" t="s">
        <v>7</v>
      </c>
      <c r="AB3" s="604" t="s">
        <v>23</v>
      </c>
      <c r="AC3" s="604" t="s">
        <v>70</v>
      </c>
      <c r="AD3" s="604" t="s">
        <v>71</v>
      </c>
      <c r="AE3" s="604" t="s">
        <v>8</v>
      </c>
      <c r="AF3" s="604" t="s">
        <v>29</v>
      </c>
      <c r="AG3" s="604" t="s">
        <v>70</v>
      </c>
      <c r="AH3" s="604" t="s">
        <v>71</v>
      </c>
      <c r="AI3" s="605" t="s">
        <v>7</v>
      </c>
      <c r="AJ3" s="604" t="s">
        <v>23</v>
      </c>
      <c r="AK3" s="604" t="s">
        <v>70</v>
      </c>
      <c r="AL3" s="604" t="s">
        <v>71</v>
      </c>
      <c r="AM3" s="604" t="s">
        <v>8</v>
      </c>
      <c r="AN3" s="604" t="s">
        <v>29</v>
      </c>
      <c r="AO3" s="604" t="s">
        <v>70</v>
      </c>
      <c r="AP3" s="25" t="s">
        <v>71</v>
      </c>
      <c r="AQ3" s="604" t="s">
        <v>7</v>
      </c>
      <c r="AR3" s="604" t="s">
        <v>23</v>
      </c>
      <c r="AS3" s="604" t="s">
        <v>70</v>
      </c>
      <c r="AT3" s="604" t="s">
        <v>71</v>
      </c>
      <c r="AU3" s="604" t="s">
        <v>8</v>
      </c>
      <c r="AV3" s="604" t="s">
        <v>29</v>
      </c>
      <c r="AW3" s="604" t="s">
        <v>70</v>
      </c>
      <c r="AX3" s="604" t="s">
        <v>71</v>
      </c>
      <c r="AY3" s="605" t="s">
        <v>7</v>
      </c>
      <c r="AZ3" s="604" t="s">
        <v>23</v>
      </c>
      <c r="BA3" s="604" t="s">
        <v>70</v>
      </c>
      <c r="BB3" s="604" t="s">
        <v>71</v>
      </c>
      <c r="BC3" s="604" t="s">
        <v>8</v>
      </c>
      <c r="BD3" s="604" t="s">
        <v>29</v>
      </c>
      <c r="BE3" s="604" t="s">
        <v>70</v>
      </c>
      <c r="BF3" s="25" t="s">
        <v>71</v>
      </c>
      <c r="BG3" s="604" t="s">
        <v>7</v>
      </c>
      <c r="BH3" s="604" t="s">
        <v>23</v>
      </c>
      <c r="BI3" s="604" t="s">
        <v>70</v>
      </c>
      <c r="BJ3" s="604" t="s">
        <v>71</v>
      </c>
      <c r="BK3" s="604" t="s">
        <v>8</v>
      </c>
      <c r="BL3" s="604" t="s">
        <v>29</v>
      </c>
      <c r="BM3" s="604" t="s">
        <v>70</v>
      </c>
      <c r="BN3" s="604" t="s">
        <v>71</v>
      </c>
      <c r="BO3" s="605" t="s">
        <v>106</v>
      </c>
      <c r="BP3" s="25" t="s">
        <v>109</v>
      </c>
      <c r="BQ3" s="636" t="s">
        <v>106</v>
      </c>
      <c r="BR3" s="25" t="s">
        <v>109</v>
      </c>
      <c r="BS3" s="636" t="s">
        <v>106</v>
      </c>
      <c r="BT3" s="25" t="s">
        <v>109</v>
      </c>
      <c r="BU3" s="631" t="s">
        <v>109</v>
      </c>
      <c r="BV3" s="560" t="s">
        <v>109</v>
      </c>
      <c r="BW3" s="634" t="s">
        <v>109</v>
      </c>
    </row>
    <row r="4" spans="1:75" ht="15.75" customHeight="1" x14ac:dyDescent="0.2">
      <c r="A4" s="318" t="s">
        <v>151</v>
      </c>
      <c r="B4" s="318" t="s">
        <v>152</v>
      </c>
      <c r="C4" s="317">
        <v>97</v>
      </c>
      <c r="D4" s="318">
        <v>99</v>
      </c>
      <c r="E4" s="328"/>
      <c r="F4" s="328"/>
      <c r="G4" s="318">
        <v>99</v>
      </c>
      <c r="H4" s="318">
        <v>92</v>
      </c>
      <c r="I4" s="328"/>
      <c r="J4" s="330"/>
      <c r="K4" s="318">
        <v>91</v>
      </c>
      <c r="L4" s="318">
        <v>94</v>
      </c>
      <c r="M4" s="328"/>
      <c r="N4" s="328"/>
      <c r="O4" s="318">
        <v>96</v>
      </c>
      <c r="P4" s="318">
        <v>94</v>
      </c>
      <c r="Q4" s="328"/>
      <c r="R4" s="328"/>
      <c r="S4" s="317">
        <v>105</v>
      </c>
      <c r="T4" s="318">
        <v>101</v>
      </c>
      <c r="U4" s="328"/>
      <c r="V4" s="328"/>
      <c r="W4" s="318">
        <v>98</v>
      </c>
      <c r="X4" s="318">
        <v>92</v>
      </c>
      <c r="Y4" s="328"/>
      <c r="Z4" s="330"/>
      <c r="AA4" s="318">
        <v>101</v>
      </c>
      <c r="AB4" s="318">
        <v>98</v>
      </c>
      <c r="AC4" s="328"/>
      <c r="AD4" s="328"/>
      <c r="AE4" s="318">
        <v>103</v>
      </c>
      <c r="AF4" s="318">
        <v>102</v>
      </c>
      <c r="AG4" s="328"/>
      <c r="AH4" s="328"/>
      <c r="AI4" s="317">
        <v>93</v>
      </c>
      <c r="AJ4" s="318">
        <v>95</v>
      </c>
      <c r="AK4" s="328"/>
      <c r="AL4" s="328"/>
      <c r="AM4" s="318">
        <v>95</v>
      </c>
      <c r="AN4" s="318">
        <v>92</v>
      </c>
      <c r="AO4" s="328"/>
      <c r="AP4" s="330"/>
      <c r="AQ4" s="318">
        <v>101</v>
      </c>
      <c r="AR4" s="318">
        <v>105</v>
      </c>
      <c r="AS4" s="328"/>
      <c r="AT4" s="328"/>
      <c r="AU4" s="318">
        <v>105</v>
      </c>
      <c r="AV4" s="318">
        <v>101</v>
      </c>
      <c r="AW4" s="328"/>
      <c r="AX4" s="328"/>
      <c r="AY4" s="317">
        <v>100</v>
      </c>
      <c r="AZ4" s="318">
        <v>101</v>
      </c>
      <c r="BA4" s="328"/>
      <c r="BB4" s="328"/>
      <c r="BC4" s="318">
        <v>98</v>
      </c>
      <c r="BD4" s="318">
        <v>99</v>
      </c>
      <c r="BE4" s="328"/>
      <c r="BF4" s="330"/>
      <c r="BG4" s="318">
        <v>101</v>
      </c>
      <c r="BH4" s="318">
        <v>104</v>
      </c>
      <c r="BI4" s="328"/>
      <c r="BJ4" s="328"/>
      <c r="BK4" s="318">
        <v>100</v>
      </c>
      <c r="BL4" s="318">
        <v>101</v>
      </c>
      <c r="BM4" s="328"/>
      <c r="BN4" s="328"/>
      <c r="BO4" s="317">
        <v>107</v>
      </c>
      <c r="BP4" s="321">
        <v>104</v>
      </c>
      <c r="BQ4" s="317">
        <v>105</v>
      </c>
      <c r="BR4" s="321">
        <v>107</v>
      </c>
      <c r="BS4" s="317">
        <v>101</v>
      </c>
      <c r="BT4" s="321">
        <v>105</v>
      </c>
      <c r="BU4" s="321">
        <v>103</v>
      </c>
      <c r="BV4" s="641">
        <v>101</v>
      </c>
      <c r="BW4" s="641">
        <v>95</v>
      </c>
    </row>
    <row r="5" spans="1:75" ht="15.75" customHeight="1" x14ac:dyDescent="0.2">
      <c r="A5" s="318" t="s">
        <v>153</v>
      </c>
      <c r="B5" s="318" t="s">
        <v>152</v>
      </c>
      <c r="C5" s="317">
        <v>104</v>
      </c>
      <c r="D5" s="318">
        <v>104</v>
      </c>
      <c r="E5" s="328"/>
      <c r="F5" s="328"/>
      <c r="G5" s="318">
        <v>100</v>
      </c>
      <c r="H5" s="318">
        <v>103</v>
      </c>
      <c r="I5" s="328"/>
      <c r="J5" s="330"/>
      <c r="K5" s="318">
        <v>104</v>
      </c>
      <c r="L5" s="318">
        <v>96</v>
      </c>
      <c r="M5" s="328"/>
      <c r="N5" s="328"/>
      <c r="O5" s="318">
        <v>102</v>
      </c>
      <c r="P5" s="318">
        <v>103</v>
      </c>
      <c r="Q5" s="328"/>
      <c r="R5" s="328"/>
      <c r="S5" s="317">
        <v>98</v>
      </c>
      <c r="T5" s="318">
        <v>97</v>
      </c>
      <c r="U5" s="328"/>
      <c r="V5" s="328"/>
      <c r="W5" s="318">
        <v>106</v>
      </c>
      <c r="X5" s="318">
        <v>101</v>
      </c>
      <c r="Y5" s="328"/>
      <c r="Z5" s="330"/>
      <c r="AA5" s="318">
        <v>98</v>
      </c>
      <c r="AB5" s="318">
        <v>94</v>
      </c>
      <c r="AC5" s="328"/>
      <c r="AD5" s="328"/>
      <c r="AE5" s="318">
        <v>98</v>
      </c>
      <c r="AF5" s="318">
        <v>96</v>
      </c>
      <c r="AG5" s="328"/>
      <c r="AH5" s="328"/>
      <c r="AI5" s="317">
        <v>91</v>
      </c>
      <c r="AJ5" s="318">
        <v>97</v>
      </c>
      <c r="AK5" s="328"/>
      <c r="AL5" s="328"/>
      <c r="AM5" s="318">
        <v>94</v>
      </c>
      <c r="AN5" s="318">
        <v>95</v>
      </c>
      <c r="AO5" s="328"/>
      <c r="AP5" s="330"/>
      <c r="AQ5" s="318">
        <v>91</v>
      </c>
      <c r="AR5" s="318">
        <v>94</v>
      </c>
      <c r="AS5" s="328"/>
      <c r="AT5" s="328"/>
      <c r="AU5" s="318">
        <v>91</v>
      </c>
      <c r="AV5" s="318">
        <v>91</v>
      </c>
      <c r="AW5" s="328"/>
      <c r="AX5" s="328"/>
      <c r="AY5" s="317">
        <v>95</v>
      </c>
      <c r="AZ5" s="318">
        <v>92</v>
      </c>
      <c r="BA5" s="328"/>
      <c r="BB5" s="328"/>
      <c r="BC5" s="318">
        <v>94</v>
      </c>
      <c r="BD5" s="318">
        <v>91</v>
      </c>
      <c r="BE5" s="328"/>
      <c r="BF5" s="330"/>
      <c r="BG5" s="318">
        <v>95</v>
      </c>
      <c r="BH5" s="318">
        <v>92</v>
      </c>
      <c r="BI5" s="328"/>
      <c r="BJ5" s="328"/>
      <c r="BK5" s="318">
        <v>91</v>
      </c>
      <c r="BL5" s="318">
        <v>93</v>
      </c>
      <c r="BM5" s="328"/>
      <c r="BN5" s="328"/>
      <c r="BO5" s="317">
        <v>98</v>
      </c>
      <c r="BP5" s="321">
        <v>97</v>
      </c>
      <c r="BQ5" s="317">
        <v>99</v>
      </c>
      <c r="BR5" s="321">
        <v>98</v>
      </c>
      <c r="BS5" s="317">
        <v>93</v>
      </c>
      <c r="BT5" s="321">
        <v>96</v>
      </c>
      <c r="BU5" s="321">
        <v>96</v>
      </c>
      <c r="BV5" s="367">
        <v>94</v>
      </c>
      <c r="BW5" s="367">
        <v>86</v>
      </c>
    </row>
    <row r="6" spans="1:75" ht="15.75" customHeight="1" x14ac:dyDescent="0.2">
      <c r="A6" s="547" t="s">
        <v>154</v>
      </c>
      <c r="B6" s="548" t="s">
        <v>152</v>
      </c>
      <c r="C6" s="547">
        <v>98</v>
      </c>
      <c r="D6" s="548">
        <v>96</v>
      </c>
      <c r="E6" s="549"/>
      <c r="F6" s="549"/>
      <c r="G6" s="548">
        <v>96</v>
      </c>
      <c r="H6" s="548">
        <v>102</v>
      </c>
      <c r="I6" s="549"/>
      <c r="J6" s="550"/>
      <c r="K6" s="548">
        <v>101</v>
      </c>
      <c r="L6" s="548">
        <v>98</v>
      </c>
      <c r="M6" s="549"/>
      <c r="N6" s="549"/>
      <c r="O6" s="548">
        <v>102</v>
      </c>
      <c r="P6" s="548">
        <v>101</v>
      </c>
      <c r="Q6" s="549"/>
      <c r="R6" s="549"/>
      <c r="S6" s="547">
        <v>97</v>
      </c>
      <c r="T6" s="548">
        <v>96</v>
      </c>
      <c r="U6" s="549"/>
      <c r="V6" s="549"/>
      <c r="W6" s="548">
        <v>99</v>
      </c>
      <c r="X6" s="548">
        <v>102</v>
      </c>
      <c r="Y6" s="549"/>
      <c r="Z6" s="550"/>
      <c r="AA6" s="548">
        <v>96</v>
      </c>
      <c r="AB6" s="548">
        <v>99</v>
      </c>
      <c r="AC6" s="549"/>
      <c r="AD6" s="549"/>
      <c r="AE6" s="548">
        <v>96</v>
      </c>
      <c r="AF6" s="548">
        <v>97</v>
      </c>
      <c r="AG6" s="549"/>
      <c r="AH6" s="549"/>
      <c r="AI6" s="547">
        <v>87</v>
      </c>
      <c r="AJ6" s="548">
        <v>88</v>
      </c>
      <c r="AK6" s="549"/>
      <c r="AL6" s="549"/>
      <c r="AM6" s="548">
        <v>91</v>
      </c>
      <c r="AN6" s="548">
        <v>90</v>
      </c>
      <c r="AO6" s="549"/>
      <c r="AP6" s="550"/>
      <c r="AQ6" s="548">
        <v>93</v>
      </c>
      <c r="AR6" s="548">
        <v>97</v>
      </c>
      <c r="AS6" s="549"/>
      <c r="AT6" s="549"/>
      <c r="AU6" s="548">
        <v>93</v>
      </c>
      <c r="AV6" s="548">
        <v>92</v>
      </c>
      <c r="AW6" s="549"/>
      <c r="AX6" s="549"/>
      <c r="AY6" s="547">
        <v>95</v>
      </c>
      <c r="AZ6" s="548">
        <v>96</v>
      </c>
      <c r="BA6" s="549"/>
      <c r="BB6" s="549"/>
      <c r="BC6" s="548">
        <v>96</v>
      </c>
      <c r="BD6" s="548">
        <v>94</v>
      </c>
      <c r="BE6" s="549"/>
      <c r="BF6" s="550"/>
      <c r="BG6" s="548">
        <v>98</v>
      </c>
      <c r="BH6" s="548">
        <v>95</v>
      </c>
      <c r="BI6" s="549"/>
      <c r="BJ6" s="549"/>
      <c r="BK6" s="548">
        <v>93</v>
      </c>
      <c r="BL6" s="548">
        <v>93</v>
      </c>
      <c r="BM6" s="549"/>
      <c r="BN6" s="549"/>
      <c r="BO6" s="547">
        <v>99</v>
      </c>
      <c r="BP6" s="551">
        <v>99</v>
      </c>
      <c r="BQ6" s="547">
        <v>99</v>
      </c>
      <c r="BR6" s="551">
        <v>99</v>
      </c>
      <c r="BS6" s="547">
        <v>100</v>
      </c>
      <c r="BT6" s="551">
        <v>102</v>
      </c>
      <c r="BU6" s="551">
        <v>101</v>
      </c>
      <c r="BV6" s="642">
        <v>95</v>
      </c>
      <c r="BW6" s="642">
        <v>85</v>
      </c>
    </row>
    <row r="7" spans="1:75" ht="15.75" customHeight="1" x14ac:dyDescent="0.2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1.6899999999999998E-2</v>
      </c>
      <c r="H7" s="296">
        <v>1.0500000000000001E-2</v>
      </c>
      <c r="I7" s="49">
        <f>IFERROR(AVERAGE(G7:H7)," ")</f>
        <v>1.37E-2</v>
      </c>
      <c r="J7" s="546">
        <f>IFERROR(_xlfn.STDEV.P(G7:H7), " ")</f>
        <v>3.1999999999999989E-3</v>
      </c>
      <c r="K7" s="296">
        <v>2.23E-2</v>
      </c>
      <c r="L7" s="296">
        <v>2.3900000000000001E-2</v>
      </c>
      <c r="M7" s="49">
        <f>IFERROR(AVERAGE(K7:L7)," ")</f>
        <v>2.3100000000000002E-2</v>
      </c>
      <c r="N7" s="49">
        <f>IFERROR(_xlfn.STDEV.P(K7:L7), " ")</f>
        <v>8.0000000000000036E-4</v>
      </c>
      <c r="O7" s="296">
        <v>3.3799999999999997E-2</v>
      </c>
      <c r="P7" s="296">
        <v>3.3399999999999999E-2</v>
      </c>
      <c r="Q7" s="49">
        <f>IFERROR(AVERAGE(O7:P7)," ")</f>
        <v>3.3599999999999998E-2</v>
      </c>
      <c r="R7" s="49">
        <f>IFERROR(_xlfn.STDEV.P(O7:P7), " ")</f>
        <v>1.9999999999999879E-4</v>
      </c>
      <c r="S7" s="39">
        <v>2.8000000000000001E-2</v>
      </c>
      <c r="T7" s="296">
        <v>2.7400000000000001E-2</v>
      </c>
      <c r="U7" s="49">
        <f>IFERROR(AVERAGE(S7:T7)," ")</f>
        <v>2.7700000000000002E-2</v>
      </c>
      <c r="V7" s="49">
        <f>IFERROR(_xlfn.STDEV.P(S7:T7), " ")</f>
        <v>2.9999999999999992E-4</v>
      </c>
      <c r="W7" s="296">
        <v>0.13780000000000001</v>
      </c>
      <c r="X7" s="296">
        <v>0.1268</v>
      </c>
      <c r="Y7" s="49">
        <f>IFERROR(AVERAGE(W7:X7)," ")</f>
        <v>0.1323</v>
      </c>
      <c r="Z7" s="546">
        <f>IFERROR(_xlfn.STDEV.P(W7:X7), " ")</f>
        <v>5.5000000000000049E-3</v>
      </c>
      <c r="AA7" s="296">
        <v>2.5999999999999999E-2</v>
      </c>
      <c r="AB7" s="296">
        <v>2.3300000000000001E-2</v>
      </c>
      <c r="AC7" s="49">
        <f>IFERROR(AVERAGE(AA7:AB7)," ")</f>
        <v>2.4649999999999998E-2</v>
      </c>
      <c r="AD7" s="49">
        <f>IFERROR(_xlfn.STDEV.P(AA7:AB7), " ")</f>
        <v>1.3499999999999988E-3</v>
      </c>
      <c r="AE7" s="296">
        <v>0.12959999999999999</v>
      </c>
      <c r="AF7" s="296">
        <v>0.1258</v>
      </c>
      <c r="AG7" s="49">
        <f>IFERROR(AVERAGE(AE7:AF7)," ")</f>
        <v>0.12769999999999998</v>
      </c>
      <c r="AH7" s="49">
        <f>IFERROR(_xlfn.STDEV.P(AE7:AF7), " ")</f>
        <v>1.8999999999999989E-3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2.5000000000000001E-3</v>
      </c>
      <c r="AN7" s="296">
        <v>2.8E-3</v>
      </c>
      <c r="AO7" s="49">
        <f>IFERROR(AVERAGE(AM7:AN7)," ")</f>
        <v>2.65E-3</v>
      </c>
      <c r="AP7" s="546">
        <f>IFERROR(_xlfn.STDEV.P(AM7:AN7), " ")</f>
        <v>1.4999999999999996E-4</v>
      </c>
      <c r="AQ7" s="296">
        <v>2.2599999999999999E-2</v>
      </c>
      <c r="AR7" s="296">
        <v>2.1299999999999999E-2</v>
      </c>
      <c r="AS7" s="49">
        <f>IFERROR(AVERAGE(AQ7:AR7)," ")</f>
        <v>2.1949999999999997E-2</v>
      </c>
      <c r="AT7" s="49">
        <f>IFERROR(_xlfn.STDEV.P(AQ7:AR7), " ")</f>
        <v>6.4999999999999954E-4</v>
      </c>
      <c r="AU7" s="296">
        <v>7.6200000000000004E-2</v>
      </c>
      <c r="AV7" s="296">
        <v>7.8100000000000003E-2</v>
      </c>
      <c r="AW7" s="49">
        <f>IFERROR(AVERAGE(AU7:AV7)," ")</f>
        <v>7.7149999999999996E-2</v>
      </c>
      <c r="AX7" s="49">
        <f>IFERROR(_xlfn.STDEV.P(AU7:AV7), " ")</f>
        <v>9.4999999999999946E-4</v>
      </c>
      <c r="AY7" s="39">
        <v>6.6E-3</v>
      </c>
      <c r="AZ7" s="296">
        <v>7.7999999999999996E-3</v>
      </c>
      <c r="BA7" s="49">
        <f>IFERROR(AVERAGE(AY7:AZ7)," ")</f>
        <v>7.1999999999999998E-3</v>
      </c>
      <c r="BB7" s="49">
        <f>IFERROR(_xlfn.STDEV.P(AY7:AZ7), " ")</f>
        <v>5.9999999999999984E-4</v>
      </c>
      <c r="BC7" s="296">
        <v>5.3600000000000002E-2</v>
      </c>
      <c r="BD7" s="296">
        <v>5.5199999999999999E-2</v>
      </c>
      <c r="BE7" s="49">
        <f>IFERROR(AVERAGE(BC7:BD7)," ")</f>
        <v>5.4400000000000004E-2</v>
      </c>
      <c r="BF7" s="546">
        <f>IFERROR(_xlfn.STDEV.P(BC7:BD7), " ")</f>
        <v>7.9999999999999874E-4</v>
      </c>
      <c r="BG7" s="296">
        <v>2.5000000000000001E-3</v>
      </c>
      <c r="BH7" s="296">
        <v>2.8999999999999998E-3</v>
      </c>
      <c r="BI7" s="49">
        <f>IFERROR(AVERAGE(BG7:BH7)," ")</f>
        <v>2.7000000000000001E-3</v>
      </c>
      <c r="BJ7" s="49">
        <f>IFERROR(_xlfn.STDEV.P(BG7:BH7), " ")</f>
        <v>1.9999999999999987E-4</v>
      </c>
      <c r="BK7" s="296">
        <v>1.0200000000000001E-2</v>
      </c>
      <c r="BL7" s="296">
        <v>1.18E-2</v>
      </c>
      <c r="BM7" s="49">
        <f>IFERROR(AVERAGE(BK7:BL7)," ")</f>
        <v>1.0999999999999999E-2</v>
      </c>
      <c r="BN7" s="49">
        <f>IFERROR(_xlfn.STDEV.P(BK7:BL7), " ")</f>
        <v>7.999999999999995E-4</v>
      </c>
      <c r="BO7" s="39" t="s">
        <v>12</v>
      </c>
      <c r="BP7" s="41" t="s">
        <v>12</v>
      </c>
      <c r="BQ7" s="39" t="s">
        <v>12</v>
      </c>
      <c r="BR7" s="41" t="s">
        <v>12</v>
      </c>
      <c r="BS7" s="39" t="s">
        <v>12</v>
      </c>
      <c r="BT7" s="41" t="s">
        <v>12</v>
      </c>
      <c r="BU7" s="562">
        <v>8.1699999999999995E-2</v>
      </c>
      <c r="BV7" s="563">
        <v>0.09</v>
      </c>
      <c r="BW7" s="563">
        <v>72.6023</v>
      </c>
    </row>
    <row r="8" spans="1:75" ht="15.75" customHeight="1" x14ac:dyDescent="0.2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>
        <v>8.9999999999999993E-3</v>
      </c>
      <c r="H8" s="296" t="s">
        <v>12</v>
      </c>
      <c r="I8" s="49">
        <f>IFERROR(AVERAGE(G8:H8)," ")</f>
        <v>8.9999999999999993E-3</v>
      </c>
      <c r="J8" s="546">
        <f t="shared" ref="J8:J40" si="2">IFERROR(_xlfn.STDEV.P(G8:H8), " ")</f>
        <v>0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296">
        <v>1.09E-2</v>
      </c>
      <c r="AB8" s="296">
        <v>9.5999999999999992E-3</v>
      </c>
      <c r="AC8" s="49">
        <f>IFERROR(AVERAGE(AA8:AB8)," ")</f>
        <v>1.0249999999999999E-2</v>
      </c>
      <c r="AD8" s="49">
        <f t="shared" ref="AD8:AD40" si="7">IFERROR(_xlfn.STDEV.P(AA8:AB8), " ")</f>
        <v>6.500000000000004E-4</v>
      </c>
      <c r="AE8" s="296" t="s">
        <v>12</v>
      </c>
      <c r="AF8" s="296" t="s">
        <v>12</v>
      </c>
      <c r="AG8" s="49" t="str">
        <f>IFERROR(AVERAGE(AE8:AF8)," ")</f>
        <v xml:space="preserve"> </v>
      </c>
      <c r="AH8" s="49" t="str">
        <f t="shared" ref="AH8:AH40" si="8">IFERROR(_xlfn.STDEV.P(AE8:AF8), " ")</f>
        <v xml:space="preserve"> </v>
      </c>
      <c r="AI8" s="39">
        <v>3.5000000000000003E-2</v>
      </c>
      <c r="AJ8" s="296">
        <v>3.6799999999999999E-2</v>
      </c>
      <c r="AK8" s="49">
        <f>IFERROR(AVERAGE(AI8:AJ8)," ")</f>
        <v>3.5900000000000001E-2</v>
      </c>
      <c r="AL8" s="49">
        <f t="shared" ref="AL8:AL40" si="9">IFERROR(_xlfn.STDEV.P(AI8:AJ8), " ")</f>
        <v>8.9999999999999802E-4</v>
      </c>
      <c r="AM8" s="296">
        <v>3.2399999999999998E-2</v>
      </c>
      <c r="AN8" s="296">
        <v>2.7300000000000001E-2</v>
      </c>
      <c r="AO8" s="49">
        <f>IFERROR(AVERAGE(AM8:AN8)," ")</f>
        <v>2.9850000000000002E-2</v>
      </c>
      <c r="AP8" s="546">
        <f t="shared" ref="AP8:AP40" si="10">IFERROR(_xlfn.STDEV.P(AM8:AN8), " ")</f>
        <v>2.5499999999999984E-3</v>
      </c>
      <c r="AQ8" s="296">
        <v>2.0899999999999998E-2</v>
      </c>
      <c r="AR8" s="296">
        <v>1.3299999999999999E-2</v>
      </c>
      <c r="AS8" s="49">
        <f>IFERROR(AVERAGE(AQ8:AR8)," ")</f>
        <v>1.7099999999999997E-2</v>
      </c>
      <c r="AT8" s="49">
        <f t="shared" ref="AT8:AT40" si="11">IFERROR(_xlfn.STDEV.P(AQ8:AR8), " ")</f>
        <v>3.7999999999999996E-3</v>
      </c>
      <c r="AU8" s="296">
        <v>1.55E-2</v>
      </c>
      <c r="AV8" s="296">
        <v>1.7899999999999999E-2</v>
      </c>
      <c r="AW8" s="49">
        <f>IFERROR(AVERAGE(AU8:AV8)," ")</f>
        <v>1.67E-2</v>
      </c>
      <c r="AX8" s="49">
        <f t="shared" ref="AX8:AX40" si="12">IFERROR(_xlfn.STDEV.P(AU8:AV8), " ")</f>
        <v>1.1999999999999997E-3</v>
      </c>
      <c r="AY8" s="39">
        <v>1.83E-2</v>
      </c>
      <c r="AZ8" s="296">
        <v>1.8700000000000001E-2</v>
      </c>
      <c r="BA8" s="49">
        <f>IFERROR(AVERAGE(AY8:AZ8)," ")</f>
        <v>1.8500000000000003E-2</v>
      </c>
      <c r="BB8" s="49">
        <f t="shared" ref="BB8:BB40" si="13">IFERROR(_xlfn.STDEV.P(AY8:AZ8), " ")</f>
        <v>2.0000000000000052E-4</v>
      </c>
      <c r="BC8" s="296">
        <v>2.06E-2</v>
      </c>
      <c r="BD8" s="296">
        <v>1.6400000000000001E-2</v>
      </c>
      <c r="BE8" s="49">
        <f>IFERROR(AVERAGE(BC8:BD8)," ")</f>
        <v>1.8500000000000003E-2</v>
      </c>
      <c r="BF8" s="546">
        <f t="shared" ref="BF8:BF40" si="14">IFERROR(_xlfn.STDEV.P(BC8:BD8), " ")</f>
        <v>2.0999999999999994E-3</v>
      </c>
      <c r="BG8" s="296">
        <v>1.61E-2</v>
      </c>
      <c r="BH8" s="296">
        <v>0.01</v>
      </c>
      <c r="BI8" s="49">
        <f>IFERROR(AVERAGE(BG8:BH8)," ")</f>
        <v>1.3049999999999999E-2</v>
      </c>
      <c r="BJ8" s="49">
        <f t="shared" ref="BJ8:BJ40" si="15">IFERROR(_xlfn.STDEV.P(BG8:BH8), " ")</f>
        <v>3.0499999999999998E-3</v>
      </c>
      <c r="BK8" s="296">
        <v>1.52E-2</v>
      </c>
      <c r="BL8" s="296">
        <v>1.24E-2</v>
      </c>
      <c r="BM8" s="49">
        <f>IFERROR(AVERAGE(BK8:BL8)," ")</f>
        <v>1.38E-2</v>
      </c>
      <c r="BN8" s="49">
        <f t="shared" ref="BN8:BN40" si="16">IFERROR(_xlfn.STDEV.P(BK8:BL8), " ")</f>
        <v>1.4000000000000002E-3</v>
      </c>
      <c r="BO8" s="39" t="s">
        <v>12</v>
      </c>
      <c r="BP8" s="41" t="s">
        <v>12</v>
      </c>
      <c r="BQ8" s="39" t="s">
        <v>12</v>
      </c>
      <c r="BR8" s="41" t="s">
        <v>12</v>
      </c>
      <c r="BS8" s="39" t="s">
        <v>12</v>
      </c>
      <c r="BT8" s="41" t="s">
        <v>12</v>
      </c>
      <c r="BU8" s="563" t="s">
        <v>12</v>
      </c>
      <c r="BV8" s="563">
        <v>1.52E-2</v>
      </c>
      <c r="BW8" s="563">
        <v>7.8299999999999995E-2</v>
      </c>
    </row>
    <row r="9" spans="1:75" ht="15.75" customHeight="1" x14ac:dyDescent="0.2">
      <c r="A9" s="296" t="s">
        <v>112</v>
      </c>
      <c r="B9" s="29">
        <v>1.61E-2</v>
      </c>
      <c r="C9" s="39">
        <v>0.1024</v>
      </c>
      <c r="D9" s="296">
        <v>0.1197</v>
      </c>
      <c r="E9" s="49">
        <f t="shared" si="0"/>
        <v>0.11105000000000001</v>
      </c>
      <c r="F9" s="49">
        <f t="shared" si="1"/>
        <v>8.649999999999998E-3</v>
      </c>
      <c r="G9" s="296">
        <v>8.2900000000000001E-2</v>
      </c>
      <c r="H9" s="296">
        <v>9.2999999999999999E-2</v>
      </c>
      <c r="I9" s="49">
        <f t="shared" ref="I9:I40" si="17">IFERROR(AVERAGE(G9:H9)," ")</f>
        <v>8.795E-2</v>
      </c>
      <c r="J9" s="546">
        <f t="shared" si="2"/>
        <v>5.0499999999999989E-3</v>
      </c>
      <c r="K9" s="296">
        <v>0.20150000000000001</v>
      </c>
      <c r="L9" s="296">
        <v>0.21759999999999999</v>
      </c>
      <c r="M9" s="49">
        <f t="shared" ref="M9:M40" si="18">IFERROR(AVERAGE(K9:L9)," ")</f>
        <v>0.20955000000000001</v>
      </c>
      <c r="N9" s="49">
        <f t="shared" si="3"/>
        <v>8.0499999999999877E-3</v>
      </c>
      <c r="O9" s="296">
        <v>0.1449</v>
      </c>
      <c r="P9" s="296">
        <v>0.1678</v>
      </c>
      <c r="Q9" s="49">
        <f t="shared" ref="Q9:Q40" si="19">IFERROR(AVERAGE(O9:P9)," ")</f>
        <v>0.15634999999999999</v>
      </c>
      <c r="R9" s="49">
        <f t="shared" si="4"/>
        <v>1.1450000000000002E-2</v>
      </c>
      <c r="S9" s="39">
        <v>2.4299999999999999E-2</v>
      </c>
      <c r="T9" s="296">
        <v>2.6800000000000001E-2</v>
      </c>
      <c r="U9" s="49">
        <f t="shared" ref="U9:U40" si="20">IFERROR(AVERAGE(S9:T9)," ")</f>
        <v>2.555E-2</v>
      </c>
      <c r="V9" s="49">
        <f t="shared" si="5"/>
        <v>1.2500000000000011E-3</v>
      </c>
      <c r="W9" s="296">
        <v>0.2331</v>
      </c>
      <c r="X9" s="296">
        <v>0.34360000000000002</v>
      </c>
      <c r="Y9" s="49">
        <f t="shared" ref="Y9:Y40" si="21">IFERROR(AVERAGE(W9:X9)," ")</f>
        <v>0.28835</v>
      </c>
      <c r="Z9" s="546">
        <f t="shared" si="6"/>
        <v>5.5250000000000077E-2</v>
      </c>
      <c r="AA9" s="296">
        <v>4.4600000000000001E-2</v>
      </c>
      <c r="AB9" s="296">
        <v>5.3400000000000003E-2</v>
      </c>
      <c r="AC9" s="49">
        <f t="shared" ref="AC9:AC40" si="22">IFERROR(AVERAGE(AA9:AB9)," ")</f>
        <v>4.9000000000000002E-2</v>
      </c>
      <c r="AD9" s="49">
        <f t="shared" si="7"/>
        <v>4.4000000000000011E-3</v>
      </c>
      <c r="AE9" s="296">
        <v>3.7199999999999997E-2</v>
      </c>
      <c r="AF9" s="296">
        <v>4.3299999999999998E-2</v>
      </c>
      <c r="AG9" s="49">
        <f t="shared" ref="AG9:AG40" si="23">IFERROR(AVERAGE(AE9:AF9)," ")</f>
        <v>4.0249999999999994E-2</v>
      </c>
      <c r="AH9" s="49">
        <f t="shared" si="8"/>
        <v>3.0500000000000006E-3</v>
      </c>
      <c r="AI9" s="39">
        <v>9.3399999999999997E-2</v>
      </c>
      <c r="AJ9" s="296">
        <v>9.3799999999999994E-2</v>
      </c>
      <c r="AK9" s="49">
        <f t="shared" ref="AK9:AK40" si="24">IFERROR(AVERAGE(AI9:AJ9)," ")</f>
        <v>9.3599999999999989E-2</v>
      </c>
      <c r="AL9" s="49">
        <f t="shared" si="9"/>
        <v>1.9999999999999879E-4</v>
      </c>
      <c r="AM9" s="296">
        <v>7.6899999999999996E-2</v>
      </c>
      <c r="AN9" s="296">
        <v>7.8600000000000003E-2</v>
      </c>
      <c r="AO9" s="49">
        <f t="shared" ref="AO9:AO40" si="25">IFERROR(AVERAGE(AM9:AN9)," ")</f>
        <v>7.775E-2</v>
      </c>
      <c r="AP9" s="546">
        <f t="shared" si="10"/>
        <v>8.5000000000000353E-4</v>
      </c>
      <c r="AQ9" s="296">
        <v>4.7600000000000003E-2</v>
      </c>
      <c r="AR9" s="296">
        <v>5.4699999999999999E-2</v>
      </c>
      <c r="AS9" s="49">
        <f t="shared" ref="AS9:AS40" si="26">IFERROR(AVERAGE(AQ9:AR9)," ")</f>
        <v>5.1150000000000001E-2</v>
      </c>
      <c r="AT9" s="49">
        <f t="shared" si="11"/>
        <v>3.5499999999999976E-3</v>
      </c>
      <c r="AU9" s="296">
        <v>4.0099999999999997E-2</v>
      </c>
      <c r="AV9" s="296">
        <v>4.3700000000000003E-2</v>
      </c>
      <c r="AW9" s="49">
        <f t="shared" ref="AW9:AW40" si="27">IFERROR(AVERAGE(AU9:AV9)," ")</f>
        <v>4.19E-2</v>
      </c>
      <c r="AX9" s="49">
        <f t="shared" si="12"/>
        <v>1.800000000000003E-3</v>
      </c>
      <c r="AY9" s="39">
        <v>3.7600000000000001E-2</v>
      </c>
      <c r="AZ9" s="296">
        <v>0.11070000000000001</v>
      </c>
      <c r="BA9" s="49">
        <f t="shared" ref="BA9:BA40" si="28">IFERROR(AVERAGE(AY9:AZ9)," ")</f>
        <v>7.4150000000000008E-2</v>
      </c>
      <c r="BB9" s="49">
        <f t="shared" si="13"/>
        <v>3.6549999999999992E-2</v>
      </c>
      <c r="BC9" s="296">
        <v>6.4000000000000001E-2</v>
      </c>
      <c r="BD9" s="296">
        <v>8.3400000000000002E-2</v>
      </c>
      <c r="BE9" s="49">
        <f t="shared" ref="BE9:BE40" si="29">IFERROR(AVERAGE(BC9:BD9)," ")</f>
        <v>7.3700000000000002E-2</v>
      </c>
      <c r="BF9" s="546">
        <f t="shared" si="14"/>
        <v>9.6999999999999899E-3</v>
      </c>
      <c r="BG9" s="296">
        <v>5.7200000000000001E-2</v>
      </c>
      <c r="BH9" s="296">
        <v>6.2700000000000006E-2</v>
      </c>
      <c r="BI9" s="49">
        <f t="shared" ref="BI9:BI40" si="30">IFERROR(AVERAGE(BG9:BH9)," ")</f>
        <v>5.9950000000000003E-2</v>
      </c>
      <c r="BJ9" s="49">
        <f t="shared" si="15"/>
        <v>2.7500000000000024E-3</v>
      </c>
      <c r="BK9" s="296">
        <v>5.6099999999999997E-2</v>
      </c>
      <c r="BL9" s="296">
        <v>5.8099999999999999E-2</v>
      </c>
      <c r="BM9" s="49">
        <f t="shared" ref="BM9:BM40" si="31">IFERROR(AVERAGE(BK9:BL9)," ")</f>
        <v>5.7099999999999998E-2</v>
      </c>
      <c r="BN9" s="49">
        <f t="shared" si="16"/>
        <v>1.0000000000000009E-3</v>
      </c>
      <c r="BO9" s="39">
        <v>6.7100000000000007E-2</v>
      </c>
      <c r="BP9" s="41">
        <v>4.7500000000000001E-2</v>
      </c>
      <c r="BQ9" s="39" t="s">
        <v>12</v>
      </c>
      <c r="BR9" s="41" t="s">
        <v>12</v>
      </c>
      <c r="BS9" s="39" t="s">
        <v>12</v>
      </c>
      <c r="BT9" s="41" t="s">
        <v>12</v>
      </c>
      <c r="BU9" s="563">
        <v>2.98E-2</v>
      </c>
      <c r="BV9" s="563">
        <v>5.7599999999999998E-2</v>
      </c>
      <c r="BW9" s="563">
        <v>0.15359999999999999</v>
      </c>
    </row>
    <row r="10" spans="1:75" ht="15.75" customHeight="1" x14ac:dyDescent="0.2">
      <c r="A10" s="296" t="s">
        <v>113</v>
      </c>
      <c r="B10" s="29">
        <v>2.9999999999999997E-4</v>
      </c>
      <c r="C10" s="39">
        <v>3.49E-2</v>
      </c>
      <c r="D10" s="296">
        <v>3.5000000000000003E-2</v>
      </c>
      <c r="E10" s="49">
        <f t="shared" si="0"/>
        <v>3.4950000000000002E-2</v>
      </c>
      <c r="F10" s="49">
        <f t="shared" si="1"/>
        <v>5.0000000000001432E-5</v>
      </c>
      <c r="G10" s="296">
        <v>3.4799999999999998E-2</v>
      </c>
      <c r="H10" s="296">
        <v>3.27E-2</v>
      </c>
      <c r="I10" s="49">
        <f t="shared" si="17"/>
        <v>3.3750000000000002E-2</v>
      </c>
      <c r="J10" s="546">
        <f t="shared" si="2"/>
        <v>1.0499999999999989E-3</v>
      </c>
      <c r="K10" s="296">
        <v>3.4299999999999997E-2</v>
      </c>
      <c r="L10" s="296">
        <v>3.4200000000000001E-2</v>
      </c>
      <c r="M10" s="49">
        <f t="shared" si="18"/>
        <v>3.4250000000000003E-2</v>
      </c>
      <c r="N10" s="49">
        <f t="shared" si="3"/>
        <v>4.9999999999997963E-5</v>
      </c>
      <c r="O10" s="296">
        <v>3.3700000000000001E-2</v>
      </c>
      <c r="P10" s="296">
        <v>3.3300000000000003E-2</v>
      </c>
      <c r="Q10" s="49">
        <f t="shared" si="19"/>
        <v>3.3500000000000002E-2</v>
      </c>
      <c r="R10" s="49">
        <f t="shared" si="4"/>
        <v>1.9999999999999879E-4</v>
      </c>
      <c r="S10" s="39">
        <v>3.0099999999999998E-2</v>
      </c>
      <c r="T10" s="296">
        <v>3.0300000000000001E-2</v>
      </c>
      <c r="U10" s="49">
        <f t="shared" si="20"/>
        <v>3.0199999999999998E-2</v>
      </c>
      <c r="V10" s="49">
        <f t="shared" si="5"/>
        <v>1.0000000000000113E-4</v>
      </c>
      <c r="W10" s="296">
        <v>3.1099999999999999E-2</v>
      </c>
      <c r="X10" s="296">
        <v>3.0200000000000001E-2</v>
      </c>
      <c r="Y10" s="49">
        <f t="shared" si="21"/>
        <v>3.065E-2</v>
      </c>
      <c r="Z10" s="546">
        <f t="shared" si="6"/>
        <v>4.4999999999999901E-4</v>
      </c>
      <c r="AA10" s="296">
        <v>2.7400000000000001E-2</v>
      </c>
      <c r="AB10" s="296">
        <v>2.6800000000000001E-2</v>
      </c>
      <c r="AC10" s="49">
        <f t="shared" si="22"/>
        <v>2.7099999999999999E-2</v>
      </c>
      <c r="AD10" s="49">
        <f t="shared" si="7"/>
        <v>2.9999999999999992E-4</v>
      </c>
      <c r="AE10" s="296">
        <v>2.81E-2</v>
      </c>
      <c r="AF10" s="296">
        <v>2.7799999999999998E-2</v>
      </c>
      <c r="AG10" s="49">
        <f t="shared" si="23"/>
        <v>2.7949999999999999E-2</v>
      </c>
      <c r="AH10" s="49">
        <f t="shared" si="8"/>
        <v>1.5000000000000083E-4</v>
      </c>
      <c r="AI10" s="39">
        <v>2.7000000000000001E-3</v>
      </c>
      <c r="AJ10" s="296">
        <v>2.7000000000000001E-3</v>
      </c>
      <c r="AK10" s="49">
        <f t="shared" si="24"/>
        <v>2.7000000000000001E-3</v>
      </c>
      <c r="AL10" s="49">
        <f t="shared" si="9"/>
        <v>0</v>
      </c>
      <c r="AM10" s="296">
        <v>2.7000000000000001E-3</v>
      </c>
      <c r="AN10" s="296">
        <v>2.7000000000000001E-3</v>
      </c>
      <c r="AO10" s="49">
        <f t="shared" si="25"/>
        <v>2.7000000000000001E-3</v>
      </c>
      <c r="AP10" s="546">
        <f t="shared" si="10"/>
        <v>0</v>
      </c>
      <c r="AQ10" s="296">
        <v>2.29E-2</v>
      </c>
      <c r="AR10" s="296">
        <v>2.2100000000000002E-2</v>
      </c>
      <c r="AS10" s="49">
        <f t="shared" si="26"/>
        <v>2.2499999999999999E-2</v>
      </c>
      <c r="AT10" s="49">
        <f t="shared" si="11"/>
        <v>3.9999999999999937E-4</v>
      </c>
      <c r="AU10" s="296">
        <v>2.3300000000000001E-2</v>
      </c>
      <c r="AV10" s="296">
        <v>2.3599999999999999E-2</v>
      </c>
      <c r="AW10" s="49">
        <f t="shared" si="27"/>
        <v>2.3449999999999999E-2</v>
      </c>
      <c r="AX10" s="49">
        <f t="shared" si="12"/>
        <v>1.4999999999999909E-4</v>
      </c>
      <c r="AY10" s="39">
        <v>3.3399999999999999E-2</v>
      </c>
      <c r="AZ10" s="296">
        <v>3.3300000000000003E-2</v>
      </c>
      <c r="BA10" s="49">
        <f t="shared" si="28"/>
        <v>3.3350000000000005E-2</v>
      </c>
      <c r="BB10" s="49">
        <f t="shared" si="13"/>
        <v>4.9999999999997963E-5</v>
      </c>
      <c r="BC10" s="296">
        <v>3.39E-2</v>
      </c>
      <c r="BD10" s="296">
        <v>3.4599999999999999E-2</v>
      </c>
      <c r="BE10" s="49">
        <f t="shared" si="29"/>
        <v>3.4250000000000003E-2</v>
      </c>
      <c r="BF10" s="546">
        <f t="shared" si="14"/>
        <v>3.4999999999999962E-4</v>
      </c>
      <c r="BG10" s="296">
        <v>0.04</v>
      </c>
      <c r="BH10" s="296">
        <v>4.1300000000000003E-2</v>
      </c>
      <c r="BI10" s="49">
        <f t="shared" si="30"/>
        <v>4.0650000000000006E-2</v>
      </c>
      <c r="BJ10" s="49">
        <f t="shared" si="15"/>
        <v>6.5000000000000127E-4</v>
      </c>
      <c r="BK10" s="296">
        <v>4.1799999999999997E-2</v>
      </c>
      <c r="BL10" s="296">
        <v>4.1399999999999999E-2</v>
      </c>
      <c r="BM10" s="49">
        <f t="shared" si="31"/>
        <v>4.1599999999999998E-2</v>
      </c>
      <c r="BN10" s="49">
        <f t="shared" si="16"/>
        <v>1.9999999999999879E-4</v>
      </c>
      <c r="BO10" s="39">
        <v>4.0000000000000002E-4</v>
      </c>
      <c r="BP10" s="41">
        <v>6.9999999999999999E-4</v>
      </c>
      <c r="BQ10" s="39">
        <v>2.9999999999999997E-4</v>
      </c>
      <c r="BR10" s="41" t="s">
        <v>12</v>
      </c>
      <c r="BS10" s="39">
        <v>4.0000000000000002E-4</v>
      </c>
      <c r="BT10" s="41">
        <v>2.9999999999999997E-4</v>
      </c>
      <c r="BU10" s="563">
        <v>3.9100000000000003E-2</v>
      </c>
      <c r="BV10" s="563">
        <v>2.7E-2</v>
      </c>
      <c r="BW10" s="563">
        <v>2E-3</v>
      </c>
    </row>
    <row r="11" spans="1:75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563" t="s">
        <v>12</v>
      </c>
      <c r="BV11" s="563" t="s">
        <v>12</v>
      </c>
      <c r="BW11" s="563">
        <v>1.3599999999999999E-2</v>
      </c>
    </row>
    <row r="12" spans="1:75" ht="15.75" customHeight="1" x14ac:dyDescent="0.2">
      <c r="A12" s="296" t="s">
        <v>115</v>
      </c>
      <c r="B12" s="29">
        <v>2.5399999999999999E-2</v>
      </c>
      <c r="C12" s="39">
        <v>11.1538</v>
      </c>
      <c r="D12" s="296">
        <v>10.9834</v>
      </c>
      <c r="E12" s="49">
        <f t="shared" si="0"/>
        <v>11.0686</v>
      </c>
      <c r="F12" s="49">
        <f t="shared" si="1"/>
        <v>8.5200000000000387E-2</v>
      </c>
      <c r="G12" s="296">
        <v>10.9091</v>
      </c>
      <c r="H12" s="296">
        <v>10.3775</v>
      </c>
      <c r="I12" s="49">
        <f t="shared" si="17"/>
        <v>10.6433</v>
      </c>
      <c r="J12" s="546">
        <f t="shared" si="2"/>
        <v>0.26580000000000048</v>
      </c>
      <c r="K12" s="296">
        <v>14.715</v>
      </c>
      <c r="L12" s="296">
        <v>14.4976</v>
      </c>
      <c r="M12" s="49">
        <f t="shared" si="18"/>
        <v>14.606300000000001</v>
      </c>
      <c r="N12" s="49">
        <f t="shared" si="3"/>
        <v>0.1086999999999998</v>
      </c>
      <c r="O12" s="296">
        <v>14.4773</v>
      </c>
      <c r="P12" s="296">
        <v>14.177</v>
      </c>
      <c r="Q12" s="49">
        <f t="shared" si="19"/>
        <v>14.32715</v>
      </c>
      <c r="R12" s="49">
        <f t="shared" si="4"/>
        <v>0.15015000000000001</v>
      </c>
      <c r="S12" s="39">
        <v>21.299099999999999</v>
      </c>
      <c r="T12" s="296">
        <v>21.46</v>
      </c>
      <c r="U12" s="49">
        <f t="shared" si="20"/>
        <v>21.379550000000002</v>
      </c>
      <c r="V12" s="49">
        <f t="shared" si="5"/>
        <v>8.0450000000000799E-2</v>
      </c>
      <c r="W12" s="296">
        <v>20.427299999999999</v>
      </c>
      <c r="X12" s="296">
        <v>20.137699999999999</v>
      </c>
      <c r="Y12" s="49">
        <f t="shared" si="21"/>
        <v>20.282499999999999</v>
      </c>
      <c r="Z12" s="546">
        <f t="shared" si="6"/>
        <v>0.14480000000000004</v>
      </c>
      <c r="AA12" s="296">
        <v>35.706000000000003</v>
      </c>
      <c r="AB12" s="296">
        <v>35.508899999999997</v>
      </c>
      <c r="AC12" s="49">
        <f t="shared" si="22"/>
        <v>35.60745</v>
      </c>
      <c r="AD12" s="49">
        <f t="shared" si="7"/>
        <v>9.8550000000003024E-2</v>
      </c>
      <c r="AE12" s="296">
        <v>35.9343</v>
      </c>
      <c r="AF12" s="296">
        <v>35.850299999999997</v>
      </c>
      <c r="AG12" s="49">
        <f t="shared" si="23"/>
        <v>35.892299999999999</v>
      </c>
      <c r="AH12" s="49">
        <f t="shared" si="8"/>
        <v>4.2000000000001592E-2</v>
      </c>
      <c r="AI12" s="39">
        <v>363.39260000000002</v>
      </c>
      <c r="AJ12" s="296">
        <v>372.82240000000002</v>
      </c>
      <c r="AK12" s="49">
        <f t="shared" si="24"/>
        <v>368.10750000000002</v>
      </c>
      <c r="AL12" s="49">
        <f t="shared" si="9"/>
        <v>4.7149000000000001</v>
      </c>
      <c r="AM12" s="296">
        <v>359.85250000000002</v>
      </c>
      <c r="AN12" s="296">
        <v>354.91050000000001</v>
      </c>
      <c r="AO12" s="49">
        <f t="shared" si="25"/>
        <v>357.38150000000002</v>
      </c>
      <c r="AP12" s="546">
        <f t="shared" si="10"/>
        <v>2.4710000000000036</v>
      </c>
      <c r="AQ12" s="296">
        <v>119.6375</v>
      </c>
      <c r="AR12" s="296">
        <v>111.35599999999999</v>
      </c>
      <c r="AS12" s="49">
        <f t="shared" si="26"/>
        <v>115.49674999999999</v>
      </c>
      <c r="AT12" s="49">
        <f t="shared" si="11"/>
        <v>4.1407500000000041</v>
      </c>
      <c r="AU12" s="296">
        <v>117.7641</v>
      </c>
      <c r="AV12" s="296">
        <v>118.9032</v>
      </c>
      <c r="AW12" s="49">
        <f t="shared" si="27"/>
        <v>118.33365000000001</v>
      </c>
      <c r="AX12" s="49">
        <f t="shared" si="12"/>
        <v>0.56954999999999956</v>
      </c>
      <c r="AY12" s="39">
        <v>120.6922</v>
      </c>
      <c r="AZ12" s="296">
        <v>117.44029999999999</v>
      </c>
      <c r="BA12" s="49">
        <f t="shared" si="28"/>
        <v>119.06625</v>
      </c>
      <c r="BB12" s="49">
        <f t="shared" si="13"/>
        <v>1.6259500000000031</v>
      </c>
      <c r="BC12" s="296">
        <v>119.3443</v>
      </c>
      <c r="BD12" s="296">
        <v>122.9691</v>
      </c>
      <c r="BE12" s="49">
        <f t="shared" si="29"/>
        <v>121.1567</v>
      </c>
      <c r="BF12" s="546">
        <f t="shared" si="14"/>
        <v>1.8123999999999967</v>
      </c>
      <c r="BG12" s="296">
        <v>76.812899999999999</v>
      </c>
      <c r="BH12" s="296">
        <v>78.294700000000006</v>
      </c>
      <c r="BI12" s="49">
        <f t="shared" si="30"/>
        <v>77.553799999999995</v>
      </c>
      <c r="BJ12" s="49">
        <f t="shared" si="15"/>
        <v>0.74090000000000344</v>
      </c>
      <c r="BK12" s="296">
        <v>79.329899999999995</v>
      </c>
      <c r="BL12" s="296">
        <v>78.5124</v>
      </c>
      <c r="BM12" s="49">
        <f t="shared" si="31"/>
        <v>78.921149999999997</v>
      </c>
      <c r="BN12" s="49">
        <f t="shared" si="16"/>
        <v>0.40874999999999773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563">
        <v>31.975300000000001</v>
      </c>
      <c r="BV12" s="563">
        <v>113.2959</v>
      </c>
      <c r="BW12" s="563">
        <v>262.62819999999999</v>
      </c>
    </row>
    <row r="13" spans="1:75" ht="15.75" customHeight="1" x14ac:dyDescent="0.2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>
        <v>1.1000000000000001E-3</v>
      </c>
      <c r="L13" s="296">
        <v>8.0000000000000004E-4</v>
      </c>
      <c r="M13" s="49">
        <f t="shared" si="18"/>
        <v>9.5000000000000011E-4</v>
      </c>
      <c r="N13" s="49">
        <f t="shared" si="3"/>
        <v>1.5000000000000001E-4</v>
      </c>
      <c r="O13" s="296">
        <v>1E-3</v>
      </c>
      <c r="P13" s="296">
        <v>1E-3</v>
      </c>
      <c r="Q13" s="49">
        <f t="shared" si="19"/>
        <v>1E-3</v>
      </c>
      <c r="R13" s="49">
        <f t="shared" si="4"/>
        <v>0</v>
      </c>
      <c r="S13" s="39">
        <v>6.9999999999999999E-4</v>
      </c>
      <c r="T13" s="296">
        <v>6.9999999999999999E-4</v>
      </c>
      <c r="U13" s="49">
        <f t="shared" si="20"/>
        <v>6.9999999999999999E-4</v>
      </c>
      <c r="V13" s="49">
        <f t="shared" si="5"/>
        <v>0</v>
      </c>
      <c r="W13" s="296">
        <v>6.9999999999999999E-4</v>
      </c>
      <c r="X13" s="296">
        <v>1E-3</v>
      </c>
      <c r="Y13" s="49">
        <f t="shared" si="21"/>
        <v>8.5000000000000006E-4</v>
      </c>
      <c r="Z13" s="546">
        <f t="shared" si="6"/>
        <v>1.5000000000000001E-4</v>
      </c>
      <c r="AA13" s="296">
        <v>2.5000000000000001E-3</v>
      </c>
      <c r="AB13" s="296">
        <v>2.3E-3</v>
      </c>
      <c r="AC13" s="49">
        <f t="shared" si="22"/>
        <v>2.4000000000000002E-3</v>
      </c>
      <c r="AD13" s="49">
        <f t="shared" si="7"/>
        <v>1.0000000000000005E-4</v>
      </c>
      <c r="AE13" s="296">
        <v>2.3999999999999998E-3</v>
      </c>
      <c r="AF13" s="296">
        <v>2.3E-3</v>
      </c>
      <c r="AG13" s="49">
        <f t="shared" si="23"/>
        <v>2.3499999999999997E-3</v>
      </c>
      <c r="AH13" s="49">
        <f t="shared" si="8"/>
        <v>4.9999999999999921E-5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1.2999999999999999E-3</v>
      </c>
      <c r="AR13" s="296">
        <v>1.5E-3</v>
      </c>
      <c r="AS13" s="49">
        <f t="shared" si="26"/>
        <v>1.4E-3</v>
      </c>
      <c r="AT13" s="49">
        <f t="shared" si="11"/>
        <v>1.0000000000000005E-4</v>
      </c>
      <c r="AU13" s="296">
        <v>1.5E-3</v>
      </c>
      <c r="AV13" s="296">
        <v>1.4E-3</v>
      </c>
      <c r="AW13" s="49">
        <f t="shared" si="27"/>
        <v>1.4499999999999999E-3</v>
      </c>
      <c r="AX13" s="49">
        <f t="shared" si="12"/>
        <v>5.0000000000000023E-5</v>
      </c>
      <c r="AY13" s="39">
        <v>1.6999999999999999E-3</v>
      </c>
      <c r="AZ13" s="296">
        <v>2.0999999999999999E-3</v>
      </c>
      <c r="BA13" s="49">
        <f t="shared" si="28"/>
        <v>1.8999999999999998E-3</v>
      </c>
      <c r="BB13" s="49">
        <f t="shared" si="13"/>
        <v>1.9999999999999998E-4</v>
      </c>
      <c r="BC13" s="296">
        <v>1.9E-3</v>
      </c>
      <c r="BD13" s="296">
        <v>1.6999999999999999E-3</v>
      </c>
      <c r="BE13" s="49">
        <f t="shared" si="29"/>
        <v>1.8E-3</v>
      </c>
      <c r="BF13" s="546">
        <f t="shared" si="14"/>
        <v>1.0000000000000005E-4</v>
      </c>
      <c r="BG13" s="296">
        <v>6.9999999999999999E-4</v>
      </c>
      <c r="BH13" s="296">
        <v>5.9999999999999995E-4</v>
      </c>
      <c r="BI13" s="49">
        <f t="shared" si="30"/>
        <v>6.4999999999999997E-4</v>
      </c>
      <c r="BJ13" s="49">
        <f t="shared" si="15"/>
        <v>5.0000000000000023E-5</v>
      </c>
      <c r="BK13" s="296" t="s">
        <v>12</v>
      </c>
      <c r="BL13" s="296">
        <v>6.9999999999999999E-4</v>
      </c>
      <c r="BM13" s="49">
        <f t="shared" si="31"/>
        <v>6.9999999999999999E-4</v>
      </c>
      <c r="BN13" s="49">
        <f t="shared" si="16"/>
        <v>0</v>
      </c>
      <c r="BO13" s="39" t="s">
        <v>12</v>
      </c>
      <c r="BP13" s="41" t="s">
        <v>12</v>
      </c>
      <c r="BQ13" s="39" t="s">
        <v>12</v>
      </c>
      <c r="BR13" s="41" t="s">
        <v>12</v>
      </c>
      <c r="BS13" s="39" t="s">
        <v>12</v>
      </c>
      <c r="BT13" s="41" t="s">
        <v>12</v>
      </c>
      <c r="BU13" s="563">
        <v>5.4999999999999997E-3</v>
      </c>
      <c r="BV13" s="563">
        <v>1.8E-3</v>
      </c>
      <c r="BW13" s="563">
        <v>0.28999999999999998</v>
      </c>
    </row>
    <row r="14" spans="1:75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6.8999999999999999E-3</v>
      </c>
      <c r="L14" s="296">
        <v>6.6E-3</v>
      </c>
      <c r="M14" s="49">
        <f t="shared" si="18"/>
        <v>6.7499999999999999E-3</v>
      </c>
      <c r="N14" s="49">
        <f t="shared" si="3"/>
        <v>1.4999999999999996E-4</v>
      </c>
      <c r="O14" s="296">
        <v>8.5000000000000006E-3</v>
      </c>
      <c r="P14" s="296">
        <v>9.7999999999999997E-3</v>
      </c>
      <c r="Q14" s="49">
        <f t="shared" si="19"/>
        <v>9.1500000000000001E-3</v>
      </c>
      <c r="R14" s="49">
        <f t="shared" si="4"/>
        <v>6.4999999999999954E-4</v>
      </c>
      <c r="S14" s="39">
        <v>8.3000000000000001E-3</v>
      </c>
      <c r="T14" s="296">
        <v>8.0000000000000002E-3</v>
      </c>
      <c r="U14" s="49">
        <f t="shared" si="20"/>
        <v>8.150000000000001E-3</v>
      </c>
      <c r="V14" s="49">
        <f t="shared" si="5"/>
        <v>1.4999999999999996E-4</v>
      </c>
      <c r="W14" s="296">
        <v>1.7100000000000001E-2</v>
      </c>
      <c r="X14" s="296">
        <v>1.5699999999999999E-2</v>
      </c>
      <c r="Y14" s="49">
        <f t="shared" si="21"/>
        <v>1.6399999999999998E-2</v>
      </c>
      <c r="Z14" s="546">
        <f t="shared" si="6"/>
        <v>7.0000000000000097E-4</v>
      </c>
      <c r="AA14" s="296">
        <v>2.8199999999999999E-2</v>
      </c>
      <c r="AB14" s="296">
        <v>2.6700000000000002E-2</v>
      </c>
      <c r="AC14" s="49">
        <f t="shared" si="22"/>
        <v>2.7450000000000002E-2</v>
      </c>
      <c r="AD14" s="49">
        <f t="shared" si="7"/>
        <v>7.4999999999999893E-4</v>
      </c>
      <c r="AE14" s="296">
        <v>4.8099999999999997E-2</v>
      </c>
      <c r="AF14" s="296">
        <v>4.7600000000000003E-2</v>
      </c>
      <c r="AG14" s="49">
        <f t="shared" si="23"/>
        <v>4.7850000000000004E-2</v>
      </c>
      <c r="AH14" s="49">
        <f t="shared" si="8"/>
        <v>2.4999999999999675E-4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1.83E-2</v>
      </c>
      <c r="AR14" s="296">
        <v>1.7000000000000001E-2</v>
      </c>
      <c r="AS14" s="49">
        <f t="shared" si="26"/>
        <v>1.7649999999999999E-2</v>
      </c>
      <c r="AT14" s="49">
        <f t="shared" si="11"/>
        <v>6.4999999999999954E-4</v>
      </c>
      <c r="AU14" s="296">
        <v>0.03</v>
      </c>
      <c r="AV14" s="296">
        <v>3.0499999999999999E-2</v>
      </c>
      <c r="AW14" s="49">
        <f t="shared" si="27"/>
        <v>3.0249999999999999E-2</v>
      </c>
      <c r="AX14" s="49">
        <f t="shared" si="12"/>
        <v>2.5000000000000022E-4</v>
      </c>
      <c r="AY14" s="39">
        <v>7.4000000000000003E-3</v>
      </c>
      <c r="AZ14" s="296">
        <v>8.3999999999999995E-3</v>
      </c>
      <c r="BA14" s="49">
        <f t="shared" si="28"/>
        <v>7.9000000000000008E-3</v>
      </c>
      <c r="BB14" s="49">
        <f t="shared" si="13"/>
        <v>4.9999999999999958E-4</v>
      </c>
      <c r="BC14" s="296">
        <v>1.6899999999999998E-2</v>
      </c>
      <c r="BD14" s="296">
        <v>1.7399999999999999E-2</v>
      </c>
      <c r="BE14" s="49">
        <f t="shared" si="29"/>
        <v>1.7149999999999999E-2</v>
      </c>
      <c r="BF14" s="546">
        <f t="shared" si="14"/>
        <v>2.5000000000000022E-4</v>
      </c>
      <c r="BG14" s="296">
        <v>7.4000000000000003E-3</v>
      </c>
      <c r="BH14" s="296">
        <v>8.9999999999999993E-3</v>
      </c>
      <c r="BI14" s="49">
        <f t="shared" si="30"/>
        <v>8.199999999999999E-3</v>
      </c>
      <c r="BJ14" s="49">
        <f t="shared" si="15"/>
        <v>7.999999999999995E-4</v>
      </c>
      <c r="BK14" s="296">
        <v>7.6E-3</v>
      </c>
      <c r="BL14" s="296">
        <v>8.8000000000000005E-3</v>
      </c>
      <c r="BM14" s="49">
        <f t="shared" si="31"/>
        <v>8.2000000000000007E-3</v>
      </c>
      <c r="BN14" s="49">
        <f t="shared" si="16"/>
        <v>6.0000000000000027E-4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563">
        <v>1.2999999999999999E-2</v>
      </c>
      <c r="BV14" s="563">
        <v>2.3900000000000001E-2</v>
      </c>
      <c r="BW14" s="563">
        <v>8.8256999999999994</v>
      </c>
    </row>
    <row r="15" spans="1:75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1.5E-3</v>
      </c>
      <c r="AJ15" s="296">
        <v>8.9999999999999998E-4</v>
      </c>
      <c r="AK15" s="49">
        <f t="shared" si="24"/>
        <v>1.2000000000000001E-3</v>
      </c>
      <c r="AL15" s="49">
        <f t="shared" si="9"/>
        <v>3.0000000000000003E-4</v>
      </c>
      <c r="AM15" s="296">
        <v>1E-3</v>
      </c>
      <c r="AN15" s="296">
        <v>1E-3</v>
      </c>
      <c r="AO15" s="49">
        <f t="shared" si="25"/>
        <v>1E-3</v>
      </c>
      <c r="AP15" s="546">
        <f t="shared" si="10"/>
        <v>0</v>
      </c>
      <c r="AQ15" s="296">
        <v>8.0000000000000004E-4</v>
      </c>
      <c r="AR15" s="296">
        <v>6.9999999999999999E-4</v>
      </c>
      <c r="AS15" s="49">
        <f t="shared" si="26"/>
        <v>7.5000000000000002E-4</v>
      </c>
      <c r="AT15" s="49">
        <f t="shared" si="11"/>
        <v>5.0000000000000023E-5</v>
      </c>
      <c r="AU15" s="296">
        <v>1E-3</v>
      </c>
      <c r="AV15" s="296" t="s">
        <v>12</v>
      </c>
      <c r="AW15" s="49">
        <f t="shared" si="27"/>
        <v>1E-3</v>
      </c>
      <c r="AX15" s="49">
        <f t="shared" si="12"/>
        <v>0</v>
      </c>
      <c r="AY15" s="39">
        <v>1E-3</v>
      </c>
      <c r="AZ15" s="296">
        <v>1.1000000000000001E-3</v>
      </c>
      <c r="BA15" s="49">
        <f t="shared" si="28"/>
        <v>1.0500000000000002E-3</v>
      </c>
      <c r="BB15" s="49">
        <f t="shared" si="13"/>
        <v>5.0000000000000023E-5</v>
      </c>
      <c r="BC15" s="296">
        <v>8.0000000000000004E-4</v>
      </c>
      <c r="BD15" s="296">
        <v>1E-3</v>
      </c>
      <c r="BE15" s="49">
        <f t="shared" si="29"/>
        <v>8.9999999999999998E-4</v>
      </c>
      <c r="BF15" s="546">
        <f t="shared" si="14"/>
        <v>9.9999999999999991E-5</v>
      </c>
      <c r="BG15" s="296" t="s">
        <v>12</v>
      </c>
      <c r="BH15" s="296">
        <v>8.9999999999999998E-4</v>
      </c>
      <c r="BI15" s="49">
        <f t="shared" si="30"/>
        <v>8.9999999999999998E-4</v>
      </c>
      <c r="BJ15" s="49">
        <f t="shared" si="15"/>
        <v>0</v>
      </c>
      <c r="BK15" s="296" t="s">
        <v>12</v>
      </c>
      <c r="BL15" s="296">
        <v>8.9999999999999998E-4</v>
      </c>
      <c r="BM15" s="49">
        <f t="shared" si="31"/>
        <v>8.9999999999999998E-4</v>
      </c>
      <c r="BN15" s="49">
        <f t="shared" si="16"/>
        <v>0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563" t="s">
        <v>12</v>
      </c>
      <c r="BV15" s="563">
        <v>8.9999999999999998E-4</v>
      </c>
      <c r="BW15" s="563">
        <v>1.06E-2</v>
      </c>
    </row>
    <row r="16" spans="1:75" ht="15.75" customHeight="1" x14ac:dyDescent="0.2">
      <c r="A16" s="296" t="s">
        <v>120</v>
      </c>
      <c r="B16" s="29">
        <v>1.6000000000000001E-3</v>
      </c>
      <c r="C16" s="39">
        <v>1.0999999999999999E-2</v>
      </c>
      <c r="D16" s="296">
        <v>1.2500000000000001E-2</v>
      </c>
      <c r="E16" s="49">
        <f t="shared" si="0"/>
        <v>1.175E-2</v>
      </c>
      <c r="F16" s="49">
        <f t="shared" si="1"/>
        <v>7.5000000000000067E-4</v>
      </c>
      <c r="G16" s="296">
        <v>4.5199999999999997E-2</v>
      </c>
      <c r="H16" s="296">
        <v>3.1600000000000003E-2</v>
      </c>
      <c r="I16" s="49">
        <f t="shared" si="17"/>
        <v>3.8400000000000004E-2</v>
      </c>
      <c r="J16" s="546">
        <f t="shared" si="2"/>
        <v>6.7999999999999935E-3</v>
      </c>
      <c r="K16" s="296">
        <v>5.7500000000000002E-2</v>
      </c>
      <c r="L16" s="296">
        <v>5.79E-2</v>
      </c>
      <c r="M16" s="49">
        <f t="shared" si="18"/>
        <v>5.7700000000000001E-2</v>
      </c>
      <c r="N16" s="49">
        <f t="shared" si="3"/>
        <v>1.9999999999999879E-4</v>
      </c>
      <c r="O16" s="296">
        <v>0.10489999999999999</v>
      </c>
      <c r="P16" s="296">
        <v>9.8400000000000001E-2</v>
      </c>
      <c r="Q16" s="49">
        <f t="shared" si="19"/>
        <v>0.10164999999999999</v>
      </c>
      <c r="R16" s="49">
        <f t="shared" si="4"/>
        <v>3.2499999999999959E-3</v>
      </c>
      <c r="S16" s="39">
        <v>0.16980000000000001</v>
      </c>
      <c r="T16" s="296">
        <v>0.17280000000000001</v>
      </c>
      <c r="U16" s="49">
        <f t="shared" si="20"/>
        <v>0.17130000000000001</v>
      </c>
      <c r="V16" s="49">
        <f t="shared" si="5"/>
        <v>1.5000000000000013E-3</v>
      </c>
      <c r="W16" s="296">
        <v>0.85589999999999999</v>
      </c>
      <c r="X16" s="296">
        <v>0.77649999999999997</v>
      </c>
      <c r="Y16" s="49">
        <f t="shared" si="21"/>
        <v>0.81620000000000004</v>
      </c>
      <c r="Z16" s="546">
        <f t="shared" si="6"/>
        <v>3.9700000000000013E-2</v>
      </c>
      <c r="AA16" s="296">
        <v>1.3299999999999999E-2</v>
      </c>
      <c r="AB16" s="296">
        <v>1.24E-2</v>
      </c>
      <c r="AC16" s="49">
        <f t="shared" si="22"/>
        <v>1.285E-2</v>
      </c>
      <c r="AD16" s="49">
        <f t="shared" si="7"/>
        <v>4.4999999999999988E-4</v>
      </c>
      <c r="AE16" s="296">
        <v>0.29599999999999999</v>
      </c>
      <c r="AF16" s="296">
        <v>0.29160000000000003</v>
      </c>
      <c r="AG16" s="49">
        <f t="shared" si="23"/>
        <v>0.29380000000000001</v>
      </c>
      <c r="AH16" s="49">
        <f t="shared" si="8"/>
        <v>2.1999999999999797E-3</v>
      </c>
      <c r="AI16" s="39">
        <v>3.5999999999999999E-3</v>
      </c>
      <c r="AJ16" s="296">
        <v>6.3E-3</v>
      </c>
      <c r="AK16" s="49">
        <f t="shared" si="24"/>
        <v>4.9499999999999995E-3</v>
      </c>
      <c r="AL16" s="49">
        <f t="shared" si="9"/>
        <v>1.3500000000000001E-3</v>
      </c>
      <c r="AM16" s="296">
        <v>0.25009999999999999</v>
      </c>
      <c r="AN16" s="296">
        <v>0.25080000000000002</v>
      </c>
      <c r="AO16" s="49">
        <f t="shared" si="25"/>
        <v>0.25045000000000001</v>
      </c>
      <c r="AP16" s="546">
        <f t="shared" si="10"/>
        <v>3.5000000000001696E-4</v>
      </c>
      <c r="AQ16" s="296">
        <v>1.1299999999999999E-2</v>
      </c>
      <c r="AR16" s="296">
        <v>1.0999999999999999E-2</v>
      </c>
      <c r="AS16" s="49">
        <f t="shared" si="26"/>
        <v>1.115E-2</v>
      </c>
      <c r="AT16" s="49">
        <f t="shared" si="11"/>
        <v>1.4999999999999996E-4</v>
      </c>
      <c r="AU16" s="296">
        <v>0.20799999999999999</v>
      </c>
      <c r="AV16" s="296">
        <v>0.21210000000000001</v>
      </c>
      <c r="AW16" s="49">
        <f t="shared" si="27"/>
        <v>0.21005000000000001</v>
      </c>
      <c r="AX16" s="49">
        <f t="shared" si="12"/>
        <v>2.0500000000000101E-3</v>
      </c>
      <c r="AY16" s="39">
        <v>1.83E-2</v>
      </c>
      <c r="AZ16" s="296">
        <v>0.03</v>
      </c>
      <c r="BA16" s="49">
        <f t="shared" si="28"/>
        <v>2.4149999999999998E-2</v>
      </c>
      <c r="BB16" s="49">
        <f t="shared" si="13"/>
        <v>5.8500000000000036E-3</v>
      </c>
      <c r="BC16" s="296">
        <v>0.25180000000000002</v>
      </c>
      <c r="BD16" s="296">
        <v>0.26090000000000002</v>
      </c>
      <c r="BE16" s="49">
        <f t="shared" si="29"/>
        <v>0.25635000000000002</v>
      </c>
      <c r="BF16" s="546">
        <f t="shared" si="14"/>
        <v>4.5499999999999985E-3</v>
      </c>
      <c r="BG16" s="296">
        <v>3.2300000000000002E-2</v>
      </c>
      <c r="BH16" s="296">
        <v>3.8300000000000001E-2</v>
      </c>
      <c r="BI16" s="49">
        <f t="shared" si="30"/>
        <v>3.5299999999999998E-2</v>
      </c>
      <c r="BJ16" s="49">
        <f t="shared" si="15"/>
        <v>2.9999999999999992E-3</v>
      </c>
      <c r="BK16" s="296">
        <v>7.6999999999999999E-2</v>
      </c>
      <c r="BL16" s="296">
        <v>7.6399999999999996E-2</v>
      </c>
      <c r="BM16" s="49">
        <f t="shared" si="31"/>
        <v>7.669999999999999E-2</v>
      </c>
      <c r="BN16" s="49">
        <f t="shared" si="16"/>
        <v>3.0000000000000165E-4</v>
      </c>
      <c r="BO16" s="39">
        <v>8.3999999999999995E-3</v>
      </c>
      <c r="BP16" s="41">
        <v>4.7000000000000002E-3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563">
        <v>0.2135</v>
      </c>
      <c r="BV16" s="563">
        <v>0.43780000000000002</v>
      </c>
      <c r="BW16" s="563">
        <v>9.1606000000000005</v>
      </c>
    </row>
    <row r="17" spans="1:75" ht="15.75" customHeight="1" x14ac:dyDescent="0.2">
      <c r="A17" s="296" t="s">
        <v>121</v>
      </c>
      <c r="B17" s="29">
        <v>0.1081</v>
      </c>
      <c r="C17" s="39">
        <v>1.1054999999999999</v>
      </c>
      <c r="D17" s="296">
        <v>1.0277000000000001</v>
      </c>
      <c r="E17" s="49">
        <f t="shared" si="0"/>
        <v>1.0666</v>
      </c>
      <c r="F17" s="49">
        <f t="shared" si="1"/>
        <v>3.8899999999999935E-2</v>
      </c>
      <c r="G17" s="296">
        <v>0.93510000000000004</v>
      </c>
      <c r="H17" s="296">
        <v>0.99509999999999998</v>
      </c>
      <c r="I17" s="49">
        <f t="shared" si="17"/>
        <v>0.96510000000000007</v>
      </c>
      <c r="J17" s="546">
        <f t="shared" si="2"/>
        <v>2.9999999999999971E-2</v>
      </c>
      <c r="K17" s="296">
        <v>1.3593999999999999</v>
      </c>
      <c r="L17" s="296">
        <v>1.3315999999999999</v>
      </c>
      <c r="M17" s="49">
        <f t="shared" si="18"/>
        <v>1.3454999999999999</v>
      </c>
      <c r="N17" s="49">
        <f t="shared" si="3"/>
        <v>1.3900000000000023E-2</v>
      </c>
      <c r="O17" s="296">
        <v>1.2382</v>
      </c>
      <c r="P17" s="296">
        <v>1.3896999999999999</v>
      </c>
      <c r="Q17" s="49">
        <f t="shared" si="19"/>
        <v>1.31395</v>
      </c>
      <c r="R17" s="49">
        <f t="shared" si="4"/>
        <v>7.5749999999999984E-2</v>
      </c>
      <c r="S17" s="39">
        <v>1.5176000000000001</v>
      </c>
      <c r="T17" s="296">
        <v>1.5570999999999999</v>
      </c>
      <c r="U17" s="49">
        <f t="shared" si="20"/>
        <v>1.53735</v>
      </c>
      <c r="V17" s="49">
        <f t="shared" si="5"/>
        <v>1.9749999999999934E-2</v>
      </c>
      <c r="W17" s="296">
        <v>1.5004999999999999</v>
      </c>
      <c r="X17" s="296">
        <v>1.5984</v>
      </c>
      <c r="Y17" s="49">
        <f t="shared" si="21"/>
        <v>1.54945</v>
      </c>
      <c r="Z17" s="546">
        <f t="shared" si="6"/>
        <v>4.8950000000000049E-2</v>
      </c>
      <c r="AA17" s="296">
        <v>2.7501000000000002</v>
      </c>
      <c r="AB17" s="296">
        <v>2.6903999999999999</v>
      </c>
      <c r="AC17" s="49">
        <f t="shared" si="22"/>
        <v>2.7202500000000001</v>
      </c>
      <c r="AD17" s="49">
        <f t="shared" si="7"/>
        <v>2.9850000000000154E-2</v>
      </c>
      <c r="AE17" s="296">
        <v>2.7705000000000002</v>
      </c>
      <c r="AF17" s="296">
        <v>2.5871</v>
      </c>
      <c r="AG17" s="49">
        <f t="shared" si="23"/>
        <v>2.6787999999999998</v>
      </c>
      <c r="AH17" s="49">
        <f t="shared" si="8"/>
        <v>9.1700000000000101E-2</v>
      </c>
      <c r="AI17" s="39">
        <v>8.1347000000000005</v>
      </c>
      <c r="AJ17" s="296">
        <v>7.8634000000000004</v>
      </c>
      <c r="AK17" s="49">
        <f t="shared" si="24"/>
        <v>7.9990500000000004</v>
      </c>
      <c r="AL17" s="49">
        <f t="shared" si="9"/>
        <v>0.13565000000000005</v>
      </c>
      <c r="AM17" s="296">
        <v>7.5666000000000002</v>
      </c>
      <c r="AN17" s="296">
        <v>8.0845000000000002</v>
      </c>
      <c r="AO17" s="49">
        <f t="shared" si="25"/>
        <v>7.8255499999999998</v>
      </c>
      <c r="AP17" s="546">
        <f t="shared" si="10"/>
        <v>0.25895000000000001</v>
      </c>
      <c r="AQ17" s="296">
        <v>4.1733000000000002</v>
      </c>
      <c r="AR17" s="296">
        <v>3.702</v>
      </c>
      <c r="AS17" s="49">
        <f t="shared" si="26"/>
        <v>3.9376500000000001</v>
      </c>
      <c r="AT17" s="49">
        <f t="shared" si="11"/>
        <v>0.23565000000000014</v>
      </c>
      <c r="AU17" s="296">
        <v>3.9302999999999999</v>
      </c>
      <c r="AV17" s="296">
        <v>3.7319</v>
      </c>
      <c r="AW17" s="49">
        <f t="shared" si="27"/>
        <v>3.8311000000000002</v>
      </c>
      <c r="AX17" s="49">
        <f t="shared" si="12"/>
        <v>9.9199999999999955E-2</v>
      </c>
      <c r="AY17" s="39">
        <v>4.0989000000000004</v>
      </c>
      <c r="AZ17" s="296">
        <v>4.3251999999999997</v>
      </c>
      <c r="BA17" s="49">
        <f t="shared" si="28"/>
        <v>4.2120499999999996</v>
      </c>
      <c r="BB17" s="49">
        <f t="shared" si="13"/>
        <v>0.11314999999999964</v>
      </c>
      <c r="BC17" s="296">
        <v>4.1776999999999997</v>
      </c>
      <c r="BD17" s="296">
        <v>4.1798999999999999</v>
      </c>
      <c r="BE17" s="49">
        <f t="shared" si="29"/>
        <v>4.1787999999999998</v>
      </c>
      <c r="BF17" s="546">
        <f t="shared" si="14"/>
        <v>1.1000000000001009E-3</v>
      </c>
      <c r="BG17" s="296">
        <v>6.4513999999999996</v>
      </c>
      <c r="BH17" s="296">
        <v>6.8112000000000004</v>
      </c>
      <c r="BI17" s="49">
        <f t="shared" si="30"/>
        <v>6.6312999999999995</v>
      </c>
      <c r="BJ17" s="49">
        <f t="shared" si="15"/>
        <v>0.17990000000000039</v>
      </c>
      <c r="BK17" s="296">
        <v>6.1767000000000003</v>
      </c>
      <c r="BL17" s="296">
        <v>6.1448999999999998</v>
      </c>
      <c r="BM17" s="49">
        <f t="shared" si="31"/>
        <v>6.1608000000000001</v>
      </c>
      <c r="BN17" s="49">
        <f t="shared" si="16"/>
        <v>1.5900000000000247E-2</v>
      </c>
      <c r="BO17" s="39">
        <v>0.1089</v>
      </c>
      <c r="BP17" s="41" t="s">
        <v>12</v>
      </c>
      <c r="BQ17" s="39">
        <v>0.158</v>
      </c>
      <c r="BR17" s="41" t="s">
        <v>12</v>
      </c>
      <c r="BS17" s="39" t="s">
        <v>12</v>
      </c>
      <c r="BT17" s="41" t="s">
        <v>12</v>
      </c>
      <c r="BU17" s="563">
        <v>2.0661999999999998</v>
      </c>
      <c r="BV17" s="563">
        <v>3.9283999999999999</v>
      </c>
      <c r="BW17" s="563">
        <v>8.1933000000000007</v>
      </c>
    </row>
    <row r="18" spans="1:75" ht="15.75" customHeight="1" x14ac:dyDescent="0.2">
      <c r="A18" s="296" t="s">
        <v>122</v>
      </c>
      <c r="B18" s="29">
        <v>4.8999999999999998E-3</v>
      </c>
      <c r="C18" s="39" t="s">
        <v>12</v>
      </c>
      <c r="D18" s="296">
        <v>5.4999999999999997E-3</v>
      </c>
      <c r="E18" s="49">
        <f t="shared" si="0"/>
        <v>5.4999999999999997E-3</v>
      </c>
      <c r="F18" s="49">
        <f t="shared" si="1"/>
        <v>0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>
        <v>9.5999999999999992E-3</v>
      </c>
      <c r="L18" s="296" t="s">
        <v>12</v>
      </c>
      <c r="M18" s="49">
        <f t="shared" si="18"/>
        <v>9.5999999999999992E-3</v>
      </c>
      <c r="N18" s="49">
        <f t="shared" si="3"/>
        <v>0</v>
      </c>
      <c r="O18" s="296">
        <v>6.4000000000000003E-3</v>
      </c>
      <c r="P18" s="296">
        <v>6.6E-3</v>
      </c>
      <c r="Q18" s="49">
        <f t="shared" si="19"/>
        <v>6.5000000000000006E-3</v>
      </c>
      <c r="R18" s="49">
        <f t="shared" si="4"/>
        <v>9.9999999999999842E-5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>
        <v>5.0000000000000001E-3</v>
      </c>
      <c r="X18" s="296">
        <v>6.3E-3</v>
      </c>
      <c r="Y18" s="49">
        <f t="shared" si="21"/>
        <v>5.6500000000000005E-3</v>
      </c>
      <c r="Z18" s="546">
        <f t="shared" si="6"/>
        <v>6.4999999999999997E-4</v>
      </c>
      <c r="AA18" s="296" t="s">
        <v>12</v>
      </c>
      <c r="AB18" s="296">
        <v>6.1000000000000004E-3</v>
      </c>
      <c r="AC18" s="49">
        <f t="shared" si="22"/>
        <v>6.1000000000000004E-3</v>
      </c>
      <c r="AD18" s="49">
        <f t="shared" si="7"/>
        <v>0</v>
      </c>
      <c r="AE18" s="296">
        <v>6.3E-3</v>
      </c>
      <c r="AF18" s="296">
        <v>7.1000000000000004E-3</v>
      </c>
      <c r="AG18" s="49">
        <f t="shared" si="23"/>
        <v>6.7000000000000002E-3</v>
      </c>
      <c r="AH18" s="49">
        <f t="shared" si="8"/>
        <v>4.0000000000000018E-4</v>
      </c>
      <c r="AI18" s="39">
        <v>2.1700000000000001E-2</v>
      </c>
      <c r="AJ18" s="296">
        <v>3.7600000000000001E-2</v>
      </c>
      <c r="AK18" s="49">
        <f t="shared" si="24"/>
        <v>2.9650000000000003E-2</v>
      </c>
      <c r="AL18" s="49">
        <f t="shared" si="9"/>
        <v>7.9499999999999935E-3</v>
      </c>
      <c r="AM18" s="296">
        <v>3.3799999999999997E-2</v>
      </c>
      <c r="AN18" s="296">
        <v>2.6700000000000002E-2</v>
      </c>
      <c r="AO18" s="49">
        <f t="shared" si="25"/>
        <v>3.0249999999999999E-2</v>
      </c>
      <c r="AP18" s="546">
        <f t="shared" si="10"/>
        <v>3.5499999999999976E-3</v>
      </c>
      <c r="AQ18" s="296">
        <v>1.0500000000000001E-2</v>
      </c>
      <c r="AR18" s="296">
        <v>1.14E-2</v>
      </c>
      <c r="AS18" s="49">
        <f t="shared" si="26"/>
        <v>1.0950000000000001E-2</v>
      </c>
      <c r="AT18" s="49">
        <f t="shared" si="11"/>
        <v>4.4999999999999988E-4</v>
      </c>
      <c r="AU18" s="296">
        <v>1.1599999999999999E-2</v>
      </c>
      <c r="AV18" s="296">
        <v>6.0000000000000001E-3</v>
      </c>
      <c r="AW18" s="49">
        <f t="shared" si="27"/>
        <v>8.7999999999999988E-3</v>
      </c>
      <c r="AX18" s="49">
        <f t="shared" si="12"/>
        <v>2.7999999999999995E-3</v>
      </c>
      <c r="AY18" s="39">
        <v>8.5000000000000006E-3</v>
      </c>
      <c r="AZ18" s="296">
        <v>1.6E-2</v>
      </c>
      <c r="BA18" s="49">
        <f t="shared" si="28"/>
        <v>1.225E-2</v>
      </c>
      <c r="BB18" s="49">
        <f t="shared" si="13"/>
        <v>3.749999999999996E-3</v>
      </c>
      <c r="BC18" s="296">
        <v>1.0999999999999999E-2</v>
      </c>
      <c r="BD18" s="296">
        <v>1.61E-2</v>
      </c>
      <c r="BE18" s="49">
        <f t="shared" si="29"/>
        <v>1.355E-2</v>
      </c>
      <c r="BF18" s="546">
        <f t="shared" si="14"/>
        <v>2.5500000000000002E-3</v>
      </c>
      <c r="BG18" s="296" t="s">
        <v>12</v>
      </c>
      <c r="BH18" s="296">
        <v>7.9000000000000008E-3</v>
      </c>
      <c r="BI18" s="49">
        <f t="shared" si="30"/>
        <v>7.9000000000000008E-3</v>
      </c>
      <c r="BJ18" s="49">
        <f t="shared" si="15"/>
        <v>0</v>
      </c>
      <c r="BK18" s="296">
        <v>8.6E-3</v>
      </c>
      <c r="BL18" s="296">
        <v>6.3E-3</v>
      </c>
      <c r="BM18" s="49">
        <f t="shared" si="31"/>
        <v>7.45E-3</v>
      </c>
      <c r="BN18" s="49">
        <f t="shared" si="16"/>
        <v>1.15E-3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563">
        <v>8.3999999999999995E-3</v>
      </c>
      <c r="BV18" s="563">
        <v>1.6299999999999999E-2</v>
      </c>
      <c r="BW18" s="563">
        <v>0.1031</v>
      </c>
    </row>
    <row r="19" spans="1:75" ht="15.75" customHeight="1" x14ac:dyDescent="0.2">
      <c r="A19" s="296" t="s">
        <v>123</v>
      </c>
      <c r="B19" s="29">
        <v>4.4000000000000003E-3</v>
      </c>
      <c r="C19" s="39">
        <v>3.2446000000000002</v>
      </c>
      <c r="D19" s="296">
        <v>3.1858</v>
      </c>
      <c r="E19" s="49">
        <f t="shared" si="0"/>
        <v>3.2152000000000003</v>
      </c>
      <c r="F19" s="49">
        <f t="shared" si="1"/>
        <v>2.9400000000000093E-2</v>
      </c>
      <c r="G19" s="296">
        <v>3.2244999999999999</v>
      </c>
      <c r="H19" s="296">
        <v>3.0922999999999998</v>
      </c>
      <c r="I19" s="49">
        <f t="shared" si="17"/>
        <v>3.1583999999999999</v>
      </c>
      <c r="J19" s="546">
        <f t="shared" si="2"/>
        <v>6.6100000000000048E-2</v>
      </c>
      <c r="K19" s="296">
        <v>4.3898999999999999</v>
      </c>
      <c r="L19" s="296">
        <v>4.3738999999999999</v>
      </c>
      <c r="M19" s="49">
        <f t="shared" si="18"/>
        <v>4.3818999999999999</v>
      </c>
      <c r="N19" s="49">
        <f t="shared" si="3"/>
        <v>8.0000000000000071E-3</v>
      </c>
      <c r="O19" s="296">
        <v>4.3041999999999998</v>
      </c>
      <c r="P19" s="296">
        <v>4.2861000000000002</v>
      </c>
      <c r="Q19" s="49">
        <f t="shared" si="19"/>
        <v>4.2951499999999996</v>
      </c>
      <c r="R19" s="49">
        <f t="shared" si="4"/>
        <v>9.0499999999997804E-3</v>
      </c>
      <c r="S19" s="39">
        <v>5.5488</v>
      </c>
      <c r="T19" s="296">
        <v>5.6479999999999997</v>
      </c>
      <c r="U19" s="49">
        <f t="shared" si="20"/>
        <v>5.5983999999999998</v>
      </c>
      <c r="V19" s="49">
        <f t="shared" si="5"/>
        <v>4.9599999999999866E-2</v>
      </c>
      <c r="W19" s="296">
        <v>5.3967999999999998</v>
      </c>
      <c r="X19" s="296">
        <v>5.4421999999999997</v>
      </c>
      <c r="Y19" s="49">
        <f t="shared" si="21"/>
        <v>5.4194999999999993</v>
      </c>
      <c r="Z19" s="546">
        <f t="shared" si="6"/>
        <v>2.2699999999999942E-2</v>
      </c>
      <c r="AA19" s="296">
        <v>9.6123999999999992</v>
      </c>
      <c r="AB19" s="296">
        <v>9.6742000000000008</v>
      </c>
      <c r="AC19" s="49">
        <f t="shared" si="22"/>
        <v>9.6433</v>
      </c>
      <c r="AD19" s="49">
        <f t="shared" si="7"/>
        <v>3.0900000000000816E-2</v>
      </c>
      <c r="AE19" s="296">
        <v>9.7463999999999995</v>
      </c>
      <c r="AF19" s="296">
        <v>9.6023999999999994</v>
      </c>
      <c r="AG19" s="49">
        <f t="shared" si="23"/>
        <v>9.6743999999999986</v>
      </c>
      <c r="AH19" s="49">
        <f t="shared" si="8"/>
        <v>7.2000000000000064E-2</v>
      </c>
      <c r="AI19" s="39">
        <v>73.611599999999996</v>
      </c>
      <c r="AJ19" s="296">
        <v>72.439300000000003</v>
      </c>
      <c r="AK19" s="49">
        <f t="shared" si="24"/>
        <v>73.025450000000006</v>
      </c>
      <c r="AL19" s="49">
        <f t="shared" si="9"/>
        <v>0.5861499999999964</v>
      </c>
      <c r="AM19" s="296">
        <v>72.693100000000001</v>
      </c>
      <c r="AN19" s="296">
        <v>72.486400000000003</v>
      </c>
      <c r="AO19" s="49">
        <f t="shared" si="25"/>
        <v>72.589750000000009</v>
      </c>
      <c r="AP19" s="546">
        <f t="shared" si="10"/>
        <v>0.10334999999999894</v>
      </c>
      <c r="AQ19" s="296">
        <v>24.814399999999999</v>
      </c>
      <c r="AR19" s="296">
        <v>24.2255</v>
      </c>
      <c r="AS19" s="49">
        <f t="shared" si="26"/>
        <v>24.519950000000001</v>
      </c>
      <c r="AT19" s="49">
        <f t="shared" si="11"/>
        <v>0.29444999999999943</v>
      </c>
      <c r="AU19" s="296">
        <v>24.305499999999999</v>
      </c>
      <c r="AV19" s="296">
        <v>24.726900000000001</v>
      </c>
      <c r="AW19" s="49">
        <f t="shared" si="27"/>
        <v>24.516199999999998</v>
      </c>
      <c r="AX19" s="49">
        <f t="shared" si="12"/>
        <v>0.210700000000001</v>
      </c>
      <c r="AY19" s="39">
        <v>23.424299999999999</v>
      </c>
      <c r="AZ19" s="296">
        <v>23.625699999999998</v>
      </c>
      <c r="BA19" s="49">
        <f t="shared" si="28"/>
        <v>23.524999999999999</v>
      </c>
      <c r="BB19" s="49">
        <f t="shared" si="13"/>
        <v>0.10069999999999979</v>
      </c>
      <c r="BC19" s="296">
        <v>23.533100000000001</v>
      </c>
      <c r="BD19" s="296">
        <v>24.171500000000002</v>
      </c>
      <c r="BE19" s="49">
        <f t="shared" si="29"/>
        <v>23.8523</v>
      </c>
      <c r="BF19" s="546">
        <f t="shared" si="14"/>
        <v>0.31920000000000037</v>
      </c>
      <c r="BG19" s="296">
        <v>25.853300000000001</v>
      </c>
      <c r="BH19" s="296">
        <v>26.336200000000002</v>
      </c>
      <c r="BI19" s="49">
        <f t="shared" si="30"/>
        <v>26.094750000000001</v>
      </c>
      <c r="BJ19" s="49">
        <f t="shared" si="15"/>
        <v>0.24145000000000039</v>
      </c>
      <c r="BK19" s="296">
        <v>26.186900000000001</v>
      </c>
      <c r="BL19" s="296">
        <v>26.345099999999999</v>
      </c>
      <c r="BM19" s="49">
        <f t="shared" si="31"/>
        <v>26.265999999999998</v>
      </c>
      <c r="BN19" s="49">
        <f t="shared" si="16"/>
        <v>7.9099999999998616E-2</v>
      </c>
      <c r="BO19" s="39">
        <v>0.21190000000000001</v>
      </c>
      <c r="BP19" s="41">
        <v>7.4499999999999997E-2</v>
      </c>
      <c r="BQ19" s="39">
        <v>0.21529999999999999</v>
      </c>
      <c r="BR19" s="41">
        <v>0.26919999999999999</v>
      </c>
      <c r="BS19" s="39">
        <v>0.23899999999999999</v>
      </c>
      <c r="BT19" s="41">
        <v>0.25209999999999999</v>
      </c>
      <c r="BU19" s="563">
        <v>9.4117999999999995</v>
      </c>
      <c r="BV19" s="563">
        <v>24.155799999999999</v>
      </c>
      <c r="BW19" s="563">
        <v>127.9325</v>
      </c>
    </row>
    <row r="20" spans="1:75" ht="15.75" customHeight="1" x14ac:dyDescent="0.2">
      <c r="A20" s="296" t="s">
        <v>124</v>
      </c>
      <c r="B20" s="29">
        <v>2.0299999999999999E-2</v>
      </c>
      <c r="C20" s="39">
        <v>3.0983999999999998</v>
      </c>
      <c r="D20" s="296">
        <v>3.0981000000000001</v>
      </c>
      <c r="E20" s="49">
        <f t="shared" si="0"/>
        <v>3.0982500000000002</v>
      </c>
      <c r="F20" s="49">
        <f t="shared" si="1"/>
        <v>1.4999999999987246E-4</v>
      </c>
      <c r="G20" s="296">
        <v>3.1865999999999999</v>
      </c>
      <c r="H20" s="296">
        <v>3.0705</v>
      </c>
      <c r="I20" s="49">
        <f t="shared" si="17"/>
        <v>3.1285499999999997</v>
      </c>
      <c r="J20" s="546">
        <f t="shared" si="2"/>
        <v>5.8049999999999935E-2</v>
      </c>
      <c r="K20" s="296">
        <v>4.2629999999999999</v>
      </c>
      <c r="L20" s="296">
        <v>4.5461999999999998</v>
      </c>
      <c r="M20" s="49">
        <f t="shared" si="18"/>
        <v>4.4046000000000003</v>
      </c>
      <c r="N20" s="49">
        <f t="shared" si="3"/>
        <v>0.14159999999999995</v>
      </c>
      <c r="O20" s="296">
        <v>4.3301999999999996</v>
      </c>
      <c r="P20" s="296">
        <v>4.2385000000000002</v>
      </c>
      <c r="Q20" s="49">
        <f t="shared" si="19"/>
        <v>4.2843499999999999</v>
      </c>
      <c r="R20" s="49">
        <f t="shared" si="4"/>
        <v>4.5849999999999724E-2</v>
      </c>
      <c r="S20" s="39">
        <v>5.5374999999999996</v>
      </c>
      <c r="T20" s="296">
        <v>5.6051000000000002</v>
      </c>
      <c r="U20" s="49">
        <f t="shared" si="20"/>
        <v>5.5712999999999999</v>
      </c>
      <c r="V20" s="49">
        <f t="shared" si="5"/>
        <v>3.3800000000000274E-2</v>
      </c>
      <c r="W20" s="296">
        <v>5.1683000000000003</v>
      </c>
      <c r="X20" s="296">
        <v>5.4032999999999998</v>
      </c>
      <c r="Y20" s="49">
        <f t="shared" si="21"/>
        <v>5.2858000000000001</v>
      </c>
      <c r="Z20" s="546">
        <f t="shared" si="6"/>
        <v>0.11749999999999972</v>
      </c>
      <c r="AA20" s="296">
        <v>9.3826999999999998</v>
      </c>
      <c r="AB20" s="296">
        <v>9.7388999999999992</v>
      </c>
      <c r="AC20" s="49">
        <f t="shared" si="22"/>
        <v>9.5608000000000004</v>
      </c>
      <c r="AD20" s="49">
        <f t="shared" si="7"/>
        <v>0.1780999999999997</v>
      </c>
      <c r="AE20" s="296">
        <v>9.4713999999999992</v>
      </c>
      <c r="AF20" s="296">
        <v>9.6349999999999998</v>
      </c>
      <c r="AG20" s="49">
        <f t="shared" si="23"/>
        <v>9.5532000000000004</v>
      </c>
      <c r="AH20" s="49">
        <f t="shared" si="8"/>
        <v>8.1800000000000317E-2</v>
      </c>
      <c r="AI20" s="39">
        <v>70.506399999999999</v>
      </c>
      <c r="AJ20" s="296">
        <v>69.516800000000003</v>
      </c>
      <c r="AK20" s="49">
        <f t="shared" si="24"/>
        <v>70.011600000000001</v>
      </c>
      <c r="AL20" s="49">
        <f t="shared" si="9"/>
        <v>0.49479999999999791</v>
      </c>
      <c r="AM20" s="296">
        <v>69.5471</v>
      </c>
      <c r="AN20" s="296">
        <v>69.804599999999994</v>
      </c>
      <c r="AO20" s="49">
        <f t="shared" si="25"/>
        <v>69.675849999999997</v>
      </c>
      <c r="AP20" s="546">
        <f t="shared" si="10"/>
        <v>0.12874999999999659</v>
      </c>
      <c r="AQ20" s="296">
        <v>25.3963</v>
      </c>
      <c r="AR20" s="296">
        <v>24.185500000000001</v>
      </c>
      <c r="AS20" s="49">
        <f t="shared" si="26"/>
        <v>24.790900000000001</v>
      </c>
      <c r="AT20" s="49">
        <f t="shared" si="11"/>
        <v>0.60539999999999949</v>
      </c>
      <c r="AU20" s="296">
        <v>25.1935</v>
      </c>
      <c r="AV20" s="296">
        <v>25.226600000000001</v>
      </c>
      <c r="AW20" s="49">
        <f t="shared" si="27"/>
        <v>25.210050000000003</v>
      </c>
      <c r="AX20" s="49">
        <f t="shared" si="12"/>
        <v>1.6550000000000509E-2</v>
      </c>
      <c r="AY20" s="39">
        <v>23.520900000000001</v>
      </c>
      <c r="AZ20" s="296">
        <v>24.105599999999999</v>
      </c>
      <c r="BA20" s="49">
        <f t="shared" si="28"/>
        <v>23.81325</v>
      </c>
      <c r="BB20" s="49">
        <f t="shared" si="13"/>
        <v>0.292349999999999</v>
      </c>
      <c r="BC20" s="296">
        <v>23.521699999999999</v>
      </c>
      <c r="BD20" s="296">
        <v>24.154199999999999</v>
      </c>
      <c r="BE20" s="49">
        <f t="shared" si="29"/>
        <v>23.837949999999999</v>
      </c>
      <c r="BF20" s="546">
        <f t="shared" si="14"/>
        <v>0.31625000000000014</v>
      </c>
      <c r="BG20" s="296">
        <v>26.081199999999999</v>
      </c>
      <c r="BH20" s="296">
        <v>27.082000000000001</v>
      </c>
      <c r="BI20" s="49">
        <f t="shared" si="30"/>
        <v>26.581600000000002</v>
      </c>
      <c r="BJ20" s="49">
        <f t="shared" si="15"/>
        <v>0.50040000000000084</v>
      </c>
      <c r="BK20" s="296">
        <v>27.2011</v>
      </c>
      <c r="BL20" s="296">
        <v>26.4437</v>
      </c>
      <c r="BM20" s="49">
        <f t="shared" si="31"/>
        <v>26.822400000000002</v>
      </c>
      <c r="BN20" s="49">
        <f t="shared" si="16"/>
        <v>0.37870000000000026</v>
      </c>
      <c r="BO20" s="39">
        <v>0.21149999999999999</v>
      </c>
      <c r="BP20" s="41">
        <v>6.8500000000000005E-2</v>
      </c>
      <c r="BQ20" s="39">
        <v>0.214</v>
      </c>
      <c r="BR20" s="41">
        <v>0.25190000000000001</v>
      </c>
      <c r="BS20" s="39">
        <v>0.23150000000000001</v>
      </c>
      <c r="BT20" s="41">
        <v>0.24510000000000001</v>
      </c>
      <c r="BU20" s="563">
        <v>9.5289000000000001</v>
      </c>
      <c r="BV20" s="563">
        <v>23.876300000000001</v>
      </c>
      <c r="BW20" s="563">
        <v>126.8</v>
      </c>
    </row>
    <row r="21" spans="1:75" ht="15.75" customHeight="1" x14ac:dyDescent="0.2">
      <c r="A21" s="296" t="s">
        <v>125</v>
      </c>
      <c r="B21" s="29">
        <v>2.0000000000000001E-4</v>
      </c>
      <c r="C21" s="39">
        <v>2.5999999999999999E-3</v>
      </c>
      <c r="D21" s="296">
        <v>2.5999999999999999E-3</v>
      </c>
      <c r="E21" s="49">
        <f t="shared" si="0"/>
        <v>2.5999999999999999E-3</v>
      </c>
      <c r="F21" s="49">
        <f t="shared" si="1"/>
        <v>0</v>
      </c>
      <c r="G21" s="296">
        <v>4.5999999999999999E-3</v>
      </c>
      <c r="H21" s="296">
        <v>4.0000000000000001E-3</v>
      </c>
      <c r="I21" s="49">
        <f t="shared" si="17"/>
        <v>4.3E-3</v>
      </c>
      <c r="J21" s="546">
        <f t="shared" si="2"/>
        <v>2.9999999999999992E-4</v>
      </c>
      <c r="K21" s="296">
        <v>0.184</v>
      </c>
      <c r="L21" s="296">
        <v>0.18859999999999999</v>
      </c>
      <c r="M21" s="49">
        <f t="shared" si="18"/>
        <v>0.18629999999999999</v>
      </c>
      <c r="N21" s="49">
        <f t="shared" si="3"/>
        <v>2.2999999999999965E-3</v>
      </c>
      <c r="O21" s="296">
        <v>0.1857</v>
      </c>
      <c r="P21" s="296">
        <v>0.18559999999999999</v>
      </c>
      <c r="Q21" s="49">
        <f t="shared" si="19"/>
        <v>0.18564999999999998</v>
      </c>
      <c r="R21" s="49">
        <f t="shared" si="4"/>
        <v>5.0000000000008371E-5</v>
      </c>
      <c r="S21" s="39">
        <v>0.27900000000000003</v>
      </c>
      <c r="T21" s="296">
        <v>0.28970000000000001</v>
      </c>
      <c r="U21" s="49">
        <f t="shared" si="20"/>
        <v>0.28434999999999999</v>
      </c>
      <c r="V21" s="49">
        <f t="shared" si="5"/>
        <v>5.3499999999999936E-3</v>
      </c>
      <c r="W21" s="296">
        <v>0.29389999999999999</v>
      </c>
      <c r="X21" s="296">
        <v>0.28260000000000002</v>
      </c>
      <c r="Y21" s="49">
        <f t="shared" si="21"/>
        <v>0.28825000000000001</v>
      </c>
      <c r="Z21" s="546">
        <f t="shared" si="6"/>
        <v>5.6499999999999884E-3</v>
      </c>
      <c r="AA21" s="296">
        <v>1.2491000000000001</v>
      </c>
      <c r="AB21" s="296">
        <v>1.25</v>
      </c>
      <c r="AC21" s="49">
        <f t="shared" si="22"/>
        <v>1.2495500000000002</v>
      </c>
      <c r="AD21" s="49">
        <f t="shared" si="7"/>
        <v>4.4999999999995044E-4</v>
      </c>
      <c r="AE21" s="296">
        <v>1.27</v>
      </c>
      <c r="AF21" s="296">
        <v>1.2636000000000001</v>
      </c>
      <c r="AG21" s="49">
        <f t="shared" si="23"/>
        <v>1.2667999999999999</v>
      </c>
      <c r="AH21" s="49">
        <f t="shared" si="8"/>
        <v>3.1999999999999806E-3</v>
      </c>
      <c r="AI21" s="39">
        <v>0.67069999999999996</v>
      </c>
      <c r="AJ21" s="296">
        <v>0.6613</v>
      </c>
      <c r="AK21" s="49">
        <f t="shared" si="24"/>
        <v>0.66599999999999993</v>
      </c>
      <c r="AL21" s="49">
        <f t="shared" si="9"/>
        <v>4.699999999999982E-3</v>
      </c>
      <c r="AM21" s="296">
        <v>0.72109999999999996</v>
      </c>
      <c r="AN21" s="296">
        <v>0.73319999999999996</v>
      </c>
      <c r="AO21" s="49">
        <f t="shared" si="25"/>
        <v>0.72714999999999996</v>
      </c>
      <c r="AP21" s="546">
        <f t="shared" si="10"/>
        <v>6.0499999999999998E-3</v>
      </c>
      <c r="AQ21" s="296">
        <v>0.94020000000000004</v>
      </c>
      <c r="AR21" s="296">
        <v>0.90959999999999996</v>
      </c>
      <c r="AS21" s="49">
        <f t="shared" si="26"/>
        <v>0.92490000000000006</v>
      </c>
      <c r="AT21" s="49">
        <f t="shared" si="11"/>
        <v>1.5300000000000036E-2</v>
      </c>
      <c r="AU21" s="296">
        <v>0.9325</v>
      </c>
      <c r="AV21" s="296">
        <v>0.94920000000000004</v>
      </c>
      <c r="AW21" s="49">
        <f t="shared" si="27"/>
        <v>0.94084999999999996</v>
      </c>
      <c r="AX21" s="49">
        <f t="shared" si="12"/>
        <v>8.3500000000000241E-3</v>
      </c>
      <c r="AY21" s="39">
        <v>0.44090000000000001</v>
      </c>
      <c r="AZ21" s="296">
        <v>0.45200000000000001</v>
      </c>
      <c r="BA21" s="49">
        <f t="shared" si="28"/>
        <v>0.44645000000000001</v>
      </c>
      <c r="BB21" s="49">
        <f t="shared" si="13"/>
        <v>5.5499999999999994E-3</v>
      </c>
      <c r="BC21" s="296">
        <v>0.4703</v>
      </c>
      <c r="BD21" s="296">
        <v>0.48309999999999997</v>
      </c>
      <c r="BE21" s="49">
        <f t="shared" si="29"/>
        <v>0.47670000000000001</v>
      </c>
      <c r="BF21" s="546">
        <f t="shared" si="14"/>
        <v>6.3999999999999899E-3</v>
      </c>
      <c r="BG21" s="296">
        <v>0.16200000000000001</v>
      </c>
      <c r="BH21" s="296">
        <v>0.16719999999999999</v>
      </c>
      <c r="BI21" s="49">
        <f t="shared" si="30"/>
        <v>0.1646</v>
      </c>
      <c r="BJ21" s="49">
        <f t="shared" si="15"/>
        <v>2.5999999999999912E-3</v>
      </c>
      <c r="BK21" s="296">
        <v>0.1656</v>
      </c>
      <c r="BL21" s="296">
        <v>0.16420000000000001</v>
      </c>
      <c r="BM21" s="49">
        <f t="shared" si="31"/>
        <v>0.16489999999999999</v>
      </c>
      <c r="BN21" s="49">
        <f t="shared" si="16"/>
        <v>6.999999999999923E-4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>
        <v>2.9999999999999997E-4</v>
      </c>
      <c r="BT21" s="41" t="s">
        <v>12</v>
      </c>
      <c r="BU21" s="563">
        <v>0.33539999999999998</v>
      </c>
      <c r="BV21" s="563">
        <v>0.75609999999999999</v>
      </c>
      <c r="BW21" s="563">
        <v>96.2547</v>
      </c>
    </row>
    <row r="22" spans="1:75" ht="15.75" customHeight="1" x14ac:dyDescent="0.2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2.7000000000000001E-3</v>
      </c>
      <c r="L22" s="296" t="s">
        <v>12</v>
      </c>
      <c r="M22" s="49">
        <f t="shared" si="18"/>
        <v>2.7000000000000001E-3</v>
      </c>
      <c r="N22" s="49">
        <f t="shared" si="3"/>
        <v>0</v>
      </c>
      <c r="O22" s="296" t="s">
        <v>12</v>
      </c>
      <c r="P22" s="296">
        <v>1.2999999999999999E-3</v>
      </c>
      <c r="Q22" s="49">
        <f t="shared" si="19"/>
        <v>1.2999999999999999E-3</v>
      </c>
      <c r="R22" s="49">
        <f t="shared" si="4"/>
        <v>0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2.3E-3</v>
      </c>
      <c r="AJ22" s="296">
        <v>2.8999999999999998E-3</v>
      </c>
      <c r="AK22" s="49">
        <f t="shared" si="24"/>
        <v>2.5999999999999999E-3</v>
      </c>
      <c r="AL22" s="49">
        <f t="shared" si="9"/>
        <v>2.9999999999999992E-4</v>
      </c>
      <c r="AM22" s="296">
        <v>2.3999999999999998E-3</v>
      </c>
      <c r="AN22" s="296">
        <v>2.3999999999999998E-3</v>
      </c>
      <c r="AO22" s="49">
        <f t="shared" si="25"/>
        <v>2.3999999999999998E-3</v>
      </c>
      <c r="AP22" s="546">
        <f t="shared" si="10"/>
        <v>0</v>
      </c>
      <c r="AQ22" s="296">
        <v>1.6999999999999999E-3</v>
      </c>
      <c r="AR22" s="296">
        <v>1.4E-3</v>
      </c>
      <c r="AS22" s="49">
        <f t="shared" si="26"/>
        <v>1.5499999999999999E-3</v>
      </c>
      <c r="AT22" s="49">
        <f t="shared" si="11"/>
        <v>1.4999999999999996E-4</v>
      </c>
      <c r="AU22" s="296">
        <v>1.4E-3</v>
      </c>
      <c r="AV22" s="296">
        <v>1.6000000000000001E-3</v>
      </c>
      <c r="AW22" s="49">
        <f t="shared" si="27"/>
        <v>1.5E-3</v>
      </c>
      <c r="AX22" s="49">
        <f t="shared" si="12"/>
        <v>1.0000000000000005E-4</v>
      </c>
      <c r="AY22" s="39" t="s">
        <v>12</v>
      </c>
      <c r="AZ22" s="296">
        <v>3.8999999999999998E-3</v>
      </c>
      <c r="BA22" s="49">
        <f t="shared" si="28"/>
        <v>3.8999999999999998E-3</v>
      </c>
      <c r="BB22" s="49">
        <f t="shared" si="13"/>
        <v>0</v>
      </c>
      <c r="BC22" s="296">
        <v>1.4E-3</v>
      </c>
      <c r="BD22" s="296">
        <v>2.3E-3</v>
      </c>
      <c r="BE22" s="49">
        <f t="shared" si="29"/>
        <v>1.8500000000000001E-3</v>
      </c>
      <c r="BF22" s="546">
        <f t="shared" si="14"/>
        <v>4.4999999999999999E-4</v>
      </c>
      <c r="BG22" s="296" t="s">
        <v>12</v>
      </c>
      <c r="BH22" s="296">
        <v>1.6999999999999999E-3</v>
      </c>
      <c r="BI22" s="49">
        <f t="shared" si="30"/>
        <v>1.6999999999999999E-3</v>
      </c>
      <c r="BJ22" s="49">
        <f t="shared" si="15"/>
        <v>0</v>
      </c>
      <c r="BK22" s="296">
        <v>1.4E-3</v>
      </c>
      <c r="BL22" s="296">
        <v>1.6000000000000001E-3</v>
      </c>
      <c r="BM22" s="49">
        <f t="shared" si="31"/>
        <v>1.5E-3</v>
      </c>
      <c r="BN22" s="49">
        <f t="shared" si="16"/>
        <v>1.0000000000000005E-4</v>
      </c>
      <c r="BO22" s="39">
        <v>2E-3</v>
      </c>
      <c r="BP22" s="41" t="s">
        <v>12</v>
      </c>
      <c r="BQ22" s="39" t="s">
        <v>12</v>
      </c>
      <c r="BR22" s="41" t="s">
        <v>12</v>
      </c>
      <c r="BS22" s="39" t="s">
        <v>12</v>
      </c>
      <c r="BT22" s="41" t="s">
        <v>12</v>
      </c>
      <c r="BU22" s="563" t="s">
        <v>12</v>
      </c>
      <c r="BV22" s="563">
        <v>2E-3</v>
      </c>
      <c r="BW22" s="563" t="s">
        <v>12</v>
      </c>
    </row>
    <row r="23" spans="1:75" ht="15.75" customHeight="1" x14ac:dyDescent="0.2">
      <c r="A23" s="296" t="s">
        <v>127</v>
      </c>
      <c r="B23" s="29">
        <v>1.9300000000000001E-2</v>
      </c>
      <c r="C23" s="39">
        <v>5.9715999999999996</v>
      </c>
      <c r="D23" s="296">
        <v>5.8715999999999999</v>
      </c>
      <c r="E23" s="49">
        <f t="shared" si="0"/>
        <v>5.9215999999999998</v>
      </c>
      <c r="F23" s="49">
        <f t="shared" si="1"/>
        <v>4.9999999999999822E-2</v>
      </c>
      <c r="G23" s="296">
        <v>5.8949999999999996</v>
      </c>
      <c r="H23" s="296">
        <v>5.7363999999999997</v>
      </c>
      <c r="I23" s="49">
        <f t="shared" si="17"/>
        <v>5.8156999999999996</v>
      </c>
      <c r="J23" s="546">
        <f t="shared" si="2"/>
        <v>7.9299999999999926E-2</v>
      </c>
      <c r="K23" s="296">
        <v>8.4504000000000001</v>
      </c>
      <c r="L23" s="296">
        <v>8.5874000000000006</v>
      </c>
      <c r="M23" s="49">
        <f t="shared" si="18"/>
        <v>8.5189000000000004</v>
      </c>
      <c r="N23" s="49">
        <f t="shared" si="3"/>
        <v>6.8500000000000227E-2</v>
      </c>
      <c r="O23" s="296">
        <v>8.2987000000000002</v>
      </c>
      <c r="P23" s="296">
        <v>8.2418999999999993</v>
      </c>
      <c r="Q23" s="49">
        <f t="shared" si="19"/>
        <v>8.2702999999999989</v>
      </c>
      <c r="R23" s="49">
        <f t="shared" si="4"/>
        <v>2.8400000000000425E-2</v>
      </c>
      <c r="S23" s="39">
        <v>10.8812</v>
      </c>
      <c r="T23" s="296">
        <v>11.054600000000001</v>
      </c>
      <c r="U23" s="49">
        <f t="shared" si="20"/>
        <v>10.9679</v>
      </c>
      <c r="V23" s="49">
        <f t="shared" si="5"/>
        <v>8.6700000000000443E-2</v>
      </c>
      <c r="W23" s="296">
        <v>10.898099999999999</v>
      </c>
      <c r="X23" s="296">
        <v>11.0184</v>
      </c>
      <c r="Y23" s="49">
        <f t="shared" si="21"/>
        <v>10.95825</v>
      </c>
      <c r="Z23" s="546">
        <f t="shared" si="6"/>
        <v>6.0150000000000148E-2</v>
      </c>
      <c r="AA23" s="296">
        <v>26.991700000000002</v>
      </c>
      <c r="AB23" s="296">
        <v>27.069400000000002</v>
      </c>
      <c r="AC23" s="49">
        <f t="shared" si="22"/>
        <v>27.030550000000002</v>
      </c>
      <c r="AD23" s="49">
        <f t="shared" si="7"/>
        <v>3.8850000000000051E-2</v>
      </c>
      <c r="AE23" s="296">
        <v>27.079699999999999</v>
      </c>
      <c r="AF23" s="296">
        <v>26.8687</v>
      </c>
      <c r="AG23" s="49">
        <f t="shared" si="23"/>
        <v>26.9742</v>
      </c>
      <c r="AH23" s="49">
        <f t="shared" si="8"/>
        <v>0.10549999999999926</v>
      </c>
      <c r="AI23" s="39">
        <v>35.913400000000003</v>
      </c>
      <c r="AJ23" s="296">
        <v>35.662399999999998</v>
      </c>
      <c r="AK23" s="49">
        <f t="shared" si="24"/>
        <v>35.7879</v>
      </c>
      <c r="AL23" s="49">
        <f t="shared" si="9"/>
        <v>0.12550000000000239</v>
      </c>
      <c r="AM23" s="296">
        <v>34.945900000000002</v>
      </c>
      <c r="AN23" s="296">
        <v>35.502499999999998</v>
      </c>
      <c r="AO23" s="49">
        <f t="shared" si="25"/>
        <v>35.224199999999996</v>
      </c>
      <c r="AP23" s="546">
        <f t="shared" si="10"/>
        <v>0.27829999999999799</v>
      </c>
      <c r="AQ23" s="296">
        <v>31.614000000000001</v>
      </c>
      <c r="AR23" s="296">
        <v>30.556899999999999</v>
      </c>
      <c r="AS23" s="49">
        <f t="shared" si="26"/>
        <v>31.085450000000002</v>
      </c>
      <c r="AT23" s="49">
        <f t="shared" si="11"/>
        <v>0.52855000000000096</v>
      </c>
      <c r="AU23" s="296">
        <v>30.8932</v>
      </c>
      <c r="AV23" s="296">
        <v>31.344899999999999</v>
      </c>
      <c r="AW23" s="49">
        <f t="shared" si="27"/>
        <v>31.119050000000001</v>
      </c>
      <c r="AX23" s="49">
        <f t="shared" si="12"/>
        <v>0.22584999999999944</v>
      </c>
      <c r="AY23" s="39">
        <v>38.675699999999999</v>
      </c>
      <c r="AZ23" s="296">
        <v>39.051400000000001</v>
      </c>
      <c r="BA23" s="49">
        <f t="shared" si="28"/>
        <v>38.863550000000004</v>
      </c>
      <c r="BB23" s="49">
        <f t="shared" si="13"/>
        <v>0.18785000000000096</v>
      </c>
      <c r="BC23" s="296">
        <v>38.775100000000002</v>
      </c>
      <c r="BD23" s="296">
        <v>39.764200000000002</v>
      </c>
      <c r="BE23" s="49">
        <f t="shared" si="29"/>
        <v>39.269649999999999</v>
      </c>
      <c r="BF23" s="546">
        <f t="shared" si="14"/>
        <v>0.49455000000000027</v>
      </c>
      <c r="BG23" s="296">
        <v>42.775199999999998</v>
      </c>
      <c r="BH23" s="296">
        <v>43.604500000000002</v>
      </c>
      <c r="BI23" s="49">
        <f t="shared" si="30"/>
        <v>43.18985</v>
      </c>
      <c r="BJ23" s="49">
        <f t="shared" si="15"/>
        <v>0.41465000000000174</v>
      </c>
      <c r="BK23" s="296">
        <v>43.554200000000002</v>
      </c>
      <c r="BL23" s="296">
        <v>44.016599999999997</v>
      </c>
      <c r="BM23" s="49">
        <f t="shared" si="31"/>
        <v>43.785399999999996</v>
      </c>
      <c r="BN23" s="49">
        <f t="shared" si="16"/>
        <v>0.23119999999999763</v>
      </c>
      <c r="BO23" s="39">
        <v>2.8299999999999999E-2</v>
      </c>
      <c r="BP23" s="41" t="s">
        <v>12</v>
      </c>
      <c r="BQ23" s="39">
        <v>5.4300000000000001E-2</v>
      </c>
      <c r="BR23" s="41" t="s">
        <v>12</v>
      </c>
      <c r="BS23" s="39">
        <v>0.15840000000000001</v>
      </c>
      <c r="BT23" s="41">
        <v>6.3899999999999998E-2</v>
      </c>
      <c r="BU23" s="563">
        <v>5.9882</v>
      </c>
      <c r="BV23" s="563">
        <v>32.402200000000001</v>
      </c>
      <c r="BW23" s="563">
        <v>500.55009999999999</v>
      </c>
    </row>
    <row r="24" spans="1:75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1.01E-2</v>
      </c>
      <c r="AB24" s="296">
        <v>9.7000000000000003E-3</v>
      </c>
      <c r="AC24" s="49">
        <f t="shared" si="22"/>
        <v>9.8999999999999991E-3</v>
      </c>
      <c r="AD24" s="49">
        <f t="shared" si="7"/>
        <v>1.9999999999999968E-4</v>
      </c>
      <c r="AE24" s="296">
        <v>1.0500000000000001E-2</v>
      </c>
      <c r="AF24" s="296">
        <v>1.01E-2</v>
      </c>
      <c r="AG24" s="49">
        <f t="shared" si="23"/>
        <v>1.03E-2</v>
      </c>
      <c r="AH24" s="49">
        <f t="shared" si="8"/>
        <v>2.0000000000000052E-4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6.7000000000000002E-3</v>
      </c>
      <c r="AR24" s="296">
        <v>6.3E-3</v>
      </c>
      <c r="AS24" s="49">
        <f t="shared" si="26"/>
        <v>6.5000000000000006E-3</v>
      </c>
      <c r="AT24" s="49">
        <f t="shared" si="11"/>
        <v>2.0000000000000009E-4</v>
      </c>
      <c r="AU24" s="296">
        <v>6.6E-3</v>
      </c>
      <c r="AV24" s="296">
        <v>6.7000000000000002E-3</v>
      </c>
      <c r="AW24" s="49">
        <f t="shared" si="27"/>
        <v>6.6499999999999997E-3</v>
      </c>
      <c r="AX24" s="49">
        <f t="shared" si="12"/>
        <v>5.0000000000000131E-5</v>
      </c>
      <c r="AY24" s="39">
        <v>6.8999999999999999E-3</v>
      </c>
      <c r="AZ24" s="296">
        <v>6.4000000000000003E-3</v>
      </c>
      <c r="BA24" s="49">
        <f t="shared" si="28"/>
        <v>6.6499999999999997E-3</v>
      </c>
      <c r="BB24" s="49">
        <f t="shared" si="13"/>
        <v>2.4999999999999979E-4</v>
      </c>
      <c r="BC24" s="296">
        <v>6.8999999999999999E-3</v>
      </c>
      <c r="BD24" s="296">
        <v>6.7999999999999996E-3</v>
      </c>
      <c r="BE24" s="49">
        <f t="shared" si="29"/>
        <v>6.8500000000000002E-3</v>
      </c>
      <c r="BF24" s="546">
        <f t="shared" si="14"/>
        <v>5.0000000000000131E-5</v>
      </c>
      <c r="BG24" s="296">
        <v>2.5000000000000001E-3</v>
      </c>
      <c r="BH24" s="296">
        <v>2.3E-3</v>
      </c>
      <c r="BI24" s="49">
        <f t="shared" si="30"/>
        <v>2.4000000000000002E-3</v>
      </c>
      <c r="BJ24" s="49">
        <f t="shared" si="15"/>
        <v>1.0000000000000005E-4</v>
      </c>
      <c r="BK24" s="296">
        <v>2.3E-3</v>
      </c>
      <c r="BL24" s="296">
        <v>3.0000000000000001E-3</v>
      </c>
      <c r="BM24" s="49">
        <f t="shared" si="31"/>
        <v>2.65E-3</v>
      </c>
      <c r="BN24" s="49">
        <f t="shared" si="16"/>
        <v>3.5000000000000005E-4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563">
        <v>1.9E-3</v>
      </c>
      <c r="BV24" s="563">
        <v>6.8999999999999999E-3</v>
      </c>
      <c r="BW24" s="563">
        <v>1.0133000000000001</v>
      </c>
    </row>
    <row r="25" spans="1:75" ht="15.75" customHeight="1" x14ac:dyDescent="0.2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39" t="s">
        <v>12</v>
      </c>
      <c r="BR25" s="41" t="s">
        <v>12</v>
      </c>
      <c r="BS25" s="39" t="s">
        <v>12</v>
      </c>
      <c r="BT25" s="41" t="s">
        <v>12</v>
      </c>
      <c r="BU25" s="563" t="s">
        <v>12</v>
      </c>
      <c r="BV25" s="563" t="s">
        <v>12</v>
      </c>
      <c r="BW25" s="563">
        <v>1.1077999999999999</v>
      </c>
    </row>
    <row r="26" spans="1:75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4.0800000000000003E-2</v>
      </c>
      <c r="AJ26" s="296" t="s">
        <v>12</v>
      </c>
      <c r="AK26" s="49">
        <f t="shared" si="24"/>
        <v>4.0800000000000003E-2</v>
      </c>
      <c r="AL26" s="49">
        <f t="shared" si="9"/>
        <v>0</v>
      </c>
      <c r="AM26" s="296">
        <v>4.9099999999999998E-2</v>
      </c>
      <c r="AN26" s="296">
        <v>4.3099999999999999E-2</v>
      </c>
      <c r="AO26" s="49">
        <f t="shared" si="25"/>
        <v>4.6100000000000002E-2</v>
      </c>
      <c r="AP26" s="546">
        <f t="shared" si="10"/>
        <v>2.9999999999999992E-3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>
        <v>3.2099999999999997E-2</v>
      </c>
      <c r="BE26" s="49">
        <f t="shared" si="29"/>
        <v>3.2099999999999997E-2</v>
      </c>
      <c r="BF26" s="546">
        <f t="shared" si="14"/>
        <v>0</v>
      </c>
      <c r="BG26" s="296">
        <v>2.6700000000000002E-2</v>
      </c>
      <c r="BH26" s="296" t="s">
        <v>12</v>
      </c>
      <c r="BI26" s="49">
        <f t="shared" si="30"/>
        <v>2.6700000000000002E-2</v>
      </c>
      <c r="BJ26" s="49">
        <f t="shared" si="15"/>
        <v>0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563" t="s">
        <v>12</v>
      </c>
      <c r="BV26" s="563" t="s">
        <v>12</v>
      </c>
      <c r="BW26" s="563" t="s">
        <v>12</v>
      </c>
    </row>
    <row r="27" spans="1:75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>
        <v>6.1000000000000004E-3</v>
      </c>
      <c r="L27" s="296" t="s">
        <v>12</v>
      </c>
      <c r="M27" s="49">
        <f t="shared" si="18"/>
        <v>6.1000000000000004E-3</v>
      </c>
      <c r="N27" s="49">
        <f t="shared" si="3"/>
        <v>0</v>
      </c>
      <c r="O27" s="296" t="s">
        <v>12</v>
      </c>
      <c r="P27" s="296">
        <v>5.1999999999999998E-3</v>
      </c>
      <c r="Q27" s="49">
        <f t="shared" si="19"/>
        <v>5.1999999999999998E-3</v>
      </c>
      <c r="R27" s="49">
        <f t="shared" si="4"/>
        <v>0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6.0000000000000001E-3</v>
      </c>
      <c r="X27" s="296">
        <v>6.7000000000000002E-3</v>
      </c>
      <c r="Y27" s="49">
        <f t="shared" si="21"/>
        <v>6.3499999999999997E-3</v>
      </c>
      <c r="Z27" s="546">
        <f t="shared" si="6"/>
        <v>3.5000000000000005E-4</v>
      </c>
      <c r="AA27" s="296">
        <v>6.6E-3</v>
      </c>
      <c r="AB27" s="296">
        <v>7.6E-3</v>
      </c>
      <c r="AC27" s="49">
        <f t="shared" si="22"/>
        <v>7.1000000000000004E-3</v>
      </c>
      <c r="AD27" s="49">
        <f t="shared" si="7"/>
        <v>5.0000000000000001E-4</v>
      </c>
      <c r="AE27" s="296">
        <v>7.7000000000000002E-3</v>
      </c>
      <c r="AF27" s="296">
        <v>6.6E-3</v>
      </c>
      <c r="AG27" s="49">
        <f t="shared" si="23"/>
        <v>7.1500000000000001E-3</v>
      </c>
      <c r="AH27" s="49">
        <f t="shared" si="8"/>
        <v>5.5000000000000014E-4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>
        <v>7.1000000000000004E-3</v>
      </c>
      <c r="AV27" s="296">
        <v>9.1999999999999998E-3</v>
      </c>
      <c r="AW27" s="49">
        <f t="shared" si="27"/>
        <v>8.150000000000001E-3</v>
      </c>
      <c r="AX27" s="49">
        <f t="shared" si="12"/>
        <v>1.0499999999999997E-3</v>
      </c>
      <c r="AY27" s="39" t="s">
        <v>12</v>
      </c>
      <c r="AZ27" s="296">
        <v>7.4000000000000003E-3</v>
      </c>
      <c r="BA27" s="49">
        <f t="shared" si="28"/>
        <v>7.4000000000000003E-3</v>
      </c>
      <c r="BB27" s="49">
        <f t="shared" si="13"/>
        <v>0</v>
      </c>
      <c r="BC27" s="296">
        <v>6.7999999999999996E-3</v>
      </c>
      <c r="BD27" s="296">
        <v>7.0000000000000001E-3</v>
      </c>
      <c r="BE27" s="49">
        <f t="shared" si="29"/>
        <v>6.8999999999999999E-3</v>
      </c>
      <c r="BF27" s="546">
        <f t="shared" si="14"/>
        <v>1.0000000000000026E-4</v>
      </c>
      <c r="BG27" s="296" t="s">
        <v>12</v>
      </c>
      <c r="BH27" s="296">
        <v>5.7000000000000002E-3</v>
      </c>
      <c r="BI27" s="49">
        <f t="shared" si="30"/>
        <v>5.7000000000000002E-3</v>
      </c>
      <c r="BJ27" s="49">
        <f t="shared" si="15"/>
        <v>0</v>
      </c>
      <c r="BK27" s="296">
        <v>5.1000000000000004E-3</v>
      </c>
      <c r="BL27" s="296">
        <v>8.2000000000000007E-3</v>
      </c>
      <c r="BM27" s="49">
        <f t="shared" si="31"/>
        <v>6.6500000000000005E-3</v>
      </c>
      <c r="BN27" s="49">
        <f t="shared" si="16"/>
        <v>1.5500000000000002E-3</v>
      </c>
      <c r="BO27" s="39">
        <v>6.7000000000000002E-3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563">
        <v>7.4000000000000003E-3</v>
      </c>
      <c r="BV27" s="563">
        <v>9.7999999999999997E-3</v>
      </c>
      <c r="BW27" s="563">
        <v>3.7100000000000001E-2</v>
      </c>
    </row>
    <row r="28" spans="1:75" ht="15.75" customHeight="1" x14ac:dyDescent="0.2">
      <c r="A28" s="296" t="s">
        <v>132</v>
      </c>
      <c r="B28" s="29">
        <v>1.4800000000000001E-2</v>
      </c>
      <c r="C28" s="39">
        <v>3.855</v>
      </c>
      <c r="D28" s="296">
        <v>3.9790999999999999</v>
      </c>
      <c r="E28" s="49">
        <f t="shared" si="0"/>
        <v>3.9170499999999997</v>
      </c>
      <c r="F28" s="49">
        <f t="shared" si="1"/>
        <v>6.2049999999999939E-2</v>
      </c>
      <c r="G28" s="296">
        <v>4.0648</v>
      </c>
      <c r="H28" s="296">
        <v>3.7717999999999998</v>
      </c>
      <c r="I28" s="49">
        <f t="shared" si="17"/>
        <v>3.9182999999999999</v>
      </c>
      <c r="J28" s="546">
        <f t="shared" si="2"/>
        <v>0.14650000000000007</v>
      </c>
      <c r="K28" s="296">
        <v>8.3902000000000001</v>
      </c>
      <c r="L28" s="296">
        <v>8.9452999999999996</v>
      </c>
      <c r="M28" s="49">
        <f t="shared" si="18"/>
        <v>8.6677499999999998</v>
      </c>
      <c r="N28" s="49">
        <f t="shared" si="3"/>
        <v>0.27754999999999974</v>
      </c>
      <c r="O28" s="296">
        <v>8.3984000000000005</v>
      </c>
      <c r="P28" s="296">
        <v>8.6687999999999992</v>
      </c>
      <c r="Q28" s="49">
        <f t="shared" si="19"/>
        <v>8.5335999999999999</v>
      </c>
      <c r="R28" s="49">
        <f t="shared" si="4"/>
        <v>0.13519999999999932</v>
      </c>
      <c r="S28" s="39">
        <v>13.4711</v>
      </c>
      <c r="T28" s="296">
        <v>14.02</v>
      </c>
      <c r="U28" s="49">
        <f t="shared" si="20"/>
        <v>13.74555</v>
      </c>
      <c r="V28" s="49">
        <f t="shared" si="5"/>
        <v>0.27444999999999986</v>
      </c>
      <c r="W28" s="296">
        <v>12.8125</v>
      </c>
      <c r="X28" s="296">
        <v>12.7888</v>
      </c>
      <c r="Y28" s="49">
        <f t="shared" si="21"/>
        <v>12.800650000000001</v>
      </c>
      <c r="Z28" s="546">
        <f t="shared" si="6"/>
        <v>1.1849999999999916E-2</v>
      </c>
      <c r="AA28" s="296">
        <v>28.2178</v>
      </c>
      <c r="AB28" s="296">
        <v>28.0122</v>
      </c>
      <c r="AC28" s="49">
        <f t="shared" si="22"/>
        <v>28.115000000000002</v>
      </c>
      <c r="AD28" s="49">
        <f t="shared" si="7"/>
        <v>0.10280000000000022</v>
      </c>
      <c r="AE28" s="296">
        <v>28.378900000000002</v>
      </c>
      <c r="AF28" s="296">
        <v>27.900200000000002</v>
      </c>
      <c r="AG28" s="49">
        <f t="shared" si="23"/>
        <v>28.13955</v>
      </c>
      <c r="AH28" s="49">
        <f t="shared" si="8"/>
        <v>0.23934999999999995</v>
      </c>
      <c r="AI28" s="39">
        <v>442.75959999999998</v>
      </c>
      <c r="AJ28" s="296">
        <v>434.53870000000001</v>
      </c>
      <c r="AK28" s="49">
        <f t="shared" si="24"/>
        <v>438.64914999999996</v>
      </c>
      <c r="AL28" s="49">
        <f t="shared" si="9"/>
        <v>4.1104499999999859</v>
      </c>
      <c r="AM28" s="296">
        <v>431.88529999999997</v>
      </c>
      <c r="AN28" s="296">
        <v>435.9049</v>
      </c>
      <c r="AO28" s="49">
        <f t="shared" si="25"/>
        <v>433.89509999999996</v>
      </c>
      <c r="AP28" s="546">
        <f t="shared" si="10"/>
        <v>2.0098000000000127</v>
      </c>
      <c r="AQ28" s="296">
        <v>121.6799</v>
      </c>
      <c r="AR28" s="296">
        <v>114.1906</v>
      </c>
      <c r="AS28" s="49">
        <f t="shared" si="26"/>
        <v>117.93525</v>
      </c>
      <c r="AT28" s="49">
        <f t="shared" si="11"/>
        <v>3.74465</v>
      </c>
      <c r="AU28" s="296">
        <v>118.8421</v>
      </c>
      <c r="AV28" s="296">
        <v>122.7362</v>
      </c>
      <c r="AW28" s="49">
        <f t="shared" si="27"/>
        <v>120.78915000000001</v>
      </c>
      <c r="AX28" s="49">
        <f t="shared" si="12"/>
        <v>1.9470499999999973</v>
      </c>
      <c r="AY28" s="39">
        <v>114.932</v>
      </c>
      <c r="AZ28" s="296">
        <v>118.0382</v>
      </c>
      <c r="BA28" s="49">
        <f t="shared" si="28"/>
        <v>116.4851</v>
      </c>
      <c r="BB28" s="49">
        <f t="shared" si="13"/>
        <v>1.5531000000000006</v>
      </c>
      <c r="BC28" s="296">
        <v>116.9545</v>
      </c>
      <c r="BD28" s="296">
        <v>118.7697</v>
      </c>
      <c r="BE28" s="49">
        <f t="shared" si="29"/>
        <v>117.8621</v>
      </c>
      <c r="BF28" s="546">
        <f t="shared" si="14"/>
        <v>0.90760000000000218</v>
      </c>
      <c r="BG28" s="296">
        <v>79.520300000000006</v>
      </c>
      <c r="BH28" s="296">
        <v>82.525099999999995</v>
      </c>
      <c r="BI28" s="49">
        <f t="shared" si="30"/>
        <v>81.0227</v>
      </c>
      <c r="BJ28" s="49">
        <f t="shared" si="15"/>
        <v>1.5023999999999944</v>
      </c>
      <c r="BK28" s="296">
        <v>79.806200000000004</v>
      </c>
      <c r="BL28" s="296">
        <v>79.837299999999999</v>
      </c>
      <c r="BM28" s="49">
        <f t="shared" si="31"/>
        <v>79.821750000000009</v>
      </c>
      <c r="BN28" s="49">
        <f t="shared" si="16"/>
        <v>1.554999999999751E-2</v>
      </c>
      <c r="BO28" s="39">
        <v>4.87E-2</v>
      </c>
      <c r="BP28" s="41" t="s">
        <v>12</v>
      </c>
      <c r="BQ28" s="39">
        <v>4.3799999999999999E-2</v>
      </c>
      <c r="BR28" s="41">
        <v>2.76E-2</v>
      </c>
      <c r="BS28" s="39">
        <v>2.76E-2</v>
      </c>
      <c r="BT28" s="41">
        <v>3.5000000000000003E-2</v>
      </c>
      <c r="BU28" s="563">
        <v>25.444400000000002</v>
      </c>
      <c r="BV28" s="563">
        <v>114.83240000000001</v>
      </c>
      <c r="BW28" s="563">
        <v>575.83050000000003</v>
      </c>
    </row>
    <row r="29" spans="1:75" ht="15.75" customHeight="1" x14ac:dyDescent="0.2">
      <c r="A29" s="296" t="s">
        <v>133</v>
      </c>
      <c r="B29" s="29">
        <v>7.1999999999999998E-3</v>
      </c>
      <c r="C29" s="39">
        <v>4.3090999999999999</v>
      </c>
      <c r="D29" s="296">
        <v>4.4192999999999998</v>
      </c>
      <c r="E29" s="49">
        <f t="shared" si="0"/>
        <v>4.3642000000000003</v>
      </c>
      <c r="F29" s="49">
        <f t="shared" si="1"/>
        <v>5.5099999999999927E-2</v>
      </c>
      <c r="G29" s="296">
        <v>4.5152999999999999</v>
      </c>
      <c r="H29" s="296">
        <v>4.1896000000000004</v>
      </c>
      <c r="I29" s="49">
        <f t="shared" si="17"/>
        <v>4.3524500000000002</v>
      </c>
      <c r="J29" s="546">
        <f t="shared" si="2"/>
        <v>0.16284999999999972</v>
      </c>
      <c r="K29" s="296">
        <v>9.1224000000000007</v>
      </c>
      <c r="L29" s="296">
        <v>9.6951000000000001</v>
      </c>
      <c r="M29" s="49">
        <f t="shared" si="18"/>
        <v>9.4087500000000013</v>
      </c>
      <c r="N29" s="49">
        <f t="shared" si="3"/>
        <v>0.28634999999999966</v>
      </c>
      <c r="O29" s="296">
        <v>9.1618999999999993</v>
      </c>
      <c r="P29" s="296">
        <v>9.4129000000000005</v>
      </c>
      <c r="Q29" s="49">
        <f t="shared" si="19"/>
        <v>9.2873999999999999</v>
      </c>
      <c r="R29" s="49">
        <f t="shared" si="4"/>
        <v>0.12550000000000061</v>
      </c>
      <c r="S29" s="39">
        <v>14.568199999999999</v>
      </c>
      <c r="T29" s="296">
        <v>14.984299999999999</v>
      </c>
      <c r="U29" s="49">
        <f t="shared" si="20"/>
        <v>14.776249999999999</v>
      </c>
      <c r="V29" s="49">
        <f t="shared" si="5"/>
        <v>0.20805000000000007</v>
      </c>
      <c r="W29" s="296">
        <v>13.560600000000001</v>
      </c>
      <c r="X29" s="296">
        <v>13.422000000000001</v>
      </c>
      <c r="Y29" s="49">
        <f t="shared" si="21"/>
        <v>13.491300000000001</v>
      </c>
      <c r="Z29" s="546">
        <f t="shared" si="6"/>
        <v>6.9300000000000139E-2</v>
      </c>
      <c r="AA29" s="296">
        <v>30.331900000000001</v>
      </c>
      <c r="AB29" s="296">
        <v>30.125399999999999</v>
      </c>
      <c r="AC29" s="49">
        <f t="shared" si="22"/>
        <v>30.228650000000002</v>
      </c>
      <c r="AD29" s="49">
        <f t="shared" si="7"/>
        <v>0.10325000000000095</v>
      </c>
      <c r="AE29" s="296">
        <v>30.335999999999999</v>
      </c>
      <c r="AF29" s="296">
        <v>30.0486</v>
      </c>
      <c r="AG29" s="49">
        <f t="shared" si="23"/>
        <v>30.192299999999999</v>
      </c>
      <c r="AH29" s="49">
        <f t="shared" si="8"/>
        <v>0.14369999999999905</v>
      </c>
      <c r="AI29" s="39">
        <v>443.55099999999999</v>
      </c>
      <c r="AJ29" s="296">
        <v>436.51819999999998</v>
      </c>
      <c r="AK29" s="49">
        <f t="shared" si="24"/>
        <v>440.03459999999995</v>
      </c>
      <c r="AL29" s="49">
        <f t="shared" si="9"/>
        <v>3.5164000000000044</v>
      </c>
      <c r="AM29" s="296">
        <v>439.16480000000001</v>
      </c>
      <c r="AN29" s="296">
        <v>438.43720000000002</v>
      </c>
      <c r="AO29" s="49">
        <f t="shared" si="25"/>
        <v>438.80100000000004</v>
      </c>
      <c r="AP29" s="546">
        <f t="shared" si="10"/>
        <v>0.36379999999999768</v>
      </c>
      <c r="AQ29" s="296">
        <v>129.6002</v>
      </c>
      <c r="AR29" s="296">
        <v>121.4258</v>
      </c>
      <c r="AS29" s="49">
        <f t="shared" si="26"/>
        <v>125.51300000000001</v>
      </c>
      <c r="AT29" s="49">
        <f t="shared" si="11"/>
        <v>4.0872000000000028</v>
      </c>
      <c r="AU29" s="296">
        <v>126.81910000000001</v>
      </c>
      <c r="AV29" s="296">
        <v>130.21719999999999</v>
      </c>
      <c r="AW29" s="49">
        <f t="shared" si="27"/>
        <v>128.51814999999999</v>
      </c>
      <c r="AX29" s="49">
        <f t="shared" si="12"/>
        <v>1.6990499999999926</v>
      </c>
      <c r="AY29" s="39">
        <v>121.6546</v>
      </c>
      <c r="AZ29" s="296">
        <v>124.9178</v>
      </c>
      <c r="BA29" s="49">
        <f t="shared" si="28"/>
        <v>123.28620000000001</v>
      </c>
      <c r="BB29" s="49">
        <f t="shared" si="13"/>
        <v>1.6315999999999988</v>
      </c>
      <c r="BC29" s="296">
        <v>124.62350000000001</v>
      </c>
      <c r="BD29" s="296">
        <v>126.0484</v>
      </c>
      <c r="BE29" s="49">
        <f t="shared" si="29"/>
        <v>125.33595</v>
      </c>
      <c r="BF29" s="546">
        <f t="shared" si="14"/>
        <v>0.71244999999999692</v>
      </c>
      <c r="BG29" s="296">
        <v>85.197900000000004</v>
      </c>
      <c r="BH29" s="296">
        <v>87.859200000000001</v>
      </c>
      <c r="BI29" s="49">
        <f t="shared" si="30"/>
        <v>86.528549999999996</v>
      </c>
      <c r="BJ29" s="49">
        <f t="shared" si="15"/>
        <v>1.3306499999999986</v>
      </c>
      <c r="BK29" s="296">
        <v>85.459500000000006</v>
      </c>
      <c r="BL29" s="296">
        <v>85.307199999999995</v>
      </c>
      <c r="BM29" s="49">
        <f t="shared" si="31"/>
        <v>85.383350000000007</v>
      </c>
      <c r="BN29" s="49">
        <f t="shared" si="16"/>
        <v>7.6150000000005491E-2</v>
      </c>
      <c r="BO29" s="39">
        <v>3.9600000000000003E-2</v>
      </c>
      <c r="BP29" s="41">
        <v>1.5900000000000001E-2</v>
      </c>
      <c r="BQ29" s="39">
        <v>3.8699999999999998E-2</v>
      </c>
      <c r="BR29" s="41">
        <v>3.32E-2</v>
      </c>
      <c r="BS29" s="39">
        <v>3.5000000000000003E-2</v>
      </c>
      <c r="BT29" s="41">
        <v>3.4000000000000002E-2</v>
      </c>
      <c r="BU29" s="563">
        <v>27.764800000000001</v>
      </c>
      <c r="BV29" s="563">
        <v>123.02079999999999</v>
      </c>
      <c r="BW29" s="563">
        <v>570.58630000000005</v>
      </c>
    </row>
    <row r="30" spans="1:75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39">
        <v>5.1000000000000004E-3</v>
      </c>
      <c r="BR30" s="41" t="s">
        <v>12</v>
      </c>
      <c r="BS30" s="39" t="s">
        <v>12</v>
      </c>
      <c r="BT30" s="41" t="s">
        <v>12</v>
      </c>
      <c r="BU30" s="563" t="s">
        <v>12</v>
      </c>
      <c r="BV30" s="563" t="s">
        <v>12</v>
      </c>
      <c r="BW30" s="563" t="s">
        <v>12</v>
      </c>
    </row>
    <row r="31" spans="1:75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>
        <v>1.0699999999999999E-2</v>
      </c>
      <c r="H31" s="296" t="s">
        <v>12</v>
      </c>
      <c r="I31" s="49">
        <f t="shared" si="17"/>
        <v>1.0699999999999999E-2</v>
      </c>
      <c r="J31" s="546">
        <f t="shared" si="2"/>
        <v>0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>
        <v>8.6E-3</v>
      </c>
      <c r="P31" s="296">
        <v>8.3000000000000001E-3</v>
      </c>
      <c r="Q31" s="49">
        <f t="shared" si="19"/>
        <v>8.4499999999999992E-3</v>
      </c>
      <c r="R31" s="49">
        <f t="shared" si="4"/>
        <v>1.4999999999999996E-4</v>
      </c>
      <c r="S31" s="39">
        <v>1.21E-2</v>
      </c>
      <c r="T31" s="296" t="s">
        <v>12</v>
      </c>
      <c r="U31" s="49">
        <f t="shared" si="20"/>
        <v>1.21E-2</v>
      </c>
      <c r="V31" s="49">
        <f t="shared" si="5"/>
        <v>0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>
        <v>9.7999999999999997E-3</v>
      </c>
      <c r="AF31" s="296">
        <v>1.34E-2</v>
      </c>
      <c r="AG31" s="49">
        <f t="shared" si="23"/>
        <v>1.1599999999999999E-2</v>
      </c>
      <c r="AH31" s="49">
        <f t="shared" si="8"/>
        <v>1.8000000000000004E-3</v>
      </c>
      <c r="AI31" s="39">
        <v>9.4999999999999998E-3</v>
      </c>
      <c r="AJ31" s="296" t="s">
        <v>12</v>
      </c>
      <c r="AK31" s="49">
        <f t="shared" si="24"/>
        <v>9.4999999999999998E-3</v>
      </c>
      <c r="AL31" s="49">
        <f t="shared" si="9"/>
        <v>0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>
        <v>1.0200000000000001E-2</v>
      </c>
      <c r="AR31" s="296">
        <v>1.17E-2</v>
      </c>
      <c r="AS31" s="49">
        <f t="shared" si="26"/>
        <v>1.0950000000000001E-2</v>
      </c>
      <c r="AT31" s="49">
        <f t="shared" si="11"/>
        <v>7.499999999999998E-4</v>
      </c>
      <c r="AU31" s="296">
        <v>1.2E-2</v>
      </c>
      <c r="AV31" s="296" t="s">
        <v>12</v>
      </c>
      <c r="AW31" s="49">
        <f t="shared" si="27"/>
        <v>1.2E-2</v>
      </c>
      <c r="AX31" s="49">
        <f t="shared" si="12"/>
        <v>0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>
        <v>1.1299999999999999E-2</v>
      </c>
      <c r="BD31" s="296">
        <v>1.47E-2</v>
      </c>
      <c r="BE31" s="49">
        <f t="shared" si="29"/>
        <v>1.2999999999999999E-2</v>
      </c>
      <c r="BF31" s="546">
        <f t="shared" si="14"/>
        <v>1.7000000000000001E-3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>
        <v>9.2999999999999992E-3</v>
      </c>
      <c r="BM31" s="49">
        <f t="shared" si="31"/>
        <v>9.2999999999999992E-3</v>
      </c>
      <c r="BN31" s="49">
        <f t="shared" si="16"/>
        <v>0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563" t="s">
        <v>12</v>
      </c>
      <c r="BV31" s="563" t="s">
        <v>12</v>
      </c>
      <c r="BW31" s="563">
        <v>9.5500000000000002E-2</v>
      </c>
    </row>
    <row r="32" spans="1:75" ht="12.75" x14ac:dyDescent="0.2">
      <c r="A32" s="296" t="s">
        <v>136</v>
      </c>
      <c r="B32" s="29">
        <v>0.1031</v>
      </c>
      <c r="C32" s="39">
        <v>5.7861000000000002</v>
      </c>
      <c r="D32" s="296">
        <v>6.0305999999999997</v>
      </c>
      <c r="E32" s="49">
        <f t="shared" si="0"/>
        <v>5.9083500000000004</v>
      </c>
      <c r="F32" s="49">
        <f t="shared" si="1"/>
        <v>0.12224999999999975</v>
      </c>
      <c r="G32" s="296">
        <v>5.9844999999999997</v>
      </c>
      <c r="H32" s="296">
        <v>5.7098000000000004</v>
      </c>
      <c r="I32" s="49">
        <f t="shared" si="17"/>
        <v>5.8471500000000001</v>
      </c>
      <c r="J32" s="546">
        <f t="shared" si="2"/>
        <v>0.13734999999999964</v>
      </c>
      <c r="K32" s="296">
        <v>5.9477000000000002</v>
      </c>
      <c r="L32" s="296">
        <v>6.0153999999999996</v>
      </c>
      <c r="M32" s="49">
        <f t="shared" si="18"/>
        <v>5.9815500000000004</v>
      </c>
      <c r="N32" s="49">
        <f t="shared" si="3"/>
        <v>3.3849999999999714E-2</v>
      </c>
      <c r="O32" s="296">
        <v>5.8531000000000004</v>
      </c>
      <c r="P32" s="296">
        <v>6.0602</v>
      </c>
      <c r="Q32" s="49">
        <f t="shared" si="19"/>
        <v>5.9566499999999998</v>
      </c>
      <c r="R32" s="49">
        <f t="shared" si="4"/>
        <v>0.10354999999999981</v>
      </c>
      <c r="S32" s="39">
        <v>6.2561</v>
      </c>
      <c r="T32" s="296">
        <v>6.4682000000000004</v>
      </c>
      <c r="U32" s="49">
        <f t="shared" si="20"/>
        <v>6.3621499999999997</v>
      </c>
      <c r="V32" s="49">
        <f t="shared" si="5"/>
        <v>0.1060500000000002</v>
      </c>
      <c r="W32" s="296">
        <v>6.2956000000000003</v>
      </c>
      <c r="X32" s="296">
        <v>6.1580000000000004</v>
      </c>
      <c r="Y32" s="49">
        <f t="shared" si="21"/>
        <v>6.2268000000000008</v>
      </c>
      <c r="Z32" s="546">
        <f t="shared" si="6"/>
        <v>6.8799999999999972E-2</v>
      </c>
      <c r="AA32" s="296">
        <v>7.0355999999999996</v>
      </c>
      <c r="AB32" s="296">
        <v>7.0096999999999996</v>
      </c>
      <c r="AC32" s="49">
        <f t="shared" si="22"/>
        <v>7.0226499999999996</v>
      </c>
      <c r="AD32" s="49">
        <f t="shared" si="7"/>
        <v>1.2950000000000017E-2</v>
      </c>
      <c r="AE32" s="296">
        <v>7.1643999999999997</v>
      </c>
      <c r="AF32" s="296">
        <v>7.1189</v>
      </c>
      <c r="AG32" s="49">
        <f t="shared" si="23"/>
        <v>7.1416500000000003</v>
      </c>
      <c r="AH32" s="49">
        <f t="shared" si="8"/>
        <v>2.2749999999999822E-2</v>
      </c>
      <c r="AI32" s="39">
        <v>1.0973999999999999</v>
      </c>
      <c r="AJ32" s="296">
        <v>1.0844</v>
      </c>
      <c r="AK32" s="49">
        <f t="shared" si="24"/>
        <v>1.0909</v>
      </c>
      <c r="AL32" s="49">
        <f t="shared" si="9"/>
        <v>6.4999999999999503E-3</v>
      </c>
      <c r="AM32" s="296">
        <v>1.1474</v>
      </c>
      <c r="AN32" s="296">
        <v>1.0993999999999999</v>
      </c>
      <c r="AO32" s="49">
        <f t="shared" si="25"/>
        <v>1.1234</v>
      </c>
      <c r="AP32" s="546">
        <f t="shared" si="10"/>
        <v>2.4000000000000021E-2</v>
      </c>
      <c r="AQ32" s="296">
        <v>6.0015000000000001</v>
      </c>
      <c r="AR32" s="296">
        <v>5.6143999999999998</v>
      </c>
      <c r="AS32" s="49">
        <f t="shared" si="26"/>
        <v>5.8079499999999999</v>
      </c>
      <c r="AT32" s="49">
        <f t="shared" si="11"/>
        <v>0.19355000000000011</v>
      </c>
      <c r="AU32" s="296">
        <v>5.9123999999999999</v>
      </c>
      <c r="AV32" s="296">
        <v>6.1340000000000003</v>
      </c>
      <c r="AW32" s="49">
        <f t="shared" si="27"/>
        <v>6.0232000000000001</v>
      </c>
      <c r="AX32" s="49">
        <f t="shared" si="12"/>
        <v>0.11080000000000023</v>
      </c>
      <c r="AY32" s="39">
        <v>6.3624000000000001</v>
      </c>
      <c r="AZ32" s="296">
        <v>6.7911000000000001</v>
      </c>
      <c r="BA32" s="49">
        <f t="shared" si="28"/>
        <v>6.5767500000000005</v>
      </c>
      <c r="BB32" s="49">
        <f t="shared" si="13"/>
        <v>0.21435000000000004</v>
      </c>
      <c r="BC32" s="296">
        <v>6.5804999999999998</v>
      </c>
      <c r="BD32" s="296">
        <v>6.7648999999999999</v>
      </c>
      <c r="BE32" s="49">
        <f t="shared" si="29"/>
        <v>6.6726999999999999</v>
      </c>
      <c r="BF32" s="546">
        <f t="shared" si="14"/>
        <v>9.220000000000006E-2</v>
      </c>
      <c r="BG32" s="296">
        <v>6.3368000000000002</v>
      </c>
      <c r="BH32" s="296">
        <v>6.5537000000000001</v>
      </c>
      <c r="BI32" s="49">
        <f t="shared" si="30"/>
        <v>6.4452499999999997</v>
      </c>
      <c r="BJ32" s="49">
        <f t="shared" si="15"/>
        <v>0.10844999999999994</v>
      </c>
      <c r="BK32" s="296">
        <v>6.3567999999999998</v>
      </c>
      <c r="BL32" s="296">
        <v>6.3365999999999998</v>
      </c>
      <c r="BM32" s="49">
        <f t="shared" si="31"/>
        <v>6.3467000000000002</v>
      </c>
      <c r="BN32" s="49">
        <f t="shared" si="16"/>
        <v>1.0099999999999998E-2</v>
      </c>
      <c r="BO32" s="39">
        <v>0.29370000000000002</v>
      </c>
      <c r="BP32" s="41">
        <v>0.14630000000000001</v>
      </c>
      <c r="BQ32" s="39" t="s">
        <v>12</v>
      </c>
      <c r="BR32" s="41" t="s">
        <v>12</v>
      </c>
      <c r="BS32" s="39" t="s">
        <v>12</v>
      </c>
      <c r="BT32" s="41" t="s">
        <v>12</v>
      </c>
      <c r="BU32" s="563">
        <v>6.4927999999999999</v>
      </c>
      <c r="BV32" s="563">
        <v>6.2397</v>
      </c>
      <c r="BW32" s="563">
        <v>28.507899999999999</v>
      </c>
    </row>
    <row r="33" spans="1:75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563" t="s">
        <v>12</v>
      </c>
      <c r="BV33" s="563" t="s">
        <v>12</v>
      </c>
      <c r="BW33" s="563" t="s">
        <v>12</v>
      </c>
    </row>
    <row r="34" spans="1:75" ht="12.75" x14ac:dyDescent="0.2">
      <c r="A34" s="296" t="s">
        <v>138</v>
      </c>
      <c r="B34" s="29">
        <v>2.9999999999999997E-4</v>
      </c>
      <c r="C34" s="39">
        <v>0.1003</v>
      </c>
      <c r="D34" s="296">
        <v>0.10340000000000001</v>
      </c>
      <c r="E34" s="49">
        <f t="shared" si="0"/>
        <v>0.10185</v>
      </c>
      <c r="F34" s="49">
        <f t="shared" si="1"/>
        <v>1.5500000000000028E-3</v>
      </c>
      <c r="G34" s="296">
        <v>0.1007</v>
      </c>
      <c r="H34" s="296">
        <v>9.7100000000000006E-2</v>
      </c>
      <c r="I34" s="49">
        <f t="shared" si="17"/>
        <v>9.8900000000000002E-2</v>
      </c>
      <c r="J34" s="546">
        <f t="shared" si="2"/>
        <v>1.799999999999996E-3</v>
      </c>
      <c r="K34" s="296">
        <v>0.1148</v>
      </c>
      <c r="L34" s="296">
        <v>0.1168</v>
      </c>
      <c r="M34" s="49">
        <f t="shared" si="18"/>
        <v>0.1158</v>
      </c>
      <c r="N34" s="49">
        <f t="shared" si="3"/>
        <v>1.0000000000000009E-3</v>
      </c>
      <c r="O34" s="296">
        <v>0.11609999999999999</v>
      </c>
      <c r="P34" s="296">
        <v>0.1201</v>
      </c>
      <c r="Q34" s="49">
        <f t="shared" si="19"/>
        <v>0.1181</v>
      </c>
      <c r="R34" s="49">
        <f t="shared" si="4"/>
        <v>2.0000000000000018E-3</v>
      </c>
      <c r="S34" s="39">
        <v>0.1434</v>
      </c>
      <c r="T34" s="296">
        <v>0.1449</v>
      </c>
      <c r="U34" s="49">
        <f t="shared" si="20"/>
        <v>0.14415</v>
      </c>
      <c r="V34" s="49">
        <f t="shared" si="5"/>
        <v>7.5000000000000067E-4</v>
      </c>
      <c r="W34" s="296">
        <v>0.14050000000000001</v>
      </c>
      <c r="X34" s="296">
        <v>0.14169999999999999</v>
      </c>
      <c r="Y34" s="49">
        <f t="shared" si="21"/>
        <v>0.1411</v>
      </c>
      <c r="Z34" s="546">
        <f t="shared" si="6"/>
        <v>5.9999999999998943E-4</v>
      </c>
      <c r="AA34" s="296">
        <v>0.27850000000000003</v>
      </c>
      <c r="AB34" s="296">
        <v>0.28720000000000001</v>
      </c>
      <c r="AC34" s="49">
        <f t="shared" si="22"/>
        <v>0.28285000000000005</v>
      </c>
      <c r="AD34" s="49">
        <f t="shared" si="7"/>
        <v>4.3499999999999928E-3</v>
      </c>
      <c r="AE34" s="296">
        <v>0.27529999999999999</v>
      </c>
      <c r="AF34" s="296">
        <v>0.27839999999999998</v>
      </c>
      <c r="AG34" s="49">
        <f t="shared" si="23"/>
        <v>0.27684999999999998</v>
      </c>
      <c r="AH34" s="49">
        <f t="shared" si="8"/>
        <v>1.5499999999999958E-3</v>
      </c>
      <c r="AI34" s="39">
        <v>2.5907</v>
      </c>
      <c r="AJ34" s="296">
        <v>2.5205000000000002</v>
      </c>
      <c r="AK34" s="49">
        <f t="shared" si="24"/>
        <v>2.5556000000000001</v>
      </c>
      <c r="AL34" s="49">
        <f t="shared" si="9"/>
        <v>3.5099999999999909E-2</v>
      </c>
      <c r="AM34" s="296">
        <v>2.6831999999999998</v>
      </c>
      <c r="AN34" s="296">
        <v>2.6236999999999999</v>
      </c>
      <c r="AO34" s="49">
        <f t="shared" si="25"/>
        <v>2.6534499999999999</v>
      </c>
      <c r="AP34" s="546">
        <f t="shared" si="10"/>
        <v>2.9749999999999943E-2</v>
      </c>
      <c r="AQ34" s="296">
        <v>0.7712</v>
      </c>
      <c r="AR34" s="296">
        <v>0.78129999999999999</v>
      </c>
      <c r="AS34" s="49">
        <f t="shared" si="26"/>
        <v>0.77625</v>
      </c>
      <c r="AT34" s="49">
        <f t="shared" si="11"/>
        <v>5.0499999999999989E-3</v>
      </c>
      <c r="AU34" s="296">
        <v>0.75839999999999996</v>
      </c>
      <c r="AV34" s="296">
        <v>0.81969999999999998</v>
      </c>
      <c r="AW34" s="49">
        <f t="shared" si="27"/>
        <v>0.78905000000000003</v>
      </c>
      <c r="AX34" s="49">
        <f t="shared" si="12"/>
        <v>3.0650000000000011E-2</v>
      </c>
      <c r="AY34" s="39">
        <v>0.748</v>
      </c>
      <c r="AZ34" s="296">
        <v>0.77580000000000005</v>
      </c>
      <c r="BA34" s="49">
        <f t="shared" si="28"/>
        <v>0.76190000000000002</v>
      </c>
      <c r="BB34" s="49">
        <f t="shared" si="13"/>
        <v>1.3900000000000023E-2</v>
      </c>
      <c r="BC34" s="296">
        <v>0.71779999999999999</v>
      </c>
      <c r="BD34" s="296">
        <v>0.7742</v>
      </c>
      <c r="BE34" s="49">
        <f t="shared" si="29"/>
        <v>0.746</v>
      </c>
      <c r="BF34" s="546">
        <f t="shared" si="14"/>
        <v>2.8200000000000003E-2</v>
      </c>
      <c r="BG34" s="296">
        <v>0.52480000000000004</v>
      </c>
      <c r="BH34" s="296">
        <v>0.55369999999999997</v>
      </c>
      <c r="BI34" s="49">
        <f t="shared" si="30"/>
        <v>0.53925000000000001</v>
      </c>
      <c r="BJ34" s="49">
        <f t="shared" si="15"/>
        <v>1.4449999999999963E-2</v>
      </c>
      <c r="BK34" s="296">
        <v>0.59179999999999999</v>
      </c>
      <c r="BL34" s="296">
        <v>0.59430000000000005</v>
      </c>
      <c r="BM34" s="49">
        <f t="shared" si="31"/>
        <v>0.59305000000000008</v>
      </c>
      <c r="BN34" s="49">
        <f t="shared" si="16"/>
        <v>1.2500000000000289E-3</v>
      </c>
      <c r="BO34" s="39">
        <v>5.0000000000000001E-4</v>
      </c>
      <c r="BP34" s="41">
        <v>2.9999999999999997E-4</v>
      </c>
      <c r="BQ34" s="39" t="s">
        <v>12</v>
      </c>
      <c r="BR34" s="41">
        <v>2.9999999999999997E-4</v>
      </c>
      <c r="BS34" s="39">
        <v>4.0000000000000002E-4</v>
      </c>
      <c r="BT34" s="41">
        <v>1E-3</v>
      </c>
      <c r="BU34" s="563">
        <v>0.16259999999999999</v>
      </c>
      <c r="BV34" s="563">
        <v>0.72170000000000001</v>
      </c>
      <c r="BW34" s="563">
        <v>1.5042</v>
      </c>
    </row>
    <row r="35" spans="1:75" ht="12.75" x14ac:dyDescent="0.2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>
        <v>4.1999999999999997E-3</v>
      </c>
      <c r="X35" s="296">
        <v>3.2000000000000002E-3</v>
      </c>
      <c r="Y35" s="49">
        <f t="shared" si="21"/>
        <v>3.7000000000000002E-3</v>
      </c>
      <c r="Z35" s="546">
        <f t="shared" si="6"/>
        <v>4.9999999999999979E-4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39" t="s">
        <v>12</v>
      </c>
      <c r="BR35" s="41" t="s">
        <v>12</v>
      </c>
      <c r="BS35" s="39" t="s">
        <v>12</v>
      </c>
      <c r="BT35" s="41" t="s">
        <v>12</v>
      </c>
      <c r="BU35" s="563" t="s">
        <v>12</v>
      </c>
      <c r="BV35" s="563" t="s">
        <v>12</v>
      </c>
      <c r="BW35" s="563" t="s">
        <v>12</v>
      </c>
    </row>
    <row r="36" spans="1:75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>
        <v>1.6799999999999999E-2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563" t="s">
        <v>12</v>
      </c>
      <c r="BV36" s="563" t="s">
        <v>12</v>
      </c>
      <c r="BW36" s="563" t="s">
        <v>12</v>
      </c>
    </row>
    <row r="37" spans="1:75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>
        <v>8.9999999999999998E-4</v>
      </c>
      <c r="H37" s="296" t="s">
        <v>12</v>
      </c>
      <c r="I37" s="49">
        <f t="shared" si="17"/>
        <v>8.9999999999999998E-4</v>
      </c>
      <c r="J37" s="546">
        <f t="shared" si="2"/>
        <v>0</v>
      </c>
      <c r="K37" s="296" t="s">
        <v>12</v>
      </c>
      <c r="L37" s="296">
        <v>8.0000000000000004E-4</v>
      </c>
      <c r="M37" s="49">
        <f t="shared" si="18"/>
        <v>8.0000000000000004E-4</v>
      </c>
      <c r="N37" s="49">
        <f t="shared" si="3"/>
        <v>0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>
        <v>5.0000000000000001E-4</v>
      </c>
      <c r="BP37" s="41" t="s">
        <v>12</v>
      </c>
      <c r="BQ37" s="39" t="s">
        <v>12</v>
      </c>
      <c r="BR37" s="41" t="s">
        <v>12</v>
      </c>
      <c r="BS37" s="39" t="s">
        <v>12</v>
      </c>
      <c r="BT37" s="41" t="s">
        <v>12</v>
      </c>
      <c r="BU37" s="563">
        <v>4.0000000000000002E-4</v>
      </c>
      <c r="BV37" s="563" t="s">
        <v>12</v>
      </c>
      <c r="BW37" s="563" t="s">
        <v>12</v>
      </c>
    </row>
    <row r="38" spans="1:75" ht="12.75" x14ac:dyDescent="0.2">
      <c r="A38" s="296" t="s">
        <v>142</v>
      </c>
      <c r="B38" s="29">
        <v>2.3E-3</v>
      </c>
      <c r="C38" s="39">
        <v>6.7000000000000002E-3</v>
      </c>
      <c r="D38" s="296">
        <v>6.4000000000000003E-3</v>
      </c>
      <c r="E38" s="49">
        <f t="shared" si="0"/>
        <v>6.5500000000000003E-3</v>
      </c>
      <c r="F38" s="49">
        <f t="shared" si="1"/>
        <v>1.4999999999999996E-4</v>
      </c>
      <c r="G38" s="296">
        <v>6.7000000000000002E-3</v>
      </c>
      <c r="H38" s="296">
        <v>5.7999999999999996E-3</v>
      </c>
      <c r="I38" s="49">
        <f t="shared" si="17"/>
        <v>6.2500000000000003E-3</v>
      </c>
      <c r="J38" s="546">
        <f t="shared" si="2"/>
        <v>4.5000000000000031E-4</v>
      </c>
      <c r="K38" s="296">
        <v>0.36969999999999997</v>
      </c>
      <c r="L38" s="296">
        <v>0.37230000000000002</v>
      </c>
      <c r="M38" s="49">
        <f t="shared" si="18"/>
        <v>0.371</v>
      </c>
      <c r="N38" s="49">
        <f t="shared" si="3"/>
        <v>1.3000000000000234E-3</v>
      </c>
      <c r="O38" s="296">
        <v>0.36799999999999999</v>
      </c>
      <c r="P38" s="296">
        <v>0.36959999999999998</v>
      </c>
      <c r="Q38" s="49">
        <f t="shared" si="19"/>
        <v>0.36880000000000002</v>
      </c>
      <c r="R38" s="49">
        <f t="shared" si="4"/>
        <v>7.9999999999999516E-4</v>
      </c>
      <c r="S38" s="39">
        <v>0.31979999999999997</v>
      </c>
      <c r="T38" s="296">
        <v>0.33050000000000002</v>
      </c>
      <c r="U38" s="49">
        <f t="shared" si="20"/>
        <v>0.32514999999999999</v>
      </c>
      <c r="V38" s="49">
        <f t="shared" si="5"/>
        <v>5.3500000000000214E-3</v>
      </c>
      <c r="W38" s="296">
        <v>0.34710000000000002</v>
      </c>
      <c r="X38" s="296">
        <v>0.33629999999999999</v>
      </c>
      <c r="Y38" s="49">
        <f t="shared" si="21"/>
        <v>0.3417</v>
      </c>
      <c r="Z38" s="546">
        <f t="shared" si="6"/>
        <v>5.4000000000000159E-3</v>
      </c>
      <c r="AA38" s="296">
        <v>0.70179999999999998</v>
      </c>
      <c r="AB38" s="296">
        <v>0.68959999999999999</v>
      </c>
      <c r="AC38" s="49">
        <f t="shared" si="22"/>
        <v>0.69569999999999999</v>
      </c>
      <c r="AD38" s="49">
        <f t="shared" si="7"/>
        <v>6.0999999999999943E-3</v>
      </c>
      <c r="AE38" s="296">
        <v>0.72660000000000002</v>
      </c>
      <c r="AF38" s="296">
        <v>0.72130000000000005</v>
      </c>
      <c r="AG38" s="49">
        <f t="shared" si="23"/>
        <v>0.72395000000000009</v>
      </c>
      <c r="AH38" s="49">
        <f t="shared" si="8"/>
        <v>2.6499999999999857E-3</v>
      </c>
      <c r="AI38" s="39">
        <v>6.6E-3</v>
      </c>
      <c r="AJ38" s="296">
        <v>6.6E-3</v>
      </c>
      <c r="AK38" s="49">
        <f t="shared" si="24"/>
        <v>6.6E-3</v>
      </c>
      <c r="AL38" s="49">
        <f t="shared" si="9"/>
        <v>0</v>
      </c>
      <c r="AM38" s="296">
        <v>1.52E-2</v>
      </c>
      <c r="AN38" s="296">
        <v>1.5100000000000001E-2</v>
      </c>
      <c r="AO38" s="49">
        <f t="shared" si="25"/>
        <v>1.515E-2</v>
      </c>
      <c r="AP38" s="546">
        <f t="shared" si="10"/>
        <v>4.9999999999999697E-5</v>
      </c>
      <c r="AQ38" s="296">
        <v>0.51659999999999995</v>
      </c>
      <c r="AR38" s="296">
        <v>0.48580000000000001</v>
      </c>
      <c r="AS38" s="49">
        <f t="shared" si="26"/>
        <v>0.50119999999999998</v>
      </c>
      <c r="AT38" s="49">
        <f t="shared" si="11"/>
        <v>1.5399999999999969E-2</v>
      </c>
      <c r="AU38" s="296">
        <v>0.52010000000000001</v>
      </c>
      <c r="AV38" s="296">
        <v>0.53280000000000005</v>
      </c>
      <c r="AW38" s="49">
        <f t="shared" si="27"/>
        <v>0.52645000000000008</v>
      </c>
      <c r="AX38" s="49">
        <f t="shared" si="12"/>
        <v>6.3500000000000223E-3</v>
      </c>
      <c r="AY38" s="39">
        <v>0.71419999999999995</v>
      </c>
      <c r="AZ38" s="296">
        <v>0.72950000000000004</v>
      </c>
      <c r="BA38" s="49">
        <f t="shared" si="28"/>
        <v>0.72184999999999999</v>
      </c>
      <c r="BB38" s="49">
        <f t="shared" si="13"/>
        <v>7.6500000000000457E-3</v>
      </c>
      <c r="BC38" s="296">
        <v>0.73939999999999995</v>
      </c>
      <c r="BD38" s="296">
        <v>0.75649999999999995</v>
      </c>
      <c r="BE38" s="49">
        <f t="shared" si="29"/>
        <v>0.74794999999999989</v>
      </c>
      <c r="BF38" s="546">
        <f t="shared" si="14"/>
        <v>8.550000000000002E-3</v>
      </c>
      <c r="BG38" s="296">
        <v>0.30580000000000002</v>
      </c>
      <c r="BH38" s="296">
        <v>0.32090000000000002</v>
      </c>
      <c r="BI38" s="49">
        <f t="shared" si="30"/>
        <v>0.31335000000000002</v>
      </c>
      <c r="BJ38" s="49">
        <f t="shared" si="15"/>
        <v>7.5500000000000012E-3</v>
      </c>
      <c r="BK38" s="296">
        <v>0.31669999999999998</v>
      </c>
      <c r="BL38" s="296">
        <v>0.31359999999999999</v>
      </c>
      <c r="BM38" s="49">
        <f t="shared" si="31"/>
        <v>0.31514999999999999</v>
      </c>
      <c r="BN38" s="49">
        <f t="shared" si="16"/>
        <v>1.5499999999999958E-3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563">
        <v>2.4531999999999998</v>
      </c>
      <c r="BV38" s="563">
        <v>0.65269999999999995</v>
      </c>
      <c r="BW38" s="563">
        <v>37.736699999999999</v>
      </c>
    </row>
    <row r="39" spans="1:75" s="635" customFormat="1" ht="12.75" x14ac:dyDescent="0.2">
      <c r="A39" s="296" t="s">
        <v>163</v>
      </c>
      <c r="B39" s="29">
        <v>2.3E-3</v>
      </c>
      <c r="C39" s="39">
        <v>5.7000000000000002E-3</v>
      </c>
      <c r="D39" s="296">
        <v>5.4000000000000003E-3</v>
      </c>
      <c r="E39" s="49">
        <f t="shared" ref="E39" si="32">IFERROR(AVERAGE(C39:D39)," ")</f>
        <v>5.5500000000000002E-3</v>
      </c>
      <c r="F39" s="49">
        <f t="shared" ref="F39" si="33">IFERROR(_xlfn.STDEV.P(C39:D39), " ")</f>
        <v>1.4999999999999996E-4</v>
      </c>
      <c r="G39" s="296">
        <v>5.5999999999999999E-3</v>
      </c>
      <c r="H39" s="296">
        <v>5.0000000000000001E-3</v>
      </c>
      <c r="I39" s="49">
        <f t="shared" ref="I39" si="34">IFERROR(AVERAGE(G39:H39)," ")</f>
        <v>5.3E-3</v>
      </c>
      <c r="J39" s="546">
        <f t="shared" ref="J39" si="35">IFERROR(_xlfn.STDEV.P(G39:H39), " ")</f>
        <v>2.9999999999999992E-4</v>
      </c>
      <c r="K39" s="296">
        <v>0.3538</v>
      </c>
      <c r="L39" s="296">
        <v>0.36299999999999999</v>
      </c>
      <c r="M39" s="49">
        <f t="shared" ref="M39" si="36">IFERROR(AVERAGE(K39:L39)," ")</f>
        <v>0.3584</v>
      </c>
      <c r="N39" s="49">
        <f t="shared" ref="N39" si="37">IFERROR(_xlfn.STDEV.P(K39:L39), " ")</f>
        <v>4.599999999999993E-3</v>
      </c>
      <c r="O39" s="296">
        <v>0.35289999999999999</v>
      </c>
      <c r="P39" s="296">
        <v>0.35470000000000002</v>
      </c>
      <c r="Q39" s="49">
        <f t="shared" ref="Q39" si="38">IFERROR(AVERAGE(O39:P39)," ")</f>
        <v>0.3538</v>
      </c>
      <c r="R39" s="49">
        <f t="shared" ref="R39" si="39">IFERROR(_xlfn.STDEV.P(O39:P39), " ")</f>
        <v>9.000000000000119E-4</v>
      </c>
      <c r="S39" s="39">
        <v>0.31219999999999998</v>
      </c>
      <c r="T39" s="296">
        <v>0.32400000000000001</v>
      </c>
      <c r="U39" s="49">
        <f t="shared" ref="U39" si="40">IFERROR(AVERAGE(S39:T39)," ")</f>
        <v>0.31809999999999999</v>
      </c>
      <c r="V39" s="49">
        <f t="shared" ref="V39" si="41">IFERROR(_xlfn.STDEV.P(S39:T39), " ")</f>
        <v>5.9000000000000163E-3</v>
      </c>
      <c r="W39" s="296">
        <v>0.34010000000000001</v>
      </c>
      <c r="X39" s="296">
        <v>0.3246</v>
      </c>
      <c r="Y39" s="49">
        <f t="shared" ref="Y39" si="42">IFERROR(AVERAGE(W39:X39)," ")</f>
        <v>0.33235000000000003</v>
      </c>
      <c r="Z39" s="546">
        <f t="shared" ref="Z39" si="43">IFERROR(_xlfn.STDEV.P(W39:X39), " ")</f>
        <v>7.7500000000000069E-3</v>
      </c>
      <c r="AA39" s="296">
        <v>0.68110000000000004</v>
      </c>
      <c r="AB39" s="296">
        <v>0.67789999999999995</v>
      </c>
      <c r="AC39" s="49">
        <f t="shared" ref="AC39" si="44">IFERROR(AVERAGE(AA39:AB39)," ")</f>
        <v>0.67949999999999999</v>
      </c>
      <c r="AD39" s="49">
        <f t="shared" ref="AD39" si="45">IFERROR(_xlfn.STDEV.P(AA39:AB39), " ")</f>
        <v>1.6000000000000458E-3</v>
      </c>
      <c r="AE39" s="296">
        <v>0.71040000000000003</v>
      </c>
      <c r="AF39" s="296">
        <v>0.70430000000000004</v>
      </c>
      <c r="AG39" s="49">
        <f t="shared" ref="AG39" si="46">IFERROR(AVERAGE(AE39:AF39)," ")</f>
        <v>0.70735000000000003</v>
      </c>
      <c r="AH39" s="49">
        <f t="shared" ref="AH39" si="47">IFERROR(_xlfn.STDEV.P(AE39:AF39), " ")</f>
        <v>3.0499999999999972E-3</v>
      </c>
      <c r="AI39" s="39">
        <v>5.4999999999999997E-3</v>
      </c>
      <c r="AJ39" s="296">
        <v>5.1000000000000004E-3</v>
      </c>
      <c r="AK39" s="49">
        <f t="shared" ref="AK39" si="48">IFERROR(AVERAGE(AI39:AJ39)," ")</f>
        <v>5.3E-3</v>
      </c>
      <c r="AL39" s="49">
        <f t="shared" ref="AL39" si="49">IFERROR(_xlfn.STDEV.P(AI39:AJ39), " ")</f>
        <v>1.9999999999999966E-4</v>
      </c>
      <c r="AM39" s="296">
        <v>1.2800000000000001E-2</v>
      </c>
      <c r="AN39" s="296">
        <v>1.29E-2</v>
      </c>
      <c r="AO39" s="49">
        <f t="shared" ref="AO39" si="50">IFERROR(AVERAGE(AM39:AN39)," ")</f>
        <v>1.285E-2</v>
      </c>
      <c r="AP39" s="546">
        <f t="shared" ref="AP39" si="51">IFERROR(_xlfn.STDEV.P(AM39:AN39), " ")</f>
        <v>4.9999999999999697E-5</v>
      </c>
      <c r="AQ39" s="296">
        <v>0.51680000000000004</v>
      </c>
      <c r="AR39" s="296">
        <v>0.49419999999999997</v>
      </c>
      <c r="AS39" s="49">
        <f t="shared" ref="AS39" si="52">IFERROR(AVERAGE(AQ39:AR39)," ")</f>
        <v>0.50550000000000006</v>
      </c>
      <c r="AT39" s="49">
        <f t="shared" ref="AT39" si="53">IFERROR(_xlfn.STDEV.P(AQ39:AR39), " ")</f>
        <v>1.1300000000000032E-2</v>
      </c>
      <c r="AU39" s="296">
        <v>0.52939999999999998</v>
      </c>
      <c r="AV39" s="296">
        <v>0.53600000000000003</v>
      </c>
      <c r="AW39" s="49">
        <f t="shared" ref="AW39" si="54">IFERROR(AVERAGE(AU39:AV39)," ")</f>
        <v>0.53269999999999995</v>
      </c>
      <c r="AX39" s="49">
        <f t="shared" ref="AX39" si="55">IFERROR(_xlfn.STDEV.P(AU39:AV39), " ")</f>
        <v>3.3000000000000251E-3</v>
      </c>
      <c r="AY39" s="39">
        <v>0.68300000000000005</v>
      </c>
      <c r="AZ39" s="296">
        <v>0.69379999999999997</v>
      </c>
      <c r="BA39" s="49">
        <f t="shared" ref="BA39" si="56">IFERROR(AVERAGE(AY39:AZ39)," ")</f>
        <v>0.68840000000000001</v>
      </c>
      <c r="BB39" s="49">
        <f t="shared" ref="BB39" si="57">IFERROR(_xlfn.STDEV.P(AY39:AZ39), " ")</f>
        <v>5.3999999999999604E-3</v>
      </c>
      <c r="BC39" s="296">
        <v>0.71389999999999998</v>
      </c>
      <c r="BD39" s="296">
        <v>0.72019999999999995</v>
      </c>
      <c r="BE39" s="49">
        <f t="shared" ref="BE39" si="58">IFERROR(AVERAGE(BC39:BD39)," ")</f>
        <v>0.71704999999999997</v>
      </c>
      <c r="BF39" s="546">
        <f t="shared" ref="BF39" si="59">IFERROR(_xlfn.STDEV.P(BC39:BD39), " ")</f>
        <v>3.1499999999999861E-3</v>
      </c>
      <c r="BG39" s="296">
        <v>0.3029</v>
      </c>
      <c r="BH39" s="296">
        <v>0.31559999999999999</v>
      </c>
      <c r="BI39" s="49">
        <f t="shared" ref="BI39" si="60">IFERROR(AVERAGE(BG39:BH39)," ")</f>
        <v>0.30925000000000002</v>
      </c>
      <c r="BJ39" s="49">
        <f t="shared" ref="BJ39" si="61">IFERROR(_xlfn.STDEV.P(BG39:BH39), " ")</f>
        <v>6.3499999999999945E-3</v>
      </c>
      <c r="BK39" s="296">
        <v>0.31879999999999997</v>
      </c>
      <c r="BL39" s="296">
        <v>0.3165</v>
      </c>
      <c r="BM39" s="49">
        <f t="shared" ref="BM39" si="62">IFERROR(AVERAGE(BK39:BL39)," ")</f>
        <v>0.31764999999999999</v>
      </c>
      <c r="BN39" s="49">
        <f t="shared" ref="BN39" si="63">IFERROR(_xlfn.STDEV.P(BK39:BL39), " ")</f>
        <v>1.1499999999999844E-3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563">
        <v>2.3553000000000002</v>
      </c>
      <c r="BV39" s="563">
        <v>0.62670000000000003</v>
      </c>
      <c r="BW39" s="563">
        <v>39.310699999999997</v>
      </c>
    </row>
    <row r="40" spans="1:75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7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19"/>
        <v xml:space="preserve"> </v>
      </c>
      <c r="R40" s="49" t="str">
        <f t="shared" si="4"/>
        <v xml:space="preserve"> </v>
      </c>
      <c r="S40" s="39">
        <v>1.2999999999999999E-3</v>
      </c>
      <c r="T40" s="296">
        <v>1.4E-3</v>
      </c>
      <c r="U40" s="49">
        <f t="shared" si="20"/>
        <v>1.3500000000000001E-3</v>
      </c>
      <c r="V40" s="49">
        <f t="shared" si="5"/>
        <v>5.0000000000000023E-5</v>
      </c>
      <c r="W40" s="296">
        <v>1.1999999999999999E-3</v>
      </c>
      <c r="X40" s="296">
        <v>1.1000000000000001E-3</v>
      </c>
      <c r="Y40" s="49">
        <f t="shared" si="21"/>
        <v>1.15E-3</v>
      </c>
      <c r="Z40" s="298">
        <f t="shared" si="6"/>
        <v>4.9999999999999914E-5</v>
      </c>
      <c r="AA40" s="296">
        <v>3.0999999999999999E-3</v>
      </c>
      <c r="AB40" s="296">
        <v>2.8E-3</v>
      </c>
      <c r="AC40" s="49">
        <f t="shared" si="22"/>
        <v>2.9499999999999999E-3</v>
      </c>
      <c r="AD40" s="49">
        <f t="shared" si="7"/>
        <v>1.4999999999999996E-4</v>
      </c>
      <c r="AE40" s="296">
        <v>2.8E-3</v>
      </c>
      <c r="AF40" s="296">
        <v>3.3E-3</v>
      </c>
      <c r="AG40" s="49">
        <f t="shared" si="23"/>
        <v>3.0499999999999998E-3</v>
      </c>
      <c r="AH40" s="49">
        <f t="shared" si="8"/>
        <v>2.5000000000000001E-4</v>
      </c>
      <c r="AI40" s="39" t="s">
        <v>12</v>
      </c>
      <c r="AJ40" s="296">
        <v>1.6999999999999999E-3</v>
      </c>
      <c r="AK40" s="49">
        <f t="shared" si="24"/>
        <v>1.6999999999999999E-3</v>
      </c>
      <c r="AL40" s="49">
        <f t="shared" si="9"/>
        <v>0</v>
      </c>
      <c r="AM40" s="296">
        <v>1.5E-3</v>
      </c>
      <c r="AN40" s="296">
        <v>1.5E-3</v>
      </c>
      <c r="AO40" s="49">
        <f t="shared" si="25"/>
        <v>1.5E-3</v>
      </c>
      <c r="AP40" s="298">
        <f t="shared" si="10"/>
        <v>0</v>
      </c>
      <c r="AQ40" s="296">
        <v>1.9E-3</v>
      </c>
      <c r="AR40" s="296">
        <v>2.3999999999999998E-3</v>
      </c>
      <c r="AS40" s="49">
        <f t="shared" si="26"/>
        <v>2.15E-3</v>
      </c>
      <c r="AT40" s="49">
        <f t="shared" si="11"/>
        <v>2.499999999999999E-4</v>
      </c>
      <c r="AU40" s="296">
        <v>2.2000000000000001E-3</v>
      </c>
      <c r="AV40" s="296">
        <v>2.8E-3</v>
      </c>
      <c r="AW40" s="49">
        <f t="shared" si="27"/>
        <v>2.5000000000000001E-3</v>
      </c>
      <c r="AX40" s="49">
        <f t="shared" si="12"/>
        <v>2.9999999999999992E-4</v>
      </c>
      <c r="AY40" s="39">
        <v>1.9E-3</v>
      </c>
      <c r="AZ40" s="296">
        <v>1.5E-3</v>
      </c>
      <c r="BA40" s="49">
        <f t="shared" si="28"/>
        <v>1.7000000000000001E-3</v>
      </c>
      <c r="BB40" s="49">
        <f t="shared" si="13"/>
        <v>1.9999999999999998E-4</v>
      </c>
      <c r="BC40" s="296">
        <v>1.5E-3</v>
      </c>
      <c r="BD40" s="296">
        <v>1.4E-3</v>
      </c>
      <c r="BE40" s="49">
        <f t="shared" si="29"/>
        <v>1.4499999999999999E-3</v>
      </c>
      <c r="BF40" s="546">
        <f t="shared" si="14"/>
        <v>5.0000000000000023E-5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115" t="s">
        <v>12</v>
      </c>
      <c r="BR40" s="284" t="s">
        <v>12</v>
      </c>
      <c r="BS40" s="640" t="s">
        <v>12</v>
      </c>
      <c r="BT40" s="284" t="s">
        <v>12</v>
      </c>
      <c r="BU40" s="564">
        <v>1.1000000000000001E-3</v>
      </c>
      <c r="BV40" s="564">
        <v>2.2000000000000001E-3</v>
      </c>
      <c r="BW40" s="564">
        <v>0.28739999999999999</v>
      </c>
    </row>
    <row r="41" spans="1:75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5" ht="12.75" x14ac:dyDescent="0.2">
      <c r="A42" s="444" t="s">
        <v>82</v>
      </c>
      <c r="B42" s="603"/>
      <c r="C42" s="260" t="s">
        <v>83</v>
      </c>
      <c r="D42" s="608" t="s">
        <v>84</v>
      </c>
      <c r="E42" s="608" t="s">
        <v>70</v>
      </c>
      <c r="F42" s="608" t="s">
        <v>85</v>
      </c>
      <c r="G42" s="603"/>
      <c r="H42" s="603"/>
      <c r="I42" s="603"/>
      <c r="J42" s="603"/>
      <c r="K42" s="260" t="s">
        <v>83</v>
      </c>
      <c r="L42" s="608" t="s">
        <v>84</v>
      </c>
      <c r="M42" s="608" t="s">
        <v>70</v>
      </c>
      <c r="N42" s="350" t="s">
        <v>85</v>
      </c>
      <c r="O42" s="603"/>
      <c r="P42" s="603"/>
      <c r="Q42" s="603"/>
      <c r="R42" s="603"/>
      <c r="S42" s="260" t="s">
        <v>83</v>
      </c>
      <c r="T42" s="608" t="s">
        <v>84</v>
      </c>
      <c r="U42" s="608" t="s">
        <v>70</v>
      </c>
      <c r="V42" s="351" t="s">
        <v>85</v>
      </c>
      <c r="W42" s="603"/>
      <c r="X42" s="603"/>
      <c r="Y42" s="603"/>
      <c r="Z42" s="603"/>
      <c r="AA42" s="260" t="s">
        <v>83</v>
      </c>
      <c r="AB42" s="608" t="s">
        <v>84</v>
      </c>
      <c r="AC42" s="608" t="s">
        <v>70</v>
      </c>
      <c r="AD42" s="350" t="s">
        <v>85</v>
      </c>
      <c r="AE42" s="603"/>
      <c r="AF42" s="603"/>
      <c r="AG42" s="603"/>
      <c r="AH42" s="603"/>
      <c r="AI42" s="260" t="s">
        <v>83</v>
      </c>
      <c r="AJ42" s="608" t="s">
        <v>84</v>
      </c>
      <c r="AK42" s="608" t="s">
        <v>70</v>
      </c>
      <c r="AL42" s="350" t="s">
        <v>85</v>
      </c>
      <c r="AM42" s="603"/>
      <c r="AN42" s="603"/>
      <c r="AO42" s="603"/>
      <c r="AP42" s="603"/>
      <c r="AQ42" s="260" t="s">
        <v>83</v>
      </c>
      <c r="AR42" s="608" t="s">
        <v>84</v>
      </c>
      <c r="AS42" s="608" t="s">
        <v>70</v>
      </c>
      <c r="AT42" s="608" t="s">
        <v>85</v>
      </c>
      <c r="AU42" s="603"/>
      <c r="AV42" s="603"/>
      <c r="AW42" s="603"/>
      <c r="AX42" s="603"/>
      <c r="AY42" s="260" t="s">
        <v>83</v>
      </c>
      <c r="AZ42" s="608" t="s">
        <v>84</v>
      </c>
      <c r="BA42" s="608" t="s">
        <v>70</v>
      </c>
      <c r="BB42" s="350" t="s">
        <v>85</v>
      </c>
      <c r="BC42" s="603"/>
      <c r="BD42" s="603"/>
      <c r="BE42" s="603"/>
      <c r="BF42" s="603"/>
      <c r="BG42" s="260" t="s">
        <v>83</v>
      </c>
      <c r="BH42" s="608" t="s">
        <v>84</v>
      </c>
      <c r="BI42" s="608" t="s">
        <v>70</v>
      </c>
      <c r="BJ42" s="350" t="s">
        <v>85</v>
      </c>
      <c r="BK42" s="603"/>
      <c r="BL42" s="603"/>
      <c r="BM42" s="603"/>
      <c r="BN42" s="603"/>
      <c r="BO42" s="274"/>
      <c r="BP42" s="607"/>
    </row>
    <row r="43" spans="1:75" ht="14.25" x14ac:dyDescent="0.2">
      <c r="A43" s="112" t="s">
        <v>86</v>
      </c>
      <c r="C43" s="613" t="s">
        <v>12</v>
      </c>
      <c r="D43" s="619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619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16" t="s">
        <v>12</v>
      </c>
      <c r="T43" s="619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23">
        <v>0.12</v>
      </c>
      <c r="AB43" s="619" t="s">
        <v>12</v>
      </c>
      <c r="AC43" s="102">
        <f>IFERROR(AVERAGE(AA43:AB43), " ")</f>
        <v>0.12</v>
      </c>
      <c r="AD43" s="620">
        <f>IFERROR(_xlfn.STDEV.P(AA43:AB43)," ")</f>
        <v>0</v>
      </c>
      <c r="AI43" s="623">
        <v>0.78</v>
      </c>
      <c r="AJ43" s="612">
        <v>0.79</v>
      </c>
      <c r="AK43" s="102">
        <f>IFERROR(AVERAGE(AI43:AJ43), " ")</f>
        <v>0.78500000000000003</v>
      </c>
      <c r="AL43" s="620">
        <f>IFERROR(_xlfn.STDEV.P(AI43:AJ43)," ")</f>
        <v>5.0000000000000044E-3</v>
      </c>
      <c r="AQ43" s="623">
        <v>0.27</v>
      </c>
      <c r="AR43" s="612">
        <v>0.27</v>
      </c>
      <c r="AS43" s="102">
        <f>IFERROR(AVERAGE(AQ43:AR43), " ")</f>
        <v>0.27</v>
      </c>
      <c r="AT43" s="620">
        <f>IFERROR(_xlfn.STDEV.P(AQ43:AR43)," ")</f>
        <v>0</v>
      </c>
      <c r="AY43" s="623">
        <v>0.28000000000000003</v>
      </c>
      <c r="AZ43" s="612">
        <v>0.3</v>
      </c>
      <c r="BA43" s="102">
        <f>IFERROR(AVERAGE(AY43:AZ43), " ")</f>
        <v>0.29000000000000004</v>
      </c>
      <c r="BB43" s="620">
        <f>IFERROR(_xlfn.STDEV.P(AY43:AZ43)," ")</f>
        <v>9.9999999999999811E-3</v>
      </c>
      <c r="BG43" s="623">
        <v>0.31</v>
      </c>
      <c r="BH43" s="619" t="s">
        <v>12</v>
      </c>
      <c r="BI43" s="102">
        <f>IFERROR(AVERAGE(BG43:BH43), " ")</f>
        <v>0.31</v>
      </c>
      <c r="BJ43" s="620">
        <f>IFERROR(_xlfn.STDEV.P(BG43:BH43)," ")</f>
        <v>0</v>
      </c>
      <c r="BO43" s="622" t="s">
        <v>12</v>
      </c>
      <c r="BP43" s="597"/>
    </row>
    <row r="44" spans="1:75" ht="14.25" x14ac:dyDescent="0.2">
      <c r="A44" s="112" t="s">
        <v>87</v>
      </c>
      <c r="C44" s="612">
        <v>13.41</v>
      </c>
      <c r="D44" s="612">
        <v>13.32</v>
      </c>
      <c r="E44" s="102">
        <f t="shared" ref="E44:E48" si="64">IFERROR(AVERAGE(C44:D44), " ")</f>
        <v>13.365</v>
      </c>
      <c r="F44" s="620">
        <f t="shared" ref="F44:F49" si="65">IFERROR(_xlfn.STDEV.P(C44:D44)," ")</f>
        <v>4.4999999999999929E-2</v>
      </c>
      <c r="K44" s="617">
        <v>16.989999999999998</v>
      </c>
      <c r="L44" s="612">
        <v>16.920000000000002</v>
      </c>
      <c r="M44" s="102">
        <f t="shared" ref="M44:M48" si="66">IFERROR(AVERAGE(K44:L44), " ")</f>
        <v>16.954999999999998</v>
      </c>
      <c r="N44" s="620">
        <f t="shared" ref="N44:N49" si="67">IFERROR(_xlfn.STDEV.P(K44:L44)," ")</f>
        <v>3.4999999999998366E-2</v>
      </c>
      <c r="S44" s="617">
        <v>23.55</v>
      </c>
      <c r="T44" s="612">
        <v>23.35</v>
      </c>
      <c r="U44" s="102">
        <f t="shared" ref="U44:U48" si="68">IFERROR(AVERAGE(S44:T44), " ")</f>
        <v>23.450000000000003</v>
      </c>
      <c r="V44" s="620">
        <f t="shared" ref="V44:V49" si="69">IFERROR(_xlfn.STDEV.P(S44:T44)," ")</f>
        <v>9.9999999999999645E-2</v>
      </c>
      <c r="AA44" s="617">
        <v>66.08</v>
      </c>
      <c r="AB44" s="612">
        <v>66.11</v>
      </c>
      <c r="AC44" s="102">
        <f t="shared" ref="AC44:AC48" si="70">IFERROR(AVERAGE(AA44:AB44), " ")</f>
        <v>66.094999999999999</v>
      </c>
      <c r="AD44" s="620">
        <f t="shared" ref="AD44:AD49" si="71">IFERROR(_xlfn.STDEV.P(AA44:AB44)," ")</f>
        <v>1.5000000000000568E-2</v>
      </c>
      <c r="AI44" s="617">
        <v>69.459999999999994</v>
      </c>
      <c r="AJ44" s="612">
        <v>70.739999999999995</v>
      </c>
      <c r="AK44" s="102">
        <f t="shared" ref="AK44:AK48" si="72">IFERROR(AVERAGE(AI44:AJ44), " ")</f>
        <v>70.099999999999994</v>
      </c>
      <c r="AL44" s="620">
        <f t="shared" ref="AL44:AL49" si="73">IFERROR(_xlfn.STDEV.P(AI44:AJ44)," ")</f>
        <v>0.64000000000000057</v>
      </c>
      <c r="AQ44" s="617">
        <v>72.78</v>
      </c>
      <c r="AR44" s="612">
        <v>72.61</v>
      </c>
      <c r="AS44" s="102">
        <f t="shared" ref="AS44:AS48" si="74">IFERROR(AVERAGE(AQ44:AR44), " ")</f>
        <v>72.694999999999993</v>
      </c>
      <c r="AT44" s="620">
        <f t="shared" ref="AT44:AT49" si="75">IFERROR(_xlfn.STDEV.P(AQ44:AR44)," ")</f>
        <v>8.5000000000000853E-2</v>
      </c>
      <c r="AY44" s="617">
        <v>95.79</v>
      </c>
      <c r="AZ44" s="612">
        <v>95.63</v>
      </c>
      <c r="BA44" s="102">
        <f t="shared" ref="BA44:BA48" si="76">IFERROR(AVERAGE(AY44:AZ44), " ")</f>
        <v>95.710000000000008</v>
      </c>
      <c r="BB44" s="620">
        <f t="shared" ref="BB44:BB49" si="77">IFERROR(_xlfn.STDEV.P(AY44:AZ44)," ")</f>
        <v>8.00000000000054E-2</v>
      </c>
      <c r="BG44" s="617">
        <v>86.23</v>
      </c>
      <c r="BH44" s="612">
        <v>85.89</v>
      </c>
      <c r="BI44" s="102">
        <f t="shared" ref="BI44:BI48" si="78">IFERROR(AVERAGE(BG44:BH44), " ")</f>
        <v>86.06</v>
      </c>
      <c r="BJ44" s="620">
        <f t="shared" ref="BJ44:BJ49" si="79">IFERROR(_xlfn.STDEV.P(BG44:BH44)," ")</f>
        <v>0.17000000000000171</v>
      </c>
      <c r="BO44" s="617">
        <v>0.39</v>
      </c>
      <c r="BP44" s="597"/>
    </row>
    <row r="45" spans="1:75" ht="14.25" x14ac:dyDescent="0.2">
      <c r="A45" s="112" t="s">
        <v>88</v>
      </c>
      <c r="C45" s="613" t="s">
        <v>12</v>
      </c>
      <c r="D45" s="619" t="s">
        <v>12</v>
      </c>
      <c r="E45" s="102" t="str">
        <f t="shared" si="64"/>
        <v xml:space="preserve"> </v>
      </c>
      <c r="F45" s="620" t="str">
        <f t="shared" si="65"/>
        <v xml:space="preserve"> </v>
      </c>
      <c r="K45" s="613" t="s">
        <v>12</v>
      </c>
      <c r="L45" s="619" t="s">
        <v>12</v>
      </c>
      <c r="M45" s="102" t="str">
        <f t="shared" si="66"/>
        <v xml:space="preserve"> </v>
      </c>
      <c r="N45" s="620" t="str">
        <f t="shared" si="67"/>
        <v xml:space="preserve"> </v>
      </c>
      <c r="S45" s="613" t="s">
        <v>12</v>
      </c>
      <c r="T45" s="619" t="s">
        <v>12</v>
      </c>
      <c r="U45" s="102" t="str">
        <f t="shared" si="68"/>
        <v xml:space="preserve"> </v>
      </c>
      <c r="V45" s="620" t="str">
        <f t="shared" si="69"/>
        <v xml:space="preserve"> </v>
      </c>
      <c r="AA45" s="617">
        <v>0.2</v>
      </c>
      <c r="AB45" s="612">
        <v>0.19</v>
      </c>
      <c r="AC45" s="102">
        <f t="shared" si="70"/>
        <v>0.19500000000000001</v>
      </c>
      <c r="AD45" s="620">
        <f t="shared" si="71"/>
        <v>5.0000000000000044E-3</v>
      </c>
      <c r="AI45" s="617">
        <v>0.18</v>
      </c>
      <c r="AJ45" s="612">
        <v>0.19</v>
      </c>
      <c r="AK45" s="102">
        <f t="shared" si="72"/>
        <v>0.185</v>
      </c>
      <c r="AL45" s="620">
        <f t="shared" si="73"/>
        <v>5.0000000000000044E-3</v>
      </c>
      <c r="AQ45" s="617">
        <v>0.21</v>
      </c>
      <c r="AR45" s="612">
        <v>0.22</v>
      </c>
      <c r="AS45" s="102">
        <f t="shared" si="74"/>
        <v>0.215</v>
      </c>
      <c r="AT45" s="620">
        <f t="shared" si="75"/>
        <v>5.0000000000000044E-3</v>
      </c>
      <c r="AY45" s="617">
        <v>0.27</v>
      </c>
      <c r="AZ45" s="612">
        <v>0.27</v>
      </c>
      <c r="BA45" s="102">
        <f t="shared" si="76"/>
        <v>0.27</v>
      </c>
      <c r="BB45" s="620">
        <f t="shared" si="77"/>
        <v>0</v>
      </c>
      <c r="BG45" s="617">
        <v>0.24</v>
      </c>
      <c r="BH45" s="612">
        <v>0.25</v>
      </c>
      <c r="BI45" s="102">
        <f t="shared" si="78"/>
        <v>0.245</v>
      </c>
      <c r="BJ45" s="620">
        <f t="shared" si="79"/>
        <v>5.0000000000000044E-3</v>
      </c>
      <c r="BO45" s="602" t="s">
        <v>12</v>
      </c>
      <c r="BP45" s="597"/>
    </row>
    <row r="46" spans="1:75" ht="14.25" x14ac:dyDescent="0.2">
      <c r="A46" s="112" t="s">
        <v>89</v>
      </c>
      <c r="C46" s="613" t="s">
        <v>12</v>
      </c>
      <c r="D46" s="619" t="s">
        <v>12</v>
      </c>
      <c r="E46" s="102" t="str">
        <f t="shared" si="64"/>
        <v xml:space="preserve"> </v>
      </c>
      <c r="F46" s="620" t="str">
        <f t="shared" si="65"/>
        <v xml:space="preserve"> </v>
      </c>
      <c r="K46" s="613" t="s">
        <v>12</v>
      </c>
      <c r="L46" s="619" t="s">
        <v>12</v>
      </c>
      <c r="M46" s="102" t="str">
        <f t="shared" si="66"/>
        <v xml:space="preserve"> </v>
      </c>
      <c r="N46" s="620" t="str">
        <f t="shared" si="67"/>
        <v xml:space="preserve"> </v>
      </c>
      <c r="S46" s="613" t="s">
        <v>12</v>
      </c>
      <c r="T46" s="619" t="s">
        <v>12</v>
      </c>
      <c r="U46" s="102" t="str">
        <f t="shared" si="68"/>
        <v xml:space="preserve"> </v>
      </c>
      <c r="V46" s="620" t="str">
        <f t="shared" si="69"/>
        <v xml:space="preserve"> </v>
      </c>
      <c r="AA46" s="613" t="s">
        <v>12</v>
      </c>
      <c r="AB46" s="619" t="s">
        <v>12</v>
      </c>
      <c r="AC46" s="102" t="str">
        <f t="shared" si="70"/>
        <v xml:space="preserve"> </v>
      </c>
      <c r="AD46" s="620" t="str">
        <f t="shared" si="71"/>
        <v xml:space="preserve"> </v>
      </c>
      <c r="AI46" s="613" t="s">
        <v>12</v>
      </c>
      <c r="AJ46" s="619" t="s">
        <v>12</v>
      </c>
      <c r="AK46" s="102" t="str">
        <f t="shared" si="72"/>
        <v xml:space="preserve"> </v>
      </c>
      <c r="AL46" s="620" t="str">
        <f t="shared" si="73"/>
        <v xml:space="preserve"> </v>
      </c>
      <c r="AQ46" s="613" t="s">
        <v>12</v>
      </c>
      <c r="AR46" s="619" t="s">
        <v>12</v>
      </c>
      <c r="AS46" s="102" t="str">
        <f t="shared" si="74"/>
        <v xml:space="preserve"> </v>
      </c>
      <c r="AT46" s="620" t="str">
        <f t="shared" si="75"/>
        <v xml:space="preserve"> </v>
      </c>
      <c r="AY46" s="613" t="s">
        <v>12</v>
      </c>
      <c r="AZ46" s="619" t="s">
        <v>12</v>
      </c>
      <c r="BA46" s="102" t="str">
        <f t="shared" si="76"/>
        <v xml:space="preserve"> </v>
      </c>
      <c r="BB46" s="620" t="str">
        <f t="shared" si="77"/>
        <v xml:space="preserve"> </v>
      </c>
      <c r="BG46" s="617">
        <v>0.18</v>
      </c>
      <c r="BH46" s="612">
        <v>0.18</v>
      </c>
      <c r="BI46" s="102">
        <f t="shared" si="78"/>
        <v>0.18</v>
      </c>
      <c r="BJ46" s="620">
        <f t="shared" si="79"/>
        <v>0</v>
      </c>
      <c r="BO46" s="602" t="s">
        <v>12</v>
      </c>
      <c r="BP46" s="597"/>
    </row>
    <row r="47" spans="1:75" ht="14.25" x14ac:dyDescent="0.2">
      <c r="A47" s="112" t="s">
        <v>90</v>
      </c>
      <c r="C47" s="613" t="s">
        <v>12</v>
      </c>
      <c r="D47" s="612">
        <v>0.13</v>
      </c>
      <c r="E47" s="102">
        <f t="shared" si="64"/>
        <v>0.13</v>
      </c>
      <c r="F47" s="620">
        <f t="shared" si="65"/>
        <v>0</v>
      </c>
      <c r="K47" s="617">
        <v>0.14000000000000001</v>
      </c>
      <c r="L47" s="612">
        <v>0.13</v>
      </c>
      <c r="M47" s="102">
        <f t="shared" si="66"/>
        <v>0.13500000000000001</v>
      </c>
      <c r="N47" s="620">
        <f t="shared" si="67"/>
        <v>5.0000000000000044E-3</v>
      </c>
      <c r="S47" s="617">
        <v>0.26</v>
      </c>
      <c r="T47" s="619" t="s">
        <v>12</v>
      </c>
      <c r="U47" s="102">
        <f t="shared" si="68"/>
        <v>0.26</v>
      </c>
      <c r="V47" s="620">
        <f t="shared" si="69"/>
        <v>0</v>
      </c>
      <c r="AA47" s="617">
        <v>0.27</v>
      </c>
      <c r="AB47" s="612">
        <v>0.26</v>
      </c>
      <c r="AC47" s="102">
        <f t="shared" si="70"/>
        <v>0.26500000000000001</v>
      </c>
      <c r="AD47" s="620">
        <f t="shared" si="71"/>
        <v>5.0000000000000044E-3</v>
      </c>
      <c r="AI47" s="617">
        <v>0.14000000000000001</v>
      </c>
      <c r="AJ47" s="612">
        <v>0.14000000000000001</v>
      </c>
      <c r="AK47" s="102">
        <f t="shared" si="72"/>
        <v>0.14000000000000001</v>
      </c>
      <c r="AL47" s="620">
        <f t="shared" si="73"/>
        <v>0</v>
      </c>
      <c r="AQ47" s="617">
        <v>0.3</v>
      </c>
      <c r="AR47" s="612">
        <v>0.28999999999999998</v>
      </c>
      <c r="AS47" s="102">
        <f t="shared" si="74"/>
        <v>0.29499999999999998</v>
      </c>
      <c r="AT47" s="620">
        <f t="shared" si="75"/>
        <v>5.0000000000000044E-3</v>
      </c>
      <c r="AY47" s="617">
        <v>0.84</v>
      </c>
      <c r="AZ47" s="612">
        <v>0.84</v>
      </c>
      <c r="BA47" s="102">
        <f t="shared" si="76"/>
        <v>0.84</v>
      </c>
      <c r="BB47" s="620">
        <f t="shared" si="77"/>
        <v>0</v>
      </c>
      <c r="BG47" s="617">
        <v>3.24</v>
      </c>
      <c r="BH47" s="619" t="s">
        <v>12</v>
      </c>
      <c r="BI47" s="102">
        <f t="shared" si="78"/>
        <v>3.24</v>
      </c>
      <c r="BJ47" s="620">
        <f t="shared" si="79"/>
        <v>0</v>
      </c>
      <c r="BO47" s="617">
        <v>0.28000000000000003</v>
      </c>
      <c r="BP47" s="597"/>
    </row>
    <row r="48" spans="1:75" ht="12.75" x14ac:dyDescent="0.2">
      <c r="A48" s="112" t="s">
        <v>91</v>
      </c>
      <c r="C48" s="613" t="s">
        <v>12</v>
      </c>
      <c r="D48" s="619" t="s">
        <v>12</v>
      </c>
      <c r="E48" s="102" t="str">
        <f t="shared" si="64"/>
        <v xml:space="preserve"> </v>
      </c>
      <c r="F48" s="620" t="str">
        <f t="shared" si="65"/>
        <v xml:space="preserve"> </v>
      </c>
      <c r="K48" s="613" t="s">
        <v>12</v>
      </c>
      <c r="L48" s="619" t="s">
        <v>12</v>
      </c>
      <c r="M48" s="102" t="str">
        <f t="shared" si="66"/>
        <v xml:space="preserve"> </v>
      </c>
      <c r="N48" s="620" t="str">
        <f t="shared" si="67"/>
        <v xml:space="preserve"> </v>
      </c>
      <c r="S48" s="613" t="s">
        <v>12</v>
      </c>
      <c r="T48" s="619" t="s">
        <v>12</v>
      </c>
      <c r="U48" s="102" t="str">
        <f t="shared" si="68"/>
        <v xml:space="preserve"> </v>
      </c>
      <c r="V48" s="620" t="str">
        <f t="shared" si="69"/>
        <v xml:space="preserve"> </v>
      </c>
      <c r="AA48" s="613" t="s">
        <v>12</v>
      </c>
      <c r="AB48" s="619" t="s">
        <v>12</v>
      </c>
      <c r="AC48" s="102" t="str">
        <f t="shared" si="70"/>
        <v xml:space="preserve"> </v>
      </c>
      <c r="AD48" s="620" t="str">
        <f t="shared" si="71"/>
        <v xml:space="preserve"> </v>
      </c>
      <c r="AI48" s="613" t="s">
        <v>12</v>
      </c>
      <c r="AJ48" s="619" t="s">
        <v>12</v>
      </c>
      <c r="AK48" s="102" t="str">
        <f t="shared" si="72"/>
        <v xml:space="preserve"> </v>
      </c>
      <c r="AL48" s="103" t="str">
        <f t="shared" si="73"/>
        <v xml:space="preserve"> </v>
      </c>
      <c r="AQ48" s="613" t="s">
        <v>12</v>
      </c>
      <c r="AR48" s="619" t="s">
        <v>12</v>
      </c>
      <c r="AS48" s="102" t="str">
        <f t="shared" si="74"/>
        <v xml:space="preserve"> </v>
      </c>
      <c r="AT48" s="103" t="str">
        <f t="shared" si="75"/>
        <v xml:space="preserve"> </v>
      </c>
      <c r="AY48" s="613" t="s">
        <v>12</v>
      </c>
      <c r="AZ48" s="619" t="s">
        <v>12</v>
      </c>
      <c r="BA48" s="102" t="str">
        <f t="shared" si="76"/>
        <v xml:space="preserve"> </v>
      </c>
      <c r="BB48" s="103" t="str">
        <f t="shared" si="77"/>
        <v xml:space="preserve"> </v>
      </c>
      <c r="BG48" s="613" t="s">
        <v>12</v>
      </c>
      <c r="BH48" s="619" t="s">
        <v>12</v>
      </c>
      <c r="BI48" s="102" t="str">
        <f t="shared" si="78"/>
        <v xml:space="preserve"> </v>
      </c>
      <c r="BJ48" s="103" t="str">
        <f t="shared" si="79"/>
        <v xml:space="preserve"> </v>
      </c>
      <c r="BO48" s="602" t="s">
        <v>12</v>
      </c>
      <c r="BP48" s="597"/>
    </row>
    <row r="49" spans="1:69" ht="14.25" x14ac:dyDescent="0.2">
      <c r="A49" s="112" t="s">
        <v>92</v>
      </c>
      <c r="C49" s="601"/>
      <c r="D49" s="612">
        <v>12.68</v>
      </c>
      <c r="E49" s="102">
        <f>IFERROR(AVERAGE(C49:D49), " ")</f>
        <v>12.68</v>
      </c>
      <c r="F49" s="620">
        <f t="shared" si="65"/>
        <v>0</v>
      </c>
      <c r="K49" s="618">
        <v>24.91</v>
      </c>
      <c r="L49" s="612">
        <v>24.74</v>
      </c>
      <c r="M49" s="102">
        <f>IFERROR(AVERAGE(K49:L49), " ")</f>
        <v>24.824999999999999</v>
      </c>
      <c r="N49" s="620">
        <f t="shared" si="67"/>
        <v>8.5000000000000853E-2</v>
      </c>
      <c r="S49" s="618">
        <v>37.56</v>
      </c>
      <c r="T49" s="612">
        <v>37.97</v>
      </c>
      <c r="U49" s="102">
        <f>IFERROR(AVERAGE(S49:T49), " ")</f>
        <v>37.765000000000001</v>
      </c>
      <c r="V49" s="620">
        <f t="shared" si="69"/>
        <v>0.20499999999999829</v>
      </c>
      <c r="AA49" s="618">
        <v>83.08</v>
      </c>
      <c r="AB49" s="612">
        <v>82.86</v>
      </c>
      <c r="AC49" s="102">
        <f>IFERROR(AVERAGE(AA49:AB49), " ")</f>
        <v>82.97</v>
      </c>
      <c r="AD49" s="620">
        <f t="shared" si="71"/>
        <v>0.10999999999999943</v>
      </c>
      <c r="AI49" s="274"/>
      <c r="AK49" s="102" t="str">
        <f>IFERROR(AVERAGE(AI49:AJ49), " ")</f>
        <v xml:space="preserve"> </v>
      </c>
      <c r="AL49" s="103" t="str">
        <f t="shared" si="73"/>
        <v xml:space="preserve"> </v>
      </c>
      <c r="AQ49" s="119"/>
      <c r="AR49" s="384"/>
      <c r="AS49" s="102" t="str">
        <f>IFERROR(AVERAGE(AQ49:AR49), " ")</f>
        <v xml:space="preserve"> </v>
      </c>
      <c r="AT49" s="103" t="str">
        <f t="shared" si="75"/>
        <v xml:space="preserve"> </v>
      </c>
      <c r="AY49" s="119"/>
      <c r="AZ49" s="384"/>
      <c r="BA49" s="102" t="str">
        <f>IFERROR(AVERAGE(AY49:AZ49), " ")</f>
        <v xml:space="preserve"> </v>
      </c>
      <c r="BB49" s="103" t="str">
        <f t="shared" si="77"/>
        <v xml:space="preserve"> </v>
      </c>
      <c r="BG49" s="119"/>
      <c r="BH49" s="384"/>
      <c r="BI49" s="102" t="str">
        <f>IFERROR(AVERAGE(BG49:BH49), " ")</f>
        <v xml:space="preserve"> </v>
      </c>
      <c r="BJ49" s="103" t="str">
        <f t="shared" si="79"/>
        <v xml:space="preserve"> </v>
      </c>
      <c r="BO49" s="274" t="s">
        <v>12</v>
      </c>
      <c r="BP49" s="597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06"/>
    </row>
    <row r="51" spans="1:69" ht="12.75" x14ac:dyDescent="0.2">
      <c r="A51" s="860" t="s">
        <v>56</v>
      </c>
      <c r="B51" s="600" t="s">
        <v>93</v>
      </c>
      <c r="C51" s="638">
        <v>7.29</v>
      </c>
      <c r="K51" s="601">
        <v>7.66</v>
      </c>
      <c r="S51" s="601">
        <v>7.1</v>
      </c>
      <c r="AA51" s="601">
        <v>7.17</v>
      </c>
      <c r="AI51" s="601">
        <v>7.25</v>
      </c>
      <c r="AQ51" s="601"/>
      <c r="AY51" s="601"/>
      <c r="BG51" s="378"/>
      <c r="BO51" s="602"/>
      <c r="BP51" s="597"/>
    </row>
    <row r="52" spans="1:69" ht="12.75" x14ac:dyDescent="0.2">
      <c r="A52" s="856"/>
      <c r="B52" s="600" t="s">
        <v>94</v>
      </c>
      <c r="C52" s="601">
        <v>7.62</v>
      </c>
      <c r="D52" s="596">
        <f>AVERAGE(C51:C52)</f>
        <v>7.4550000000000001</v>
      </c>
      <c r="K52" s="601">
        <v>7.34</v>
      </c>
      <c r="L52" s="596">
        <f>AVERAGE(K51:K52)</f>
        <v>7.5</v>
      </c>
      <c r="S52" s="601">
        <v>7.41</v>
      </c>
      <c r="T52" s="596">
        <f>AVERAGE(S51:S52)</f>
        <v>7.2549999999999999</v>
      </c>
      <c r="AA52" s="601">
        <v>7.34</v>
      </c>
      <c r="AB52" s="596">
        <f>AVERAGE(AA51:AA52)</f>
        <v>7.2549999999999999</v>
      </c>
      <c r="AI52" s="601">
        <v>7.33</v>
      </c>
      <c r="AQ52" s="601">
        <v>7.4</v>
      </c>
      <c r="AY52" s="601">
        <v>7.38</v>
      </c>
      <c r="BG52" s="601">
        <v>7.58</v>
      </c>
      <c r="BO52" s="602"/>
      <c r="BP52" s="597"/>
    </row>
    <row r="53" spans="1:69" ht="12.75" x14ac:dyDescent="0.2">
      <c r="A53" s="609" t="s">
        <v>96</v>
      </c>
      <c r="B53" s="435" t="s">
        <v>97</v>
      </c>
      <c r="C53" s="601">
        <v>131</v>
      </c>
      <c r="K53" s="601">
        <v>190.5</v>
      </c>
      <c r="S53" s="601">
        <v>260</v>
      </c>
      <c r="AA53" s="601">
        <v>498</v>
      </c>
      <c r="AI53" s="601">
        <v>2202</v>
      </c>
      <c r="AQ53" s="601">
        <v>967</v>
      </c>
      <c r="AY53" s="601">
        <v>1105</v>
      </c>
      <c r="BG53" s="601">
        <v>878.8</v>
      </c>
      <c r="BO53" s="602"/>
      <c r="BP53" s="597"/>
    </row>
    <row r="54" spans="1:69" ht="12.75" x14ac:dyDescent="0.2">
      <c r="A54" s="609" t="s">
        <v>57</v>
      </c>
      <c r="B54" s="435" t="s">
        <v>58</v>
      </c>
      <c r="C54" s="601"/>
      <c r="K54" s="601"/>
      <c r="S54" s="601"/>
      <c r="AA54" s="601"/>
      <c r="AI54" s="601"/>
      <c r="AQ54" s="601"/>
      <c r="AY54" s="601"/>
      <c r="BG54" s="601"/>
      <c r="BO54" s="602"/>
      <c r="BP54" s="597"/>
    </row>
    <row r="55" spans="1:69" s="637" customFormat="1" ht="12.75" x14ac:dyDescent="0.2">
      <c r="A55" s="590" t="s">
        <v>59</v>
      </c>
      <c r="B55" s="419" t="s">
        <v>60</v>
      </c>
      <c r="C55" s="638">
        <f>0.1*225</f>
        <v>22.5</v>
      </c>
      <c r="K55" s="638">
        <f>0.1*246</f>
        <v>24.6</v>
      </c>
      <c r="S55" s="638">
        <f>0.1*266</f>
        <v>26.6</v>
      </c>
      <c r="AA55" s="638">
        <f>0.1*202</f>
        <v>20.200000000000003</v>
      </c>
      <c r="AI55" s="638">
        <f>0.1*178</f>
        <v>17.8</v>
      </c>
      <c r="AQ55" s="638">
        <f>0.1*180</f>
        <v>18</v>
      </c>
      <c r="AY55" s="638">
        <f>0.1*150</f>
        <v>15</v>
      </c>
      <c r="BG55" s="638">
        <f>0.1*540</f>
        <v>54</v>
      </c>
      <c r="BO55" s="639"/>
      <c r="BP55" s="586"/>
    </row>
    <row r="56" spans="1:69" ht="12.75" x14ac:dyDescent="0.2">
      <c r="A56" s="644" t="s">
        <v>186</v>
      </c>
      <c r="B56" s="645" t="s">
        <v>180</v>
      </c>
      <c r="C56" s="601">
        <v>0.7</v>
      </c>
      <c r="K56" s="601">
        <v>0.5</v>
      </c>
      <c r="S56" s="240">
        <v>0.1</v>
      </c>
      <c r="AA56" s="601">
        <v>1.4</v>
      </c>
      <c r="AI56" s="601">
        <v>11.5</v>
      </c>
      <c r="AQ56" s="601">
        <v>4.7</v>
      </c>
      <c r="AY56" s="601">
        <v>0</v>
      </c>
      <c r="BG56" s="119">
        <v>3.7</v>
      </c>
      <c r="BO56" s="602"/>
      <c r="BP56" s="597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603"/>
      <c r="B58" s="60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603"/>
    </row>
    <row r="59" spans="1:69" ht="14.25" x14ac:dyDescent="0.2">
      <c r="A59" s="31" t="s">
        <v>103</v>
      </c>
      <c r="B59" s="354"/>
      <c r="C59" s="629">
        <v>1.1000000000000001</v>
      </c>
      <c r="D59" s="629">
        <v>1.0900000000000001</v>
      </c>
      <c r="E59" s="583">
        <f>AVERAGE(C59:D59)</f>
        <v>1.0950000000000002</v>
      </c>
      <c r="F59" s="583">
        <f>STDEV(C59:D59)</f>
        <v>7.0710678118654814E-3</v>
      </c>
      <c r="G59" s="629">
        <v>1.63</v>
      </c>
      <c r="H59" s="629">
        <v>1.1100000000000001</v>
      </c>
      <c r="I59" s="583">
        <f>AVERAGE(G59:H59)</f>
        <v>1.37</v>
      </c>
      <c r="J59" s="358">
        <f>STDEV(G59:H59)</f>
        <v>0.36769552621700441</v>
      </c>
      <c r="K59" s="629">
        <v>1.1000000000000001</v>
      </c>
      <c r="L59" s="629">
        <v>1.1299999999999999</v>
      </c>
      <c r="M59" s="583">
        <f>AVERAGE(K59:L59)</f>
        <v>1.115</v>
      </c>
      <c r="N59" s="583">
        <f>STDEV(K59:L59)</f>
        <v>2.1213203435596288E-2</v>
      </c>
      <c r="O59" s="629">
        <v>1.8</v>
      </c>
      <c r="P59" s="629">
        <v>1.18</v>
      </c>
      <c r="Q59" s="583">
        <f>AVERAGE(O59:P59)</f>
        <v>1.49</v>
      </c>
      <c r="R59" s="583">
        <f>STDEV(O59:P59)</f>
        <v>0.43840620433566013</v>
      </c>
      <c r="S59" s="629">
        <v>1.34</v>
      </c>
      <c r="T59" s="629">
        <v>1.21</v>
      </c>
      <c r="U59" s="583">
        <f>AVERAGE(S59:T59)</f>
        <v>1.2749999999999999</v>
      </c>
      <c r="V59" s="583">
        <f>STDEV(S59:T59)</f>
        <v>9.1923881554251255E-2</v>
      </c>
      <c r="W59" s="629">
        <v>2.02</v>
      </c>
      <c r="X59" s="629">
        <v>1.39</v>
      </c>
      <c r="Y59" s="584">
        <f>AVERAGE(W59:X59)</f>
        <v>1.7050000000000001</v>
      </c>
      <c r="Z59" s="358">
        <f>STDEV(W59:X59)</f>
        <v>0.4454772721475232</v>
      </c>
      <c r="AA59" s="629">
        <v>1.1599999999999999</v>
      </c>
      <c r="AB59" s="629">
        <v>1.07</v>
      </c>
      <c r="AC59" s="584">
        <f>AVERAGE(AA59:AB59)</f>
        <v>1.115</v>
      </c>
      <c r="AD59" s="583">
        <f>STDEV(AA59:AB59)</f>
        <v>6.3639610306789177E-2</v>
      </c>
      <c r="AE59" s="629">
        <v>1.67</v>
      </c>
      <c r="AF59" s="629">
        <v>1.2</v>
      </c>
      <c r="AG59" s="583">
        <f>AVERAGE(AE59:AF59)</f>
        <v>1.4350000000000001</v>
      </c>
      <c r="AH59" s="583">
        <f>STDEV(AE59:AF59)</f>
        <v>0.33234018715767621</v>
      </c>
      <c r="AI59" s="629">
        <v>2.5</v>
      </c>
      <c r="AJ59" s="629">
        <v>2.4900000000000002</v>
      </c>
      <c r="AK59" s="584">
        <f>AVERAGE(AI59:AJ59)</f>
        <v>2.4950000000000001</v>
      </c>
      <c r="AL59" s="583">
        <f>STDEV(AI59:AJ59)</f>
        <v>7.0710678118653244E-3</v>
      </c>
      <c r="AM59" s="629">
        <v>3.07</v>
      </c>
      <c r="AN59" s="629">
        <v>2.66</v>
      </c>
      <c r="AO59" s="583">
        <f>AVERAGE(AM59:AN59)</f>
        <v>2.8650000000000002</v>
      </c>
      <c r="AP59" s="358">
        <f>STDEV(AM59:AN59)</f>
        <v>0.28991378028648429</v>
      </c>
      <c r="AQ59" s="629">
        <v>1.42</v>
      </c>
      <c r="AR59" s="629">
        <v>1.37</v>
      </c>
      <c r="AS59" s="583">
        <f>AVERAGE(AQ59:AR59)</f>
        <v>1.395</v>
      </c>
      <c r="AT59" s="583">
        <f>STDEV(AQ59:AR59)</f>
        <v>3.5355339059327251E-2</v>
      </c>
      <c r="AU59" s="629">
        <v>2.1</v>
      </c>
      <c r="AV59" s="629">
        <v>1.5</v>
      </c>
      <c r="AW59" s="583">
        <f>AVERAGE(AU59:AV59)</f>
        <v>1.8</v>
      </c>
      <c r="AX59" s="583">
        <f>STDEV(AU59:AV59)</f>
        <v>0.42426406871192818</v>
      </c>
      <c r="AY59" s="629">
        <v>1.57</v>
      </c>
      <c r="AZ59" s="629">
        <v>1.62</v>
      </c>
      <c r="BA59" s="583">
        <f>AVERAGE(AY59:AZ59)</f>
        <v>1.5950000000000002</v>
      </c>
      <c r="BB59" s="583">
        <f>STDEV(AY59:AZ59)</f>
        <v>3.5355339059327411E-2</v>
      </c>
      <c r="BC59" s="629">
        <v>1.26</v>
      </c>
      <c r="BD59" s="629">
        <v>1.22</v>
      </c>
      <c r="BE59" s="584">
        <f>AVERAGE(BC59:BD59)</f>
        <v>1.24</v>
      </c>
      <c r="BF59" s="358">
        <f>STDEV(BC59:BD59)</f>
        <v>2.8284271247461926E-2</v>
      </c>
      <c r="BG59" s="629">
        <v>2.1</v>
      </c>
      <c r="BH59" s="629">
        <v>2</v>
      </c>
      <c r="BI59" s="583">
        <f>AVERAGE(BG59:BH59)</f>
        <v>2.0499999999999998</v>
      </c>
      <c r="BJ59" s="583">
        <f>STDEV(BG59:BH59)</f>
        <v>7.0710678118654821E-2</v>
      </c>
      <c r="BK59" s="629">
        <v>1.72</v>
      </c>
      <c r="BL59" s="629">
        <v>1.68</v>
      </c>
      <c r="BM59" s="583">
        <f>AVERAGE(BK59:BL59)</f>
        <v>1.7</v>
      </c>
      <c r="BN59" s="358">
        <f>STDEV(BK59:BL59)</f>
        <v>2.8284271247461926E-2</v>
      </c>
      <c r="BO59" s="629">
        <v>0.63</v>
      </c>
      <c r="BP59" s="629">
        <v>0.77</v>
      </c>
      <c r="BQ59" s="599"/>
    </row>
    <row r="60" spans="1:69" ht="12.75" x14ac:dyDescent="0.2">
      <c r="BP60" s="597"/>
    </row>
    <row r="61" spans="1:69" ht="12.75" x14ac:dyDescent="0.2">
      <c r="BP61" s="597"/>
    </row>
    <row r="62" spans="1:69" ht="12.75" x14ac:dyDescent="0.2">
      <c r="BP62" s="597"/>
    </row>
    <row r="63" spans="1:69" ht="12.75" x14ac:dyDescent="0.2">
      <c r="BP63" s="597"/>
    </row>
    <row r="64" spans="1:69" ht="12.75" x14ac:dyDescent="0.2">
      <c r="BP64" s="597"/>
    </row>
    <row r="65" spans="68:68" ht="12.75" x14ac:dyDescent="0.2">
      <c r="BP65" s="597"/>
    </row>
    <row r="66" spans="68:68" ht="12.75" x14ac:dyDescent="0.2">
      <c r="BP66" s="597"/>
    </row>
    <row r="67" spans="68:68" ht="12.75" x14ac:dyDescent="0.2">
      <c r="BP67" s="597"/>
    </row>
    <row r="68" spans="68:68" ht="12.75" x14ac:dyDescent="0.2">
      <c r="BP68" s="597"/>
    </row>
    <row r="69" spans="68:68" ht="12.75" x14ac:dyDescent="0.2">
      <c r="BP69" s="597"/>
    </row>
    <row r="70" spans="68:68" ht="12.75" x14ac:dyDescent="0.2">
      <c r="BP70" s="597"/>
    </row>
    <row r="71" spans="68:68" ht="12.75" x14ac:dyDescent="0.2">
      <c r="BP71" s="597"/>
    </row>
    <row r="72" spans="68:68" ht="12.75" x14ac:dyDescent="0.2">
      <c r="BP72" s="597"/>
    </row>
    <row r="73" spans="68:68" ht="12.75" x14ac:dyDescent="0.2">
      <c r="BP73" s="597"/>
    </row>
    <row r="74" spans="68:68" ht="12.75" x14ac:dyDescent="0.2">
      <c r="BP74" s="597"/>
    </row>
    <row r="75" spans="68:68" ht="12.75" x14ac:dyDescent="0.2">
      <c r="BP75" s="597"/>
    </row>
    <row r="76" spans="68:68" ht="12.75" x14ac:dyDescent="0.2">
      <c r="BP76" s="597"/>
    </row>
    <row r="77" spans="68:68" ht="12.75" x14ac:dyDescent="0.2">
      <c r="BP77" s="597"/>
    </row>
    <row r="78" spans="68:68" ht="12.75" x14ac:dyDescent="0.2">
      <c r="BP78" s="597"/>
    </row>
    <row r="79" spans="68:68" ht="12.75" x14ac:dyDescent="0.2">
      <c r="BP79" s="597"/>
    </row>
    <row r="80" spans="68:68" ht="12.75" x14ac:dyDescent="0.2">
      <c r="BP80" s="597"/>
    </row>
    <row r="81" spans="68:68" ht="12.75" x14ac:dyDescent="0.2">
      <c r="BP81" s="597"/>
    </row>
    <row r="82" spans="68:68" ht="12.75" x14ac:dyDescent="0.2">
      <c r="BP82" s="597"/>
    </row>
    <row r="83" spans="68:68" ht="12.75" x14ac:dyDescent="0.2">
      <c r="BP83" s="597"/>
    </row>
    <row r="84" spans="68:68" ht="12.75" x14ac:dyDescent="0.2">
      <c r="BP84" s="597"/>
    </row>
    <row r="85" spans="68:68" ht="12.75" x14ac:dyDescent="0.2">
      <c r="BP85" s="597"/>
    </row>
    <row r="86" spans="68:68" ht="12.75" x14ac:dyDescent="0.2">
      <c r="BP86" s="597"/>
    </row>
    <row r="87" spans="68:68" ht="12.75" x14ac:dyDescent="0.2">
      <c r="BP87" s="597"/>
    </row>
    <row r="88" spans="68:68" ht="12.75" x14ac:dyDescent="0.2">
      <c r="BP88" s="597"/>
    </row>
    <row r="89" spans="68:68" ht="12.75" x14ac:dyDescent="0.2">
      <c r="BP89" s="597"/>
    </row>
    <row r="90" spans="68:68" ht="12.75" x14ac:dyDescent="0.2">
      <c r="BP90" s="597"/>
    </row>
    <row r="91" spans="68:68" ht="12.75" x14ac:dyDescent="0.2">
      <c r="BP91" s="597"/>
    </row>
    <row r="92" spans="68:68" ht="12.75" x14ac:dyDescent="0.2">
      <c r="BP92" s="597"/>
    </row>
    <row r="93" spans="68:68" ht="12.75" x14ac:dyDescent="0.2">
      <c r="BP93" s="597"/>
    </row>
    <row r="94" spans="68:68" ht="12.75" x14ac:dyDescent="0.2">
      <c r="BP94" s="597"/>
    </row>
    <row r="95" spans="68:68" ht="12.75" x14ac:dyDescent="0.2">
      <c r="BP95" s="597"/>
    </row>
    <row r="96" spans="68:68" ht="12.75" x14ac:dyDescent="0.2">
      <c r="BP96" s="597"/>
    </row>
    <row r="97" spans="68:68" ht="12.75" x14ac:dyDescent="0.2">
      <c r="BP97" s="597"/>
    </row>
    <row r="98" spans="68:68" ht="12.75" x14ac:dyDescent="0.2">
      <c r="BP98" s="597"/>
    </row>
    <row r="99" spans="68:68" ht="12.75" x14ac:dyDescent="0.2">
      <c r="BP99" s="597"/>
    </row>
    <row r="100" spans="68:68" ht="12.75" x14ac:dyDescent="0.2">
      <c r="BP100" s="597"/>
    </row>
    <row r="101" spans="68:68" ht="12.75" x14ac:dyDescent="0.2">
      <c r="BP101" s="597"/>
    </row>
    <row r="102" spans="68:68" ht="12.75" x14ac:dyDescent="0.2">
      <c r="BP102" s="597"/>
    </row>
    <row r="103" spans="68:68" ht="12.75" x14ac:dyDescent="0.2">
      <c r="BP103" s="597"/>
    </row>
    <row r="104" spans="68:68" ht="12.75" x14ac:dyDescent="0.2">
      <c r="BP104" s="597"/>
    </row>
    <row r="105" spans="68:68" ht="12.75" x14ac:dyDescent="0.2">
      <c r="BP105" s="597"/>
    </row>
    <row r="106" spans="68:68" ht="12.75" x14ac:dyDescent="0.2">
      <c r="BP106" s="597"/>
    </row>
    <row r="107" spans="68:68" ht="12.75" x14ac:dyDescent="0.2">
      <c r="BP107" s="597"/>
    </row>
    <row r="108" spans="68:68" ht="12.75" x14ac:dyDescent="0.2">
      <c r="BP108" s="597"/>
    </row>
    <row r="109" spans="68:68" ht="12.75" x14ac:dyDescent="0.2">
      <c r="BP109" s="597"/>
    </row>
    <row r="110" spans="68:68" ht="12.75" x14ac:dyDescent="0.2">
      <c r="BP110" s="597"/>
    </row>
    <row r="111" spans="68:68" ht="12.75" x14ac:dyDescent="0.2">
      <c r="BP111" s="597"/>
    </row>
    <row r="112" spans="68:68" ht="12.75" x14ac:dyDescent="0.2">
      <c r="BP112" s="597"/>
    </row>
    <row r="113" spans="68:68" ht="12.75" x14ac:dyDescent="0.2">
      <c r="BP113" s="597"/>
    </row>
    <row r="114" spans="68:68" ht="12.75" x14ac:dyDescent="0.2">
      <c r="BP114" s="597"/>
    </row>
    <row r="115" spans="68:68" ht="12.75" x14ac:dyDescent="0.2">
      <c r="BP115" s="597"/>
    </row>
    <row r="116" spans="68:68" ht="12.75" x14ac:dyDescent="0.2">
      <c r="BP116" s="597"/>
    </row>
    <row r="117" spans="68:68" ht="12.75" x14ac:dyDescent="0.2">
      <c r="BP117" s="597"/>
    </row>
    <row r="118" spans="68:68" ht="12.75" x14ac:dyDescent="0.2">
      <c r="BP118" s="597"/>
    </row>
    <row r="119" spans="68:68" ht="12.75" x14ac:dyDescent="0.2">
      <c r="BP119" s="597"/>
    </row>
    <row r="120" spans="68:68" ht="12.75" x14ac:dyDescent="0.2">
      <c r="BP120" s="597"/>
    </row>
    <row r="121" spans="68:68" ht="12.75" x14ac:dyDescent="0.2">
      <c r="BP121" s="597"/>
    </row>
    <row r="122" spans="68:68" ht="12.75" x14ac:dyDescent="0.2">
      <c r="BP122" s="597"/>
    </row>
    <row r="123" spans="68:68" ht="12.75" x14ac:dyDescent="0.2">
      <c r="BP123" s="597"/>
    </row>
    <row r="124" spans="68:68" ht="12.75" x14ac:dyDescent="0.2">
      <c r="BP124" s="597"/>
    </row>
    <row r="125" spans="68:68" ht="12.75" x14ac:dyDescent="0.2">
      <c r="BP125" s="597"/>
    </row>
    <row r="126" spans="68:68" ht="12.75" x14ac:dyDescent="0.2">
      <c r="BP126" s="597"/>
    </row>
    <row r="127" spans="68:68" ht="12.75" x14ac:dyDescent="0.2">
      <c r="BP127" s="597"/>
    </row>
    <row r="128" spans="68:68" ht="12.75" x14ac:dyDescent="0.2">
      <c r="BP128" s="597"/>
    </row>
    <row r="129" spans="68:68" ht="12.75" x14ac:dyDescent="0.2">
      <c r="BP129" s="597"/>
    </row>
    <row r="130" spans="68:68" ht="12.75" x14ac:dyDescent="0.2">
      <c r="BP130" s="597"/>
    </row>
    <row r="131" spans="68:68" ht="12.75" x14ac:dyDescent="0.2">
      <c r="BP131" s="597"/>
    </row>
    <row r="132" spans="68:68" ht="12.75" x14ac:dyDescent="0.2">
      <c r="BP132" s="597"/>
    </row>
    <row r="133" spans="68:68" ht="12.75" x14ac:dyDescent="0.2">
      <c r="BP133" s="597"/>
    </row>
    <row r="134" spans="68:68" ht="12.75" x14ac:dyDescent="0.2">
      <c r="BP134" s="597"/>
    </row>
    <row r="135" spans="68:68" ht="12.75" x14ac:dyDescent="0.2">
      <c r="BP135" s="597"/>
    </row>
    <row r="136" spans="68:68" ht="12.75" x14ac:dyDescent="0.2">
      <c r="BP136" s="597"/>
    </row>
    <row r="137" spans="68:68" ht="12.75" x14ac:dyDescent="0.2">
      <c r="BP137" s="597"/>
    </row>
    <row r="138" spans="68:68" ht="12.75" x14ac:dyDescent="0.2">
      <c r="BP138" s="597"/>
    </row>
    <row r="139" spans="68:68" ht="12.75" x14ac:dyDescent="0.2">
      <c r="BP139" s="597"/>
    </row>
    <row r="140" spans="68:68" ht="12.75" x14ac:dyDescent="0.2">
      <c r="BP140" s="597"/>
    </row>
    <row r="141" spans="68:68" ht="12.75" x14ac:dyDescent="0.2">
      <c r="BP141" s="597"/>
    </row>
    <row r="142" spans="68:68" ht="12.75" x14ac:dyDescent="0.2">
      <c r="BP142" s="597"/>
    </row>
    <row r="143" spans="68:68" ht="12.75" x14ac:dyDescent="0.2">
      <c r="BP143" s="597"/>
    </row>
    <row r="144" spans="68:68" ht="12.75" x14ac:dyDescent="0.2">
      <c r="BP144" s="597"/>
    </row>
    <row r="145" spans="68:68" ht="12.75" x14ac:dyDescent="0.2">
      <c r="BP145" s="597"/>
    </row>
    <row r="146" spans="68:68" ht="12.75" x14ac:dyDescent="0.2">
      <c r="BP146" s="597"/>
    </row>
    <row r="147" spans="68:68" ht="12.75" x14ac:dyDescent="0.2">
      <c r="BP147" s="597"/>
    </row>
    <row r="148" spans="68:68" ht="12.75" x14ac:dyDescent="0.2">
      <c r="BP148" s="597"/>
    </row>
    <row r="149" spans="68:68" ht="12.75" x14ac:dyDescent="0.2">
      <c r="BP149" s="597"/>
    </row>
    <row r="150" spans="68:68" ht="12.75" x14ac:dyDescent="0.2">
      <c r="BP150" s="597"/>
    </row>
    <row r="151" spans="68:68" ht="12.75" x14ac:dyDescent="0.2">
      <c r="BP151" s="597"/>
    </row>
    <row r="152" spans="68:68" ht="12.75" x14ac:dyDescent="0.2">
      <c r="BP152" s="597"/>
    </row>
    <row r="153" spans="68:68" ht="12.75" x14ac:dyDescent="0.2">
      <c r="BP153" s="597"/>
    </row>
    <row r="154" spans="68:68" ht="12.75" x14ac:dyDescent="0.2">
      <c r="BP154" s="597"/>
    </row>
    <row r="155" spans="68:68" ht="12.75" x14ac:dyDescent="0.2">
      <c r="BP155" s="597"/>
    </row>
    <row r="156" spans="68:68" ht="12.75" x14ac:dyDescent="0.2">
      <c r="BP156" s="597"/>
    </row>
    <row r="157" spans="68:68" ht="12.75" x14ac:dyDescent="0.2">
      <c r="BP157" s="597"/>
    </row>
    <row r="158" spans="68:68" ht="12.75" x14ac:dyDescent="0.2">
      <c r="BP158" s="597"/>
    </row>
    <row r="159" spans="68:68" ht="12.75" x14ac:dyDescent="0.2">
      <c r="BP159" s="597"/>
    </row>
    <row r="160" spans="68:68" ht="12.75" x14ac:dyDescent="0.2">
      <c r="BP160" s="597"/>
    </row>
    <row r="161" spans="68:68" ht="12.75" x14ac:dyDescent="0.2">
      <c r="BP161" s="597"/>
    </row>
    <row r="162" spans="68:68" ht="12.75" x14ac:dyDescent="0.2">
      <c r="BP162" s="597"/>
    </row>
    <row r="163" spans="68:68" ht="12.75" x14ac:dyDescent="0.2">
      <c r="BP163" s="597"/>
    </row>
    <row r="164" spans="68:68" ht="12.75" x14ac:dyDescent="0.2">
      <c r="BP164" s="597"/>
    </row>
    <row r="165" spans="68:68" ht="12.75" x14ac:dyDescent="0.2">
      <c r="BP165" s="597"/>
    </row>
    <row r="166" spans="68:68" ht="12.75" x14ac:dyDescent="0.2">
      <c r="BP166" s="597"/>
    </row>
    <row r="167" spans="68:68" ht="12.75" x14ac:dyDescent="0.2">
      <c r="BP167" s="597"/>
    </row>
    <row r="168" spans="68:68" ht="12.75" x14ac:dyDescent="0.2">
      <c r="BP168" s="597"/>
    </row>
    <row r="169" spans="68:68" ht="12.75" x14ac:dyDescent="0.2">
      <c r="BP169" s="597"/>
    </row>
    <row r="170" spans="68:68" ht="12.75" x14ac:dyDescent="0.2">
      <c r="BP170" s="597"/>
    </row>
    <row r="171" spans="68:68" ht="12.75" x14ac:dyDescent="0.2">
      <c r="BP171" s="597"/>
    </row>
    <row r="172" spans="68:68" ht="12.75" x14ac:dyDescent="0.2">
      <c r="BP172" s="597"/>
    </row>
    <row r="173" spans="68:68" ht="12.75" x14ac:dyDescent="0.2">
      <c r="BP173" s="597"/>
    </row>
    <row r="174" spans="68:68" ht="12.75" x14ac:dyDescent="0.2">
      <c r="BP174" s="597"/>
    </row>
    <row r="175" spans="68:68" ht="12.75" x14ac:dyDescent="0.2">
      <c r="BP175" s="597"/>
    </row>
    <row r="176" spans="68:68" ht="12.75" x14ac:dyDescent="0.2">
      <c r="BP176" s="597"/>
    </row>
    <row r="177" spans="68:68" ht="12.75" x14ac:dyDescent="0.2">
      <c r="BP177" s="597"/>
    </row>
    <row r="178" spans="68:68" ht="12.75" x14ac:dyDescent="0.2">
      <c r="BP178" s="597"/>
    </row>
    <row r="179" spans="68:68" ht="12.75" x14ac:dyDescent="0.2">
      <c r="BP179" s="597"/>
    </row>
    <row r="180" spans="68:68" ht="12.75" x14ac:dyDescent="0.2">
      <c r="BP180" s="597"/>
    </row>
    <row r="181" spans="68:68" ht="12.75" x14ac:dyDescent="0.2">
      <c r="BP181" s="597"/>
    </row>
    <row r="182" spans="68:68" ht="12.75" x14ac:dyDescent="0.2">
      <c r="BP182" s="597"/>
    </row>
    <row r="183" spans="68:68" ht="12.75" x14ac:dyDescent="0.2">
      <c r="BP183" s="597"/>
    </row>
    <row r="184" spans="68:68" ht="12.75" x14ac:dyDescent="0.2">
      <c r="BP184" s="597"/>
    </row>
    <row r="185" spans="68:68" ht="12.75" x14ac:dyDescent="0.2">
      <c r="BP185" s="597"/>
    </row>
    <row r="186" spans="68:68" ht="12.75" x14ac:dyDescent="0.2">
      <c r="BP186" s="597"/>
    </row>
    <row r="187" spans="68:68" ht="12.75" x14ac:dyDescent="0.2">
      <c r="BP187" s="597"/>
    </row>
    <row r="188" spans="68:68" ht="12.75" x14ac:dyDescent="0.2">
      <c r="BP188" s="597"/>
    </row>
    <row r="189" spans="68:68" ht="12.75" x14ac:dyDescent="0.2">
      <c r="BP189" s="597"/>
    </row>
    <row r="190" spans="68:68" ht="12.75" x14ac:dyDescent="0.2">
      <c r="BP190" s="597"/>
    </row>
    <row r="191" spans="68:68" ht="12.75" x14ac:dyDescent="0.2">
      <c r="BP191" s="597"/>
    </row>
    <row r="192" spans="68:68" ht="12.75" x14ac:dyDescent="0.2">
      <c r="BP192" s="597"/>
    </row>
    <row r="193" spans="68:68" ht="12.75" x14ac:dyDescent="0.2">
      <c r="BP193" s="597"/>
    </row>
    <row r="194" spans="68:68" ht="12.75" x14ac:dyDescent="0.2">
      <c r="BP194" s="597"/>
    </row>
    <row r="195" spans="68:68" ht="12.75" x14ac:dyDescent="0.2">
      <c r="BP195" s="597"/>
    </row>
    <row r="196" spans="68:68" ht="12.75" x14ac:dyDescent="0.2">
      <c r="BP196" s="597"/>
    </row>
    <row r="197" spans="68:68" ht="12.75" x14ac:dyDescent="0.2">
      <c r="BP197" s="597"/>
    </row>
    <row r="198" spans="68:68" ht="12.75" x14ac:dyDescent="0.2">
      <c r="BP198" s="597"/>
    </row>
    <row r="199" spans="68:68" ht="12.75" x14ac:dyDescent="0.2">
      <c r="BP199" s="597"/>
    </row>
    <row r="200" spans="68:68" ht="12.75" x14ac:dyDescent="0.2">
      <c r="BP200" s="597"/>
    </row>
    <row r="201" spans="68:68" ht="12.75" x14ac:dyDescent="0.2">
      <c r="BP201" s="597"/>
    </row>
    <row r="202" spans="68:68" ht="12.75" x14ac:dyDescent="0.2">
      <c r="BP202" s="597"/>
    </row>
    <row r="203" spans="68:68" ht="12.75" x14ac:dyDescent="0.2">
      <c r="BP203" s="597"/>
    </row>
    <row r="204" spans="68:68" ht="12.75" x14ac:dyDescent="0.2">
      <c r="BP204" s="597"/>
    </row>
    <row r="205" spans="68:68" ht="12.75" x14ac:dyDescent="0.2">
      <c r="BP205" s="597"/>
    </row>
    <row r="206" spans="68:68" ht="12.75" x14ac:dyDescent="0.2">
      <c r="BP206" s="597"/>
    </row>
    <row r="207" spans="68:68" ht="12.75" x14ac:dyDescent="0.2">
      <c r="BP207" s="597"/>
    </row>
    <row r="208" spans="68:68" ht="12.75" x14ac:dyDescent="0.2">
      <c r="BP208" s="597"/>
    </row>
    <row r="209" spans="68:68" ht="12.75" x14ac:dyDescent="0.2">
      <c r="BP209" s="597"/>
    </row>
    <row r="210" spans="68:68" ht="12.75" x14ac:dyDescent="0.2">
      <c r="BP210" s="597"/>
    </row>
    <row r="211" spans="68:68" ht="12.75" x14ac:dyDescent="0.2">
      <c r="BP211" s="597"/>
    </row>
    <row r="212" spans="68:68" ht="12.75" x14ac:dyDescent="0.2">
      <c r="BP212" s="597"/>
    </row>
    <row r="213" spans="68:68" ht="12.75" x14ac:dyDescent="0.2">
      <c r="BP213" s="597"/>
    </row>
    <row r="214" spans="68:68" ht="12.75" x14ac:dyDescent="0.2">
      <c r="BP214" s="597"/>
    </row>
    <row r="215" spans="68:68" ht="12.75" x14ac:dyDescent="0.2">
      <c r="BP215" s="597"/>
    </row>
    <row r="216" spans="68:68" ht="12.75" x14ac:dyDescent="0.2">
      <c r="BP216" s="597"/>
    </row>
    <row r="217" spans="68:68" ht="12.75" x14ac:dyDescent="0.2">
      <c r="BP217" s="597"/>
    </row>
    <row r="218" spans="68:68" ht="12.75" x14ac:dyDescent="0.2">
      <c r="BP218" s="597"/>
    </row>
    <row r="219" spans="68:68" ht="12.75" x14ac:dyDescent="0.2">
      <c r="BP219" s="597"/>
    </row>
    <row r="220" spans="68:68" ht="12.75" x14ac:dyDescent="0.2">
      <c r="BP220" s="597"/>
    </row>
    <row r="221" spans="68:68" ht="12.75" x14ac:dyDescent="0.2">
      <c r="BP221" s="597"/>
    </row>
    <row r="222" spans="68:68" ht="12.75" x14ac:dyDescent="0.2">
      <c r="BP222" s="597"/>
    </row>
    <row r="223" spans="68:68" ht="12.75" x14ac:dyDescent="0.2">
      <c r="BP223" s="597"/>
    </row>
    <row r="224" spans="68:68" ht="12.75" x14ac:dyDescent="0.2">
      <c r="BP224" s="597"/>
    </row>
    <row r="225" spans="68:68" ht="12.75" x14ac:dyDescent="0.2">
      <c r="BP225" s="597"/>
    </row>
    <row r="226" spans="68:68" ht="12.75" x14ac:dyDescent="0.2">
      <c r="BP226" s="597"/>
    </row>
    <row r="227" spans="68:68" ht="12.75" x14ac:dyDescent="0.2">
      <c r="BP227" s="597"/>
    </row>
    <row r="228" spans="68:68" ht="12.75" x14ac:dyDescent="0.2">
      <c r="BP228" s="597"/>
    </row>
    <row r="229" spans="68:68" ht="12.75" x14ac:dyDescent="0.2">
      <c r="BP229" s="597"/>
    </row>
    <row r="230" spans="68:68" ht="12.75" x14ac:dyDescent="0.2">
      <c r="BP230" s="597"/>
    </row>
    <row r="231" spans="68:68" ht="12.75" x14ac:dyDescent="0.2">
      <c r="BP231" s="597"/>
    </row>
    <row r="232" spans="68:68" ht="12.75" x14ac:dyDescent="0.2">
      <c r="BP232" s="597"/>
    </row>
    <row r="233" spans="68:68" ht="12.75" x14ac:dyDescent="0.2">
      <c r="BP233" s="597"/>
    </row>
    <row r="234" spans="68:68" ht="12.75" x14ac:dyDescent="0.2">
      <c r="BP234" s="597"/>
    </row>
    <row r="235" spans="68:68" ht="12.75" x14ac:dyDescent="0.2">
      <c r="BP235" s="597"/>
    </row>
    <row r="236" spans="68:68" ht="12.75" x14ac:dyDescent="0.2">
      <c r="BP236" s="597"/>
    </row>
    <row r="237" spans="68:68" ht="12.75" x14ac:dyDescent="0.2">
      <c r="BP237" s="597"/>
    </row>
    <row r="238" spans="68:68" ht="12.75" x14ac:dyDescent="0.2">
      <c r="BP238" s="597"/>
    </row>
    <row r="239" spans="68:68" ht="12.75" x14ac:dyDescent="0.2">
      <c r="BP239" s="597"/>
    </row>
    <row r="240" spans="68:68" ht="12.75" x14ac:dyDescent="0.2">
      <c r="BP240" s="597"/>
    </row>
    <row r="241" spans="68:68" ht="12.75" x14ac:dyDescent="0.2">
      <c r="BP241" s="597"/>
    </row>
    <row r="242" spans="68:68" ht="12.75" x14ac:dyDescent="0.2">
      <c r="BP242" s="597"/>
    </row>
    <row r="243" spans="68:68" ht="12.75" x14ac:dyDescent="0.2">
      <c r="BP243" s="597"/>
    </row>
    <row r="244" spans="68:68" ht="12.75" x14ac:dyDescent="0.2">
      <c r="BP244" s="597"/>
    </row>
    <row r="245" spans="68:68" ht="12.75" x14ac:dyDescent="0.2">
      <c r="BP245" s="597"/>
    </row>
    <row r="246" spans="68:68" ht="12.75" x14ac:dyDescent="0.2">
      <c r="BP246" s="597"/>
    </row>
    <row r="247" spans="68:68" ht="12.75" x14ac:dyDescent="0.2">
      <c r="BP247" s="597"/>
    </row>
    <row r="248" spans="68:68" ht="12.75" x14ac:dyDescent="0.2">
      <c r="BP248" s="597"/>
    </row>
    <row r="249" spans="68:68" ht="12.75" x14ac:dyDescent="0.2">
      <c r="BP249" s="597"/>
    </row>
    <row r="250" spans="68:68" ht="12.75" x14ac:dyDescent="0.2">
      <c r="BP250" s="597"/>
    </row>
    <row r="251" spans="68:68" ht="12.75" x14ac:dyDescent="0.2">
      <c r="BP251" s="597"/>
    </row>
    <row r="252" spans="68:68" ht="12.75" x14ac:dyDescent="0.2">
      <c r="BP252" s="597"/>
    </row>
    <row r="253" spans="68:68" ht="12.75" x14ac:dyDescent="0.2">
      <c r="BP253" s="597"/>
    </row>
    <row r="254" spans="68:68" ht="12.75" x14ac:dyDescent="0.2">
      <c r="BP254" s="597"/>
    </row>
    <row r="255" spans="68:68" ht="12.75" x14ac:dyDescent="0.2">
      <c r="BP255" s="597"/>
    </row>
    <row r="256" spans="68:68" ht="12.75" x14ac:dyDescent="0.2">
      <c r="BP256" s="597"/>
    </row>
    <row r="257" spans="68:68" ht="12.75" x14ac:dyDescent="0.2">
      <c r="BP257" s="597"/>
    </row>
    <row r="258" spans="68:68" ht="12.75" x14ac:dyDescent="0.2">
      <c r="BP258" s="597"/>
    </row>
    <row r="259" spans="68:68" ht="12.75" x14ac:dyDescent="0.2">
      <c r="BP259" s="597"/>
    </row>
    <row r="260" spans="68:68" ht="12.75" x14ac:dyDescent="0.2">
      <c r="BP260" s="597"/>
    </row>
    <row r="261" spans="68:68" ht="12.75" x14ac:dyDescent="0.2">
      <c r="BP261" s="597"/>
    </row>
    <row r="262" spans="68:68" ht="12.75" x14ac:dyDescent="0.2">
      <c r="BP262" s="597"/>
    </row>
    <row r="263" spans="68:68" ht="12.75" x14ac:dyDescent="0.2">
      <c r="BP263" s="597"/>
    </row>
    <row r="264" spans="68:68" ht="12.75" x14ac:dyDescent="0.2">
      <c r="BP264" s="597"/>
    </row>
    <row r="265" spans="68:68" ht="12.75" x14ac:dyDescent="0.2">
      <c r="BP265" s="597"/>
    </row>
    <row r="266" spans="68:68" ht="12.75" x14ac:dyDescent="0.2">
      <c r="BP266" s="597"/>
    </row>
    <row r="267" spans="68:68" ht="12.75" x14ac:dyDescent="0.2">
      <c r="BP267" s="597"/>
    </row>
    <row r="268" spans="68:68" ht="12.75" x14ac:dyDescent="0.2">
      <c r="BP268" s="597"/>
    </row>
    <row r="269" spans="68:68" ht="12.75" x14ac:dyDescent="0.2">
      <c r="BP269" s="597"/>
    </row>
    <row r="270" spans="68:68" ht="12.75" x14ac:dyDescent="0.2">
      <c r="BP270" s="597"/>
    </row>
    <row r="271" spans="68:68" ht="12.75" x14ac:dyDescent="0.2">
      <c r="BP271" s="597"/>
    </row>
    <row r="272" spans="68:68" ht="12.75" x14ac:dyDescent="0.2">
      <c r="BP272" s="597"/>
    </row>
    <row r="273" spans="68:68" ht="12.75" x14ac:dyDescent="0.2">
      <c r="BP273" s="597"/>
    </row>
    <row r="274" spans="68:68" ht="12.75" x14ac:dyDescent="0.2">
      <c r="BP274" s="597"/>
    </row>
    <row r="275" spans="68:68" ht="12.75" x14ac:dyDescent="0.2">
      <c r="BP275" s="597"/>
    </row>
    <row r="276" spans="68:68" ht="12.75" x14ac:dyDescent="0.2">
      <c r="BP276" s="597"/>
    </row>
    <row r="277" spans="68:68" ht="12.75" x14ac:dyDescent="0.2">
      <c r="BP277" s="597"/>
    </row>
    <row r="278" spans="68:68" ht="12.75" x14ac:dyDescent="0.2">
      <c r="BP278" s="597"/>
    </row>
    <row r="279" spans="68:68" ht="12.75" x14ac:dyDescent="0.2">
      <c r="BP279" s="597"/>
    </row>
    <row r="280" spans="68:68" ht="12.75" x14ac:dyDescent="0.2">
      <c r="BP280" s="597"/>
    </row>
    <row r="281" spans="68:68" ht="12.75" x14ac:dyDescent="0.2">
      <c r="BP281" s="597"/>
    </row>
    <row r="282" spans="68:68" ht="12.75" x14ac:dyDescent="0.2">
      <c r="BP282" s="597"/>
    </row>
    <row r="283" spans="68:68" ht="12.75" x14ac:dyDescent="0.2">
      <c r="BP283" s="597"/>
    </row>
    <row r="284" spans="68:68" ht="12.75" x14ac:dyDescent="0.2">
      <c r="BP284" s="597"/>
    </row>
    <row r="285" spans="68:68" ht="12.75" x14ac:dyDescent="0.2">
      <c r="BP285" s="597"/>
    </row>
    <row r="286" spans="68:68" ht="12.75" x14ac:dyDescent="0.2">
      <c r="BP286" s="597"/>
    </row>
    <row r="287" spans="68:68" ht="12.75" x14ac:dyDescent="0.2">
      <c r="BP287" s="597"/>
    </row>
    <row r="288" spans="68:68" ht="12.75" x14ac:dyDescent="0.2">
      <c r="BP288" s="597"/>
    </row>
    <row r="289" spans="68:68" ht="12.75" x14ac:dyDescent="0.2">
      <c r="BP289" s="597"/>
    </row>
    <row r="290" spans="68:68" ht="12.75" x14ac:dyDescent="0.2">
      <c r="BP290" s="597"/>
    </row>
    <row r="291" spans="68:68" ht="12.75" x14ac:dyDescent="0.2">
      <c r="BP291" s="597"/>
    </row>
    <row r="292" spans="68:68" ht="12.75" x14ac:dyDescent="0.2">
      <c r="BP292" s="597"/>
    </row>
    <row r="293" spans="68:68" ht="12.75" x14ac:dyDescent="0.2">
      <c r="BP293" s="597"/>
    </row>
    <row r="294" spans="68:68" ht="12.75" x14ac:dyDescent="0.2">
      <c r="BP294" s="597"/>
    </row>
    <row r="295" spans="68:68" ht="12.75" x14ac:dyDescent="0.2">
      <c r="BP295" s="597"/>
    </row>
    <row r="296" spans="68:68" ht="12.75" x14ac:dyDescent="0.2">
      <c r="BP296" s="597"/>
    </row>
    <row r="297" spans="68:68" ht="12.75" x14ac:dyDescent="0.2">
      <c r="BP297" s="597"/>
    </row>
    <row r="298" spans="68:68" ht="12.75" x14ac:dyDescent="0.2">
      <c r="BP298" s="597"/>
    </row>
    <row r="299" spans="68:68" ht="12.75" x14ac:dyDescent="0.2">
      <c r="BP299" s="597"/>
    </row>
    <row r="300" spans="68:68" ht="12.75" x14ac:dyDescent="0.2">
      <c r="BP300" s="597"/>
    </row>
    <row r="301" spans="68:68" ht="12.75" x14ac:dyDescent="0.2">
      <c r="BP301" s="597"/>
    </row>
    <row r="302" spans="68:68" ht="12.75" x14ac:dyDescent="0.2">
      <c r="BP302" s="597"/>
    </row>
    <row r="303" spans="68:68" ht="12.75" x14ac:dyDescent="0.2">
      <c r="BP303" s="597"/>
    </row>
    <row r="304" spans="68:68" ht="12.75" x14ac:dyDescent="0.2">
      <c r="BP304" s="597"/>
    </row>
    <row r="305" spans="68:68" ht="12.75" x14ac:dyDescent="0.2">
      <c r="BP305" s="597"/>
    </row>
    <row r="306" spans="68:68" ht="12.75" x14ac:dyDescent="0.2">
      <c r="BP306" s="597"/>
    </row>
    <row r="307" spans="68:68" ht="12.75" x14ac:dyDescent="0.2">
      <c r="BP307" s="597"/>
    </row>
    <row r="308" spans="68:68" ht="12.75" x14ac:dyDescent="0.2">
      <c r="BP308" s="597"/>
    </row>
    <row r="309" spans="68:68" ht="12.75" x14ac:dyDescent="0.2">
      <c r="BP309" s="597"/>
    </row>
    <row r="310" spans="68:68" ht="12.75" x14ac:dyDescent="0.2">
      <c r="BP310" s="597"/>
    </row>
    <row r="311" spans="68:68" ht="12.75" x14ac:dyDescent="0.2">
      <c r="BP311" s="597"/>
    </row>
    <row r="312" spans="68:68" ht="12.75" x14ac:dyDescent="0.2">
      <c r="BP312" s="597"/>
    </row>
    <row r="313" spans="68:68" ht="12.75" x14ac:dyDescent="0.2">
      <c r="BP313" s="597"/>
    </row>
    <row r="314" spans="68:68" ht="12.75" x14ac:dyDescent="0.2">
      <c r="BP314" s="597"/>
    </row>
    <row r="315" spans="68:68" ht="12.75" x14ac:dyDescent="0.2">
      <c r="BP315" s="597"/>
    </row>
    <row r="316" spans="68:68" ht="12.75" x14ac:dyDescent="0.2">
      <c r="BP316" s="597"/>
    </row>
    <row r="317" spans="68:68" ht="12.75" x14ac:dyDescent="0.2">
      <c r="BP317" s="597"/>
    </row>
    <row r="318" spans="68:68" ht="12.75" x14ac:dyDescent="0.2">
      <c r="BP318" s="597"/>
    </row>
    <row r="319" spans="68:68" ht="12.75" x14ac:dyDescent="0.2">
      <c r="BP319" s="597"/>
    </row>
    <row r="320" spans="68:68" ht="12.75" x14ac:dyDescent="0.2">
      <c r="BP320" s="597"/>
    </row>
    <row r="321" spans="68:68" ht="12.75" x14ac:dyDescent="0.2">
      <c r="BP321" s="597"/>
    </row>
    <row r="322" spans="68:68" ht="12.75" x14ac:dyDescent="0.2">
      <c r="BP322" s="597"/>
    </row>
    <row r="323" spans="68:68" ht="12.75" x14ac:dyDescent="0.2">
      <c r="BP323" s="597"/>
    </row>
    <row r="324" spans="68:68" ht="12.75" x14ac:dyDescent="0.2">
      <c r="BP324" s="597"/>
    </row>
    <row r="325" spans="68:68" ht="12.75" x14ac:dyDescent="0.2">
      <c r="BP325" s="597"/>
    </row>
    <row r="326" spans="68:68" ht="12.75" x14ac:dyDescent="0.2">
      <c r="BP326" s="597"/>
    </row>
    <row r="327" spans="68:68" ht="12.75" x14ac:dyDescent="0.2">
      <c r="BP327" s="597"/>
    </row>
    <row r="328" spans="68:68" ht="12.75" x14ac:dyDescent="0.2">
      <c r="BP328" s="597"/>
    </row>
    <row r="329" spans="68:68" ht="12.75" x14ac:dyDescent="0.2">
      <c r="BP329" s="597"/>
    </row>
    <row r="330" spans="68:68" ht="12.75" x14ac:dyDescent="0.2">
      <c r="BP330" s="597"/>
    </row>
    <row r="331" spans="68:68" ht="12.75" x14ac:dyDescent="0.2">
      <c r="BP331" s="597"/>
    </row>
    <row r="332" spans="68:68" ht="12.75" x14ac:dyDescent="0.2">
      <c r="BP332" s="597"/>
    </row>
    <row r="333" spans="68:68" ht="12.75" x14ac:dyDescent="0.2">
      <c r="BP333" s="597"/>
    </row>
    <row r="334" spans="68:68" ht="12.75" x14ac:dyDescent="0.2">
      <c r="BP334" s="597"/>
    </row>
    <row r="335" spans="68:68" ht="12.75" x14ac:dyDescent="0.2">
      <c r="BP335" s="597"/>
    </row>
    <row r="336" spans="68:68" ht="12.75" x14ac:dyDescent="0.2">
      <c r="BP336" s="597"/>
    </row>
    <row r="337" spans="68:68" ht="12.75" x14ac:dyDescent="0.2">
      <c r="BP337" s="597"/>
    </row>
    <row r="338" spans="68:68" ht="12.75" x14ac:dyDescent="0.2">
      <c r="BP338" s="597"/>
    </row>
    <row r="339" spans="68:68" ht="12.75" x14ac:dyDescent="0.2">
      <c r="BP339" s="597"/>
    </row>
    <row r="340" spans="68:68" ht="12.75" x14ac:dyDescent="0.2">
      <c r="BP340" s="597"/>
    </row>
    <row r="341" spans="68:68" ht="12.75" x14ac:dyDescent="0.2">
      <c r="BP341" s="597"/>
    </row>
    <row r="342" spans="68:68" ht="12.75" x14ac:dyDescent="0.2">
      <c r="BP342" s="597"/>
    </row>
    <row r="343" spans="68:68" ht="12.75" x14ac:dyDescent="0.2">
      <c r="BP343" s="597"/>
    </row>
    <row r="344" spans="68:68" ht="12.75" x14ac:dyDescent="0.2">
      <c r="BP344" s="597"/>
    </row>
    <row r="345" spans="68:68" ht="12.75" x14ac:dyDescent="0.2">
      <c r="BP345" s="597"/>
    </row>
    <row r="346" spans="68:68" ht="12.75" x14ac:dyDescent="0.2">
      <c r="BP346" s="597"/>
    </row>
    <row r="347" spans="68:68" ht="12.75" x14ac:dyDescent="0.2">
      <c r="BP347" s="597"/>
    </row>
    <row r="348" spans="68:68" ht="12.75" x14ac:dyDescent="0.2">
      <c r="BP348" s="597"/>
    </row>
    <row r="349" spans="68:68" ht="12.75" x14ac:dyDescent="0.2">
      <c r="BP349" s="597"/>
    </row>
    <row r="350" spans="68:68" ht="12.75" x14ac:dyDescent="0.2">
      <c r="BP350" s="597"/>
    </row>
    <row r="351" spans="68:68" ht="12.75" x14ac:dyDescent="0.2">
      <c r="BP351" s="597"/>
    </row>
    <row r="352" spans="68:68" ht="12.75" x14ac:dyDescent="0.2">
      <c r="BP352" s="597"/>
    </row>
    <row r="353" spans="68:68" ht="12.75" x14ac:dyDescent="0.2">
      <c r="BP353" s="597"/>
    </row>
    <row r="354" spans="68:68" ht="12.75" x14ac:dyDescent="0.2">
      <c r="BP354" s="597"/>
    </row>
    <row r="355" spans="68:68" ht="12.75" x14ac:dyDescent="0.2">
      <c r="BP355" s="597"/>
    </row>
    <row r="356" spans="68:68" ht="12.75" x14ac:dyDescent="0.2">
      <c r="BP356" s="597"/>
    </row>
    <row r="357" spans="68:68" ht="12.75" x14ac:dyDescent="0.2">
      <c r="BP357" s="597"/>
    </row>
    <row r="358" spans="68:68" ht="12.75" x14ac:dyDescent="0.2">
      <c r="BP358" s="597"/>
    </row>
    <row r="359" spans="68:68" ht="12.75" x14ac:dyDescent="0.2">
      <c r="BP359" s="597"/>
    </row>
    <row r="360" spans="68:68" ht="12.75" x14ac:dyDescent="0.2">
      <c r="BP360" s="597"/>
    </row>
    <row r="361" spans="68:68" ht="12.75" x14ac:dyDescent="0.2">
      <c r="BP361" s="597"/>
    </row>
    <row r="362" spans="68:68" ht="12.75" x14ac:dyDescent="0.2">
      <c r="BP362" s="597"/>
    </row>
    <row r="363" spans="68:68" ht="12.75" x14ac:dyDescent="0.2">
      <c r="BP363" s="597"/>
    </row>
    <row r="364" spans="68:68" ht="12.75" x14ac:dyDescent="0.2">
      <c r="BP364" s="597"/>
    </row>
    <row r="365" spans="68:68" ht="12.75" x14ac:dyDescent="0.2">
      <c r="BP365" s="597"/>
    </row>
    <row r="366" spans="68:68" ht="12.75" x14ac:dyDescent="0.2">
      <c r="BP366" s="597"/>
    </row>
    <row r="367" spans="68:68" ht="12.75" x14ac:dyDescent="0.2">
      <c r="BP367" s="597"/>
    </row>
    <row r="368" spans="68:68" ht="12.75" x14ac:dyDescent="0.2">
      <c r="BP368" s="597"/>
    </row>
    <row r="369" spans="68:68" ht="12.75" x14ac:dyDescent="0.2">
      <c r="BP369" s="597"/>
    </row>
    <row r="370" spans="68:68" ht="12.75" x14ac:dyDescent="0.2">
      <c r="BP370" s="597"/>
    </row>
    <row r="371" spans="68:68" ht="12.75" x14ac:dyDescent="0.2">
      <c r="BP371" s="597"/>
    </row>
    <row r="372" spans="68:68" ht="12.75" x14ac:dyDescent="0.2">
      <c r="BP372" s="597"/>
    </row>
    <row r="373" spans="68:68" ht="12.75" x14ac:dyDescent="0.2">
      <c r="BP373" s="597"/>
    </row>
    <row r="374" spans="68:68" ht="12.75" x14ac:dyDescent="0.2">
      <c r="BP374" s="597"/>
    </row>
    <row r="375" spans="68:68" ht="12.75" x14ac:dyDescent="0.2">
      <c r="BP375" s="597"/>
    </row>
    <row r="376" spans="68:68" ht="12.75" x14ac:dyDescent="0.2">
      <c r="BP376" s="597"/>
    </row>
    <row r="377" spans="68:68" ht="12.75" x14ac:dyDescent="0.2">
      <c r="BP377" s="597"/>
    </row>
    <row r="378" spans="68:68" ht="12.75" x14ac:dyDescent="0.2">
      <c r="BP378" s="597"/>
    </row>
    <row r="379" spans="68:68" ht="12.75" x14ac:dyDescent="0.2">
      <c r="BP379" s="597"/>
    </row>
    <row r="380" spans="68:68" ht="12.75" x14ac:dyDescent="0.2">
      <c r="BP380" s="597"/>
    </row>
    <row r="381" spans="68:68" ht="12.75" x14ac:dyDescent="0.2">
      <c r="BP381" s="597"/>
    </row>
    <row r="382" spans="68:68" ht="12.75" x14ac:dyDescent="0.2">
      <c r="BP382" s="597"/>
    </row>
    <row r="383" spans="68:68" ht="12.75" x14ac:dyDescent="0.2">
      <c r="BP383" s="597"/>
    </row>
    <row r="384" spans="68:68" ht="12.75" x14ac:dyDescent="0.2">
      <c r="BP384" s="597"/>
    </row>
    <row r="385" spans="68:68" ht="12.75" x14ac:dyDescent="0.2">
      <c r="BP385" s="597"/>
    </row>
    <row r="386" spans="68:68" ht="12.75" x14ac:dyDescent="0.2">
      <c r="BP386" s="597"/>
    </row>
    <row r="387" spans="68:68" ht="12.75" x14ac:dyDescent="0.2">
      <c r="BP387" s="597"/>
    </row>
    <row r="388" spans="68:68" ht="12.75" x14ac:dyDescent="0.2">
      <c r="BP388" s="597"/>
    </row>
    <row r="389" spans="68:68" ht="12.75" x14ac:dyDescent="0.2">
      <c r="BP389" s="597"/>
    </row>
    <row r="390" spans="68:68" ht="12.75" x14ac:dyDescent="0.2">
      <c r="BP390" s="597"/>
    </row>
    <row r="391" spans="68:68" ht="12.75" x14ac:dyDescent="0.2">
      <c r="BP391" s="597"/>
    </row>
    <row r="392" spans="68:68" ht="12.75" x14ac:dyDescent="0.2">
      <c r="BP392" s="597"/>
    </row>
    <row r="393" spans="68:68" ht="12.75" x14ac:dyDescent="0.2">
      <c r="BP393" s="597"/>
    </row>
    <row r="394" spans="68:68" ht="12.75" x14ac:dyDescent="0.2">
      <c r="BP394" s="597"/>
    </row>
    <row r="395" spans="68:68" ht="12.75" x14ac:dyDescent="0.2">
      <c r="BP395" s="597"/>
    </row>
    <row r="396" spans="68:68" ht="12.75" x14ac:dyDescent="0.2">
      <c r="BP396" s="597"/>
    </row>
    <row r="397" spans="68:68" ht="12.75" x14ac:dyDescent="0.2">
      <c r="BP397" s="597"/>
    </row>
    <row r="398" spans="68:68" ht="12.75" x14ac:dyDescent="0.2">
      <c r="BP398" s="597"/>
    </row>
    <row r="399" spans="68:68" ht="12.75" x14ac:dyDescent="0.2">
      <c r="BP399" s="597"/>
    </row>
    <row r="400" spans="68:68" ht="12.75" x14ac:dyDescent="0.2">
      <c r="BP400" s="597"/>
    </row>
    <row r="401" spans="68:68" ht="12.75" x14ac:dyDescent="0.2">
      <c r="BP401" s="597"/>
    </row>
    <row r="402" spans="68:68" ht="12.75" x14ac:dyDescent="0.2">
      <c r="BP402" s="597"/>
    </row>
    <row r="403" spans="68:68" ht="12.75" x14ac:dyDescent="0.2">
      <c r="BP403" s="597"/>
    </row>
    <row r="404" spans="68:68" ht="12.75" x14ac:dyDescent="0.2">
      <c r="BP404" s="597"/>
    </row>
    <row r="405" spans="68:68" ht="12.75" x14ac:dyDescent="0.2">
      <c r="BP405" s="597"/>
    </row>
    <row r="406" spans="68:68" ht="12.75" x14ac:dyDescent="0.2">
      <c r="BP406" s="597"/>
    </row>
    <row r="407" spans="68:68" ht="12.75" x14ac:dyDescent="0.2">
      <c r="BP407" s="597"/>
    </row>
    <row r="408" spans="68:68" ht="12.75" x14ac:dyDescent="0.2">
      <c r="BP408" s="597"/>
    </row>
    <row r="409" spans="68:68" ht="12.75" x14ac:dyDescent="0.2">
      <c r="BP409" s="597"/>
    </row>
    <row r="410" spans="68:68" ht="12.75" x14ac:dyDescent="0.2">
      <c r="BP410" s="597"/>
    </row>
    <row r="411" spans="68:68" ht="12.75" x14ac:dyDescent="0.2">
      <c r="BP411" s="597"/>
    </row>
    <row r="412" spans="68:68" ht="12.75" x14ac:dyDescent="0.2">
      <c r="BP412" s="597"/>
    </row>
    <row r="413" spans="68:68" ht="12.75" x14ac:dyDescent="0.2">
      <c r="BP413" s="597"/>
    </row>
    <row r="414" spans="68:68" ht="12.75" x14ac:dyDescent="0.2">
      <c r="BP414" s="597"/>
    </row>
    <row r="415" spans="68:68" ht="12.75" x14ac:dyDescent="0.2">
      <c r="BP415" s="597"/>
    </row>
    <row r="416" spans="68:68" ht="12.75" x14ac:dyDescent="0.2">
      <c r="BP416" s="597"/>
    </row>
    <row r="417" spans="68:68" ht="12.75" x14ac:dyDescent="0.2">
      <c r="BP417" s="597"/>
    </row>
    <row r="418" spans="68:68" ht="12.75" x14ac:dyDescent="0.2">
      <c r="BP418" s="597"/>
    </row>
    <row r="419" spans="68:68" ht="12.75" x14ac:dyDescent="0.2">
      <c r="BP419" s="597"/>
    </row>
    <row r="420" spans="68:68" ht="12.75" x14ac:dyDescent="0.2">
      <c r="BP420" s="597"/>
    </row>
    <row r="421" spans="68:68" ht="12.75" x14ac:dyDescent="0.2">
      <c r="BP421" s="597"/>
    </row>
    <row r="422" spans="68:68" ht="12.75" x14ac:dyDescent="0.2">
      <c r="BP422" s="597"/>
    </row>
    <row r="423" spans="68:68" ht="12.75" x14ac:dyDescent="0.2">
      <c r="BP423" s="597"/>
    </row>
    <row r="424" spans="68:68" ht="12.75" x14ac:dyDescent="0.2">
      <c r="BP424" s="597"/>
    </row>
    <row r="425" spans="68:68" ht="12.75" x14ac:dyDescent="0.2">
      <c r="BP425" s="597"/>
    </row>
    <row r="426" spans="68:68" ht="12.75" x14ac:dyDescent="0.2">
      <c r="BP426" s="597"/>
    </row>
    <row r="427" spans="68:68" ht="12.75" x14ac:dyDescent="0.2">
      <c r="BP427" s="597"/>
    </row>
    <row r="428" spans="68:68" ht="12.75" x14ac:dyDescent="0.2">
      <c r="BP428" s="597"/>
    </row>
    <row r="429" spans="68:68" ht="12.75" x14ac:dyDescent="0.2">
      <c r="BP429" s="597"/>
    </row>
    <row r="430" spans="68:68" ht="12.75" x14ac:dyDescent="0.2">
      <c r="BP430" s="597"/>
    </row>
    <row r="431" spans="68:68" ht="12.75" x14ac:dyDescent="0.2">
      <c r="BP431" s="597"/>
    </row>
    <row r="432" spans="68:68" ht="12.75" x14ac:dyDescent="0.2">
      <c r="BP432" s="597"/>
    </row>
    <row r="433" spans="68:68" ht="12.75" x14ac:dyDescent="0.2">
      <c r="BP433" s="597"/>
    </row>
    <row r="434" spans="68:68" ht="12.75" x14ac:dyDescent="0.2">
      <c r="BP434" s="597"/>
    </row>
    <row r="435" spans="68:68" ht="12.75" x14ac:dyDescent="0.2">
      <c r="BP435" s="597"/>
    </row>
    <row r="436" spans="68:68" ht="12.75" x14ac:dyDescent="0.2">
      <c r="BP436" s="597"/>
    </row>
    <row r="437" spans="68:68" ht="12.75" x14ac:dyDescent="0.2">
      <c r="BP437" s="597"/>
    </row>
    <row r="438" spans="68:68" ht="12.75" x14ac:dyDescent="0.2">
      <c r="BP438" s="597"/>
    </row>
    <row r="439" spans="68:68" ht="12.75" x14ac:dyDescent="0.2">
      <c r="BP439" s="597"/>
    </row>
    <row r="440" spans="68:68" ht="12.75" x14ac:dyDescent="0.2">
      <c r="BP440" s="597"/>
    </row>
    <row r="441" spans="68:68" ht="12.75" x14ac:dyDescent="0.2">
      <c r="BP441" s="597"/>
    </row>
    <row r="442" spans="68:68" ht="12.75" x14ac:dyDescent="0.2">
      <c r="BP442" s="597"/>
    </row>
    <row r="443" spans="68:68" ht="12.75" x14ac:dyDescent="0.2">
      <c r="BP443" s="597"/>
    </row>
    <row r="444" spans="68:68" ht="12.75" x14ac:dyDescent="0.2">
      <c r="BP444" s="597"/>
    </row>
    <row r="445" spans="68:68" ht="12.75" x14ac:dyDescent="0.2">
      <c r="BP445" s="597"/>
    </row>
    <row r="446" spans="68:68" ht="12.75" x14ac:dyDescent="0.2">
      <c r="BP446" s="597"/>
    </row>
    <row r="447" spans="68:68" ht="12.75" x14ac:dyDescent="0.2">
      <c r="BP447" s="597"/>
    </row>
    <row r="448" spans="68:68" ht="12.75" x14ac:dyDescent="0.2">
      <c r="BP448" s="597"/>
    </row>
    <row r="449" spans="68:68" ht="12.75" x14ac:dyDescent="0.2">
      <c r="BP449" s="597"/>
    </row>
    <row r="450" spans="68:68" ht="12.75" x14ac:dyDescent="0.2">
      <c r="BP450" s="597"/>
    </row>
    <row r="451" spans="68:68" ht="12.75" x14ac:dyDescent="0.2">
      <c r="BP451" s="597"/>
    </row>
    <row r="452" spans="68:68" ht="12.75" x14ac:dyDescent="0.2">
      <c r="BP452" s="597"/>
    </row>
    <row r="453" spans="68:68" ht="12.75" x14ac:dyDescent="0.2">
      <c r="BP453" s="597"/>
    </row>
    <row r="454" spans="68:68" ht="12.75" x14ac:dyDescent="0.2">
      <c r="BP454" s="597"/>
    </row>
    <row r="455" spans="68:68" ht="12.75" x14ac:dyDescent="0.2">
      <c r="BP455" s="597"/>
    </row>
    <row r="456" spans="68:68" ht="12.75" x14ac:dyDescent="0.2">
      <c r="BP456" s="597"/>
    </row>
    <row r="457" spans="68:68" ht="12.75" x14ac:dyDescent="0.2">
      <c r="BP457" s="597"/>
    </row>
    <row r="458" spans="68:68" ht="12.75" x14ac:dyDescent="0.2">
      <c r="BP458" s="597"/>
    </row>
    <row r="459" spans="68:68" ht="12.75" x14ac:dyDescent="0.2">
      <c r="BP459" s="597"/>
    </row>
    <row r="460" spans="68:68" ht="12.75" x14ac:dyDescent="0.2">
      <c r="BP460" s="597"/>
    </row>
    <row r="461" spans="68:68" ht="12.75" x14ac:dyDescent="0.2">
      <c r="BP461" s="597"/>
    </row>
    <row r="462" spans="68:68" ht="12.75" x14ac:dyDescent="0.2">
      <c r="BP462" s="597"/>
    </row>
    <row r="463" spans="68:68" ht="12.75" x14ac:dyDescent="0.2">
      <c r="BP463" s="597"/>
    </row>
    <row r="464" spans="68:68" ht="12.75" x14ac:dyDescent="0.2">
      <c r="BP464" s="597"/>
    </row>
    <row r="465" spans="68:68" ht="12.75" x14ac:dyDescent="0.2">
      <c r="BP465" s="597"/>
    </row>
    <row r="466" spans="68:68" ht="12.75" x14ac:dyDescent="0.2">
      <c r="BP466" s="597"/>
    </row>
    <row r="467" spans="68:68" ht="12.75" x14ac:dyDescent="0.2">
      <c r="BP467" s="597"/>
    </row>
    <row r="468" spans="68:68" ht="12.75" x14ac:dyDescent="0.2">
      <c r="BP468" s="597"/>
    </row>
    <row r="469" spans="68:68" ht="12.75" x14ac:dyDescent="0.2">
      <c r="BP469" s="597"/>
    </row>
    <row r="470" spans="68:68" ht="12.75" x14ac:dyDescent="0.2">
      <c r="BP470" s="597"/>
    </row>
    <row r="471" spans="68:68" ht="12.75" x14ac:dyDescent="0.2">
      <c r="BP471" s="597"/>
    </row>
    <row r="472" spans="68:68" ht="12.75" x14ac:dyDescent="0.2">
      <c r="BP472" s="597"/>
    </row>
    <row r="473" spans="68:68" ht="12.75" x14ac:dyDescent="0.2">
      <c r="BP473" s="597"/>
    </row>
    <row r="474" spans="68:68" ht="12.75" x14ac:dyDescent="0.2">
      <c r="BP474" s="597"/>
    </row>
    <row r="475" spans="68:68" ht="12.75" x14ac:dyDescent="0.2">
      <c r="BP475" s="597"/>
    </row>
    <row r="476" spans="68:68" ht="12.75" x14ac:dyDescent="0.2">
      <c r="BP476" s="597"/>
    </row>
    <row r="477" spans="68:68" ht="12.75" x14ac:dyDescent="0.2">
      <c r="BP477" s="597"/>
    </row>
    <row r="478" spans="68:68" ht="12.75" x14ac:dyDescent="0.2">
      <c r="BP478" s="597"/>
    </row>
    <row r="479" spans="68:68" ht="12.75" x14ac:dyDescent="0.2">
      <c r="BP479" s="597"/>
    </row>
    <row r="480" spans="68:68" ht="12.75" x14ac:dyDescent="0.2">
      <c r="BP480" s="597"/>
    </row>
    <row r="481" spans="68:68" ht="12.75" x14ac:dyDescent="0.2">
      <c r="BP481" s="597"/>
    </row>
    <row r="482" spans="68:68" ht="12.75" x14ac:dyDescent="0.2">
      <c r="BP482" s="597"/>
    </row>
    <row r="483" spans="68:68" ht="12.75" x14ac:dyDescent="0.2">
      <c r="BP483" s="597"/>
    </row>
    <row r="484" spans="68:68" ht="12.75" x14ac:dyDescent="0.2">
      <c r="BP484" s="597"/>
    </row>
    <row r="485" spans="68:68" ht="12.75" x14ac:dyDescent="0.2">
      <c r="BP485" s="597"/>
    </row>
    <row r="486" spans="68:68" ht="12.75" x14ac:dyDescent="0.2">
      <c r="BP486" s="597"/>
    </row>
    <row r="487" spans="68:68" ht="12.75" x14ac:dyDescent="0.2">
      <c r="BP487" s="597"/>
    </row>
    <row r="488" spans="68:68" ht="12.75" x14ac:dyDescent="0.2">
      <c r="BP488" s="597"/>
    </row>
    <row r="489" spans="68:68" ht="12.75" x14ac:dyDescent="0.2">
      <c r="BP489" s="597"/>
    </row>
    <row r="490" spans="68:68" ht="12.75" x14ac:dyDescent="0.2">
      <c r="BP490" s="597"/>
    </row>
    <row r="491" spans="68:68" ht="12.75" x14ac:dyDescent="0.2">
      <c r="BP491" s="597"/>
    </row>
    <row r="492" spans="68:68" ht="12.75" x14ac:dyDescent="0.2">
      <c r="BP492" s="597"/>
    </row>
    <row r="493" spans="68:68" ht="12.75" x14ac:dyDescent="0.2">
      <c r="BP493" s="597"/>
    </row>
    <row r="494" spans="68:68" ht="12.75" x14ac:dyDescent="0.2">
      <c r="BP494" s="597"/>
    </row>
    <row r="495" spans="68:68" ht="12.75" x14ac:dyDescent="0.2">
      <c r="BP495" s="597"/>
    </row>
    <row r="496" spans="68:68" ht="12.75" x14ac:dyDescent="0.2">
      <c r="BP496" s="597"/>
    </row>
    <row r="497" spans="68:68" ht="12.75" x14ac:dyDescent="0.2">
      <c r="BP497" s="597"/>
    </row>
    <row r="498" spans="68:68" ht="12.75" x14ac:dyDescent="0.2">
      <c r="BP498" s="597"/>
    </row>
    <row r="499" spans="68:68" ht="12.75" x14ac:dyDescent="0.2">
      <c r="BP499" s="597"/>
    </row>
    <row r="500" spans="68:68" ht="12.75" x14ac:dyDescent="0.2">
      <c r="BP500" s="597"/>
    </row>
    <row r="501" spans="68:68" ht="12.75" x14ac:dyDescent="0.2">
      <c r="BP501" s="597"/>
    </row>
    <row r="502" spans="68:68" ht="12.75" x14ac:dyDescent="0.2">
      <c r="BP502" s="597"/>
    </row>
    <row r="503" spans="68:68" ht="12.75" x14ac:dyDescent="0.2">
      <c r="BP503" s="597"/>
    </row>
    <row r="504" spans="68:68" ht="12.75" x14ac:dyDescent="0.2">
      <c r="BP504" s="597"/>
    </row>
    <row r="505" spans="68:68" ht="12.75" x14ac:dyDescent="0.2">
      <c r="BP505" s="597"/>
    </row>
    <row r="506" spans="68:68" ht="12.75" x14ac:dyDescent="0.2">
      <c r="BP506" s="597"/>
    </row>
    <row r="507" spans="68:68" ht="12.75" x14ac:dyDescent="0.2">
      <c r="BP507" s="597"/>
    </row>
    <row r="508" spans="68:68" ht="12.75" x14ac:dyDescent="0.2">
      <c r="BP508" s="597"/>
    </row>
    <row r="509" spans="68:68" ht="12.75" x14ac:dyDescent="0.2">
      <c r="BP509" s="597"/>
    </row>
    <row r="510" spans="68:68" ht="12.75" x14ac:dyDescent="0.2">
      <c r="BP510" s="597"/>
    </row>
    <row r="511" spans="68:68" ht="12.75" x14ac:dyDescent="0.2">
      <c r="BP511" s="597"/>
    </row>
    <row r="512" spans="68:68" ht="12.75" x14ac:dyDescent="0.2">
      <c r="BP512" s="597"/>
    </row>
    <row r="513" spans="68:68" ht="12.75" x14ac:dyDescent="0.2">
      <c r="BP513" s="597"/>
    </row>
    <row r="514" spans="68:68" ht="12.75" x14ac:dyDescent="0.2">
      <c r="BP514" s="597"/>
    </row>
    <row r="515" spans="68:68" ht="12.75" x14ac:dyDescent="0.2">
      <c r="BP515" s="597"/>
    </row>
    <row r="516" spans="68:68" ht="12.75" x14ac:dyDescent="0.2">
      <c r="BP516" s="597"/>
    </row>
    <row r="517" spans="68:68" ht="12.75" x14ac:dyDescent="0.2">
      <c r="BP517" s="597"/>
    </row>
    <row r="518" spans="68:68" ht="12.75" x14ac:dyDescent="0.2">
      <c r="BP518" s="597"/>
    </row>
    <row r="519" spans="68:68" ht="12.75" x14ac:dyDescent="0.2">
      <c r="BP519" s="597"/>
    </row>
    <row r="520" spans="68:68" ht="12.75" x14ac:dyDescent="0.2">
      <c r="BP520" s="597"/>
    </row>
    <row r="521" spans="68:68" ht="12.75" x14ac:dyDescent="0.2">
      <c r="BP521" s="597"/>
    </row>
    <row r="522" spans="68:68" ht="12.75" x14ac:dyDescent="0.2">
      <c r="BP522" s="597"/>
    </row>
    <row r="523" spans="68:68" ht="12.75" x14ac:dyDescent="0.2">
      <c r="BP523" s="597"/>
    </row>
    <row r="524" spans="68:68" ht="12.75" x14ac:dyDescent="0.2">
      <c r="BP524" s="597"/>
    </row>
    <row r="525" spans="68:68" ht="12.75" x14ac:dyDescent="0.2">
      <c r="BP525" s="597"/>
    </row>
    <row r="526" spans="68:68" ht="12.75" x14ac:dyDescent="0.2">
      <c r="BP526" s="597"/>
    </row>
    <row r="527" spans="68:68" ht="12.75" x14ac:dyDescent="0.2">
      <c r="BP527" s="597"/>
    </row>
    <row r="528" spans="68:68" ht="12.75" x14ac:dyDescent="0.2">
      <c r="BP528" s="597"/>
    </row>
    <row r="529" spans="68:68" ht="12.75" x14ac:dyDescent="0.2">
      <c r="BP529" s="597"/>
    </row>
    <row r="530" spans="68:68" ht="12.75" x14ac:dyDescent="0.2">
      <c r="BP530" s="597"/>
    </row>
    <row r="531" spans="68:68" ht="12.75" x14ac:dyDescent="0.2">
      <c r="BP531" s="597"/>
    </row>
    <row r="532" spans="68:68" ht="12.75" x14ac:dyDescent="0.2">
      <c r="BP532" s="597"/>
    </row>
    <row r="533" spans="68:68" ht="12.75" x14ac:dyDescent="0.2">
      <c r="BP533" s="597"/>
    </row>
    <row r="534" spans="68:68" ht="12.75" x14ac:dyDescent="0.2">
      <c r="BP534" s="597"/>
    </row>
    <row r="535" spans="68:68" ht="12.75" x14ac:dyDescent="0.2">
      <c r="BP535" s="597"/>
    </row>
    <row r="536" spans="68:68" ht="12.75" x14ac:dyDescent="0.2">
      <c r="BP536" s="597"/>
    </row>
    <row r="537" spans="68:68" ht="12.75" x14ac:dyDescent="0.2">
      <c r="BP537" s="597"/>
    </row>
    <row r="538" spans="68:68" ht="12.75" x14ac:dyDescent="0.2">
      <c r="BP538" s="597"/>
    </row>
    <row r="539" spans="68:68" ht="12.75" x14ac:dyDescent="0.2">
      <c r="BP539" s="597"/>
    </row>
    <row r="540" spans="68:68" ht="12.75" x14ac:dyDescent="0.2">
      <c r="BP540" s="597"/>
    </row>
    <row r="541" spans="68:68" ht="12.75" x14ac:dyDescent="0.2">
      <c r="BP541" s="597"/>
    </row>
    <row r="542" spans="68:68" ht="12.75" x14ac:dyDescent="0.2">
      <c r="BP542" s="597"/>
    </row>
    <row r="543" spans="68:68" ht="12.75" x14ac:dyDescent="0.2">
      <c r="BP543" s="597"/>
    </row>
    <row r="544" spans="68:68" ht="12.75" x14ac:dyDescent="0.2">
      <c r="BP544" s="597"/>
    </row>
    <row r="545" spans="68:68" ht="12.75" x14ac:dyDescent="0.2">
      <c r="BP545" s="597"/>
    </row>
    <row r="546" spans="68:68" ht="12.75" x14ac:dyDescent="0.2">
      <c r="BP546" s="597"/>
    </row>
    <row r="547" spans="68:68" ht="12.75" x14ac:dyDescent="0.2">
      <c r="BP547" s="597"/>
    </row>
    <row r="548" spans="68:68" ht="12.75" x14ac:dyDescent="0.2">
      <c r="BP548" s="597"/>
    </row>
    <row r="549" spans="68:68" ht="12.75" x14ac:dyDescent="0.2">
      <c r="BP549" s="597"/>
    </row>
    <row r="550" spans="68:68" ht="12.75" x14ac:dyDescent="0.2">
      <c r="BP550" s="597"/>
    </row>
    <row r="551" spans="68:68" ht="12.75" x14ac:dyDescent="0.2">
      <c r="BP551" s="597"/>
    </row>
    <row r="552" spans="68:68" ht="12.75" x14ac:dyDescent="0.2">
      <c r="BP552" s="597"/>
    </row>
    <row r="553" spans="68:68" ht="12.75" x14ac:dyDescent="0.2">
      <c r="BP553" s="597"/>
    </row>
    <row r="554" spans="68:68" ht="12.75" x14ac:dyDescent="0.2">
      <c r="BP554" s="597"/>
    </row>
    <row r="555" spans="68:68" ht="12.75" x14ac:dyDescent="0.2">
      <c r="BP555" s="597"/>
    </row>
    <row r="556" spans="68:68" ht="12.75" x14ac:dyDescent="0.2">
      <c r="BP556" s="597"/>
    </row>
    <row r="557" spans="68:68" ht="12.75" x14ac:dyDescent="0.2">
      <c r="BP557" s="597"/>
    </row>
    <row r="558" spans="68:68" ht="12.75" x14ac:dyDescent="0.2">
      <c r="BP558" s="597"/>
    </row>
    <row r="559" spans="68:68" ht="12.75" x14ac:dyDescent="0.2">
      <c r="BP559" s="597"/>
    </row>
    <row r="560" spans="68:68" ht="12.75" x14ac:dyDescent="0.2">
      <c r="BP560" s="597"/>
    </row>
    <row r="561" spans="68:68" ht="12.75" x14ac:dyDescent="0.2">
      <c r="BP561" s="597"/>
    </row>
    <row r="562" spans="68:68" ht="12.75" x14ac:dyDescent="0.2">
      <c r="BP562" s="597"/>
    </row>
    <row r="563" spans="68:68" ht="12.75" x14ac:dyDescent="0.2">
      <c r="BP563" s="597"/>
    </row>
    <row r="564" spans="68:68" ht="12.75" x14ac:dyDescent="0.2">
      <c r="BP564" s="597"/>
    </row>
    <row r="565" spans="68:68" ht="12.75" x14ac:dyDescent="0.2">
      <c r="BP565" s="597"/>
    </row>
    <row r="566" spans="68:68" ht="12.75" x14ac:dyDescent="0.2">
      <c r="BP566" s="597"/>
    </row>
    <row r="567" spans="68:68" ht="12.75" x14ac:dyDescent="0.2">
      <c r="BP567" s="597"/>
    </row>
    <row r="568" spans="68:68" ht="12.75" x14ac:dyDescent="0.2">
      <c r="BP568" s="597"/>
    </row>
    <row r="569" spans="68:68" ht="12.75" x14ac:dyDescent="0.2">
      <c r="BP569" s="597"/>
    </row>
    <row r="570" spans="68:68" ht="12.75" x14ac:dyDescent="0.2">
      <c r="BP570" s="597"/>
    </row>
    <row r="571" spans="68:68" ht="12.75" x14ac:dyDescent="0.2">
      <c r="BP571" s="597"/>
    </row>
    <row r="572" spans="68:68" ht="12.75" x14ac:dyDescent="0.2">
      <c r="BP572" s="597"/>
    </row>
    <row r="573" spans="68:68" ht="12.75" x14ac:dyDescent="0.2">
      <c r="BP573" s="597"/>
    </row>
    <row r="574" spans="68:68" ht="12.75" x14ac:dyDescent="0.2">
      <c r="BP574" s="597"/>
    </row>
    <row r="575" spans="68:68" ht="12.75" x14ac:dyDescent="0.2">
      <c r="BP575" s="597"/>
    </row>
    <row r="576" spans="68:68" ht="12.75" x14ac:dyDescent="0.2">
      <c r="BP576" s="597"/>
    </row>
    <row r="577" spans="68:68" ht="12.75" x14ac:dyDescent="0.2">
      <c r="BP577" s="597"/>
    </row>
    <row r="578" spans="68:68" ht="12.75" x14ac:dyDescent="0.2">
      <c r="BP578" s="597"/>
    </row>
    <row r="579" spans="68:68" ht="12.75" x14ac:dyDescent="0.2">
      <c r="BP579" s="597"/>
    </row>
    <row r="580" spans="68:68" ht="12.75" x14ac:dyDescent="0.2">
      <c r="BP580" s="597"/>
    </row>
    <row r="581" spans="68:68" ht="12.75" x14ac:dyDescent="0.2">
      <c r="BP581" s="597"/>
    </row>
    <row r="582" spans="68:68" ht="12.75" x14ac:dyDescent="0.2">
      <c r="BP582" s="597"/>
    </row>
    <row r="583" spans="68:68" ht="12.75" x14ac:dyDescent="0.2">
      <c r="BP583" s="597"/>
    </row>
    <row r="584" spans="68:68" ht="12.75" x14ac:dyDescent="0.2">
      <c r="BP584" s="597"/>
    </row>
    <row r="585" spans="68:68" ht="12.75" x14ac:dyDescent="0.2">
      <c r="BP585" s="597"/>
    </row>
    <row r="586" spans="68:68" ht="12.75" x14ac:dyDescent="0.2">
      <c r="BP586" s="597"/>
    </row>
    <row r="587" spans="68:68" ht="12.75" x14ac:dyDescent="0.2">
      <c r="BP587" s="597"/>
    </row>
    <row r="588" spans="68:68" ht="12.75" x14ac:dyDescent="0.2">
      <c r="BP588" s="597"/>
    </row>
    <row r="589" spans="68:68" ht="12.75" x14ac:dyDescent="0.2">
      <c r="BP589" s="597"/>
    </row>
    <row r="590" spans="68:68" ht="12.75" x14ac:dyDescent="0.2">
      <c r="BP590" s="597"/>
    </row>
    <row r="591" spans="68:68" ht="12.75" x14ac:dyDescent="0.2">
      <c r="BP591" s="597"/>
    </row>
    <row r="592" spans="68:68" ht="12.75" x14ac:dyDescent="0.2">
      <c r="BP592" s="597"/>
    </row>
    <row r="593" spans="68:68" ht="12.75" x14ac:dyDescent="0.2">
      <c r="BP593" s="597"/>
    </row>
    <row r="594" spans="68:68" ht="12.75" x14ac:dyDescent="0.2">
      <c r="BP594" s="597"/>
    </row>
    <row r="595" spans="68:68" ht="12.75" x14ac:dyDescent="0.2">
      <c r="BP595" s="597"/>
    </row>
    <row r="596" spans="68:68" ht="12.75" x14ac:dyDescent="0.2">
      <c r="BP596" s="597"/>
    </row>
    <row r="597" spans="68:68" ht="12.75" x14ac:dyDescent="0.2">
      <c r="BP597" s="597"/>
    </row>
    <row r="598" spans="68:68" ht="12.75" x14ac:dyDescent="0.2">
      <c r="BP598" s="597"/>
    </row>
    <row r="599" spans="68:68" ht="12.75" x14ac:dyDescent="0.2">
      <c r="BP599" s="597"/>
    </row>
    <row r="600" spans="68:68" ht="12.75" x14ac:dyDescent="0.2">
      <c r="BP600" s="597"/>
    </row>
    <row r="601" spans="68:68" ht="12.75" x14ac:dyDescent="0.2">
      <c r="BP601" s="597"/>
    </row>
    <row r="602" spans="68:68" ht="12.75" x14ac:dyDescent="0.2">
      <c r="BP602" s="597"/>
    </row>
    <row r="603" spans="68:68" ht="12.75" x14ac:dyDescent="0.2">
      <c r="BP603" s="597"/>
    </row>
    <row r="604" spans="68:68" ht="12.75" x14ac:dyDescent="0.2">
      <c r="BP604" s="597"/>
    </row>
    <row r="605" spans="68:68" ht="12.75" x14ac:dyDescent="0.2">
      <c r="BP605" s="597"/>
    </row>
    <row r="606" spans="68:68" ht="12.75" x14ac:dyDescent="0.2">
      <c r="BP606" s="597"/>
    </row>
    <row r="607" spans="68:68" ht="12.75" x14ac:dyDescent="0.2">
      <c r="BP607" s="597"/>
    </row>
    <row r="608" spans="68:68" ht="12.75" x14ac:dyDescent="0.2">
      <c r="BP608" s="597"/>
    </row>
    <row r="609" spans="68:68" ht="12.75" x14ac:dyDescent="0.2">
      <c r="BP609" s="597"/>
    </row>
    <row r="610" spans="68:68" ht="12.75" x14ac:dyDescent="0.2">
      <c r="BP610" s="597"/>
    </row>
    <row r="611" spans="68:68" ht="12.75" x14ac:dyDescent="0.2">
      <c r="BP611" s="597"/>
    </row>
    <row r="612" spans="68:68" ht="12.75" x14ac:dyDescent="0.2">
      <c r="BP612" s="597"/>
    </row>
    <row r="613" spans="68:68" ht="12.75" x14ac:dyDescent="0.2">
      <c r="BP613" s="597"/>
    </row>
    <row r="614" spans="68:68" ht="12.75" x14ac:dyDescent="0.2">
      <c r="BP614" s="597"/>
    </row>
    <row r="615" spans="68:68" ht="12.75" x14ac:dyDescent="0.2">
      <c r="BP615" s="597"/>
    </row>
    <row r="616" spans="68:68" ht="12.75" x14ac:dyDescent="0.2">
      <c r="BP616" s="597"/>
    </row>
    <row r="617" spans="68:68" ht="12.75" x14ac:dyDescent="0.2">
      <c r="BP617" s="597"/>
    </row>
    <row r="618" spans="68:68" ht="12.75" x14ac:dyDescent="0.2">
      <c r="BP618" s="597"/>
    </row>
    <row r="619" spans="68:68" ht="12.75" x14ac:dyDescent="0.2">
      <c r="BP619" s="597"/>
    </row>
    <row r="620" spans="68:68" ht="12.75" x14ac:dyDescent="0.2">
      <c r="BP620" s="597"/>
    </row>
    <row r="621" spans="68:68" ht="12.75" x14ac:dyDescent="0.2">
      <c r="BP621" s="597"/>
    </row>
    <row r="622" spans="68:68" ht="12.75" x14ac:dyDescent="0.2">
      <c r="BP622" s="597"/>
    </row>
    <row r="623" spans="68:68" ht="12.75" x14ac:dyDescent="0.2">
      <c r="BP623" s="597"/>
    </row>
    <row r="624" spans="68:68" ht="12.75" x14ac:dyDescent="0.2">
      <c r="BP624" s="597"/>
    </row>
    <row r="625" spans="68:68" ht="12.75" x14ac:dyDescent="0.2">
      <c r="BP625" s="597"/>
    </row>
    <row r="626" spans="68:68" ht="12.75" x14ac:dyDescent="0.2">
      <c r="BP626" s="597"/>
    </row>
    <row r="627" spans="68:68" ht="12.75" x14ac:dyDescent="0.2">
      <c r="BP627" s="597"/>
    </row>
    <row r="628" spans="68:68" ht="12.75" x14ac:dyDescent="0.2">
      <c r="BP628" s="597"/>
    </row>
    <row r="629" spans="68:68" ht="12.75" x14ac:dyDescent="0.2">
      <c r="BP629" s="597"/>
    </row>
    <row r="630" spans="68:68" ht="12.75" x14ac:dyDescent="0.2">
      <c r="BP630" s="597"/>
    </row>
    <row r="631" spans="68:68" ht="12.75" x14ac:dyDescent="0.2">
      <c r="BP631" s="597"/>
    </row>
    <row r="632" spans="68:68" ht="12.75" x14ac:dyDescent="0.2">
      <c r="BP632" s="597"/>
    </row>
    <row r="633" spans="68:68" ht="12.75" x14ac:dyDescent="0.2">
      <c r="BP633" s="597"/>
    </row>
    <row r="634" spans="68:68" ht="12.75" x14ac:dyDescent="0.2">
      <c r="BP634" s="597"/>
    </row>
    <row r="635" spans="68:68" ht="12.75" x14ac:dyDescent="0.2">
      <c r="BP635" s="597"/>
    </row>
    <row r="636" spans="68:68" ht="12.75" x14ac:dyDescent="0.2">
      <c r="BP636" s="597"/>
    </row>
    <row r="637" spans="68:68" ht="12.75" x14ac:dyDescent="0.2">
      <c r="BP637" s="597"/>
    </row>
    <row r="638" spans="68:68" ht="12.75" x14ac:dyDescent="0.2">
      <c r="BP638" s="597"/>
    </row>
    <row r="639" spans="68:68" ht="12.75" x14ac:dyDescent="0.2">
      <c r="BP639" s="597"/>
    </row>
    <row r="640" spans="68:68" ht="12.75" x14ac:dyDescent="0.2">
      <c r="BP640" s="597"/>
    </row>
    <row r="641" spans="68:68" ht="12.75" x14ac:dyDescent="0.2">
      <c r="BP641" s="597"/>
    </row>
    <row r="642" spans="68:68" ht="12.75" x14ac:dyDescent="0.2">
      <c r="BP642" s="597"/>
    </row>
    <row r="643" spans="68:68" ht="12.75" x14ac:dyDescent="0.2">
      <c r="BP643" s="597"/>
    </row>
    <row r="644" spans="68:68" ht="12.75" x14ac:dyDescent="0.2">
      <c r="BP644" s="597"/>
    </row>
    <row r="645" spans="68:68" ht="12.75" x14ac:dyDescent="0.2">
      <c r="BP645" s="597"/>
    </row>
    <row r="646" spans="68:68" ht="12.75" x14ac:dyDescent="0.2">
      <c r="BP646" s="597"/>
    </row>
    <row r="647" spans="68:68" ht="12.75" x14ac:dyDescent="0.2">
      <c r="BP647" s="597"/>
    </row>
    <row r="648" spans="68:68" ht="12.75" x14ac:dyDescent="0.2">
      <c r="BP648" s="597"/>
    </row>
    <row r="649" spans="68:68" ht="12.75" x14ac:dyDescent="0.2">
      <c r="BP649" s="597"/>
    </row>
    <row r="650" spans="68:68" ht="12.75" x14ac:dyDescent="0.2">
      <c r="BP650" s="597"/>
    </row>
    <row r="651" spans="68:68" ht="12.75" x14ac:dyDescent="0.2">
      <c r="BP651" s="597"/>
    </row>
    <row r="652" spans="68:68" ht="12.75" x14ac:dyDescent="0.2">
      <c r="BP652" s="597"/>
    </row>
    <row r="653" spans="68:68" ht="12.75" x14ac:dyDescent="0.2">
      <c r="BP653" s="597"/>
    </row>
    <row r="654" spans="68:68" ht="12.75" x14ac:dyDescent="0.2">
      <c r="BP654" s="597"/>
    </row>
    <row r="655" spans="68:68" ht="12.75" x14ac:dyDescent="0.2">
      <c r="BP655" s="597"/>
    </row>
    <row r="656" spans="68:68" ht="12.75" x14ac:dyDescent="0.2">
      <c r="BP656" s="597"/>
    </row>
    <row r="657" spans="68:68" ht="12.75" x14ac:dyDescent="0.2">
      <c r="BP657" s="597"/>
    </row>
    <row r="658" spans="68:68" ht="12.75" x14ac:dyDescent="0.2">
      <c r="BP658" s="597"/>
    </row>
    <row r="659" spans="68:68" ht="12.75" x14ac:dyDescent="0.2">
      <c r="BP659" s="597"/>
    </row>
    <row r="660" spans="68:68" ht="12.75" x14ac:dyDescent="0.2">
      <c r="BP660" s="597"/>
    </row>
    <row r="661" spans="68:68" ht="12.75" x14ac:dyDescent="0.2">
      <c r="BP661" s="597"/>
    </row>
    <row r="662" spans="68:68" ht="12.75" x14ac:dyDescent="0.2">
      <c r="BP662" s="597"/>
    </row>
    <row r="663" spans="68:68" ht="12.75" x14ac:dyDescent="0.2">
      <c r="BP663" s="597"/>
    </row>
    <row r="664" spans="68:68" ht="12.75" x14ac:dyDescent="0.2">
      <c r="BP664" s="597"/>
    </row>
    <row r="665" spans="68:68" ht="12.75" x14ac:dyDescent="0.2">
      <c r="BP665" s="597"/>
    </row>
    <row r="666" spans="68:68" ht="12.75" x14ac:dyDescent="0.2">
      <c r="BP666" s="597"/>
    </row>
    <row r="667" spans="68:68" ht="12.75" x14ac:dyDescent="0.2">
      <c r="BP667" s="597"/>
    </row>
    <row r="668" spans="68:68" ht="12.75" x14ac:dyDescent="0.2">
      <c r="BP668" s="597"/>
    </row>
    <row r="669" spans="68:68" ht="12.75" x14ac:dyDescent="0.2">
      <c r="BP669" s="597"/>
    </row>
    <row r="670" spans="68:68" ht="12.75" x14ac:dyDescent="0.2">
      <c r="BP670" s="597"/>
    </row>
    <row r="671" spans="68:68" ht="12.75" x14ac:dyDescent="0.2">
      <c r="BP671" s="597"/>
    </row>
    <row r="672" spans="68:68" ht="12.75" x14ac:dyDescent="0.2">
      <c r="BP672" s="597"/>
    </row>
    <row r="673" spans="68:68" ht="12.75" x14ac:dyDescent="0.2">
      <c r="BP673" s="597"/>
    </row>
    <row r="674" spans="68:68" ht="12.75" x14ac:dyDescent="0.2">
      <c r="BP674" s="597"/>
    </row>
    <row r="675" spans="68:68" ht="12.75" x14ac:dyDescent="0.2">
      <c r="BP675" s="597"/>
    </row>
    <row r="676" spans="68:68" ht="12.75" x14ac:dyDescent="0.2">
      <c r="BP676" s="597"/>
    </row>
    <row r="677" spans="68:68" ht="12.75" x14ac:dyDescent="0.2">
      <c r="BP677" s="597"/>
    </row>
    <row r="678" spans="68:68" ht="12.75" x14ac:dyDescent="0.2">
      <c r="BP678" s="597"/>
    </row>
    <row r="679" spans="68:68" ht="12.75" x14ac:dyDescent="0.2">
      <c r="BP679" s="597"/>
    </row>
    <row r="680" spans="68:68" ht="12.75" x14ac:dyDescent="0.2">
      <c r="BP680" s="597"/>
    </row>
    <row r="681" spans="68:68" ht="12.75" x14ac:dyDescent="0.2">
      <c r="BP681" s="597"/>
    </row>
    <row r="682" spans="68:68" ht="12.75" x14ac:dyDescent="0.2">
      <c r="BP682" s="597"/>
    </row>
    <row r="683" spans="68:68" ht="12.75" x14ac:dyDescent="0.2">
      <c r="BP683" s="597"/>
    </row>
    <row r="684" spans="68:68" ht="12.75" x14ac:dyDescent="0.2">
      <c r="BP684" s="597"/>
    </row>
    <row r="685" spans="68:68" ht="12.75" x14ac:dyDescent="0.2">
      <c r="BP685" s="597"/>
    </row>
    <row r="686" spans="68:68" ht="12.75" x14ac:dyDescent="0.2">
      <c r="BP686" s="597"/>
    </row>
    <row r="687" spans="68:68" ht="12.75" x14ac:dyDescent="0.2">
      <c r="BP687" s="597"/>
    </row>
    <row r="688" spans="68:68" ht="12.75" x14ac:dyDescent="0.2">
      <c r="BP688" s="597"/>
    </row>
    <row r="689" spans="68:68" ht="12.75" x14ac:dyDescent="0.2">
      <c r="BP689" s="597"/>
    </row>
    <row r="690" spans="68:68" ht="12.75" x14ac:dyDescent="0.2">
      <c r="BP690" s="597"/>
    </row>
    <row r="691" spans="68:68" ht="12.75" x14ac:dyDescent="0.2">
      <c r="BP691" s="597"/>
    </row>
    <row r="692" spans="68:68" ht="12.75" x14ac:dyDescent="0.2">
      <c r="BP692" s="597"/>
    </row>
    <row r="693" spans="68:68" ht="12.75" x14ac:dyDescent="0.2">
      <c r="BP693" s="597"/>
    </row>
    <row r="694" spans="68:68" ht="12.75" x14ac:dyDescent="0.2">
      <c r="BP694" s="597"/>
    </row>
    <row r="695" spans="68:68" ht="12.75" x14ac:dyDescent="0.2">
      <c r="BP695" s="597"/>
    </row>
    <row r="696" spans="68:68" ht="12.75" x14ac:dyDescent="0.2">
      <c r="BP696" s="597"/>
    </row>
    <row r="697" spans="68:68" ht="12.75" x14ac:dyDescent="0.2">
      <c r="BP697" s="597"/>
    </row>
    <row r="698" spans="68:68" ht="12.75" x14ac:dyDescent="0.2">
      <c r="BP698" s="597"/>
    </row>
    <row r="699" spans="68:68" ht="12.75" x14ac:dyDescent="0.2">
      <c r="BP699" s="597"/>
    </row>
    <row r="700" spans="68:68" ht="12.75" x14ac:dyDescent="0.2">
      <c r="BP700" s="597"/>
    </row>
    <row r="701" spans="68:68" ht="12.75" x14ac:dyDescent="0.2">
      <c r="BP701" s="597"/>
    </row>
    <row r="702" spans="68:68" ht="12.75" x14ac:dyDescent="0.2">
      <c r="BP702" s="597"/>
    </row>
    <row r="703" spans="68:68" ht="12.75" x14ac:dyDescent="0.2">
      <c r="BP703" s="597"/>
    </row>
    <row r="704" spans="68:68" ht="12.75" x14ac:dyDescent="0.2">
      <c r="BP704" s="597"/>
    </row>
    <row r="705" spans="68:68" ht="12.75" x14ac:dyDescent="0.2">
      <c r="BP705" s="597"/>
    </row>
    <row r="706" spans="68:68" ht="12.75" x14ac:dyDescent="0.2">
      <c r="BP706" s="597"/>
    </row>
    <row r="707" spans="68:68" ht="12.75" x14ac:dyDescent="0.2">
      <c r="BP707" s="597"/>
    </row>
    <row r="708" spans="68:68" ht="12.75" x14ac:dyDescent="0.2">
      <c r="BP708" s="597"/>
    </row>
    <row r="709" spans="68:68" ht="12.75" x14ac:dyDescent="0.2">
      <c r="BP709" s="597"/>
    </row>
    <row r="710" spans="68:68" ht="12.75" x14ac:dyDescent="0.2">
      <c r="BP710" s="597"/>
    </row>
    <row r="711" spans="68:68" ht="12.75" x14ac:dyDescent="0.2">
      <c r="BP711" s="597"/>
    </row>
    <row r="712" spans="68:68" ht="12.75" x14ac:dyDescent="0.2">
      <c r="BP712" s="597"/>
    </row>
    <row r="713" spans="68:68" ht="12.75" x14ac:dyDescent="0.2">
      <c r="BP713" s="597"/>
    </row>
    <row r="714" spans="68:68" ht="12.75" x14ac:dyDescent="0.2">
      <c r="BP714" s="597"/>
    </row>
    <row r="715" spans="68:68" ht="12.75" x14ac:dyDescent="0.2">
      <c r="BP715" s="597"/>
    </row>
    <row r="716" spans="68:68" ht="12.75" x14ac:dyDescent="0.2">
      <c r="BP716" s="597"/>
    </row>
    <row r="717" spans="68:68" ht="12.75" x14ac:dyDescent="0.2">
      <c r="BP717" s="597"/>
    </row>
    <row r="718" spans="68:68" ht="12.75" x14ac:dyDescent="0.2">
      <c r="BP718" s="597"/>
    </row>
    <row r="719" spans="68:68" ht="12.75" x14ac:dyDescent="0.2">
      <c r="BP719" s="597"/>
    </row>
    <row r="720" spans="68:68" ht="12.75" x14ac:dyDescent="0.2">
      <c r="BP720" s="597"/>
    </row>
    <row r="721" spans="68:68" ht="12.75" x14ac:dyDescent="0.2">
      <c r="BP721" s="597"/>
    </row>
    <row r="722" spans="68:68" ht="12.75" x14ac:dyDescent="0.2">
      <c r="BP722" s="597"/>
    </row>
    <row r="723" spans="68:68" ht="12.75" x14ac:dyDescent="0.2">
      <c r="BP723" s="597"/>
    </row>
    <row r="724" spans="68:68" ht="12.75" x14ac:dyDescent="0.2">
      <c r="BP724" s="597"/>
    </row>
    <row r="725" spans="68:68" ht="12.75" x14ac:dyDescent="0.2">
      <c r="BP725" s="597"/>
    </row>
    <row r="726" spans="68:68" ht="12.75" x14ac:dyDescent="0.2">
      <c r="BP726" s="597"/>
    </row>
    <row r="727" spans="68:68" ht="12.75" x14ac:dyDescent="0.2">
      <c r="BP727" s="597"/>
    </row>
    <row r="728" spans="68:68" ht="12.75" x14ac:dyDescent="0.2">
      <c r="BP728" s="597"/>
    </row>
    <row r="729" spans="68:68" ht="12.75" x14ac:dyDescent="0.2">
      <c r="BP729" s="597"/>
    </row>
    <row r="730" spans="68:68" ht="12.75" x14ac:dyDescent="0.2">
      <c r="BP730" s="597"/>
    </row>
    <row r="731" spans="68:68" ht="12.75" x14ac:dyDescent="0.2">
      <c r="BP731" s="597"/>
    </row>
    <row r="732" spans="68:68" ht="12.75" x14ac:dyDescent="0.2">
      <c r="BP732" s="597"/>
    </row>
    <row r="733" spans="68:68" ht="12.75" x14ac:dyDescent="0.2">
      <c r="BP733" s="597"/>
    </row>
    <row r="734" spans="68:68" ht="12.75" x14ac:dyDescent="0.2">
      <c r="BP734" s="597"/>
    </row>
    <row r="735" spans="68:68" ht="12.75" x14ac:dyDescent="0.2">
      <c r="BP735" s="597"/>
    </row>
    <row r="736" spans="68:68" ht="12.75" x14ac:dyDescent="0.2">
      <c r="BP736" s="597"/>
    </row>
    <row r="737" spans="68:68" ht="12.75" x14ac:dyDescent="0.2">
      <c r="BP737" s="597"/>
    </row>
    <row r="738" spans="68:68" ht="12.75" x14ac:dyDescent="0.2">
      <c r="BP738" s="597"/>
    </row>
    <row r="739" spans="68:68" ht="12.75" x14ac:dyDescent="0.2">
      <c r="BP739" s="597"/>
    </row>
    <row r="740" spans="68:68" ht="12.75" x14ac:dyDescent="0.2">
      <c r="BP740" s="597"/>
    </row>
    <row r="741" spans="68:68" ht="12.75" x14ac:dyDescent="0.2">
      <c r="BP741" s="597"/>
    </row>
    <row r="742" spans="68:68" ht="12.75" x14ac:dyDescent="0.2">
      <c r="BP742" s="597"/>
    </row>
    <row r="743" spans="68:68" ht="12.75" x14ac:dyDescent="0.2">
      <c r="BP743" s="597"/>
    </row>
    <row r="744" spans="68:68" ht="12.75" x14ac:dyDescent="0.2">
      <c r="BP744" s="597"/>
    </row>
    <row r="745" spans="68:68" ht="12.75" x14ac:dyDescent="0.2">
      <c r="BP745" s="597"/>
    </row>
    <row r="746" spans="68:68" ht="12.75" x14ac:dyDescent="0.2">
      <c r="BP746" s="597"/>
    </row>
    <row r="747" spans="68:68" ht="12.75" x14ac:dyDescent="0.2">
      <c r="BP747" s="597"/>
    </row>
    <row r="748" spans="68:68" ht="12.75" x14ac:dyDescent="0.2">
      <c r="BP748" s="597"/>
    </row>
    <row r="749" spans="68:68" ht="12.75" x14ac:dyDescent="0.2">
      <c r="BP749" s="597"/>
    </row>
    <row r="750" spans="68:68" ht="12.75" x14ac:dyDescent="0.2">
      <c r="BP750" s="597"/>
    </row>
    <row r="751" spans="68:68" ht="12.75" x14ac:dyDescent="0.2">
      <c r="BP751" s="597"/>
    </row>
    <row r="752" spans="68:68" ht="12.75" x14ac:dyDescent="0.2">
      <c r="BP752" s="597"/>
    </row>
    <row r="753" spans="68:68" ht="12.75" x14ac:dyDescent="0.2">
      <c r="BP753" s="597"/>
    </row>
    <row r="754" spans="68:68" ht="12.75" x14ac:dyDescent="0.2">
      <c r="BP754" s="597"/>
    </row>
    <row r="755" spans="68:68" ht="12.75" x14ac:dyDescent="0.2">
      <c r="BP755" s="597"/>
    </row>
    <row r="756" spans="68:68" ht="12.75" x14ac:dyDescent="0.2">
      <c r="BP756" s="597"/>
    </row>
    <row r="757" spans="68:68" ht="12.75" x14ac:dyDescent="0.2">
      <c r="BP757" s="597"/>
    </row>
    <row r="758" spans="68:68" ht="12.75" x14ac:dyDescent="0.2">
      <c r="BP758" s="597"/>
    </row>
    <row r="759" spans="68:68" ht="12.75" x14ac:dyDescent="0.2">
      <c r="BP759" s="597"/>
    </row>
    <row r="760" spans="68:68" ht="12.75" x14ac:dyDescent="0.2">
      <c r="BP760" s="597"/>
    </row>
    <row r="761" spans="68:68" ht="12.75" x14ac:dyDescent="0.2">
      <c r="BP761" s="597"/>
    </row>
    <row r="762" spans="68:68" ht="12.75" x14ac:dyDescent="0.2">
      <c r="BP762" s="597"/>
    </row>
    <row r="763" spans="68:68" ht="12.75" x14ac:dyDescent="0.2">
      <c r="BP763" s="597"/>
    </row>
    <row r="764" spans="68:68" ht="12.75" x14ac:dyDescent="0.2">
      <c r="BP764" s="597"/>
    </row>
    <row r="765" spans="68:68" ht="12.75" x14ac:dyDescent="0.2">
      <c r="BP765" s="597"/>
    </row>
    <row r="766" spans="68:68" ht="12.75" x14ac:dyDescent="0.2">
      <c r="BP766" s="597"/>
    </row>
    <row r="767" spans="68:68" ht="12.75" x14ac:dyDescent="0.2">
      <c r="BP767" s="597"/>
    </row>
    <row r="768" spans="68:68" ht="12.75" x14ac:dyDescent="0.2">
      <c r="BP768" s="597"/>
    </row>
    <row r="769" spans="68:68" ht="12.75" x14ac:dyDescent="0.2">
      <c r="BP769" s="597"/>
    </row>
    <row r="770" spans="68:68" ht="12.75" x14ac:dyDescent="0.2">
      <c r="BP770" s="597"/>
    </row>
    <row r="771" spans="68:68" ht="12.75" x14ac:dyDescent="0.2">
      <c r="BP771" s="597"/>
    </row>
    <row r="772" spans="68:68" ht="12.75" x14ac:dyDescent="0.2">
      <c r="BP772" s="597"/>
    </row>
    <row r="773" spans="68:68" ht="12.75" x14ac:dyDescent="0.2">
      <c r="BP773" s="597"/>
    </row>
    <row r="774" spans="68:68" ht="12.75" x14ac:dyDescent="0.2">
      <c r="BP774" s="597"/>
    </row>
    <row r="775" spans="68:68" ht="12.75" x14ac:dyDescent="0.2">
      <c r="BP775" s="597"/>
    </row>
    <row r="776" spans="68:68" ht="12.75" x14ac:dyDescent="0.2">
      <c r="BP776" s="597"/>
    </row>
    <row r="777" spans="68:68" ht="12.75" x14ac:dyDescent="0.2">
      <c r="BP777" s="597"/>
    </row>
    <row r="778" spans="68:68" ht="12.75" x14ac:dyDescent="0.2">
      <c r="BP778" s="597"/>
    </row>
    <row r="779" spans="68:68" ht="12.75" x14ac:dyDescent="0.2">
      <c r="BP779" s="597"/>
    </row>
    <row r="780" spans="68:68" ht="12.75" x14ac:dyDescent="0.2">
      <c r="BP780" s="597"/>
    </row>
    <row r="781" spans="68:68" ht="12.75" x14ac:dyDescent="0.2">
      <c r="BP781" s="597"/>
    </row>
    <row r="782" spans="68:68" ht="12.75" x14ac:dyDescent="0.2">
      <c r="BP782" s="597"/>
    </row>
    <row r="783" spans="68:68" ht="12.75" x14ac:dyDescent="0.2">
      <c r="BP783" s="597"/>
    </row>
    <row r="784" spans="68:68" ht="12.75" x14ac:dyDescent="0.2">
      <c r="BP784" s="597"/>
    </row>
    <row r="785" spans="68:68" ht="12.75" x14ac:dyDescent="0.2">
      <c r="BP785" s="597"/>
    </row>
    <row r="786" spans="68:68" ht="12.75" x14ac:dyDescent="0.2">
      <c r="BP786" s="597"/>
    </row>
    <row r="787" spans="68:68" ht="12.75" x14ac:dyDescent="0.2">
      <c r="BP787" s="597"/>
    </row>
    <row r="788" spans="68:68" ht="12.75" x14ac:dyDescent="0.2">
      <c r="BP788" s="597"/>
    </row>
    <row r="789" spans="68:68" ht="12.75" x14ac:dyDescent="0.2">
      <c r="BP789" s="597"/>
    </row>
    <row r="790" spans="68:68" ht="12.75" x14ac:dyDescent="0.2">
      <c r="BP790" s="597"/>
    </row>
    <row r="791" spans="68:68" ht="12.75" x14ac:dyDescent="0.2">
      <c r="BP791" s="597"/>
    </row>
    <row r="792" spans="68:68" ht="12.75" x14ac:dyDescent="0.2">
      <c r="BP792" s="597"/>
    </row>
    <row r="793" spans="68:68" ht="12.75" x14ac:dyDescent="0.2">
      <c r="BP793" s="597"/>
    </row>
    <row r="794" spans="68:68" ht="12.75" x14ac:dyDescent="0.2">
      <c r="BP794" s="597"/>
    </row>
    <row r="795" spans="68:68" ht="12.75" x14ac:dyDescent="0.2">
      <c r="BP795" s="597"/>
    </row>
    <row r="796" spans="68:68" ht="12.75" x14ac:dyDescent="0.2">
      <c r="BP796" s="597"/>
    </row>
    <row r="797" spans="68:68" ht="12.75" x14ac:dyDescent="0.2">
      <c r="BP797" s="597"/>
    </row>
    <row r="798" spans="68:68" ht="12.75" x14ac:dyDescent="0.2">
      <c r="BP798" s="597"/>
    </row>
    <row r="799" spans="68:68" ht="12.75" x14ac:dyDescent="0.2">
      <c r="BP799" s="597"/>
    </row>
    <row r="800" spans="68:68" ht="12.75" x14ac:dyDescent="0.2">
      <c r="BP800" s="597"/>
    </row>
    <row r="801" spans="68:68" ht="12.75" x14ac:dyDescent="0.2">
      <c r="BP801" s="597"/>
    </row>
    <row r="802" spans="68:68" ht="12.75" x14ac:dyDescent="0.2">
      <c r="BP802" s="597"/>
    </row>
    <row r="803" spans="68:68" ht="12.75" x14ac:dyDescent="0.2">
      <c r="BP803" s="597"/>
    </row>
    <row r="804" spans="68:68" ht="12.75" x14ac:dyDescent="0.2">
      <c r="BP804" s="597"/>
    </row>
    <row r="805" spans="68:68" ht="12.75" x14ac:dyDescent="0.2">
      <c r="BP805" s="597"/>
    </row>
    <row r="806" spans="68:68" ht="12.75" x14ac:dyDescent="0.2">
      <c r="BP806" s="597"/>
    </row>
    <row r="807" spans="68:68" ht="12.75" x14ac:dyDescent="0.2">
      <c r="BP807" s="597"/>
    </row>
    <row r="808" spans="68:68" ht="12.75" x14ac:dyDescent="0.2">
      <c r="BP808" s="597"/>
    </row>
    <row r="809" spans="68:68" ht="12.75" x14ac:dyDescent="0.2">
      <c r="BP809" s="597"/>
    </row>
    <row r="810" spans="68:68" ht="12.75" x14ac:dyDescent="0.2">
      <c r="BP810" s="597"/>
    </row>
    <row r="811" spans="68:68" ht="12.75" x14ac:dyDescent="0.2">
      <c r="BP811" s="597"/>
    </row>
    <row r="812" spans="68:68" ht="12.75" x14ac:dyDescent="0.2">
      <c r="BP812" s="597"/>
    </row>
    <row r="813" spans="68:68" ht="12.75" x14ac:dyDescent="0.2">
      <c r="BP813" s="597"/>
    </row>
    <row r="814" spans="68:68" ht="12.75" x14ac:dyDescent="0.2">
      <c r="BP814" s="597"/>
    </row>
    <row r="815" spans="68:68" ht="12.75" x14ac:dyDescent="0.2">
      <c r="BP815" s="597"/>
    </row>
    <row r="816" spans="68:68" ht="12.75" x14ac:dyDescent="0.2">
      <c r="BP816" s="597"/>
    </row>
    <row r="817" spans="68:68" ht="12.75" x14ac:dyDescent="0.2">
      <c r="BP817" s="597"/>
    </row>
    <row r="818" spans="68:68" ht="12.75" x14ac:dyDescent="0.2">
      <c r="BP818" s="597"/>
    </row>
    <row r="819" spans="68:68" ht="12.75" x14ac:dyDescent="0.2">
      <c r="BP819" s="597"/>
    </row>
    <row r="820" spans="68:68" ht="12.75" x14ac:dyDescent="0.2">
      <c r="BP820" s="597"/>
    </row>
    <row r="821" spans="68:68" ht="12.75" x14ac:dyDescent="0.2">
      <c r="BP821" s="597"/>
    </row>
    <row r="822" spans="68:68" ht="12.75" x14ac:dyDescent="0.2">
      <c r="BP822" s="597"/>
    </row>
    <row r="823" spans="68:68" ht="12.75" x14ac:dyDescent="0.2">
      <c r="BP823" s="597"/>
    </row>
    <row r="824" spans="68:68" ht="12.75" x14ac:dyDescent="0.2">
      <c r="BP824" s="597"/>
    </row>
    <row r="825" spans="68:68" ht="12.75" x14ac:dyDescent="0.2">
      <c r="BP825" s="597"/>
    </row>
    <row r="826" spans="68:68" ht="12.75" x14ac:dyDescent="0.2">
      <c r="BP826" s="597"/>
    </row>
    <row r="827" spans="68:68" ht="12.75" x14ac:dyDescent="0.2">
      <c r="BP827" s="597"/>
    </row>
    <row r="828" spans="68:68" ht="12.75" x14ac:dyDescent="0.2">
      <c r="BP828" s="597"/>
    </row>
    <row r="829" spans="68:68" ht="12.75" x14ac:dyDescent="0.2">
      <c r="BP829" s="597"/>
    </row>
    <row r="830" spans="68:68" ht="12.75" x14ac:dyDescent="0.2">
      <c r="BP830" s="597"/>
    </row>
    <row r="831" spans="68:68" ht="12.75" x14ac:dyDescent="0.2">
      <c r="BP831" s="597"/>
    </row>
    <row r="832" spans="68:68" ht="12.75" x14ac:dyDescent="0.2">
      <c r="BP832" s="597"/>
    </row>
    <row r="833" spans="68:68" ht="12.75" x14ac:dyDescent="0.2">
      <c r="BP833" s="597"/>
    </row>
    <row r="834" spans="68:68" ht="12.75" x14ac:dyDescent="0.2">
      <c r="BP834" s="597"/>
    </row>
    <row r="835" spans="68:68" ht="12.75" x14ac:dyDescent="0.2">
      <c r="BP835" s="597"/>
    </row>
    <row r="836" spans="68:68" ht="12.75" x14ac:dyDescent="0.2">
      <c r="BP836" s="597"/>
    </row>
    <row r="837" spans="68:68" ht="12.75" x14ac:dyDescent="0.2">
      <c r="BP837" s="597"/>
    </row>
    <row r="838" spans="68:68" ht="12.75" x14ac:dyDescent="0.2">
      <c r="BP838" s="597"/>
    </row>
    <row r="839" spans="68:68" ht="12.75" x14ac:dyDescent="0.2">
      <c r="BP839" s="597"/>
    </row>
    <row r="840" spans="68:68" ht="12.75" x14ac:dyDescent="0.2">
      <c r="BP840" s="597"/>
    </row>
    <row r="841" spans="68:68" ht="12.75" x14ac:dyDescent="0.2">
      <c r="BP841" s="597"/>
    </row>
    <row r="842" spans="68:68" ht="12.75" x14ac:dyDescent="0.2">
      <c r="BP842" s="597"/>
    </row>
    <row r="843" spans="68:68" ht="12.75" x14ac:dyDescent="0.2">
      <c r="BP843" s="597"/>
    </row>
    <row r="844" spans="68:68" ht="12.75" x14ac:dyDescent="0.2">
      <c r="BP844" s="597"/>
    </row>
    <row r="845" spans="68:68" ht="12.75" x14ac:dyDescent="0.2">
      <c r="BP845" s="597"/>
    </row>
    <row r="846" spans="68:68" ht="12.75" x14ac:dyDescent="0.2">
      <c r="BP846" s="597"/>
    </row>
    <row r="847" spans="68:68" ht="12.75" x14ac:dyDescent="0.2">
      <c r="BP847" s="597"/>
    </row>
    <row r="848" spans="68:68" ht="12.75" x14ac:dyDescent="0.2">
      <c r="BP848" s="597"/>
    </row>
    <row r="849" spans="68:68" ht="12.75" x14ac:dyDescent="0.2">
      <c r="BP849" s="597"/>
    </row>
    <row r="850" spans="68:68" ht="12.75" x14ac:dyDescent="0.2">
      <c r="BP850" s="597"/>
    </row>
    <row r="851" spans="68:68" ht="12.75" x14ac:dyDescent="0.2">
      <c r="BP851" s="597"/>
    </row>
    <row r="852" spans="68:68" ht="12.75" x14ac:dyDescent="0.2">
      <c r="BP852" s="597"/>
    </row>
    <row r="853" spans="68:68" ht="12.75" x14ac:dyDescent="0.2">
      <c r="BP853" s="597"/>
    </row>
    <row r="854" spans="68:68" ht="12.75" x14ac:dyDescent="0.2">
      <c r="BP854" s="597"/>
    </row>
    <row r="855" spans="68:68" ht="12.75" x14ac:dyDescent="0.2">
      <c r="BP855" s="597"/>
    </row>
    <row r="856" spans="68:68" ht="12.75" x14ac:dyDescent="0.2">
      <c r="BP856" s="597"/>
    </row>
    <row r="857" spans="68:68" ht="12.75" x14ac:dyDescent="0.2">
      <c r="BP857" s="597"/>
    </row>
    <row r="858" spans="68:68" ht="12.75" x14ac:dyDescent="0.2">
      <c r="BP858" s="597"/>
    </row>
    <row r="859" spans="68:68" ht="12.75" x14ac:dyDescent="0.2">
      <c r="BP859" s="597"/>
    </row>
    <row r="860" spans="68:68" ht="12.75" x14ac:dyDescent="0.2">
      <c r="BP860" s="597"/>
    </row>
    <row r="861" spans="68:68" ht="12.75" x14ac:dyDescent="0.2">
      <c r="BP861" s="597"/>
    </row>
    <row r="862" spans="68:68" ht="12.75" x14ac:dyDescent="0.2">
      <c r="BP862" s="597"/>
    </row>
    <row r="863" spans="68:68" ht="12.75" x14ac:dyDescent="0.2">
      <c r="BP863" s="597"/>
    </row>
    <row r="864" spans="68:68" ht="12.75" x14ac:dyDescent="0.2">
      <c r="BP864" s="597"/>
    </row>
    <row r="865" spans="68:68" ht="12.75" x14ac:dyDescent="0.2">
      <c r="BP865" s="597"/>
    </row>
    <row r="866" spans="68:68" ht="12.75" x14ac:dyDescent="0.2">
      <c r="BP866" s="597"/>
    </row>
    <row r="867" spans="68:68" ht="12.75" x14ac:dyDescent="0.2">
      <c r="BP867" s="597"/>
    </row>
    <row r="868" spans="68:68" ht="12.75" x14ac:dyDescent="0.2">
      <c r="BP868" s="597"/>
    </row>
    <row r="869" spans="68:68" ht="12.75" x14ac:dyDescent="0.2">
      <c r="BP869" s="597"/>
    </row>
    <row r="870" spans="68:68" ht="12.75" x14ac:dyDescent="0.2">
      <c r="BP870" s="597"/>
    </row>
    <row r="871" spans="68:68" ht="12.75" x14ac:dyDescent="0.2">
      <c r="BP871" s="597"/>
    </row>
    <row r="872" spans="68:68" ht="12.75" x14ac:dyDescent="0.2">
      <c r="BP872" s="597"/>
    </row>
    <row r="873" spans="68:68" ht="12.75" x14ac:dyDescent="0.2">
      <c r="BP873" s="597"/>
    </row>
    <row r="874" spans="68:68" ht="12.75" x14ac:dyDescent="0.2">
      <c r="BP874" s="597"/>
    </row>
    <row r="875" spans="68:68" ht="12.75" x14ac:dyDescent="0.2">
      <c r="BP875" s="597"/>
    </row>
    <row r="876" spans="68:68" ht="12.75" x14ac:dyDescent="0.2">
      <c r="BP876" s="597"/>
    </row>
    <row r="877" spans="68:68" ht="12.75" x14ac:dyDescent="0.2">
      <c r="BP877" s="597"/>
    </row>
    <row r="878" spans="68:68" ht="12.75" x14ac:dyDescent="0.2">
      <c r="BP878" s="597"/>
    </row>
    <row r="879" spans="68:68" ht="12.75" x14ac:dyDescent="0.2">
      <c r="BP879" s="597"/>
    </row>
    <row r="880" spans="68:68" ht="12.75" x14ac:dyDescent="0.2">
      <c r="BP880" s="597"/>
    </row>
    <row r="881" spans="68:68" ht="12.75" x14ac:dyDescent="0.2">
      <c r="BP881" s="597"/>
    </row>
    <row r="882" spans="68:68" ht="12.75" x14ac:dyDescent="0.2">
      <c r="BP882" s="597"/>
    </row>
    <row r="883" spans="68:68" ht="12.75" x14ac:dyDescent="0.2">
      <c r="BP883" s="597"/>
    </row>
    <row r="884" spans="68:68" ht="12.75" x14ac:dyDescent="0.2">
      <c r="BP884" s="597"/>
    </row>
    <row r="885" spans="68:68" ht="12.75" x14ac:dyDescent="0.2">
      <c r="BP885" s="597"/>
    </row>
    <row r="886" spans="68:68" ht="12.75" x14ac:dyDescent="0.2">
      <c r="BP886" s="597"/>
    </row>
    <row r="887" spans="68:68" ht="12.75" x14ac:dyDescent="0.2">
      <c r="BP887" s="597"/>
    </row>
    <row r="888" spans="68:68" ht="12.75" x14ac:dyDescent="0.2">
      <c r="BP888" s="597"/>
    </row>
    <row r="889" spans="68:68" ht="12.75" x14ac:dyDescent="0.2">
      <c r="BP889" s="597"/>
    </row>
    <row r="890" spans="68:68" ht="12.75" x14ac:dyDescent="0.2">
      <c r="BP890" s="597"/>
    </row>
    <row r="891" spans="68:68" ht="12.75" x14ac:dyDescent="0.2">
      <c r="BP891" s="597"/>
    </row>
    <row r="892" spans="68:68" ht="12.75" x14ac:dyDescent="0.2">
      <c r="BP892" s="597"/>
    </row>
    <row r="893" spans="68:68" ht="12.75" x14ac:dyDescent="0.2">
      <c r="BP893" s="597"/>
    </row>
    <row r="894" spans="68:68" ht="12.75" x14ac:dyDescent="0.2">
      <c r="BP894" s="597"/>
    </row>
    <row r="895" spans="68:68" ht="12.75" x14ac:dyDescent="0.2">
      <c r="BP895" s="597"/>
    </row>
    <row r="896" spans="68:68" ht="12.75" x14ac:dyDescent="0.2">
      <c r="BP896" s="597"/>
    </row>
    <row r="897" spans="68:68" ht="12.75" x14ac:dyDescent="0.2">
      <c r="BP897" s="597"/>
    </row>
    <row r="898" spans="68:68" ht="12.75" x14ac:dyDescent="0.2">
      <c r="BP898" s="597"/>
    </row>
    <row r="899" spans="68:68" ht="12.75" x14ac:dyDescent="0.2">
      <c r="BP899" s="597"/>
    </row>
    <row r="900" spans="68:68" ht="12.75" x14ac:dyDescent="0.2">
      <c r="BP900" s="597"/>
    </row>
    <row r="901" spans="68:68" ht="12.75" x14ac:dyDescent="0.2">
      <c r="BP901" s="597"/>
    </row>
    <row r="902" spans="68:68" ht="12.75" x14ac:dyDescent="0.2">
      <c r="BP902" s="597"/>
    </row>
    <row r="903" spans="68:68" ht="12.75" x14ac:dyDescent="0.2">
      <c r="BP903" s="597"/>
    </row>
    <row r="904" spans="68:68" ht="12.75" x14ac:dyDescent="0.2">
      <c r="BP904" s="597"/>
    </row>
    <row r="905" spans="68:68" ht="12.75" x14ac:dyDescent="0.2">
      <c r="BP905" s="597"/>
    </row>
    <row r="906" spans="68:68" ht="12.75" x14ac:dyDescent="0.2">
      <c r="BP906" s="597"/>
    </row>
    <row r="907" spans="68:68" ht="12.75" x14ac:dyDescent="0.2">
      <c r="BP907" s="597"/>
    </row>
    <row r="908" spans="68:68" ht="12.75" x14ac:dyDescent="0.2">
      <c r="BP908" s="597"/>
    </row>
    <row r="909" spans="68:68" ht="12.75" x14ac:dyDescent="0.2">
      <c r="BP909" s="597"/>
    </row>
    <row r="910" spans="68:68" ht="12.75" x14ac:dyDescent="0.2">
      <c r="BP910" s="597"/>
    </row>
    <row r="911" spans="68:68" ht="12.75" x14ac:dyDescent="0.2">
      <c r="BP911" s="597"/>
    </row>
    <row r="912" spans="68:68" ht="12.75" x14ac:dyDescent="0.2">
      <c r="BP912" s="597"/>
    </row>
    <row r="913" spans="68:68" ht="12.75" x14ac:dyDescent="0.2">
      <c r="BP913" s="597"/>
    </row>
    <row r="914" spans="68:68" ht="12.75" x14ac:dyDescent="0.2">
      <c r="BP914" s="597"/>
    </row>
    <row r="915" spans="68:68" ht="12.75" x14ac:dyDescent="0.2">
      <c r="BP915" s="597"/>
    </row>
    <row r="916" spans="68:68" ht="12.75" x14ac:dyDescent="0.2">
      <c r="BP916" s="597"/>
    </row>
    <row r="917" spans="68:68" ht="12.75" x14ac:dyDescent="0.2">
      <c r="BP917" s="597"/>
    </row>
    <row r="918" spans="68:68" ht="12.75" x14ac:dyDescent="0.2">
      <c r="BP918" s="597"/>
    </row>
    <row r="919" spans="68:68" ht="12.75" x14ac:dyDescent="0.2">
      <c r="BP919" s="597"/>
    </row>
    <row r="920" spans="68:68" ht="12.75" x14ac:dyDescent="0.2">
      <c r="BP920" s="597"/>
    </row>
    <row r="921" spans="68:68" ht="12.75" x14ac:dyDescent="0.2">
      <c r="BP921" s="597"/>
    </row>
    <row r="922" spans="68:68" ht="12.75" x14ac:dyDescent="0.2">
      <c r="BP922" s="597"/>
    </row>
    <row r="923" spans="68:68" ht="12.75" x14ac:dyDescent="0.2">
      <c r="BP923" s="597"/>
    </row>
    <row r="924" spans="68:68" ht="12.75" x14ac:dyDescent="0.2">
      <c r="BP924" s="597"/>
    </row>
    <row r="925" spans="68:68" ht="12.75" x14ac:dyDescent="0.2">
      <c r="BP925" s="597"/>
    </row>
    <row r="926" spans="68:68" ht="12.75" x14ac:dyDescent="0.2">
      <c r="BP926" s="597"/>
    </row>
    <row r="927" spans="68:68" ht="12.75" x14ac:dyDescent="0.2">
      <c r="BP927" s="597"/>
    </row>
    <row r="928" spans="68:68" ht="12.75" x14ac:dyDescent="0.2">
      <c r="BP928" s="597"/>
    </row>
    <row r="929" spans="68:68" ht="12.75" x14ac:dyDescent="0.2">
      <c r="BP929" s="597"/>
    </row>
    <row r="930" spans="68:68" ht="12.75" x14ac:dyDescent="0.2">
      <c r="BP930" s="597"/>
    </row>
    <row r="931" spans="68:68" ht="12.75" x14ac:dyDescent="0.2">
      <c r="BP931" s="597"/>
    </row>
    <row r="932" spans="68:68" ht="12.75" x14ac:dyDescent="0.2">
      <c r="BP932" s="597"/>
    </row>
    <row r="933" spans="68:68" ht="12.75" x14ac:dyDescent="0.2">
      <c r="BP933" s="597"/>
    </row>
    <row r="934" spans="68:68" ht="12.75" x14ac:dyDescent="0.2">
      <c r="BP934" s="597"/>
    </row>
    <row r="935" spans="68:68" ht="12.75" x14ac:dyDescent="0.2">
      <c r="BP935" s="597"/>
    </row>
    <row r="936" spans="68:68" ht="12.75" x14ac:dyDescent="0.2">
      <c r="BP936" s="597"/>
    </row>
    <row r="937" spans="68:68" ht="12.75" x14ac:dyDescent="0.2">
      <c r="BP937" s="597"/>
    </row>
    <row r="938" spans="68:68" ht="12.75" x14ac:dyDescent="0.2">
      <c r="BP938" s="597"/>
    </row>
    <row r="939" spans="68:68" ht="12.75" x14ac:dyDescent="0.2">
      <c r="BP939" s="597"/>
    </row>
    <row r="940" spans="68:68" ht="12.75" x14ac:dyDescent="0.2">
      <c r="BP940" s="597"/>
    </row>
    <row r="941" spans="68:68" ht="12.75" x14ac:dyDescent="0.2">
      <c r="BP941" s="597"/>
    </row>
    <row r="942" spans="68:68" ht="12.75" x14ac:dyDescent="0.2">
      <c r="BP942" s="597"/>
    </row>
    <row r="943" spans="68:68" ht="12.75" x14ac:dyDescent="0.2">
      <c r="BP943" s="597"/>
    </row>
    <row r="944" spans="68:68" ht="12.75" x14ac:dyDescent="0.2">
      <c r="BP944" s="597"/>
    </row>
    <row r="945" spans="68:68" ht="12.75" x14ac:dyDescent="0.2">
      <c r="BP945" s="597"/>
    </row>
    <row r="946" spans="68:68" ht="12.75" x14ac:dyDescent="0.2">
      <c r="BP946" s="597"/>
    </row>
    <row r="947" spans="68:68" ht="12.75" x14ac:dyDescent="0.2">
      <c r="BP947" s="597"/>
    </row>
    <row r="948" spans="68:68" ht="12.75" x14ac:dyDescent="0.2">
      <c r="BP948" s="597"/>
    </row>
    <row r="949" spans="68:68" ht="12.75" x14ac:dyDescent="0.2">
      <c r="BP949" s="597"/>
    </row>
    <row r="950" spans="68:68" ht="12.75" x14ac:dyDescent="0.2">
      <c r="BP950" s="597"/>
    </row>
    <row r="951" spans="68:68" ht="12.75" x14ac:dyDescent="0.2">
      <c r="BP951" s="597"/>
    </row>
    <row r="952" spans="68:68" ht="12.75" x14ac:dyDescent="0.2">
      <c r="BP952" s="597"/>
    </row>
    <row r="953" spans="68:68" ht="12.75" x14ac:dyDescent="0.2">
      <c r="BP953" s="597"/>
    </row>
    <row r="954" spans="68:68" ht="12.75" x14ac:dyDescent="0.2">
      <c r="BP954" s="597"/>
    </row>
    <row r="955" spans="68:68" ht="12.75" x14ac:dyDescent="0.2">
      <c r="BP955" s="597"/>
    </row>
    <row r="956" spans="68:68" ht="12.75" x14ac:dyDescent="0.2">
      <c r="BP956" s="597"/>
    </row>
    <row r="957" spans="68:68" ht="12.75" x14ac:dyDescent="0.2">
      <c r="BP957" s="597"/>
    </row>
    <row r="958" spans="68:68" ht="12.75" x14ac:dyDescent="0.2">
      <c r="BP958" s="597"/>
    </row>
    <row r="959" spans="68:68" ht="12.75" x14ac:dyDescent="0.2">
      <c r="BP959" s="597"/>
    </row>
    <row r="960" spans="68:68" ht="12.75" x14ac:dyDescent="0.2">
      <c r="BP960" s="597"/>
    </row>
    <row r="961" spans="68:68" ht="12.75" x14ac:dyDescent="0.2">
      <c r="BP961" s="597"/>
    </row>
    <row r="962" spans="68:68" ht="12.75" x14ac:dyDescent="0.2">
      <c r="BP962" s="597"/>
    </row>
    <row r="963" spans="68:68" ht="12.75" x14ac:dyDescent="0.2">
      <c r="BP963" s="597"/>
    </row>
    <row r="964" spans="68:68" ht="12.75" x14ac:dyDescent="0.2">
      <c r="BP964" s="597"/>
    </row>
    <row r="965" spans="68:68" ht="12.75" x14ac:dyDescent="0.2">
      <c r="BP965" s="597"/>
    </row>
    <row r="966" spans="68:68" ht="12.75" x14ac:dyDescent="0.2">
      <c r="BP966" s="597"/>
    </row>
    <row r="967" spans="68:68" ht="12.75" x14ac:dyDescent="0.2">
      <c r="BP967" s="597"/>
    </row>
    <row r="968" spans="68:68" ht="12.75" x14ac:dyDescent="0.2">
      <c r="BP968" s="597"/>
    </row>
    <row r="969" spans="68:68" ht="12.75" x14ac:dyDescent="0.2">
      <c r="BP969" s="597"/>
    </row>
    <row r="970" spans="68:68" ht="12.75" x14ac:dyDescent="0.2">
      <c r="BP970" s="597"/>
    </row>
    <row r="971" spans="68:68" ht="12.75" x14ac:dyDescent="0.2">
      <c r="BP971" s="597"/>
    </row>
    <row r="972" spans="68:68" ht="12.75" x14ac:dyDescent="0.2">
      <c r="BP972" s="597"/>
    </row>
    <row r="973" spans="68:68" ht="12.75" x14ac:dyDescent="0.2">
      <c r="BP973" s="597"/>
    </row>
    <row r="974" spans="68:68" ht="12.75" x14ac:dyDescent="0.2">
      <c r="BP974" s="597"/>
    </row>
    <row r="975" spans="68:68" ht="12.75" x14ac:dyDescent="0.2">
      <c r="BP975" s="597"/>
    </row>
    <row r="976" spans="68:68" ht="12.75" x14ac:dyDescent="0.2">
      <c r="BP976" s="597"/>
    </row>
    <row r="977" spans="68:68" ht="12.75" x14ac:dyDescent="0.2">
      <c r="BP977" s="597"/>
    </row>
    <row r="978" spans="68:68" ht="12.75" x14ac:dyDescent="0.2">
      <c r="BP978" s="597"/>
    </row>
    <row r="979" spans="68:68" ht="12.75" x14ac:dyDescent="0.2">
      <c r="BP979" s="597"/>
    </row>
    <row r="980" spans="68:68" ht="12.75" x14ac:dyDescent="0.2">
      <c r="BP980" s="597"/>
    </row>
    <row r="981" spans="68:68" ht="12.75" x14ac:dyDescent="0.2">
      <c r="BP981" s="597"/>
    </row>
    <row r="982" spans="68:68" ht="12.75" x14ac:dyDescent="0.2">
      <c r="BP982" s="597"/>
    </row>
    <row r="983" spans="68:68" ht="12.75" x14ac:dyDescent="0.2">
      <c r="BP983" s="597"/>
    </row>
    <row r="984" spans="68:68" ht="12.75" x14ac:dyDescent="0.2">
      <c r="BP984" s="597"/>
    </row>
    <row r="985" spans="68:68" ht="12.75" x14ac:dyDescent="0.2">
      <c r="BP985" s="597"/>
    </row>
    <row r="986" spans="68:68" ht="12.75" x14ac:dyDescent="0.2">
      <c r="BP986" s="597"/>
    </row>
    <row r="987" spans="68:68" ht="12.75" x14ac:dyDescent="0.2">
      <c r="BP987" s="597"/>
    </row>
    <row r="988" spans="68:68" ht="12.75" x14ac:dyDescent="0.2">
      <c r="BP988" s="597"/>
    </row>
    <row r="989" spans="68:68" ht="12.75" x14ac:dyDescent="0.2">
      <c r="BP989" s="597"/>
    </row>
    <row r="990" spans="68:68" ht="12.75" x14ac:dyDescent="0.2">
      <c r="BP990" s="597"/>
    </row>
    <row r="991" spans="68:68" ht="12.75" x14ac:dyDescent="0.2">
      <c r="BP991" s="597"/>
    </row>
    <row r="992" spans="68:68" ht="12.75" x14ac:dyDescent="0.2">
      <c r="BP992" s="597"/>
    </row>
    <row r="993" spans="68:68" ht="12.75" x14ac:dyDescent="0.2">
      <c r="BP993" s="597"/>
    </row>
    <row r="994" spans="68:68" ht="12.75" x14ac:dyDescent="0.2">
      <c r="BP994" s="597"/>
    </row>
    <row r="995" spans="68:68" ht="12.75" x14ac:dyDescent="0.2">
      <c r="BP995" s="597"/>
    </row>
    <row r="996" spans="68:68" ht="12.75" x14ac:dyDescent="0.2">
      <c r="BP996" s="597"/>
    </row>
    <row r="997" spans="68:68" ht="12.75" x14ac:dyDescent="0.2">
      <c r="BP997" s="597"/>
    </row>
    <row r="998" spans="68:68" ht="12.75" x14ac:dyDescent="0.2">
      <c r="BP998" s="597"/>
    </row>
    <row r="999" spans="68:68" ht="12.75" x14ac:dyDescent="0.2">
      <c r="BP999" s="597"/>
    </row>
    <row r="1000" spans="68:68" ht="12.75" x14ac:dyDescent="0.2">
      <c r="BP1000" s="597"/>
    </row>
    <row r="1001" spans="68:68" ht="12.75" x14ac:dyDescent="0.2">
      <c r="BP1001" s="597"/>
    </row>
    <row r="1002" spans="68:68" ht="12.75" x14ac:dyDescent="0.2">
      <c r="BP1002" s="597"/>
    </row>
  </sheetData>
  <mergeCells count="17">
    <mergeCell ref="BQ2:BR2"/>
    <mergeCell ref="BS2:BT2"/>
    <mergeCell ref="BO2:BP2"/>
    <mergeCell ref="A41:B41"/>
    <mergeCell ref="A50:B50"/>
    <mergeCell ref="AY50:AZ50"/>
    <mergeCell ref="AI2:AP2"/>
    <mergeCell ref="A1:B1"/>
    <mergeCell ref="C2:J2"/>
    <mergeCell ref="K2:R2"/>
    <mergeCell ref="S2:Z2"/>
    <mergeCell ref="AA2:AH2"/>
    <mergeCell ref="A51:A52"/>
    <mergeCell ref="A57:B57"/>
    <mergeCell ref="AQ2:AX2"/>
    <mergeCell ref="AY2:BF2"/>
    <mergeCell ref="BG2:BN2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T1002"/>
  <sheetViews>
    <sheetView zoomScale="90" zoomScaleNormal="90" workbookViewId="0">
      <pane xSplit="2" ySplit="3" topLeftCell="BJ4" activePane="bottomRight" state="frozen"/>
      <selection pane="topRight" activeCell="C1" sqref="C1"/>
      <selection pane="bottomLeft" activeCell="A4" sqref="A4"/>
      <selection pane="bottomRight" activeCell="A7" sqref="A7:A27"/>
    </sheetView>
  </sheetViews>
  <sheetFormatPr defaultColWidth="14.42578125" defaultRowHeight="15.75" customHeight="1" x14ac:dyDescent="0.2"/>
  <cols>
    <col min="1" max="16384" width="14.42578125" style="647"/>
  </cols>
  <sheetData>
    <row r="1" spans="1:72" ht="15.75" customHeight="1" x14ac:dyDescent="0.2">
      <c r="A1" s="859" t="s">
        <v>0</v>
      </c>
      <c r="B1" s="856"/>
      <c r="C1" s="4"/>
      <c r="D1" s="649"/>
      <c r="E1" s="649"/>
      <c r="F1" s="649"/>
      <c r="G1" s="649"/>
      <c r="H1" s="649"/>
      <c r="I1" s="649"/>
      <c r="J1" s="293"/>
      <c r="K1" s="649"/>
      <c r="L1" s="649"/>
      <c r="M1" s="649"/>
      <c r="N1" s="649"/>
      <c r="O1" s="649"/>
      <c r="P1" s="649"/>
      <c r="Q1" s="649"/>
      <c r="R1" s="649"/>
      <c r="S1" s="6"/>
      <c r="T1" s="7"/>
      <c r="U1" s="7"/>
      <c r="V1" s="7"/>
      <c r="W1" s="7"/>
      <c r="X1" s="7"/>
      <c r="Y1" s="7"/>
      <c r="Z1" s="245"/>
      <c r="AA1" s="649"/>
      <c r="AB1" s="649"/>
      <c r="AC1" s="649"/>
      <c r="AD1" s="649"/>
      <c r="AE1" s="649"/>
      <c r="AF1" s="649"/>
      <c r="AG1" s="649"/>
      <c r="AH1" s="649"/>
      <c r="AI1" s="6"/>
      <c r="AJ1" s="7"/>
      <c r="AK1" s="7"/>
      <c r="AL1" s="7"/>
      <c r="AM1" s="7"/>
      <c r="AN1" s="7"/>
      <c r="AO1" s="7"/>
      <c r="AP1" s="245"/>
      <c r="AQ1" s="649"/>
      <c r="AR1" s="649"/>
      <c r="AS1" s="649"/>
      <c r="AT1" s="649"/>
      <c r="AU1" s="649"/>
      <c r="AV1" s="649"/>
      <c r="AW1" s="649"/>
      <c r="AX1" s="649"/>
      <c r="AY1" s="6"/>
      <c r="AZ1" s="7"/>
      <c r="BA1" s="7"/>
      <c r="BB1" s="7"/>
      <c r="BC1" s="7"/>
      <c r="BD1" s="7"/>
      <c r="BE1" s="7"/>
      <c r="BF1" s="245"/>
      <c r="BG1" s="649"/>
      <c r="BH1" s="649"/>
      <c r="BI1" s="649"/>
      <c r="BJ1" s="649"/>
      <c r="BK1" s="75"/>
      <c r="BL1" s="75"/>
      <c r="BM1" s="75"/>
      <c r="BN1" s="75"/>
      <c r="BO1" s="246"/>
      <c r="BP1" s="248"/>
      <c r="BQ1" s="246"/>
      <c r="BR1" s="248"/>
      <c r="BS1" s="246"/>
      <c r="BT1" s="248"/>
    </row>
    <row r="2" spans="1:72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193</v>
      </c>
      <c r="BP2" s="858"/>
      <c r="BQ2" s="857" t="s">
        <v>194</v>
      </c>
      <c r="BR2" s="858"/>
      <c r="BS2" s="857" t="s">
        <v>195</v>
      </c>
      <c r="BT2" s="858"/>
    </row>
    <row r="3" spans="1:72" ht="15.75" customHeight="1" x14ac:dyDescent="0.2">
      <c r="A3" s="20" t="s">
        <v>4</v>
      </c>
      <c r="B3" s="22" t="s">
        <v>5</v>
      </c>
      <c r="C3" s="656" t="s">
        <v>7</v>
      </c>
      <c r="D3" s="655" t="s">
        <v>23</v>
      </c>
      <c r="E3" s="655" t="s">
        <v>70</v>
      </c>
      <c r="F3" s="655" t="s">
        <v>71</v>
      </c>
      <c r="G3" s="655" t="s">
        <v>8</v>
      </c>
      <c r="H3" s="655" t="s">
        <v>29</v>
      </c>
      <c r="I3" s="655" t="s">
        <v>70</v>
      </c>
      <c r="J3" s="25" t="s">
        <v>71</v>
      </c>
      <c r="K3" s="655" t="s">
        <v>7</v>
      </c>
      <c r="L3" s="655" t="s">
        <v>23</v>
      </c>
      <c r="M3" s="655" t="s">
        <v>70</v>
      </c>
      <c r="N3" s="655" t="s">
        <v>71</v>
      </c>
      <c r="O3" s="655" t="s">
        <v>8</v>
      </c>
      <c r="P3" s="655" t="s">
        <v>29</v>
      </c>
      <c r="Q3" s="655" t="s">
        <v>70</v>
      </c>
      <c r="R3" s="655" t="s">
        <v>71</v>
      </c>
      <c r="S3" s="656" t="s">
        <v>7</v>
      </c>
      <c r="T3" s="655" t="s">
        <v>23</v>
      </c>
      <c r="U3" s="655" t="s">
        <v>70</v>
      </c>
      <c r="V3" s="655" t="s">
        <v>71</v>
      </c>
      <c r="W3" s="655" t="s">
        <v>8</v>
      </c>
      <c r="X3" s="655" t="s">
        <v>29</v>
      </c>
      <c r="Y3" s="655" t="s">
        <v>70</v>
      </c>
      <c r="Z3" s="25" t="s">
        <v>71</v>
      </c>
      <c r="AA3" s="655" t="s">
        <v>7</v>
      </c>
      <c r="AB3" s="655" t="s">
        <v>23</v>
      </c>
      <c r="AC3" s="655" t="s">
        <v>70</v>
      </c>
      <c r="AD3" s="655" t="s">
        <v>71</v>
      </c>
      <c r="AE3" s="655" t="s">
        <v>8</v>
      </c>
      <c r="AF3" s="655" t="s">
        <v>29</v>
      </c>
      <c r="AG3" s="655" t="s">
        <v>70</v>
      </c>
      <c r="AH3" s="655" t="s">
        <v>71</v>
      </c>
      <c r="AI3" s="656" t="s">
        <v>7</v>
      </c>
      <c r="AJ3" s="655" t="s">
        <v>23</v>
      </c>
      <c r="AK3" s="655" t="s">
        <v>70</v>
      </c>
      <c r="AL3" s="655" t="s">
        <v>71</v>
      </c>
      <c r="AM3" s="655" t="s">
        <v>8</v>
      </c>
      <c r="AN3" s="655" t="s">
        <v>29</v>
      </c>
      <c r="AO3" s="655" t="s">
        <v>70</v>
      </c>
      <c r="AP3" s="25" t="s">
        <v>71</v>
      </c>
      <c r="AQ3" s="655" t="s">
        <v>7</v>
      </c>
      <c r="AR3" s="655" t="s">
        <v>23</v>
      </c>
      <c r="AS3" s="655" t="s">
        <v>70</v>
      </c>
      <c r="AT3" s="655" t="s">
        <v>71</v>
      </c>
      <c r="AU3" s="655" t="s">
        <v>8</v>
      </c>
      <c r="AV3" s="655" t="s">
        <v>29</v>
      </c>
      <c r="AW3" s="655" t="s">
        <v>70</v>
      </c>
      <c r="AX3" s="655" t="s">
        <v>71</v>
      </c>
      <c r="AY3" s="656" t="s">
        <v>7</v>
      </c>
      <c r="AZ3" s="655" t="s">
        <v>23</v>
      </c>
      <c r="BA3" s="655" t="s">
        <v>70</v>
      </c>
      <c r="BB3" s="655" t="s">
        <v>71</v>
      </c>
      <c r="BC3" s="655" t="s">
        <v>8</v>
      </c>
      <c r="BD3" s="655" t="s">
        <v>29</v>
      </c>
      <c r="BE3" s="655" t="s">
        <v>70</v>
      </c>
      <c r="BF3" s="25" t="s">
        <v>71</v>
      </c>
      <c r="BG3" s="655" t="s">
        <v>7</v>
      </c>
      <c r="BH3" s="655" t="s">
        <v>23</v>
      </c>
      <c r="BI3" s="655" t="s">
        <v>70</v>
      </c>
      <c r="BJ3" s="655" t="s">
        <v>71</v>
      </c>
      <c r="BK3" s="655" t="s">
        <v>8</v>
      </c>
      <c r="BL3" s="655" t="s">
        <v>29</v>
      </c>
      <c r="BM3" s="655" t="s">
        <v>70</v>
      </c>
      <c r="BN3" s="655" t="s">
        <v>71</v>
      </c>
      <c r="BO3" s="664" t="s">
        <v>106</v>
      </c>
      <c r="BP3" s="25" t="s">
        <v>109</v>
      </c>
      <c r="BQ3" s="664" t="s">
        <v>106</v>
      </c>
      <c r="BR3" s="25" t="s">
        <v>109</v>
      </c>
      <c r="BS3" s="664" t="s">
        <v>106</v>
      </c>
      <c r="BT3" s="25" t="s">
        <v>109</v>
      </c>
    </row>
    <row r="4" spans="1:72" ht="15.75" customHeight="1" x14ac:dyDescent="0.2">
      <c r="A4" s="318" t="s">
        <v>151</v>
      </c>
      <c r="B4" s="318" t="s">
        <v>152</v>
      </c>
      <c r="C4" s="317">
        <v>100</v>
      </c>
      <c r="D4" s="318">
        <v>105</v>
      </c>
      <c r="E4" s="328"/>
      <c r="F4" s="328"/>
      <c r="G4" s="318">
        <v>105</v>
      </c>
      <c r="H4" s="318">
        <v>102</v>
      </c>
      <c r="I4" s="328"/>
      <c r="J4" s="330"/>
      <c r="K4" s="318">
        <v>102</v>
      </c>
      <c r="L4" s="318">
        <v>102</v>
      </c>
      <c r="M4" s="328"/>
      <c r="N4" s="328"/>
      <c r="O4" s="318">
        <v>101</v>
      </c>
      <c r="P4" s="318">
        <v>109</v>
      </c>
      <c r="Q4" s="328"/>
      <c r="R4" s="328"/>
      <c r="S4" s="317">
        <v>113</v>
      </c>
      <c r="T4" s="318">
        <v>111</v>
      </c>
      <c r="U4" s="328"/>
      <c r="V4" s="328"/>
      <c r="W4" s="318">
        <v>105</v>
      </c>
      <c r="X4" s="318">
        <v>101</v>
      </c>
      <c r="Y4" s="328"/>
      <c r="Z4" s="330"/>
      <c r="AA4" s="318">
        <v>110</v>
      </c>
      <c r="AB4" s="318">
        <v>109</v>
      </c>
      <c r="AC4" s="328"/>
      <c r="AD4" s="328"/>
      <c r="AE4" s="318">
        <v>105</v>
      </c>
      <c r="AF4" s="318">
        <v>111</v>
      </c>
      <c r="AG4" s="328"/>
      <c r="AH4" s="328"/>
      <c r="AI4" s="317">
        <v>99</v>
      </c>
      <c r="AJ4" s="318">
        <v>102</v>
      </c>
      <c r="AK4" s="328"/>
      <c r="AL4" s="328"/>
      <c r="AM4" s="318">
        <v>99</v>
      </c>
      <c r="AN4" s="318">
        <v>95</v>
      </c>
      <c r="AO4" s="328"/>
      <c r="AP4" s="330"/>
      <c r="AQ4" s="318">
        <v>113</v>
      </c>
      <c r="AR4" s="318">
        <v>106</v>
      </c>
      <c r="AS4" s="328"/>
      <c r="AT4" s="328"/>
      <c r="AU4" s="318">
        <v>107</v>
      </c>
      <c r="AV4" s="318">
        <v>104</v>
      </c>
      <c r="AW4" s="328"/>
      <c r="AX4" s="328"/>
      <c r="AY4" s="317">
        <v>109</v>
      </c>
      <c r="AZ4" s="318">
        <v>106</v>
      </c>
      <c r="BA4" s="328"/>
      <c r="BB4" s="328"/>
      <c r="BC4" s="318">
        <v>109</v>
      </c>
      <c r="BD4" s="318">
        <v>107</v>
      </c>
      <c r="BE4" s="328"/>
      <c r="BF4" s="330"/>
      <c r="BG4" s="318">
        <v>106</v>
      </c>
      <c r="BH4" s="318">
        <v>109</v>
      </c>
      <c r="BI4" s="328"/>
      <c r="BJ4" s="328"/>
      <c r="BK4" s="318">
        <v>105</v>
      </c>
      <c r="BL4" s="318">
        <v>105</v>
      </c>
      <c r="BM4" s="328"/>
      <c r="BN4" s="328"/>
      <c r="BO4" s="317">
        <v>106</v>
      </c>
      <c r="BP4" s="321">
        <v>109</v>
      </c>
      <c r="BQ4" s="317">
        <v>107</v>
      </c>
      <c r="BR4" s="321">
        <v>111</v>
      </c>
      <c r="BS4" s="317"/>
      <c r="BT4" s="321"/>
    </row>
    <row r="5" spans="1:72" ht="15.75" customHeight="1" x14ac:dyDescent="0.2">
      <c r="A5" s="318" t="s">
        <v>153</v>
      </c>
      <c r="B5" s="318" t="s">
        <v>152</v>
      </c>
      <c r="C5" s="317">
        <v>99</v>
      </c>
      <c r="D5" s="318">
        <v>106</v>
      </c>
      <c r="E5" s="328"/>
      <c r="F5" s="328"/>
      <c r="G5" s="318">
        <v>98</v>
      </c>
      <c r="H5" s="318">
        <v>102</v>
      </c>
      <c r="I5" s="328"/>
      <c r="J5" s="330"/>
      <c r="K5" s="318">
        <v>108</v>
      </c>
      <c r="L5" s="318">
        <v>104</v>
      </c>
      <c r="M5" s="328"/>
      <c r="N5" s="328"/>
      <c r="O5" s="318">
        <v>104</v>
      </c>
      <c r="P5" s="318">
        <v>104</v>
      </c>
      <c r="Q5" s="328"/>
      <c r="R5" s="328"/>
      <c r="S5" s="317">
        <v>102</v>
      </c>
      <c r="T5" s="318">
        <v>101</v>
      </c>
      <c r="U5" s="328"/>
      <c r="V5" s="328"/>
      <c r="W5" s="318">
        <v>100</v>
      </c>
      <c r="X5" s="318">
        <v>103</v>
      </c>
      <c r="Y5" s="328"/>
      <c r="Z5" s="330"/>
      <c r="AA5" s="318">
        <v>100</v>
      </c>
      <c r="AB5" s="318">
        <v>95</v>
      </c>
      <c r="AC5" s="328"/>
      <c r="AD5" s="328"/>
      <c r="AE5" s="318">
        <v>97</v>
      </c>
      <c r="AF5" s="318">
        <v>101</v>
      </c>
      <c r="AG5" s="328"/>
      <c r="AH5" s="328"/>
      <c r="AI5" s="317">
        <v>96</v>
      </c>
      <c r="AJ5" s="318">
        <v>93</v>
      </c>
      <c r="AK5" s="328"/>
      <c r="AL5" s="328"/>
      <c r="AM5" s="318">
        <v>80</v>
      </c>
      <c r="AN5" s="318">
        <v>100</v>
      </c>
      <c r="AO5" s="328"/>
      <c r="AP5" s="330"/>
      <c r="AQ5" s="318">
        <v>96</v>
      </c>
      <c r="AR5" s="318">
        <v>96</v>
      </c>
      <c r="AS5" s="328"/>
      <c r="AT5" s="328"/>
      <c r="AU5" s="318">
        <v>100</v>
      </c>
      <c r="AV5" s="318">
        <v>94</v>
      </c>
      <c r="AW5" s="328"/>
      <c r="AX5" s="328"/>
      <c r="AY5" s="317">
        <v>94</v>
      </c>
      <c r="AZ5" s="318">
        <v>95</v>
      </c>
      <c r="BA5" s="328"/>
      <c r="BB5" s="328"/>
      <c r="BC5" s="318">
        <v>93</v>
      </c>
      <c r="BD5" s="318">
        <v>95</v>
      </c>
      <c r="BE5" s="328"/>
      <c r="BF5" s="330"/>
      <c r="BG5" s="318">
        <v>92</v>
      </c>
      <c r="BH5" s="318">
        <v>95</v>
      </c>
      <c r="BI5" s="328"/>
      <c r="BJ5" s="328"/>
      <c r="BK5" s="318">
        <v>95</v>
      </c>
      <c r="BL5" s="318">
        <v>95</v>
      </c>
      <c r="BM5" s="328"/>
      <c r="BN5" s="328"/>
      <c r="BO5" s="317">
        <v>101</v>
      </c>
      <c r="BP5" s="321">
        <v>103</v>
      </c>
      <c r="BQ5" s="317">
        <v>101</v>
      </c>
      <c r="BR5" s="321">
        <v>98</v>
      </c>
      <c r="BS5" s="317"/>
      <c r="BT5" s="321"/>
    </row>
    <row r="6" spans="1:72" ht="15.75" customHeight="1" x14ac:dyDescent="0.2">
      <c r="A6" s="547" t="s">
        <v>154</v>
      </c>
      <c r="B6" s="548" t="s">
        <v>152</v>
      </c>
      <c r="C6" s="547">
        <v>99</v>
      </c>
      <c r="D6" s="548">
        <v>98</v>
      </c>
      <c r="E6" s="549"/>
      <c r="F6" s="549"/>
      <c r="G6" s="548">
        <v>99</v>
      </c>
      <c r="H6" s="548">
        <v>99</v>
      </c>
      <c r="I6" s="549"/>
      <c r="J6" s="550"/>
      <c r="K6" s="548">
        <v>100</v>
      </c>
      <c r="L6" s="548">
        <v>101</v>
      </c>
      <c r="M6" s="549"/>
      <c r="N6" s="549"/>
      <c r="O6" s="548">
        <v>101</v>
      </c>
      <c r="P6" s="548">
        <v>97</v>
      </c>
      <c r="Q6" s="549"/>
      <c r="R6" s="549"/>
      <c r="S6" s="547">
        <v>94</v>
      </c>
      <c r="T6" s="548">
        <v>95</v>
      </c>
      <c r="U6" s="549"/>
      <c r="V6" s="549"/>
      <c r="W6" s="548">
        <v>101</v>
      </c>
      <c r="X6" s="548">
        <v>100</v>
      </c>
      <c r="Y6" s="549"/>
      <c r="Z6" s="550"/>
      <c r="AA6" s="548">
        <v>96</v>
      </c>
      <c r="AB6" s="548">
        <v>94</v>
      </c>
      <c r="AC6" s="549"/>
      <c r="AD6" s="549"/>
      <c r="AE6" s="548">
        <v>96</v>
      </c>
      <c r="AF6" s="548">
        <v>93</v>
      </c>
      <c r="AG6" s="549"/>
      <c r="AH6" s="549"/>
      <c r="AI6" s="547">
        <v>92</v>
      </c>
      <c r="AJ6" s="548">
        <v>89</v>
      </c>
      <c r="AK6" s="549"/>
      <c r="AL6" s="549"/>
      <c r="AM6" s="548">
        <v>92</v>
      </c>
      <c r="AN6" s="548">
        <v>95</v>
      </c>
      <c r="AO6" s="549"/>
      <c r="AP6" s="550"/>
      <c r="AQ6" s="548">
        <v>93</v>
      </c>
      <c r="AR6" s="548">
        <v>93</v>
      </c>
      <c r="AS6" s="549"/>
      <c r="AT6" s="549"/>
      <c r="AU6" s="548">
        <v>92</v>
      </c>
      <c r="AV6" s="548">
        <v>93</v>
      </c>
      <c r="AW6" s="549"/>
      <c r="AX6" s="549"/>
      <c r="AY6" s="547">
        <v>92</v>
      </c>
      <c r="AZ6" s="548">
        <v>90</v>
      </c>
      <c r="BA6" s="549"/>
      <c r="BB6" s="549"/>
      <c r="BC6" s="548">
        <v>91</v>
      </c>
      <c r="BD6" s="548">
        <v>92</v>
      </c>
      <c r="BE6" s="549"/>
      <c r="BF6" s="550"/>
      <c r="BG6" s="548">
        <v>93</v>
      </c>
      <c r="BH6" s="548">
        <v>93</v>
      </c>
      <c r="BI6" s="549"/>
      <c r="BJ6" s="549"/>
      <c r="BK6" s="548">
        <v>98</v>
      </c>
      <c r="BL6" s="548">
        <v>94</v>
      </c>
      <c r="BM6" s="549"/>
      <c r="BN6" s="549"/>
      <c r="BO6" s="547">
        <v>99</v>
      </c>
      <c r="BP6" s="551">
        <v>101</v>
      </c>
      <c r="BQ6" s="547">
        <v>100</v>
      </c>
      <c r="BR6" s="551">
        <v>98</v>
      </c>
      <c r="BS6" s="547"/>
      <c r="BT6" s="551"/>
    </row>
    <row r="7" spans="1:72" ht="15.75" customHeight="1" x14ac:dyDescent="0.2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 t="s">
        <v>12</v>
      </c>
      <c r="H7" s="296" t="s">
        <v>12</v>
      </c>
      <c r="I7" s="49" t="str">
        <f>IFERROR(AVERAGE(G7:H7)," ")</f>
        <v xml:space="preserve"> </v>
      </c>
      <c r="J7" s="546" t="str">
        <f>IFERROR(_xlfn.STDEV.P(G7:H7), " ")</f>
        <v xml:space="preserve"> </v>
      </c>
      <c r="K7" s="296" t="s">
        <v>12</v>
      </c>
      <c r="L7" s="296" t="s">
        <v>12</v>
      </c>
      <c r="M7" s="49" t="str">
        <f>IFERROR(AVERAGE(K7:L7)," ")</f>
        <v xml:space="preserve"> </v>
      </c>
      <c r="N7" s="49" t="str">
        <f>IFERROR(_xlfn.STDEV.P(K7:L7), " ")</f>
        <v xml:space="preserve"> </v>
      </c>
      <c r="O7" s="296" t="s">
        <v>12</v>
      </c>
      <c r="P7" s="296" t="s">
        <v>12</v>
      </c>
      <c r="Q7" s="49" t="str">
        <f>IFERROR(AVERAGE(O7:P7)," ")</f>
        <v xml:space="preserve"> </v>
      </c>
      <c r="R7" s="49" t="str">
        <f>IFERROR(_xlfn.STDEV.P(O7:P7), " ")</f>
        <v xml:space="preserve"> </v>
      </c>
      <c r="S7" s="39" t="s">
        <v>12</v>
      </c>
      <c r="T7" s="296" t="s">
        <v>12</v>
      </c>
      <c r="U7" s="49" t="str">
        <f>IFERROR(AVERAGE(S7:T7)," ")</f>
        <v xml:space="preserve"> </v>
      </c>
      <c r="V7" s="49" t="str">
        <f>IFERROR(_xlfn.STDEV.P(S7:T7), " ")</f>
        <v xml:space="preserve"> </v>
      </c>
      <c r="W7" s="296">
        <v>2.0899999999999998E-2</v>
      </c>
      <c r="X7" s="296">
        <v>1.9199999999999998E-2</v>
      </c>
      <c r="Y7" s="49">
        <f>IFERROR(AVERAGE(W7:X7)," ")</f>
        <v>2.0049999999999998E-2</v>
      </c>
      <c r="Z7" s="546">
        <f>IFERROR(_xlfn.STDEV.P(W7:X7), " ")</f>
        <v>8.5000000000000006E-4</v>
      </c>
      <c r="AA7" s="296" t="s">
        <v>12</v>
      </c>
      <c r="AB7" s="296" t="s">
        <v>12</v>
      </c>
      <c r="AC7" s="49" t="str">
        <f>IFERROR(AVERAGE(AA7:AB7)," ")</f>
        <v xml:space="preserve"> </v>
      </c>
      <c r="AD7" s="49" t="str">
        <f>IFERROR(_xlfn.STDEV.P(AA7:AB7), " ")</f>
        <v xml:space="preserve"> </v>
      </c>
      <c r="AE7" s="296">
        <v>2.3099999999999999E-2</v>
      </c>
      <c r="AF7" s="296">
        <v>2.5100000000000001E-2</v>
      </c>
      <c r="AG7" s="49">
        <f>IFERROR(AVERAGE(AE7:AF7)," ")</f>
        <v>2.41E-2</v>
      </c>
      <c r="AH7" s="49">
        <f>IFERROR(_xlfn.STDEV.P(AE7:AF7), " ")</f>
        <v>1.0000000000000009E-3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 t="s">
        <v>12</v>
      </c>
      <c r="AN7" s="296" t="s">
        <v>12</v>
      </c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296" t="s">
        <v>12</v>
      </c>
      <c r="AR7" s="296" t="s">
        <v>12</v>
      </c>
      <c r="AS7" s="49" t="str">
        <f>IFERROR(AVERAGE(AQ7:AR7)," ")</f>
        <v xml:space="preserve"> </v>
      </c>
      <c r="AT7" s="49" t="str">
        <f>IFERROR(_xlfn.STDEV.P(AQ7:AR7), " ")</f>
        <v xml:space="preserve"> </v>
      </c>
      <c r="AU7" s="296">
        <v>1.2E-2</v>
      </c>
      <c r="AV7" s="296">
        <v>1.1299999999999999E-2</v>
      </c>
      <c r="AW7" s="49">
        <f>IFERROR(AVERAGE(AU7:AV7)," ")</f>
        <v>1.1650000000000001E-2</v>
      </c>
      <c r="AX7" s="49">
        <f>IFERROR(_xlfn.STDEV.P(AU7:AV7), " ")</f>
        <v>3.5000000000000048E-4</v>
      </c>
      <c r="AY7" s="39" t="s">
        <v>12</v>
      </c>
      <c r="AZ7" s="296" t="s">
        <v>12</v>
      </c>
      <c r="BA7" s="49" t="str">
        <f>IFERROR(AVERAGE(AY7:AZ7)," ")</f>
        <v xml:space="preserve"> </v>
      </c>
      <c r="BB7" s="49" t="str">
        <f>IFERROR(_xlfn.STDEV.P(AY7:AZ7), " ")</f>
        <v xml:space="preserve"> </v>
      </c>
      <c r="BC7" s="296" t="s">
        <v>12</v>
      </c>
      <c r="BD7" s="296" t="s">
        <v>12</v>
      </c>
      <c r="BE7" s="49" t="str">
        <f>IFERROR(AVERAGE(BC7:BD7)," ")</f>
        <v xml:space="preserve"> </v>
      </c>
      <c r="BF7" s="546" t="str">
        <f>IFERROR(_xlfn.STDEV.P(BC7:BD7), " ")</f>
        <v xml:space="preserve"> </v>
      </c>
      <c r="BG7" s="296" t="s">
        <v>12</v>
      </c>
      <c r="BH7" s="296" t="s">
        <v>12</v>
      </c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296" t="s">
        <v>12</v>
      </c>
      <c r="BL7" s="296" t="s">
        <v>12</v>
      </c>
      <c r="BM7" s="49" t="str">
        <f>IFERROR(AVERAGE(BK7:BL7)," ")</f>
        <v xml:space="preserve"> </v>
      </c>
      <c r="BN7" s="49" t="str">
        <f>IFERROR(_xlfn.STDEV.P(BK7:BL7), " ")</f>
        <v xml:space="preserve"> </v>
      </c>
      <c r="BO7" s="39" t="s">
        <v>12</v>
      </c>
      <c r="BP7" s="41" t="s">
        <v>12</v>
      </c>
      <c r="BQ7" s="661" t="s">
        <v>12</v>
      </c>
      <c r="BR7" s="667" t="s">
        <v>12</v>
      </c>
      <c r="BT7" s="667"/>
    </row>
    <row r="8" spans="1:72" ht="15.75" customHeight="1" x14ac:dyDescent="0.2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296">
        <v>1.44E-2</v>
      </c>
      <c r="AB8" s="296">
        <v>8.3999999999999995E-3</v>
      </c>
      <c r="AC8" s="49">
        <f>IFERROR(AVERAGE(AA8:AB8)," ")</f>
        <v>1.14E-2</v>
      </c>
      <c r="AD8" s="49">
        <f t="shared" ref="AD8:AD40" si="7">IFERROR(_xlfn.STDEV.P(AA8:AB8), " ")</f>
        <v>3.0000000000000001E-3</v>
      </c>
      <c r="AE8" s="296" t="s">
        <v>12</v>
      </c>
      <c r="AF8" s="296">
        <v>9.1999999999999998E-3</v>
      </c>
      <c r="AG8" s="49">
        <f>IFERROR(AVERAGE(AE8:AF8)," ")</f>
        <v>9.1999999999999998E-3</v>
      </c>
      <c r="AH8" s="49">
        <f t="shared" ref="AH8:AH40" si="8">IFERROR(_xlfn.STDEV.P(AE8:AF8), " ")</f>
        <v>0</v>
      </c>
      <c r="AI8" s="39">
        <v>4.1099999999999998E-2</v>
      </c>
      <c r="AJ8" s="296">
        <v>3.4799999999999998E-2</v>
      </c>
      <c r="AK8" s="49">
        <f>IFERROR(AVERAGE(AI8:AJ8)," ")</f>
        <v>3.7949999999999998E-2</v>
      </c>
      <c r="AL8" s="49">
        <f t="shared" ref="AL8:AL40" si="9">IFERROR(_xlfn.STDEV.P(AI8:AJ8), " ")</f>
        <v>3.15E-3</v>
      </c>
      <c r="AM8" s="296">
        <v>3.8899999999999997E-2</v>
      </c>
      <c r="AN8" s="296">
        <v>3.49E-2</v>
      </c>
      <c r="AO8" s="49">
        <f>IFERROR(AVERAGE(AM8:AN8)," ")</f>
        <v>3.6900000000000002E-2</v>
      </c>
      <c r="AP8" s="546">
        <f t="shared" ref="AP8:AP40" si="10">IFERROR(_xlfn.STDEV.P(AM8:AN8), " ")</f>
        <v>1.9999999999999983E-3</v>
      </c>
      <c r="AQ8" s="296">
        <v>2.1499999999999998E-2</v>
      </c>
      <c r="AR8" s="296">
        <v>1.6199999999999999E-2</v>
      </c>
      <c r="AS8" s="49">
        <f>IFERROR(AVERAGE(AQ8:AR8)," ")</f>
        <v>1.8849999999999999E-2</v>
      </c>
      <c r="AT8" s="49">
        <f t="shared" ref="AT8:AT40" si="11">IFERROR(_xlfn.STDEV.P(AQ8:AR8), " ")</f>
        <v>2.6499999999999996E-3</v>
      </c>
      <c r="AU8" s="296">
        <v>1.78E-2</v>
      </c>
      <c r="AV8" s="296">
        <v>1.41E-2</v>
      </c>
      <c r="AW8" s="49">
        <f>IFERROR(AVERAGE(AU8:AV8)," ")</f>
        <v>1.5949999999999999E-2</v>
      </c>
      <c r="AX8" s="49">
        <f t="shared" ref="AX8:AX40" si="12">IFERROR(_xlfn.STDEV.P(AU8:AV8), " ")</f>
        <v>1.8500000000000001E-3</v>
      </c>
      <c r="AY8" s="39">
        <v>1.23E-2</v>
      </c>
      <c r="AZ8" s="296">
        <v>1.7399999999999999E-2</v>
      </c>
      <c r="BA8" s="49">
        <f>IFERROR(AVERAGE(AY8:AZ8)," ")</f>
        <v>1.4849999999999999E-2</v>
      </c>
      <c r="BB8" s="49">
        <f t="shared" ref="BB8:BB40" si="13">IFERROR(_xlfn.STDEV.P(AY8:AZ8), " ")</f>
        <v>2.5499999999999993E-3</v>
      </c>
      <c r="BC8" s="296">
        <v>1.8499999999999999E-2</v>
      </c>
      <c r="BD8" s="296">
        <v>1.52E-2</v>
      </c>
      <c r="BE8" s="49">
        <f>IFERROR(AVERAGE(BC8:BD8)," ")</f>
        <v>1.685E-2</v>
      </c>
      <c r="BF8" s="546">
        <f t="shared" ref="BF8:BF40" si="14">IFERROR(_xlfn.STDEV.P(BC8:BD8), " ")</f>
        <v>1.6499999999999996E-3</v>
      </c>
      <c r="BG8" s="296">
        <v>1.61E-2</v>
      </c>
      <c r="BH8" s="296">
        <v>1.1299999999999999E-2</v>
      </c>
      <c r="BI8" s="49">
        <f>IFERROR(AVERAGE(BG8:BH8)," ")</f>
        <v>1.37E-2</v>
      </c>
      <c r="BJ8" s="49">
        <f t="shared" ref="BJ8:BJ40" si="15">IFERROR(_xlfn.STDEV.P(BG8:BH8), " ")</f>
        <v>2.4000000000000002E-3</v>
      </c>
      <c r="BK8" s="296">
        <v>1.3100000000000001E-2</v>
      </c>
      <c r="BL8" s="296">
        <v>1.43E-2</v>
      </c>
      <c r="BM8" s="49">
        <f>IFERROR(AVERAGE(BK8:BL8)," ")</f>
        <v>1.37E-2</v>
      </c>
      <c r="BN8" s="49">
        <f t="shared" ref="BN8:BN40" si="16">IFERROR(_xlfn.STDEV.P(BK8:BL8), " ")</f>
        <v>5.9999999999999984E-4</v>
      </c>
      <c r="BO8" s="39" t="s">
        <v>12</v>
      </c>
      <c r="BP8" s="41" t="s">
        <v>12</v>
      </c>
      <c r="BQ8" s="661" t="s">
        <v>12</v>
      </c>
      <c r="BR8" s="668" t="s">
        <v>12</v>
      </c>
      <c r="BT8" s="668"/>
    </row>
    <row r="9" spans="1:72" ht="15.75" customHeight="1" x14ac:dyDescent="0.2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0" si="18">IFERROR(AVERAGE(K9:L9)," ")</f>
        <v xml:space="preserve"> </v>
      </c>
      <c r="N9" s="49" t="str">
        <f t="shared" si="3"/>
        <v xml:space="preserve"> </v>
      </c>
      <c r="O9" s="296" t="s">
        <v>12</v>
      </c>
      <c r="P9" s="296" t="s">
        <v>12</v>
      </c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296" t="s">
        <v>12</v>
      </c>
      <c r="X9" s="296" t="s">
        <v>12</v>
      </c>
      <c r="Y9" s="49" t="str">
        <f t="shared" ref="Y9:Y40" si="21">IFERROR(AVERAGE(W9:X9)," ")</f>
        <v xml:space="preserve"> </v>
      </c>
      <c r="Z9" s="546" t="str">
        <f t="shared" si="6"/>
        <v xml:space="preserve"> </v>
      </c>
      <c r="AA9" s="296" t="s">
        <v>12</v>
      </c>
      <c r="AB9" s="296" t="s">
        <v>12</v>
      </c>
      <c r="AC9" s="49" t="str">
        <f t="shared" ref="AC9:AC40" si="22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 t="s">
        <v>12</v>
      </c>
      <c r="AJ9" s="296" t="s">
        <v>12</v>
      </c>
      <c r="AK9" s="49" t="str">
        <f t="shared" ref="AK9:AK40" si="24">IFERROR(AVERAGE(AI9:AJ9)," ")</f>
        <v xml:space="preserve"> </v>
      </c>
      <c r="AL9" s="49" t="str">
        <f t="shared" si="9"/>
        <v xml:space="preserve"> </v>
      </c>
      <c r="AM9" s="296" t="s">
        <v>12</v>
      </c>
      <c r="AN9" s="296" t="s">
        <v>12</v>
      </c>
      <c r="AO9" s="49" t="str">
        <f t="shared" ref="AO9:AO40" si="25">IFERROR(AVERAGE(AM9:AN9)," ")</f>
        <v xml:space="preserve"> </v>
      </c>
      <c r="AP9" s="546" t="str">
        <f t="shared" si="10"/>
        <v xml:space="preserve"> </v>
      </c>
      <c r="AQ9" s="296" t="s">
        <v>12</v>
      </c>
      <c r="AR9" s="296" t="s">
        <v>12</v>
      </c>
      <c r="AS9" s="49" t="str">
        <f t="shared" ref="AS9:AS40" si="26">IFERROR(AVERAGE(AQ9:AR9)," ")</f>
        <v xml:space="preserve"> </v>
      </c>
      <c r="AT9" s="49" t="str">
        <f t="shared" si="11"/>
        <v xml:space="preserve"> </v>
      </c>
      <c r="AU9" s="296" t="s">
        <v>12</v>
      </c>
      <c r="AV9" s="296" t="s">
        <v>12</v>
      </c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 t="s">
        <v>12</v>
      </c>
      <c r="AZ9" s="296" t="s">
        <v>12</v>
      </c>
      <c r="BA9" s="49" t="str">
        <f t="shared" ref="BA9:BA40" si="28">IFERROR(AVERAGE(AY9:AZ9)," ")</f>
        <v xml:space="preserve"> </v>
      </c>
      <c r="BB9" s="49" t="str">
        <f t="shared" si="13"/>
        <v xml:space="preserve"> </v>
      </c>
      <c r="BC9" s="296" t="s">
        <v>12</v>
      </c>
      <c r="BD9" s="296" t="s">
        <v>12</v>
      </c>
      <c r="BE9" s="49" t="str">
        <f t="shared" ref="BE9:BE40" si="29">IFERROR(AVERAGE(BC9:BD9)," ")</f>
        <v xml:space="preserve"> </v>
      </c>
      <c r="BF9" s="546" t="str">
        <f t="shared" si="14"/>
        <v xml:space="preserve"> </v>
      </c>
      <c r="BG9" s="296" t="s">
        <v>12</v>
      </c>
      <c r="BH9" s="296" t="s">
        <v>12</v>
      </c>
      <c r="BI9" s="49" t="str">
        <f t="shared" ref="BI9:BI40" si="30">IFERROR(AVERAGE(BG9:BH9)," ")</f>
        <v xml:space="preserve"> </v>
      </c>
      <c r="BJ9" s="49" t="str">
        <f t="shared" si="15"/>
        <v xml:space="preserve"> </v>
      </c>
      <c r="BK9" s="296" t="s">
        <v>12</v>
      </c>
      <c r="BL9" s="296" t="s">
        <v>12</v>
      </c>
      <c r="BM9" s="49" t="str">
        <f t="shared" ref="BM9:BM40" si="31">IFERROR(AVERAGE(BK9:BL9)," ")</f>
        <v xml:space="preserve"> </v>
      </c>
      <c r="BN9" s="49" t="str">
        <f t="shared" si="16"/>
        <v xml:space="preserve"> </v>
      </c>
      <c r="BO9" s="39" t="s">
        <v>12</v>
      </c>
      <c r="BP9" s="41" t="s">
        <v>12</v>
      </c>
      <c r="BQ9" s="661" t="s">
        <v>12</v>
      </c>
      <c r="BR9" s="668" t="s">
        <v>12</v>
      </c>
      <c r="BT9" s="668"/>
    </row>
    <row r="10" spans="1:72" ht="15.75" customHeight="1" x14ac:dyDescent="0.2">
      <c r="A10" s="296" t="s">
        <v>113</v>
      </c>
      <c r="B10" s="29">
        <v>2.9999999999999997E-4</v>
      </c>
      <c r="C10" s="39">
        <v>2.6499999999999999E-2</v>
      </c>
      <c r="D10" s="296">
        <v>2.6700000000000002E-2</v>
      </c>
      <c r="E10" s="49">
        <f t="shared" si="0"/>
        <v>2.6599999999999999E-2</v>
      </c>
      <c r="F10" s="49">
        <f t="shared" si="1"/>
        <v>1.0000000000000113E-4</v>
      </c>
      <c r="G10" s="296">
        <v>2.64E-2</v>
      </c>
      <c r="H10" s="296">
        <v>2.6599999999999999E-2</v>
      </c>
      <c r="I10" s="49">
        <f t="shared" si="17"/>
        <v>2.6499999999999999E-2</v>
      </c>
      <c r="J10" s="546">
        <f t="shared" si="2"/>
        <v>9.9999999999999395E-5</v>
      </c>
      <c r="K10" s="296">
        <v>2.81E-2</v>
      </c>
      <c r="L10" s="296">
        <v>2.7900000000000001E-2</v>
      </c>
      <c r="M10" s="49">
        <f t="shared" si="18"/>
        <v>2.8000000000000001E-2</v>
      </c>
      <c r="N10" s="49">
        <f t="shared" si="3"/>
        <v>9.9999999999999395E-5</v>
      </c>
      <c r="O10" s="296">
        <v>2.7400000000000001E-2</v>
      </c>
      <c r="P10" s="296">
        <v>2.8899999999999999E-2</v>
      </c>
      <c r="Q10" s="49">
        <f t="shared" si="19"/>
        <v>2.8150000000000001E-2</v>
      </c>
      <c r="R10" s="49">
        <f t="shared" si="4"/>
        <v>7.4999999999999893E-4</v>
      </c>
      <c r="S10" s="39">
        <v>2.7400000000000001E-2</v>
      </c>
      <c r="T10" s="296">
        <v>2.69E-2</v>
      </c>
      <c r="U10" s="49">
        <f t="shared" si="20"/>
        <v>2.7150000000000001E-2</v>
      </c>
      <c r="V10" s="49">
        <f t="shared" si="5"/>
        <v>2.5000000000000022E-4</v>
      </c>
      <c r="W10" s="296">
        <v>2.6200000000000001E-2</v>
      </c>
      <c r="X10" s="296">
        <v>2.6200000000000001E-2</v>
      </c>
      <c r="Y10" s="49">
        <f t="shared" si="21"/>
        <v>2.6200000000000001E-2</v>
      </c>
      <c r="Z10" s="546">
        <f t="shared" si="6"/>
        <v>0</v>
      </c>
      <c r="AA10" s="296">
        <v>2.47E-2</v>
      </c>
      <c r="AB10" s="296">
        <v>2.4899999999999999E-2</v>
      </c>
      <c r="AC10" s="49">
        <f t="shared" si="22"/>
        <v>2.4799999999999999E-2</v>
      </c>
      <c r="AD10" s="49">
        <f t="shared" si="7"/>
        <v>9.9999999999999395E-5</v>
      </c>
      <c r="AE10" s="296">
        <v>2.46E-2</v>
      </c>
      <c r="AF10" s="296">
        <v>2.53E-2</v>
      </c>
      <c r="AG10" s="49">
        <f t="shared" si="23"/>
        <v>2.495E-2</v>
      </c>
      <c r="AH10" s="49">
        <f t="shared" si="8"/>
        <v>3.4999999999999962E-4</v>
      </c>
      <c r="AI10" s="39">
        <v>1.6999999999999999E-3</v>
      </c>
      <c r="AJ10" s="296">
        <v>1.6999999999999999E-3</v>
      </c>
      <c r="AK10" s="49">
        <f t="shared" si="24"/>
        <v>1.6999999999999999E-3</v>
      </c>
      <c r="AL10" s="49">
        <f t="shared" si="9"/>
        <v>0</v>
      </c>
      <c r="AM10" s="296">
        <v>1.9E-3</v>
      </c>
      <c r="AN10" s="296">
        <v>2.8999999999999998E-3</v>
      </c>
      <c r="AO10" s="49">
        <f t="shared" si="25"/>
        <v>2.3999999999999998E-3</v>
      </c>
      <c r="AP10" s="546">
        <f t="shared" si="10"/>
        <v>4.999999999999999E-4</v>
      </c>
      <c r="AQ10" s="296">
        <v>2.07E-2</v>
      </c>
      <c r="AR10" s="296">
        <v>2.0899999999999998E-2</v>
      </c>
      <c r="AS10" s="49">
        <f t="shared" si="26"/>
        <v>2.0799999999999999E-2</v>
      </c>
      <c r="AT10" s="49">
        <f t="shared" si="11"/>
        <v>9.9999999999999395E-5</v>
      </c>
      <c r="AU10" s="296">
        <v>2.1299999999999999E-2</v>
      </c>
      <c r="AV10" s="296">
        <v>2.1000000000000001E-2</v>
      </c>
      <c r="AW10" s="49">
        <f t="shared" si="27"/>
        <v>2.1150000000000002E-2</v>
      </c>
      <c r="AX10" s="49">
        <f t="shared" si="12"/>
        <v>1.4999999999999909E-4</v>
      </c>
      <c r="AY10" s="39">
        <v>2.4299999999999999E-2</v>
      </c>
      <c r="AZ10" s="296">
        <v>2.47E-2</v>
      </c>
      <c r="BA10" s="49">
        <f t="shared" si="28"/>
        <v>2.4500000000000001E-2</v>
      </c>
      <c r="BB10" s="49">
        <f t="shared" si="13"/>
        <v>2.0000000000000052E-4</v>
      </c>
      <c r="BC10" s="296">
        <v>2.4899999999999999E-2</v>
      </c>
      <c r="BD10" s="296">
        <v>2.4500000000000001E-2</v>
      </c>
      <c r="BE10" s="49">
        <f t="shared" si="29"/>
        <v>2.47E-2</v>
      </c>
      <c r="BF10" s="546">
        <f t="shared" si="14"/>
        <v>1.9999999999999879E-4</v>
      </c>
      <c r="BG10" s="296">
        <v>3.2899999999999999E-2</v>
      </c>
      <c r="BH10" s="296">
        <v>3.2899999999999999E-2</v>
      </c>
      <c r="BI10" s="49">
        <f t="shared" si="30"/>
        <v>3.2899999999999999E-2</v>
      </c>
      <c r="BJ10" s="49">
        <f t="shared" si="15"/>
        <v>0</v>
      </c>
      <c r="BK10" s="296">
        <v>3.15E-2</v>
      </c>
      <c r="BL10" s="296">
        <v>3.2899999999999999E-2</v>
      </c>
      <c r="BM10" s="49">
        <f t="shared" si="31"/>
        <v>3.2199999999999999E-2</v>
      </c>
      <c r="BN10" s="49">
        <f t="shared" si="16"/>
        <v>6.9999999999999923E-4</v>
      </c>
      <c r="BO10" s="39" t="s">
        <v>12</v>
      </c>
      <c r="BP10" s="41" t="s">
        <v>12</v>
      </c>
      <c r="BQ10" s="661" t="s">
        <v>12</v>
      </c>
      <c r="BR10" s="668" t="s">
        <v>12</v>
      </c>
      <c r="BT10" s="668"/>
    </row>
    <row r="11" spans="1:72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>
        <v>2.9999999999999997E-4</v>
      </c>
      <c r="AO11" s="49">
        <f t="shared" si="25"/>
        <v>2.9999999999999997E-4</v>
      </c>
      <c r="AP11" s="546">
        <f t="shared" si="10"/>
        <v>0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661" t="s">
        <v>12</v>
      </c>
      <c r="BR11" s="668" t="s">
        <v>12</v>
      </c>
      <c r="BT11" s="668"/>
    </row>
    <row r="12" spans="1:72" ht="15.75" customHeight="1" x14ac:dyDescent="0.2">
      <c r="A12" s="296" t="s">
        <v>115</v>
      </c>
      <c r="B12" s="29">
        <v>2.5399999999999999E-2</v>
      </c>
      <c r="C12" s="39">
        <v>8.5208999999999993</v>
      </c>
      <c r="D12" s="296">
        <v>8.5226000000000006</v>
      </c>
      <c r="E12" s="49">
        <f t="shared" si="0"/>
        <v>8.5217500000000008</v>
      </c>
      <c r="F12" s="49">
        <f t="shared" si="1"/>
        <v>8.5000000000068354E-4</v>
      </c>
      <c r="G12" s="296">
        <v>8.4298999999999999</v>
      </c>
      <c r="H12" s="296">
        <v>8.5353999999999992</v>
      </c>
      <c r="I12" s="49">
        <f t="shared" si="17"/>
        <v>8.4826499999999996</v>
      </c>
      <c r="J12" s="546">
        <f t="shared" si="2"/>
        <v>5.2749999999999631E-2</v>
      </c>
      <c r="K12" s="296">
        <v>12.0791</v>
      </c>
      <c r="L12" s="296">
        <v>11.993499999999999</v>
      </c>
      <c r="M12" s="49">
        <f t="shared" si="18"/>
        <v>12.036300000000001</v>
      </c>
      <c r="N12" s="49">
        <f t="shared" si="3"/>
        <v>4.2800000000000615E-2</v>
      </c>
      <c r="O12" s="296">
        <v>11.7453</v>
      </c>
      <c r="P12" s="296">
        <v>12.2568</v>
      </c>
      <c r="Q12" s="49">
        <f t="shared" si="19"/>
        <v>12.001049999999999</v>
      </c>
      <c r="R12" s="49">
        <f t="shared" si="4"/>
        <v>0.25574999999999992</v>
      </c>
      <c r="S12" s="39">
        <v>16.5274</v>
      </c>
      <c r="T12" s="296">
        <v>16.350200000000001</v>
      </c>
      <c r="U12" s="49">
        <f t="shared" si="20"/>
        <v>16.438800000000001</v>
      </c>
      <c r="V12" s="49">
        <f t="shared" si="5"/>
        <v>8.8599999999999568E-2</v>
      </c>
      <c r="W12" s="296">
        <v>16.018799999999999</v>
      </c>
      <c r="X12" s="296">
        <v>15.8269</v>
      </c>
      <c r="Y12" s="49">
        <f t="shared" si="21"/>
        <v>15.92285</v>
      </c>
      <c r="Z12" s="546">
        <f t="shared" si="6"/>
        <v>9.5949999999999314E-2</v>
      </c>
      <c r="AA12" s="296">
        <v>29.131699999999999</v>
      </c>
      <c r="AB12" s="296">
        <v>29.335100000000001</v>
      </c>
      <c r="AC12" s="49">
        <f t="shared" si="22"/>
        <v>29.2334</v>
      </c>
      <c r="AD12" s="49">
        <f t="shared" si="7"/>
        <v>0.10170000000000101</v>
      </c>
      <c r="AE12" s="296">
        <v>28.790700000000001</v>
      </c>
      <c r="AF12" s="296">
        <v>29.1511</v>
      </c>
      <c r="AG12" s="49">
        <f t="shared" si="23"/>
        <v>28.9709</v>
      </c>
      <c r="AH12" s="49">
        <f t="shared" si="8"/>
        <v>0.18019999999999925</v>
      </c>
      <c r="AI12" s="39">
        <v>336.46420000000001</v>
      </c>
      <c r="AJ12" s="296">
        <v>346.70249999999999</v>
      </c>
      <c r="AK12" s="49">
        <f t="shared" si="24"/>
        <v>341.58335</v>
      </c>
      <c r="AL12" s="49">
        <f t="shared" si="9"/>
        <v>5.1191499999999905</v>
      </c>
      <c r="AM12" s="296">
        <v>343.29880000000003</v>
      </c>
      <c r="AN12" s="296">
        <v>342.05829999999997</v>
      </c>
      <c r="AO12" s="49">
        <f t="shared" si="25"/>
        <v>342.67854999999997</v>
      </c>
      <c r="AP12" s="546">
        <f t="shared" si="10"/>
        <v>0.62025000000002706</v>
      </c>
      <c r="AQ12" s="296">
        <v>99.237799999999993</v>
      </c>
      <c r="AR12" s="296">
        <v>98.170299999999997</v>
      </c>
      <c r="AS12" s="49">
        <f t="shared" si="26"/>
        <v>98.704049999999995</v>
      </c>
      <c r="AT12" s="49">
        <f t="shared" si="11"/>
        <v>0.53374999999999773</v>
      </c>
      <c r="AU12" s="296">
        <v>98.600700000000003</v>
      </c>
      <c r="AV12" s="296">
        <v>97.195099999999996</v>
      </c>
      <c r="AW12" s="49">
        <f t="shared" si="27"/>
        <v>97.897899999999993</v>
      </c>
      <c r="AX12" s="49">
        <f t="shared" si="12"/>
        <v>0.70280000000000342</v>
      </c>
      <c r="AY12" s="39">
        <v>97.448700000000002</v>
      </c>
      <c r="AZ12" s="296">
        <v>97.601299999999995</v>
      </c>
      <c r="BA12" s="49">
        <f t="shared" si="28"/>
        <v>97.525000000000006</v>
      </c>
      <c r="BB12" s="49">
        <f t="shared" si="13"/>
        <v>7.629999999999626E-2</v>
      </c>
      <c r="BC12" s="296">
        <v>98.544899999999998</v>
      </c>
      <c r="BD12" s="296">
        <v>98.061199999999999</v>
      </c>
      <c r="BE12" s="49">
        <f t="shared" si="29"/>
        <v>98.303049999999999</v>
      </c>
      <c r="BF12" s="546">
        <f t="shared" si="14"/>
        <v>0.24184999999999945</v>
      </c>
      <c r="BG12" s="296">
        <v>75.263199999999998</v>
      </c>
      <c r="BH12" s="296">
        <v>76.766000000000005</v>
      </c>
      <c r="BI12" s="49">
        <f t="shared" si="30"/>
        <v>76.014600000000002</v>
      </c>
      <c r="BJ12" s="49">
        <f t="shared" si="15"/>
        <v>0.75140000000000384</v>
      </c>
      <c r="BK12" s="296">
        <v>75.766400000000004</v>
      </c>
      <c r="BL12" s="296">
        <v>75.524100000000004</v>
      </c>
      <c r="BM12" s="49">
        <f t="shared" si="31"/>
        <v>75.645250000000004</v>
      </c>
      <c r="BN12" s="49">
        <f t="shared" si="16"/>
        <v>0.12115000000000009</v>
      </c>
      <c r="BO12" s="39" t="s">
        <v>12</v>
      </c>
      <c r="BP12" s="41" t="s">
        <v>12</v>
      </c>
      <c r="BQ12" s="661" t="s">
        <v>12</v>
      </c>
      <c r="BR12" s="668" t="s">
        <v>12</v>
      </c>
      <c r="BT12" s="668"/>
    </row>
    <row r="13" spans="1:72" ht="15.75" customHeight="1" x14ac:dyDescent="0.2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 t="s">
        <v>12</v>
      </c>
      <c r="L13" s="296">
        <v>1E-3</v>
      </c>
      <c r="M13" s="49">
        <f t="shared" si="18"/>
        <v>1E-3</v>
      </c>
      <c r="N13" s="49">
        <f t="shared" si="3"/>
        <v>0</v>
      </c>
      <c r="O13" s="296" t="s">
        <v>12</v>
      </c>
      <c r="P13" s="296" t="s">
        <v>12</v>
      </c>
      <c r="Q13" s="49" t="str">
        <f t="shared" si="19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0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1"/>
        <v xml:space="preserve"> </v>
      </c>
      <c r="Z13" s="546" t="str">
        <f t="shared" si="6"/>
        <v xml:space="preserve"> </v>
      </c>
      <c r="AA13" s="296">
        <v>1.1999999999999999E-3</v>
      </c>
      <c r="AB13" s="296">
        <v>1.6000000000000001E-3</v>
      </c>
      <c r="AC13" s="49">
        <f t="shared" si="22"/>
        <v>1.4E-3</v>
      </c>
      <c r="AD13" s="49">
        <f t="shared" si="7"/>
        <v>2.0000000000000009E-4</v>
      </c>
      <c r="AE13" s="296">
        <v>1.5E-3</v>
      </c>
      <c r="AF13" s="296">
        <v>1.4E-3</v>
      </c>
      <c r="AG13" s="49">
        <f t="shared" si="23"/>
        <v>1.4499999999999999E-3</v>
      </c>
      <c r="AH13" s="49">
        <f t="shared" si="8"/>
        <v>5.0000000000000023E-5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6.9999999999999999E-4</v>
      </c>
      <c r="AR13" s="296" t="s">
        <v>12</v>
      </c>
      <c r="AS13" s="49">
        <f t="shared" si="26"/>
        <v>6.9999999999999999E-4</v>
      </c>
      <c r="AT13" s="49">
        <f t="shared" si="11"/>
        <v>0</v>
      </c>
      <c r="AU13" s="296">
        <v>6.9999999999999999E-4</v>
      </c>
      <c r="AV13" s="296">
        <v>8.0000000000000004E-4</v>
      </c>
      <c r="AW13" s="49">
        <f t="shared" si="27"/>
        <v>7.5000000000000002E-4</v>
      </c>
      <c r="AX13" s="49">
        <f t="shared" si="12"/>
        <v>5.0000000000000023E-5</v>
      </c>
      <c r="AY13" s="39">
        <v>6.9999999999999999E-4</v>
      </c>
      <c r="AZ13" s="296">
        <v>6.9999999999999999E-4</v>
      </c>
      <c r="BA13" s="49">
        <f t="shared" si="28"/>
        <v>6.9999999999999999E-4</v>
      </c>
      <c r="BB13" s="49">
        <f t="shared" si="13"/>
        <v>0</v>
      </c>
      <c r="BC13" s="296">
        <v>6.9999999999999999E-4</v>
      </c>
      <c r="BD13" s="296">
        <v>8.0000000000000004E-4</v>
      </c>
      <c r="BE13" s="49">
        <f t="shared" si="29"/>
        <v>7.5000000000000002E-4</v>
      </c>
      <c r="BF13" s="546">
        <f t="shared" si="14"/>
        <v>5.0000000000000023E-5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661" t="s">
        <v>12</v>
      </c>
      <c r="BR13" s="668" t="s">
        <v>12</v>
      </c>
      <c r="BT13" s="668"/>
    </row>
    <row r="14" spans="1:72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19"/>
        <v xml:space="preserve"> </v>
      </c>
      <c r="R14" s="49" t="str">
        <f t="shared" si="4"/>
        <v xml:space="preserve"> </v>
      </c>
      <c r="S14" s="39" t="s">
        <v>12</v>
      </c>
      <c r="T14" s="296">
        <v>5.8999999999999999E-3</v>
      </c>
      <c r="U14" s="49">
        <f t="shared" si="20"/>
        <v>5.8999999999999999E-3</v>
      </c>
      <c r="V14" s="49">
        <f t="shared" si="5"/>
        <v>0</v>
      </c>
      <c r="W14" s="296">
        <v>8.6E-3</v>
      </c>
      <c r="X14" s="296">
        <v>8.0000000000000002E-3</v>
      </c>
      <c r="Y14" s="49">
        <f t="shared" si="21"/>
        <v>8.3000000000000001E-3</v>
      </c>
      <c r="Z14" s="546">
        <f t="shared" si="6"/>
        <v>2.9999999999999992E-4</v>
      </c>
      <c r="AA14" s="296">
        <v>2.24E-2</v>
      </c>
      <c r="AB14" s="296">
        <v>2.0899999999999998E-2</v>
      </c>
      <c r="AC14" s="49">
        <f t="shared" si="22"/>
        <v>2.1649999999999999E-2</v>
      </c>
      <c r="AD14" s="49">
        <f t="shared" si="7"/>
        <v>7.5000000000000067E-4</v>
      </c>
      <c r="AE14" s="296">
        <v>3.3500000000000002E-2</v>
      </c>
      <c r="AF14" s="296">
        <v>3.5099999999999999E-2</v>
      </c>
      <c r="AG14" s="49">
        <f t="shared" si="23"/>
        <v>3.4299999999999997E-2</v>
      </c>
      <c r="AH14" s="49">
        <f t="shared" si="8"/>
        <v>7.9999999999999874E-4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1.5100000000000001E-2</v>
      </c>
      <c r="AR14" s="296">
        <v>1.4999999999999999E-2</v>
      </c>
      <c r="AS14" s="49">
        <f t="shared" si="26"/>
        <v>1.5050000000000001E-2</v>
      </c>
      <c r="AT14" s="49">
        <f t="shared" si="11"/>
        <v>5.0000000000000565E-5</v>
      </c>
      <c r="AU14" s="296">
        <v>2.6499999999999999E-2</v>
      </c>
      <c r="AV14" s="296">
        <v>2.6200000000000001E-2</v>
      </c>
      <c r="AW14" s="49">
        <f t="shared" si="27"/>
        <v>2.6349999999999998E-2</v>
      </c>
      <c r="AX14" s="49">
        <f t="shared" si="12"/>
        <v>1.4999999999999909E-4</v>
      </c>
      <c r="AY14" s="39">
        <v>5.8999999999999999E-3</v>
      </c>
      <c r="AZ14" s="296">
        <v>7.1999999999999998E-3</v>
      </c>
      <c r="BA14" s="49">
        <f t="shared" si="28"/>
        <v>6.5500000000000003E-3</v>
      </c>
      <c r="BB14" s="49">
        <f t="shared" si="13"/>
        <v>6.4999999999999997E-4</v>
      </c>
      <c r="BC14" s="296">
        <v>9.7999999999999997E-3</v>
      </c>
      <c r="BD14" s="296">
        <v>9.9000000000000008E-3</v>
      </c>
      <c r="BE14" s="49">
        <f t="shared" si="29"/>
        <v>9.8500000000000011E-3</v>
      </c>
      <c r="BF14" s="546">
        <f t="shared" si="14"/>
        <v>5.0000000000000565E-5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1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661" t="s">
        <v>12</v>
      </c>
      <c r="BR14" s="668" t="s">
        <v>12</v>
      </c>
      <c r="BT14" s="668"/>
    </row>
    <row r="15" spans="1:72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>
        <v>8.0000000000000004E-4</v>
      </c>
      <c r="L15" s="296">
        <v>1.2999999999999999E-3</v>
      </c>
      <c r="M15" s="49">
        <f t="shared" si="18"/>
        <v>1.0499999999999999E-3</v>
      </c>
      <c r="N15" s="49">
        <f t="shared" si="3"/>
        <v>2.4999999999999995E-4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>
        <v>2.5000000000000001E-3</v>
      </c>
      <c r="X15" s="296">
        <v>4.1999999999999997E-3</v>
      </c>
      <c r="Y15" s="49">
        <f t="shared" si="21"/>
        <v>3.3499999999999997E-3</v>
      </c>
      <c r="Z15" s="546">
        <f t="shared" si="6"/>
        <v>8.4999999999999984E-4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1.5E-3</v>
      </c>
      <c r="AJ15" s="296">
        <v>1E-3</v>
      </c>
      <c r="AK15" s="49">
        <f t="shared" si="24"/>
        <v>1.25E-3</v>
      </c>
      <c r="AL15" s="49">
        <f t="shared" si="9"/>
        <v>2.5000000000000001E-4</v>
      </c>
      <c r="AM15" s="296">
        <v>8.0000000000000004E-4</v>
      </c>
      <c r="AN15" s="296">
        <v>1.5E-3</v>
      </c>
      <c r="AO15" s="49">
        <f t="shared" si="25"/>
        <v>1.15E-3</v>
      </c>
      <c r="AP15" s="546">
        <f t="shared" si="10"/>
        <v>3.5E-4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7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>
        <v>8.0000000000000004E-4</v>
      </c>
      <c r="BE15" s="49">
        <f t="shared" si="29"/>
        <v>8.0000000000000004E-4</v>
      </c>
      <c r="BF15" s="546">
        <f t="shared" si="14"/>
        <v>0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1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661" t="s">
        <v>12</v>
      </c>
      <c r="BR15" s="668" t="s">
        <v>12</v>
      </c>
      <c r="BT15" s="668"/>
    </row>
    <row r="16" spans="1:72" ht="15.75" customHeight="1" x14ac:dyDescent="0.2">
      <c r="A16" s="296" t="s">
        <v>120</v>
      </c>
      <c r="B16" s="29">
        <v>1.6000000000000001E-3</v>
      </c>
      <c r="C16" s="39">
        <v>3.3999999999999998E-3</v>
      </c>
      <c r="D16" s="296">
        <v>3.7000000000000002E-3</v>
      </c>
      <c r="E16" s="49">
        <f t="shared" si="0"/>
        <v>3.5500000000000002E-3</v>
      </c>
      <c r="F16" s="49">
        <f t="shared" si="1"/>
        <v>1.5000000000000018E-4</v>
      </c>
      <c r="G16" s="296">
        <v>2.4199999999999999E-2</v>
      </c>
      <c r="H16" s="296">
        <v>2.3800000000000002E-2</v>
      </c>
      <c r="I16" s="49">
        <f t="shared" si="17"/>
        <v>2.4E-2</v>
      </c>
      <c r="J16" s="546">
        <f t="shared" si="2"/>
        <v>1.9999999999999879E-4</v>
      </c>
      <c r="K16" s="296">
        <v>3.1E-2</v>
      </c>
      <c r="L16" s="296">
        <v>3.4099999999999998E-2</v>
      </c>
      <c r="M16" s="49">
        <f t="shared" si="18"/>
        <v>3.2549999999999996E-2</v>
      </c>
      <c r="N16" s="49">
        <f t="shared" si="3"/>
        <v>1.5499999999999993E-3</v>
      </c>
      <c r="O16" s="296">
        <v>8.4199999999999997E-2</v>
      </c>
      <c r="P16" s="296">
        <v>7.5600000000000001E-2</v>
      </c>
      <c r="Q16" s="49">
        <f t="shared" si="19"/>
        <v>7.9899999999999999E-2</v>
      </c>
      <c r="R16" s="49">
        <f t="shared" si="4"/>
        <v>4.2999999999999983E-3</v>
      </c>
      <c r="S16" s="39">
        <v>0.1024</v>
      </c>
      <c r="T16" s="296">
        <v>9.2899999999999996E-2</v>
      </c>
      <c r="U16" s="49">
        <f t="shared" si="20"/>
        <v>9.7650000000000001E-2</v>
      </c>
      <c r="V16" s="49">
        <f t="shared" si="5"/>
        <v>4.7500000000000042E-3</v>
      </c>
      <c r="W16" s="296">
        <v>0.28739999999999999</v>
      </c>
      <c r="X16" s="296">
        <v>0.28899999999999998</v>
      </c>
      <c r="Y16" s="49">
        <f t="shared" si="21"/>
        <v>0.28820000000000001</v>
      </c>
      <c r="Z16" s="546">
        <f t="shared" si="6"/>
        <v>7.9999999999999516E-4</v>
      </c>
      <c r="AA16" s="296">
        <v>8.8999999999999999E-3</v>
      </c>
      <c r="AB16" s="296">
        <v>1.4999999999999999E-2</v>
      </c>
      <c r="AC16" s="49">
        <f t="shared" si="22"/>
        <v>1.1949999999999999E-2</v>
      </c>
      <c r="AD16" s="49">
        <f t="shared" si="7"/>
        <v>3.0499999999999998E-3</v>
      </c>
      <c r="AE16" s="296">
        <v>0.1638</v>
      </c>
      <c r="AF16" s="296">
        <v>0.17100000000000001</v>
      </c>
      <c r="AG16" s="49">
        <f t="shared" si="23"/>
        <v>0.16739999999999999</v>
      </c>
      <c r="AH16" s="49">
        <f t="shared" si="8"/>
        <v>3.600000000000006E-3</v>
      </c>
      <c r="AI16" s="39" t="s">
        <v>12</v>
      </c>
      <c r="AJ16" s="296" t="s">
        <v>12</v>
      </c>
      <c r="AK16" s="49" t="str">
        <f t="shared" si="24"/>
        <v xml:space="preserve"> </v>
      </c>
      <c r="AL16" s="49" t="str">
        <f t="shared" si="9"/>
        <v xml:space="preserve"> </v>
      </c>
      <c r="AM16" s="296">
        <v>0.58889999999999998</v>
      </c>
      <c r="AN16" s="296">
        <v>0.5857</v>
      </c>
      <c r="AO16" s="49">
        <f t="shared" si="25"/>
        <v>0.58729999999999993</v>
      </c>
      <c r="AP16" s="546">
        <f t="shared" si="10"/>
        <v>1.5999999999999903E-3</v>
      </c>
      <c r="AQ16" s="296">
        <v>6.7999999999999996E-3</v>
      </c>
      <c r="AR16" s="296">
        <v>5.3E-3</v>
      </c>
      <c r="AS16" s="49">
        <f t="shared" si="26"/>
        <v>6.0499999999999998E-3</v>
      </c>
      <c r="AT16" s="49">
        <f t="shared" si="11"/>
        <v>7.499999999999998E-4</v>
      </c>
      <c r="AU16" s="296">
        <v>0.21229999999999999</v>
      </c>
      <c r="AV16" s="296">
        <v>0.20899999999999999</v>
      </c>
      <c r="AW16" s="49">
        <f t="shared" si="27"/>
        <v>0.21065</v>
      </c>
      <c r="AX16" s="49">
        <f t="shared" si="12"/>
        <v>1.6499999999999987E-3</v>
      </c>
      <c r="AY16" s="39">
        <v>2.1899999999999999E-2</v>
      </c>
      <c r="AZ16" s="296">
        <v>2.3E-2</v>
      </c>
      <c r="BA16" s="49">
        <f t="shared" si="28"/>
        <v>2.2449999999999998E-2</v>
      </c>
      <c r="BB16" s="49">
        <f t="shared" si="13"/>
        <v>5.5000000000000014E-4</v>
      </c>
      <c r="BC16" s="296">
        <v>0.11</v>
      </c>
      <c r="BD16" s="296">
        <v>0.1079</v>
      </c>
      <c r="BE16" s="49">
        <f t="shared" si="29"/>
        <v>0.10894999999999999</v>
      </c>
      <c r="BF16" s="546">
        <f t="shared" si="14"/>
        <v>1.0500000000000023E-3</v>
      </c>
      <c r="BG16" s="296">
        <v>1.04E-2</v>
      </c>
      <c r="BH16" s="296">
        <v>1.12E-2</v>
      </c>
      <c r="BI16" s="49">
        <f t="shared" si="30"/>
        <v>1.0800000000000001E-2</v>
      </c>
      <c r="BJ16" s="49">
        <f t="shared" si="15"/>
        <v>4.0000000000000018E-4</v>
      </c>
      <c r="BK16" s="296">
        <v>9.2399999999999996E-2</v>
      </c>
      <c r="BL16" s="296">
        <v>8.3500000000000005E-2</v>
      </c>
      <c r="BM16" s="49">
        <f t="shared" si="31"/>
        <v>8.795E-2</v>
      </c>
      <c r="BN16" s="49">
        <f t="shared" si="16"/>
        <v>4.4499999999999956E-3</v>
      </c>
      <c r="BO16" s="39" t="s">
        <v>12</v>
      </c>
      <c r="BP16" s="41" t="s">
        <v>12</v>
      </c>
      <c r="BQ16" s="661" t="s">
        <v>12</v>
      </c>
      <c r="BR16" s="668" t="s">
        <v>12</v>
      </c>
      <c r="BT16" s="668"/>
    </row>
    <row r="17" spans="1:72" ht="15.75" customHeight="1" x14ac:dyDescent="0.2">
      <c r="A17" s="296" t="s">
        <v>121</v>
      </c>
      <c r="B17" s="29">
        <v>0.1081</v>
      </c>
      <c r="C17" s="39">
        <v>0.85740000000000005</v>
      </c>
      <c r="D17" s="296">
        <v>0.82740000000000002</v>
      </c>
      <c r="E17" s="49">
        <f t="shared" si="0"/>
        <v>0.84240000000000004</v>
      </c>
      <c r="F17" s="49">
        <f t="shared" si="1"/>
        <v>1.5000000000000013E-2</v>
      </c>
      <c r="G17" s="296">
        <v>0.79759999999999998</v>
      </c>
      <c r="H17" s="296">
        <v>0.82320000000000004</v>
      </c>
      <c r="I17" s="49">
        <f t="shared" si="17"/>
        <v>0.81040000000000001</v>
      </c>
      <c r="J17" s="546">
        <f t="shared" si="2"/>
        <v>1.2800000000000034E-2</v>
      </c>
      <c r="K17" s="296">
        <v>1.1003000000000001</v>
      </c>
      <c r="L17" s="296">
        <v>1.246</v>
      </c>
      <c r="M17" s="49">
        <f t="shared" si="18"/>
        <v>1.1731500000000001</v>
      </c>
      <c r="N17" s="49">
        <f t="shared" si="3"/>
        <v>7.284999999999997E-2</v>
      </c>
      <c r="O17" s="296">
        <v>0.97230000000000005</v>
      </c>
      <c r="P17" s="296">
        <v>1.1116999999999999</v>
      </c>
      <c r="Q17" s="49">
        <f t="shared" si="19"/>
        <v>1.042</v>
      </c>
      <c r="R17" s="49">
        <f t="shared" si="4"/>
        <v>6.9699999999999929E-2</v>
      </c>
      <c r="S17" s="39">
        <v>1.2517</v>
      </c>
      <c r="T17" s="296">
        <v>1.3261000000000001</v>
      </c>
      <c r="U17" s="49">
        <f t="shared" si="20"/>
        <v>1.2888999999999999</v>
      </c>
      <c r="V17" s="49">
        <f t="shared" si="5"/>
        <v>3.7200000000000011E-2</v>
      </c>
      <c r="W17" s="296">
        <v>1.8786</v>
      </c>
      <c r="X17" s="296">
        <v>2.3729</v>
      </c>
      <c r="Y17" s="49">
        <f t="shared" si="21"/>
        <v>2.12575</v>
      </c>
      <c r="Z17" s="546">
        <f t="shared" si="6"/>
        <v>0.24714999999999893</v>
      </c>
      <c r="AA17" s="296">
        <v>2.2250000000000001</v>
      </c>
      <c r="AB17" s="296">
        <v>2.1556999999999999</v>
      </c>
      <c r="AC17" s="49">
        <f t="shared" si="22"/>
        <v>2.19035</v>
      </c>
      <c r="AD17" s="49">
        <f t="shared" si="7"/>
        <v>3.465000000000007E-2</v>
      </c>
      <c r="AE17" s="296">
        <v>2.3752</v>
      </c>
      <c r="AF17" s="296">
        <v>2.3633999999999999</v>
      </c>
      <c r="AG17" s="49">
        <f t="shared" si="23"/>
        <v>2.3693</v>
      </c>
      <c r="AH17" s="49">
        <f t="shared" si="8"/>
        <v>5.9000000000000163E-3</v>
      </c>
      <c r="AI17" s="39">
        <v>7.9241999999999999</v>
      </c>
      <c r="AJ17" s="296">
        <v>7.7274000000000003</v>
      </c>
      <c r="AK17" s="49">
        <f t="shared" si="24"/>
        <v>7.8258000000000001</v>
      </c>
      <c r="AL17" s="49">
        <f t="shared" si="9"/>
        <v>9.8399999999999821E-2</v>
      </c>
      <c r="AM17" s="296">
        <v>8.1709999999999994</v>
      </c>
      <c r="AN17" s="296">
        <v>7.7423000000000002</v>
      </c>
      <c r="AO17" s="49">
        <f t="shared" si="25"/>
        <v>7.9566499999999998</v>
      </c>
      <c r="AP17" s="546">
        <f t="shared" si="10"/>
        <v>0.2143499999999996</v>
      </c>
      <c r="AQ17" s="296">
        <v>3.1718999999999999</v>
      </c>
      <c r="AR17" s="296">
        <v>3.1707999999999998</v>
      </c>
      <c r="AS17" s="49">
        <f t="shared" si="26"/>
        <v>3.1713499999999999</v>
      </c>
      <c r="AT17" s="49">
        <f t="shared" si="11"/>
        <v>5.5000000000005045E-4</v>
      </c>
      <c r="AU17" s="296">
        <v>3.1208999999999998</v>
      </c>
      <c r="AV17" s="296">
        <v>3.0274000000000001</v>
      </c>
      <c r="AW17" s="49">
        <f t="shared" si="27"/>
        <v>3.0741499999999999</v>
      </c>
      <c r="AX17" s="49">
        <f t="shared" si="12"/>
        <v>4.6749999999999847E-2</v>
      </c>
      <c r="AY17" s="39">
        <v>3.3056000000000001</v>
      </c>
      <c r="AZ17" s="296">
        <v>3.4598</v>
      </c>
      <c r="BA17" s="49">
        <f t="shared" si="28"/>
        <v>3.3826999999999998</v>
      </c>
      <c r="BB17" s="49">
        <f t="shared" si="13"/>
        <v>7.7099999999999946E-2</v>
      </c>
      <c r="BC17" s="296">
        <v>3.3052999999999999</v>
      </c>
      <c r="BD17" s="296">
        <v>3.2639999999999998</v>
      </c>
      <c r="BE17" s="49">
        <f t="shared" si="29"/>
        <v>3.2846500000000001</v>
      </c>
      <c r="BF17" s="546">
        <f t="shared" si="14"/>
        <v>2.0650000000000057E-2</v>
      </c>
      <c r="BG17" s="296">
        <v>5.1896000000000004</v>
      </c>
      <c r="BH17" s="296">
        <v>5.0065999999999997</v>
      </c>
      <c r="BI17" s="49">
        <f t="shared" si="30"/>
        <v>5.0981000000000005</v>
      </c>
      <c r="BJ17" s="49">
        <f t="shared" si="15"/>
        <v>9.1500000000000359E-2</v>
      </c>
      <c r="BK17" s="296">
        <v>5.1855000000000002</v>
      </c>
      <c r="BL17" s="296">
        <v>5.3407</v>
      </c>
      <c r="BM17" s="49">
        <f t="shared" si="31"/>
        <v>5.2630999999999997</v>
      </c>
      <c r="BN17" s="49">
        <f t="shared" si="16"/>
        <v>7.7599999999999891E-2</v>
      </c>
      <c r="BO17" s="39" t="s">
        <v>12</v>
      </c>
      <c r="BP17" s="41" t="s">
        <v>12</v>
      </c>
      <c r="BQ17" s="661" t="s">
        <v>12</v>
      </c>
      <c r="BR17" s="668" t="s">
        <v>12</v>
      </c>
      <c r="BT17" s="668"/>
    </row>
    <row r="18" spans="1:72" ht="15.75" customHeight="1" x14ac:dyDescent="0.2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1"/>
        <v xml:space="preserve"> </v>
      </c>
      <c r="Z18" s="546" t="str">
        <f t="shared" si="6"/>
        <v xml:space="preserve"> </v>
      </c>
      <c r="AA18" s="296">
        <v>6.7999999999999996E-3</v>
      </c>
      <c r="AB18" s="296" t="s">
        <v>12</v>
      </c>
      <c r="AC18" s="49">
        <f t="shared" si="22"/>
        <v>6.7999999999999996E-3</v>
      </c>
      <c r="AD18" s="49">
        <f t="shared" si="7"/>
        <v>0</v>
      </c>
      <c r="AE18" s="296" t="s">
        <v>12</v>
      </c>
      <c r="AF18" s="296" t="s">
        <v>12</v>
      </c>
      <c r="AG18" s="49" t="str">
        <f t="shared" si="23"/>
        <v xml:space="preserve"> </v>
      </c>
      <c r="AH18" s="49" t="str">
        <f t="shared" si="8"/>
        <v xml:space="preserve"> </v>
      </c>
      <c r="AI18" s="39">
        <v>2.8299999999999999E-2</v>
      </c>
      <c r="AJ18" s="296">
        <v>2.86E-2</v>
      </c>
      <c r="AK18" s="49">
        <f t="shared" si="24"/>
        <v>2.845E-2</v>
      </c>
      <c r="AL18" s="49">
        <f t="shared" si="9"/>
        <v>1.5000000000000083E-4</v>
      </c>
      <c r="AM18" s="296">
        <v>1.8499999999999999E-2</v>
      </c>
      <c r="AN18" s="296">
        <v>2.7099999999999999E-2</v>
      </c>
      <c r="AO18" s="49">
        <f t="shared" si="25"/>
        <v>2.2800000000000001E-2</v>
      </c>
      <c r="AP18" s="546">
        <f t="shared" si="10"/>
        <v>4.3E-3</v>
      </c>
      <c r="AQ18" s="296">
        <v>1.04E-2</v>
      </c>
      <c r="AR18" s="296">
        <v>6.6E-3</v>
      </c>
      <c r="AS18" s="49">
        <f t="shared" si="26"/>
        <v>8.5000000000000006E-3</v>
      </c>
      <c r="AT18" s="49">
        <f t="shared" si="11"/>
        <v>1.8999999999999998E-3</v>
      </c>
      <c r="AU18" s="296">
        <v>5.1999999999999998E-3</v>
      </c>
      <c r="AV18" s="296">
        <v>6.1000000000000004E-3</v>
      </c>
      <c r="AW18" s="49">
        <f t="shared" si="27"/>
        <v>5.6500000000000005E-3</v>
      </c>
      <c r="AX18" s="49">
        <f t="shared" si="12"/>
        <v>4.5000000000000031E-4</v>
      </c>
      <c r="AY18" s="39">
        <v>1.04E-2</v>
      </c>
      <c r="AZ18" s="296" t="s">
        <v>12</v>
      </c>
      <c r="BA18" s="49">
        <f t="shared" si="28"/>
        <v>1.04E-2</v>
      </c>
      <c r="BB18" s="49">
        <f t="shared" si="13"/>
        <v>0</v>
      </c>
      <c r="BC18" s="296">
        <v>5.7000000000000002E-3</v>
      </c>
      <c r="BD18" s="296" t="s">
        <v>12</v>
      </c>
      <c r="BE18" s="49">
        <f t="shared" si="29"/>
        <v>5.7000000000000002E-3</v>
      </c>
      <c r="BF18" s="546">
        <f t="shared" si="14"/>
        <v>0</v>
      </c>
      <c r="BG18" s="296">
        <v>5.8999999999999999E-3</v>
      </c>
      <c r="BH18" s="296" t="s">
        <v>12</v>
      </c>
      <c r="BI18" s="49">
        <f t="shared" si="30"/>
        <v>5.8999999999999999E-3</v>
      </c>
      <c r="BJ18" s="49">
        <f t="shared" si="15"/>
        <v>0</v>
      </c>
      <c r="BK18" s="296">
        <v>1.04E-2</v>
      </c>
      <c r="BL18" s="296" t="s">
        <v>12</v>
      </c>
      <c r="BM18" s="49">
        <f t="shared" si="31"/>
        <v>1.04E-2</v>
      </c>
      <c r="BN18" s="49">
        <f t="shared" si="16"/>
        <v>0</v>
      </c>
      <c r="BO18" s="39" t="s">
        <v>12</v>
      </c>
      <c r="BP18" s="41" t="s">
        <v>12</v>
      </c>
      <c r="BQ18" s="661" t="s">
        <v>12</v>
      </c>
      <c r="BR18" s="668" t="s">
        <v>12</v>
      </c>
      <c r="BT18" s="668"/>
    </row>
    <row r="19" spans="1:72" ht="15.75" customHeight="1" x14ac:dyDescent="0.2">
      <c r="A19" s="296" t="s">
        <v>123</v>
      </c>
      <c r="B19" s="29">
        <v>4.4000000000000003E-3</v>
      </c>
      <c r="C19" s="39">
        <v>2.5042</v>
      </c>
      <c r="D19" s="296">
        <v>2.4719000000000002</v>
      </c>
      <c r="E19" s="49">
        <f t="shared" si="0"/>
        <v>2.4880500000000003</v>
      </c>
      <c r="F19" s="49">
        <f t="shared" si="1"/>
        <v>1.6149999999999887E-2</v>
      </c>
      <c r="G19" s="296">
        <v>2.4942000000000002</v>
      </c>
      <c r="H19" s="296">
        <v>2.4908000000000001</v>
      </c>
      <c r="I19" s="49">
        <f t="shared" si="17"/>
        <v>2.4925000000000002</v>
      </c>
      <c r="J19" s="546">
        <f t="shared" si="2"/>
        <v>1.7000000000000348E-3</v>
      </c>
      <c r="K19" s="296">
        <v>3.5440999999999998</v>
      </c>
      <c r="L19" s="296">
        <v>3.5548999999999999</v>
      </c>
      <c r="M19" s="49">
        <f t="shared" si="18"/>
        <v>3.5495000000000001</v>
      </c>
      <c r="N19" s="49">
        <f t="shared" si="3"/>
        <v>5.4000000000000714E-3</v>
      </c>
      <c r="O19" s="296">
        <v>3.5449000000000002</v>
      </c>
      <c r="P19" s="296">
        <v>3.5495999999999999</v>
      </c>
      <c r="Q19" s="49">
        <f t="shared" si="19"/>
        <v>3.54725</v>
      </c>
      <c r="R19" s="49">
        <f t="shared" si="4"/>
        <v>2.3499999999998522E-3</v>
      </c>
      <c r="S19" s="39">
        <v>4.5187999999999997</v>
      </c>
      <c r="T19" s="296">
        <v>4.4930000000000003</v>
      </c>
      <c r="U19" s="49">
        <f t="shared" si="20"/>
        <v>4.5059000000000005</v>
      </c>
      <c r="V19" s="49">
        <f t="shared" si="5"/>
        <v>1.2899999999999689E-2</v>
      </c>
      <c r="W19" s="296">
        <v>4.5754999999999999</v>
      </c>
      <c r="X19" s="296">
        <v>4.4946000000000002</v>
      </c>
      <c r="Y19" s="49">
        <f t="shared" si="21"/>
        <v>4.53505</v>
      </c>
      <c r="Z19" s="546">
        <f t="shared" si="6"/>
        <v>4.0449999999999875E-2</v>
      </c>
      <c r="AA19" s="296">
        <v>7.8573000000000004</v>
      </c>
      <c r="AB19" s="296">
        <v>8.2681000000000004</v>
      </c>
      <c r="AC19" s="49">
        <f t="shared" si="22"/>
        <v>8.0626999999999995</v>
      </c>
      <c r="AD19" s="49">
        <f t="shared" si="7"/>
        <v>0.20540000000000005</v>
      </c>
      <c r="AE19" s="296">
        <v>7.9671000000000003</v>
      </c>
      <c r="AF19" s="296">
        <v>7.8818999999999999</v>
      </c>
      <c r="AG19" s="49">
        <f t="shared" si="23"/>
        <v>7.9245000000000001</v>
      </c>
      <c r="AH19" s="49">
        <f t="shared" si="8"/>
        <v>4.2600000000000193E-2</v>
      </c>
      <c r="AI19" s="39">
        <v>69.064899999999994</v>
      </c>
      <c r="AJ19" s="296">
        <v>69.107699999999994</v>
      </c>
      <c r="AK19" s="49">
        <f t="shared" si="24"/>
        <v>69.086299999999994</v>
      </c>
      <c r="AL19" s="49">
        <f t="shared" si="9"/>
        <v>2.1399999999999864E-2</v>
      </c>
      <c r="AM19" s="296">
        <v>73.675399999999996</v>
      </c>
      <c r="AN19" s="296">
        <v>69.023799999999994</v>
      </c>
      <c r="AO19" s="49">
        <f t="shared" si="25"/>
        <v>71.349599999999995</v>
      </c>
      <c r="AP19" s="546">
        <f t="shared" si="10"/>
        <v>2.325800000000001</v>
      </c>
      <c r="AQ19" s="296">
        <v>20.122900000000001</v>
      </c>
      <c r="AR19" s="296">
        <v>20.050999999999998</v>
      </c>
      <c r="AS19" s="49">
        <f t="shared" si="26"/>
        <v>20.086950000000002</v>
      </c>
      <c r="AT19" s="49">
        <f t="shared" si="11"/>
        <v>3.5950000000001481E-2</v>
      </c>
      <c r="AU19" s="296">
        <v>19.814900000000002</v>
      </c>
      <c r="AV19" s="296">
        <v>20.034500000000001</v>
      </c>
      <c r="AW19" s="49">
        <f t="shared" si="27"/>
        <v>19.924700000000001</v>
      </c>
      <c r="AX19" s="49">
        <f t="shared" si="12"/>
        <v>0.1097999999999999</v>
      </c>
      <c r="AY19" s="39">
        <v>20.7029</v>
      </c>
      <c r="AZ19" s="296">
        <v>20.6676</v>
      </c>
      <c r="BA19" s="49">
        <f t="shared" si="28"/>
        <v>20.68525</v>
      </c>
      <c r="BB19" s="49">
        <f t="shared" si="13"/>
        <v>1.7649999999999721E-2</v>
      </c>
      <c r="BC19" s="296">
        <v>20.856000000000002</v>
      </c>
      <c r="BD19" s="296">
        <v>20.898599999999998</v>
      </c>
      <c r="BE19" s="49">
        <f t="shared" si="29"/>
        <v>20.877299999999998</v>
      </c>
      <c r="BF19" s="546">
        <f t="shared" si="14"/>
        <v>2.129999999999832E-2</v>
      </c>
      <c r="BG19" s="296">
        <v>23.8642</v>
      </c>
      <c r="BH19" s="296">
        <v>23.892600000000002</v>
      </c>
      <c r="BI19" s="49">
        <f t="shared" si="30"/>
        <v>23.878399999999999</v>
      </c>
      <c r="BJ19" s="49">
        <f t="shared" si="15"/>
        <v>1.4200000000000657E-2</v>
      </c>
      <c r="BK19" s="296">
        <v>23.847200000000001</v>
      </c>
      <c r="BL19" s="296">
        <v>23.840699999999998</v>
      </c>
      <c r="BM19" s="49">
        <f t="shared" si="31"/>
        <v>23.84395</v>
      </c>
      <c r="BN19" s="49">
        <f t="shared" si="16"/>
        <v>3.2500000000013074E-3</v>
      </c>
      <c r="BO19" s="39" t="s">
        <v>12</v>
      </c>
      <c r="BP19" s="41" t="s">
        <v>12</v>
      </c>
      <c r="BQ19" s="661" t="s">
        <v>12</v>
      </c>
      <c r="BR19" s="668" t="s">
        <v>12</v>
      </c>
      <c r="BT19" s="668"/>
    </row>
    <row r="20" spans="1:72" ht="15.75" customHeight="1" x14ac:dyDescent="0.2">
      <c r="A20" s="296" t="s">
        <v>124</v>
      </c>
      <c r="B20" s="29">
        <v>2.0299999999999999E-2</v>
      </c>
      <c r="C20" s="39">
        <v>2.6896</v>
      </c>
      <c r="D20" s="296">
        <v>2.5184000000000002</v>
      </c>
      <c r="E20" s="49">
        <f t="shared" si="0"/>
        <v>2.6040000000000001</v>
      </c>
      <c r="F20" s="49">
        <f t="shared" si="1"/>
        <v>8.5599999999999898E-2</v>
      </c>
      <c r="G20" s="296">
        <v>2.7294999999999998</v>
      </c>
      <c r="H20" s="296">
        <v>2.6135999999999999</v>
      </c>
      <c r="I20" s="49">
        <f t="shared" si="17"/>
        <v>2.6715499999999999</v>
      </c>
      <c r="J20" s="546">
        <f t="shared" si="2"/>
        <v>5.7949999999999946E-2</v>
      </c>
      <c r="K20" s="296">
        <v>3.5449999999999999</v>
      </c>
      <c r="L20" s="296">
        <v>3.6924999999999999</v>
      </c>
      <c r="M20" s="49">
        <f t="shared" si="18"/>
        <v>3.6187499999999999</v>
      </c>
      <c r="N20" s="49">
        <f t="shared" si="3"/>
        <v>7.3749999999999982E-2</v>
      </c>
      <c r="O20" s="296">
        <v>3.7004999999999999</v>
      </c>
      <c r="P20" s="296">
        <v>3.6642000000000001</v>
      </c>
      <c r="Q20" s="49">
        <f t="shared" si="19"/>
        <v>3.68235</v>
      </c>
      <c r="R20" s="49">
        <f t="shared" si="4"/>
        <v>1.8149999999999888E-2</v>
      </c>
      <c r="S20" s="39">
        <v>4.702</v>
      </c>
      <c r="T20" s="296">
        <v>4.6904000000000003</v>
      </c>
      <c r="U20" s="49">
        <f t="shared" si="20"/>
        <v>4.6962000000000002</v>
      </c>
      <c r="V20" s="49">
        <f t="shared" si="5"/>
        <v>5.7999999999998053E-3</v>
      </c>
      <c r="W20" s="296">
        <v>4.8714000000000004</v>
      </c>
      <c r="X20" s="296">
        <v>4.7319000000000004</v>
      </c>
      <c r="Y20" s="49">
        <f t="shared" si="21"/>
        <v>4.8016500000000004</v>
      </c>
      <c r="Z20" s="546">
        <f t="shared" si="6"/>
        <v>6.9749999999999979E-2</v>
      </c>
      <c r="AA20" s="296">
        <v>8.5229999999999997</v>
      </c>
      <c r="AB20" s="296">
        <v>9.0197000000000003</v>
      </c>
      <c r="AC20" s="49">
        <f t="shared" si="22"/>
        <v>8.77135</v>
      </c>
      <c r="AD20" s="49">
        <f t="shared" si="7"/>
        <v>0.24835000000000029</v>
      </c>
      <c r="AE20" s="296">
        <v>8.4514999999999993</v>
      </c>
      <c r="AF20" s="296">
        <v>8.1738999999999997</v>
      </c>
      <c r="AG20" s="49">
        <f t="shared" si="23"/>
        <v>8.3126999999999995</v>
      </c>
      <c r="AH20" s="49">
        <f t="shared" si="8"/>
        <v>0.13879999999999981</v>
      </c>
      <c r="AI20" s="39">
        <v>67.3309</v>
      </c>
      <c r="AJ20" s="296">
        <v>68.624200000000002</v>
      </c>
      <c r="AK20" s="49">
        <f t="shared" si="24"/>
        <v>67.977550000000008</v>
      </c>
      <c r="AL20" s="49">
        <f t="shared" si="9"/>
        <v>0.64665000000000106</v>
      </c>
      <c r="AM20" s="296">
        <v>81.900599999999997</v>
      </c>
      <c r="AN20" s="296">
        <v>68.428799999999995</v>
      </c>
      <c r="AO20" s="49">
        <f t="shared" si="25"/>
        <v>75.164699999999996</v>
      </c>
      <c r="AP20" s="546">
        <f t="shared" si="10"/>
        <v>6.7359000000000009</v>
      </c>
      <c r="AQ20" s="296">
        <v>20.994900000000001</v>
      </c>
      <c r="AR20" s="296">
        <v>21.1065</v>
      </c>
      <c r="AS20" s="49">
        <f t="shared" si="26"/>
        <v>21.050699999999999</v>
      </c>
      <c r="AT20" s="49">
        <f t="shared" si="11"/>
        <v>5.5799999999999628E-2</v>
      </c>
      <c r="AU20" s="296">
        <v>20.209700000000002</v>
      </c>
      <c r="AV20" s="296">
        <v>20.5504</v>
      </c>
      <c r="AW20" s="49">
        <f t="shared" si="27"/>
        <v>20.380050000000001</v>
      </c>
      <c r="AX20" s="49">
        <f t="shared" si="12"/>
        <v>0.17034999999999911</v>
      </c>
      <c r="AY20" s="39">
        <v>22.080100000000002</v>
      </c>
      <c r="AZ20" s="296">
        <v>21.933599999999998</v>
      </c>
      <c r="BA20" s="49">
        <f t="shared" si="28"/>
        <v>22.00685</v>
      </c>
      <c r="BB20" s="49">
        <f t="shared" si="13"/>
        <v>7.3250000000001592E-2</v>
      </c>
      <c r="BC20" s="296">
        <v>22.426300000000001</v>
      </c>
      <c r="BD20" s="296">
        <v>22.009399999999999</v>
      </c>
      <c r="BE20" s="49">
        <f t="shared" si="29"/>
        <v>22.217849999999999</v>
      </c>
      <c r="BF20" s="546">
        <f t="shared" si="14"/>
        <v>0.20845000000000091</v>
      </c>
      <c r="BG20" s="296">
        <v>26.066099999999999</v>
      </c>
      <c r="BH20" s="296">
        <v>25.441299999999998</v>
      </c>
      <c r="BI20" s="49">
        <f t="shared" si="30"/>
        <v>25.753699999999998</v>
      </c>
      <c r="BJ20" s="49">
        <f t="shared" si="15"/>
        <v>0.31240000000000023</v>
      </c>
      <c r="BK20" s="296">
        <v>25.4756</v>
      </c>
      <c r="BL20" s="296">
        <v>25.466899999999999</v>
      </c>
      <c r="BM20" s="49">
        <f t="shared" si="31"/>
        <v>25.471249999999998</v>
      </c>
      <c r="BN20" s="49">
        <f t="shared" si="16"/>
        <v>4.3500000000005201E-3</v>
      </c>
      <c r="BO20" s="39" t="s">
        <v>12</v>
      </c>
      <c r="BP20" s="41" t="s">
        <v>12</v>
      </c>
      <c r="BQ20" s="661" t="s">
        <v>12</v>
      </c>
      <c r="BR20" s="668" t="s">
        <v>12</v>
      </c>
      <c r="BT20" s="668"/>
    </row>
    <row r="21" spans="1:72" ht="15.75" customHeight="1" x14ac:dyDescent="0.2">
      <c r="A21" s="296" t="s">
        <v>125</v>
      </c>
      <c r="B21" s="29">
        <v>2.0000000000000001E-4</v>
      </c>
      <c r="C21" s="39">
        <v>1.5E-3</v>
      </c>
      <c r="D21" s="296">
        <v>1.6000000000000001E-3</v>
      </c>
      <c r="E21" s="49">
        <f t="shared" si="0"/>
        <v>1.5500000000000002E-3</v>
      </c>
      <c r="F21" s="49">
        <f t="shared" si="1"/>
        <v>5.0000000000000023E-5</v>
      </c>
      <c r="G21" s="296">
        <v>2.3E-3</v>
      </c>
      <c r="H21" s="296">
        <v>2.3E-3</v>
      </c>
      <c r="I21" s="49">
        <f t="shared" si="17"/>
        <v>2.3E-3</v>
      </c>
      <c r="J21" s="546">
        <f t="shared" si="2"/>
        <v>0</v>
      </c>
      <c r="K21" s="296">
        <v>0.13819999999999999</v>
      </c>
      <c r="L21" s="296">
        <v>0.13600000000000001</v>
      </c>
      <c r="M21" s="49">
        <f t="shared" si="18"/>
        <v>0.1371</v>
      </c>
      <c r="N21" s="49">
        <f t="shared" si="3"/>
        <v>1.0999999999999899E-3</v>
      </c>
      <c r="O21" s="296">
        <v>0.1381</v>
      </c>
      <c r="P21" s="296">
        <v>0.1426</v>
      </c>
      <c r="Q21" s="49">
        <f t="shared" si="19"/>
        <v>0.14035</v>
      </c>
      <c r="R21" s="49">
        <f t="shared" si="4"/>
        <v>2.250000000000002E-3</v>
      </c>
      <c r="S21" s="39">
        <v>0.21079999999999999</v>
      </c>
      <c r="T21" s="296">
        <v>0.2059</v>
      </c>
      <c r="U21" s="49">
        <f t="shared" si="20"/>
        <v>0.20834999999999998</v>
      </c>
      <c r="V21" s="49">
        <f t="shared" si="5"/>
        <v>2.4499999999999938E-3</v>
      </c>
      <c r="W21" s="296">
        <v>0.20399999999999999</v>
      </c>
      <c r="X21" s="296">
        <v>0.20200000000000001</v>
      </c>
      <c r="Y21" s="49">
        <f t="shared" si="21"/>
        <v>0.20300000000000001</v>
      </c>
      <c r="Z21" s="546">
        <f t="shared" si="6"/>
        <v>9.9999999999998701E-4</v>
      </c>
      <c r="AA21" s="296">
        <v>0.89739999999999998</v>
      </c>
      <c r="AB21" s="296">
        <v>0.9022</v>
      </c>
      <c r="AC21" s="49">
        <f t="shared" si="22"/>
        <v>0.89979999999999993</v>
      </c>
      <c r="AD21" s="49">
        <f t="shared" si="7"/>
        <v>2.4000000000000132E-3</v>
      </c>
      <c r="AE21" s="296">
        <v>0.89280000000000004</v>
      </c>
      <c r="AF21" s="296">
        <v>0.89600000000000002</v>
      </c>
      <c r="AG21" s="49">
        <f t="shared" si="23"/>
        <v>0.89440000000000008</v>
      </c>
      <c r="AH21" s="49">
        <f t="shared" si="8"/>
        <v>1.5999999999999903E-3</v>
      </c>
      <c r="AI21" s="39">
        <v>0.14480000000000001</v>
      </c>
      <c r="AJ21" s="296">
        <v>0.14879999999999999</v>
      </c>
      <c r="AK21" s="49">
        <f t="shared" si="24"/>
        <v>0.14679999999999999</v>
      </c>
      <c r="AL21" s="49">
        <f t="shared" si="9"/>
        <v>1.9999999999999879E-3</v>
      </c>
      <c r="AM21" s="296">
        <v>0.32669999999999999</v>
      </c>
      <c r="AN21" s="296">
        <v>0.32269999999999999</v>
      </c>
      <c r="AO21" s="49">
        <f t="shared" si="25"/>
        <v>0.32469999999999999</v>
      </c>
      <c r="AP21" s="546">
        <f t="shared" si="10"/>
        <v>2.0000000000000018E-3</v>
      </c>
      <c r="AQ21" s="296">
        <v>0.61080000000000001</v>
      </c>
      <c r="AR21" s="296">
        <v>0.62229999999999996</v>
      </c>
      <c r="AS21" s="49">
        <f t="shared" si="26"/>
        <v>0.61654999999999993</v>
      </c>
      <c r="AT21" s="49">
        <f t="shared" si="11"/>
        <v>5.7499999999999774E-3</v>
      </c>
      <c r="AU21" s="296">
        <v>0.65090000000000003</v>
      </c>
      <c r="AV21" s="296">
        <v>0.63370000000000004</v>
      </c>
      <c r="AW21" s="49">
        <f t="shared" si="27"/>
        <v>0.64230000000000009</v>
      </c>
      <c r="AX21" s="49">
        <f t="shared" si="12"/>
        <v>8.5999999999999965E-3</v>
      </c>
      <c r="AY21" s="39">
        <v>0.33560000000000001</v>
      </c>
      <c r="AZ21" s="296">
        <v>0.33979999999999999</v>
      </c>
      <c r="BA21" s="49">
        <f t="shared" si="28"/>
        <v>0.3377</v>
      </c>
      <c r="BB21" s="49">
        <f t="shared" si="13"/>
        <v>2.0999999999999908E-3</v>
      </c>
      <c r="BC21" s="296">
        <v>0.34549999999999997</v>
      </c>
      <c r="BD21" s="296">
        <v>0.34300000000000003</v>
      </c>
      <c r="BE21" s="49">
        <f t="shared" si="29"/>
        <v>0.34425</v>
      </c>
      <c r="BF21" s="546">
        <f t="shared" si="14"/>
        <v>1.2499999999999734E-3</v>
      </c>
      <c r="BG21" s="296">
        <v>0.1004</v>
      </c>
      <c r="BH21" s="296">
        <v>9.7100000000000006E-2</v>
      </c>
      <c r="BI21" s="49">
        <f t="shared" si="30"/>
        <v>9.8750000000000004E-2</v>
      </c>
      <c r="BJ21" s="49">
        <f t="shared" si="15"/>
        <v>1.6499999999999987E-3</v>
      </c>
      <c r="BK21" s="296">
        <v>9.8000000000000004E-2</v>
      </c>
      <c r="BL21" s="296">
        <v>0.10050000000000001</v>
      </c>
      <c r="BM21" s="49">
        <f t="shared" si="31"/>
        <v>9.9250000000000005E-2</v>
      </c>
      <c r="BN21" s="49">
        <f t="shared" si="16"/>
        <v>1.2500000000000011E-3</v>
      </c>
      <c r="BO21" s="39" t="s">
        <v>12</v>
      </c>
      <c r="BP21" s="41" t="s">
        <v>12</v>
      </c>
      <c r="BQ21" s="661" t="s">
        <v>12</v>
      </c>
      <c r="BR21" s="668" t="s">
        <v>12</v>
      </c>
      <c r="BT21" s="668"/>
    </row>
    <row r="22" spans="1:72" ht="15.75" customHeight="1" x14ac:dyDescent="0.2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1.8E-3</v>
      </c>
      <c r="L22" s="296">
        <v>2.5999999999999999E-3</v>
      </c>
      <c r="M22" s="49">
        <f t="shared" si="18"/>
        <v>2.1999999999999997E-3</v>
      </c>
      <c r="N22" s="49">
        <f t="shared" si="3"/>
        <v>3.9999999999999996E-4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1.1999999999999999E-3</v>
      </c>
      <c r="AJ22" s="296">
        <v>1.6000000000000001E-3</v>
      </c>
      <c r="AK22" s="49">
        <f t="shared" si="24"/>
        <v>1.4E-3</v>
      </c>
      <c r="AL22" s="49">
        <f t="shared" si="9"/>
        <v>2.0000000000000009E-4</v>
      </c>
      <c r="AM22" s="296">
        <v>1.9E-3</v>
      </c>
      <c r="AN22" s="296">
        <v>4.1999999999999997E-3</v>
      </c>
      <c r="AO22" s="49">
        <f t="shared" si="25"/>
        <v>3.0499999999999998E-3</v>
      </c>
      <c r="AP22" s="546">
        <f t="shared" si="10"/>
        <v>1.1499999999999998E-3</v>
      </c>
      <c r="AQ22" s="296" t="s">
        <v>12</v>
      </c>
      <c r="AR22" s="296">
        <v>1.9E-3</v>
      </c>
      <c r="AS22" s="49">
        <f t="shared" si="26"/>
        <v>1.9E-3</v>
      </c>
      <c r="AT22" s="49">
        <f t="shared" si="11"/>
        <v>0</v>
      </c>
      <c r="AU22" s="296" t="s">
        <v>12</v>
      </c>
      <c r="AV22" s="296" t="s">
        <v>12</v>
      </c>
      <c r="AW22" s="49" t="str">
        <f t="shared" si="27"/>
        <v xml:space="preserve"> </v>
      </c>
      <c r="AX22" s="49" t="str">
        <f t="shared" si="12"/>
        <v xml:space="preserve"> </v>
      </c>
      <c r="AY22" s="39">
        <v>1.2999999999999999E-3</v>
      </c>
      <c r="AZ22" s="296">
        <v>1.2999999999999999E-3</v>
      </c>
      <c r="BA22" s="49">
        <f t="shared" si="28"/>
        <v>1.2999999999999999E-3</v>
      </c>
      <c r="BB22" s="49">
        <f t="shared" si="13"/>
        <v>0</v>
      </c>
      <c r="BC22" s="296" t="s">
        <v>12</v>
      </c>
      <c r="BD22" s="296" t="s">
        <v>12</v>
      </c>
      <c r="BE22" s="49" t="str">
        <f t="shared" si="29"/>
        <v xml:space="preserve"> </v>
      </c>
      <c r="BF22" s="546" t="str">
        <f t="shared" si="14"/>
        <v xml:space="preserve"> </v>
      </c>
      <c r="BG22" s="296" t="s">
        <v>12</v>
      </c>
      <c r="BH22" s="296" t="s">
        <v>12</v>
      </c>
      <c r="BI22" s="49" t="str">
        <f t="shared" si="30"/>
        <v xml:space="preserve"> </v>
      </c>
      <c r="BJ22" s="49" t="str">
        <f t="shared" si="15"/>
        <v xml:space="preserve"> </v>
      </c>
      <c r="BK22" s="296" t="s">
        <v>12</v>
      </c>
      <c r="BL22" s="296">
        <v>1.4E-3</v>
      </c>
      <c r="BM22" s="49">
        <f t="shared" si="31"/>
        <v>1.4E-3</v>
      </c>
      <c r="BN22" s="49">
        <f t="shared" si="16"/>
        <v>0</v>
      </c>
      <c r="BO22" s="39" t="s">
        <v>12</v>
      </c>
      <c r="BP22" s="41" t="s">
        <v>12</v>
      </c>
      <c r="BQ22" s="661" t="s">
        <v>12</v>
      </c>
      <c r="BR22" s="668" t="s">
        <v>12</v>
      </c>
      <c r="BT22" s="668"/>
    </row>
    <row r="23" spans="1:72" ht="15.75" customHeight="1" x14ac:dyDescent="0.2">
      <c r="A23" s="296" t="s">
        <v>127</v>
      </c>
      <c r="B23" s="29">
        <v>1.9300000000000001E-2</v>
      </c>
      <c r="C23" s="39">
        <v>4.5469999999999997</v>
      </c>
      <c r="D23" s="296">
        <v>4.5834999999999999</v>
      </c>
      <c r="E23" s="49">
        <f t="shared" si="0"/>
        <v>4.5652499999999998</v>
      </c>
      <c r="F23" s="49">
        <f t="shared" si="1"/>
        <v>1.8250000000000099E-2</v>
      </c>
      <c r="G23" s="296">
        <v>4.5730000000000004</v>
      </c>
      <c r="H23" s="296">
        <v>4.5621</v>
      </c>
      <c r="I23" s="49">
        <f t="shared" si="17"/>
        <v>4.5675500000000007</v>
      </c>
      <c r="J23" s="546">
        <f t="shared" si="2"/>
        <v>5.4500000000001769E-3</v>
      </c>
      <c r="K23" s="296">
        <v>6.6967999999999996</v>
      </c>
      <c r="L23" s="296">
        <v>6.7294999999999998</v>
      </c>
      <c r="M23" s="49">
        <f t="shared" si="18"/>
        <v>6.7131499999999997</v>
      </c>
      <c r="N23" s="49">
        <f t="shared" si="3"/>
        <v>1.6350000000000087E-2</v>
      </c>
      <c r="O23" s="296">
        <v>6.6679000000000004</v>
      </c>
      <c r="P23" s="296">
        <v>6.7026000000000003</v>
      </c>
      <c r="Q23" s="49">
        <f t="shared" si="19"/>
        <v>6.6852499999999999</v>
      </c>
      <c r="R23" s="49">
        <f t="shared" si="4"/>
        <v>1.7349999999999977E-2</v>
      </c>
      <c r="S23" s="39">
        <v>8.5134000000000007</v>
      </c>
      <c r="T23" s="296">
        <v>8.5076999999999998</v>
      </c>
      <c r="U23" s="49">
        <f t="shared" si="20"/>
        <v>8.5105500000000003</v>
      </c>
      <c r="V23" s="49">
        <f t="shared" si="5"/>
        <v>2.8500000000004633E-3</v>
      </c>
      <c r="W23" s="296">
        <v>9.0672999999999995</v>
      </c>
      <c r="X23" s="296">
        <v>9.0625999999999998</v>
      </c>
      <c r="Y23" s="49">
        <f t="shared" si="21"/>
        <v>9.0649499999999996</v>
      </c>
      <c r="Z23" s="546">
        <f t="shared" si="6"/>
        <v>2.3499999999998522E-3</v>
      </c>
      <c r="AA23" s="296">
        <v>21.920999999999999</v>
      </c>
      <c r="AB23" s="296">
        <v>23.021699999999999</v>
      </c>
      <c r="AC23" s="49">
        <f t="shared" si="22"/>
        <v>22.471350000000001</v>
      </c>
      <c r="AD23" s="49">
        <f t="shared" si="7"/>
        <v>0.55034999999999989</v>
      </c>
      <c r="AE23" s="296">
        <v>22.198899999999998</v>
      </c>
      <c r="AF23" s="296">
        <v>21.9998</v>
      </c>
      <c r="AG23" s="49">
        <f t="shared" si="23"/>
        <v>22.099350000000001</v>
      </c>
      <c r="AH23" s="49">
        <f t="shared" si="8"/>
        <v>9.9549999999998917E-2</v>
      </c>
      <c r="AI23" s="39">
        <v>34.690199999999997</v>
      </c>
      <c r="AJ23" s="296">
        <v>34.863700000000001</v>
      </c>
      <c r="AK23" s="49">
        <f t="shared" si="24"/>
        <v>34.776949999999999</v>
      </c>
      <c r="AL23" s="49">
        <f t="shared" si="9"/>
        <v>8.6750000000002103E-2</v>
      </c>
      <c r="AM23" s="296">
        <v>34.704099999999997</v>
      </c>
      <c r="AN23" s="296">
        <v>34.499099999999999</v>
      </c>
      <c r="AO23" s="49">
        <f t="shared" si="25"/>
        <v>34.601599999999998</v>
      </c>
      <c r="AP23" s="546">
        <f t="shared" si="10"/>
        <v>0.10249999999999915</v>
      </c>
      <c r="AQ23" s="296">
        <v>26.579699999999999</v>
      </c>
      <c r="AR23" s="296">
        <v>26.6676</v>
      </c>
      <c r="AS23" s="49">
        <f t="shared" si="26"/>
        <v>26.623649999999998</v>
      </c>
      <c r="AT23" s="49">
        <f t="shared" si="11"/>
        <v>4.39500000000006E-2</v>
      </c>
      <c r="AU23" s="296">
        <v>26.550699999999999</v>
      </c>
      <c r="AV23" s="296">
        <v>26.502800000000001</v>
      </c>
      <c r="AW23" s="49">
        <f t="shared" si="27"/>
        <v>26.52675</v>
      </c>
      <c r="AX23" s="49">
        <f t="shared" si="12"/>
        <v>2.394999999999925E-2</v>
      </c>
      <c r="AY23" s="39">
        <v>31.761099999999999</v>
      </c>
      <c r="AZ23" s="296">
        <v>31.917899999999999</v>
      </c>
      <c r="BA23" s="49">
        <f t="shared" si="28"/>
        <v>31.839500000000001</v>
      </c>
      <c r="BB23" s="49">
        <f t="shared" si="13"/>
        <v>7.8400000000000247E-2</v>
      </c>
      <c r="BC23" s="296">
        <v>31.744900000000001</v>
      </c>
      <c r="BD23" s="296">
        <v>32.117800000000003</v>
      </c>
      <c r="BE23" s="49">
        <f t="shared" si="29"/>
        <v>31.931350000000002</v>
      </c>
      <c r="BF23" s="546">
        <f t="shared" si="14"/>
        <v>0.18645000000000067</v>
      </c>
      <c r="BG23" s="296">
        <v>38.1327</v>
      </c>
      <c r="BH23" s="296">
        <v>38.354799999999997</v>
      </c>
      <c r="BI23" s="49">
        <f t="shared" si="30"/>
        <v>38.243749999999999</v>
      </c>
      <c r="BJ23" s="49">
        <f t="shared" si="15"/>
        <v>0.11104999999999876</v>
      </c>
      <c r="BK23" s="296">
        <v>39.703899999999997</v>
      </c>
      <c r="BL23" s="296">
        <v>40.1706</v>
      </c>
      <c r="BM23" s="49">
        <f t="shared" si="31"/>
        <v>39.937249999999999</v>
      </c>
      <c r="BN23" s="49">
        <f t="shared" si="16"/>
        <v>0.2333500000000015</v>
      </c>
      <c r="BO23" s="39">
        <v>2.8199999999999999E-2</v>
      </c>
      <c r="BP23" s="41" t="s">
        <v>12</v>
      </c>
      <c r="BQ23" s="661">
        <v>4.6199999999999998E-2</v>
      </c>
      <c r="BR23" s="668" t="s">
        <v>12</v>
      </c>
      <c r="BT23" s="668"/>
    </row>
    <row r="24" spans="1:72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 t="s">
        <v>12</v>
      </c>
      <c r="AB24" s="296" t="s">
        <v>12</v>
      </c>
      <c r="AC24" s="49" t="str">
        <f t="shared" si="22"/>
        <v xml:space="preserve"> </v>
      </c>
      <c r="AD24" s="49" t="str">
        <f t="shared" si="7"/>
        <v xml:space="preserve"> </v>
      </c>
      <c r="AE24" s="296" t="s">
        <v>12</v>
      </c>
      <c r="AF24" s="296" t="s">
        <v>12</v>
      </c>
      <c r="AG24" s="49" t="str">
        <f t="shared" si="23"/>
        <v xml:space="preserve"> </v>
      </c>
      <c r="AH24" s="49" t="str">
        <f t="shared" si="8"/>
        <v xml:space="preserve"> 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 t="s">
        <v>12</v>
      </c>
      <c r="AR24" s="296" t="s">
        <v>12</v>
      </c>
      <c r="AS24" s="49" t="str">
        <f t="shared" si="26"/>
        <v xml:space="preserve"> </v>
      </c>
      <c r="AT24" s="49" t="str">
        <f t="shared" si="11"/>
        <v xml:space="preserve"> </v>
      </c>
      <c r="AU24" s="296" t="s">
        <v>12</v>
      </c>
      <c r="AV24" s="296" t="s">
        <v>12</v>
      </c>
      <c r="AW24" s="49" t="str">
        <f t="shared" si="27"/>
        <v xml:space="preserve"> </v>
      </c>
      <c r="AX24" s="49" t="str">
        <f t="shared" si="12"/>
        <v xml:space="preserve"> </v>
      </c>
      <c r="AY24" s="39" t="s">
        <v>12</v>
      </c>
      <c r="AZ24" s="296" t="s">
        <v>12</v>
      </c>
      <c r="BA24" s="49" t="str">
        <f t="shared" si="28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29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0"/>
        <v xml:space="preserve"> </v>
      </c>
      <c r="BJ24" s="49" t="str">
        <f t="shared" si="15"/>
        <v xml:space="preserve"> </v>
      </c>
      <c r="BK24" s="296" t="s">
        <v>12</v>
      </c>
      <c r="BL24" s="296" t="s">
        <v>12</v>
      </c>
      <c r="BM24" s="49" t="str">
        <f t="shared" si="31"/>
        <v xml:space="preserve"> </v>
      </c>
      <c r="BN24" s="49" t="str">
        <f t="shared" si="16"/>
        <v xml:space="preserve"> </v>
      </c>
      <c r="BO24" s="39" t="s">
        <v>12</v>
      </c>
      <c r="BP24" s="41" t="s">
        <v>12</v>
      </c>
      <c r="BQ24" s="661" t="s">
        <v>12</v>
      </c>
      <c r="BR24" s="668" t="s">
        <v>12</v>
      </c>
      <c r="BT24" s="668"/>
    </row>
    <row r="25" spans="1:72" ht="15.75" customHeight="1" x14ac:dyDescent="0.2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>
        <v>1.47E-2</v>
      </c>
      <c r="BP25" s="41" t="s">
        <v>12</v>
      </c>
      <c r="BQ25" s="661">
        <v>1.61E-2</v>
      </c>
      <c r="BR25" s="668">
        <v>1.4500000000000001E-2</v>
      </c>
      <c r="BT25" s="668"/>
    </row>
    <row r="26" spans="1:72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2.92E-2</v>
      </c>
      <c r="AJ26" s="296" t="s">
        <v>12</v>
      </c>
      <c r="AK26" s="49">
        <f t="shared" si="24"/>
        <v>2.92E-2</v>
      </c>
      <c r="AL26" s="49">
        <f t="shared" si="9"/>
        <v>0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661" t="s">
        <v>12</v>
      </c>
      <c r="BR26" s="668" t="s">
        <v>12</v>
      </c>
      <c r="BT26" s="668"/>
    </row>
    <row r="27" spans="1:72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1"/>
        <v xml:space="preserve"> </v>
      </c>
      <c r="Z27" s="546" t="str">
        <f t="shared" si="6"/>
        <v xml:space="preserve"> </v>
      </c>
      <c r="AA27" s="296">
        <v>5.4000000000000003E-3</v>
      </c>
      <c r="AB27" s="296" t="s">
        <v>12</v>
      </c>
      <c r="AC27" s="49">
        <f t="shared" si="22"/>
        <v>5.4000000000000003E-3</v>
      </c>
      <c r="AD27" s="49">
        <f t="shared" si="7"/>
        <v>0</v>
      </c>
      <c r="AE27" s="296" t="s">
        <v>12</v>
      </c>
      <c r="AF27" s="296">
        <v>8.5000000000000006E-3</v>
      </c>
      <c r="AG27" s="49">
        <f t="shared" si="23"/>
        <v>8.5000000000000006E-3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>
        <v>5.5999999999999999E-3</v>
      </c>
      <c r="AS27" s="49">
        <f t="shared" si="26"/>
        <v>5.5999999999999999E-3</v>
      </c>
      <c r="AT27" s="49">
        <f t="shared" si="11"/>
        <v>0</v>
      </c>
      <c r="AU27" s="296" t="s">
        <v>12</v>
      </c>
      <c r="AV27" s="296" t="s">
        <v>12</v>
      </c>
      <c r="AW27" s="49" t="str">
        <f t="shared" si="27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29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661" t="s">
        <v>12</v>
      </c>
      <c r="BR27" s="668" t="s">
        <v>12</v>
      </c>
      <c r="BT27" s="668"/>
    </row>
    <row r="28" spans="1:72" ht="15.75" customHeight="1" x14ac:dyDescent="0.2">
      <c r="A28" s="296" t="s">
        <v>132</v>
      </c>
      <c r="B28" s="29">
        <v>1.4800000000000001E-2</v>
      </c>
      <c r="C28" s="39">
        <v>3.4417</v>
      </c>
      <c r="D28" s="296">
        <v>3.5110999999999999</v>
      </c>
      <c r="E28" s="49">
        <f t="shared" si="0"/>
        <v>3.4763999999999999</v>
      </c>
      <c r="F28" s="49">
        <f t="shared" si="1"/>
        <v>3.4699999999999953E-2</v>
      </c>
      <c r="G28" s="296">
        <v>3.4196</v>
      </c>
      <c r="H28" s="296">
        <v>3.4304999999999999</v>
      </c>
      <c r="I28" s="49">
        <f t="shared" si="17"/>
        <v>3.4250499999999997</v>
      </c>
      <c r="J28" s="546">
        <f t="shared" si="2"/>
        <v>5.4499999999999549E-3</v>
      </c>
      <c r="K28" s="296">
        <v>7.7918000000000003</v>
      </c>
      <c r="L28" s="296">
        <v>7.6745999999999999</v>
      </c>
      <c r="M28" s="49">
        <f t="shared" si="18"/>
        <v>7.7332000000000001</v>
      </c>
      <c r="N28" s="49">
        <f t="shared" si="3"/>
        <v>5.8600000000000207E-2</v>
      </c>
      <c r="O28" s="296">
        <v>7.4946000000000002</v>
      </c>
      <c r="P28" s="296">
        <v>7.9729999999999999</v>
      </c>
      <c r="Q28" s="49">
        <f t="shared" si="19"/>
        <v>7.7338000000000005</v>
      </c>
      <c r="R28" s="49">
        <f t="shared" si="4"/>
        <v>0.23919999999999986</v>
      </c>
      <c r="S28" s="39">
        <v>11.1958</v>
      </c>
      <c r="T28" s="296">
        <v>10.987299999999999</v>
      </c>
      <c r="U28" s="49">
        <f t="shared" si="20"/>
        <v>11.09155</v>
      </c>
      <c r="V28" s="49">
        <f t="shared" si="5"/>
        <v>0.1042500000000004</v>
      </c>
      <c r="W28" s="296">
        <v>10.6869</v>
      </c>
      <c r="X28" s="296">
        <v>10.6706</v>
      </c>
      <c r="Y28" s="49">
        <f t="shared" si="21"/>
        <v>10.678750000000001</v>
      </c>
      <c r="Z28" s="546">
        <f t="shared" si="6"/>
        <v>8.1499999999996575E-3</v>
      </c>
      <c r="AA28" s="296">
        <v>23.751899999999999</v>
      </c>
      <c r="AB28" s="296">
        <v>24.433</v>
      </c>
      <c r="AC28" s="49">
        <f t="shared" si="22"/>
        <v>24.092449999999999</v>
      </c>
      <c r="AD28" s="49">
        <f t="shared" si="7"/>
        <v>0.34055000000000035</v>
      </c>
      <c r="AE28" s="296">
        <v>23.6737</v>
      </c>
      <c r="AF28" s="296">
        <v>23.842099999999999</v>
      </c>
      <c r="AG28" s="49">
        <f t="shared" si="23"/>
        <v>23.757899999999999</v>
      </c>
      <c r="AH28" s="49">
        <f t="shared" si="8"/>
        <v>8.4199999999999164E-2</v>
      </c>
      <c r="AI28" s="39">
        <v>409.95479999999998</v>
      </c>
      <c r="AJ28" s="296">
        <v>423.9982</v>
      </c>
      <c r="AK28" s="49">
        <f t="shared" si="24"/>
        <v>416.97649999999999</v>
      </c>
      <c r="AL28" s="49">
        <f t="shared" si="9"/>
        <v>7.0217000000000098</v>
      </c>
      <c r="AM28" s="296">
        <v>423.28660000000002</v>
      </c>
      <c r="AN28" s="296">
        <v>413.80889999999999</v>
      </c>
      <c r="AO28" s="49">
        <f t="shared" si="25"/>
        <v>418.54775000000001</v>
      </c>
      <c r="AP28" s="546">
        <f t="shared" si="10"/>
        <v>4.7388500000000136</v>
      </c>
      <c r="AQ28" s="296">
        <v>100.4986</v>
      </c>
      <c r="AR28" s="296">
        <v>100.7071</v>
      </c>
      <c r="AS28" s="49">
        <f t="shared" si="26"/>
        <v>100.60284999999999</v>
      </c>
      <c r="AT28" s="49">
        <f t="shared" si="11"/>
        <v>0.1042500000000004</v>
      </c>
      <c r="AU28" s="296">
        <v>101.4372</v>
      </c>
      <c r="AV28" s="296">
        <v>101.3309</v>
      </c>
      <c r="AW28" s="49">
        <f t="shared" si="27"/>
        <v>101.38405</v>
      </c>
      <c r="AX28" s="49">
        <f t="shared" si="12"/>
        <v>5.3150000000002251E-2</v>
      </c>
      <c r="AY28" s="39">
        <v>102.4712</v>
      </c>
      <c r="AZ28" s="296">
        <v>103.4615</v>
      </c>
      <c r="BA28" s="49">
        <f t="shared" si="28"/>
        <v>102.96635000000001</v>
      </c>
      <c r="BB28" s="49">
        <f t="shared" si="13"/>
        <v>0.49515000000000242</v>
      </c>
      <c r="BC28" s="296">
        <v>104.0539</v>
      </c>
      <c r="BD28" s="296">
        <v>103.0209</v>
      </c>
      <c r="BE28" s="49">
        <f t="shared" si="29"/>
        <v>103.53739999999999</v>
      </c>
      <c r="BF28" s="546">
        <f t="shared" si="14"/>
        <v>0.51650000000000063</v>
      </c>
      <c r="BG28" s="296">
        <v>79.760599999999997</v>
      </c>
      <c r="BH28" s="296">
        <v>76.767499999999998</v>
      </c>
      <c r="BI28" s="49">
        <f t="shared" si="30"/>
        <v>78.264049999999997</v>
      </c>
      <c r="BJ28" s="49">
        <f t="shared" si="15"/>
        <v>1.4965499999999992</v>
      </c>
      <c r="BK28" s="296">
        <v>75.023899999999998</v>
      </c>
      <c r="BL28" s="296">
        <v>77.089600000000004</v>
      </c>
      <c r="BM28" s="49">
        <f t="shared" si="31"/>
        <v>76.056749999999994</v>
      </c>
      <c r="BN28" s="49">
        <f t="shared" si="16"/>
        <v>1.0328500000000034</v>
      </c>
      <c r="BO28" s="39" t="s">
        <v>12</v>
      </c>
      <c r="BP28" s="41" t="s">
        <v>12</v>
      </c>
      <c r="BQ28" s="661" t="s">
        <v>12</v>
      </c>
      <c r="BR28" s="668" t="s">
        <v>12</v>
      </c>
      <c r="BT28" s="668"/>
    </row>
    <row r="29" spans="1:72" ht="15.75" customHeight="1" x14ac:dyDescent="0.2">
      <c r="A29" s="296" t="s">
        <v>133</v>
      </c>
      <c r="B29" s="29">
        <v>7.1999999999999998E-3</v>
      </c>
      <c r="C29" s="39">
        <v>3.7656999999999998</v>
      </c>
      <c r="D29" s="296">
        <v>3.8178999999999998</v>
      </c>
      <c r="E29" s="49">
        <f t="shared" si="0"/>
        <v>3.7917999999999998</v>
      </c>
      <c r="F29" s="49">
        <f t="shared" si="1"/>
        <v>2.6100000000000012E-2</v>
      </c>
      <c r="G29" s="296">
        <v>3.7351000000000001</v>
      </c>
      <c r="H29" s="296">
        <v>3.7538</v>
      </c>
      <c r="I29" s="49">
        <f t="shared" si="17"/>
        <v>3.7444500000000001</v>
      </c>
      <c r="J29" s="546">
        <f t="shared" si="2"/>
        <v>9.3499999999999694E-3</v>
      </c>
      <c r="K29" s="296">
        <v>8.3242999999999991</v>
      </c>
      <c r="L29" s="296">
        <v>8.2108000000000008</v>
      </c>
      <c r="M29" s="49">
        <f t="shared" si="18"/>
        <v>8.26755</v>
      </c>
      <c r="N29" s="49">
        <f t="shared" si="3"/>
        <v>5.674999999999919E-2</v>
      </c>
      <c r="O29" s="296">
        <v>8.0472999999999999</v>
      </c>
      <c r="P29" s="296">
        <v>8.5382999999999996</v>
      </c>
      <c r="Q29" s="49">
        <f t="shared" si="19"/>
        <v>8.2927999999999997</v>
      </c>
      <c r="R29" s="49">
        <f t="shared" si="4"/>
        <v>0.24549999999999983</v>
      </c>
      <c r="S29" s="39">
        <v>11.9863</v>
      </c>
      <c r="T29" s="296">
        <v>11.7788</v>
      </c>
      <c r="U29" s="49">
        <f t="shared" si="20"/>
        <v>11.88255</v>
      </c>
      <c r="V29" s="49">
        <f t="shared" si="5"/>
        <v>0.10374999999999979</v>
      </c>
      <c r="W29" s="296">
        <v>11.432499999999999</v>
      </c>
      <c r="X29" s="296">
        <v>11.406499999999999</v>
      </c>
      <c r="Y29" s="49">
        <f t="shared" si="21"/>
        <v>11.419499999999999</v>
      </c>
      <c r="Z29" s="546">
        <f t="shared" si="6"/>
        <v>1.2999999999999901E-2</v>
      </c>
      <c r="AA29" s="296">
        <v>24.9664</v>
      </c>
      <c r="AB29" s="296">
        <v>25.303999999999998</v>
      </c>
      <c r="AC29" s="49">
        <f t="shared" si="22"/>
        <v>25.135199999999998</v>
      </c>
      <c r="AD29" s="49">
        <f t="shared" si="7"/>
        <v>0.16879999999999917</v>
      </c>
      <c r="AE29" s="296">
        <v>24.4941</v>
      </c>
      <c r="AF29" s="296">
        <v>25.166799999999999</v>
      </c>
      <c r="AG29" s="49">
        <f t="shared" si="23"/>
        <v>24.830449999999999</v>
      </c>
      <c r="AH29" s="49">
        <f t="shared" si="8"/>
        <v>0.33634999999999948</v>
      </c>
      <c r="AI29" s="39">
        <v>404.47390000000001</v>
      </c>
      <c r="AJ29" s="296">
        <v>416.3897</v>
      </c>
      <c r="AK29" s="49">
        <f t="shared" si="24"/>
        <v>410.43180000000001</v>
      </c>
      <c r="AL29" s="49">
        <f t="shared" si="9"/>
        <v>5.9578999999999951</v>
      </c>
      <c r="AM29" s="296">
        <v>417.9024</v>
      </c>
      <c r="AN29" s="296">
        <v>405.96350000000001</v>
      </c>
      <c r="AO29" s="49">
        <f t="shared" si="25"/>
        <v>411.93295000000001</v>
      </c>
      <c r="AP29" s="546">
        <f t="shared" si="10"/>
        <v>5.9694499999999948</v>
      </c>
      <c r="AQ29" s="296">
        <v>104.0993</v>
      </c>
      <c r="AR29" s="296">
        <v>104.5318</v>
      </c>
      <c r="AS29" s="49">
        <f t="shared" si="26"/>
        <v>104.31555</v>
      </c>
      <c r="AT29" s="49">
        <f t="shared" si="11"/>
        <v>0.21625000000000227</v>
      </c>
      <c r="AU29" s="296">
        <v>105.2017</v>
      </c>
      <c r="AV29" s="296">
        <v>104.9781</v>
      </c>
      <c r="AW29" s="49">
        <f t="shared" si="27"/>
        <v>105.0899</v>
      </c>
      <c r="AX29" s="49">
        <f t="shared" si="12"/>
        <v>0.11180000000000234</v>
      </c>
      <c r="AY29" s="39">
        <v>105.5617</v>
      </c>
      <c r="AZ29" s="296">
        <v>106.90730000000001</v>
      </c>
      <c r="BA29" s="49">
        <f t="shared" si="28"/>
        <v>106.2345</v>
      </c>
      <c r="BB29" s="49">
        <f t="shared" si="13"/>
        <v>0.67280000000000229</v>
      </c>
      <c r="BC29" s="296">
        <v>107.0874</v>
      </c>
      <c r="BD29" s="296">
        <v>106.33029999999999</v>
      </c>
      <c r="BE29" s="49">
        <f t="shared" si="29"/>
        <v>106.70885</v>
      </c>
      <c r="BF29" s="546">
        <f t="shared" si="14"/>
        <v>0.37855000000000416</v>
      </c>
      <c r="BG29" s="296">
        <v>82.412000000000006</v>
      </c>
      <c r="BH29" s="296">
        <v>79.961500000000001</v>
      </c>
      <c r="BI29" s="49">
        <f t="shared" si="30"/>
        <v>81.186750000000004</v>
      </c>
      <c r="BJ29" s="49">
        <f t="shared" si="15"/>
        <v>1.2252500000000026</v>
      </c>
      <c r="BK29" s="296">
        <v>77.408900000000003</v>
      </c>
      <c r="BL29" s="296">
        <v>79.767899999999997</v>
      </c>
      <c r="BM29" s="49">
        <f t="shared" si="31"/>
        <v>78.588400000000007</v>
      </c>
      <c r="BN29" s="49">
        <f t="shared" si="16"/>
        <v>1.1794999999999973</v>
      </c>
      <c r="BO29" s="39" t="s">
        <v>12</v>
      </c>
      <c r="BP29" s="41" t="s">
        <v>12</v>
      </c>
      <c r="BQ29" s="661" t="s">
        <v>12</v>
      </c>
      <c r="BR29" s="668" t="s">
        <v>12</v>
      </c>
      <c r="BT29" s="668"/>
    </row>
    <row r="30" spans="1:72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661" t="s">
        <v>12</v>
      </c>
      <c r="BR30" s="668" t="s">
        <v>12</v>
      </c>
      <c r="BT30" s="668"/>
    </row>
    <row r="31" spans="1:72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>
        <v>8.3999999999999995E-3</v>
      </c>
      <c r="M31" s="49">
        <f t="shared" si="18"/>
        <v>8.3999999999999995E-3</v>
      </c>
      <c r="N31" s="49">
        <f t="shared" si="3"/>
        <v>0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6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>
        <v>1.0999999999999999E-2</v>
      </c>
      <c r="BA31" s="49">
        <f t="shared" si="28"/>
        <v>1.0999999999999999E-2</v>
      </c>
      <c r="BB31" s="49">
        <f t="shared" si="13"/>
        <v>0</v>
      </c>
      <c r="BC31" s="296" t="s">
        <v>12</v>
      </c>
      <c r="BD31" s="296" t="s">
        <v>12</v>
      </c>
      <c r="BE31" s="49" t="str">
        <f t="shared" si="29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661" t="s">
        <v>12</v>
      </c>
      <c r="BR31" s="668" t="s">
        <v>12</v>
      </c>
      <c r="BT31" s="668"/>
    </row>
    <row r="32" spans="1:72" ht="12.75" x14ac:dyDescent="0.2">
      <c r="A32" s="296" t="s">
        <v>136</v>
      </c>
      <c r="B32" s="29">
        <v>0.1031</v>
      </c>
      <c r="C32" s="39" t="s">
        <v>12</v>
      </c>
      <c r="D32" s="296" t="s">
        <v>12</v>
      </c>
      <c r="E32" s="49" t="str">
        <f t="shared" si="0"/>
        <v xml:space="preserve"> </v>
      </c>
      <c r="F32" s="49" t="str">
        <f t="shared" si="1"/>
        <v xml:space="preserve"> </v>
      </c>
      <c r="G32" s="296" t="s">
        <v>12</v>
      </c>
      <c r="H32" s="296" t="s">
        <v>12</v>
      </c>
      <c r="I32" s="49" t="str">
        <f t="shared" si="17"/>
        <v xml:space="preserve"> </v>
      </c>
      <c r="J32" s="546" t="str">
        <f t="shared" si="2"/>
        <v xml:space="preserve"> </v>
      </c>
      <c r="K32" s="296" t="s">
        <v>12</v>
      </c>
      <c r="L32" s="296" t="s">
        <v>12</v>
      </c>
      <c r="M32" s="49" t="str">
        <f t="shared" si="18"/>
        <v xml:space="preserve"> </v>
      </c>
      <c r="N32" s="49" t="str">
        <f t="shared" si="3"/>
        <v xml:space="preserve"> </v>
      </c>
      <c r="O32" s="296" t="s">
        <v>12</v>
      </c>
      <c r="P32" s="296" t="s">
        <v>12</v>
      </c>
      <c r="Q32" s="49" t="str">
        <f t="shared" si="19"/>
        <v xml:space="preserve"> </v>
      </c>
      <c r="R32" s="49" t="str">
        <f t="shared" si="4"/>
        <v xml:space="preserve"> </v>
      </c>
      <c r="S32" s="39" t="s">
        <v>12</v>
      </c>
      <c r="T32" s="296" t="s">
        <v>12</v>
      </c>
      <c r="U32" s="49" t="str">
        <f t="shared" si="20"/>
        <v xml:space="preserve"> </v>
      </c>
      <c r="V32" s="49" t="str">
        <f t="shared" si="5"/>
        <v xml:space="preserve"> </v>
      </c>
      <c r="W32" s="296" t="s">
        <v>12</v>
      </c>
      <c r="X32" s="296" t="s">
        <v>12</v>
      </c>
      <c r="Y32" s="49" t="str">
        <f t="shared" si="21"/>
        <v xml:space="preserve"> </v>
      </c>
      <c r="Z32" s="546" t="str">
        <f t="shared" si="6"/>
        <v xml:space="preserve"> </v>
      </c>
      <c r="AA32" s="296">
        <v>42.828299999999999</v>
      </c>
      <c r="AB32" s="296" t="s">
        <v>12</v>
      </c>
      <c r="AC32" s="49">
        <f t="shared" si="22"/>
        <v>42.828299999999999</v>
      </c>
      <c r="AD32" s="49">
        <f t="shared" si="7"/>
        <v>0</v>
      </c>
      <c r="AE32" s="296" t="s">
        <v>12</v>
      </c>
      <c r="AF32" s="296">
        <v>8.8051999999999992</v>
      </c>
      <c r="AG32" s="49">
        <f t="shared" si="23"/>
        <v>8.8051999999999992</v>
      </c>
      <c r="AH32" s="49">
        <f t="shared" si="8"/>
        <v>0</v>
      </c>
      <c r="AI32" s="39" t="s">
        <v>12</v>
      </c>
      <c r="AJ32" s="296" t="s">
        <v>12</v>
      </c>
      <c r="AK32" s="49" t="str">
        <f t="shared" si="24"/>
        <v xml:space="preserve"> </v>
      </c>
      <c r="AL32" s="49" t="str">
        <f t="shared" si="9"/>
        <v xml:space="preserve"> </v>
      </c>
      <c r="AM32" s="296" t="s">
        <v>12</v>
      </c>
      <c r="AN32" s="296" t="s">
        <v>12</v>
      </c>
      <c r="AO32" s="49" t="str">
        <f t="shared" si="25"/>
        <v xml:space="preserve"> </v>
      </c>
      <c r="AP32" s="546" t="str">
        <f t="shared" si="10"/>
        <v xml:space="preserve"> </v>
      </c>
      <c r="AQ32" s="296" t="s">
        <v>12</v>
      </c>
      <c r="AR32" s="296" t="s">
        <v>12</v>
      </c>
      <c r="AS32" s="49" t="str">
        <f t="shared" si="26"/>
        <v xml:space="preserve"> </v>
      </c>
      <c r="AT32" s="49" t="str">
        <f t="shared" si="11"/>
        <v xml:space="preserve"> </v>
      </c>
      <c r="AU32" s="296" t="s">
        <v>12</v>
      </c>
      <c r="AV32" s="296" t="s">
        <v>12</v>
      </c>
      <c r="AW32" s="49" t="str">
        <f t="shared" si="27"/>
        <v xml:space="preserve"> </v>
      </c>
      <c r="AX32" s="49" t="str">
        <f t="shared" si="12"/>
        <v xml:space="preserve"> </v>
      </c>
      <c r="AY32" s="39" t="s">
        <v>12</v>
      </c>
      <c r="AZ32" s="296" t="s">
        <v>12</v>
      </c>
      <c r="BA32" s="49" t="str">
        <f t="shared" si="28"/>
        <v xml:space="preserve"> </v>
      </c>
      <c r="BB32" s="49" t="str">
        <f t="shared" si="13"/>
        <v xml:space="preserve"> </v>
      </c>
      <c r="BC32" s="296" t="s">
        <v>12</v>
      </c>
      <c r="BD32" s="296" t="s">
        <v>12</v>
      </c>
      <c r="BE32" s="49" t="str">
        <f t="shared" si="29"/>
        <v xml:space="preserve"> </v>
      </c>
      <c r="BF32" s="546" t="str">
        <f t="shared" si="14"/>
        <v xml:space="preserve"> </v>
      </c>
      <c r="BG32" s="296" t="s">
        <v>12</v>
      </c>
      <c r="BH32" s="296" t="s">
        <v>12</v>
      </c>
      <c r="BI32" s="49" t="str">
        <f t="shared" si="30"/>
        <v xml:space="preserve"> </v>
      </c>
      <c r="BJ32" s="49" t="str">
        <f t="shared" si="15"/>
        <v xml:space="preserve"> </v>
      </c>
      <c r="BK32" s="296" t="s">
        <v>12</v>
      </c>
      <c r="BL32" s="296" t="s">
        <v>12</v>
      </c>
      <c r="BM32" s="49" t="str">
        <f t="shared" si="31"/>
        <v xml:space="preserve"> </v>
      </c>
      <c r="BN32" s="49" t="str">
        <f t="shared" si="16"/>
        <v xml:space="preserve"> </v>
      </c>
      <c r="BO32" s="39" t="s">
        <v>12</v>
      </c>
      <c r="BP32" s="41" t="s">
        <v>12</v>
      </c>
      <c r="BQ32" s="661" t="s">
        <v>12</v>
      </c>
      <c r="BR32" s="668" t="s">
        <v>12</v>
      </c>
      <c r="BT32" s="668"/>
    </row>
    <row r="33" spans="1:72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661" t="s">
        <v>12</v>
      </c>
      <c r="BR33" s="668" t="s">
        <v>12</v>
      </c>
      <c r="BT33" s="668"/>
    </row>
    <row r="34" spans="1:72" ht="12.75" x14ac:dyDescent="0.2">
      <c r="A34" s="296" t="s">
        <v>138</v>
      </c>
      <c r="B34" s="29">
        <v>2.9999999999999997E-4</v>
      </c>
      <c r="C34" s="39">
        <v>8.6400000000000005E-2</v>
      </c>
      <c r="D34" s="296">
        <v>8.5099999999999995E-2</v>
      </c>
      <c r="E34" s="49">
        <f t="shared" si="0"/>
        <v>8.5749999999999993E-2</v>
      </c>
      <c r="F34" s="49">
        <f t="shared" si="1"/>
        <v>6.5000000000000474E-4</v>
      </c>
      <c r="G34" s="296">
        <v>7.9699999999999993E-2</v>
      </c>
      <c r="H34" s="296">
        <v>7.9899999999999999E-2</v>
      </c>
      <c r="I34" s="49">
        <f t="shared" si="17"/>
        <v>7.9799999999999996E-2</v>
      </c>
      <c r="J34" s="546">
        <f t="shared" si="2"/>
        <v>1.0000000000000286E-4</v>
      </c>
      <c r="K34" s="296">
        <v>0.1089</v>
      </c>
      <c r="L34" s="296">
        <v>0.1028</v>
      </c>
      <c r="M34" s="49">
        <f t="shared" si="18"/>
        <v>0.10585</v>
      </c>
      <c r="N34" s="49">
        <f t="shared" si="3"/>
        <v>3.0499999999999972E-3</v>
      </c>
      <c r="O34" s="296">
        <v>9.9599999999999994E-2</v>
      </c>
      <c r="P34" s="296">
        <v>0.1026</v>
      </c>
      <c r="Q34" s="49">
        <f t="shared" si="19"/>
        <v>0.1011</v>
      </c>
      <c r="R34" s="49">
        <f t="shared" si="4"/>
        <v>1.5000000000000013E-3</v>
      </c>
      <c r="S34" s="39">
        <v>0.13550000000000001</v>
      </c>
      <c r="T34" s="296">
        <v>0.13020000000000001</v>
      </c>
      <c r="U34" s="49">
        <f t="shared" si="20"/>
        <v>0.13285000000000002</v>
      </c>
      <c r="V34" s="49">
        <f t="shared" si="5"/>
        <v>2.6499999999999996E-3</v>
      </c>
      <c r="W34" s="296">
        <v>0.1283</v>
      </c>
      <c r="X34" s="296">
        <v>0.13100000000000001</v>
      </c>
      <c r="Y34" s="49">
        <f t="shared" si="21"/>
        <v>0.12964999999999999</v>
      </c>
      <c r="Z34" s="546">
        <f t="shared" si="6"/>
        <v>1.350000000000004E-3</v>
      </c>
      <c r="AA34" s="296">
        <v>0.2278</v>
      </c>
      <c r="AB34" s="296">
        <v>0.23760000000000001</v>
      </c>
      <c r="AC34" s="49">
        <f t="shared" si="22"/>
        <v>0.23270000000000002</v>
      </c>
      <c r="AD34" s="49">
        <f t="shared" si="7"/>
        <v>4.9000000000000016E-3</v>
      </c>
      <c r="AE34" s="296">
        <v>0.251</v>
      </c>
      <c r="AF34" s="296">
        <v>0.2447</v>
      </c>
      <c r="AG34" s="49">
        <f t="shared" si="23"/>
        <v>0.24785000000000001</v>
      </c>
      <c r="AH34" s="49">
        <f t="shared" si="8"/>
        <v>3.15E-3</v>
      </c>
      <c r="AI34" s="39">
        <v>2.7786</v>
      </c>
      <c r="AJ34" s="296">
        <v>2.7564000000000002</v>
      </c>
      <c r="AK34" s="49">
        <f t="shared" si="24"/>
        <v>2.7675000000000001</v>
      </c>
      <c r="AL34" s="49">
        <f t="shared" si="9"/>
        <v>1.1099999999999888E-2</v>
      </c>
      <c r="AM34" s="296">
        <v>2.7191999999999998</v>
      </c>
      <c r="AN34" s="296">
        <v>2.8052999999999999</v>
      </c>
      <c r="AO34" s="49">
        <f t="shared" si="25"/>
        <v>2.7622499999999999</v>
      </c>
      <c r="AP34" s="546">
        <f t="shared" si="10"/>
        <v>4.3050000000000033E-2</v>
      </c>
      <c r="AQ34" s="296">
        <v>0.72550000000000003</v>
      </c>
      <c r="AR34" s="296">
        <v>0.77949999999999997</v>
      </c>
      <c r="AS34" s="49">
        <f t="shared" si="26"/>
        <v>0.75249999999999995</v>
      </c>
      <c r="AT34" s="49">
        <f t="shared" si="11"/>
        <v>2.6999999999999968E-2</v>
      </c>
      <c r="AU34" s="296">
        <v>0.77159999999999995</v>
      </c>
      <c r="AV34" s="296">
        <v>0.74919999999999998</v>
      </c>
      <c r="AW34" s="49">
        <f t="shared" si="27"/>
        <v>0.76039999999999996</v>
      </c>
      <c r="AX34" s="49">
        <f t="shared" si="12"/>
        <v>1.1199999999999988E-2</v>
      </c>
      <c r="AY34" s="39">
        <v>0.7278</v>
      </c>
      <c r="AZ34" s="296">
        <v>0.79459999999999997</v>
      </c>
      <c r="BA34" s="49">
        <f t="shared" si="28"/>
        <v>0.76119999999999999</v>
      </c>
      <c r="BB34" s="49">
        <f t="shared" si="13"/>
        <v>3.3399999999999985E-2</v>
      </c>
      <c r="BC34" s="296">
        <v>0.79879999999999995</v>
      </c>
      <c r="BD34" s="296">
        <v>0.77290000000000003</v>
      </c>
      <c r="BE34" s="49">
        <f t="shared" si="29"/>
        <v>0.78584999999999994</v>
      </c>
      <c r="BF34" s="546">
        <f t="shared" si="14"/>
        <v>1.2949999999999962E-2</v>
      </c>
      <c r="BG34" s="296">
        <v>0.67900000000000005</v>
      </c>
      <c r="BH34" s="296">
        <v>0.63219999999999998</v>
      </c>
      <c r="BI34" s="49">
        <f t="shared" si="30"/>
        <v>0.65559999999999996</v>
      </c>
      <c r="BJ34" s="49">
        <f t="shared" si="15"/>
        <v>2.3400000000000032E-2</v>
      </c>
      <c r="BK34" s="296">
        <v>0.623</v>
      </c>
      <c r="BL34" s="296">
        <v>0.61399999999999999</v>
      </c>
      <c r="BM34" s="49">
        <f t="shared" si="31"/>
        <v>0.61850000000000005</v>
      </c>
      <c r="BN34" s="49">
        <f t="shared" si="16"/>
        <v>4.500000000000004E-3</v>
      </c>
      <c r="BO34" s="39" t="s">
        <v>12</v>
      </c>
      <c r="BP34" s="41" t="s">
        <v>12</v>
      </c>
      <c r="BQ34" s="661" t="s">
        <v>12</v>
      </c>
      <c r="BR34" s="668" t="s">
        <v>12</v>
      </c>
      <c r="BT34" s="668"/>
    </row>
    <row r="35" spans="1:72" ht="12.75" x14ac:dyDescent="0.2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661" t="s">
        <v>12</v>
      </c>
      <c r="BR35" s="668" t="s">
        <v>12</v>
      </c>
      <c r="BT35" s="668"/>
    </row>
    <row r="36" spans="1:72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661" t="s">
        <v>12</v>
      </c>
      <c r="BR36" s="668" t="s">
        <v>12</v>
      </c>
      <c r="BT36" s="668"/>
    </row>
    <row r="37" spans="1:72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661" t="s">
        <v>12</v>
      </c>
      <c r="BR37" s="668" t="s">
        <v>12</v>
      </c>
      <c r="BT37" s="668"/>
    </row>
    <row r="38" spans="1:72" ht="12.75" x14ac:dyDescent="0.2">
      <c r="A38" s="296" t="s">
        <v>142</v>
      </c>
      <c r="B38" s="29">
        <v>2.3E-3</v>
      </c>
      <c r="C38" s="39">
        <v>6.0000000000000001E-3</v>
      </c>
      <c r="D38" s="296">
        <v>6.7000000000000002E-3</v>
      </c>
      <c r="E38" s="49">
        <f t="shared" si="0"/>
        <v>6.3499999999999997E-3</v>
      </c>
      <c r="F38" s="49">
        <f t="shared" si="1"/>
        <v>3.5000000000000005E-4</v>
      </c>
      <c r="G38" s="296">
        <v>6.0000000000000001E-3</v>
      </c>
      <c r="H38" s="296">
        <v>6.4000000000000003E-3</v>
      </c>
      <c r="I38" s="49">
        <f t="shared" si="17"/>
        <v>6.2000000000000006E-3</v>
      </c>
      <c r="J38" s="546">
        <f t="shared" si="2"/>
        <v>2.0000000000000009E-4</v>
      </c>
      <c r="K38" s="296">
        <v>0.29809999999999998</v>
      </c>
      <c r="L38" s="296">
        <v>0.2959</v>
      </c>
      <c r="M38" s="49">
        <f t="shared" si="18"/>
        <v>0.29699999999999999</v>
      </c>
      <c r="N38" s="49">
        <f t="shared" si="3"/>
        <v>1.0999999999999899E-3</v>
      </c>
      <c r="O38" s="296">
        <v>0.29210000000000003</v>
      </c>
      <c r="P38" s="296">
        <v>0.30580000000000002</v>
      </c>
      <c r="Q38" s="49">
        <f t="shared" si="19"/>
        <v>0.29895000000000005</v>
      </c>
      <c r="R38" s="49">
        <f t="shared" si="4"/>
        <v>6.849999999999995E-3</v>
      </c>
      <c r="S38" s="39">
        <v>0.30730000000000002</v>
      </c>
      <c r="T38" s="296">
        <v>0.29249999999999998</v>
      </c>
      <c r="U38" s="49">
        <f t="shared" si="20"/>
        <v>0.2999</v>
      </c>
      <c r="V38" s="49">
        <f t="shared" si="5"/>
        <v>7.4000000000000177E-3</v>
      </c>
      <c r="W38" s="296">
        <v>0.30409999999999998</v>
      </c>
      <c r="X38" s="296">
        <v>0.3</v>
      </c>
      <c r="Y38" s="49">
        <f t="shared" si="21"/>
        <v>0.30204999999999999</v>
      </c>
      <c r="Z38" s="546">
        <f t="shared" si="6"/>
        <v>2.0499999999999963E-3</v>
      </c>
      <c r="AA38" s="296">
        <v>0.56579999999999997</v>
      </c>
      <c r="AB38" s="296">
        <v>0.58460000000000001</v>
      </c>
      <c r="AC38" s="49">
        <f t="shared" si="22"/>
        <v>0.57519999999999993</v>
      </c>
      <c r="AD38" s="49">
        <f t="shared" si="7"/>
        <v>9.4000000000000195E-3</v>
      </c>
      <c r="AE38" s="296">
        <v>0.57530000000000003</v>
      </c>
      <c r="AF38" s="296">
        <v>0.5857</v>
      </c>
      <c r="AG38" s="49">
        <f t="shared" si="23"/>
        <v>0.58050000000000002</v>
      </c>
      <c r="AH38" s="49">
        <f t="shared" si="8"/>
        <v>5.1999999999999824E-3</v>
      </c>
      <c r="AI38" s="39">
        <v>7.6E-3</v>
      </c>
      <c r="AJ38" s="296">
        <v>7.7000000000000002E-3</v>
      </c>
      <c r="AK38" s="49">
        <f t="shared" si="24"/>
        <v>7.6500000000000005E-3</v>
      </c>
      <c r="AL38" s="49">
        <f t="shared" si="9"/>
        <v>5.0000000000000131E-5</v>
      </c>
      <c r="AM38" s="296">
        <v>0.03</v>
      </c>
      <c r="AN38" s="296">
        <v>3.15E-2</v>
      </c>
      <c r="AO38" s="49">
        <f t="shared" si="25"/>
        <v>3.075E-2</v>
      </c>
      <c r="AP38" s="546">
        <f t="shared" si="10"/>
        <v>7.5000000000000067E-4</v>
      </c>
      <c r="AQ38" s="296">
        <v>0.46429999999999999</v>
      </c>
      <c r="AR38" s="296">
        <v>0.46729999999999999</v>
      </c>
      <c r="AS38" s="49">
        <f t="shared" si="26"/>
        <v>0.46579999999999999</v>
      </c>
      <c r="AT38" s="49">
        <f t="shared" si="11"/>
        <v>1.5000000000000013E-3</v>
      </c>
      <c r="AU38" s="296">
        <v>0.47989999999999999</v>
      </c>
      <c r="AV38" s="296">
        <v>0.4768</v>
      </c>
      <c r="AW38" s="49">
        <f t="shared" si="27"/>
        <v>0.47835</v>
      </c>
      <c r="AX38" s="49">
        <f t="shared" si="12"/>
        <v>1.5499999999999958E-3</v>
      </c>
      <c r="AY38" s="39">
        <v>0.59750000000000003</v>
      </c>
      <c r="AZ38" s="296">
        <v>0.60350000000000004</v>
      </c>
      <c r="BA38" s="49">
        <f t="shared" si="28"/>
        <v>0.60050000000000003</v>
      </c>
      <c r="BB38" s="49">
        <f t="shared" si="13"/>
        <v>3.0000000000000027E-3</v>
      </c>
      <c r="BC38" s="296">
        <v>0.60809999999999997</v>
      </c>
      <c r="BD38" s="296">
        <v>0.60519999999999996</v>
      </c>
      <c r="BE38" s="49">
        <f t="shared" si="29"/>
        <v>0.60664999999999991</v>
      </c>
      <c r="BF38" s="546">
        <f t="shared" si="14"/>
        <v>1.4500000000000068E-3</v>
      </c>
      <c r="BG38" s="296">
        <v>0.28710000000000002</v>
      </c>
      <c r="BH38" s="296">
        <v>0.28050000000000003</v>
      </c>
      <c r="BI38" s="49">
        <f t="shared" si="30"/>
        <v>0.28380000000000005</v>
      </c>
      <c r="BJ38" s="49">
        <f t="shared" si="15"/>
        <v>3.2999999999999974E-3</v>
      </c>
      <c r="BK38" s="296">
        <v>0.27729999999999999</v>
      </c>
      <c r="BL38" s="296">
        <v>0.28189999999999998</v>
      </c>
      <c r="BM38" s="49">
        <f t="shared" si="31"/>
        <v>0.27959999999999996</v>
      </c>
      <c r="BN38" s="49">
        <f>IFERROR(_xlfn.STDEV.P(BK38:BL38), " ")</f>
        <v>2.2999999999999965E-3</v>
      </c>
      <c r="BO38" s="39" t="s">
        <v>12</v>
      </c>
      <c r="BP38" s="41" t="s">
        <v>12</v>
      </c>
      <c r="BQ38" s="661" t="s">
        <v>12</v>
      </c>
      <c r="BR38" s="668" t="s">
        <v>12</v>
      </c>
      <c r="BT38" s="668"/>
    </row>
    <row r="39" spans="1:72" s="661" customFormat="1" ht="12.75" x14ac:dyDescent="0.2">
      <c r="A39" s="296" t="s">
        <v>163</v>
      </c>
      <c r="B39" s="29">
        <v>2.3E-3</v>
      </c>
      <c r="C39" s="39">
        <v>5.4000000000000003E-3</v>
      </c>
      <c r="D39" s="296">
        <v>6.4000000000000003E-3</v>
      </c>
      <c r="E39" s="49">
        <f t="shared" si="0"/>
        <v>5.9000000000000007E-3</v>
      </c>
      <c r="F39" s="49">
        <f t="shared" si="1"/>
        <v>5.0000000000000001E-4</v>
      </c>
      <c r="G39" s="296">
        <v>5.5999999999999999E-3</v>
      </c>
      <c r="H39" s="296">
        <v>5.7000000000000002E-3</v>
      </c>
      <c r="I39" s="49">
        <f t="shared" si="17"/>
        <v>5.6500000000000005E-3</v>
      </c>
      <c r="J39" s="546">
        <f t="shared" si="2"/>
        <v>5.0000000000000131E-5</v>
      </c>
      <c r="K39" s="296">
        <v>0.30840000000000001</v>
      </c>
      <c r="L39" s="296">
        <v>0.30709999999999998</v>
      </c>
      <c r="M39" s="49">
        <f t="shared" si="18"/>
        <v>0.30774999999999997</v>
      </c>
      <c r="N39" s="49">
        <f t="shared" si="3"/>
        <v>6.5000000000001168E-4</v>
      </c>
      <c r="O39" s="296">
        <v>0.3044</v>
      </c>
      <c r="P39" s="296">
        <v>0.32219999999999999</v>
      </c>
      <c r="Q39" s="49">
        <f t="shared" si="19"/>
        <v>0.31330000000000002</v>
      </c>
      <c r="R39" s="49">
        <f t="shared" si="4"/>
        <v>8.8999999999999913E-3</v>
      </c>
      <c r="S39" s="39">
        <v>0.32179999999999997</v>
      </c>
      <c r="T39" s="296">
        <v>0.31419999999999998</v>
      </c>
      <c r="U39" s="49">
        <f t="shared" si="20"/>
        <v>0.31799999999999995</v>
      </c>
      <c r="V39" s="49">
        <f t="shared" si="5"/>
        <v>3.7999999999999978E-3</v>
      </c>
      <c r="W39" s="296">
        <v>0.31780000000000003</v>
      </c>
      <c r="X39" s="296">
        <v>0.3165</v>
      </c>
      <c r="Y39" s="49">
        <f t="shared" si="21"/>
        <v>0.31715000000000004</v>
      </c>
      <c r="Z39" s="546">
        <f t="shared" si="6"/>
        <v>6.5000000000001168E-4</v>
      </c>
      <c r="AA39" s="296">
        <v>0.56930000000000003</v>
      </c>
      <c r="AB39" s="296">
        <v>0.59360000000000002</v>
      </c>
      <c r="AC39" s="49">
        <f t="shared" si="22"/>
        <v>0.58145000000000002</v>
      </c>
      <c r="AD39" s="49">
        <f t="shared" si="7"/>
        <v>1.2149999999999994E-2</v>
      </c>
      <c r="AE39" s="296">
        <v>0.56289999999999996</v>
      </c>
      <c r="AF39" s="296">
        <v>0.58430000000000004</v>
      </c>
      <c r="AG39" s="49">
        <f t="shared" si="23"/>
        <v>0.5736</v>
      </c>
      <c r="AH39" s="49">
        <f t="shared" si="8"/>
        <v>1.0700000000000043E-2</v>
      </c>
      <c r="AI39" s="39">
        <v>4.8999999999999998E-3</v>
      </c>
      <c r="AJ39" s="296">
        <v>5.4999999999999997E-3</v>
      </c>
      <c r="AK39" s="49">
        <f t="shared" si="24"/>
        <v>5.1999999999999998E-3</v>
      </c>
      <c r="AL39" s="49">
        <f t="shared" si="9"/>
        <v>2.9999999999999992E-4</v>
      </c>
      <c r="AM39" s="296">
        <v>2.4400000000000002E-2</v>
      </c>
      <c r="AN39" s="296">
        <v>2.69E-2</v>
      </c>
      <c r="AO39" s="49">
        <f t="shared" si="25"/>
        <v>2.5649999999999999E-2</v>
      </c>
      <c r="AP39" s="546">
        <f t="shared" si="10"/>
        <v>1.2499999999999994E-3</v>
      </c>
      <c r="AQ39" s="296">
        <v>0.45350000000000001</v>
      </c>
      <c r="AR39" s="296">
        <v>0.44940000000000002</v>
      </c>
      <c r="AS39" s="49">
        <f t="shared" si="26"/>
        <v>0.45145000000000002</v>
      </c>
      <c r="AT39" s="49">
        <f t="shared" si="11"/>
        <v>2.0499999999999963E-3</v>
      </c>
      <c r="AU39" s="296">
        <v>0.4662</v>
      </c>
      <c r="AV39" s="296">
        <v>0.46379999999999999</v>
      </c>
      <c r="AW39" s="49">
        <f t="shared" si="27"/>
        <v>0.46499999999999997</v>
      </c>
      <c r="AX39" s="49">
        <f t="shared" si="12"/>
        <v>1.2000000000000066E-3</v>
      </c>
      <c r="AY39" s="39">
        <v>0.5796</v>
      </c>
      <c r="AZ39" s="296">
        <v>0.58299999999999996</v>
      </c>
      <c r="BA39" s="49">
        <f t="shared" si="28"/>
        <v>0.58129999999999993</v>
      </c>
      <c r="BB39" s="49">
        <f t="shared" si="13"/>
        <v>1.6999999999999793E-3</v>
      </c>
      <c r="BC39" s="296">
        <v>0.59370000000000001</v>
      </c>
      <c r="BD39" s="296">
        <v>0.58499999999999996</v>
      </c>
      <c r="BE39" s="49">
        <f t="shared" si="29"/>
        <v>0.58935000000000004</v>
      </c>
      <c r="BF39" s="546">
        <f t="shared" si="14"/>
        <v>4.3500000000000205E-3</v>
      </c>
      <c r="BG39" s="296">
        <v>0.28589999999999999</v>
      </c>
      <c r="BH39" s="296">
        <v>0.28689999999999999</v>
      </c>
      <c r="BI39" s="49">
        <f t="shared" si="30"/>
        <v>0.28639999999999999</v>
      </c>
      <c r="BJ39" s="49">
        <f t="shared" si="15"/>
        <v>5.0000000000000044E-4</v>
      </c>
      <c r="BK39" s="296">
        <v>0.28199999999999997</v>
      </c>
      <c r="BL39" s="296">
        <v>0.29339999999999999</v>
      </c>
      <c r="BM39" s="49">
        <f t="shared" si="31"/>
        <v>0.28769999999999996</v>
      </c>
      <c r="BN39" s="49">
        <f>IFERROR(_xlfn.STDEV.P(BK39:BL39), " ")</f>
        <v>5.7000000000000106E-3</v>
      </c>
      <c r="BO39" s="39" t="s">
        <v>12</v>
      </c>
      <c r="BP39" s="554" t="s">
        <v>12</v>
      </c>
      <c r="BQ39" s="661" t="s">
        <v>12</v>
      </c>
      <c r="BR39" s="668" t="s">
        <v>12</v>
      </c>
      <c r="BT39" s="668"/>
    </row>
    <row r="40" spans="1:72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7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19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0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1"/>
        <v xml:space="preserve"> </v>
      </c>
      <c r="Z40" s="298" t="str">
        <f t="shared" si="6"/>
        <v xml:space="preserve"> </v>
      </c>
      <c r="AA40" s="296">
        <v>2.5000000000000001E-3</v>
      </c>
      <c r="AB40" s="296">
        <v>2.7000000000000001E-3</v>
      </c>
      <c r="AC40" s="49">
        <f t="shared" si="22"/>
        <v>2.5999999999999999E-3</v>
      </c>
      <c r="AD40" s="49">
        <f t="shared" si="7"/>
        <v>1.0000000000000005E-4</v>
      </c>
      <c r="AE40" s="296">
        <v>2.2000000000000001E-3</v>
      </c>
      <c r="AF40" s="296">
        <v>2.3999999999999998E-3</v>
      </c>
      <c r="AG40" s="49">
        <f t="shared" si="23"/>
        <v>2.3E-3</v>
      </c>
      <c r="AH40" s="49">
        <f t="shared" si="8"/>
        <v>9.9999999999999829E-5</v>
      </c>
      <c r="AI40" s="39">
        <v>1.4E-3</v>
      </c>
      <c r="AJ40" s="296">
        <v>1.6999999999999999E-3</v>
      </c>
      <c r="AK40" s="49">
        <f t="shared" si="24"/>
        <v>1.5499999999999999E-3</v>
      </c>
      <c r="AL40" s="49">
        <f t="shared" si="9"/>
        <v>1.4999999999999996E-4</v>
      </c>
      <c r="AM40" s="296">
        <v>2.0999999999999999E-3</v>
      </c>
      <c r="AN40" s="296">
        <v>3.3E-3</v>
      </c>
      <c r="AO40" s="49">
        <f t="shared" si="25"/>
        <v>2.7000000000000001E-3</v>
      </c>
      <c r="AP40" s="298">
        <f t="shared" si="10"/>
        <v>6.0000000000000006E-4</v>
      </c>
      <c r="AQ40" s="296">
        <v>2E-3</v>
      </c>
      <c r="AR40" s="296">
        <v>2.0999999999999999E-3</v>
      </c>
      <c r="AS40" s="49">
        <f t="shared" si="26"/>
        <v>2.0499999999999997E-3</v>
      </c>
      <c r="AT40" s="49">
        <f t="shared" si="11"/>
        <v>4.9999999999999921E-5</v>
      </c>
      <c r="AU40" s="296">
        <v>2.2000000000000001E-3</v>
      </c>
      <c r="AV40" s="296">
        <v>2E-3</v>
      </c>
      <c r="AW40" s="49">
        <f t="shared" si="27"/>
        <v>2.1000000000000003E-3</v>
      </c>
      <c r="AX40" s="49">
        <f t="shared" si="12"/>
        <v>1.0000000000000005E-4</v>
      </c>
      <c r="AY40" s="39">
        <v>1.6000000000000001E-3</v>
      </c>
      <c r="AZ40" s="296">
        <v>1.6999999999999999E-3</v>
      </c>
      <c r="BA40" s="49">
        <f t="shared" si="28"/>
        <v>1.65E-3</v>
      </c>
      <c r="BB40" s="49">
        <f t="shared" si="13"/>
        <v>4.9999999999999914E-5</v>
      </c>
      <c r="BC40" s="296">
        <v>1.6000000000000001E-3</v>
      </c>
      <c r="BD40" s="296">
        <v>1.5E-3</v>
      </c>
      <c r="BE40" s="49">
        <f t="shared" si="29"/>
        <v>1.5500000000000002E-3</v>
      </c>
      <c r="BF40" s="546">
        <f t="shared" si="14"/>
        <v>5.0000000000000023E-5</v>
      </c>
      <c r="BG40" s="296">
        <v>1.1999999999999999E-3</v>
      </c>
      <c r="BH40" s="296">
        <v>1.6000000000000001E-3</v>
      </c>
      <c r="BI40" s="49">
        <f t="shared" si="30"/>
        <v>1.4E-3</v>
      </c>
      <c r="BJ40" s="49">
        <f t="shared" si="15"/>
        <v>2.0000000000000009E-4</v>
      </c>
      <c r="BK40" s="296">
        <v>1.4E-3</v>
      </c>
      <c r="BL40" s="296" t="s">
        <v>12</v>
      </c>
      <c r="BM40" s="49">
        <f t="shared" si="31"/>
        <v>1.4E-3</v>
      </c>
      <c r="BN40" s="49">
        <f t="shared" si="16"/>
        <v>0</v>
      </c>
      <c r="BO40" s="39">
        <v>1.2999999999999999E-3</v>
      </c>
      <c r="BP40" s="41" t="s">
        <v>12</v>
      </c>
      <c r="BQ40" s="661">
        <v>1.5E-3</v>
      </c>
      <c r="BR40" s="668">
        <v>1.2999999999999999E-3</v>
      </c>
      <c r="BT40" s="668"/>
    </row>
    <row r="41" spans="1:72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2.75" x14ac:dyDescent="0.2">
      <c r="A42" s="444" t="s">
        <v>82</v>
      </c>
      <c r="B42" s="654"/>
      <c r="C42" s="260" t="s">
        <v>83</v>
      </c>
      <c r="D42" s="659" t="s">
        <v>84</v>
      </c>
      <c r="E42" s="659" t="s">
        <v>70</v>
      </c>
      <c r="F42" s="659" t="s">
        <v>85</v>
      </c>
      <c r="G42" s="654"/>
      <c r="H42" s="654"/>
      <c r="I42" s="654"/>
      <c r="J42" s="654"/>
      <c r="K42" s="260" t="s">
        <v>83</v>
      </c>
      <c r="L42" s="659" t="s">
        <v>84</v>
      </c>
      <c r="M42" s="659" t="s">
        <v>70</v>
      </c>
      <c r="N42" s="350" t="s">
        <v>85</v>
      </c>
      <c r="O42" s="654"/>
      <c r="P42" s="654"/>
      <c r="Q42" s="654"/>
      <c r="R42" s="654"/>
      <c r="S42" s="260" t="s">
        <v>83</v>
      </c>
      <c r="T42" s="659" t="s">
        <v>84</v>
      </c>
      <c r="U42" s="659" t="s">
        <v>70</v>
      </c>
      <c r="V42" s="351" t="s">
        <v>85</v>
      </c>
      <c r="W42" s="654"/>
      <c r="X42" s="654"/>
      <c r="Y42" s="654"/>
      <c r="Z42" s="654"/>
      <c r="AA42" s="260" t="s">
        <v>83</v>
      </c>
      <c r="AB42" s="659" t="s">
        <v>84</v>
      </c>
      <c r="AC42" s="659" t="s">
        <v>70</v>
      </c>
      <c r="AD42" s="350" t="s">
        <v>85</v>
      </c>
      <c r="AE42" s="654"/>
      <c r="AF42" s="654"/>
      <c r="AG42" s="654"/>
      <c r="AH42" s="654"/>
      <c r="AI42" s="260" t="s">
        <v>83</v>
      </c>
      <c r="AJ42" s="659" t="s">
        <v>84</v>
      </c>
      <c r="AK42" s="659" t="s">
        <v>70</v>
      </c>
      <c r="AL42" s="350" t="s">
        <v>85</v>
      </c>
      <c r="AM42" s="654"/>
      <c r="AN42" s="654"/>
      <c r="AO42" s="654"/>
      <c r="AP42" s="654"/>
      <c r="AQ42" s="260" t="s">
        <v>83</v>
      </c>
      <c r="AR42" s="659" t="s">
        <v>84</v>
      </c>
      <c r="AS42" s="659" t="s">
        <v>70</v>
      </c>
      <c r="AT42" s="659" t="s">
        <v>85</v>
      </c>
      <c r="AU42" s="654"/>
      <c r="AV42" s="654"/>
      <c r="AW42" s="654"/>
      <c r="AX42" s="654"/>
      <c r="AY42" s="260" t="s">
        <v>83</v>
      </c>
      <c r="AZ42" s="659" t="s">
        <v>84</v>
      </c>
      <c r="BA42" s="659" t="s">
        <v>70</v>
      </c>
      <c r="BB42" s="350" t="s">
        <v>85</v>
      </c>
      <c r="BC42" s="654"/>
      <c r="BD42" s="654"/>
      <c r="BE42" s="654"/>
      <c r="BF42" s="654"/>
      <c r="BG42" s="260" t="s">
        <v>83</v>
      </c>
      <c r="BH42" s="659" t="s">
        <v>84</v>
      </c>
      <c r="BI42" s="659" t="s">
        <v>70</v>
      </c>
      <c r="BJ42" s="350" t="s">
        <v>85</v>
      </c>
      <c r="BK42" s="654"/>
      <c r="BL42" s="654"/>
      <c r="BM42" s="654"/>
      <c r="BN42" s="654"/>
      <c r="BO42" s="274"/>
      <c r="BP42" s="658"/>
    </row>
    <row r="43" spans="1:72" ht="14.25" x14ac:dyDescent="0.2">
      <c r="A43" s="112" t="s">
        <v>86</v>
      </c>
      <c r="C43" s="613" t="s">
        <v>12</v>
      </c>
      <c r="D43" s="612">
        <v>0.08</v>
      </c>
      <c r="E43" s="102">
        <f>IFERROR(AVERAGE(C43:D43), " ")</f>
        <v>0.08</v>
      </c>
      <c r="F43" s="103">
        <f>IFERROR(_xlfn.STDEV.P(C43:D43)," ")</f>
        <v>0</v>
      </c>
      <c r="K43" s="623">
        <v>0.1</v>
      </c>
      <c r="L43" s="665" t="s">
        <v>12</v>
      </c>
      <c r="M43" s="102">
        <f>IFERROR(AVERAGE(K43:L43), " ")</f>
        <v>0.1</v>
      </c>
      <c r="N43" s="103">
        <f>IFERROR(_xlfn.STDEV.P(K43:L43)," ")</f>
        <v>0</v>
      </c>
      <c r="S43" s="623">
        <v>0.06</v>
      </c>
      <c r="T43" s="612">
        <v>0.13</v>
      </c>
      <c r="U43" s="102">
        <f>IFERROR(AVERAGE(S43:T43), " ")</f>
        <v>9.5000000000000001E-2</v>
      </c>
      <c r="V43" s="103">
        <f>IFERROR(_xlfn.STDEV.P(S43:T43)," ")</f>
        <v>3.5000000000000003E-2</v>
      </c>
      <c r="AA43" s="623">
        <v>0.08</v>
      </c>
      <c r="AB43" s="612">
        <v>0.09</v>
      </c>
      <c r="AC43" s="102">
        <f>IFERROR(AVERAGE(AA43:AB43), " ")</f>
        <v>8.4999999999999992E-2</v>
      </c>
      <c r="AD43" s="103">
        <f>IFERROR(_xlfn.STDEV.P(AA43:AB43)," ")</f>
        <v>4.9999999999999975E-3</v>
      </c>
      <c r="AI43" s="623">
        <v>0.89</v>
      </c>
      <c r="AJ43" s="612">
        <v>0.91</v>
      </c>
      <c r="AK43" s="102">
        <f>IFERROR(AVERAGE(AI43:AJ43), " ")</f>
        <v>0.9</v>
      </c>
      <c r="AL43" s="103">
        <f>IFERROR(_xlfn.STDEV.P(AI43:AJ43)," ")</f>
        <v>1.0000000000000009E-2</v>
      </c>
      <c r="AQ43" s="623">
        <v>0.28999999999999998</v>
      </c>
      <c r="AR43" s="612">
        <v>0.28999999999999998</v>
      </c>
      <c r="AS43" s="102">
        <f>IFERROR(AVERAGE(AQ43:AR43), " ")</f>
        <v>0.28999999999999998</v>
      </c>
      <c r="AT43" s="103">
        <f>IFERROR(_xlfn.STDEV.P(AQ43:AR43)," ")</f>
        <v>0</v>
      </c>
      <c r="AY43" s="623">
        <v>0.28000000000000003</v>
      </c>
      <c r="AZ43" s="612">
        <v>0.3</v>
      </c>
      <c r="BA43" s="102">
        <f>IFERROR(AVERAGE(AY43:AZ43), " ")</f>
        <v>0.29000000000000004</v>
      </c>
      <c r="BB43" s="103">
        <f>IFERROR(_xlfn.STDEV.P(AY43:AZ43)," ")</f>
        <v>9.9999999999999811E-3</v>
      </c>
      <c r="BG43" s="623">
        <v>0.32</v>
      </c>
      <c r="BH43" s="612">
        <v>0.26</v>
      </c>
      <c r="BI43" s="102">
        <f>IFERROR(AVERAGE(BG43:BH43), " ")</f>
        <v>0.29000000000000004</v>
      </c>
      <c r="BJ43" s="103">
        <f>IFERROR(_xlfn.STDEV.P(BG43:BH43)," ")</f>
        <v>2.9999999999999735E-2</v>
      </c>
      <c r="BO43" s="653"/>
      <c r="BP43" s="648"/>
    </row>
    <row r="44" spans="1:72" ht="14.25" x14ac:dyDescent="0.2">
      <c r="A44" s="112" t="s">
        <v>87</v>
      </c>
      <c r="C44" s="612">
        <v>9.0399999999999991</v>
      </c>
      <c r="D44" s="612">
        <v>8.7899999999999991</v>
      </c>
      <c r="E44" s="102">
        <f t="shared" ref="E44:E48" si="32">IFERROR(AVERAGE(C44:D44), " ")</f>
        <v>8.9149999999999991</v>
      </c>
      <c r="F44" s="103">
        <f t="shared" ref="F44:F49" si="33">IFERROR(_xlfn.STDEV.P(C44:D44)," ")</f>
        <v>0.125</v>
      </c>
      <c r="K44" s="617">
        <v>13.17</v>
      </c>
      <c r="L44" s="612">
        <v>13.57</v>
      </c>
      <c r="M44" s="102">
        <f t="shared" ref="M44:M48" si="34">IFERROR(AVERAGE(K44:L44), " ")</f>
        <v>13.370000000000001</v>
      </c>
      <c r="N44" s="103">
        <f t="shared" ref="N44:N49" si="35">IFERROR(_xlfn.STDEV.P(K44:L44)," ")</f>
        <v>0.20000000000000018</v>
      </c>
      <c r="S44" s="617">
        <v>18.52</v>
      </c>
      <c r="T44" s="612">
        <v>18.86</v>
      </c>
      <c r="U44" s="102">
        <f t="shared" ref="U44:U48" si="36">IFERROR(AVERAGE(S44:T44), " ")</f>
        <v>18.689999999999998</v>
      </c>
      <c r="V44" s="103">
        <f t="shared" ref="V44:V49" si="37">IFERROR(_xlfn.STDEV.P(S44:T44)," ")</f>
        <v>0.16999999999999993</v>
      </c>
      <c r="AA44" s="617">
        <v>52.66</v>
      </c>
      <c r="AB44" s="612">
        <v>53.04</v>
      </c>
      <c r="AC44" s="102">
        <f t="shared" ref="AC44:AC48" si="38">IFERROR(AVERAGE(AA44:AB44), " ")</f>
        <v>52.849999999999994</v>
      </c>
      <c r="AD44" s="103">
        <f t="shared" ref="AD44:AD49" si="39">IFERROR(_xlfn.STDEV.P(AA44:AB44)," ")</f>
        <v>0.19000000000000128</v>
      </c>
      <c r="AI44" s="617">
        <v>63.51</v>
      </c>
      <c r="AJ44" s="612">
        <v>64.180000000000007</v>
      </c>
      <c r="AK44" s="102">
        <f t="shared" ref="AK44:AK48" si="40">IFERROR(AVERAGE(AI44:AJ44), " ")</f>
        <v>63.844999999999999</v>
      </c>
      <c r="AL44" s="103">
        <f t="shared" ref="AL44:AL49" si="41">IFERROR(_xlfn.STDEV.P(AI44:AJ44)," ")</f>
        <v>0.33500000000000441</v>
      </c>
      <c r="AQ44" s="617">
        <v>62.07</v>
      </c>
      <c r="AR44" s="612">
        <v>62.11</v>
      </c>
      <c r="AS44" s="102">
        <f t="shared" ref="AS44:AS48" si="42">IFERROR(AVERAGE(AQ44:AR44), " ")</f>
        <v>62.09</v>
      </c>
      <c r="AT44" s="103">
        <f t="shared" ref="AT44:AT49" si="43">IFERROR(_xlfn.STDEV.P(AQ44:AR44)," ")</f>
        <v>1.9999999999999574E-2</v>
      </c>
      <c r="AY44" s="617">
        <v>74.12</v>
      </c>
      <c r="AZ44" s="612">
        <v>75.69</v>
      </c>
      <c r="BA44" s="102">
        <f t="shared" ref="BA44:BA48" si="44">IFERROR(AVERAGE(AY44:AZ44), " ")</f>
        <v>74.905000000000001</v>
      </c>
      <c r="BB44" s="103">
        <f t="shared" ref="BB44:BB49" si="45">IFERROR(_xlfn.STDEV.P(AY44:AZ44)," ")</f>
        <v>0.78499999999999659</v>
      </c>
      <c r="BG44" s="617">
        <v>81.94</v>
      </c>
      <c r="BH44" s="612">
        <v>82.33</v>
      </c>
      <c r="BI44" s="102">
        <f t="shared" ref="BI44:BI48" si="46">IFERROR(AVERAGE(BG44:BH44), " ")</f>
        <v>82.134999999999991</v>
      </c>
      <c r="BJ44" s="103">
        <f t="shared" ref="BJ44:BJ49" si="47">IFERROR(_xlfn.STDEV.P(BG44:BH44)," ")</f>
        <v>0.19500000000000028</v>
      </c>
      <c r="BO44" s="653"/>
      <c r="BP44" s="648"/>
    </row>
    <row r="45" spans="1:72" ht="14.25" x14ac:dyDescent="0.2">
      <c r="A45" s="112" t="s">
        <v>88</v>
      </c>
      <c r="C45" s="613" t="s">
        <v>12</v>
      </c>
      <c r="D45" s="614" t="s">
        <v>12</v>
      </c>
      <c r="E45" s="102" t="str">
        <f t="shared" si="32"/>
        <v xml:space="preserve"> </v>
      </c>
      <c r="F45" s="103" t="str">
        <f t="shared" si="33"/>
        <v xml:space="preserve"> </v>
      </c>
      <c r="K45" s="670" t="s">
        <v>12</v>
      </c>
      <c r="L45" s="665" t="s">
        <v>12</v>
      </c>
      <c r="M45" s="102" t="str">
        <f t="shared" si="34"/>
        <v xml:space="preserve"> </v>
      </c>
      <c r="N45" s="103" t="str">
        <f t="shared" si="35"/>
        <v xml:space="preserve"> </v>
      </c>
      <c r="S45" s="670" t="s">
        <v>12</v>
      </c>
      <c r="T45" s="665" t="s">
        <v>12</v>
      </c>
      <c r="U45" s="102" t="str">
        <f t="shared" si="36"/>
        <v xml:space="preserve"> </v>
      </c>
      <c r="V45" s="103" t="str">
        <f t="shared" si="37"/>
        <v xml:space="preserve"> </v>
      </c>
      <c r="AA45" s="617">
        <v>0.09</v>
      </c>
      <c r="AB45" s="612">
        <v>0.11</v>
      </c>
      <c r="AC45" s="102">
        <f t="shared" si="38"/>
        <v>0.1</v>
      </c>
      <c r="AD45" s="103">
        <f t="shared" si="39"/>
        <v>1.0000000000000002E-2</v>
      </c>
      <c r="AI45" s="617">
        <v>0.14000000000000001</v>
      </c>
      <c r="AJ45" s="612">
        <v>0.14000000000000001</v>
      </c>
      <c r="AK45" s="102">
        <f t="shared" si="40"/>
        <v>0.14000000000000001</v>
      </c>
      <c r="AL45" s="103">
        <f t="shared" si="41"/>
        <v>0</v>
      </c>
      <c r="AQ45" s="617">
        <v>0.13</v>
      </c>
      <c r="AR45" s="612">
        <v>0.12</v>
      </c>
      <c r="AS45" s="102">
        <f t="shared" si="42"/>
        <v>0.125</v>
      </c>
      <c r="AT45" s="103">
        <f t="shared" si="43"/>
        <v>5.0000000000000044E-3</v>
      </c>
      <c r="AY45" s="617">
        <v>0.14000000000000001</v>
      </c>
      <c r="AZ45" s="612">
        <v>0.16</v>
      </c>
      <c r="BA45" s="102">
        <f t="shared" si="44"/>
        <v>0.15000000000000002</v>
      </c>
      <c r="BB45" s="103">
        <f t="shared" si="45"/>
        <v>9.999999999999995E-3</v>
      </c>
      <c r="BG45" s="617">
        <v>0.17</v>
      </c>
      <c r="BH45" s="612">
        <v>0.17</v>
      </c>
      <c r="BI45" s="102">
        <f t="shared" si="46"/>
        <v>0.17</v>
      </c>
      <c r="BJ45" s="103">
        <f t="shared" si="47"/>
        <v>0</v>
      </c>
      <c r="BO45" s="653"/>
      <c r="BP45" s="648"/>
    </row>
    <row r="46" spans="1:72" ht="14.25" x14ac:dyDescent="0.2">
      <c r="A46" s="112" t="s">
        <v>89</v>
      </c>
      <c r="C46" s="613" t="s">
        <v>12</v>
      </c>
      <c r="D46" s="614" t="s">
        <v>12</v>
      </c>
      <c r="E46" s="102" t="str">
        <f t="shared" si="32"/>
        <v xml:space="preserve"> </v>
      </c>
      <c r="F46" s="103" t="str">
        <f t="shared" si="33"/>
        <v xml:space="preserve"> </v>
      </c>
      <c r="K46" s="670" t="s">
        <v>12</v>
      </c>
      <c r="L46" s="665" t="s">
        <v>12</v>
      </c>
      <c r="M46" s="102" t="str">
        <f t="shared" si="34"/>
        <v xml:space="preserve"> </v>
      </c>
      <c r="N46" s="103" t="str">
        <f t="shared" si="35"/>
        <v xml:space="preserve"> </v>
      </c>
      <c r="S46" s="617">
        <v>0.06</v>
      </c>
      <c r="T46" s="612">
        <v>0.06</v>
      </c>
      <c r="U46" s="102">
        <f t="shared" si="36"/>
        <v>0.06</v>
      </c>
      <c r="V46" s="103">
        <f t="shared" si="37"/>
        <v>0</v>
      </c>
      <c r="AA46" s="670" t="s">
        <v>12</v>
      </c>
      <c r="AB46" s="665" t="s">
        <v>12</v>
      </c>
      <c r="AC46" s="102" t="str">
        <f t="shared" si="38"/>
        <v xml:space="preserve"> </v>
      </c>
      <c r="AD46" s="103" t="str">
        <f t="shared" si="39"/>
        <v xml:space="preserve"> </v>
      </c>
      <c r="AI46" s="617">
        <v>0.06</v>
      </c>
      <c r="AJ46" s="612">
        <v>0.16</v>
      </c>
      <c r="AK46" s="102">
        <f t="shared" si="40"/>
        <v>0.11</v>
      </c>
      <c r="AL46" s="103">
        <f t="shared" si="41"/>
        <v>0.05</v>
      </c>
      <c r="AQ46" s="670" t="s">
        <v>12</v>
      </c>
      <c r="AR46" s="665" t="s">
        <v>12</v>
      </c>
      <c r="AS46" s="102" t="str">
        <f t="shared" si="42"/>
        <v xml:space="preserve"> </v>
      </c>
      <c r="AT46" s="103" t="str">
        <f t="shared" si="43"/>
        <v xml:space="preserve"> </v>
      </c>
      <c r="AY46" s="670" t="s">
        <v>12</v>
      </c>
      <c r="AZ46" s="665" t="s">
        <v>12</v>
      </c>
      <c r="BA46" s="102" t="str">
        <f t="shared" si="44"/>
        <v xml:space="preserve"> </v>
      </c>
      <c r="BB46" s="103" t="str">
        <f t="shared" si="45"/>
        <v xml:space="preserve"> </v>
      </c>
      <c r="BG46" s="617">
        <v>0.15</v>
      </c>
      <c r="BH46" s="612">
        <v>0.15</v>
      </c>
      <c r="BI46" s="102">
        <f t="shared" si="46"/>
        <v>0.15</v>
      </c>
      <c r="BJ46" s="103">
        <f t="shared" si="47"/>
        <v>0</v>
      </c>
      <c r="BO46" s="653"/>
      <c r="BP46" s="648"/>
    </row>
    <row r="47" spans="1:72" ht="14.25" x14ac:dyDescent="0.2">
      <c r="A47" s="112" t="s">
        <v>90</v>
      </c>
      <c r="C47" s="612">
        <v>0.37</v>
      </c>
      <c r="D47" s="615">
        <v>0.28999999999999998</v>
      </c>
      <c r="E47" s="102">
        <f t="shared" si="32"/>
        <v>0.32999999999999996</v>
      </c>
      <c r="F47" s="103">
        <f t="shared" si="33"/>
        <v>4.0000000000000223E-2</v>
      </c>
      <c r="K47" s="617">
        <v>0.35</v>
      </c>
      <c r="L47" s="612">
        <v>0.37</v>
      </c>
      <c r="M47" s="102">
        <f t="shared" si="34"/>
        <v>0.36</v>
      </c>
      <c r="N47" s="103">
        <f t="shared" si="35"/>
        <v>1.0000000000000009E-2</v>
      </c>
      <c r="S47" s="617">
        <v>0.96</v>
      </c>
      <c r="T47" s="612">
        <v>0.52</v>
      </c>
      <c r="U47" s="102">
        <f t="shared" si="36"/>
        <v>0.74</v>
      </c>
      <c r="V47" s="103">
        <f t="shared" si="37"/>
        <v>0.22</v>
      </c>
      <c r="AA47" s="617">
        <v>0.97</v>
      </c>
      <c r="AB47" s="612">
        <v>0.49</v>
      </c>
      <c r="AC47" s="102">
        <f t="shared" si="38"/>
        <v>0.73</v>
      </c>
      <c r="AD47" s="103">
        <f t="shared" si="39"/>
        <v>0.24000000000000019</v>
      </c>
      <c r="AI47" s="617">
        <v>0.36</v>
      </c>
      <c r="AJ47" s="612">
        <v>0.12</v>
      </c>
      <c r="AK47" s="102">
        <f t="shared" si="40"/>
        <v>0.24</v>
      </c>
      <c r="AL47" s="103">
        <f t="shared" si="41"/>
        <v>0.11999999999999998</v>
      </c>
      <c r="AQ47" s="617">
        <v>0.4</v>
      </c>
      <c r="AR47" s="612">
        <v>0.38</v>
      </c>
      <c r="AS47" s="102">
        <f t="shared" si="42"/>
        <v>0.39</v>
      </c>
      <c r="AT47" s="103">
        <f t="shared" si="43"/>
        <v>1.0000000000000009E-2</v>
      </c>
      <c r="AY47" s="617">
        <v>0.66</v>
      </c>
      <c r="AZ47" s="612">
        <v>0.64</v>
      </c>
      <c r="BA47" s="102">
        <f t="shared" si="44"/>
        <v>0.65</v>
      </c>
      <c r="BB47" s="103">
        <f t="shared" si="45"/>
        <v>1.0000000000000009E-2</v>
      </c>
      <c r="BG47" s="617">
        <v>2.36</v>
      </c>
      <c r="BH47" s="612">
        <v>2.34</v>
      </c>
      <c r="BI47" s="102">
        <f t="shared" si="46"/>
        <v>2.3499999999999996</v>
      </c>
      <c r="BJ47" s="103">
        <f t="shared" si="47"/>
        <v>1.0000000000000009E-2</v>
      </c>
      <c r="BO47" s="653"/>
      <c r="BP47" s="648"/>
    </row>
    <row r="48" spans="1:72" ht="12.75" x14ac:dyDescent="0.2">
      <c r="A48" s="112" t="s">
        <v>91</v>
      </c>
      <c r="C48" s="613" t="s">
        <v>12</v>
      </c>
      <c r="D48" s="614" t="s">
        <v>12</v>
      </c>
      <c r="E48" s="102" t="str">
        <f t="shared" si="32"/>
        <v xml:space="preserve"> </v>
      </c>
      <c r="F48" s="103" t="str">
        <f t="shared" si="33"/>
        <v xml:space="preserve"> </v>
      </c>
      <c r="K48" s="670" t="s">
        <v>12</v>
      </c>
      <c r="L48" s="665" t="s">
        <v>12</v>
      </c>
      <c r="M48" s="102" t="str">
        <f t="shared" si="34"/>
        <v xml:space="preserve"> </v>
      </c>
      <c r="N48" s="103" t="str">
        <f t="shared" si="35"/>
        <v xml:space="preserve"> </v>
      </c>
      <c r="S48" s="670" t="s">
        <v>12</v>
      </c>
      <c r="T48" s="665" t="s">
        <v>12</v>
      </c>
      <c r="U48" s="102" t="str">
        <f t="shared" si="36"/>
        <v xml:space="preserve"> </v>
      </c>
      <c r="V48" s="103" t="str">
        <f t="shared" si="37"/>
        <v xml:space="preserve"> </v>
      </c>
      <c r="AA48" s="670" t="s">
        <v>12</v>
      </c>
      <c r="AB48" s="665" t="s">
        <v>12</v>
      </c>
      <c r="AC48" s="102" t="str">
        <f t="shared" si="38"/>
        <v xml:space="preserve"> </v>
      </c>
      <c r="AD48" s="103" t="str">
        <f t="shared" si="39"/>
        <v xml:space="preserve"> </v>
      </c>
      <c r="AI48" s="670" t="s">
        <v>12</v>
      </c>
      <c r="AJ48" s="665" t="s">
        <v>12</v>
      </c>
      <c r="AK48" s="102" t="str">
        <f t="shared" si="40"/>
        <v xml:space="preserve"> </v>
      </c>
      <c r="AL48" s="103" t="str">
        <f t="shared" si="41"/>
        <v xml:space="preserve"> </v>
      </c>
      <c r="AQ48" s="670" t="s">
        <v>12</v>
      </c>
      <c r="AR48" s="665" t="s">
        <v>12</v>
      </c>
      <c r="AS48" s="102" t="str">
        <f t="shared" si="42"/>
        <v xml:space="preserve"> </v>
      </c>
      <c r="AT48" s="103" t="str">
        <f t="shared" si="43"/>
        <v xml:space="preserve"> </v>
      </c>
      <c r="AY48" s="670" t="s">
        <v>12</v>
      </c>
      <c r="AZ48" s="665" t="s">
        <v>12</v>
      </c>
      <c r="BA48" s="102" t="str">
        <f t="shared" si="44"/>
        <v xml:space="preserve"> </v>
      </c>
      <c r="BB48" s="103" t="str">
        <f t="shared" si="45"/>
        <v xml:space="preserve"> </v>
      </c>
      <c r="BG48" s="670" t="s">
        <v>12</v>
      </c>
      <c r="BH48" s="665" t="s">
        <v>12</v>
      </c>
      <c r="BI48" s="102" t="str">
        <f t="shared" si="46"/>
        <v xml:space="preserve"> </v>
      </c>
      <c r="BJ48" s="103" t="str">
        <f t="shared" si="47"/>
        <v xml:space="preserve"> </v>
      </c>
      <c r="BO48" s="653"/>
      <c r="BP48" s="648"/>
    </row>
    <row r="49" spans="1:69" ht="15" x14ac:dyDescent="0.25">
      <c r="A49" s="112" t="s">
        <v>92</v>
      </c>
      <c r="C49" s="612">
        <v>12.81</v>
      </c>
      <c r="D49" s="669">
        <v>12.69</v>
      </c>
      <c r="E49" s="102">
        <f>IFERROR(AVERAGE(C49:D49), " ")</f>
        <v>12.75</v>
      </c>
      <c r="F49" s="103">
        <f t="shared" si="33"/>
        <v>6.0000000000000497E-2</v>
      </c>
      <c r="K49" s="618">
        <v>24.41</v>
      </c>
      <c r="L49" s="612">
        <v>24.62</v>
      </c>
      <c r="M49" s="102">
        <f>IFERROR(AVERAGE(K49:L49), " ")</f>
        <v>24.515000000000001</v>
      </c>
      <c r="N49" s="103">
        <f t="shared" si="35"/>
        <v>0.10500000000000043</v>
      </c>
      <c r="S49" s="618">
        <v>32.46</v>
      </c>
      <c r="T49" s="612">
        <v>32.53</v>
      </c>
      <c r="U49" s="102">
        <f>IFERROR(AVERAGE(S49:T49), " ")</f>
        <v>32.495000000000005</v>
      </c>
      <c r="V49" s="103">
        <f t="shared" si="37"/>
        <v>3.5000000000000142E-2</v>
      </c>
      <c r="AA49" s="618">
        <v>73.959999999999994</v>
      </c>
      <c r="AB49" s="612">
        <v>74.02</v>
      </c>
      <c r="AC49" s="102">
        <f>IFERROR(AVERAGE(AA49:AB49), " ")</f>
        <v>73.989999999999995</v>
      </c>
      <c r="AD49" s="103">
        <f t="shared" si="39"/>
        <v>3.0000000000001137E-2</v>
      </c>
      <c r="AI49" s="671">
        <v>1449.96</v>
      </c>
      <c r="AJ49" s="666">
        <v>1451.49</v>
      </c>
      <c r="AK49" s="102">
        <f>IFERROR(AVERAGE(AI49:AJ49), " ")</f>
        <v>1450.7249999999999</v>
      </c>
      <c r="AL49" s="103">
        <f t="shared" si="41"/>
        <v>0.76499999999998636</v>
      </c>
      <c r="AQ49" s="624">
        <v>352.49</v>
      </c>
      <c r="AR49" s="621">
        <v>352.15</v>
      </c>
      <c r="AS49" s="102">
        <f>IFERROR(AVERAGE(AQ49:AR49), " ")</f>
        <v>352.32</v>
      </c>
      <c r="AT49" s="103">
        <f t="shared" si="43"/>
        <v>0.17000000000001592</v>
      </c>
      <c r="AY49" s="624">
        <v>353.78</v>
      </c>
      <c r="AZ49" s="621">
        <v>353.46</v>
      </c>
      <c r="BA49" s="102">
        <f>IFERROR(AVERAGE(AY49:AZ49), " ")</f>
        <v>353.62</v>
      </c>
      <c r="BB49" s="103">
        <f t="shared" si="45"/>
        <v>0.15999999999999659</v>
      </c>
      <c r="BG49" s="624">
        <v>269.27</v>
      </c>
      <c r="BH49" s="621">
        <v>269.13</v>
      </c>
      <c r="BI49" s="102">
        <f>IFERROR(AVERAGE(BG49:BH49), " ")</f>
        <v>269.2</v>
      </c>
      <c r="BJ49" s="103">
        <f t="shared" si="47"/>
        <v>6.9999999999993179E-2</v>
      </c>
      <c r="BO49" s="653"/>
      <c r="BP49" s="648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57"/>
    </row>
    <row r="51" spans="1:69" ht="12.75" x14ac:dyDescent="0.2">
      <c r="A51" s="860" t="s">
        <v>56</v>
      </c>
      <c r="B51" s="651" t="s">
        <v>93</v>
      </c>
      <c r="C51" s="652"/>
      <c r="K51" s="652"/>
      <c r="S51" s="652"/>
      <c r="AA51" s="652"/>
      <c r="AI51" s="652"/>
      <c r="AQ51" s="652"/>
      <c r="AY51" s="652"/>
      <c r="BG51" s="378"/>
      <c r="BO51" s="653"/>
      <c r="BP51" s="648"/>
    </row>
    <row r="52" spans="1:69" ht="12.75" x14ac:dyDescent="0.2">
      <c r="A52" s="856"/>
      <c r="B52" s="651" t="s">
        <v>94</v>
      </c>
      <c r="C52" s="722">
        <v>6.33</v>
      </c>
      <c r="K52" s="724">
        <v>6.64</v>
      </c>
      <c r="S52" s="723">
        <v>6.63</v>
      </c>
      <c r="AA52" s="652">
        <v>7.03</v>
      </c>
      <c r="AI52" s="652">
        <v>6.98</v>
      </c>
      <c r="AQ52" s="723">
        <v>6.75</v>
      </c>
      <c r="AY52" s="723">
        <v>6.94</v>
      </c>
      <c r="BG52" s="723">
        <v>7.17</v>
      </c>
      <c r="BO52" s="653"/>
      <c r="BP52" s="648"/>
    </row>
    <row r="53" spans="1:69" ht="12.75" x14ac:dyDescent="0.2">
      <c r="A53" s="660" t="s">
        <v>96</v>
      </c>
      <c r="B53" s="435" t="s">
        <v>97</v>
      </c>
      <c r="C53" s="652">
        <v>114.4</v>
      </c>
      <c r="K53" s="652">
        <v>167.4</v>
      </c>
      <c r="S53" s="652">
        <v>218.1</v>
      </c>
      <c r="AA53" s="652">
        <v>426.5</v>
      </c>
      <c r="AI53" s="652">
        <v>2179</v>
      </c>
      <c r="AQ53" s="652">
        <v>886.9</v>
      </c>
      <c r="AY53" s="652">
        <v>964.2</v>
      </c>
      <c r="BG53" s="652">
        <v>907</v>
      </c>
      <c r="BO53" s="653"/>
      <c r="BP53" s="648"/>
    </row>
    <row r="54" spans="1:69" s="661" customFormat="1" ht="12.75" x14ac:dyDescent="0.2">
      <c r="A54" s="660" t="s">
        <v>57</v>
      </c>
      <c r="B54" s="435" t="s">
        <v>58</v>
      </c>
      <c r="C54" s="662"/>
      <c r="K54" s="662"/>
      <c r="S54" s="662"/>
      <c r="AA54" s="662"/>
      <c r="AI54" s="662"/>
      <c r="AQ54" s="662"/>
      <c r="AY54" s="662"/>
      <c r="BG54" s="662"/>
      <c r="BO54" s="663"/>
      <c r="BP54" s="586"/>
    </row>
    <row r="55" spans="1:69" ht="12.75" x14ac:dyDescent="0.2">
      <c r="A55" s="590" t="s">
        <v>59</v>
      </c>
      <c r="B55" s="419" t="s">
        <v>60</v>
      </c>
      <c r="C55" s="652">
        <v>18.600000000000001</v>
      </c>
      <c r="K55" s="652">
        <v>18.899999999999999</v>
      </c>
      <c r="S55" s="652">
        <v>22.6</v>
      </c>
      <c r="AA55" s="652">
        <v>18.600000000000001</v>
      </c>
      <c r="AI55" s="652">
        <v>15.2</v>
      </c>
      <c r="AQ55" s="652">
        <v>17.5</v>
      </c>
      <c r="AY55" s="652">
        <v>14.9</v>
      </c>
      <c r="BG55" s="652">
        <v>51.1</v>
      </c>
      <c r="BO55" s="653"/>
      <c r="BP55" s="648"/>
    </row>
    <row r="56" spans="1:69" ht="12.75" x14ac:dyDescent="0.2">
      <c r="A56" s="672" t="s">
        <v>186</v>
      </c>
      <c r="B56" s="645" t="s">
        <v>180</v>
      </c>
      <c r="C56" s="652">
        <v>0</v>
      </c>
      <c r="K56" s="652">
        <v>0</v>
      </c>
      <c r="S56" s="240">
        <v>0</v>
      </c>
      <c r="AA56" s="652">
        <v>0.9</v>
      </c>
      <c r="AI56" s="652">
        <v>11.4</v>
      </c>
      <c r="AQ56" s="652">
        <v>3.4</v>
      </c>
      <c r="AY56" s="652">
        <v>0</v>
      </c>
      <c r="BG56" s="119">
        <v>2</v>
      </c>
      <c r="BO56" s="653"/>
      <c r="BP56" s="648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654"/>
      <c r="B58" s="654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654"/>
    </row>
    <row r="59" spans="1:69" x14ac:dyDescent="0.25">
      <c r="A59" s="31" t="s">
        <v>103</v>
      </c>
      <c r="B59" s="354"/>
      <c r="C59" s="627">
        <v>1.32</v>
      </c>
      <c r="D59" s="627">
        <v>1.222</v>
      </c>
      <c r="E59" s="583">
        <f>AVERAGE(C59:D59)</f>
        <v>1.2709999999999999</v>
      </c>
      <c r="F59" s="583">
        <f>STDEV(C59:D59)</f>
        <v>6.9296464556281717E-2</v>
      </c>
      <c r="G59" s="627">
        <v>0.86550000000000005</v>
      </c>
      <c r="H59" s="627">
        <v>1.032</v>
      </c>
      <c r="I59" s="583">
        <f>AVERAGE(G59:H59)</f>
        <v>0.94874999999999998</v>
      </c>
      <c r="J59" s="358">
        <f>STDEV(G59:H59)</f>
        <v>0.11773327906756015</v>
      </c>
      <c r="K59" s="627">
        <v>1.2430000000000001</v>
      </c>
      <c r="L59" s="627">
        <v>1.1779999999999999</v>
      </c>
      <c r="M59" s="583">
        <f>AVERAGE(K59:L59)</f>
        <v>1.2105000000000001</v>
      </c>
      <c r="N59" s="583">
        <f>STDEV(K59:L59)</f>
        <v>4.5961940777125711E-2</v>
      </c>
      <c r="O59" s="627">
        <v>1.046</v>
      </c>
      <c r="P59" s="627">
        <v>1.0429999999999999</v>
      </c>
      <c r="Q59" s="583">
        <f>AVERAGE(O59:P59)</f>
        <v>1.0445</v>
      </c>
      <c r="R59" s="583">
        <f>STDEV(O59:P59)</f>
        <v>2.1213203435597231E-3</v>
      </c>
      <c r="S59" s="627">
        <v>1.052</v>
      </c>
      <c r="T59" s="627">
        <v>1.0429999999999999</v>
      </c>
      <c r="U59" s="583">
        <f>AVERAGE(S59:T59)</f>
        <v>1.0474999999999999</v>
      </c>
      <c r="V59" s="583">
        <f>STDEV(S59:T59)</f>
        <v>6.3639610306790119E-3</v>
      </c>
      <c r="W59" s="627">
        <v>1.917</v>
      </c>
      <c r="X59" s="627">
        <v>1.6140000000000001</v>
      </c>
      <c r="Y59" s="584">
        <f>AVERAGE(W59:X59)</f>
        <v>1.7655000000000001</v>
      </c>
      <c r="Z59" s="358">
        <f>STDEV(W59:X59)</f>
        <v>0.21425335469952386</v>
      </c>
      <c r="AA59" s="627">
        <v>1.1759999999999999</v>
      </c>
      <c r="AB59" s="627">
        <v>1.1830000000000001</v>
      </c>
      <c r="AC59" s="584">
        <f>AVERAGE(AA59:AB59)</f>
        <v>1.1795</v>
      </c>
      <c r="AD59" s="583">
        <f>STDEV(AA59:AB59)</f>
        <v>4.9497474683059157E-3</v>
      </c>
      <c r="AE59" s="627">
        <v>2.0609999999999999</v>
      </c>
      <c r="AF59" s="627">
        <v>1.5029999999999999</v>
      </c>
      <c r="AG59" s="583">
        <f>AVERAGE(AE59:AF59)</f>
        <v>1.782</v>
      </c>
      <c r="AH59" s="583">
        <f>STDEV(AE59:AF59)</f>
        <v>0.39456558390209195</v>
      </c>
      <c r="AI59" s="627">
        <v>0.92589999999999995</v>
      </c>
      <c r="AJ59" s="627">
        <v>0.9274</v>
      </c>
      <c r="AK59" s="584">
        <f>AVERAGE(AI59:AJ59)</f>
        <v>0.92664999999999997</v>
      </c>
      <c r="AL59" s="583">
        <f>STDEV(AI59:AJ59)</f>
        <v>1.0606601717798615E-3</v>
      </c>
      <c r="AM59" s="627">
        <v>1.87</v>
      </c>
      <c r="AN59" s="627">
        <v>1.1930000000000001</v>
      </c>
      <c r="AO59" s="583">
        <f>AVERAGE(AM59:AN59)</f>
        <v>1.5315000000000001</v>
      </c>
      <c r="AP59" s="358">
        <f>STDEV(AM59:AN59)</f>
        <v>0.47871129086329223</v>
      </c>
      <c r="AQ59" s="627">
        <v>1.054</v>
      </c>
      <c r="AR59" s="627">
        <v>1.1659999999999999</v>
      </c>
      <c r="AS59" s="583">
        <f>AVERAGE(AQ59:AR59)</f>
        <v>1.1099999999999999</v>
      </c>
      <c r="AT59" s="583">
        <f>STDEV(AQ59:AR59)</f>
        <v>7.9195959492893236E-2</v>
      </c>
      <c r="AU59" s="627">
        <v>1.51</v>
      </c>
      <c r="AV59" s="627">
        <v>1.5569999999999999</v>
      </c>
      <c r="AW59" s="583">
        <f>AVERAGE(AU59:AV59)</f>
        <v>1.5335000000000001</v>
      </c>
      <c r="AX59" s="583">
        <f>STDEV(AU59:AV59)</f>
        <v>3.3234018715767685E-2</v>
      </c>
      <c r="AY59" s="627">
        <v>1.3759999999999999</v>
      </c>
      <c r="AZ59" s="627">
        <v>1.214</v>
      </c>
      <c r="BA59" s="583">
        <f>AVERAGE(AY59:AZ59)</f>
        <v>1.2949999999999999</v>
      </c>
      <c r="BB59" s="583">
        <f>STDEV(AY59:AZ59)</f>
        <v>0.11455129855222064</v>
      </c>
      <c r="BC59" s="627">
        <v>1.976</v>
      </c>
      <c r="BD59" s="627">
        <v>1.8740000000000001</v>
      </c>
      <c r="BE59" s="584">
        <f>AVERAGE(BC59:BD59)</f>
        <v>1.925</v>
      </c>
      <c r="BF59" s="358">
        <f>STDEV(BC59:BD59)</f>
        <v>7.2124891681027758E-2</v>
      </c>
      <c r="BG59" s="627">
        <v>1.8440000000000001</v>
      </c>
      <c r="BH59" s="627">
        <v>1.893</v>
      </c>
      <c r="BI59" s="583">
        <f>AVERAGE(BG59:BH59)</f>
        <v>1.8685</v>
      </c>
      <c r="BJ59" s="583">
        <f>STDEV(BG59:BH59)</f>
        <v>3.4648232278140782E-2</v>
      </c>
      <c r="BK59" s="627">
        <v>2.5139999999999998</v>
      </c>
      <c r="BL59" s="627">
        <v>2.1970000000000001</v>
      </c>
      <c r="BM59" s="583">
        <f>AVERAGE(BK59:BL59)</f>
        <v>2.3555000000000001</v>
      </c>
      <c r="BN59" s="358">
        <f>STDEV(BK59:BL59)</f>
        <v>0.22415284963613538</v>
      </c>
      <c r="BO59" s="627">
        <v>1.81</v>
      </c>
      <c r="BP59" s="627">
        <v>0.9012</v>
      </c>
      <c r="BQ59" s="650"/>
    </row>
    <row r="60" spans="1:69" ht="12.75" x14ac:dyDescent="0.2">
      <c r="BP60" s="648"/>
    </row>
    <row r="61" spans="1:69" ht="12.75" x14ac:dyDescent="0.2">
      <c r="BP61" s="648"/>
    </row>
    <row r="62" spans="1:69" ht="12.75" x14ac:dyDescent="0.2">
      <c r="BP62" s="648"/>
    </row>
    <row r="63" spans="1:69" ht="12.75" x14ac:dyDescent="0.2">
      <c r="BP63" s="648"/>
    </row>
    <row r="64" spans="1:69" ht="12.75" x14ac:dyDescent="0.2">
      <c r="BP64" s="648"/>
    </row>
    <row r="65" spans="68:68" ht="12.75" x14ac:dyDescent="0.2">
      <c r="BP65" s="648"/>
    </row>
    <row r="66" spans="68:68" ht="12.75" x14ac:dyDescent="0.2">
      <c r="BP66" s="648"/>
    </row>
    <row r="67" spans="68:68" ht="12.75" x14ac:dyDescent="0.2">
      <c r="BP67" s="648"/>
    </row>
    <row r="68" spans="68:68" ht="12.75" x14ac:dyDescent="0.2">
      <c r="BP68" s="648"/>
    </row>
    <row r="69" spans="68:68" ht="12.75" x14ac:dyDescent="0.2">
      <c r="BP69" s="648"/>
    </row>
    <row r="70" spans="68:68" ht="12.75" x14ac:dyDescent="0.2">
      <c r="BP70" s="648"/>
    </row>
    <row r="71" spans="68:68" ht="12.75" x14ac:dyDescent="0.2">
      <c r="BP71" s="648"/>
    </row>
    <row r="72" spans="68:68" ht="12.75" x14ac:dyDescent="0.2">
      <c r="BP72" s="648"/>
    </row>
    <row r="73" spans="68:68" ht="12.75" x14ac:dyDescent="0.2">
      <c r="BP73" s="648"/>
    </row>
    <row r="74" spans="68:68" ht="12.75" x14ac:dyDescent="0.2">
      <c r="BP74" s="648"/>
    </row>
    <row r="75" spans="68:68" ht="12.75" x14ac:dyDescent="0.2">
      <c r="BP75" s="648"/>
    </row>
    <row r="76" spans="68:68" ht="12.75" x14ac:dyDescent="0.2">
      <c r="BP76" s="648"/>
    </row>
    <row r="77" spans="68:68" ht="12.75" x14ac:dyDescent="0.2">
      <c r="BP77" s="648"/>
    </row>
    <row r="78" spans="68:68" ht="12.75" x14ac:dyDescent="0.2">
      <c r="BP78" s="648"/>
    </row>
    <row r="79" spans="68:68" ht="12.75" x14ac:dyDescent="0.2">
      <c r="BP79" s="648"/>
    </row>
    <row r="80" spans="68:68" ht="12.75" x14ac:dyDescent="0.2">
      <c r="BP80" s="648"/>
    </row>
    <row r="81" spans="68:68" ht="12.75" x14ac:dyDescent="0.2">
      <c r="BP81" s="648"/>
    </row>
    <row r="82" spans="68:68" ht="12.75" x14ac:dyDescent="0.2">
      <c r="BP82" s="648"/>
    </row>
    <row r="83" spans="68:68" ht="12.75" x14ac:dyDescent="0.2">
      <c r="BP83" s="648"/>
    </row>
    <row r="84" spans="68:68" ht="12.75" x14ac:dyDescent="0.2">
      <c r="BP84" s="648"/>
    </row>
    <row r="85" spans="68:68" ht="12.75" x14ac:dyDescent="0.2">
      <c r="BP85" s="648"/>
    </row>
    <row r="86" spans="68:68" ht="12.75" x14ac:dyDescent="0.2">
      <c r="BP86" s="648"/>
    </row>
    <row r="87" spans="68:68" ht="12.75" x14ac:dyDescent="0.2">
      <c r="BP87" s="648"/>
    </row>
    <row r="88" spans="68:68" ht="12.75" x14ac:dyDescent="0.2">
      <c r="BP88" s="648"/>
    </row>
    <row r="89" spans="68:68" ht="12.75" x14ac:dyDescent="0.2">
      <c r="BP89" s="648"/>
    </row>
    <row r="90" spans="68:68" ht="12.75" x14ac:dyDescent="0.2">
      <c r="BP90" s="648"/>
    </row>
    <row r="91" spans="68:68" ht="12.75" x14ac:dyDescent="0.2">
      <c r="BP91" s="648"/>
    </row>
    <row r="92" spans="68:68" ht="12.75" x14ac:dyDescent="0.2">
      <c r="BP92" s="648"/>
    </row>
    <row r="93" spans="68:68" ht="12.75" x14ac:dyDescent="0.2">
      <c r="BP93" s="648"/>
    </row>
    <row r="94" spans="68:68" ht="12.75" x14ac:dyDescent="0.2">
      <c r="BP94" s="648"/>
    </row>
    <row r="95" spans="68:68" ht="12.75" x14ac:dyDescent="0.2">
      <c r="BP95" s="648"/>
    </row>
    <row r="96" spans="68:68" ht="12.75" x14ac:dyDescent="0.2">
      <c r="BP96" s="648"/>
    </row>
    <row r="97" spans="68:68" ht="12.75" x14ac:dyDescent="0.2">
      <c r="BP97" s="648"/>
    </row>
    <row r="98" spans="68:68" ht="12.75" x14ac:dyDescent="0.2">
      <c r="BP98" s="648"/>
    </row>
    <row r="99" spans="68:68" ht="12.75" x14ac:dyDescent="0.2">
      <c r="BP99" s="648"/>
    </row>
    <row r="100" spans="68:68" ht="12.75" x14ac:dyDescent="0.2">
      <c r="BP100" s="648"/>
    </row>
    <row r="101" spans="68:68" ht="12.75" x14ac:dyDescent="0.2">
      <c r="BP101" s="648"/>
    </row>
    <row r="102" spans="68:68" ht="12.75" x14ac:dyDescent="0.2">
      <c r="BP102" s="648"/>
    </row>
    <row r="103" spans="68:68" ht="12.75" x14ac:dyDescent="0.2">
      <c r="BP103" s="648"/>
    </row>
    <row r="104" spans="68:68" ht="12.75" x14ac:dyDescent="0.2">
      <c r="BP104" s="648"/>
    </row>
    <row r="105" spans="68:68" ht="12.75" x14ac:dyDescent="0.2">
      <c r="BP105" s="648"/>
    </row>
    <row r="106" spans="68:68" ht="12.75" x14ac:dyDescent="0.2">
      <c r="BP106" s="648"/>
    </row>
    <row r="107" spans="68:68" ht="12.75" x14ac:dyDescent="0.2">
      <c r="BP107" s="648"/>
    </row>
    <row r="108" spans="68:68" ht="12.75" x14ac:dyDescent="0.2">
      <c r="BP108" s="648"/>
    </row>
    <row r="109" spans="68:68" ht="12.75" x14ac:dyDescent="0.2">
      <c r="BP109" s="648"/>
    </row>
    <row r="110" spans="68:68" ht="12.75" x14ac:dyDescent="0.2">
      <c r="BP110" s="648"/>
    </row>
    <row r="111" spans="68:68" ht="12.75" x14ac:dyDescent="0.2">
      <c r="BP111" s="648"/>
    </row>
    <row r="112" spans="68:68" ht="12.75" x14ac:dyDescent="0.2">
      <c r="BP112" s="648"/>
    </row>
    <row r="113" spans="68:68" ht="12.75" x14ac:dyDescent="0.2">
      <c r="BP113" s="648"/>
    </row>
    <row r="114" spans="68:68" ht="12.75" x14ac:dyDescent="0.2">
      <c r="BP114" s="648"/>
    </row>
    <row r="115" spans="68:68" ht="12.75" x14ac:dyDescent="0.2">
      <c r="BP115" s="648"/>
    </row>
    <row r="116" spans="68:68" ht="12.75" x14ac:dyDescent="0.2">
      <c r="BP116" s="648"/>
    </row>
    <row r="117" spans="68:68" ht="12.75" x14ac:dyDescent="0.2">
      <c r="BP117" s="648"/>
    </row>
    <row r="118" spans="68:68" ht="12.75" x14ac:dyDescent="0.2">
      <c r="BP118" s="648"/>
    </row>
    <row r="119" spans="68:68" ht="12.75" x14ac:dyDescent="0.2">
      <c r="BP119" s="648"/>
    </row>
    <row r="120" spans="68:68" ht="12.75" x14ac:dyDescent="0.2">
      <c r="BP120" s="648"/>
    </row>
    <row r="121" spans="68:68" ht="12.75" x14ac:dyDescent="0.2">
      <c r="BP121" s="648"/>
    </row>
    <row r="122" spans="68:68" ht="12.75" x14ac:dyDescent="0.2">
      <c r="BP122" s="648"/>
    </row>
    <row r="123" spans="68:68" ht="12.75" x14ac:dyDescent="0.2">
      <c r="BP123" s="648"/>
    </row>
    <row r="124" spans="68:68" ht="12.75" x14ac:dyDescent="0.2">
      <c r="BP124" s="648"/>
    </row>
    <row r="125" spans="68:68" ht="12.75" x14ac:dyDescent="0.2">
      <c r="BP125" s="648"/>
    </row>
    <row r="126" spans="68:68" ht="12.75" x14ac:dyDescent="0.2">
      <c r="BP126" s="648"/>
    </row>
    <row r="127" spans="68:68" ht="12.75" x14ac:dyDescent="0.2">
      <c r="BP127" s="648"/>
    </row>
    <row r="128" spans="68:68" ht="12.75" x14ac:dyDescent="0.2">
      <c r="BP128" s="648"/>
    </row>
    <row r="129" spans="68:68" ht="12.75" x14ac:dyDescent="0.2">
      <c r="BP129" s="648"/>
    </row>
    <row r="130" spans="68:68" ht="12.75" x14ac:dyDescent="0.2">
      <c r="BP130" s="648"/>
    </row>
    <row r="131" spans="68:68" ht="12.75" x14ac:dyDescent="0.2">
      <c r="BP131" s="648"/>
    </row>
    <row r="132" spans="68:68" ht="12.75" x14ac:dyDescent="0.2">
      <c r="BP132" s="648"/>
    </row>
    <row r="133" spans="68:68" ht="12.75" x14ac:dyDescent="0.2">
      <c r="BP133" s="648"/>
    </row>
    <row r="134" spans="68:68" ht="12.75" x14ac:dyDescent="0.2">
      <c r="BP134" s="648"/>
    </row>
    <row r="135" spans="68:68" ht="12.75" x14ac:dyDescent="0.2">
      <c r="BP135" s="648"/>
    </row>
    <row r="136" spans="68:68" ht="12.75" x14ac:dyDescent="0.2">
      <c r="BP136" s="648"/>
    </row>
    <row r="137" spans="68:68" ht="12.75" x14ac:dyDescent="0.2">
      <c r="BP137" s="648"/>
    </row>
    <row r="138" spans="68:68" ht="12.75" x14ac:dyDescent="0.2">
      <c r="BP138" s="648"/>
    </row>
    <row r="139" spans="68:68" ht="12.75" x14ac:dyDescent="0.2">
      <c r="BP139" s="648"/>
    </row>
    <row r="140" spans="68:68" ht="12.75" x14ac:dyDescent="0.2">
      <c r="BP140" s="648"/>
    </row>
    <row r="141" spans="68:68" ht="12.75" x14ac:dyDescent="0.2">
      <c r="BP141" s="648"/>
    </row>
    <row r="142" spans="68:68" ht="12.75" x14ac:dyDescent="0.2">
      <c r="BP142" s="648"/>
    </row>
    <row r="143" spans="68:68" ht="12.75" x14ac:dyDescent="0.2">
      <c r="BP143" s="648"/>
    </row>
    <row r="144" spans="68:68" ht="12.75" x14ac:dyDescent="0.2">
      <c r="BP144" s="648"/>
    </row>
    <row r="145" spans="68:68" ht="12.75" x14ac:dyDescent="0.2">
      <c r="BP145" s="648"/>
    </row>
    <row r="146" spans="68:68" ht="12.75" x14ac:dyDescent="0.2">
      <c r="BP146" s="648"/>
    </row>
    <row r="147" spans="68:68" ht="12.75" x14ac:dyDescent="0.2">
      <c r="BP147" s="648"/>
    </row>
    <row r="148" spans="68:68" ht="12.75" x14ac:dyDescent="0.2">
      <c r="BP148" s="648"/>
    </row>
    <row r="149" spans="68:68" ht="12.75" x14ac:dyDescent="0.2">
      <c r="BP149" s="648"/>
    </row>
    <row r="150" spans="68:68" ht="12.75" x14ac:dyDescent="0.2">
      <c r="BP150" s="648"/>
    </row>
    <row r="151" spans="68:68" ht="12.75" x14ac:dyDescent="0.2">
      <c r="BP151" s="648"/>
    </row>
    <row r="152" spans="68:68" ht="12.75" x14ac:dyDescent="0.2">
      <c r="BP152" s="648"/>
    </row>
    <row r="153" spans="68:68" ht="12.75" x14ac:dyDescent="0.2">
      <c r="BP153" s="648"/>
    </row>
    <row r="154" spans="68:68" ht="12.75" x14ac:dyDescent="0.2">
      <c r="BP154" s="648"/>
    </row>
    <row r="155" spans="68:68" ht="12.75" x14ac:dyDescent="0.2">
      <c r="BP155" s="648"/>
    </row>
    <row r="156" spans="68:68" ht="12.75" x14ac:dyDescent="0.2">
      <c r="BP156" s="648"/>
    </row>
    <row r="157" spans="68:68" ht="12.75" x14ac:dyDescent="0.2">
      <c r="BP157" s="648"/>
    </row>
    <row r="158" spans="68:68" ht="12.75" x14ac:dyDescent="0.2">
      <c r="BP158" s="648"/>
    </row>
    <row r="159" spans="68:68" ht="12.75" x14ac:dyDescent="0.2">
      <c r="BP159" s="648"/>
    </row>
    <row r="160" spans="68:68" ht="12.75" x14ac:dyDescent="0.2">
      <c r="BP160" s="648"/>
    </row>
    <row r="161" spans="68:68" ht="12.75" x14ac:dyDescent="0.2">
      <c r="BP161" s="648"/>
    </row>
    <row r="162" spans="68:68" ht="12.75" x14ac:dyDescent="0.2">
      <c r="BP162" s="648"/>
    </row>
    <row r="163" spans="68:68" ht="12.75" x14ac:dyDescent="0.2">
      <c r="BP163" s="648"/>
    </row>
    <row r="164" spans="68:68" ht="12.75" x14ac:dyDescent="0.2">
      <c r="BP164" s="648"/>
    </row>
    <row r="165" spans="68:68" ht="12.75" x14ac:dyDescent="0.2">
      <c r="BP165" s="648"/>
    </row>
    <row r="166" spans="68:68" ht="12.75" x14ac:dyDescent="0.2">
      <c r="BP166" s="648"/>
    </row>
    <row r="167" spans="68:68" ht="12.75" x14ac:dyDescent="0.2">
      <c r="BP167" s="648"/>
    </row>
    <row r="168" spans="68:68" ht="12.75" x14ac:dyDescent="0.2">
      <c r="BP168" s="648"/>
    </row>
    <row r="169" spans="68:68" ht="12.75" x14ac:dyDescent="0.2">
      <c r="BP169" s="648"/>
    </row>
    <row r="170" spans="68:68" ht="12.75" x14ac:dyDescent="0.2">
      <c r="BP170" s="648"/>
    </row>
    <row r="171" spans="68:68" ht="12.75" x14ac:dyDescent="0.2">
      <c r="BP171" s="648"/>
    </row>
    <row r="172" spans="68:68" ht="12.75" x14ac:dyDescent="0.2">
      <c r="BP172" s="648"/>
    </row>
    <row r="173" spans="68:68" ht="12.75" x14ac:dyDescent="0.2">
      <c r="BP173" s="648"/>
    </row>
    <row r="174" spans="68:68" ht="12.75" x14ac:dyDescent="0.2">
      <c r="BP174" s="648"/>
    </row>
    <row r="175" spans="68:68" ht="12.75" x14ac:dyDescent="0.2">
      <c r="BP175" s="648"/>
    </row>
    <row r="176" spans="68:68" ht="12.75" x14ac:dyDescent="0.2">
      <c r="BP176" s="648"/>
    </row>
    <row r="177" spans="68:68" ht="12.75" x14ac:dyDescent="0.2">
      <c r="BP177" s="648"/>
    </row>
    <row r="178" spans="68:68" ht="12.75" x14ac:dyDescent="0.2">
      <c r="BP178" s="648"/>
    </row>
    <row r="179" spans="68:68" ht="12.75" x14ac:dyDescent="0.2">
      <c r="BP179" s="648"/>
    </row>
    <row r="180" spans="68:68" ht="12.75" x14ac:dyDescent="0.2">
      <c r="BP180" s="648"/>
    </row>
    <row r="181" spans="68:68" ht="12.75" x14ac:dyDescent="0.2">
      <c r="BP181" s="648"/>
    </row>
    <row r="182" spans="68:68" ht="12.75" x14ac:dyDescent="0.2">
      <c r="BP182" s="648"/>
    </row>
    <row r="183" spans="68:68" ht="12.75" x14ac:dyDescent="0.2">
      <c r="BP183" s="648"/>
    </row>
    <row r="184" spans="68:68" ht="12.75" x14ac:dyDescent="0.2">
      <c r="BP184" s="648"/>
    </row>
    <row r="185" spans="68:68" ht="12.75" x14ac:dyDescent="0.2">
      <c r="BP185" s="648"/>
    </row>
    <row r="186" spans="68:68" ht="12.75" x14ac:dyDescent="0.2">
      <c r="BP186" s="648"/>
    </row>
    <row r="187" spans="68:68" ht="12.75" x14ac:dyDescent="0.2">
      <c r="BP187" s="648"/>
    </row>
    <row r="188" spans="68:68" ht="12.75" x14ac:dyDescent="0.2">
      <c r="BP188" s="648"/>
    </row>
    <row r="189" spans="68:68" ht="12.75" x14ac:dyDescent="0.2">
      <c r="BP189" s="648"/>
    </row>
    <row r="190" spans="68:68" ht="12.75" x14ac:dyDescent="0.2">
      <c r="BP190" s="648"/>
    </row>
    <row r="191" spans="68:68" ht="12.75" x14ac:dyDescent="0.2">
      <c r="BP191" s="648"/>
    </row>
    <row r="192" spans="68:68" ht="12.75" x14ac:dyDescent="0.2">
      <c r="BP192" s="648"/>
    </row>
    <row r="193" spans="68:68" ht="12.75" x14ac:dyDescent="0.2">
      <c r="BP193" s="648"/>
    </row>
    <row r="194" spans="68:68" ht="12.75" x14ac:dyDescent="0.2">
      <c r="BP194" s="648"/>
    </row>
    <row r="195" spans="68:68" ht="12.75" x14ac:dyDescent="0.2">
      <c r="BP195" s="648"/>
    </row>
    <row r="196" spans="68:68" ht="12.75" x14ac:dyDescent="0.2">
      <c r="BP196" s="648"/>
    </row>
    <row r="197" spans="68:68" ht="12.75" x14ac:dyDescent="0.2">
      <c r="BP197" s="648"/>
    </row>
    <row r="198" spans="68:68" ht="12.75" x14ac:dyDescent="0.2">
      <c r="BP198" s="648"/>
    </row>
    <row r="199" spans="68:68" ht="12.75" x14ac:dyDescent="0.2">
      <c r="BP199" s="648"/>
    </row>
    <row r="200" spans="68:68" ht="12.75" x14ac:dyDescent="0.2">
      <c r="BP200" s="648"/>
    </row>
    <row r="201" spans="68:68" ht="12.75" x14ac:dyDescent="0.2">
      <c r="BP201" s="648"/>
    </row>
    <row r="202" spans="68:68" ht="12.75" x14ac:dyDescent="0.2">
      <c r="BP202" s="648"/>
    </row>
    <row r="203" spans="68:68" ht="12.75" x14ac:dyDescent="0.2">
      <c r="BP203" s="648"/>
    </row>
    <row r="204" spans="68:68" ht="12.75" x14ac:dyDescent="0.2">
      <c r="BP204" s="648"/>
    </row>
    <row r="205" spans="68:68" ht="12.75" x14ac:dyDescent="0.2">
      <c r="BP205" s="648"/>
    </row>
    <row r="206" spans="68:68" ht="12.75" x14ac:dyDescent="0.2">
      <c r="BP206" s="648"/>
    </row>
    <row r="207" spans="68:68" ht="12.75" x14ac:dyDescent="0.2">
      <c r="BP207" s="648"/>
    </row>
    <row r="208" spans="68:68" ht="12.75" x14ac:dyDescent="0.2">
      <c r="BP208" s="648"/>
    </row>
    <row r="209" spans="68:68" ht="12.75" x14ac:dyDescent="0.2">
      <c r="BP209" s="648"/>
    </row>
    <row r="210" spans="68:68" ht="12.75" x14ac:dyDescent="0.2">
      <c r="BP210" s="648"/>
    </row>
    <row r="211" spans="68:68" ht="12.75" x14ac:dyDescent="0.2">
      <c r="BP211" s="648"/>
    </row>
    <row r="212" spans="68:68" ht="12.75" x14ac:dyDescent="0.2">
      <c r="BP212" s="648"/>
    </row>
    <row r="213" spans="68:68" ht="12.75" x14ac:dyDescent="0.2">
      <c r="BP213" s="648"/>
    </row>
    <row r="214" spans="68:68" ht="12.75" x14ac:dyDescent="0.2">
      <c r="BP214" s="648"/>
    </row>
    <row r="215" spans="68:68" ht="12.75" x14ac:dyDescent="0.2">
      <c r="BP215" s="648"/>
    </row>
    <row r="216" spans="68:68" ht="12.75" x14ac:dyDescent="0.2">
      <c r="BP216" s="648"/>
    </row>
    <row r="217" spans="68:68" ht="12.75" x14ac:dyDescent="0.2">
      <c r="BP217" s="648"/>
    </row>
    <row r="218" spans="68:68" ht="12.75" x14ac:dyDescent="0.2">
      <c r="BP218" s="648"/>
    </row>
    <row r="219" spans="68:68" ht="12.75" x14ac:dyDescent="0.2">
      <c r="BP219" s="648"/>
    </row>
    <row r="220" spans="68:68" ht="12.75" x14ac:dyDescent="0.2">
      <c r="BP220" s="648"/>
    </row>
    <row r="221" spans="68:68" ht="12.75" x14ac:dyDescent="0.2">
      <c r="BP221" s="648"/>
    </row>
    <row r="222" spans="68:68" ht="12.75" x14ac:dyDescent="0.2">
      <c r="BP222" s="648"/>
    </row>
    <row r="223" spans="68:68" ht="12.75" x14ac:dyDescent="0.2">
      <c r="BP223" s="648"/>
    </row>
    <row r="224" spans="68:68" ht="12.75" x14ac:dyDescent="0.2">
      <c r="BP224" s="648"/>
    </row>
    <row r="225" spans="68:68" ht="12.75" x14ac:dyDescent="0.2">
      <c r="BP225" s="648"/>
    </row>
    <row r="226" spans="68:68" ht="12.75" x14ac:dyDescent="0.2">
      <c r="BP226" s="648"/>
    </row>
    <row r="227" spans="68:68" ht="12.75" x14ac:dyDescent="0.2">
      <c r="BP227" s="648"/>
    </row>
    <row r="228" spans="68:68" ht="12.75" x14ac:dyDescent="0.2">
      <c r="BP228" s="648"/>
    </row>
    <row r="229" spans="68:68" ht="12.75" x14ac:dyDescent="0.2">
      <c r="BP229" s="648"/>
    </row>
    <row r="230" spans="68:68" ht="12.75" x14ac:dyDescent="0.2">
      <c r="BP230" s="648"/>
    </row>
    <row r="231" spans="68:68" ht="12.75" x14ac:dyDescent="0.2">
      <c r="BP231" s="648"/>
    </row>
    <row r="232" spans="68:68" ht="12.75" x14ac:dyDescent="0.2">
      <c r="BP232" s="648"/>
    </row>
    <row r="233" spans="68:68" ht="12.75" x14ac:dyDescent="0.2">
      <c r="BP233" s="648"/>
    </row>
    <row r="234" spans="68:68" ht="12.75" x14ac:dyDescent="0.2">
      <c r="BP234" s="648"/>
    </row>
    <row r="235" spans="68:68" ht="12.75" x14ac:dyDescent="0.2">
      <c r="BP235" s="648"/>
    </row>
    <row r="236" spans="68:68" ht="12.75" x14ac:dyDescent="0.2">
      <c r="BP236" s="648"/>
    </row>
    <row r="237" spans="68:68" ht="12.75" x14ac:dyDescent="0.2">
      <c r="BP237" s="648"/>
    </row>
    <row r="238" spans="68:68" ht="12.75" x14ac:dyDescent="0.2">
      <c r="BP238" s="648"/>
    </row>
    <row r="239" spans="68:68" ht="12.75" x14ac:dyDescent="0.2">
      <c r="BP239" s="648"/>
    </row>
    <row r="240" spans="68:68" ht="12.75" x14ac:dyDescent="0.2">
      <c r="BP240" s="648"/>
    </row>
    <row r="241" spans="68:68" ht="12.75" x14ac:dyDescent="0.2">
      <c r="BP241" s="648"/>
    </row>
    <row r="242" spans="68:68" ht="12.75" x14ac:dyDescent="0.2">
      <c r="BP242" s="648"/>
    </row>
    <row r="243" spans="68:68" ht="12.75" x14ac:dyDescent="0.2">
      <c r="BP243" s="648"/>
    </row>
    <row r="244" spans="68:68" ht="12.75" x14ac:dyDescent="0.2">
      <c r="BP244" s="648"/>
    </row>
    <row r="245" spans="68:68" ht="12.75" x14ac:dyDescent="0.2">
      <c r="BP245" s="648"/>
    </row>
    <row r="246" spans="68:68" ht="12.75" x14ac:dyDescent="0.2">
      <c r="BP246" s="648"/>
    </row>
    <row r="247" spans="68:68" ht="12.75" x14ac:dyDescent="0.2">
      <c r="BP247" s="648"/>
    </row>
    <row r="248" spans="68:68" ht="12.75" x14ac:dyDescent="0.2">
      <c r="BP248" s="648"/>
    </row>
    <row r="249" spans="68:68" ht="12.75" x14ac:dyDescent="0.2">
      <c r="BP249" s="648"/>
    </row>
    <row r="250" spans="68:68" ht="12.75" x14ac:dyDescent="0.2">
      <c r="BP250" s="648"/>
    </row>
    <row r="251" spans="68:68" ht="12.75" x14ac:dyDescent="0.2">
      <c r="BP251" s="648"/>
    </row>
    <row r="252" spans="68:68" ht="12.75" x14ac:dyDescent="0.2">
      <c r="BP252" s="648"/>
    </row>
    <row r="253" spans="68:68" ht="12.75" x14ac:dyDescent="0.2">
      <c r="BP253" s="648"/>
    </row>
    <row r="254" spans="68:68" ht="12.75" x14ac:dyDescent="0.2">
      <c r="BP254" s="648"/>
    </row>
    <row r="255" spans="68:68" ht="12.75" x14ac:dyDescent="0.2">
      <c r="BP255" s="648"/>
    </row>
    <row r="256" spans="68:68" ht="12.75" x14ac:dyDescent="0.2">
      <c r="BP256" s="648"/>
    </row>
    <row r="257" spans="68:68" ht="12.75" x14ac:dyDescent="0.2">
      <c r="BP257" s="648"/>
    </row>
    <row r="258" spans="68:68" ht="12.75" x14ac:dyDescent="0.2">
      <c r="BP258" s="648"/>
    </row>
    <row r="259" spans="68:68" ht="12.75" x14ac:dyDescent="0.2">
      <c r="BP259" s="648"/>
    </row>
    <row r="260" spans="68:68" ht="12.75" x14ac:dyDescent="0.2">
      <c r="BP260" s="648"/>
    </row>
    <row r="261" spans="68:68" ht="12.75" x14ac:dyDescent="0.2">
      <c r="BP261" s="648"/>
    </row>
    <row r="262" spans="68:68" ht="12.75" x14ac:dyDescent="0.2">
      <c r="BP262" s="648"/>
    </row>
    <row r="263" spans="68:68" ht="12.75" x14ac:dyDescent="0.2">
      <c r="BP263" s="648"/>
    </row>
    <row r="264" spans="68:68" ht="12.75" x14ac:dyDescent="0.2">
      <c r="BP264" s="648"/>
    </row>
    <row r="265" spans="68:68" ht="12.75" x14ac:dyDescent="0.2">
      <c r="BP265" s="648"/>
    </row>
    <row r="266" spans="68:68" ht="12.75" x14ac:dyDescent="0.2">
      <c r="BP266" s="648"/>
    </row>
    <row r="267" spans="68:68" ht="12.75" x14ac:dyDescent="0.2">
      <c r="BP267" s="648"/>
    </row>
    <row r="268" spans="68:68" ht="12.75" x14ac:dyDescent="0.2">
      <c r="BP268" s="648"/>
    </row>
    <row r="269" spans="68:68" ht="12.75" x14ac:dyDescent="0.2">
      <c r="BP269" s="648"/>
    </row>
    <row r="270" spans="68:68" ht="12.75" x14ac:dyDescent="0.2">
      <c r="BP270" s="648"/>
    </row>
    <row r="271" spans="68:68" ht="12.75" x14ac:dyDescent="0.2">
      <c r="BP271" s="648"/>
    </row>
    <row r="272" spans="68:68" ht="12.75" x14ac:dyDescent="0.2">
      <c r="BP272" s="648"/>
    </row>
    <row r="273" spans="68:68" ht="12.75" x14ac:dyDescent="0.2">
      <c r="BP273" s="648"/>
    </row>
    <row r="274" spans="68:68" ht="12.75" x14ac:dyDescent="0.2">
      <c r="BP274" s="648"/>
    </row>
    <row r="275" spans="68:68" ht="12.75" x14ac:dyDescent="0.2">
      <c r="BP275" s="648"/>
    </row>
    <row r="276" spans="68:68" ht="12.75" x14ac:dyDescent="0.2">
      <c r="BP276" s="648"/>
    </row>
    <row r="277" spans="68:68" ht="12.75" x14ac:dyDescent="0.2">
      <c r="BP277" s="648"/>
    </row>
    <row r="278" spans="68:68" ht="12.75" x14ac:dyDescent="0.2">
      <c r="BP278" s="648"/>
    </row>
    <row r="279" spans="68:68" ht="12.75" x14ac:dyDescent="0.2">
      <c r="BP279" s="648"/>
    </row>
    <row r="280" spans="68:68" ht="12.75" x14ac:dyDescent="0.2">
      <c r="BP280" s="648"/>
    </row>
    <row r="281" spans="68:68" ht="12.75" x14ac:dyDescent="0.2">
      <c r="BP281" s="648"/>
    </row>
    <row r="282" spans="68:68" ht="12.75" x14ac:dyDescent="0.2">
      <c r="BP282" s="648"/>
    </row>
    <row r="283" spans="68:68" ht="12.75" x14ac:dyDescent="0.2">
      <c r="BP283" s="648"/>
    </row>
    <row r="284" spans="68:68" ht="12.75" x14ac:dyDescent="0.2">
      <c r="BP284" s="648"/>
    </row>
    <row r="285" spans="68:68" ht="12.75" x14ac:dyDescent="0.2">
      <c r="BP285" s="648"/>
    </row>
    <row r="286" spans="68:68" ht="12.75" x14ac:dyDescent="0.2">
      <c r="BP286" s="648"/>
    </row>
    <row r="287" spans="68:68" ht="12.75" x14ac:dyDescent="0.2">
      <c r="BP287" s="648"/>
    </row>
    <row r="288" spans="68:68" ht="12.75" x14ac:dyDescent="0.2">
      <c r="BP288" s="648"/>
    </row>
    <row r="289" spans="68:68" ht="12.75" x14ac:dyDescent="0.2">
      <c r="BP289" s="648"/>
    </row>
    <row r="290" spans="68:68" ht="12.75" x14ac:dyDescent="0.2">
      <c r="BP290" s="648"/>
    </row>
    <row r="291" spans="68:68" ht="12.75" x14ac:dyDescent="0.2">
      <c r="BP291" s="648"/>
    </row>
    <row r="292" spans="68:68" ht="12.75" x14ac:dyDescent="0.2">
      <c r="BP292" s="648"/>
    </row>
    <row r="293" spans="68:68" ht="12.75" x14ac:dyDescent="0.2">
      <c r="BP293" s="648"/>
    </row>
    <row r="294" spans="68:68" ht="12.75" x14ac:dyDescent="0.2">
      <c r="BP294" s="648"/>
    </row>
    <row r="295" spans="68:68" ht="12.75" x14ac:dyDescent="0.2">
      <c r="BP295" s="648"/>
    </row>
    <row r="296" spans="68:68" ht="12.75" x14ac:dyDescent="0.2">
      <c r="BP296" s="648"/>
    </row>
    <row r="297" spans="68:68" ht="12.75" x14ac:dyDescent="0.2">
      <c r="BP297" s="648"/>
    </row>
    <row r="298" spans="68:68" ht="12.75" x14ac:dyDescent="0.2">
      <c r="BP298" s="648"/>
    </row>
    <row r="299" spans="68:68" ht="12.75" x14ac:dyDescent="0.2">
      <c r="BP299" s="648"/>
    </row>
    <row r="300" spans="68:68" ht="12.75" x14ac:dyDescent="0.2">
      <c r="BP300" s="648"/>
    </row>
    <row r="301" spans="68:68" ht="12.75" x14ac:dyDescent="0.2">
      <c r="BP301" s="648"/>
    </row>
    <row r="302" spans="68:68" ht="12.75" x14ac:dyDescent="0.2">
      <c r="BP302" s="648"/>
    </row>
    <row r="303" spans="68:68" ht="12.75" x14ac:dyDescent="0.2">
      <c r="BP303" s="648"/>
    </row>
    <row r="304" spans="68:68" ht="12.75" x14ac:dyDescent="0.2">
      <c r="BP304" s="648"/>
    </row>
    <row r="305" spans="68:68" ht="12.75" x14ac:dyDescent="0.2">
      <c r="BP305" s="648"/>
    </row>
    <row r="306" spans="68:68" ht="12.75" x14ac:dyDescent="0.2">
      <c r="BP306" s="648"/>
    </row>
    <row r="307" spans="68:68" ht="12.75" x14ac:dyDescent="0.2">
      <c r="BP307" s="648"/>
    </row>
    <row r="308" spans="68:68" ht="12.75" x14ac:dyDescent="0.2">
      <c r="BP308" s="648"/>
    </row>
    <row r="309" spans="68:68" ht="12.75" x14ac:dyDescent="0.2">
      <c r="BP309" s="648"/>
    </row>
    <row r="310" spans="68:68" ht="12.75" x14ac:dyDescent="0.2">
      <c r="BP310" s="648"/>
    </row>
    <row r="311" spans="68:68" ht="12.75" x14ac:dyDescent="0.2">
      <c r="BP311" s="648"/>
    </row>
    <row r="312" spans="68:68" ht="12.75" x14ac:dyDescent="0.2">
      <c r="BP312" s="648"/>
    </row>
    <row r="313" spans="68:68" ht="12.75" x14ac:dyDescent="0.2">
      <c r="BP313" s="648"/>
    </row>
    <row r="314" spans="68:68" ht="12.75" x14ac:dyDescent="0.2">
      <c r="BP314" s="648"/>
    </row>
    <row r="315" spans="68:68" ht="12.75" x14ac:dyDescent="0.2">
      <c r="BP315" s="648"/>
    </row>
    <row r="316" spans="68:68" ht="12.75" x14ac:dyDescent="0.2">
      <c r="BP316" s="648"/>
    </row>
    <row r="317" spans="68:68" ht="12.75" x14ac:dyDescent="0.2">
      <c r="BP317" s="648"/>
    </row>
    <row r="318" spans="68:68" ht="12.75" x14ac:dyDescent="0.2">
      <c r="BP318" s="648"/>
    </row>
    <row r="319" spans="68:68" ht="12.75" x14ac:dyDescent="0.2">
      <c r="BP319" s="648"/>
    </row>
    <row r="320" spans="68:68" ht="12.75" x14ac:dyDescent="0.2">
      <c r="BP320" s="648"/>
    </row>
    <row r="321" spans="68:68" ht="12.75" x14ac:dyDescent="0.2">
      <c r="BP321" s="648"/>
    </row>
    <row r="322" spans="68:68" ht="12.75" x14ac:dyDescent="0.2">
      <c r="BP322" s="648"/>
    </row>
    <row r="323" spans="68:68" ht="12.75" x14ac:dyDescent="0.2">
      <c r="BP323" s="648"/>
    </row>
    <row r="324" spans="68:68" ht="12.75" x14ac:dyDescent="0.2">
      <c r="BP324" s="648"/>
    </row>
    <row r="325" spans="68:68" ht="12.75" x14ac:dyDescent="0.2">
      <c r="BP325" s="648"/>
    </row>
    <row r="326" spans="68:68" ht="12.75" x14ac:dyDescent="0.2">
      <c r="BP326" s="648"/>
    </row>
    <row r="327" spans="68:68" ht="12.75" x14ac:dyDescent="0.2">
      <c r="BP327" s="648"/>
    </row>
    <row r="328" spans="68:68" ht="12.75" x14ac:dyDescent="0.2">
      <c r="BP328" s="648"/>
    </row>
    <row r="329" spans="68:68" ht="12.75" x14ac:dyDescent="0.2">
      <c r="BP329" s="648"/>
    </row>
    <row r="330" spans="68:68" ht="12.75" x14ac:dyDescent="0.2">
      <c r="BP330" s="648"/>
    </row>
    <row r="331" spans="68:68" ht="12.75" x14ac:dyDescent="0.2">
      <c r="BP331" s="648"/>
    </row>
    <row r="332" spans="68:68" ht="12.75" x14ac:dyDescent="0.2">
      <c r="BP332" s="648"/>
    </row>
    <row r="333" spans="68:68" ht="12.75" x14ac:dyDescent="0.2">
      <c r="BP333" s="648"/>
    </row>
    <row r="334" spans="68:68" ht="12.75" x14ac:dyDescent="0.2">
      <c r="BP334" s="648"/>
    </row>
    <row r="335" spans="68:68" ht="12.75" x14ac:dyDescent="0.2">
      <c r="BP335" s="648"/>
    </row>
    <row r="336" spans="68:68" ht="12.75" x14ac:dyDescent="0.2">
      <c r="BP336" s="648"/>
    </row>
    <row r="337" spans="68:68" ht="12.75" x14ac:dyDescent="0.2">
      <c r="BP337" s="648"/>
    </row>
    <row r="338" spans="68:68" ht="12.75" x14ac:dyDescent="0.2">
      <c r="BP338" s="648"/>
    </row>
    <row r="339" spans="68:68" ht="12.75" x14ac:dyDescent="0.2">
      <c r="BP339" s="648"/>
    </row>
    <row r="340" spans="68:68" ht="12.75" x14ac:dyDescent="0.2">
      <c r="BP340" s="648"/>
    </row>
    <row r="341" spans="68:68" ht="12.75" x14ac:dyDescent="0.2">
      <c r="BP341" s="648"/>
    </row>
    <row r="342" spans="68:68" ht="12.75" x14ac:dyDescent="0.2">
      <c r="BP342" s="648"/>
    </row>
    <row r="343" spans="68:68" ht="12.75" x14ac:dyDescent="0.2">
      <c r="BP343" s="648"/>
    </row>
    <row r="344" spans="68:68" ht="12.75" x14ac:dyDescent="0.2">
      <c r="BP344" s="648"/>
    </row>
    <row r="345" spans="68:68" ht="12.75" x14ac:dyDescent="0.2">
      <c r="BP345" s="648"/>
    </row>
    <row r="346" spans="68:68" ht="12.75" x14ac:dyDescent="0.2">
      <c r="BP346" s="648"/>
    </row>
    <row r="347" spans="68:68" ht="12.75" x14ac:dyDescent="0.2">
      <c r="BP347" s="648"/>
    </row>
    <row r="348" spans="68:68" ht="12.75" x14ac:dyDescent="0.2">
      <c r="BP348" s="648"/>
    </row>
    <row r="349" spans="68:68" ht="12.75" x14ac:dyDescent="0.2">
      <c r="BP349" s="648"/>
    </row>
    <row r="350" spans="68:68" ht="12.75" x14ac:dyDescent="0.2">
      <c r="BP350" s="648"/>
    </row>
    <row r="351" spans="68:68" ht="12.75" x14ac:dyDescent="0.2">
      <c r="BP351" s="648"/>
    </row>
    <row r="352" spans="68:68" ht="12.75" x14ac:dyDescent="0.2">
      <c r="BP352" s="648"/>
    </row>
    <row r="353" spans="68:68" ht="12.75" x14ac:dyDescent="0.2">
      <c r="BP353" s="648"/>
    </row>
    <row r="354" spans="68:68" ht="12.75" x14ac:dyDescent="0.2">
      <c r="BP354" s="648"/>
    </row>
    <row r="355" spans="68:68" ht="12.75" x14ac:dyDescent="0.2">
      <c r="BP355" s="648"/>
    </row>
    <row r="356" spans="68:68" ht="12.75" x14ac:dyDescent="0.2">
      <c r="BP356" s="648"/>
    </row>
    <row r="357" spans="68:68" ht="12.75" x14ac:dyDescent="0.2">
      <c r="BP357" s="648"/>
    </row>
    <row r="358" spans="68:68" ht="12.75" x14ac:dyDescent="0.2">
      <c r="BP358" s="648"/>
    </row>
    <row r="359" spans="68:68" ht="12.75" x14ac:dyDescent="0.2">
      <c r="BP359" s="648"/>
    </row>
    <row r="360" spans="68:68" ht="12.75" x14ac:dyDescent="0.2">
      <c r="BP360" s="648"/>
    </row>
    <row r="361" spans="68:68" ht="12.75" x14ac:dyDescent="0.2">
      <c r="BP361" s="648"/>
    </row>
    <row r="362" spans="68:68" ht="12.75" x14ac:dyDescent="0.2">
      <c r="BP362" s="648"/>
    </row>
    <row r="363" spans="68:68" ht="12.75" x14ac:dyDescent="0.2">
      <c r="BP363" s="648"/>
    </row>
    <row r="364" spans="68:68" ht="12.75" x14ac:dyDescent="0.2">
      <c r="BP364" s="648"/>
    </row>
    <row r="365" spans="68:68" ht="12.75" x14ac:dyDescent="0.2">
      <c r="BP365" s="648"/>
    </row>
    <row r="366" spans="68:68" ht="12.75" x14ac:dyDescent="0.2">
      <c r="BP366" s="648"/>
    </row>
    <row r="367" spans="68:68" ht="12.75" x14ac:dyDescent="0.2">
      <c r="BP367" s="648"/>
    </row>
    <row r="368" spans="68:68" ht="12.75" x14ac:dyDescent="0.2">
      <c r="BP368" s="648"/>
    </row>
    <row r="369" spans="68:68" ht="12.75" x14ac:dyDescent="0.2">
      <c r="BP369" s="648"/>
    </row>
    <row r="370" spans="68:68" ht="12.75" x14ac:dyDescent="0.2">
      <c r="BP370" s="648"/>
    </row>
    <row r="371" spans="68:68" ht="12.75" x14ac:dyDescent="0.2">
      <c r="BP371" s="648"/>
    </row>
    <row r="372" spans="68:68" ht="12.75" x14ac:dyDescent="0.2">
      <c r="BP372" s="648"/>
    </row>
    <row r="373" spans="68:68" ht="12.75" x14ac:dyDescent="0.2">
      <c r="BP373" s="648"/>
    </row>
    <row r="374" spans="68:68" ht="12.75" x14ac:dyDescent="0.2">
      <c r="BP374" s="648"/>
    </row>
    <row r="375" spans="68:68" ht="12.75" x14ac:dyDescent="0.2">
      <c r="BP375" s="648"/>
    </row>
    <row r="376" spans="68:68" ht="12.75" x14ac:dyDescent="0.2">
      <c r="BP376" s="648"/>
    </row>
    <row r="377" spans="68:68" ht="12.75" x14ac:dyDescent="0.2">
      <c r="BP377" s="648"/>
    </row>
    <row r="378" spans="68:68" ht="12.75" x14ac:dyDescent="0.2">
      <c r="BP378" s="648"/>
    </row>
    <row r="379" spans="68:68" ht="12.75" x14ac:dyDescent="0.2">
      <c r="BP379" s="648"/>
    </row>
    <row r="380" spans="68:68" ht="12.75" x14ac:dyDescent="0.2">
      <c r="BP380" s="648"/>
    </row>
    <row r="381" spans="68:68" ht="12.75" x14ac:dyDescent="0.2">
      <c r="BP381" s="648"/>
    </row>
    <row r="382" spans="68:68" ht="12.75" x14ac:dyDescent="0.2">
      <c r="BP382" s="648"/>
    </row>
    <row r="383" spans="68:68" ht="12.75" x14ac:dyDescent="0.2">
      <c r="BP383" s="648"/>
    </row>
    <row r="384" spans="68:68" ht="12.75" x14ac:dyDescent="0.2">
      <c r="BP384" s="648"/>
    </row>
    <row r="385" spans="68:68" ht="12.75" x14ac:dyDescent="0.2">
      <c r="BP385" s="648"/>
    </row>
    <row r="386" spans="68:68" ht="12.75" x14ac:dyDescent="0.2">
      <c r="BP386" s="648"/>
    </row>
    <row r="387" spans="68:68" ht="12.75" x14ac:dyDescent="0.2">
      <c r="BP387" s="648"/>
    </row>
    <row r="388" spans="68:68" ht="12.75" x14ac:dyDescent="0.2">
      <c r="BP388" s="648"/>
    </row>
    <row r="389" spans="68:68" ht="12.75" x14ac:dyDescent="0.2">
      <c r="BP389" s="648"/>
    </row>
    <row r="390" spans="68:68" ht="12.75" x14ac:dyDescent="0.2">
      <c r="BP390" s="648"/>
    </row>
    <row r="391" spans="68:68" ht="12.75" x14ac:dyDescent="0.2">
      <c r="BP391" s="648"/>
    </row>
    <row r="392" spans="68:68" ht="12.75" x14ac:dyDescent="0.2">
      <c r="BP392" s="648"/>
    </row>
    <row r="393" spans="68:68" ht="12.75" x14ac:dyDescent="0.2">
      <c r="BP393" s="648"/>
    </row>
    <row r="394" spans="68:68" ht="12.75" x14ac:dyDescent="0.2">
      <c r="BP394" s="648"/>
    </row>
    <row r="395" spans="68:68" ht="12.75" x14ac:dyDescent="0.2">
      <c r="BP395" s="648"/>
    </row>
    <row r="396" spans="68:68" ht="12.75" x14ac:dyDescent="0.2">
      <c r="BP396" s="648"/>
    </row>
    <row r="397" spans="68:68" ht="12.75" x14ac:dyDescent="0.2">
      <c r="BP397" s="648"/>
    </row>
    <row r="398" spans="68:68" ht="12.75" x14ac:dyDescent="0.2">
      <c r="BP398" s="648"/>
    </row>
    <row r="399" spans="68:68" ht="12.75" x14ac:dyDescent="0.2">
      <c r="BP399" s="648"/>
    </row>
    <row r="400" spans="68:68" ht="12.75" x14ac:dyDescent="0.2">
      <c r="BP400" s="648"/>
    </row>
    <row r="401" spans="68:68" ht="12.75" x14ac:dyDescent="0.2">
      <c r="BP401" s="648"/>
    </row>
    <row r="402" spans="68:68" ht="12.75" x14ac:dyDescent="0.2">
      <c r="BP402" s="648"/>
    </row>
    <row r="403" spans="68:68" ht="12.75" x14ac:dyDescent="0.2">
      <c r="BP403" s="648"/>
    </row>
    <row r="404" spans="68:68" ht="12.75" x14ac:dyDescent="0.2">
      <c r="BP404" s="648"/>
    </row>
    <row r="405" spans="68:68" ht="12.75" x14ac:dyDescent="0.2">
      <c r="BP405" s="648"/>
    </row>
    <row r="406" spans="68:68" ht="12.75" x14ac:dyDescent="0.2">
      <c r="BP406" s="648"/>
    </row>
    <row r="407" spans="68:68" ht="12.75" x14ac:dyDescent="0.2">
      <c r="BP407" s="648"/>
    </row>
    <row r="408" spans="68:68" ht="12.75" x14ac:dyDescent="0.2">
      <c r="BP408" s="648"/>
    </row>
    <row r="409" spans="68:68" ht="12.75" x14ac:dyDescent="0.2">
      <c r="BP409" s="648"/>
    </row>
    <row r="410" spans="68:68" ht="12.75" x14ac:dyDescent="0.2">
      <c r="BP410" s="648"/>
    </row>
    <row r="411" spans="68:68" ht="12.75" x14ac:dyDescent="0.2">
      <c r="BP411" s="648"/>
    </row>
    <row r="412" spans="68:68" ht="12.75" x14ac:dyDescent="0.2">
      <c r="BP412" s="648"/>
    </row>
    <row r="413" spans="68:68" ht="12.75" x14ac:dyDescent="0.2">
      <c r="BP413" s="648"/>
    </row>
    <row r="414" spans="68:68" ht="12.75" x14ac:dyDescent="0.2">
      <c r="BP414" s="648"/>
    </row>
    <row r="415" spans="68:68" ht="12.75" x14ac:dyDescent="0.2">
      <c r="BP415" s="648"/>
    </row>
    <row r="416" spans="68:68" ht="12.75" x14ac:dyDescent="0.2">
      <c r="BP416" s="648"/>
    </row>
    <row r="417" spans="68:68" ht="12.75" x14ac:dyDescent="0.2">
      <c r="BP417" s="648"/>
    </row>
    <row r="418" spans="68:68" ht="12.75" x14ac:dyDescent="0.2">
      <c r="BP418" s="648"/>
    </row>
    <row r="419" spans="68:68" ht="12.75" x14ac:dyDescent="0.2">
      <c r="BP419" s="648"/>
    </row>
    <row r="420" spans="68:68" ht="12.75" x14ac:dyDescent="0.2">
      <c r="BP420" s="648"/>
    </row>
    <row r="421" spans="68:68" ht="12.75" x14ac:dyDescent="0.2">
      <c r="BP421" s="648"/>
    </row>
    <row r="422" spans="68:68" ht="12.75" x14ac:dyDescent="0.2">
      <c r="BP422" s="648"/>
    </row>
    <row r="423" spans="68:68" ht="12.75" x14ac:dyDescent="0.2">
      <c r="BP423" s="648"/>
    </row>
    <row r="424" spans="68:68" ht="12.75" x14ac:dyDescent="0.2">
      <c r="BP424" s="648"/>
    </row>
    <row r="425" spans="68:68" ht="12.75" x14ac:dyDescent="0.2">
      <c r="BP425" s="648"/>
    </row>
    <row r="426" spans="68:68" ht="12.75" x14ac:dyDescent="0.2">
      <c r="BP426" s="648"/>
    </row>
    <row r="427" spans="68:68" ht="12.75" x14ac:dyDescent="0.2">
      <c r="BP427" s="648"/>
    </row>
    <row r="428" spans="68:68" ht="12.75" x14ac:dyDescent="0.2">
      <c r="BP428" s="648"/>
    </row>
    <row r="429" spans="68:68" ht="12.75" x14ac:dyDescent="0.2">
      <c r="BP429" s="648"/>
    </row>
    <row r="430" spans="68:68" ht="12.75" x14ac:dyDescent="0.2">
      <c r="BP430" s="648"/>
    </row>
    <row r="431" spans="68:68" ht="12.75" x14ac:dyDescent="0.2">
      <c r="BP431" s="648"/>
    </row>
    <row r="432" spans="68:68" ht="12.75" x14ac:dyDescent="0.2">
      <c r="BP432" s="648"/>
    </row>
    <row r="433" spans="68:68" ht="12.75" x14ac:dyDescent="0.2">
      <c r="BP433" s="648"/>
    </row>
    <row r="434" spans="68:68" ht="12.75" x14ac:dyDescent="0.2">
      <c r="BP434" s="648"/>
    </row>
    <row r="435" spans="68:68" ht="12.75" x14ac:dyDescent="0.2">
      <c r="BP435" s="648"/>
    </row>
    <row r="436" spans="68:68" ht="12.75" x14ac:dyDescent="0.2">
      <c r="BP436" s="648"/>
    </row>
    <row r="437" spans="68:68" ht="12.75" x14ac:dyDescent="0.2">
      <c r="BP437" s="648"/>
    </row>
    <row r="438" spans="68:68" ht="12.75" x14ac:dyDescent="0.2">
      <c r="BP438" s="648"/>
    </row>
    <row r="439" spans="68:68" ht="12.75" x14ac:dyDescent="0.2">
      <c r="BP439" s="648"/>
    </row>
    <row r="440" spans="68:68" ht="12.75" x14ac:dyDescent="0.2">
      <c r="BP440" s="648"/>
    </row>
    <row r="441" spans="68:68" ht="12.75" x14ac:dyDescent="0.2">
      <c r="BP441" s="648"/>
    </row>
    <row r="442" spans="68:68" ht="12.75" x14ac:dyDescent="0.2">
      <c r="BP442" s="648"/>
    </row>
    <row r="443" spans="68:68" ht="12.75" x14ac:dyDescent="0.2">
      <c r="BP443" s="648"/>
    </row>
    <row r="444" spans="68:68" ht="12.75" x14ac:dyDescent="0.2">
      <c r="BP444" s="648"/>
    </row>
    <row r="445" spans="68:68" ht="12.75" x14ac:dyDescent="0.2">
      <c r="BP445" s="648"/>
    </row>
    <row r="446" spans="68:68" ht="12.75" x14ac:dyDescent="0.2">
      <c r="BP446" s="648"/>
    </row>
    <row r="447" spans="68:68" ht="12.75" x14ac:dyDescent="0.2">
      <c r="BP447" s="648"/>
    </row>
    <row r="448" spans="68:68" ht="12.75" x14ac:dyDescent="0.2">
      <c r="BP448" s="648"/>
    </row>
    <row r="449" spans="68:68" ht="12.75" x14ac:dyDescent="0.2">
      <c r="BP449" s="648"/>
    </row>
    <row r="450" spans="68:68" ht="12.75" x14ac:dyDescent="0.2">
      <c r="BP450" s="648"/>
    </row>
    <row r="451" spans="68:68" ht="12.75" x14ac:dyDescent="0.2">
      <c r="BP451" s="648"/>
    </row>
    <row r="452" spans="68:68" ht="12.75" x14ac:dyDescent="0.2">
      <c r="BP452" s="648"/>
    </row>
    <row r="453" spans="68:68" ht="12.75" x14ac:dyDescent="0.2">
      <c r="BP453" s="648"/>
    </row>
    <row r="454" spans="68:68" ht="12.75" x14ac:dyDescent="0.2">
      <c r="BP454" s="648"/>
    </row>
    <row r="455" spans="68:68" ht="12.75" x14ac:dyDescent="0.2">
      <c r="BP455" s="648"/>
    </row>
    <row r="456" spans="68:68" ht="12.75" x14ac:dyDescent="0.2">
      <c r="BP456" s="648"/>
    </row>
    <row r="457" spans="68:68" ht="12.75" x14ac:dyDescent="0.2">
      <c r="BP457" s="648"/>
    </row>
    <row r="458" spans="68:68" ht="12.75" x14ac:dyDescent="0.2">
      <c r="BP458" s="648"/>
    </row>
    <row r="459" spans="68:68" ht="12.75" x14ac:dyDescent="0.2">
      <c r="BP459" s="648"/>
    </row>
    <row r="460" spans="68:68" ht="12.75" x14ac:dyDescent="0.2">
      <c r="BP460" s="648"/>
    </row>
    <row r="461" spans="68:68" ht="12.75" x14ac:dyDescent="0.2">
      <c r="BP461" s="648"/>
    </row>
    <row r="462" spans="68:68" ht="12.75" x14ac:dyDescent="0.2">
      <c r="BP462" s="648"/>
    </row>
    <row r="463" spans="68:68" ht="12.75" x14ac:dyDescent="0.2">
      <c r="BP463" s="648"/>
    </row>
    <row r="464" spans="68:68" ht="12.75" x14ac:dyDescent="0.2">
      <c r="BP464" s="648"/>
    </row>
    <row r="465" spans="68:68" ht="12.75" x14ac:dyDescent="0.2">
      <c r="BP465" s="648"/>
    </row>
    <row r="466" spans="68:68" ht="12.75" x14ac:dyDescent="0.2">
      <c r="BP466" s="648"/>
    </row>
    <row r="467" spans="68:68" ht="12.75" x14ac:dyDescent="0.2">
      <c r="BP467" s="648"/>
    </row>
    <row r="468" spans="68:68" ht="12.75" x14ac:dyDescent="0.2">
      <c r="BP468" s="648"/>
    </row>
    <row r="469" spans="68:68" ht="12.75" x14ac:dyDescent="0.2">
      <c r="BP469" s="648"/>
    </row>
    <row r="470" spans="68:68" ht="12.75" x14ac:dyDescent="0.2">
      <c r="BP470" s="648"/>
    </row>
    <row r="471" spans="68:68" ht="12.75" x14ac:dyDescent="0.2">
      <c r="BP471" s="648"/>
    </row>
    <row r="472" spans="68:68" ht="12.75" x14ac:dyDescent="0.2">
      <c r="BP472" s="648"/>
    </row>
    <row r="473" spans="68:68" ht="12.75" x14ac:dyDescent="0.2">
      <c r="BP473" s="648"/>
    </row>
    <row r="474" spans="68:68" ht="12.75" x14ac:dyDescent="0.2">
      <c r="BP474" s="648"/>
    </row>
    <row r="475" spans="68:68" ht="12.75" x14ac:dyDescent="0.2">
      <c r="BP475" s="648"/>
    </row>
    <row r="476" spans="68:68" ht="12.75" x14ac:dyDescent="0.2">
      <c r="BP476" s="648"/>
    </row>
    <row r="477" spans="68:68" ht="12.75" x14ac:dyDescent="0.2">
      <c r="BP477" s="648"/>
    </row>
    <row r="478" spans="68:68" ht="12.75" x14ac:dyDescent="0.2">
      <c r="BP478" s="648"/>
    </row>
    <row r="479" spans="68:68" ht="12.75" x14ac:dyDescent="0.2">
      <c r="BP479" s="648"/>
    </row>
    <row r="480" spans="68:68" ht="12.75" x14ac:dyDescent="0.2">
      <c r="BP480" s="648"/>
    </row>
    <row r="481" spans="68:68" ht="12.75" x14ac:dyDescent="0.2">
      <c r="BP481" s="648"/>
    </row>
    <row r="482" spans="68:68" ht="12.75" x14ac:dyDescent="0.2">
      <c r="BP482" s="648"/>
    </row>
    <row r="483" spans="68:68" ht="12.75" x14ac:dyDescent="0.2">
      <c r="BP483" s="648"/>
    </row>
    <row r="484" spans="68:68" ht="12.75" x14ac:dyDescent="0.2">
      <c r="BP484" s="648"/>
    </row>
    <row r="485" spans="68:68" ht="12.75" x14ac:dyDescent="0.2">
      <c r="BP485" s="648"/>
    </row>
    <row r="486" spans="68:68" ht="12.75" x14ac:dyDescent="0.2">
      <c r="BP486" s="648"/>
    </row>
    <row r="487" spans="68:68" ht="12.75" x14ac:dyDescent="0.2">
      <c r="BP487" s="648"/>
    </row>
    <row r="488" spans="68:68" ht="12.75" x14ac:dyDescent="0.2">
      <c r="BP488" s="648"/>
    </row>
    <row r="489" spans="68:68" ht="12.75" x14ac:dyDescent="0.2">
      <c r="BP489" s="648"/>
    </row>
    <row r="490" spans="68:68" ht="12.75" x14ac:dyDescent="0.2">
      <c r="BP490" s="648"/>
    </row>
    <row r="491" spans="68:68" ht="12.75" x14ac:dyDescent="0.2">
      <c r="BP491" s="648"/>
    </row>
    <row r="492" spans="68:68" ht="12.75" x14ac:dyDescent="0.2">
      <c r="BP492" s="648"/>
    </row>
    <row r="493" spans="68:68" ht="12.75" x14ac:dyDescent="0.2">
      <c r="BP493" s="648"/>
    </row>
    <row r="494" spans="68:68" ht="12.75" x14ac:dyDescent="0.2">
      <c r="BP494" s="648"/>
    </row>
    <row r="495" spans="68:68" ht="12.75" x14ac:dyDescent="0.2">
      <c r="BP495" s="648"/>
    </row>
    <row r="496" spans="68:68" ht="12.75" x14ac:dyDescent="0.2">
      <c r="BP496" s="648"/>
    </row>
    <row r="497" spans="68:68" ht="12.75" x14ac:dyDescent="0.2">
      <c r="BP497" s="648"/>
    </row>
    <row r="498" spans="68:68" ht="12.75" x14ac:dyDescent="0.2">
      <c r="BP498" s="648"/>
    </row>
    <row r="499" spans="68:68" ht="12.75" x14ac:dyDescent="0.2">
      <c r="BP499" s="648"/>
    </row>
    <row r="500" spans="68:68" ht="12.75" x14ac:dyDescent="0.2">
      <c r="BP500" s="648"/>
    </row>
    <row r="501" spans="68:68" ht="12.75" x14ac:dyDescent="0.2">
      <c r="BP501" s="648"/>
    </row>
    <row r="502" spans="68:68" ht="12.75" x14ac:dyDescent="0.2">
      <c r="BP502" s="648"/>
    </row>
    <row r="503" spans="68:68" ht="12.75" x14ac:dyDescent="0.2">
      <c r="BP503" s="648"/>
    </row>
    <row r="504" spans="68:68" ht="12.75" x14ac:dyDescent="0.2">
      <c r="BP504" s="648"/>
    </row>
    <row r="505" spans="68:68" ht="12.75" x14ac:dyDescent="0.2">
      <c r="BP505" s="648"/>
    </row>
    <row r="506" spans="68:68" ht="12.75" x14ac:dyDescent="0.2">
      <c r="BP506" s="648"/>
    </row>
    <row r="507" spans="68:68" ht="12.75" x14ac:dyDescent="0.2">
      <c r="BP507" s="648"/>
    </row>
    <row r="508" spans="68:68" ht="12.75" x14ac:dyDescent="0.2">
      <c r="BP508" s="648"/>
    </row>
    <row r="509" spans="68:68" ht="12.75" x14ac:dyDescent="0.2">
      <c r="BP509" s="648"/>
    </row>
    <row r="510" spans="68:68" ht="12.75" x14ac:dyDescent="0.2">
      <c r="BP510" s="648"/>
    </row>
    <row r="511" spans="68:68" ht="12.75" x14ac:dyDescent="0.2">
      <c r="BP511" s="648"/>
    </row>
    <row r="512" spans="68:68" ht="12.75" x14ac:dyDescent="0.2">
      <c r="BP512" s="648"/>
    </row>
    <row r="513" spans="68:68" ht="12.75" x14ac:dyDescent="0.2">
      <c r="BP513" s="648"/>
    </row>
    <row r="514" spans="68:68" ht="12.75" x14ac:dyDescent="0.2">
      <c r="BP514" s="648"/>
    </row>
    <row r="515" spans="68:68" ht="12.75" x14ac:dyDescent="0.2">
      <c r="BP515" s="648"/>
    </row>
    <row r="516" spans="68:68" ht="12.75" x14ac:dyDescent="0.2">
      <c r="BP516" s="648"/>
    </row>
    <row r="517" spans="68:68" ht="12.75" x14ac:dyDescent="0.2">
      <c r="BP517" s="648"/>
    </row>
    <row r="518" spans="68:68" ht="12.75" x14ac:dyDescent="0.2">
      <c r="BP518" s="648"/>
    </row>
    <row r="519" spans="68:68" ht="12.75" x14ac:dyDescent="0.2">
      <c r="BP519" s="648"/>
    </row>
    <row r="520" spans="68:68" ht="12.75" x14ac:dyDescent="0.2">
      <c r="BP520" s="648"/>
    </row>
    <row r="521" spans="68:68" ht="12.75" x14ac:dyDescent="0.2">
      <c r="BP521" s="648"/>
    </row>
    <row r="522" spans="68:68" ht="12.75" x14ac:dyDescent="0.2">
      <c r="BP522" s="648"/>
    </row>
    <row r="523" spans="68:68" ht="12.75" x14ac:dyDescent="0.2">
      <c r="BP523" s="648"/>
    </row>
    <row r="524" spans="68:68" ht="12.75" x14ac:dyDescent="0.2">
      <c r="BP524" s="648"/>
    </row>
    <row r="525" spans="68:68" ht="12.75" x14ac:dyDescent="0.2">
      <c r="BP525" s="648"/>
    </row>
    <row r="526" spans="68:68" ht="12.75" x14ac:dyDescent="0.2">
      <c r="BP526" s="648"/>
    </row>
    <row r="527" spans="68:68" ht="12.75" x14ac:dyDescent="0.2">
      <c r="BP527" s="648"/>
    </row>
    <row r="528" spans="68:68" ht="12.75" x14ac:dyDescent="0.2">
      <c r="BP528" s="648"/>
    </row>
    <row r="529" spans="68:68" ht="12.75" x14ac:dyDescent="0.2">
      <c r="BP529" s="648"/>
    </row>
    <row r="530" spans="68:68" ht="12.75" x14ac:dyDescent="0.2">
      <c r="BP530" s="648"/>
    </row>
    <row r="531" spans="68:68" ht="12.75" x14ac:dyDescent="0.2">
      <c r="BP531" s="648"/>
    </row>
    <row r="532" spans="68:68" ht="12.75" x14ac:dyDescent="0.2">
      <c r="BP532" s="648"/>
    </row>
    <row r="533" spans="68:68" ht="12.75" x14ac:dyDescent="0.2">
      <c r="BP533" s="648"/>
    </row>
    <row r="534" spans="68:68" ht="12.75" x14ac:dyDescent="0.2">
      <c r="BP534" s="648"/>
    </row>
    <row r="535" spans="68:68" ht="12.75" x14ac:dyDescent="0.2">
      <c r="BP535" s="648"/>
    </row>
    <row r="536" spans="68:68" ht="12.75" x14ac:dyDescent="0.2">
      <c r="BP536" s="648"/>
    </row>
    <row r="537" spans="68:68" ht="12.75" x14ac:dyDescent="0.2">
      <c r="BP537" s="648"/>
    </row>
    <row r="538" spans="68:68" ht="12.75" x14ac:dyDescent="0.2">
      <c r="BP538" s="648"/>
    </row>
    <row r="539" spans="68:68" ht="12.75" x14ac:dyDescent="0.2">
      <c r="BP539" s="648"/>
    </row>
    <row r="540" spans="68:68" ht="12.75" x14ac:dyDescent="0.2">
      <c r="BP540" s="648"/>
    </row>
    <row r="541" spans="68:68" ht="12.75" x14ac:dyDescent="0.2">
      <c r="BP541" s="648"/>
    </row>
    <row r="542" spans="68:68" ht="12.75" x14ac:dyDescent="0.2">
      <c r="BP542" s="648"/>
    </row>
    <row r="543" spans="68:68" ht="12.75" x14ac:dyDescent="0.2">
      <c r="BP543" s="648"/>
    </row>
    <row r="544" spans="68:68" ht="12.75" x14ac:dyDescent="0.2">
      <c r="BP544" s="648"/>
    </row>
    <row r="545" spans="68:68" ht="12.75" x14ac:dyDescent="0.2">
      <c r="BP545" s="648"/>
    </row>
    <row r="546" spans="68:68" ht="12.75" x14ac:dyDescent="0.2">
      <c r="BP546" s="648"/>
    </row>
    <row r="547" spans="68:68" ht="12.75" x14ac:dyDescent="0.2">
      <c r="BP547" s="648"/>
    </row>
    <row r="548" spans="68:68" ht="12.75" x14ac:dyDescent="0.2">
      <c r="BP548" s="648"/>
    </row>
    <row r="549" spans="68:68" ht="12.75" x14ac:dyDescent="0.2">
      <c r="BP549" s="648"/>
    </row>
    <row r="550" spans="68:68" ht="12.75" x14ac:dyDescent="0.2">
      <c r="BP550" s="648"/>
    </row>
    <row r="551" spans="68:68" ht="12.75" x14ac:dyDescent="0.2">
      <c r="BP551" s="648"/>
    </row>
    <row r="552" spans="68:68" ht="12.75" x14ac:dyDescent="0.2">
      <c r="BP552" s="648"/>
    </row>
    <row r="553" spans="68:68" ht="12.75" x14ac:dyDescent="0.2">
      <c r="BP553" s="648"/>
    </row>
    <row r="554" spans="68:68" ht="12.75" x14ac:dyDescent="0.2">
      <c r="BP554" s="648"/>
    </row>
    <row r="555" spans="68:68" ht="12.75" x14ac:dyDescent="0.2">
      <c r="BP555" s="648"/>
    </row>
    <row r="556" spans="68:68" ht="12.75" x14ac:dyDescent="0.2">
      <c r="BP556" s="648"/>
    </row>
    <row r="557" spans="68:68" ht="12.75" x14ac:dyDescent="0.2">
      <c r="BP557" s="648"/>
    </row>
    <row r="558" spans="68:68" ht="12.75" x14ac:dyDescent="0.2">
      <c r="BP558" s="648"/>
    </row>
    <row r="559" spans="68:68" ht="12.75" x14ac:dyDescent="0.2">
      <c r="BP559" s="648"/>
    </row>
    <row r="560" spans="68:68" ht="12.75" x14ac:dyDescent="0.2">
      <c r="BP560" s="648"/>
    </row>
    <row r="561" spans="68:68" ht="12.75" x14ac:dyDescent="0.2">
      <c r="BP561" s="648"/>
    </row>
    <row r="562" spans="68:68" ht="12.75" x14ac:dyDescent="0.2">
      <c r="BP562" s="648"/>
    </row>
    <row r="563" spans="68:68" ht="12.75" x14ac:dyDescent="0.2">
      <c r="BP563" s="648"/>
    </row>
    <row r="564" spans="68:68" ht="12.75" x14ac:dyDescent="0.2">
      <c r="BP564" s="648"/>
    </row>
    <row r="565" spans="68:68" ht="12.75" x14ac:dyDescent="0.2">
      <c r="BP565" s="648"/>
    </row>
    <row r="566" spans="68:68" ht="12.75" x14ac:dyDescent="0.2">
      <c r="BP566" s="648"/>
    </row>
    <row r="567" spans="68:68" ht="12.75" x14ac:dyDescent="0.2">
      <c r="BP567" s="648"/>
    </row>
    <row r="568" spans="68:68" ht="12.75" x14ac:dyDescent="0.2">
      <c r="BP568" s="648"/>
    </row>
    <row r="569" spans="68:68" ht="12.75" x14ac:dyDescent="0.2">
      <c r="BP569" s="648"/>
    </row>
    <row r="570" spans="68:68" ht="12.75" x14ac:dyDescent="0.2">
      <c r="BP570" s="648"/>
    </row>
    <row r="571" spans="68:68" ht="12.75" x14ac:dyDescent="0.2">
      <c r="BP571" s="648"/>
    </row>
    <row r="572" spans="68:68" ht="12.75" x14ac:dyDescent="0.2">
      <c r="BP572" s="648"/>
    </row>
    <row r="573" spans="68:68" ht="12.75" x14ac:dyDescent="0.2">
      <c r="BP573" s="648"/>
    </row>
    <row r="574" spans="68:68" ht="12.75" x14ac:dyDescent="0.2">
      <c r="BP574" s="648"/>
    </row>
    <row r="575" spans="68:68" ht="12.75" x14ac:dyDescent="0.2">
      <c r="BP575" s="648"/>
    </row>
    <row r="576" spans="68:68" ht="12.75" x14ac:dyDescent="0.2">
      <c r="BP576" s="648"/>
    </row>
    <row r="577" spans="68:68" ht="12.75" x14ac:dyDescent="0.2">
      <c r="BP577" s="648"/>
    </row>
    <row r="578" spans="68:68" ht="12.75" x14ac:dyDescent="0.2">
      <c r="BP578" s="648"/>
    </row>
    <row r="579" spans="68:68" ht="12.75" x14ac:dyDescent="0.2">
      <c r="BP579" s="648"/>
    </row>
    <row r="580" spans="68:68" ht="12.75" x14ac:dyDescent="0.2">
      <c r="BP580" s="648"/>
    </row>
    <row r="581" spans="68:68" ht="12.75" x14ac:dyDescent="0.2">
      <c r="BP581" s="648"/>
    </row>
    <row r="582" spans="68:68" ht="12.75" x14ac:dyDescent="0.2">
      <c r="BP582" s="648"/>
    </row>
    <row r="583" spans="68:68" ht="12.75" x14ac:dyDescent="0.2">
      <c r="BP583" s="648"/>
    </row>
    <row r="584" spans="68:68" ht="12.75" x14ac:dyDescent="0.2">
      <c r="BP584" s="648"/>
    </row>
    <row r="585" spans="68:68" ht="12.75" x14ac:dyDescent="0.2">
      <c r="BP585" s="648"/>
    </row>
    <row r="586" spans="68:68" ht="12.75" x14ac:dyDescent="0.2">
      <c r="BP586" s="648"/>
    </row>
    <row r="587" spans="68:68" ht="12.75" x14ac:dyDescent="0.2">
      <c r="BP587" s="648"/>
    </row>
    <row r="588" spans="68:68" ht="12.75" x14ac:dyDescent="0.2">
      <c r="BP588" s="648"/>
    </row>
    <row r="589" spans="68:68" ht="12.75" x14ac:dyDescent="0.2">
      <c r="BP589" s="648"/>
    </row>
    <row r="590" spans="68:68" ht="12.75" x14ac:dyDescent="0.2">
      <c r="BP590" s="648"/>
    </row>
    <row r="591" spans="68:68" ht="12.75" x14ac:dyDescent="0.2">
      <c r="BP591" s="648"/>
    </row>
    <row r="592" spans="68:68" ht="12.75" x14ac:dyDescent="0.2">
      <c r="BP592" s="648"/>
    </row>
    <row r="593" spans="68:68" ht="12.75" x14ac:dyDescent="0.2">
      <c r="BP593" s="648"/>
    </row>
    <row r="594" spans="68:68" ht="12.75" x14ac:dyDescent="0.2">
      <c r="BP594" s="648"/>
    </row>
    <row r="595" spans="68:68" ht="12.75" x14ac:dyDescent="0.2">
      <c r="BP595" s="648"/>
    </row>
    <row r="596" spans="68:68" ht="12.75" x14ac:dyDescent="0.2">
      <c r="BP596" s="648"/>
    </row>
    <row r="597" spans="68:68" ht="12.75" x14ac:dyDescent="0.2">
      <c r="BP597" s="648"/>
    </row>
    <row r="598" spans="68:68" ht="12.75" x14ac:dyDescent="0.2">
      <c r="BP598" s="648"/>
    </row>
    <row r="599" spans="68:68" ht="12.75" x14ac:dyDescent="0.2">
      <c r="BP599" s="648"/>
    </row>
    <row r="600" spans="68:68" ht="12.75" x14ac:dyDescent="0.2">
      <c r="BP600" s="648"/>
    </row>
    <row r="601" spans="68:68" ht="12.75" x14ac:dyDescent="0.2">
      <c r="BP601" s="648"/>
    </row>
    <row r="602" spans="68:68" ht="12.75" x14ac:dyDescent="0.2">
      <c r="BP602" s="648"/>
    </row>
    <row r="603" spans="68:68" ht="12.75" x14ac:dyDescent="0.2">
      <c r="BP603" s="648"/>
    </row>
    <row r="604" spans="68:68" ht="12.75" x14ac:dyDescent="0.2">
      <c r="BP604" s="648"/>
    </row>
    <row r="605" spans="68:68" ht="12.75" x14ac:dyDescent="0.2">
      <c r="BP605" s="648"/>
    </row>
    <row r="606" spans="68:68" ht="12.75" x14ac:dyDescent="0.2">
      <c r="BP606" s="648"/>
    </row>
    <row r="607" spans="68:68" ht="12.75" x14ac:dyDescent="0.2">
      <c r="BP607" s="648"/>
    </row>
    <row r="608" spans="68:68" ht="12.75" x14ac:dyDescent="0.2">
      <c r="BP608" s="648"/>
    </row>
    <row r="609" spans="68:68" ht="12.75" x14ac:dyDescent="0.2">
      <c r="BP609" s="648"/>
    </row>
    <row r="610" spans="68:68" ht="12.75" x14ac:dyDescent="0.2">
      <c r="BP610" s="648"/>
    </row>
    <row r="611" spans="68:68" ht="12.75" x14ac:dyDescent="0.2">
      <c r="BP611" s="648"/>
    </row>
    <row r="612" spans="68:68" ht="12.75" x14ac:dyDescent="0.2">
      <c r="BP612" s="648"/>
    </row>
    <row r="613" spans="68:68" ht="12.75" x14ac:dyDescent="0.2">
      <c r="BP613" s="648"/>
    </row>
    <row r="614" spans="68:68" ht="12.75" x14ac:dyDescent="0.2">
      <c r="BP614" s="648"/>
    </row>
    <row r="615" spans="68:68" ht="12.75" x14ac:dyDescent="0.2">
      <c r="BP615" s="648"/>
    </row>
    <row r="616" spans="68:68" ht="12.75" x14ac:dyDescent="0.2">
      <c r="BP616" s="648"/>
    </row>
    <row r="617" spans="68:68" ht="12.75" x14ac:dyDescent="0.2">
      <c r="BP617" s="648"/>
    </row>
    <row r="618" spans="68:68" ht="12.75" x14ac:dyDescent="0.2">
      <c r="BP618" s="648"/>
    </row>
    <row r="619" spans="68:68" ht="12.75" x14ac:dyDescent="0.2">
      <c r="BP619" s="648"/>
    </row>
    <row r="620" spans="68:68" ht="12.75" x14ac:dyDescent="0.2">
      <c r="BP620" s="648"/>
    </row>
    <row r="621" spans="68:68" ht="12.75" x14ac:dyDescent="0.2">
      <c r="BP621" s="648"/>
    </row>
    <row r="622" spans="68:68" ht="12.75" x14ac:dyDescent="0.2">
      <c r="BP622" s="648"/>
    </row>
    <row r="623" spans="68:68" ht="12.75" x14ac:dyDescent="0.2">
      <c r="BP623" s="648"/>
    </row>
    <row r="624" spans="68:68" ht="12.75" x14ac:dyDescent="0.2">
      <c r="BP624" s="648"/>
    </row>
    <row r="625" spans="68:68" ht="12.75" x14ac:dyDescent="0.2">
      <c r="BP625" s="648"/>
    </row>
    <row r="626" spans="68:68" ht="12.75" x14ac:dyDescent="0.2">
      <c r="BP626" s="648"/>
    </row>
    <row r="627" spans="68:68" ht="12.75" x14ac:dyDescent="0.2">
      <c r="BP627" s="648"/>
    </row>
    <row r="628" spans="68:68" ht="12.75" x14ac:dyDescent="0.2">
      <c r="BP628" s="648"/>
    </row>
    <row r="629" spans="68:68" ht="12.75" x14ac:dyDescent="0.2">
      <c r="BP629" s="648"/>
    </row>
    <row r="630" spans="68:68" ht="12.75" x14ac:dyDescent="0.2">
      <c r="BP630" s="648"/>
    </row>
    <row r="631" spans="68:68" ht="12.75" x14ac:dyDescent="0.2">
      <c r="BP631" s="648"/>
    </row>
    <row r="632" spans="68:68" ht="12.75" x14ac:dyDescent="0.2">
      <c r="BP632" s="648"/>
    </row>
    <row r="633" spans="68:68" ht="12.75" x14ac:dyDescent="0.2">
      <c r="BP633" s="648"/>
    </row>
    <row r="634" spans="68:68" ht="12.75" x14ac:dyDescent="0.2">
      <c r="BP634" s="648"/>
    </row>
    <row r="635" spans="68:68" ht="12.75" x14ac:dyDescent="0.2">
      <c r="BP635" s="648"/>
    </row>
    <row r="636" spans="68:68" ht="12.75" x14ac:dyDescent="0.2">
      <c r="BP636" s="648"/>
    </row>
    <row r="637" spans="68:68" ht="12.75" x14ac:dyDescent="0.2">
      <c r="BP637" s="648"/>
    </row>
    <row r="638" spans="68:68" ht="12.75" x14ac:dyDescent="0.2">
      <c r="BP638" s="648"/>
    </row>
    <row r="639" spans="68:68" ht="12.75" x14ac:dyDescent="0.2">
      <c r="BP639" s="648"/>
    </row>
    <row r="640" spans="68:68" ht="12.75" x14ac:dyDescent="0.2">
      <c r="BP640" s="648"/>
    </row>
    <row r="641" spans="68:68" ht="12.75" x14ac:dyDescent="0.2">
      <c r="BP641" s="648"/>
    </row>
    <row r="642" spans="68:68" ht="12.75" x14ac:dyDescent="0.2">
      <c r="BP642" s="648"/>
    </row>
    <row r="643" spans="68:68" ht="12.75" x14ac:dyDescent="0.2">
      <c r="BP643" s="648"/>
    </row>
    <row r="644" spans="68:68" ht="12.75" x14ac:dyDescent="0.2">
      <c r="BP644" s="648"/>
    </row>
    <row r="645" spans="68:68" ht="12.75" x14ac:dyDescent="0.2">
      <c r="BP645" s="648"/>
    </row>
    <row r="646" spans="68:68" ht="12.75" x14ac:dyDescent="0.2">
      <c r="BP646" s="648"/>
    </row>
    <row r="647" spans="68:68" ht="12.75" x14ac:dyDescent="0.2">
      <c r="BP647" s="648"/>
    </row>
    <row r="648" spans="68:68" ht="12.75" x14ac:dyDescent="0.2">
      <c r="BP648" s="648"/>
    </row>
    <row r="649" spans="68:68" ht="12.75" x14ac:dyDescent="0.2">
      <c r="BP649" s="648"/>
    </row>
    <row r="650" spans="68:68" ht="12.75" x14ac:dyDescent="0.2">
      <c r="BP650" s="648"/>
    </row>
    <row r="651" spans="68:68" ht="12.75" x14ac:dyDescent="0.2">
      <c r="BP651" s="648"/>
    </row>
    <row r="652" spans="68:68" ht="12.75" x14ac:dyDescent="0.2">
      <c r="BP652" s="648"/>
    </row>
    <row r="653" spans="68:68" ht="12.75" x14ac:dyDescent="0.2">
      <c r="BP653" s="648"/>
    </row>
    <row r="654" spans="68:68" ht="12.75" x14ac:dyDescent="0.2">
      <c r="BP654" s="648"/>
    </row>
    <row r="655" spans="68:68" ht="12.75" x14ac:dyDescent="0.2">
      <c r="BP655" s="648"/>
    </row>
    <row r="656" spans="68:68" ht="12.75" x14ac:dyDescent="0.2">
      <c r="BP656" s="648"/>
    </row>
    <row r="657" spans="68:68" ht="12.75" x14ac:dyDescent="0.2">
      <c r="BP657" s="648"/>
    </row>
    <row r="658" spans="68:68" ht="12.75" x14ac:dyDescent="0.2">
      <c r="BP658" s="648"/>
    </row>
    <row r="659" spans="68:68" ht="12.75" x14ac:dyDescent="0.2">
      <c r="BP659" s="648"/>
    </row>
    <row r="660" spans="68:68" ht="12.75" x14ac:dyDescent="0.2">
      <c r="BP660" s="648"/>
    </row>
    <row r="661" spans="68:68" ht="12.75" x14ac:dyDescent="0.2">
      <c r="BP661" s="648"/>
    </row>
    <row r="662" spans="68:68" ht="12.75" x14ac:dyDescent="0.2">
      <c r="BP662" s="648"/>
    </row>
    <row r="663" spans="68:68" ht="12.75" x14ac:dyDescent="0.2">
      <c r="BP663" s="648"/>
    </row>
    <row r="664" spans="68:68" ht="12.75" x14ac:dyDescent="0.2">
      <c r="BP664" s="648"/>
    </row>
    <row r="665" spans="68:68" ht="12.75" x14ac:dyDescent="0.2">
      <c r="BP665" s="648"/>
    </row>
    <row r="666" spans="68:68" ht="12.75" x14ac:dyDescent="0.2">
      <c r="BP666" s="648"/>
    </row>
    <row r="667" spans="68:68" ht="12.75" x14ac:dyDescent="0.2">
      <c r="BP667" s="648"/>
    </row>
    <row r="668" spans="68:68" ht="12.75" x14ac:dyDescent="0.2">
      <c r="BP668" s="648"/>
    </row>
    <row r="669" spans="68:68" ht="12.75" x14ac:dyDescent="0.2">
      <c r="BP669" s="648"/>
    </row>
    <row r="670" spans="68:68" ht="12.75" x14ac:dyDescent="0.2">
      <c r="BP670" s="648"/>
    </row>
    <row r="671" spans="68:68" ht="12.75" x14ac:dyDescent="0.2">
      <c r="BP671" s="648"/>
    </row>
    <row r="672" spans="68:68" ht="12.75" x14ac:dyDescent="0.2">
      <c r="BP672" s="648"/>
    </row>
    <row r="673" spans="68:68" ht="12.75" x14ac:dyDescent="0.2">
      <c r="BP673" s="648"/>
    </row>
    <row r="674" spans="68:68" ht="12.75" x14ac:dyDescent="0.2">
      <c r="BP674" s="648"/>
    </row>
    <row r="675" spans="68:68" ht="12.75" x14ac:dyDescent="0.2">
      <c r="BP675" s="648"/>
    </row>
    <row r="676" spans="68:68" ht="12.75" x14ac:dyDescent="0.2">
      <c r="BP676" s="648"/>
    </row>
    <row r="677" spans="68:68" ht="12.75" x14ac:dyDescent="0.2">
      <c r="BP677" s="648"/>
    </row>
    <row r="678" spans="68:68" ht="12.75" x14ac:dyDescent="0.2">
      <c r="BP678" s="648"/>
    </row>
    <row r="679" spans="68:68" ht="12.75" x14ac:dyDescent="0.2">
      <c r="BP679" s="648"/>
    </row>
    <row r="680" spans="68:68" ht="12.75" x14ac:dyDescent="0.2">
      <c r="BP680" s="648"/>
    </row>
    <row r="681" spans="68:68" ht="12.75" x14ac:dyDescent="0.2">
      <c r="BP681" s="648"/>
    </row>
    <row r="682" spans="68:68" ht="12.75" x14ac:dyDescent="0.2">
      <c r="BP682" s="648"/>
    </row>
    <row r="683" spans="68:68" ht="12.75" x14ac:dyDescent="0.2">
      <c r="BP683" s="648"/>
    </row>
    <row r="684" spans="68:68" ht="12.75" x14ac:dyDescent="0.2">
      <c r="BP684" s="648"/>
    </row>
    <row r="685" spans="68:68" ht="12.75" x14ac:dyDescent="0.2">
      <c r="BP685" s="648"/>
    </row>
    <row r="686" spans="68:68" ht="12.75" x14ac:dyDescent="0.2">
      <c r="BP686" s="648"/>
    </row>
    <row r="687" spans="68:68" ht="12.75" x14ac:dyDescent="0.2">
      <c r="BP687" s="648"/>
    </row>
    <row r="688" spans="68:68" ht="12.75" x14ac:dyDescent="0.2">
      <c r="BP688" s="648"/>
    </row>
    <row r="689" spans="68:68" ht="12.75" x14ac:dyDescent="0.2">
      <c r="BP689" s="648"/>
    </row>
    <row r="690" spans="68:68" ht="12.75" x14ac:dyDescent="0.2">
      <c r="BP690" s="648"/>
    </row>
    <row r="691" spans="68:68" ht="12.75" x14ac:dyDescent="0.2">
      <c r="BP691" s="648"/>
    </row>
    <row r="692" spans="68:68" ht="12.75" x14ac:dyDescent="0.2">
      <c r="BP692" s="648"/>
    </row>
    <row r="693" spans="68:68" ht="12.75" x14ac:dyDescent="0.2">
      <c r="BP693" s="648"/>
    </row>
    <row r="694" spans="68:68" ht="12.75" x14ac:dyDescent="0.2">
      <c r="BP694" s="648"/>
    </row>
    <row r="695" spans="68:68" ht="12.75" x14ac:dyDescent="0.2">
      <c r="BP695" s="648"/>
    </row>
    <row r="696" spans="68:68" ht="12.75" x14ac:dyDescent="0.2">
      <c r="BP696" s="648"/>
    </row>
    <row r="697" spans="68:68" ht="12.75" x14ac:dyDescent="0.2">
      <c r="BP697" s="648"/>
    </row>
    <row r="698" spans="68:68" ht="12.75" x14ac:dyDescent="0.2">
      <c r="BP698" s="648"/>
    </row>
    <row r="699" spans="68:68" ht="12.75" x14ac:dyDescent="0.2">
      <c r="BP699" s="648"/>
    </row>
    <row r="700" spans="68:68" ht="12.75" x14ac:dyDescent="0.2">
      <c r="BP700" s="648"/>
    </row>
    <row r="701" spans="68:68" ht="12.75" x14ac:dyDescent="0.2">
      <c r="BP701" s="648"/>
    </row>
    <row r="702" spans="68:68" ht="12.75" x14ac:dyDescent="0.2">
      <c r="BP702" s="648"/>
    </row>
    <row r="703" spans="68:68" ht="12.75" x14ac:dyDescent="0.2">
      <c r="BP703" s="648"/>
    </row>
    <row r="704" spans="68:68" ht="12.75" x14ac:dyDescent="0.2">
      <c r="BP704" s="648"/>
    </row>
    <row r="705" spans="68:68" ht="12.75" x14ac:dyDescent="0.2">
      <c r="BP705" s="648"/>
    </row>
    <row r="706" spans="68:68" ht="12.75" x14ac:dyDescent="0.2">
      <c r="BP706" s="648"/>
    </row>
    <row r="707" spans="68:68" ht="12.75" x14ac:dyDescent="0.2">
      <c r="BP707" s="648"/>
    </row>
    <row r="708" spans="68:68" ht="12.75" x14ac:dyDescent="0.2">
      <c r="BP708" s="648"/>
    </row>
    <row r="709" spans="68:68" ht="12.75" x14ac:dyDescent="0.2">
      <c r="BP709" s="648"/>
    </row>
    <row r="710" spans="68:68" ht="12.75" x14ac:dyDescent="0.2">
      <c r="BP710" s="648"/>
    </row>
    <row r="711" spans="68:68" ht="12.75" x14ac:dyDescent="0.2">
      <c r="BP711" s="648"/>
    </row>
    <row r="712" spans="68:68" ht="12.75" x14ac:dyDescent="0.2">
      <c r="BP712" s="648"/>
    </row>
    <row r="713" spans="68:68" ht="12.75" x14ac:dyDescent="0.2">
      <c r="BP713" s="648"/>
    </row>
    <row r="714" spans="68:68" ht="12.75" x14ac:dyDescent="0.2">
      <c r="BP714" s="648"/>
    </row>
    <row r="715" spans="68:68" ht="12.75" x14ac:dyDescent="0.2">
      <c r="BP715" s="648"/>
    </row>
    <row r="716" spans="68:68" ht="12.75" x14ac:dyDescent="0.2">
      <c r="BP716" s="648"/>
    </row>
    <row r="717" spans="68:68" ht="12.75" x14ac:dyDescent="0.2">
      <c r="BP717" s="648"/>
    </row>
    <row r="718" spans="68:68" ht="12.75" x14ac:dyDescent="0.2">
      <c r="BP718" s="648"/>
    </row>
    <row r="719" spans="68:68" ht="12.75" x14ac:dyDescent="0.2">
      <c r="BP719" s="648"/>
    </row>
    <row r="720" spans="68:68" ht="12.75" x14ac:dyDescent="0.2">
      <c r="BP720" s="648"/>
    </row>
    <row r="721" spans="68:68" ht="12.75" x14ac:dyDescent="0.2">
      <c r="BP721" s="648"/>
    </row>
    <row r="722" spans="68:68" ht="12.75" x14ac:dyDescent="0.2">
      <c r="BP722" s="648"/>
    </row>
    <row r="723" spans="68:68" ht="12.75" x14ac:dyDescent="0.2">
      <c r="BP723" s="648"/>
    </row>
    <row r="724" spans="68:68" ht="12.75" x14ac:dyDescent="0.2">
      <c r="BP724" s="648"/>
    </row>
    <row r="725" spans="68:68" ht="12.75" x14ac:dyDescent="0.2">
      <c r="BP725" s="648"/>
    </row>
    <row r="726" spans="68:68" ht="12.75" x14ac:dyDescent="0.2">
      <c r="BP726" s="648"/>
    </row>
    <row r="727" spans="68:68" ht="12.75" x14ac:dyDescent="0.2">
      <c r="BP727" s="648"/>
    </row>
    <row r="728" spans="68:68" ht="12.75" x14ac:dyDescent="0.2">
      <c r="BP728" s="648"/>
    </row>
    <row r="729" spans="68:68" ht="12.75" x14ac:dyDescent="0.2">
      <c r="BP729" s="648"/>
    </row>
    <row r="730" spans="68:68" ht="12.75" x14ac:dyDescent="0.2">
      <c r="BP730" s="648"/>
    </row>
    <row r="731" spans="68:68" ht="12.75" x14ac:dyDescent="0.2">
      <c r="BP731" s="648"/>
    </row>
    <row r="732" spans="68:68" ht="12.75" x14ac:dyDescent="0.2">
      <c r="BP732" s="648"/>
    </row>
    <row r="733" spans="68:68" ht="12.75" x14ac:dyDescent="0.2">
      <c r="BP733" s="648"/>
    </row>
    <row r="734" spans="68:68" ht="12.75" x14ac:dyDescent="0.2">
      <c r="BP734" s="648"/>
    </row>
    <row r="735" spans="68:68" ht="12.75" x14ac:dyDescent="0.2">
      <c r="BP735" s="648"/>
    </row>
    <row r="736" spans="68:68" ht="12.75" x14ac:dyDescent="0.2">
      <c r="BP736" s="648"/>
    </row>
    <row r="737" spans="68:68" ht="12.75" x14ac:dyDescent="0.2">
      <c r="BP737" s="648"/>
    </row>
    <row r="738" spans="68:68" ht="12.75" x14ac:dyDescent="0.2">
      <c r="BP738" s="648"/>
    </row>
    <row r="739" spans="68:68" ht="12.75" x14ac:dyDescent="0.2">
      <c r="BP739" s="648"/>
    </row>
    <row r="740" spans="68:68" ht="12.75" x14ac:dyDescent="0.2">
      <c r="BP740" s="648"/>
    </row>
    <row r="741" spans="68:68" ht="12.75" x14ac:dyDescent="0.2">
      <c r="BP741" s="648"/>
    </row>
    <row r="742" spans="68:68" ht="12.75" x14ac:dyDescent="0.2">
      <c r="BP742" s="648"/>
    </row>
    <row r="743" spans="68:68" ht="12.75" x14ac:dyDescent="0.2">
      <c r="BP743" s="648"/>
    </row>
    <row r="744" spans="68:68" ht="12.75" x14ac:dyDescent="0.2">
      <c r="BP744" s="648"/>
    </row>
    <row r="745" spans="68:68" ht="12.75" x14ac:dyDescent="0.2">
      <c r="BP745" s="648"/>
    </row>
    <row r="746" spans="68:68" ht="12.75" x14ac:dyDescent="0.2">
      <c r="BP746" s="648"/>
    </row>
    <row r="747" spans="68:68" ht="12.75" x14ac:dyDescent="0.2">
      <c r="BP747" s="648"/>
    </row>
    <row r="748" spans="68:68" ht="12.75" x14ac:dyDescent="0.2">
      <c r="BP748" s="648"/>
    </row>
    <row r="749" spans="68:68" ht="12.75" x14ac:dyDescent="0.2">
      <c r="BP749" s="648"/>
    </row>
    <row r="750" spans="68:68" ht="12.75" x14ac:dyDescent="0.2">
      <c r="BP750" s="648"/>
    </row>
    <row r="751" spans="68:68" ht="12.75" x14ac:dyDescent="0.2">
      <c r="BP751" s="648"/>
    </row>
    <row r="752" spans="68:68" ht="12.75" x14ac:dyDescent="0.2">
      <c r="BP752" s="648"/>
    </row>
    <row r="753" spans="68:68" ht="12.75" x14ac:dyDescent="0.2">
      <c r="BP753" s="648"/>
    </row>
    <row r="754" spans="68:68" ht="12.75" x14ac:dyDescent="0.2">
      <c r="BP754" s="648"/>
    </row>
    <row r="755" spans="68:68" ht="12.75" x14ac:dyDescent="0.2">
      <c r="BP755" s="648"/>
    </row>
    <row r="756" spans="68:68" ht="12.75" x14ac:dyDescent="0.2">
      <c r="BP756" s="648"/>
    </row>
    <row r="757" spans="68:68" ht="12.75" x14ac:dyDescent="0.2">
      <c r="BP757" s="648"/>
    </row>
    <row r="758" spans="68:68" ht="12.75" x14ac:dyDescent="0.2">
      <c r="BP758" s="648"/>
    </row>
    <row r="759" spans="68:68" ht="12.75" x14ac:dyDescent="0.2">
      <c r="BP759" s="648"/>
    </row>
    <row r="760" spans="68:68" ht="12.75" x14ac:dyDescent="0.2">
      <c r="BP760" s="648"/>
    </row>
    <row r="761" spans="68:68" ht="12.75" x14ac:dyDescent="0.2">
      <c r="BP761" s="648"/>
    </row>
    <row r="762" spans="68:68" ht="12.75" x14ac:dyDescent="0.2">
      <c r="BP762" s="648"/>
    </row>
    <row r="763" spans="68:68" ht="12.75" x14ac:dyDescent="0.2">
      <c r="BP763" s="648"/>
    </row>
    <row r="764" spans="68:68" ht="12.75" x14ac:dyDescent="0.2">
      <c r="BP764" s="648"/>
    </row>
    <row r="765" spans="68:68" ht="12.75" x14ac:dyDescent="0.2">
      <c r="BP765" s="648"/>
    </row>
    <row r="766" spans="68:68" ht="12.75" x14ac:dyDescent="0.2">
      <c r="BP766" s="648"/>
    </row>
    <row r="767" spans="68:68" ht="12.75" x14ac:dyDescent="0.2">
      <c r="BP767" s="648"/>
    </row>
    <row r="768" spans="68:68" ht="12.75" x14ac:dyDescent="0.2">
      <c r="BP768" s="648"/>
    </row>
    <row r="769" spans="68:68" ht="12.75" x14ac:dyDescent="0.2">
      <c r="BP769" s="648"/>
    </row>
    <row r="770" spans="68:68" ht="12.75" x14ac:dyDescent="0.2">
      <c r="BP770" s="648"/>
    </row>
    <row r="771" spans="68:68" ht="12.75" x14ac:dyDescent="0.2">
      <c r="BP771" s="648"/>
    </row>
    <row r="772" spans="68:68" ht="12.75" x14ac:dyDescent="0.2">
      <c r="BP772" s="648"/>
    </row>
    <row r="773" spans="68:68" ht="12.75" x14ac:dyDescent="0.2">
      <c r="BP773" s="648"/>
    </row>
    <row r="774" spans="68:68" ht="12.75" x14ac:dyDescent="0.2">
      <c r="BP774" s="648"/>
    </row>
    <row r="775" spans="68:68" ht="12.75" x14ac:dyDescent="0.2">
      <c r="BP775" s="648"/>
    </row>
    <row r="776" spans="68:68" ht="12.75" x14ac:dyDescent="0.2">
      <c r="BP776" s="648"/>
    </row>
    <row r="777" spans="68:68" ht="12.75" x14ac:dyDescent="0.2">
      <c r="BP777" s="648"/>
    </row>
    <row r="778" spans="68:68" ht="12.75" x14ac:dyDescent="0.2">
      <c r="BP778" s="648"/>
    </row>
    <row r="779" spans="68:68" ht="12.75" x14ac:dyDescent="0.2">
      <c r="BP779" s="648"/>
    </row>
    <row r="780" spans="68:68" ht="12.75" x14ac:dyDescent="0.2">
      <c r="BP780" s="648"/>
    </row>
    <row r="781" spans="68:68" ht="12.75" x14ac:dyDescent="0.2">
      <c r="BP781" s="648"/>
    </row>
    <row r="782" spans="68:68" ht="12.75" x14ac:dyDescent="0.2">
      <c r="BP782" s="648"/>
    </row>
    <row r="783" spans="68:68" ht="12.75" x14ac:dyDescent="0.2">
      <c r="BP783" s="648"/>
    </row>
    <row r="784" spans="68:68" ht="12.75" x14ac:dyDescent="0.2">
      <c r="BP784" s="648"/>
    </row>
    <row r="785" spans="68:68" ht="12.75" x14ac:dyDescent="0.2">
      <c r="BP785" s="648"/>
    </row>
    <row r="786" spans="68:68" ht="12.75" x14ac:dyDescent="0.2">
      <c r="BP786" s="648"/>
    </row>
    <row r="787" spans="68:68" ht="12.75" x14ac:dyDescent="0.2">
      <c r="BP787" s="648"/>
    </row>
    <row r="788" spans="68:68" ht="12.75" x14ac:dyDescent="0.2">
      <c r="BP788" s="648"/>
    </row>
    <row r="789" spans="68:68" ht="12.75" x14ac:dyDescent="0.2">
      <c r="BP789" s="648"/>
    </row>
    <row r="790" spans="68:68" ht="12.75" x14ac:dyDescent="0.2">
      <c r="BP790" s="648"/>
    </row>
    <row r="791" spans="68:68" ht="12.75" x14ac:dyDescent="0.2">
      <c r="BP791" s="648"/>
    </row>
    <row r="792" spans="68:68" ht="12.75" x14ac:dyDescent="0.2">
      <c r="BP792" s="648"/>
    </row>
    <row r="793" spans="68:68" ht="12.75" x14ac:dyDescent="0.2">
      <c r="BP793" s="648"/>
    </row>
    <row r="794" spans="68:68" ht="12.75" x14ac:dyDescent="0.2">
      <c r="BP794" s="648"/>
    </row>
    <row r="795" spans="68:68" ht="12.75" x14ac:dyDescent="0.2">
      <c r="BP795" s="648"/>
    </row>
    <row r="796" spans="68:68" ht="12.75" x14ac:dyDescent="0.2">
      <c r="BP796" s="648"/>
    </row>
    <row r="797" spans="68:68" ht="12.75" x14ac:dyDescent="0.2">
      <c r="BP797" s="648"/>
    </row>
    <row r="798" spans="68:68" ht="12.75" x14ac:dyDescent="0.2">
      <c r="BP798" s="648"/>
    </row>
    <row r="799" spans="68:68" ht="12.75" x14ac:dyDescent="0.2">
      <c r="BP799" s="648"/>
    </row>
    <row r="800" spans="68:68" ht="12.75" x14ac:dyDescent="0.2">
      <c r="BP800" s="648"/>
    </row>
    <row r="801" spans="68:68" ht="12.75" x14ac:dyDescent="0.2">
      <c r="BP801" s="648"/>
    </row>
    <row r="802" spans="68:68" ht="12.75" x14ac:dyDescent="0.2">
      <c r="BP802" s="648"/>
    </row>
    <row r="803" spans="68:68" ht="12.75" x14ac:dyDescent="0.2">
      <c r="BP803" s="648"/>
    </row>
    <row r="804" spans="68:68" ht="12.75" x14ac:dyDescent="0.2">
      <c r="BP804" s="648"/>
    </row>
    <row r="805" spans="68:68" ht="12.75" x14ac:dyDescent="0.2">
      <c r="BP805" s="648"/>
    </row>
    <row r="806" spans="68:68" ht="12.75" x14ac:dyDescent="0.2">
      <c r="BP806" s="648"/>
    </row>
    <row r="807" spans="68:68" ht="12.75" x14ac:dyDescent="0.2">
      <c r="BP807" s="648"/>
    </row>
    <row r="808" spans="68:68" ht="12.75" x14ac:dyDescent="0.2">
      <c r="BP808" s="648"/>
    </row>
    <row r="809" spans="68:68" ht="12.75" x14ac:dyDescent="0.2">
      <c r="BP809" s="648"/>
    </row>
    <row r="810" spans="68:68" ht="12.75" x14ac:dyDescent="0.2">
      <c r="BP810" s="648"/>
    </row>
    <row r="811" spans="68:68" ht="12.75" x14ac:dyDescent="0.2">
      <c r="BP811" s="648"/>
    </row>
    <row r="812" spans="68:68" ht="12.75" x14ac:dyDescent="0.2">
      <c r="BP812" s="648"/>
    </row>
    <row r="813" spans="68:68" ht="12.75" x14ac:dyDescent="0.2">
      <c r="BP813" s="648"/>
    </row>
    <row r="814" spans="68:68" ht="12.75" x14ac:dyDescent="0.2">
      <c r="BP814" s="648"/>
    </row>
    <row r="815" spans="68:68" ht="12.75" x14ac:dyDescent="0.2">
      <c r="BP815" s="648"/>
    </row>
    <row r="816" spans="68:68" ht="12.75" x14ac:dyDescent="0.2">
      <c r="BP816" s="648"/>
    </row>
    <row r="817" spans="68:68" ht="12.75" x14ac:dyDescent="0.2">
      <c r="BP817" s="648"/>
    </row>
    <row r="818" spans="68:68" ht="12.75" x14ac:dyDescent="0.2">
      <c r="BP818" s="648"/>
    </row>
    <row r="819" spans="68:68" ht="12.75" x14ac:dyDescent="0.2">
      <c r="BP819" s="648"/>
    </row>
    <row r="820" spans="68:68" ht="12.75" x14ac:dyDescent="0.2">
      <c r="BP820" s="648"/>
    </row>
    <row r="821" spans="68:68" ht="12.75" x14ac:dyDescent="0.2">
      <c r="BP821" s="648"/>
    </row>
    <row r="822" spans="68:68" ht="12.75" x14ac:dyDescent="0.2">
      <c r="BP822" s="648"/>
    </row>
    <row r="823" spans="68:68" ht="12.75" x14ac:dyDescent="0.2">
      <c r="BP823" s="648"/>
    </row>
    <row r="824" spans="68:68" ht="12.75" x14ac:dyDescent="0.2">
      <c r="BP824" s="648"/>
    </row>
    <row r="825" spans="68:68" ht="12.75" x14ac:dyDescent="0.2">
      <c r="BP825" s="648"/>
    </row>
    <row r="826" spans="68:68" ht="12.75" x14ac:dyDescent="0.2">
      <c r="BP826" s="648"/>
    </row>
    <row r="827" spans="68:68" ht="12.75" x14ac:dyDescent="0.2">
      <c r="BP827" s="648"/>
    </row>
    <row r="828" spans="68:68" ht="12.75" x14ac:dyDescent="0.2">
      <c r="BP828" s="648"/>
    </row>
    <row r="829" spans="68:68" ht="12.75" x14ac:dyDescent="0.2">
      <c r="BP829" s="648"/>
    </row>
    <row r="830" spans="68:68" ht="12.75" x14ac:dyDescent="0.2">
      <c r="BP830" s="648"/>
    </row>
    <row r="831" spans="68:68" ht="12.75" x14ac:dyDescent="0.2">
      <c r="BP831" s="648"/>
    </row>
    <row r="832" spans="68:68" ht="12.75" x14ac:dyDescent="0.2">
      <c r="BP832" s="648"/>
    </row>
    <row r="833" spans="68:68" ht="12.75" x14ac:dyDescent="0.2">
      <c r="BP833" s="648"/>
    </row>
    <row r="834" spans="68:68" ht="12.75" x14ac:dyDescent="0.2">
      <c r="BP834" s="648"/>
    </row>
    <row r="835" spans="68:68" ht="12.75" x14ac:dyDescent="0.2">
      <c r="BP835" s="648"/>
    </row>
    <row r="836" spans="68:68" ht="12.75" x14ac:dyDescent="0.2">
      <c r="BP836" s="648"/>
    </row>
    <row r="837" spans="68:68" ht="12.75" x14ac:dyDescent="0.2">
      <c r="BP837" s="648"/>
    </row>
    <row r="838" spans="68:68" ht="12.75" x14ac:dyDescent="0.2">
      <c r="BP838" s="648"/>
    </row>
    <row r="839" spans="68:68" ht="12.75" x14ac:dyDescent="0.2">
      <c r="BP839" s="648"/>
    </row>
    <row r="840" spans="68:68" ht="12.75" x14ac:dyDescent="0.2">
      <c r="BP840" s="648"/>
    </row>
    <row r="841" spans="68:68" ht="12.75" x14ac:dyDescent="0.2">
      <c r="BP841" s="648"/>
    </row>
    <row r="842" spans="68:68" ht="12.75" x14ac:dyDescent="0.2">
      <c r="BP842" s="648"/>
    </row>
    <row r="843" spans="68:68" ht="12.75" x14ac:dyDescent="0.2">
      <c r="BP843" s="648"/>
    </row>
    <row r="844" spans="68:68" ht="12.75" x14ac:dyDescent="0.2">
      <c r="BP844" s="648"/>
    </row>
    <row r="845" spans="68:68" ht="12.75" x14ac:dyDescent="0.2">
      <c r="BP845" s="648"/>
    </row>
    <row r="846" spans="68:68" ht="12.75" x14ac:dyDescent="0.2">
      <c r="BP846" s="648"/>
    </row>
    <row r="847" spans="68:68" ht="12.75" x14ac:dyDescent="0.2">
      <c r="BP847" s="648"/>
    </row>
    <row r="848" spans="68:68" ht="12.75" x14ac:dyDescent="0.2">
      <c r="BP848" s="648"/>
    </row>
    <row r="849" spans="68:68" ht="12.75" x14ac:dyDescent="0.2">
      <c r="BP849" s="648"/>
    </row>
    <row r="850" spans="68:68" ht="12.75" x14ac:dyDescent="0.2">
      <c r="BP850" s="648"/>
    </row>
    <row r="851" spans="68:68" ht="12.75" x14ac:dyDescent="0.2">
      <c r="BP851" s="648"/>
    </row>
    <row r="852" spans="68:68" ht="12.75" x14ac:dyDescent="0.2">
      <c r="BP852" s="648"/>
    </row>
    <row r="853" spans="68:68" ht="12.75" x14ac:dyDescent="0.2">
      <c r="BP853" s="648"/>
    </row>
    <row r="854" spans="68:68" ht="12.75" x14ac:dyDescent="0.2">
      <c r="BP854" s="648"/>
    </row>
    <row r="855" spans="68:68" ht="12.75" x14ac:dyDescent="0.2">
      <c r="BP855" s="648"/>
    </row>
    <row r="856" spans="68:68" ht="12.75" x14ac:dyDescent="0.2">
      <c r="BP856" s="648"/>
    </row>
    <row r="857" spans="68:68" ht="12.75" x14ac:dyDescent="0.2">
      <c r="BP857" s="648"/>
    </row>
    <row r="858" spans="68:68" ht="12.75" x14ac:dyDescent="0.2">
      <c r="BP858" s="648"/>
    </row>
    <row r="859" spans="68:68" ht="12.75" x14ac:dyDescent="0.2">
      <c r="BP859" s="648"/>
    </row>
    <row r="860" spans="68:68" ht="12.75" x14ac:dyDescent="0.2">
      <c r="BP860" s="648"/>
    </row>
    <row r="861" spans="68:68" ht="12.75" x14ac:dyDescent="0.2">
      <c r="BP861" s="648"/>
    </row>
    <row r="862" spans="68:68" ht="12.75" x14ac:dyDescent="0.2">
      <c r="BP862" s="648"/>
    </row>
    <row r="863" spans="68:68" ht="12.75" x14ac:dyDescent="0.2">
      <c r="BP863" s="648"/>
    </row>
    <row r="864" spans="68:68" ht="12.75" x14ac:dyDescent="0.2">
      <c r="BP864" s="648"/>
    </row>
    <row r="865" spans="68:68" ht="12.75" x14ac:dyDescent="0.2">
      <c r="BP865" s="648"/>
    </row>
    <row r="866" spans="68:68" ht="12.75" x14ac:dyDescent="0.2">
      <c r="BP866" s="648"/>
    </row>
    <row r="867" spans="68:68" ht="12.75" x14ac:dyDescent="0.2">
      <c r="BP867" s="648"/>
    </row>
    <row r="868" spans="68:68" ht="12.75" x14ac:dyDescent="0.2">
      <c r="BP868" s="648"/>
    </row>
    <row r="869" spans="68:68" ht="12.75" x14ac:dyDescent="0.2">
      <c r="BP869" s="648"/>
    </row>
    <row r="870" spans="68:68" ht="12.75" x14ac:dyDescent="0.2">
      <c r="BP870" s="648"/>
    </row>
    <row r="871" spans="68:68" ht="12.75" x14ac:dyDescent="0.2">
      <c r="BP871" s="648"/>
    </row>
    <row r="872" spans="68:68" ht="12.75" x14ac:dyDescent="0.2">
      <c r="BP872" s="648"/>
    </row>
    <row r="873" spans="68:68" ht="12.75" x14ac:dyDescent="0.2">
      <c r="BP873" s="648"/>
    </row>
    <row r="874" spans="68:68" ht="12.75" x14ac:dyDescent="0.2">
      <c r="BP874" s="648"/>
    </row>
    <row r="875" spans="68:68" ht="12.75" x14ac:dyDescent="0.2">
      <c r="BP875" s="648"/>
    </row>
    <row r="876" spans="68:68" ht="12.75" x14ac:dyDescent="0.2">
      <c r="BP876" s="648"/>
    </row>
    <row r="877" spans="68:68" ht="12.75" x14ac:dyDescent="0.2">
      <c r="BP877" s="648"/>
    </row>
    <row r="878" spans="68:68" ht="12.75" x14ac:dyDescent="0.2">
      <c r="BP878" s="648"/>
    </row>
    <row r="879" spans="68:68" ht="12.75" x14ac:dyDescent="0.2">
      <c r="BP879" s="648"/>
    </row>
    <row r="880" spans="68:68" ht="12.75" x14ac:dyDescent="0.2">
      <c r="BP880" s="648"/>
    </row>
    <row r="881" spans="68:68" ht="12.75" x14ac:dyDescent="0.2">
      <c r="BP881" s="648"/>
    </row>
    <row r="882" spans="68:68" ht="12.75" x14ac:dyDescent="0.2">
      <c r="BP882" s="648"/>
    </row>
    <row r="883" spans="68:68" ht="12.75" x14ac:dyDescent="0.2">
      <c r="BP883" s="648"/>
    </row>
    <row r="884" spans="68:68" ht="12.75" x14ac:dyDescent="0.2">
      <c r="BP884" s="648"/>
    </row>
    <row r="885" spans="68:68" ht="12.75" x14ac:dyDescent="0.2">
      <c r="BP885" s="648"/>
    </row>
    <row r="886" spans="68:68" ht="12.75" x14ac:dyDescent="0.2">
      <c r="BP886" s="648"/>
    </row>
    <row r="887" spans="68:68" ht="12.75" x14ac:dyDescent="0.2">
      <c r="BP887" s="648"/>
    </row>
    <row r="888" spans="68:68" ht="12.75" x14ac:dyDescent="0.2">
      <c r="BP888" s="648"/>
    </row>
    <row r="889" spans="68:68" ht="12.75" x14ac:dyDescent="0.2">
      <c r="BP889" s="648"/>
    </row>
    <row r="890" spans="68:68" ht="12.75" x14ac:dyDescent="0.2">
      <c r="BP890" s="648"/>
    </row>
    <row r="891" spans="68:68" ht="12.75" x14ac:dyDescent="0.2">
      <c r="BP891" s="648"/>
    </row>
    <row r="892" spans="68:68" ht="12.75" x14ac:dyDescent="0.2">
      <c r="BP892" s="648"/>
    </row>
    <row r="893" spans="68:68" ht="12.75" x14ac:dyDescent="0.2">
      <c r="BP893" s="648"/>
    </row>
    <row r="894" spans="68:68" ht="12.75" x14ac:dyDescent="0.2">
      <c r="BP894" s="648"/>
    </row>
    <row r="895" spans="68:68" ht="12.75" x14ac:dyDescent="0.2">
      <c r="BP895" s="648"/>
    </row>
    <row r="896" spans="68:68" ht="12.75" x14ac:dyDescent="0.2">
      <c r="BP896" s="648"/>
    </row>
    <row r="897" spans="68:68" ht="12.75" x14ac:dyDescent="0.2">
      <c r="BP897" s="648"/>
    </row>
    <row r="898" spans="68:68" ht="12.75" x14ac:dyDescent="0.2">
      <c r="BP898" s="648"/>
    </row>
    <row r="899" spans="68:68" ht="12.75" x14ac:dyDescent="0.2">
      <c r="BP899" s="648"/>
    </row>
    <row r="900" spans="68:68" ht="12.75" x14ac:dyDescent="0.2">
      <c r="BP900" s="648"/>
    </row>
    <row r="901" spans="68:68" ht="12.75" x14ac:dyDescent="0.2">
      <c r="BP901" s="648"/>
    </row>
    <row r="902" spans="68:68" ht="12.75" x14ac:dyDescent="0.2">
      <c r="BP902" s="648"/>
    </row>
    <row r="903" spans="68:68" ht="12.75" x14ac:dyDescent="0.2">
      <c r="BP903" s="648"/>
    </row>
    <row r="904" spans="68:68" ht="12.75" x14ac:dyDescent="0.2">
      <c r="BP904" s="648"/>
    </row>
    <row r="905" spans="68:68" ht="12.75" x14ac:dyDescent="0.2">
      <c r="BP905" s="648"/>
    </row>
    <row r="906" spans="68:68" ht="12.75" x14ac:dyDescent="0.2">
      <c r="BP906" s="648"/>
    </row>
    <row r="907" spans="68:68" ht="12.75" x14ac:dyDescent="0.2">
      <c r="BP907" s="648"/>
    </row>
    <row r="908" spans="68:68" ht="12.75" x14ac:dyDescent="0.2">
      <c r="BP908" s="648"/>
    </row>
    <row r="909" spans="68:68" ht="12.75" x14ac:dyDescent="0.2">
      <c r="BP909" s="648"/>
    </row>
    <row r="910" spans="68:68" ht="12.75" x14ac:dyDescent="0.2">
      <c r="BP910" s="648"/>
    </row>
    <row r="911" spans="68:68" ht="12.75" x14ac:dyDescent="0.2">
      <c r="BP911" s="648"/>
    </row>
    <row r="912" spans="68:68" ht="12.75" x14ac:dyDescent="0.2">
      <c r="BP912" s="648"/>
    </row>
    <row r="913" spans="68:68" ht="12.75" x14ac:dyDescent="0.2">
      <c r="BP913" s="648"/>
    </row>
    <row r="914" spans="68:68" ht="12.75" x14ac:dyDescent="0.2">
      <c r="BP914" s="648"/>
    </row>
    <row r="915" spans="68:68" ht="12.75" x14ac:dyDescent="0.2">
      <c r="BP915" s="648"/>
    </row>
    <row r="916" spans="68:68" ht="12.75" x14ac:dyDescent="0.2">
      <c r="BP916" s="648"/>
    </row>
    <row r="917" spans="68:68" ht="12.75" x14ac:dyDescent="0.2">
      <c r="BP917" s="648"/>
    </row>
    <row r="918" spans="68:68" ht="12.75" x14ac:dyDescent="0.2">
      <c r="BP918" s="648"/>
    </row>
    <row r="919" spans="68:68" ht="12.75" x14ac:dyDescent="0.2">
      <c r="BP919" s="648"/>
    </row>
    <row r="920" spans="68:68" ht="12.75" x14ac:dyDescent="0.2">
      <c r="BP920" s="648"/>
    </row>
    <row r="921" spans="68:68" ht="12.75" x14ac:dyDescent="0.2">
      <c r="BP921" s="648"/>
    </row>
    <row r="922" spans="68:68" ht="12.75" x14ac:dyDescent="0.2">
      <c r="BP922" s="648"/>
    </row>
    <row r="923" spans="68:68" ht="12.75" x14ac:dyDescent="0.2">
      <c r="BP923" s="648"/>
    </row>
    <row r="924" spans="68:68" ht="12.75" x14ac:dyDescent="0.2">
      <c r="BP924" s="648"/>
    </row>
    <row r="925" spans="68:68" ht="12.75" x14ac:dyDescent="0.2">
      <c r="BP925" s="648"/>
    </row>
    <row r="926" spans="68:68" ht="12.75" x14ac:dyDescent="0.2">
      <c r="BP926" s="648"/>
    </row>
    <row r="927" spans="68:68" ht="12.75" x14ac:dyDescent="0.2">
      <c r="BP927" s="648"/>
    </row>
    <row r="928" spans="68:68" ht="12.75" x14ac:dyDescent="0.2">
      <c r="BP928" s="648"/>
    </row>
    <row r="929" spans="68:68" ht="12.75" x14ac:dyDescent="0.2">
      <c r="BP929" s="648"/>
    </row>
    <row r="930" spans="68:68" ht="12.75" x14ac:dyDescent="0.2">
      <c r="BP930" s="648"/>
    </row>
    <row r="931" spans="68:68" ht="12.75" x14ac:dyDescent="0.2">
      <c r="BP931" s="648"/>
    </row>
    <row r="932" spans="68:68" ht="12.75" x14ac:dyDescent="0.2">
      <c r="BP932" s="648"/>
    </row>
    <row r="933" spans="68:68" ht="12.75" x14ac:dyDescent="0.2">
      <c r="BP933" s="648"/>
    </row>
    <row r="934" spans="68:68" ht="12.75" x14ac:dyDescent="0.2">
      <c r="BP934" s="648"/>
    </row>
    <row r="935" spans="68:68" ht="12.75" x14ac:dyDescent="0.2">
      <c r="BP935" s="648"/>
    </row>
    <row r="936" spans="68:68" ht="12.75" x14ac:dyDescent="0.2">
      <c r="BP936" s="648"/>
    </row>
    <row r="937" spans="68:68" ht="12.75" x14ac:dyDescent="0.2">
      <c r="BP937" s="648"/>
    </row>
    <row r="938" spans="68:68" ht="12.75" x14ac:dyDescent="0.2">
      <c r="BP938" s="648"/>
    </row>
    <row r="939" spans="68:68" ht="12.75" x14ac:dyDescent="0.2">
      <c r="BP939" s="648"/>
    </row>
    <row r="940" spans="68:68" ht="12.75" x14ac:dyDescent="0.2">
      <c r="BP940" s="648"/>
    </row>
    <row r="941" spans="68:68" ht="12.75" x14ac:dyDescent="0.2">
      <c r="BP941" s="648"/>
    </row>
    <row r="942" spans="68:68" ht="12.75" x14ac:dyDescent="0.2">
      <c r="BP942" s="648"/>
    </row>
    <row r="943" spans="68:68" ht="12.75" x14ac:dyDescent="0.2">
      <c r="BP943" s="648"/>
    </row>
    <row r="944" spans="68:68" ht="12.75" x14ac:dyDescent="0.2">
      <c r="BP944" s="648"/>
    </row>
    <row r="945" spans="68:68" ht="12.75" x14ac:dyDescent="0.2">
      <c r="BP945" s="648"/>
    </row>
    <row r="946" spans="68:68" ht="12.75" x14ac:dyDescent="0.2">
      <c r="BP946" s="648"/>
    </row>
    <row r="947" spans="68:68" ht="12.75" x14ac:dyDescent="0.2">
      <c r="BP947" s="648"/>
    </row>
    <row r="948" spans="68:68" ht="12.75" x14ac:dyDescent="0.2">
      <c r="BP948" s="648"/>
    </row>
    <row r="949" spans="68:68" ht="12.75" x14ac:dyDescent="0.2">
      <c r="BP949" s="648"/>
    </row>
    <row r="950" spans="68:68" ht="12.75" x14ac:dyDescent="0.2">
      <c r="BP950" s="648"/>
    </row>
    <row r="951" spans="68:68" ht="12.75" x14ac:dyDescent="0.2">
      <c r="BP951" s="648"/>
    </row>
    <row r="952" spans="68:68" ht="12.75" x14ac:dyDescent="0.2">
      <c r="BP952" s="648"/>
    </row>
    <row r="953" spans="68:68" ht="12.75" x14ac:dyDescent="0.2">
      <c r="BP953" s="648"/>
    </row>
    <row r="954" spans="68:68" ht="12.75" x14ac:dyDescent="0.2">
      <c r="BP954" s="648"/>
    </row>
    <row r="955" spans="68:68" ht="12.75" x14ac:dyDescent="0.2">
      <c r="BP955" s="648"/>
    </row>
    <row r="956" spans="68:68" ht="12.75" x14ac:dyDescent="0.2">
      <c r="BP956" s="648"/>
    </row>
    <row r="957" spans="68:68" ht="12.75" x14ac:dyDescent="0.2">
      <c r="BP957" s="648"/>
    </row>
    <row r="958" spans="68:68" ht="12.75" x14ac:dyDescent="0.2">
      <c r="BP958" s="648"/>
    </row>
    <row r="959" spans="68:68" ht="12.75" x14ac:dyDescent="0.2">
      <c r="BP959" s="648"/>
    </row>
    <row r="960" spans="68:68" ht="12.75" x14ac:dyDescent="0.2">
      <c r="BP960" s="648"/>
    </row>
    <row r="961" spans="68:68" ht="12.75" x14ac:dyDescent="0.2">
      <c r="BP961" s="648"/>
    </row>
    <row r="962" spans="68:68" ht="12.75" x14ac:dyDescent="0.2">
      <c r="BP962" s="648"/>
    </row>
    <row r="963" spans="68:68" ht="12.75" x14ac:dyDescent="0.2">
      <c r="BP963" s="648"/>
    </row>
    <row r="964" spans="68:68" ht="12.75" x14ac:dyDescent="0.2">
      <c r="BP964" s="648"/>
    </row>
    <row r="965" spans="68:68" ht="12.75" x14ac:dyDescent="0.2">
      <c r="BP965" s="648"/>
    </row>
    <row r="966" spans="68:68" ht="12.75" x14ac:dyDescent="0.2">
      <c r="BP966" s="648"/>
    </row>
    <row r="967" spans="68:68" ht="12.75" x14ac:dyDescent="0.2">
      <c r="BP967" s="648"/>
    </row>
    <row r="968" spans="68:68" ht="12.75" x14ac:dyDescent="0.2">
      <c r="BP968" s="648"/>
    </row>
    <row r="969" spans="68:68" ht="12.75" x14ac:dyDescent="0.2">
      <c r="BP969" s="648"/>
    </row>
    <row r="970" spans="68:68" ht="12.75" x14ac:dyDescent="0.2">
      <c r="BP970" s="648"/>
    </row>
    <row r="971" spans="68:68" ht="12.75" x14ac:dyDescent="0.2">
      <c r="BP971" s="648"/>
    </row>
    <row r="972" spans="68:68" ht="12.75" x14ac:dyDescent="0.2">
      <c r="BP972" s="648"/>
    </row>
    <row r="973" spans="68:68" ht="12.75" x14ac:dyDescent="0.2">
      <c r="BP973" s="648"/>
    </row>
    <row r="974" spans="68:68" ht="12.75" x14ac:dyDescent="0.2">
      <c r="BP974" s="648"/>
    </row>
    <row r="975" spans="68:68" ht="12.75" x14ac:dyDescent="0.2">
      <c r="BP975" s="648"/>
    </row>
    <row r="976" spans="68:68" ht="12.75" x14ac:dyDescent="0.2">
      <c r="BP976" s="648"/>
    </row>
    <row r="977" spans="68:68" ht="12.75" x14ac:dyDescent="0.2">
      <c r="BP977" s="648"/>
    </row>
    <row r="978" spans="68:68" ht="12.75" x14ac:dyDescent="0.2">
      <c r="BP978" s="648"/>
    </row>
    <row r="979" spans="68:68" ht="12.75" x14ac:dyDescent="0.2">
      <c r="BP979" s="648"/>
    </row>
    <row r="980" spans="68:68" ht="12.75" x14ac:dyDescent="0.2">
      <c r="BP980" s="648"/>
    </row>
    <row r="981" spans="68:68" ht="12.75" x14ac:dyDescent="0.2">
      <c r="BP981" s="648"/>
    </row>
    <row r="982" spans="68:68" ht="12.75" x14ac:dyDescent="0.2">
      <c r="BP982" s="648"/>
    </row>
    <row r="983" spans="68:68" ht="12.75" x14ac:dyDescent="0.2">
      <c r="BP983" s="648"/>
    </row>
    <row r="984" spans="68:68" ht="12.75" x14ac:dyDescent="0.2">
      <c r="BP984" s="648"/>
    </row>
    <row r="985" spans="68:68" ht="12.75" x14ac:dyDescent="0.2">
      <c r="BP985" s="648"/>
    </row>
    <row r="986" spans="68:68" ht="12.75" x14ac:dyDescent="0.2">
      <c r="BP986" s="648"/>
    </row>
    <row r="987" spans="68:68" ht="12.75" x14ac:dyDescent="0.2">
      <c r="BP987" s="648"/>
    </row>
    <row r="988" spans="68:68" ht="12.75" x14ac:dyDescent="0.2">
      <c r="BP988" s="648"/>
    </row>
    <row r="989" spans="68:68" ht="12.75" x14ac:dyDescent="0.2">
      <c r="BP989" s="648"/>
    </row>
    <row r="990" spans="68:68" ht="12.75" x14ac:dyDescent="0.2">
      <c r="BP990" s="648"/>
    </row>
    <row r="991" spans="68:68" ht="12.75" x14ac:dyDescent="0.2">
      <c r="BP991" s="648"/>
    </row>
    <row r="992" spans="68:68" ht="12.75" x14ac:dyDescent="0.2">
      <c r="BP992" s="648"/>
    </row>
    <row r="993" spans="68:68" ht="12.75" x14ac:dyDescent="0.2">
      <c r="BP993" s="648"/>
    </row>
    <row r="994" spans="68:68" ht="12.75" x14ac:dyDescent="0.2">
      <c r="BP994" s="648"/>
    </row>
    <row r="995" spans="68:68" ht="12.75" x14ac:dyDescent="0.2">
      <c r="BP995" s="648"/>
    </row>
    <row r="996" spans="68:68" ht="12.75" x14ac:dyDescent="0.2">
      <c r="BP996" s="648"/>
    </row>
    <row r="997" spans="68:68" ht="12.75" x14ac:dyDescent="0.2">
      <c r="BP997" s="648"/>
    </row>
    <row r="998" spans="68:68" ht="12.75" x14ac:dyDescent="0.2">
      <c r="BP998" s="648"/>
    </row>
    <row r="999" spans="68:68" ht="12.75" x14ac:dyDescent="0.2">
      <c r="BP999" s="648"/>
    </row>
    <row r="1000" spans="68:68" ht="12.75" x14ac:dyDescent="0.2">
      <c r="BP1000" s="648"/>
    </row>
    <row r="1001" spans="68:68" ht="12.75" x14ac:dyDescent="0.2">
      <c r="BP1001" s="648"/>
    </row>
    <row r="1002" spans="68:68" ht="12.75" x14ac:dyDescent="0.2">
      <c r="BP1002" s="648"/>
    </row>
  </sheetData>
  <mergeCells count="17">
    <mergeCell ref="BQ2:BR2"/>
    <mergeCell ref="BS2:BT2"/>
    <mergeCell ref="BO2:BP2"/>
    <mergeCell ref="A41:B41"/>
    <mergeCell ref="A50:B50"/>
    <mergeCell ref="AY50:AZ50"/>
    <mergeCell ref="AI2:AP2"/>
    <mergeCell ref="A1:B1"/>
    <mergeCell ref="C2:J2"/>
    <mergeCell ref="K2:R2"/>
    <mergeCell ref="S2:Z2"/>
    <mergeCell ref="AA2:AH2"/>
    <mergeCell ref="A51:A52"/>
    <mergeCell ref="A57:B57"/>
    <mergeCell ref="AQ2:AX2"/>
    <mergeCell ref="AY2:BF2"/>
    <mergeCell ref="BG2:BN2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Q1002"/>
  <sheetViews>
    <sheetView workbookViewId="0">
      <pane xSplit="2" ySplit="3" topLeftCell="BH7" activePane="bottomRight" state="frozen"/>
      <selection pane="topRight" activeCell="C1" sqref="C1"/>
      <selection pane="bottomLeft" activeCell="A4" sqref="A4"/>
      <selection pane="bottomRight" activeCell="B8" sqref="B8"/>
    </sheetView>
  </sheetViews>
  <sheetFormatPr defaultColWidth="14.42578125" defaultRowHeight="15.75" customHeight="1" x14ac:dyDescent="0.2"/>
  <cols>
    <col min="1" max="16384" width="14.42578125" style="673"/>
  </cols>
  <sheetData>
    <row r="1" spans="1:68" ht="15.75" customHeight="1" x14ac:dyDescent="0.2">
      <c r="A1" s="859" t="s">
        <v>0</v>
      </c>
      <c r="B1" s="856"/>
      <c r="C1" s="4"/>
      <c r="D1" s="678"/>
      <c r="E1" s="678"/>
      <c r="F1" s="678"/>
      <c r="G1" s="678"/>
      <c r="H1" s="678"/>
      <c r="I1" s="678"/>
      <c r="J1" s="293"/>
      <c r="K1" s="678"/>
      <c r="L1" s="678"/>
      <c r="M1" s="678"/>
      <c r="N1" s="678"/>
      <c r="O1" s="678"/>
      <c r="P1" s="678"/>
      <c r="Q1" s="678"/>
      <c r="R1" s="678"/>
      <c r="S1" s="6"/>
      <c r="T1" s="7"/>
      <c r="U1" s="7"/>
      <c r="V1" s="7"/>
      <c r="W1" s="7"/>
      <c r="X1" s="7"/>
      <c r="Y1" s="7"/>
      <c r="Z1" s="245"/>
      <c r="AA1" s="678"/>
      <c r="AB1" s="678"/>
      <c r="AC1" s="678"/>
      <c r="AD1" s="678"/>
      <c r="AE1" s="678"/>
      <c r="AF1" s="678"/>
      <c r="AG1" s="678"/>
      <c r="AH1" s="678"/>
      <c r="AI1" s="6"/>
      <c r="AJ1" s="7"/>
      <c r="AK1" s="7"/>
      <c r="AL1" s="7"/>
      <c r="AM1" s="7"/>
      <c r="AN1" s="7"/>
      <c r="AO1" s="7"/>
      <c r="AP1" s="245"/>
      <c r="AQ1" s="678"/>
      <c r="AR1" s="678"/>
      <c r="AS1" s="678"/>
      <c r="AT1" s="678"/>
      <c r="AU1" s="678"/>
      <c r="AV1" s="678"/>
      <c r="AW1" s="678"/>
      <c r="AX1" s="678"/>
      <c r="AY1" s="6"/>
      <c r="AZ1" s="7"/>
      <c r="BA1" s="7"/>
      <c r="BB1" s="7"/>
      <c r="BC1" s="7"/>
      <c r="BD1" s="7"/>
      <c r="BE1" s="7"/>
      <c r="BF1" s="245"/>
      <c r="BG1" s="678"/>
      <c r="BH1" s="678"/>
      <c r="BI1" s="678"/>
      <c r="BJ1" s="678"/>
      <c r="BK1" s="75"/>
      <c r="BL1" s="75"/>
      <c r="BM1" s="75"/>
      <c r="BN1" s="75"/>
      <c r="BO1" s="246"/>
      <c r="BP1" s="248"/>
    </row>
    <row r="2" spans="1:68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</row>
    <row r="3" spans="1:68" ht="15.75" customHeight="1" x14ac:dyDescent="0.2">
      <c r="A3" s="20" t="s">
        <v>4</v>
      </c>
      <c r="B3" s="22" t="s">
        <v>5</v>
      </c>
      <c r="C3" s="682" t="s">
        <v>7</v>
      </c>
      <c r="D3" s="680" t="s">
        <v>23</v>
      </c>
      <c r="E3" s="680" t="s">
        <v>70</v>
      </c>
      <c r="F3" s="680" t="s">
        <v>71</v>
      </c>
      <c r="G3" s="680" t="s">
        <v>8</v>
      </c>
      <c r="H3" s="680" t="s">
        <v>29</v>
      </c>
      <c r="I3" s="680" t="s">
        <v>70</v>
      </c>
      <c r="J3" s="25" t="s">
        <v>71</v>
      </c>
      <c r="K3" s="680" t="s">
        <v>7</v>
      </c>
      <c r="L3" s="680" t="s">
        <v>23</v>
      </c>
      <c r="M3" s="680" t="s">
        <v>70</v>
      </c>
      <c r="N3" s="680" t="s">
        <v>71</v>
      </c>
      <c r="O3" s="680" t="s">
        <v>8</v>
      </c>
      <c r="P3" s="680" t="s">
        <v>29</v>
      </c>
      <c r="Q3" s="680" t="s">
        <v>70</v>
      </c>
      <c r="R3" s="680" t="s">
        <v>71</v>
      </c>
      <c r="S3" s="682" t="s">
        <v>7</v>
      </c>
      <c r="T3" s="680" t="s">
        <v>23</v>
      </c>
      <c r="U3" s="680" t="s">
        <v>70</v>
      </c>
      <c r="V3" s="680" t="s">
        <v>71</v>
      </c>
      <c r="W3" s="680" t="s">
        <v>8</v>
      </c>
      <c r="X3" s="680" t="s">
        <v>29</v>
      </c>
      <c r="Y3" s="680" t="s">
        <v>70</v>
      </c>
      <c r="Z3" s="25" t="s">
        <v>71</v>
      </c>
      <c r="AA3" s="680" t="s">
        <v>7</v>
      </c>
      <c r="AB3" s="680" t="s">
        <v>23</v>
      </c>
      <c r="AC3" s="680" t="s">
        <v>70</v>
      </c>
      <c r="AD3" s="680" t="s">
        <v>71</v>
      </c>
      <c r="AE3" s="680" t="s">
        <v>8</v>
      </c>
      <c r="AF3" s="680" t="s">
        <v>29</v>
      </c>
      <c r="AG3" s="680" t="s">
        <v>70</v>
      </c>
      <c r="AH3" s="680" t="s">
        <v>71</v>
      </c>
      <c r="AI3" s="682" t="s">
        <v>7</v>
      </c>
      <c r="AJ3" s="680" t="s">
        <v>23</v>
      </c>
      <c r="AK3" s="680" t="s">
        <v>70</v>
      </c>
      <c r="AL3" s="680" t="s">
        <v>71</v>
      </c>
      <c r="AM3" s="680" t="s">
        <v>8</v>
      </c>
      <c r="AN3" s="680" t="s">
        <v>29</v>
      </c>
      <c r="AO3" s="680" t="s">
        <v>70</v>
      </c>
      <c r="AP3" s="25" t="s">
        <v>71</v>
      </c>
      <c r="AQ3" s="680" t="s">
        <v>7</v>
      </c>
      <c r="AR3" s="680" t="s">
        <v>23</v>
      </c>
      <c r="AS3" s="680" t="s">
        <v>70</v>
      </c>
      <c r="AT3" s="680" t="s">
        <v>71</v>
      </c>
      <c r="AU3" s="680" t="s">
        <v>8</v>
      </c>
      <c r="AV3" s="680" t="s">
        <v>29</v>
      </c>
      <c r="AW3" s="680" t="s">
        <v>70</v>
      </c>
      <c r="AX3" s="680" t="s">
        <v>71</v>
      </c>
      <c r="AY3" s="682" t="s">
        <v>7</v>
      </c>
      <c r="AZ3" s="680" t="s">
        <v>23</v>
      </c>
      <c r="BA3" s="680" t="s">
        <v>70</v>
      </c>
      <c r="BB3" s="680" t="s">
        <v>71</v>
      </c>
      <c r="BC3" s="680" t="s">
        <v>8</v>
      </c>
      <c r="BD3" s="680" t="s">
        <v>29</v>
      </c>
      <c r="BE3" s="680" t="s">
        <v>70</v>
      </c>
      <c r="BF3" s="25" t="s">
        <v>71</v>
      </c>
      <c r="BG3" s="680" t="s">
        <v>7</v>
      </c>
      <c r="BH3" s="680" t="s">
        <v>23</v>
      </c>
      <c r="BI3" s="680" t="s">
        <v>70</v>
      </c>
      <c r="BJ3" s="680" t="s">
        <v>71</v>
      </c>
      <c r="BK3" s="680" t="s">
        <v>8</v>
      </c>
      <c r="BL3" s="680" t="s">
        <v>29</v>
      </c>
      <c r="BM3" s="680" t="s">
        <v>70</v>
      </c>
      <c r="BN3" s="680" t="s">
        <v>71</v>
      </c>
      <c r="BO3" s="682" t="s">
        <v>106</v>
      </c>
      <c r="BP3" s="25" t="s">
        <v>109</v>
      </c>
    </row>
    <row r="4" spans="1:68" ht="15.75" customHeight="1" x14ac:dyDescent="0.2">
      <c r="A4" s="318" t="s">
        <v>151</v>
      </c>
      <c r="B4" s="318" t="s">
        <v>152</v>
      </c>
      <c r="C4" s="317">
        <v>97</v>
      </c>
      <c r="D4" s="318">
        <v>97</v>
      </c>
      <c r="E4" s="328"/>
      <c r="F4" s="328"/>
      <c r="G4" s="318">
        <v>95</v>
      </c>
      <c r="H4" s="318">
        <v>98</v>
      </c>
      <c r="I4" s="328"/>
      <c r="J4" s="330"/>
      <c r="K4" s="318">
        <v>95</v>
      </c>
      <c r="L4" s="318">
        <v>94</v>
      </c>
      <c r="M4" s="328"/>
      <c r="N4" s="328"/>
      <c r="O4" s="318">
        <v>91</v>
      </c>
      <c r="P4" s="318">
        <v>87</v>
      </c>
      <c r="Q4" s="328"/>
      <c r="R4" s="328"/>
      <c r="S4" s="317">
        <v>95</v>
      </c>
      <c r="T4" s="318">
        <v>101</v>
      </c>
      <c r="U4" s="328"/>
      <c r="V4" s="328"/>
      <c r="W4" s="318">
        <v>92</v>
      </c>
      <c r="X4" s="318">
        <v>94</v>
      </c>
      <c r="Y4" s="328"/>
      <c r="Z4" s="330"/>
      <c r="AA4" s="318">
        <v>94</v>
      </c>
      <c r="AB4" s="318">
        <v>96</v>
      </c>
      <c r="AC4" s="328"/>
      <c r="AD4" s="328"/>
      <c r="AE4" s="318">
        <v>90</v>
      </c>
      <c r="AF4" s="318">
        <v>89</v>
      </c>
      <c r="AG4" s="328"/>
      <c r="AH4" s="328"/>
      <c r="AI4" s="317">
        <v>100</v>
      </c>
      <c r="AJ4" s="318">
        <v>97</v>
      </c>
      <c r="AK4" s="328"/>
      <c r="AL4" s="328"/>
      <c r="AM4" s="318">
        <v>97</v>
      </c>
      <c r="AN4" s="318">
        <v>99</v>
      </c>
      <c r="AO4" s="328"/>
      <c r="AP4" s="330"/>
      <c r="AQ4" s="318">
        <v>87</v>
      </c>
      <c r="AR4" s="318">
        <v>90</v>
      </c>
      <c r="AS4" s="328"/>
      <c r="AT4" s="328"/>
      <c r="AU4" s="318">
        <v>101</v>
      </c>
      <c r="AV4" s="318">
        <v>93</v>
      </c>
      <c r="AW4" s="328"/>
      <c r="AX4" s="328"/>
      <c r="AY4" s="317">
        <v>86</v>
      </c>
      <c r="AZ4" s="318">
        <v>96</v>
      </c>
      <c r="BA4" s="328"/>
      <c r="BB4" s="328"/>
      <c r="BC4" s="318">
        <v>93</v>
      </c>
      <c r="BD4" s="318">
        <v>97</v>
      </c>
      <c r="BE4" s="328"/>
      <c r="BF4" s="330"/>
      <c r="BG4" s="318">
        <v>89</v>
      </c>
      <c r="BH4" s="318">
        <v>97</v>
      </c>
      <c r="BI4" s="328"/>
      <c r="BJ4" s="328"/>
      <c r="BK4" s="318">
        <v>96</v>
      </c>
      <c r="BL4" s="318">
        <v>92</v>
      </c>
      <c r="BM4" s="328"/>
      <c r="BN4" s="328"/>
      <c r="BO4" s="317">
        <v>92</v>
      </c>
      <c r="BP4" s="321">
        <v>94</v>
      </c>
    </row>
    <row r="5" spans="1:68" ht="15.75" customHeight="1" x14ac:dyDescent="0.2">
      <c r="A5" s="318" t="s">
        <v>153</v>
      </c>
      <c r="B5" s="318" t="s">
        <v>152</v>
      </c>
      <c r="C5" s="317">
        <v>103</v>
      </c>
      <c r="D5" s="318">
        <v>101</v>
      </c>
      <c r="E5" s="328"/>
      <c r="F5" s="328"/>
      <c r="G5" s="318">
        <v>102</v>
      </c>
      <c r="H5" s="318">
        <v>103</v>
      </c>
      <c r="I5" s="328"/>
      <c r="J5" s="330"/>
      <c r="K5" s="318">
        <v>100</v>
      </c>
      <c r="L5" s="318">
        <v>100</v>
      </c>
      <c r="M5" s="328"/>
      <c r="N5" s="328"/>
      <c r="O5" s="318">
        <v>103</v>
      </c>
      <c r="P5" s="318">
        <v>101</v>
      </c>
      <c r="Q5" s="328"/>
      <c r="R5" s="328"/>
      <c r="S5" s="317">
        <v>102</v>
      </c>
      <c r="T5" s="318">
        <v>103</v>
      </c>
      <c r="U5" s="328"/>
      <c r="V5" s="328"/>
      <c r="W5" s="318">
        <v>101</v>
      </c>
      <c r="X5" s="318">
        <v>98</v>
      </c>
      <c r="Y5" s="328"/>
      <c r="Z5" s="330"/>
      <c r="AA5" s="318">
        <v>101</v>
      </c>
      <c r="AB5" s="318">
        <v>102</v>
      </c>
      <c r="AC5" s="328"/>
      <c r="AD5" s="328"/>
      <c r="AE5" s="318">
        <v>100</v>
      </c>
      <c r="AF5" s="318">
        <v>103</v>
      </c>
      <c r="AG5" s="328"/>
      <c r="AH5" s="328"/>
      <c r="AI5" s="317">
        <v>94</v>
      </c>
      <c r="AJ5" s="318">
        <v>92</v>
      </c>
      <c r="AK5" s="328"/>
      <c r="AL5" s="328"/>
      <c r="AM5" s="318">
        <v>98</v>
      </c>
      <c r="AN5" s="318">
        <v>96</v>
      </c>
      <c r="AO5" s="328"/>
      <c r="AP5" s="330"/>
      <c r="AQ5" s="318">
        <v>96</v>
      </c>
      <c r="AR5" s="318">
        <v>93</v>
      </c>
      <c r="AS5" s="328"/>
      <c r="AT5" s="328"/>
      <c r="AU5" s="318">
        <v>94</v>
      </c>
      <c r="AV5" s="318">
        <v>95</v>
      </c>
      <c r="AW5" s="328"/>
      <c r="AX5" s="328"/>
      <c r="AY5" s="317">
        <v>92</v>
      </c>
      <c r="AZ5" s="318">
        <v>93</v>
      </c>
      <c r="BA5" s="328"/>
      <c r="BB5" s="328"/>
      <c r="BC5" s="318">
        <v>95</v>
      </c>
      <c r="BD5" s="318">
        <v>93</v>
      </c>
      <c r="BE5" s="328"/>
      <c r="BF5" s="330"/>
      <c r="BG5" s="318">
        <v>96</v>
      </c>
      <c r="BH5" s="318">
        <v>94</v>
      </c>
      <c r="BI5" s="328"/>
      <c r="BJ5" s="328"/>
      <c r="BK5" s="318">
        <v>98</v>
      </c>
      <c r="BL5" s="318">
        <v>99</v>
      </c>
      <c r="BM5" s="328"/>
      <c r="BN5" s="328"/>
      <c r="BO5" s="317">
        <v>97</v>
      </c>
      <c r="BP5" s="321">
        <v>102</v>
      </c>
    </row>
    <row r="6" spans="1:68" ht="15.75" customHeight="1" x14ac:dyDescent="0.2">
      <c r="A6" s="547" t="s">
        <v>154</v>
      </c>
      <c r="B6" s="548" t="s">
        <v>152</v>
      </c>
      <c r="C6" s="547">
        <v>102</v>
      </c>
      <c r="D6" s="548">
        <v>101</v>
      </c>
      <c r="E6" s="549"/>
      <c r="F6" s="549"/>
      <c r="G6" s="548">
        <v>102</v>
      </c>
      <c r="H6" s="548">
        <v>101</v>
      </c>
      <c r="I6" s="549"/>
      <c r="J6" s="550"/>
      <c r="K6" s="548">
        <v>99</v>
      </c>
      <c r="L6" s="548">
        <v>101</v>
      </c>
      <c r="M6" s="549"/>
      <c r="N6" s="549"/>
      <c r="O6" s="548">
        <v>100</v>
      </c>
      <c r="P6" s="548">
        <v>97</v>
      </c>
      <c r="Q6" s="549"/>
      <c r="R6" s="549"/>
      <c r="S6" s="547">
        <v>100</v>
      </c>
      <c r="T6" s="548">
        <v>100</v>
      </c>
      <c r="U6" s="549"/>
      <c r="V6" s="549"/>
      <c r="W6" s="548">
        <v>99</v>
      </c>
      <c r="X6" s="548">
        <v>99</v>
      </c>
      <c r="Y6" s="549"/>
      <c r="Z6" s="550"/>
      <c r="AA6" s="548">
        <v>95</v>
      </c>
      <c r="AB6" s="548">
        <v>95</v>
      </c>
      <c r="AC6" s="549"/>
      <c r="AD6" s="549"/>
      <c r="AE6" s="548">
        <v>97</v>
      </c>
      <c r="AF6" s="548">
        <v>96</v>
      </c>
      <c r="AG6" s="549"/>
      <c r="AH6" s="549"/>
      <c r="AI6" s="547">
        <v>88</v>
      </c>
      <c r="AJ6" s="548">
        <v>89</v>
      </c>
      <c r="AK6" s="549"/>
      <c r="AL6" s="549"/>
      <c r="AM6" s="548">
        <v>88</v>
      </c>
      <c r="AN6" s="548">
        <v>89</v>
      </c>
      <c r="AO6" s="549"/>
      <c r="AP6" s="550"/>
      <c r="AQ6" s="548">
        <v>87</v>
      </c>
      <c r="AR6" s="548">
        <v>87</v>
      </c>
      <c r="AS6" s="549"/>
      <c r="AT6" s="549"/>
      <c r="AU6" s="548">
        <v>89</v>
      </c>
      <c r="AV6" s="548">
        <v>89</v>
      </c>
      <c r="AW6" s="549"/>
      <c r="AX6" s="549"/>
      <c r="AY6" s="547">
        <v>87</v>
      </c>
      <c r="AZ6" s="548">
        <v>90</v>
      </c>
      <c r="BA6" s="549"/>
      <c r="BB6" s="549"/>
      <c r="BC6" s="548">
        <v>90</v>
      </c>
      <c r="BD6" s="548">
        <v>90</v>
      </c>
      <c r="BE6" s="549"/>
      <c r="BF6" s="550"/>
      <c r="BG6" s="548">
        <v>90</v>
      </c>
      <c r="BH6" s="548">
        <v>89</v>
      </c>
      <c r="BI6" s="549"/>
      <c r="BJ6" s="549"/>
      <c r="BK6" s="548">
        <v>91</v>
      </c>
      <c r="BL6" s="548">
        <v>92</v>
      </c>
      <c r="BM6" s="549"/>
      <c r="BN6" s="549"/>
      <c r="BO6" s="547">
        <v>94</v>
      </c>
      <c r="BP6" s="551">
        <v>97</v>
      </c>
    </row>
    <row r="7" spans="1:68" ht="15.75" customHeight="1" x14ac:dyDescent="0.2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5.1999999999999998E-3</v>
      </c>
      <c r="H7" s="296">
        <v>1.6999999999999999E-3</v>
      </c>
      <c r="I7" s="49">
        <f>IFERROR(AVERAGE(G7:H7)," ")</f>
        <v>3.4499999999999999E-3</v>
      </c>
      <c r="J7" s="546">
        <f>IFERROR(_xlfn.STDEV.P(G7:H7), " ")</f>
        <v>1.75E-3</v>
      </c>
      <c r="K7" s="296">
        <v>1.8599999999999998E-2</v>
      </c>
      <c r="L7" s="296">
        <v>1.8200000000000001E-2</v>
      </c>
      <c r="M7" s="49">
        <f>IFERROR(AVERAGE(K7:L7)," ")</f>
        <v>1.84E-2</v>
      </c>
      <c r="N7" s="49">
        <f>IFERROR(_xlfn.STDEV.P(K7:L7), " ")</f>
        <v>1.9999999999999879E-4</v>
      </c>
      <c r="O7" s="296">
        <v>3.4299999999999997E-2</v>
      </c>
      <c r="P7" s="296">
        <v>4.2999999999999997E-2</v>
      </c>
      <c r="Q7" s="49">
        <f>IFERROR(AVERAGE(O7:P7)," ")</f>
        <v>3.8649999999999997E-2</v>
      </c>
      <c r="R7" s="49">
        <f>IFERROR(_xlfn.STDEV.P(O7:P7), " ")</f>
        <v>4.3499999999999997E-3</v>
      </c>
      <c r="S7" s="39">
        <v>1.3299999999999999E-2</v>
      </c>
      <c r="T7" s="296">
        <v>1.4E-2</v>
      </c>
      <c r="U7" s="49">
        <f>IFERROR(AVERAGE(S7:T7)," ")</f>
        <v>1.3649999999999999E-2</v>
      </c>
      <c r="V7" s="49">
        <f>IFERROR(_xlfn.STDEV.P(S7:T7), " ")</f>
        <v>3.5000000000000048E-4</v>
      </c>
      <c r="W7" s="296">
        <v>3.5799999999999998E-2</v>
      </c>
      <c r="X7" s="296">
        <v>3.7100000000000001E-2</v>
      </c>
      <c r="Y7" s="49">
        <f>IFERROR(AVERAGE(W7:X7)," ")</f>
        <v>3.6449999999999996E-2</v>
      </c>
      <c r="Z7" s="546">
        <f>IFERROR(_xlfn.STDEV.P(W7:X7), " ")</f>
        <v>6.5000000000000127E-4</v>
      </c>
      <c r="AA7" s="296">
        <v>2.3800000000000002E-2</v>
      </c>
      <c r="AB7" s="296">
        <v>2.3199999999999998E-2</v>
      </c>
      <c r="AC7" s="49">
        <f>IFERROR(AVERAGE(AA7:AB7)," ")</f>
        <v>2.35E-2</v>
      </c>
      <c r="AD7" s="49">
        <f>IFERROR(_xlfn.STDEV.P(AA7:AB7), " ")</f>
        <v>3.0000000000000165E-4</v>
      </c>
      <c r="AE7" s="296">
        <v>5.7099999999999998E-2</v>
      </c>
      <c r="AF7" s="296">
        <v>5.7799999999999997E-2</v>
      </c>
      <c r="AG7" s="49">
        <f>IFERROR(AVERAGE(AE7:AF7)," ")</f>
        <v>5.7450000000000001E-2</v>
      </c>
      <c r="AH7" s="49">
        <f>IFERROR(_xlfn.STDEV.P(AE7:AF7), " ")</f>
        <v>3.4999999999999962E-4</v>
      </c>
      <c r="AI7" s="39">
        <v>9.4000000000000004E-3</v>
      </c>
      <c r="AJ7" s="296">
        <v>6.7999999999999996E-3</v>
      </c>
      <c r="AK7" s="49">
        <f>IFERROR(AVERAGE(AI7:AJ7)," ")</f>
        <v>8.0999999999999996E-3</v>
      </c>
      <c r="AL7" s="49">
        <f>IFERROR(_xlfn.STDEV.P(AI7:AJ7), " ")</f>
        <v>1.3000000000000004E-3</v>
      </c>
      <c r="AM7" s="296">
        <v>1.15E-2</v>
      </c>
      <c r="AN7" s="296">
        <v>9.1999999999999998E-3</v>
      </c>
      <c r="AO7" s="49">
        <f>IFERROR(AVERAGE(AM7:AN7)," ")</f>
        <v>1.035E-2</v>
      </c>
      <c r="AP7" s="546">
        <f>IFERROR(_xlfn.STDEV.P(AM7:AN7), " ")</f>
        <v>1.15E-3</v>
      </c>
      <c r="AQ7" s="296">
        <v>1.9599999999999999E-2</v>
      </c>
      <c r="AR7" s="296">
        <v>2.0500000000000001E-2</v>
      </c>
      <c r="AS7" s="49">
        <f>IFERROR(AVERAGE(AQ7:AR7)," ")</f>
        <v>2.0049999999999998E-2</v>
      </c>
      <c r="AT7" s="49">
        <f>IFERROR(_xlfn.STDEV.P(AQ7:AR7), " ")</f>
        <v>4.5000000000000075E-4</v>
      </c>
      <c r="AU7" s="296">
        <v>4.99E-2</v>
      </c>
      <c r="AV7" s="296">
        <v>5.16E-2</v>
      </c>
      <c r="AW7" s="49">
        <f>IFERROR(AVERAGE(AU7:AV7)," ")</f>
        <v>5.0750000000000003E-2</v>
      </c>
      <c r="AX7" s="49">
        <f>IFERROR(_xlfn.STDEV.P(AU7:AV7), " ")</f>
        <v>8.5000000000000006E-4</v>
      </c>
      <c r="AY7" s="39">
        <v>1.2E-2</v>
      </c>
      <c r="AZ7" s="296">
        <v>1.01E-2</v>
      </c>
      <c r="BA7" s="49">
        <f>IFERROR(AVERAGE(AY7:AZ7)," ")</f>
        <v>1.1050000000000001E-2</v>
      </c>
      <c r="BB7" s="49">
        <f>IFERROR(_xlfn.STDEV.P(AY7:AZ7), " ")</f>
        <v>9.5000000000000032E-4</v>
      </c>
      <c r="BC7" s="296">
        <v>5.45E-2</v>
      </c>
      <c r="BD7" s="296">
        <v>5.3900000000000003E-2</v>
      </c>
      <c r="BE7" s="49">
        <f>IFERROR(AVERAGE(BC7:BD7)," ")</f>
        <v>5.4199999999999998E-2</v>
      </c>
      <c r="BF7" s="546">
        <f>IFERROR(_xlfn.STDEV.P(BC7:BD7), " ")</f>
        <v>2.9999999999999818E-4</v>
      </c>
      <c r="BG7" s="296">
        <v>9.7999999999999997E-3</v>
      </c>
      <c r="BH7" s="296">
        <v>8.6999999999999994E-3</v>
      </c>
      <c r="BI7" s="49">
        <f>IFERROR(AVERAGE(BG7:BH7)," ")</f>
        <v>9.2499999999999995E-3</v>
      </c>
      <c r="BJ7" s="49">
        <f>IFERROR(_xlfn.STDEV.P(BG7:BH7), " ")</f>
        <v>5.5000000000000014E-4</v>
      </c>
      <c r="BK7" s="296">
        <v>3.5200000000000002E-2</v>
      </c>
      <c r="BL7" s="296">
        <v>3.5000000000000003E-2</v>
      </c>
      <c r="BM7" s="49">
        <f>IFERROR(AVERAGE(BK7:BL7)," ")</f>
        <v>3.5100000000000006E-2</v>
      </c>
      <c r="BN7" s="49">
        <f>IFERROR(_xlfn.STDEV.P(BK7:BL7), " ")</f>
        <v>9.9999999999999395E-5</v>
      </c>
      <c r="BO7" s="39" t="s">
        <v>12</v>
      </c>
      <c r="BP7" s="41" t="s">
        <v>12</v>
      </c>
    </row>
    <row r="8" spans="1:68" ht="15.75" customHeight="1" x14ac:dyDescent="0.2">
      <c r="A8" s="296" t="s">
        <v>111</v>
      </c>
      <c r="B8" s="29">
        <v>8.0000000000000002E-3</v>
      </c>
      <c r="C8" s="39">
        <v>9.1999999999999998E-3</v>
      </c>
      <c r="D8" s="296">
        <v>1.0500000000000001E-2</v>
      </c>
      <c r="E8" s="49">
        <f t="shared" ref="E8:E40" si="0">IFERROR(AVERAGE(C8:D8)," ")</f>
        <v>9.8500000000000011E-3</v>
      </c>
      <c r="F8" s="49">
        <f t="shared" ref="F8:F40" si="1">IFERROR(_xlfn.STDEV.P(C8:D8), " ")</f>
        <v>6.500000000000004E-4</v>
      </c>
      <c r="G8" s="296">
        <v>8.6E-3</v>
      </c>
      <c r="H8" s="296" t="s">
        <v>12</v>
      </c>
      <c r="I8" s="49">
        <f>IFERROR(AVERAGE(G8:H8)," ")</f>
        <v>8.6E-3</v>
      </c>
      <c r="J8" s="546">
        <f t="shared" ref="J8:J40" si="2">IFERROR(_xlfn.STDEV.P(G8:H8), " ")</f>
        <v>0</v>
      </c>
      <c r="K8" s="296">
        <v>1.2800000000000001E-2</v>
      </c>
      <c r="L8" s="296" t="s">
        <v>12</v>
      </c>
      <c r="M8" s="49">
        <f>IFERROR(AVERAGE(K8:L8)," ")</f>
        <v>1.2800000000000001E-2</v>
      </c>
      <c r="N8" s="49">
        <f t="shared" ref="N8:N40" si="3">IFERROR(_xlfn.STDEV.P(K8:L8), " ")</f>
        <v>0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>
        <v>1.15E-2</v>
      </c>
      <c r="T8" s="296" t="s">
        <v>12</v>
      </c>
      <c r="U8" s="49">
        <f>IFERROR(AVERAGE(S8:T8)," ")</f>
        <v>1.15E-2</v>
      </c>
      <c r="V8" s="49">
        <f t="shared" ref="V8:V40" si="5">IFERROR(_xlfn.STDEV.P(S8:T8), " ")</f>
        <v>0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296">
        <v>1.4999999999999999E-2</v>
      </c>
      <c r="AB8" s="296">
        <v>1.46E-2</v>
      </c>
      <c r="AC8" s="49">
        <f>IFERROR(AVERAGE(AA8:AB8)," ")</f>
        <v>1.4800000000000001E-2</v>
      </c>
      <c r="AD8" s="49">
        <f t="shared" ref="AD8:AD40" si="7">IFERROR(_xlfn.STDEV.P(AA8:AB8), " ")</f>
        <v>1.9999999999999968E-4</v>
      </c>
      <c r="AE8" s="296">
        <v>1.8200000000000001E-2</v>
      </c>
      <c r="AF8" s="296" t="s">
        <v>12</v>
      </c>
      <c r="AG8" s="49">
        <f>IFERROR(AVERAGE(AE8:AF8)," ")</f>
        <v>1.8200000000000001E-2</v>
      </c>
      <c r="AH8" s="49">
        <f t="shared" ref="AH8:AH40" si="8">IFERROR(_xlfn.STDEV.P(AE8:AF8), " ")</f>
        <v>0</v>
      </c>
      <c r="AI8" s="39">
        <v>3.27E-2</v>
      </c>
      <c r="AJ8" s="296">
        <v>2.4E-2</v>
      </c>
      <c r="AK8" s="49">
        <f>IFERROR(AVERAGE(AI8:AJ8)," ")</f>
        <v>2.835E-2</v>
      </c>
      <c r="AL8" s="49">
        <f t="shared" ref="AL8:AL40" si="9">IFERROR(_xlfn.STDEV.P(AI8:AJ8), " ")</f>
        <v>4.3499999999999997E-3</v>
      </c>
      <c r="AM8" s="296">
        <v>4.24E-2</v>
      </c>
      <c r="AN8" s="296">
        <v>4.2000000000000003E-2</v>
      </c>
      <c r="AO8" s="49">
        <f>IFERROR(AVERAGE(AM8:AN8)," ")</f>
        <v>4.2200000000000001E-2</v>
      </c>
      <c r="AP8" s="546">
        <f t="shared" ref="AP8:AP40" si="10">IFERROR(_xlfn.STDEV.P(AM8:AN8), " ")</f>
        <v>1.9999999999999879E-4</v>
      </c>
      <c r="AQ8" s="296">
        <v>2.3199999999999998E-2</v>
      </c>
      <c r="AR8" s="296">
        <v>2.01E-2</v>
      </c>
      <c r="AS8" s="49">
        <f>IFERROR(AVERAGE(AQ8:AR8)," ")</f>
        <v>2.1649999999999999E-2</v>
      </c>
      <c r="AT8" s="49">
        <f t="shared" ref="AT8:AT40" si="11">IFERROR(_xlfn.STDEV.P(AQ8:AR8), " ")</f>
        <v>1.5499999999999993E-3</v>
      </c>
      <c r="AU8" s="296">
        <v>1.72E-2</v>
      </c>
      <c r="AV8" s="296">
        <v>1.46E-2</v>
      </c>
      <c r="AW8" s="49">
        <f>IFERROR(AVERAGE(AU8:AV8)," ")</f>
        <v>1.5900000000000001E-2</v>
      </c>
      <c r="AX8" s="49">
        <f t="shared" ref="AX8:AX40" si="12">IFERROR(_xlfn.STDEV.P(AU8:AV8), " ")</f>
        <v>1.2999999999999999E-3</v>
      </c>
      <c r="AY8" s="39">
        <v>1.0200000000000001E-2</v>
      </c>
      <c r="AZ8" s="296">
        <v>1.6400000000000001E-2</v>
      </c>
      <c r="BA8" s="49">
        <f>IFERROR(AVERAGE(AY8:AZ8)," ")</f>
        <v>1.3300000000000001E-2</v>
      </c>
      <c r="BB8" s="49">
        <f t="shared" ref="BB8:BB40" si="13">IFERROR(_xlfn.STDEV.P(AY8:AZ8), " ")</f>
        <v>3.1000000000000003E-3</v>
      </c>
      <c r="BC8" s="296">
        <v>1.9900000000000001E-2</v>
      </c>
      <c r="BD8" s="296">
        <v>1.5599999999999999E-2</v>
      </c>
      <c r="BE8" s="49">
        <f>IFERROR(AVERAGE(BC8:BD8)," ")</f>
        <v>1.7750000000000002E-2</v>
      </c>
      <c r="BF8" s="546">
        <f t="shared" ref="BF8:BF40" si="14">IFERROR(_xlfn.STDEV.P(BC8:BD8), " ")</f>
        <v>2.1500000000000009E-3</v>
      </c>
      <c r="BG8" s="296">
        <v>1.5599999999999999E-2</v>
      </c>
      <c r="BH8" s="296">
        <v>1.1299999999999999E-2</v>
      </c>
      <c r="BI8" s="49">
        <f>IFERROR(AVERAGE(BG8:BH8)," ")</f>
        <v>1.345E-2</v>
      </c>
      <c r="BJ8" s="49">
        <f t="shared" ref="BJ8:BJ40" si="15">IFERROR(_xlfn.STDEV.P(BG8:BH8), " ")</f>
        <v>2.15E-3</v>
      </c>
      <c r="BK8" s="296">
        <v>2.1999999999999999E-2</v>
      </c>
      <c r="BL8" s="296">
        <v>1.9800000000000002E-2</v>
      </c>
      <c r="BM8" s="49">
        <f>IFERROR(AVERAGE(BK8:BL8)," ")</f>
        <v>2.0900000000000002E-2</v>
      </c>
      <c r="BN8" s="49">
        <f t="shared" ref="BN8:BN40" si="16">IFERROR(_xlfn.STDEV.P(BK8:BL8), " ")</f>
        <v>1.0999999999999985E-3</v>
      </c>
      <c r="BO8" s="39" t="s">
        <v>12</v>
      </c>
      <c r="BP8" s="41" t="s">
        <v>12</v>
      </c>
    </row>
    <row r="9" spans="1:68" ht="15.75" customHeight="1" x14ac:dyDescent="0.2">
      <c r="A9" s="296" t="s">
        <v>112</v>
      </c>
      <c r="B9" s="29">
        <v>1.61E-2</v>
      </c>
      <c r="C9" s="39" t="s">
        <v>12</v>
      </c>
      <c r="D9" s="296">
        <v>2.1000000000000001E-2</v>
      </c>
      <c r="E9" s="49">
        <f t="shared" si="0"/>
        <v>2.1000000000000001E-2</v>
      </c>
      <c r="F9" s="49">
        <f t="shared" si="1"/>
        <v>0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0" si="18">IFERROR(AVERAGE(K9:L9)," ")</f>
        <v xml:space="preserve"> </v>
      </c>
      <c r="N9" s="49" t="str">
        <f t="shared" si="3"/>
        <v xml:space="preserve"> </v>
      </c>
      <c r="O9" s="296">
        <v>3.56E-2</v>
      </c>
      <c r="P9" s="296" t="s">
        <v>12</v>
      </c>
      <c r="Q9" s="49">
        <f t="shared" ref="Q9:Q40" si="19">IFERROR(AVERAGE(O9:P9)," ")</f>
        <v>3.56E-2</v>
      </c>
      <c r="R9" s="49">
        <f t="shared" si="4"/>
        <v>0</v>
      </c>
      <c r="S9" s="39" t="s">
        <v>12</v>
      </c>
      <c r="T9" s="296" t="s">
        <v>12</v>
      </c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296" t="s">
        <v>12</v>
      </c>
      <c r="X9" s="296" t="s">
        <v>12</v>
      </c>
      <c r="Y9" s="49" t="str">
        <f t="shared" ref="Y9:Y40" si="21">IFERROR(AVERAGE(W9:X9)," ")</f>
        <v xml:space="preserve"> </v>
      </c>
      <c r="Z9" s="546" t="str">
        <f t="shared" si="6"/>
        <v xml:space="preserve"> </v>
      </c>
      <c r="AA9" s="296">
        <v>6.7799999999999999E-2</v>
      </c>
      <c r="AB9" s="296" t="s">
        <v>12</v>
      </c>
      <c r="AC9" s="49">
        <f t="shared" ref="AC9:AC40" si="22">IFERROR(AVERAGE(AA9:AB9)," ")</f>
        <v>6.7799999999999999E-2</v>
      </c>
      <c r="AD9" s="49">
        <f t="shared" si="7"/>
        <v>0</v>
      </c>
      <c r="AE9" s="296">
        <v>0.03</v>
      </c>
      <c r="AF9" s="296">
        <v>4.2000000000000003E-2</v>
      </c>
      <c r="AG9" s="49">
        <f t="shared" ref="AG9:AG40" si="23">IFERROR(AVERAGE(AE9:AF9)," ")</f>
        <v>3.6000000000000004E-2</v>
      </c>
      <c r="AH9" s="49">
        <f t="shared" si="8"/>
        <v>6.0000000000000019E-3</v>
      </c>
      <c r="AI9" s="39">
        <v>2.69E-2</v>
      </c>
      <c r="AJ9" s="296">
        <v>3.2000000000000001E-2</v>
      </c>
      <c r="AK9" s="49">
        <f t="shared" ref="AK9:AK40" si="24">IFERROR(AVERAGE(AI9:AJ9)," ")</f>
        <v>2.945E-2</v>
      </c>
      <c r="AL9" s="49">
        <f t="shared" si="9"/>
        <v>2.5500000000000002E-3</v>
      </c>
      <c r="AM9" s="296">
        <v>1.8800000000000001E-2</v>
      </c>
      <c r="AN9" s="296">
        <v>2.1000000000000001E-2</v>
      </c>
      <c r="AO9" s="49">
        <f t="shared" ref="AO9:AO40" si="25">IFERROR(AVERAGE(AM9:AN9)," ")</f>
        <v>1.9900000000000001E-2</v>
      </c>
      <c r="AP9" s="546">
        <f t="shared" si="10"/>
        <v>1.1000000000000003E-3</v>
      </c>
      <c r="AQ9" s="296">
        <v>3.6999999999999998E-2</v>
      </c>
      <c r="AR9" s="296">
        <v>5.5500000000000001E-2</v>
      </c>
      <c r="AS9" s="49">
        <f t="shared" ref="AS9:AS40" si="26">IFERROR(AVERAGE(AQ9:AR9)," ")</f>
        <v>4.6249999999999999E-2</v>
      </c>
      <c r="AT9" s="49">
        <f t="shared" si="11"/>
        <v>9.2500000000000065E-3</v>
      </c>
      <c r="AU9" s="296">
        <v>2.2200000000000001E-2</v>
      </c>
      <c r="AV9" s="296">
        <v>2.8799999999999999E-2</v>
      </c>
      <c r="AW9" s="49">
        <f t="shared" ref="AW9:AW40" si="27">IFERROR(AVERAGE(AU9:AV9)," ")</f>
        <v>2.5500000000000002E-2</v>
      </c>
      <c r="AX9" s="49">
        <f t="shared" si="12"/>
        <v>3.2999999999999991E-3</v>
      </c>
      <c r="AY9" s="39" t="s">
        <v>12</v>
      </c>
      <c r="AZ9" s="296">
        <v>1.7000000000000001E-2</v>
      </c>
      <c r="BA9" s="49">
        <f t="shared" ref="BA9:BA40" si="28">IFERROR(AVERAGE(AY9:AZ9)," ")</f>
        <v>1.7000000000000001E-2</v>
      </c>
      <c r="BB9" s="49">
        <f t="shared" si="13"/>
        <v>0</v>
      </c>
      <c r="BC9" s="296">
        <v>7.6499999999999999E-2</v>
      </c>
      <c r="BD9" s="296" t="s">
        <v>12</v>
      </c>
      <c r="BE9" s="49">
        <f t="shared" ref="BE9:BE40" si="29">IFERROR(AVERAGE(BC9:BD9)," ")</f>
        <v>7.6499999999999999E-2</v>
      </c>
      <c r="BF9" s="546">
        <f t="shared" si="14"/>
        <v>0</v>
      </c>
      <c r="BG9" s="296">
        <v>4.6399999999999997E-2</v>
      </c>
      <c r="BH9" s="296">
        <v>5.4300000000000001E-2</v>
      </c>
      <c r="BI9" s="49">
        <f t="shared" ref="BI9:BI40" si="30">IFERROR(AVERAGE(BG9:BH9)," ")</f>
        <v>5.0349999999999999E-2</v>
      </c>
      <c r="BJ9" s="49">
        <f t="shared" si="15"/>
        <v>3.9500000000000021E-3</v>
      </c>
      <c r="BK9" s="296">
        <v>3.5099999999999999E-2</v>
      </c>
      <c r="BL9" s="296">
        <v>3.8100000000000002E-2</v>
      </c>
      <c r="BM9" s="49">
        <f t="shared" ref="BM9:BM40" si="31">IFERROR(AVERAGE(BK9:BL9)," ")</f>
        <v>3.6600000000000001E-2</v>
      </c>
      <c r="BN9" s="49">
        <f t="shared" si="16"/>
        <v>1.5000000000000013E-3</v>
      </c>
      <c r="BO9" s="39">
        <v>2.8799999999999999E-2</v>
      </c>
      <c r="BP9" s="41" t="s">
        <v>12</v>
      </c>
    </row>
    <row r="10" spans="1:68" ht="15.75" customHeight="1" x14ac:dyDescent="0.2">
      <c r="A10" s="296" t="s">
        <v>113</v>
      </c>
      <c r="B10" s="29">
        <v>2.9999999999999997E-4</v>
      </c>
      <c r="C10" s="39">
        <v>2.8799999999999999E-2</v>
      </c>
      <c r="D10" s="296">
        <v>2.9499999999999998E-2</v>
      </c>
      <c r="E10" s="49">
        <f t="shared" si="0"/>
        <v>2.9149999999999999E-2</v>
      </c>
      <c r="F10" s="49">
        <f t="shared" si="1"/>
        <v>3.4999999999999962E-4</v>
      </c>
      <c r="G10" s="296">
        <v>2.86E-2</v>
      </c>
      <c r="H10" s="296">
        <v>2.8899999999999999E-2</v>
      </c>
      <c r="I10" s="49">
        <f t="shared" si="17"/>
        <v>2.8749999999999998E-2</v>
      </c>
      <c r="J10" s="546">
        <f t="shared" si="2"/>
        <v>1.4999999999999909E-4</v>
      </c>
      <c r="K10" s="296">
        <v>2.81E-2</v>
      </c>
      <c r="L10" s="296">
        <v>2.75E-2</v>
      </c>
      <c r="M10" s="49">
        <f t="shared" si="18"/>
        <v>2.7799999999999998E-2</v>
      </c>
      <c r="N10" s="49">
        <f t="shared" si="3"/>
        <v>2.9999999999999992E-4</v>
      </c>
      <c r="O10" s="296">
        <v>2.86E-2</v>
      </c>
      <c r="P10" s="296">
        <v>2.9499999999999998E-2</v>
      </c>
      <c r="Q10" s="49">
        <f t="shared" si="19"/>
        <v>2.9049999999999999E-2</v>
      </c>
      <c r="R10" s="49">
        <f t="shared" si="4"/>
        <v>4.4999999999999901E-4</v>
      </c>
      <c r="S10" s="39">
        <v>2.5899999999999999E-2</v>
      </c>
      <c r="T10" s="296">
        <v>2.5999999999999999E-2</v>
      </c>
      <c r="U10" s="49">
        <f t="shared" si="20"/>
        <v>2.5950000000000001E-2</v>
      </c>
      <c r="V10" s="49">
        <f t="shared" si="5"/>
        <v>4.9999999999999697E-5</v>
      </c>
      <c r="W10" s="296">
        <v>2.63E-2</v>
      </c>
      <c r="X10" s="296">
        <v>2.6100000000000002E-2</v>
      </c>
      <c r="Y10" s="49">
        <f t="shared" si="21"/>
        <v>2.6200000000000001E-2</v>
      </c>
      <c r="Z10" s="546">
        <f t="shared" si="6"/>
        <v>9.9999999999999395E-5</v>
      </c>
      <c r="AA10" s="296">
        <v>2.4799999999999999E-2</v>
      </c>
      <c r="AB10" s="296">
        <v>2.5100000000000001E-2</v>
      </c>
      <c r="AC10" s="49">
        <f t="shared" si="22"/>
        <v>2.495E-2</v>
      </c>
      <c r="AD10" s="49">
        <f t="shared" si="7"/>
        <v>1.5000000000000083E-4</v>
      </c>
      <c r="AE10" s="296">
        <v>2.4E-2</v>
      </c>
      <c r="AF10" s="296">
        <v>2.3699999999999999E-2</v>
      </c>
      <c r="AG10" s="49">
        <f t="shared" si="23"/>
        <v>2.385E-2</v>
      </c>
      <c r="AH10" s="49">
        <f t="shared" si="8"/>
        <v>1.5000000000000083E-4</v>
      </c>
      <c r="AI10" s="39">
        <v>5.9999999999999995E-4</v>
      </c>
      <c r="AJ10" s="296">
        <v>5.9999999999999995E-4</v>
      </c>
      <c r="AK10" s="49">
        <f t="shared" si="24"/>
        <v>5.9999999999999995E-4</v>
      </c>
      <c r="AL10" s="49">
        <f t="shared" si="9"/>
        <v>0</v>
      </c>
      <c r="AM10" s="296" t="s">
        <v>12</v>
      </c>
      <c r="AN10" s="296" t="s">
        <v>12</v>
      </c>
      <c r="AO10" s="49" t="str">
        <f t="shared" si="25"/>
        <v xml:space="preserve"> </v>
      </c>
      <c r="AP10" s="546" t="str">
        <f t="shared" si="10"/>
        <v xml:space="preserve"> </v>
      </c>
      <c r="AQ10" s="296">
        <v>2.07E-2</v>
      </c>
      <c r="AR10" s="296">
        <v>2.1100000000000001E-2</v>
      </c>
      <c r="AS10" s="49">
        <f t="shared" si="26"/>
        <v>2.0900000000000002E-2</v>
      </c>
      <c r="AT10" s="49">
        <f t="shared" si="11"/>
        <v>2.0000000000000052E-4</v>
      </c>
      <c r="AU10" s="296">
        <v>2.12E-2</v>
      </c>
      <c r="AV10" s="296">
        <v>2.0400000000000001E-2</v>
      </c>
      <c r="AW10" s="49">
        <f t="shared" si="27"/>
        <v>2.0799999999999999E-2</v>
      </c>
      <c r="AX10" s="49">
        <f t="shared" si="12"/>
        <v>3.9999999999999937E-4</v>
      </c>
      <c r="AY10" s="39">
        <v>2.3199999999999998E-2</v>
      </c>
      <c r="AZ10" s="296">
        <v>2.2599999999999999E-2</v>
      </c>
      <c r="BA10" s="49">
        <f t="shared" si="28"/>
        <v>2.2899999999999997E-2</v>
      </c>
      <c r="BB10" s="49">
        <f t="shared" si="13"/>
        <v>2.9999999999999992E-4</v>
      </c>
      <c r="BC10" s="296">
        <v>2.2700000000000001E-2</v>
      </c>
      <c r="BD10" s="296">
        <v>2.23E-2</v>
      </c>
      <c r="BE10" s="49">
        <f t="shared" si="29"/>
        <v>2.2499999999999999E-2</v>
      </c>
      <c r="BF10" s="546">
        <f t="shared" si="14"/>
        <v>2.0000000000000052E-4</v>
      </c>
      <c r="BG10" s="296">
        <v>2.69E-2</v>
      </c>
      <c r="BH10" s="296">
        <v>2.7300000000000001E-2</v>
      </c>
      <c r="BI10" s="49">
        <f t="shared" si="30"/>
        <v>2.7099999999999999E-2</v>
      </c>
      <c r="BJ10" s="49">
        <f t="shared" si="15"/>
        <v>2.0000000000000052E-4</v>
      </c>
      <c r="BK10" s="296">
        <v>2.6200000000000001E-2</v>
      </c>
      <c r="BL10" s="296">
        <v>2.5700000000000001E-2</v>
      </c>
      <c r="BM10" s="49">
        <f t="shared" si="31"/>
        <v>2.5950000000000001E-2</v>
      </c>
      <c r="BN10" s="49">
        <f t="shared" si="16"/>
        <v>2.5000000000000022E-4</v>
      </c>
      <c r="BO10" s="39" t="s">
        <v>12</v>
      </c>
      <c r="BP10" s="41" t="s">
        <v>12</v>
      </c>
    </row>
    <row r="11" spans="1:68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</row>
    <row r="12" spans="1:68" ht="15.75" customHeight="1" x14ac:dyDescent="0.2">
      <c r="A12" s="296" t="s">
        <v>115</v>
      </c>
      <c r="B12" s="29">
        <v>2.5399999999999999E-2</v>
      </c>
      <c r="C12" s="39">
        <v>10.188700000000001</v>
      </c>
      <c r="D12" s="296">
        <v>10.083500000000001</v>
      </c>
      <c r="E12" s="49">
        <f t="shared" si="0"/>
        <v>10.136100000000001</v>
      </c>
      <c r="F12" s="49">
        <f t="shared" si="1"/>
        <v>5.259999999999998E-2</v>
      </c>
      <c r="G12" s="296">
        <v>10.0473</v>
      </c>
      <c r="H12" s="296">
        <v>10.095499999999999</v>
      </c>
      <c r="I12" s="49">
        <f t="shared" si="17"/>
        <v>10.071400000000001</v>
      </c>
      <c r="J12" s="546">
        <f t="shared" si="2"/>
        <v>2.4099999999999788E-2</v>
      </c>
      <c r="K12" s="296">
        <v>13.712199999999999</v>
      </c>
      <c r="L12" s="296">
        <v>13.6875</v>
      </c>
      <c r="M12" s="49">
        <f t="shared" si="18"/>
        <v>13.69985</v>
      </c>
      <c r="N12" s="49">
        <f t="shared" si="3"/>
        <v>1.2349999999999639E-2</v>
      </c>
      <c r="O12" s="296">
        <v>13.2072</v>
      </c>
      <c r="P12" s="296">
        <v>13.801</v>
      </c>
      <c r="Q12" s="49">
        <f t="shared" si="19"/>
        <v>13.504100000000001</v>
      </c>
      <c r="R12" s="49">
        <f t="shared" si="4"/>
        <v>0.29689999999999994</v>
      </c>
      <c r="S12" s="39">
        <v>16.6204</v>
      </c>
      <c r="T12" s="296">
        <v>16.843900000000001</v>
      </c>
      <c r="U12" s="49">
        <f t="shared" si="20"/>
        <v>16.732150000000001</v>
      </c>
      <c r="V12" s="49">
        <f t="shared" si="5"/>
        <v>0.11175000000000068</v>
      </c>
      <c r="W12" s="296">
        <v>16.253</v>
      </c>
      <c r="X12" s="296">
        <v>16.462900000000001</v>
      </c>
      <c r="Y12" s="49">
        <f t="shared" si="21"/>
        <v>16.357950000000002</v>
      </c>
      <c r="Z12" s="546">
        <f t="shared" si="6"/>
        <v>0.10495000000000054</v>
      </c>
      <c r="AA12" s="296">
        <v>29.881399999999999</v>
      </c>
      <c r="AB12" s="296">
        <v>30.073599999999999</v>
      </c>
      <c r="AC12" s="49">
        <f t="shared" si="22"/>
        <v>29.977499999999999</v>
      </c>
      <c r="AD12" s="49">
        <f t="shared" si="7"/>
        <v>9.6099999999999852E-2</v>
      </c>
      <c r="AE12" s="296">
        <v>29.690999999999999</v>
      </c>
      <c r="AF12" s="296">
        <v>29.356200000000001</v>
      </c>
      <c r="AG12" s="49">
        <f t="shared" si="23"/>
        <v>29.523600000000002</v>
      </c>
      <c r="AH12" s="49">
        <f t="shared" si="8"/>
        <v>0.16739999999999888</v>
      </c>
      <c r="AI12" s="39">
        <v>340.2747</v>
      </c>
      <c r="AJ12" s="296">
        <v>318.74529999999999</v>
      </c>
      <c r="AK12" s="49">
        <f t="shared" si="24"/>
        <v>329.51</v>
      </c>
      <c r="AL12" s="49">
        <f t="shared" si="9"/>
        <v>10.764700000000005</v>
      </c>
      <c r="AM12" s="296">
        <v>343.49900000000002</v>
      </c>
      <c r="AN12" s="296">
        <v>335.41210000000001</v>
      </c>
      <c r="AO12" s="49">
        <f t="shared" si="25"/>
        <v>339.45555000000002</v>
      </c>
      <c r="AP12" s="546">
        <f t="shared" si="10"/>
        <v>4.0434500000000071</v>
      </c>
      <c r="AQ12" s="296">
        <v>91.498599999999996</v>
      </c>
      <c r="AR12" s="296">
        <v>92.433800000000005</v>
      </c>
      <c r="AS12" s="49">
        <f t="shared" si="26"/>
        <v>91.966200000000001</v>
      </c>
      <c r="AT12" s="49">
        <f t="shared" si="11"/>
        <v>0.46760000000000446</v>
      </c>
      <c r="AU12" s="296">
        <v>95.727199999999996</v>
      </c>
      <c r="AV12" s="296">
        <v>94.804500000000004</v>
      </c>
      <c r="AW12" s="49">
        <f t="shared" si="27"/>
        <v>95.26585</v>
      </c>
      <c r="AX12" s="49">
        <f t="shared" si="12"/>
        <v>0.46134999999999593</v>
      </c>
      <c r="AY12" s="39">
        <v>94.155199999999994</v>
      </c>
      <c r="AZ12" s="296">
        <v>98.029600000000002</v>
      </c>
      <c r="BA12" s="49">
        <f t="shared" si="28"/>
        <v>96.092399999999998</v>
      </c>
      <c r="BB12" s="49">
        <f t="shared" si="13"/>
        <v>1.9372000000000043</v>
      </c>
      <c r="BC12" s="296">
        <v>97.364599999999996</v>
      </c>
      <c r="BD12" s="296">
        <v>99.720799999999997</v>
      </c>
      <c r="BE12" s="49">
        <f t="shared" si="29"/>
        <v>98.542699999999996</v>
      </c>
      <c r="BF12" s="546">
        <f t="shared" si="14"/>
        <v>1.1781000000000006</v>
      </c>
      <c r="BG12" s="296">
        <v>67.583200000000005</v>
      </c>
      <c r="BH12" s="296">
        <v>70.375399999999999</v>
      </c>
      <c r="BI12" s="49">
        <f t="shared" si="30"/>
        <v>68.979299999999995</v>
      </c>
      <c r="BJ12" s="49">
        <f t="shared" si="15"/>
        <v>1.396099999999997</v>
      </c>
      <c r="BK12" s="296">
        <v>70.511200000000002</v>
      </c>
      <c r="BL12" s="296">
        <v>68.312200000000004</v>
      </c>
      <c r="BM12" s="49">
        <f t="shared" si="31"/>
        <v>69.411699999999996</v>
      </c>
      <c r="BN12" s="49">
        <f t="shared" si="16"/>
        <v>1.099499999999999</v>
      </c>
      <c r="BO12" s="39" t="s">
        <v>12</v>
      </c>
      <c r="BP12" s="41" t="s">
        <v>12</v>
      </c>
    </row>
    <row r="13" spans="1:68" ht="15.75" customHeight="1" x14ac:dyDescent="0.2">
      <c r="A13" s="296" t="s">
        <v>116</v>
      </c>
      <c r="B13" s="29">
        <v>5.9999999999999995E-4</v>
      </c>
      <c r="C13" s="39">
        <v>8.9999999999999998E-4</v>
      </c>
      <c r="D13" s="296">
        <v>5.9999999999999995E-4</v>
      </c>
      <c r="E13" s="49">
        <f t="shared" si="0"/>
        <v>7.5000000000000002E-4</v>
      </c>
      <c r="F13" s="49">
        <f t="shared" si="1"/>
        <v>1.5000000000000001E-4</v>
      </c>
      <c r="G13" s="296">
        <v>8.9999999999999998E-4</v>
      </c>
      <c r="H13" s="296">
        <v>8.9999999999999998E-4</v>
      </c>
      <c r="I13" s="49">
        <f t="shared" si="17"/>
        <v>8.9999999999999998E-4</v>
      </c>
      <c r="J13" s="546">
        <f t="shared" si="2"/>
        <v>0</v>
      </c>
      <c r="K13" s="296">
        <v>1.2999999999999999E-3</v>
      </c>
      <c r="L13" s="296">
        <v>1.4E-3</v>
      </c>
      <c r="M13" s="49">
        <f t="shared" si="18"/>
        <v>1.3500000000000001E-3</v>
      </c>
      <c r="N13" s="49">
        <f t="shared" si="3"/>
        <v>5.0000000000000023E-5</v>
      </c>
      <c r="O13" s="296">
        <v>1.6000000000000001E-3</v>
      </c>
      <c r="P13" s="296">
        <v>8.9999999999999998E-4</v>
      </c>
      <c r="Q13" s="49">
        <f t="shared" si="19"/>
        <v>1.25E-3</v>
      </c>
      <c r="R13" s="49">
        <f t="shared" si="4"/>
        <v>3.5000000000000005E-4</v>
      </c>
      <c r="S13" s="39">
        <v>1.4E-3</v>
      </c>
      <c r="T13" s="296">
        <v>1.1999999999999999E-3</v>
      </c>
      <c r="U13" s="49">
        <f t="shared" si="20"/>
        <v>1.2999999999999999E-3</v>
      </c>
      <c r="V13" s="49">
        <f t="shared" si="5"/>
        <v>1.0000000000000005E-4</v>
      </c>
      <c r="W13" s="296">
        <v>1.2999999999999999E-3</v>
      </c>
      <c r="X13" s="296">
        <v>1.2999999999999999E-3</v>
      </c>
      <c r="Y13" s="49">
        <f t="shared" si="21"/>
        <v>1.2999999999999999E-3</v>
      </c>
      <c r="Z13" s="546">
        <f t="shared" si="6"/>
        <v>0</v>
      </c>
      <c r="AA13" s="296">
        <v>2.0999999999999999E-3</v>
      </c>
      <c r="AB13" s="296">
        <v>1.6000000000000001E-3</v>
      </c>
      <c r="AC13" s="49">
        <f t="shared" si="22"/>
        <v>1.8500000000000001E-3</v>
      </c>
      <c r="AD13" s="49">
        <f t="shared" si="7"/>
        <v>2.499999999999999E-4</v>
      </c>
      <c r="AE13" s="296">
        <v>2.2000000000000001E-3</v>
      </c>
      <c r="AF13" s="296">
        <v>2E-3</v>
      </c>
      <c r="AG13" s="49">
        <f t="shared" si="23"/>
        <v>2.1000000000000003E-3</v>
      </c>
      <c r="AH13" s="49">
        <f t="shared" si="8"/>
        <v>1.0000000000000005E-4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26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27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28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29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</row>
    <row r="14" spans="1:68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>
        <v>6.1000000000000004E-3</v>
      </c>
      <c r="P14" s="296">
        <v>6.6E-3</v>
      </c>
      <c r="Q14" s="49">
        <f t="shared" si="19"/>
        <v>6.3499999999999997E-3</v>
      </c>
      <c r="R14" s="49">
        <f t="shared" si="4"/>
        <v>2.4999999999999979E-4</v>
      </c>
      <c r="S14" s="39" t="s">
        <v>12</v>
      </c>
      <c r="T14" s="296" t="s">
        <v>12</v>
      </c>
      <c r="U14" s="49" t="str">
        <f t="shared" si="20"/>
        <v xml:space="preserve"> </v>
      </c>
      <c r="V14" s="49" t="str">
        <f t="shared" si="5"/>
        <v xml:space="preserve"> </v>
      </c>
      <c r="W14" s="296">
        <v>7.7000000000000002E-3</v>
      </c>
      <c r="X14" s="296">
        <v>7.7000000000000002E-3</v>
      </c>
      <c r="Y14" s="49">
        <f t="shared" si="21"/>
        <v>7.7000000000000002E-3</v>
      </c>
      <c r="Z14" s="546">
        <f t="shared" si="6"/>
        <v>0</v>
      </c>
      <c r="AA14" s="296">
        <v>2.69E-2</v>
      </c>
      <c r="AB14" s="296">
        <v>2.6599999999999999E-2</v>
      </c>
      <c r="AC14" s="49">
        <f t="shared" si="22"/>
        <v>2.6749999999999999E-2</v>
      </c>
      <c r="AD14" s="49">
        <f t="shared" si="7"/>
        <v>1.5000000000000083E-4</v>
      </c>
      <c r="AE14" s="296">
        <v>3.4000000000000002E-2</v>
      </c>
      <c r="AF14" s="296">
        <v>3.5299999999999998E-2</v>
      </c>
      <c r="AG14" s="49">
        <f t="shared" si="23"/>
        <v>3.465E-2</v>
      </c>
      <c r="AH14" s="49">
        <f t="shared" si="8"/>
        <v>6.499999999999978E-4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2.1299999999999999E-2</v>
      </c>
      <c r="AR14" s="296">
        <v>2.1399999999999999E-2</v>
      </c>
      <c r="AS14" s="49">
        <f t="shared" si="26"/>
        <v>2.1350000000000001E-2</v>
      </c>
      <c r="AT14" s="49">
        <f t="shared" si="11"/>
        <v>4.9999999999999697E-5</v>
      </c>
      <c r="AU14" s="296">
        <v>2.8000000000000001E-2</v>
      </c>
      <c r="AV14" s="296">
        <v>2.8799999999999999E-2</v>
      </c>
      <c r="AW14" s="49">
        <f t="shared" si="27"/>
        <v>2.8400000000000002E-2</v>
      </c>
      <c r="AX14" s="49">
        <f t="shared" si="12"/>
        <v>3.9999999999999937E-4</v>
      </c>
      <c r="AY14" s="39">
        <v>1.0800000000000001E-2</v>
      </c>
      <c r="AZ14" s="296">
        <v>1.01E-2</v>
      </c>
      <c r="BA14" s="49">
        <f t="shared" si="28"/>
        <v>1.0450000000000001E-2</v>
      </c>
      <c r="BB14" s="49">
        <f t="shared" si="13"/>
        <v>3.5000000000000048E-4</v>
      </c>
      <c r="BC14" s="296">
        <v>1.9199999999999998E-2</v>
      </c>
      <c r="BD14" s="296">
        <v>1.95E-2</v>
      </c>
      <c r="BE14" s="49">
        <f t="shared" si="29"/>
        <v>1.9349999999999999E-2</v>
      </c>
      <c r="BF14" s="546">
        <f t="shared" si="14"/>
        <v>1.5000000000000083E-4</v>
      </c>
      <c r="BG14" s="296">
        <v>8.3999999999999995E-3</v>
      </c>
      <c r="BH14" s="296">
        <v>8.8999999999999999E-3</v>
      </c>
      <c r="BI14" s="49">
        <f t="shared" si="30"/>
        <v>8.6499999999999997E-3</v>
      </c>
      <c r="BJ14" s="49">
        <f t="shared" si="15"/>
        <v>2.5000000000000022E-4</v>
      </c>
      <c r="BK14" s="296">
        <v>9.1000000000000004E-3</v>
      </c>
      <c r="BL14" s="296">
        <v>9.1999999999999998E-3</v>
      </c>
      <c r="BM14" s="49">
        <f t="shared" si="31"/>
        <v>9.1500000000000001E-3</v>
      </c>
      <c r="BN14" s="49">
        <f t="shared" si="16"/>
        <v>4.9999999999999697E-5</v>
      </c>
      <c r="BO14" s="39" t="s">
        <v>12</v>
      </c>
      <c r="BP14" s="41" t="s">
        <v>12</v>
      </c>
    </row>
    <row r="15" spans="1:68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 t="s">
        <v>12</v>
      </c>
      <c r="AJ15" s="296" t="s">
        <v>12</v>
      </c>
      <c r="AK15" s="49" t="str">
        <f t="shared" si="24"/>
        <v xml:space="preserve"> </v>
      </c>
      <c r="AL15" s="49" t="str">
        <f t="shared" si="9"/>
        <v xml:space="preserve"> </v>
      </c>
      <c r="AM15" s="296">
        <v>1.2999999999999999E-3</v>
      </c>
      <c r="AN15" s="296" t="s">
        <v>12</v>
      </c>
      <c r="AO15" s="49">
        <f t="shared" si="25"/>
        <v>1.2999999999999999E-3</v>
      </c>
      <c r="AP15" s="546">
        <f t="shared" si="10"/>
        <v>0</v>
      </c>
      <c r="AQ15" s="296">
        <v>8.0000000000000004E-4</v>
      </c>
      <c r="AR15" s="296" t="s">
        <v>12</v>
      </c>
      <c r="AS15" s="49">
        <f t="shared" si="26"/>
        <v>8.0000000000000004E-4</v>
      </c>
      <c r="AT15" s="49">
        <f t="shared" si="11"/>
        <v>0</v>
      </c>
      <c r="AU15" s="296">
        <v>1.1000000000000001E-3</v>
      </c>
      <c r="AV15" s="296" t="s">
        <v>12</v>
      </c>
      <c r="AW15" s="49">
        <f t="shared" si="27"/>
        <v>1.1000000000000001E-3</v>
      </c>
      <c r="AX15" s="49">
        <f t="shared" si="12"/>
        <v>0</v>
      </c>
      <c r="AY15" s="39">
        <v>8.0000000000000004E-4</v>
      </c>
      <c r="AZ15" s="296">
        <v>6.9999999999999999E-4</v>
      </c>
      <c r="BA15" s="49">
        <f t="shared" si="28"/>
        <v>7.5000000000000002E-4</v>
      </c>
      <c r="BB15" s="49">
        <f t="shared" si="13"/>
        <v>5.0000000000000023E-5</v>
      </c>
      <c r="BC15" s="296" t="s">
        <v>12</v>
      </c>
      <c r="BD15" s="296">
        <v>1E-3</v>
      </c>
      <c r="BE15" s="49">
        <f t="shared" si="29"/>
        <v>1E-3</v>
      </c>
      <c r="BF15" s="546">
        <f t="shared" si="14"/>
        <v>0</v>
      </c>
      <c r="BG15" s="296" t="s">
        <v>12</v>
      </c>
      <c r="BH15" s="296">
        <v>8.0000000000000004E-4</v>
      </c>
      <c r="BI15" s="49">
        <f t="shared" si="30"/>
        <v>8.0000000000000004E-4</v>
      </c>
      <c r="BJ15" s="49">
        <f t="shared" si="15"/>
        <v>0</v>
      </c>
      <c r="BK15" s="296">
        <v>8.0000000000000004E-4</v>
      </c>
      <c r="BL15" s="296" t="s">
        <v>12</v>
      </c>
      <c r="BM15" s="49">
        <f t="shared" si="31"/>
        <v>8.0000000000000004E-4</v>
      </c>
      <c r="BN15" s="49">
        <f t="shared" si="16"/>
        <v>0</v>
      </c>
      <c r="BO15" s="39" t="s">
        <v>12</v>
      </c>
      <c r="BP15" s="41" t="s">
        <v>12</v>
      </c>
    </row>
    <row r="16" spans="1:68" ht="15.75" customHeight="1" x14ac:dyDescent="0.2">
      <c r="A16" s="296" t="s">
        <v>120</v>
      </c>
      <c r="B16" s="29">
        <v>1.6000000000000001E-3</v>
      </c>
      <c r="C16" s="39" t="s">
        <v>12</v>
      </c>
      <c r="D16" s="296" t="s">
        <v>12</v>
      </c>
      <c r="E16" s="49" t="str">
        <f t="shared" si="0"/>
        <v xml:space="preserve"> </v>
      </c>
      <c r="F16" s="49" t="str">
        <f t="shared" si="1"/>
        <v xml:space="preserve"> </v>
      </c>
      <c r="G16" s="296">
        <v>5.4000000000000003E-3</v>
      </c>
      <c r="H16" s="296">
        <v>5.5999999999999999E-3</v>
      </c>
      <c r="I16" s="49">
        <f t="shared" si="17"/>
        <v>5.4999999999999997E-3</v>
      </c>
      <c r="J16" s="546">
        <f t="shared" si="2"/>
        <v>9.9999999999999842E-5</v>
      </c>
      <c r="K16" s="296">
        <v>2.0299999999999999E-2</v>
      </c>
      <c r="L16" s="296">
        <v>1.9199999999999998E-2</v>
      </c>
      <c r="M16" s="49">
        <f t="shared" si="18"/>
        <v>1.9749999999999997E-2</v>
      </c>
      <c r="N16" s="49">
        <f t="shared" si="3"/>
        <v>5.5000000000000014E-4</v>
      </c>
      <c r="O16" s="296">
        <v>5.6000000000000001E-2</v>
      </c>
      <c r="P16" s="296">
        <v>7.3499999999999996E-2</v>
      </c>
      <c r="Q16" s="49">
        <f t="shared" si="19"/>
        <v>6.4750000000000002E-2</v>
      </c>
      <c r="R16" s="49">
        <f t="shared" si="4"/>
        <v>8.7499999999999644E-3</v>
      </c>
      <c r="S16" s="39">
        <v>6.4000000000000001E-2</v>
      </c>
      <c r="T16" s="296">
        <v>6.3299999999999995E-2</v>
      </c>
      <c r="U16" s="49">
        <f t="shared" si="20"/>
        <v>6.3649999999999998E-2</v>
      </c>
      <c r="V16" s="49">
        <f t="shared" si="5"/>
        <v>3.5000000000000309E-4</v>
      </c>
      <c r="W16" s="296">
        <v>0.15809999999999999</v>
      </c>
      <c r="X16" s="296">
        <v>0.16009999999999999</v>
      </c>
      <c r="Y16" s="49">
        <f t="shared" si="21"/>
        <v>0.15909999999999999</v>
      </c>
      <c r="Z16" s="546">
        <f t="shared" si="6"/>
        <v>1.0000000000000009E-3</v>
      </c>
      <c r="AA16" s="296">
        <v>4.7999999999999996E-3</v>
      </c>
      <c r="AB16" s="296">
        <v>5.8999999999999999E-3</v>
      </c>
      <c r="AC16" s="49">
        <f t="shared" si="22"/>
        <v>5.3499999999999997E-3</v>
      </c>
      <c r="AD16" s="49">
        <f t="shared" si="7"/>
        <v>5.5000000000000014E-4</v>
      </c>
      <c r="AE16" s="296">
        <v>9.7799999999999998E-2</v>
      </c>
      <c r="AF16" s="296">
        <v>9.9099999999999994E-2</v>
      </c>
      <c r="AG16" s="49">
        <f t="shared" si="23"/>
        <v>9.8449999999999996E-2</v>
      </c>
      <c r="AH16" s="49">
        <f t="shared" si="8"/>
        <v>6.499999999999978E-4</v>
      </c>
      <c r="AI16" s="39">
        <v>1.8E-3</v>
      </c>
      <c r="AJ16" s="296" t="s">
        <v>12</v>
      </c>
      <c r="AK16" s="49">
        <f t="shared" si="24"/>
        <v>1.8E-3</v>
      </c>
      <c r="AL16" s="49">
        <f t="shared" si="9"/>
        <v>0</v>
      </c>
      <c r="AM16" s="296">
        <v>0.1537</v>
      </c>
      <c r="AN16" s="296">
        <v>0.14649999999999999</v>
      </c>
      <c r="AO16" s="49">
        <f t="shared" si="25"/>
        <v>0.15010000000000001</v>
      </c>
      <c r="AP16" s="546">
        <f t="shared" si="10"/>
        <v>3.600000000000006E-3</v>
      </c>
      <c r="AQ16" s="296">
        <v>3.3E-3</v>
      </c>
      <c r="AR16" s="296">
        <v>5.4999999999999997E-3</v>
      </c>
      <c r="AS16" s="49">
        <f t="shared" si="26"/>
        <v>4.3999999999999994E-3</v>
      </c>
      <c r="AT16" s="49">
        <f t="shared" si="11"/>
        <v>1.0999999999999998E-3</v>
      </c>
      <c r="AU16" s="296">
        <v>0.10730000000000001</v>
      </c>
      <c r="AV16" s="296">
        <v>0.1065</v>
      </c>
      <c r="AW16" s="49">
        <f t="shared" si="27"/>
        <v>0.1069</v>
      </c>
      <c r="AX16" s="49">
        <f t="shared" si="12"/>
        <v>4.0000000000000452E-4</v>
      </c>
      <c r="AY16" s="39">
        <v>1.35E-2</v>
      </c>
      <c r="AZ16" s="296">
        <v>1.3899999999999999E-2</v>
      </c>
      <c r="BA16" s="49">
        <f t="shared" si="28"/>
        <v>1.37E-2</v>
      </c>
      <c r="BB16" s="49">
        <f t="shared" si="13"/>
        <v>1.9999999999999968E-4</v>
      </c>
      <c r="BC16" s="296">
        <v>0.19120000000000001</v>
      </c>
      <c r="BD16" s="296">
        <v>0.1744</v>
      </c>
      <c r="BE16" s="49">
        <f t="shared" si="29"/>
        <v>0.18280000000000002</v>
      </c>
      <c r="BF16" s="546">
        <f t="shared" si="14"/>
        <v>8.4000000000000047E-3</v>
      </c>
      <c r="BG16" s="296">
        <v>6.7999999999999996E-3</v>
      </c>
      <c r="BH16" s="296">
        <v>7.9000000000000008E-3</v>
      </c>
      <c r="BI16" s="49">
        <f t="shared" si="30"/>
        <v>7.3500000000000006E-3</v>
      </c>
      <c r="BJ16" s="49">
        <f t="shared" si="15"/>
        <v>5.5000000000000058E-4</v>
      </c>
      <c r="BK16" s="296">
        <v>7.2800000000000004E-2</v>
      </c>
      <c r="BL16" s="296">
        <v>6.8000000000000005E-2</v>
      </c>
      <c r="BM16" s="49">
        <f t="shared" si="31"/>
        <v>7.0400000000000004E-2</v>
      </c>
      <c r="BN16" s="49">
        <f t="shared" si="16"/>
        <v>2.3999999999999994E-3</v>
      </c>
      <c r="BO16" s="39" t="s">
        <v>12</v>
      </c>
      <c r="BP16" s="41" t="s">
        <v>12</v>
      </c>
    </row>
    <row r="17" spans="1:68" ht="15.75" customHeight="1" x14ac:dyDescent="0.2">
      <c r="A17" s="296" t="s">
        <v>121</v>
      </c>
      <c r="B17" s="29">
        <v>0.1081</v>
      </c>
      <c r="C17" s="39">
        <v>1.0468</v>
      </c>
      <c r="D17" s="296">
        <v>1.3293999999999999</v>
      </c>
      <c r="E17" s="49">
        <f t="shared" si="0"/>
        <v>1.1880999999999999</v>
      </c>
      <c r="F17" s="49">
        <f t="shared" si="1"/>
        <v>0.14130000000000012</v>
      </c>
      <c r="G17" s="296">
        <v>1.1383000000000001</v>
      </c>
      <c r="H17" s="296">
        <v>1.0206999999999999</v>
      </c>
      <c r="I17" s="49">
        <f t="shared" si="17"/>
        <v>1.0794999999999999</v>
      </c>
      <c r="J17" s="546">
        <f t="shared" si="2"/>
        <v>5.8800000000000074E-2</v>
      </c>
      <c r="K17" s="296">
        <v>1.5162</v>
      </c>
      <c r="L17" s="296">
        <v>1.3871</v>
      </c>
      <c r="M17" s="49">
        <f t="shared" si="18"/>
        <v>1.4516499999999999</v>
      </c>
      <c r="N17" s="49">
        <f t="shared" si="3"/>
        <v>6.4549999999999996E-2</v>
      </c>
      <c r="O17" s="296">
        <v>1.4222999999999999</v>
      </c>
      <c r="P17" s="296">
        <v>1.4691000000000001</v>
      </c>
      <c r="Q17" s="49">
        <f t="shared" si="19"/>
        <v>1.4457</v>
      </c>
      <c r="R17" s="49">
        <f t="shared" si="4"/>
        <v>2.3400000000000087E-2</v>
      </c>
      <c r="S17" s="39">
        <v>1.4209000000000001</v>
      </c>
      <c r="T17" s="296">
        <v>1.5424</v>
      </c>
      <c r="U17" s="49">
        <f t="shared" si="20"/>
        <v>1.4816500000000001</v>
      </c>
      <c r="V17" s="49">
        <f t="shared" si="5"/>
        <v>6.0749999999999971E-2</v>
      </c>
      <c r="W17" s="296">
        <v>1.5419</v>
      </c>
      <c r="X17" s="296">
        <v>1.6709000000000001</v>
      </c>
      <c r="Y17" s="49">
        <f t="shared" si="21"/>
        <v>1.6064000000000001</v>
      </c>
      <c r="Z17" s="546">
        <f t="shared" si="6"/>
        <v>6.4500000000000002E-2</v>
      </c>
      <c r="AA17" s="296">
        <v>2.5135999999999998</v>
      </c>
      <c r="AB17" s="296">
        <v>2.5853999999999999</v>
      </c>
      <c r="AC17" s="49">
        <f t="shared" si="22"/>
        <v>2.5495000000000001</v>
      </c>
      <c r="AD17" s="49">
        <f t="shared" si="7"/>
        <v>3.5900000000000043E-2</v>
      </c>
      <c r="AE17" s="296">
        <v>2.5345</v>
      </c>
      <c r="AF17" s="296">
        <v>2.4769000000000001</v>
      </c>
      <c r="AG17" s="49">
        <f t="shared" si="23"/>
        <v>2.5057</v>
      </c>
      <c r="AH17" s="49">
        <f t="shared" si="8"/>
        <v>2.8799999999999937E-2</v>
      </c>
      <c r="AI17" s="39">
        <v>8.4259000000000004</v>
      </c>
      <c r="AJ17" s="296">
        <v>9.0436999999999994</v>
      </c>
      <c r="AK17" s="49">
        <f t="shared" si="24"/>
        <v>8.7347999999999999</v>
      </c>
      <c r="AL17" s="49">
        <f t="shared" si="9"/>
        <v>0.30889999999999951</v>
      </c>
      <c r="AM17" s="296">
        <v>8.3239000000000001</v>
      </c>
      <c r="AN17" s="296">
        <v>7.9570999999999996</v>
      </c>
      <c r="AO17" s="49">
        <f t="shared" si="25"/>
        <v>8.1404999999999994</v>
      </c>
      <c r="AP17" s="546">
        <f t="shared" si="10"/>
        <v>0.1834000000000002</v>
      </c>
      <c r="AQ17" s="296">
        <v>3.9436</v>
      </c>
      <c r="AR17" s="296">
        <v>4.1093999999999999</v>
      </c>
      <c r="AS17" s="49">
        <f t="shared" si="26"/>
        <v>4.0265000000000004</v>
      </c>
      <c r="AT17" s="49">
        <f t="shared" si="11"/>
        <v>8.2899999999999974E-2</v>
      </c>
      <c r="AU17" s="296">
        <v>3.9453999999999998</v>
      </c>
      <c r="AV17" s="296">
        <v>3.8837000000000002</v>
      </c>
      <c r="AW17" s="49">
        <f t="shared" si="27"/>
        <v>3.9145500000000002</v>
      </c>
      <c r="AX17" s="49">
        <f t="shared" si="12"/>
        <v>3.0849999999999822E-2</v>
      </c>
      <c r="AY17" s="39">
        <v>4.2846000000000002</v>
      </c>
      <c r="AZ17" s="296">
        <v>4.2026000000000003</v>
      </c>
      <c r="BA17" s="49">
        <f t="shared" si="28"/>
        <v>4.2436000000000007</v>
      </c>
      <c r="BB17" s="49">
        <f t="shared" si="13"/>
        <v>4.0999999999999925E-2</v>
      </c>
      <c r="BC17" s="296">
        <v>4.1273999999999997</v>
      </c>
      <c r="BD17" s="296">
        <v>4.3560999999999996</v>
      </c>
      <c r="BE17" s="49">
        <f t="shared" si="29"/>
        <v>4.2417499999999997</v>
      </c>
      <c r="BF17" s="546">
        <f t="shared" si="14"/>
        <v>0.11434999999999995</v>
      </c>
      <c r="BG17" s="296">
        <v>6.5946999999999996</v>
      </c>
      <c r="BH17" s="296">
        <v>6.9504000000000001</v>
      </c>
      <c r="BI17" s="49">
        <f t="shared" si="30"/>
        <v>6.7725499999999998</v>
      </c>
      <c r="BJ17" s="49">
        <f t="shared" si="15"/>
        <v>0.17785000000000029</v>
      </c>
      <c r="BK17" s="296">
        <v>6.6394000000000002</v>
      </c>
      <c r="BL17" s="296">
        <v>6.6470000000000002</v>
      </c>
      <c r="BM17" s="49">
        <f t="shared" si="31"/>
        <v>6.6432000000000002</v>
      </c>
      <c r="BN17" s="49">
        <f t="shared" si="16"/>
        <v>3.8000000000000256E-3</v>
      </c>
      <c r="BO17" s="39">
        <v>0.19309999999999999</v>
      </c>
      <c r="BP17" s="41" t="s">
        <v>12</v>
      </c>
    </row>
    <row r="18" spans="1:68" ht="15.75" customHeight="1" x14ac:dyDescent="0.2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>
        <v>6.0000000000000001E-3</v>
      </c>
      <c r="L18" s="296">
        <v>6.1000000000000004E-3</v>
      </c>
      <c r="M18" s="49">
        <f t="shared" si="18"/>
        <v>6.0499999999999998E-3</v>
      </c>
      <c r="N18" s="49">
        <f t="shared" si="3"/>
        <v>5.0000000000000131E-5</v>
      </c>
      <c r="O18" s="296">
        <v>5.7000000000000002E-3</v>
      </c>
      <c r="P18" s="296">
        <v>5.7000000000000002E-3</v>
      </c>
      <c r="Q18" s="49">
        <f t="shared" si="19"/>
        <v>5.7000000000000002E-3</v>
      </c>
      <c r="R18" s="49">
        <f t="shared" si="4"/>
        <v>0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>
        <v>6.1999999999999998E-3</v>
      </c>
      <c r="X18" s="296">
        <v>6.6E-3</v>
      </c>
      <c r="Y18" s="49">
        <f t="shared" si="21"/>
        <v>6.3999999999999994E-3</v>
      </c>
      <c r="Z18" s="546">
        <f t="shared" si="6"/>
        <v>2.0000000000000009E-4</v>
      </c>
      <c r="AA18" s="296">
        <v>9.9000000000000008E-3</v>
      </c>
      <c r="AB18" s="296">
        <v>6.4999999999999997E-3</v>
      </c>
      <c r="AC18" s="49">
        <f t="shared" si="22"/>
        <v>8.2000000000000007E-3</v>
      </c>
      <c r="AD18" s="49">
        <f t="shared" si="7"/>
        <v>1.7000000000000006E-3</v>
      </c>
      <c r="AE18" s="296">
        <v>7.1999999999999998E-3</v>
      </c>
      <c r="AF18" s="296">
        <v>9.5999999999999992E-3</v>
      </c>
      <c r="AG18" s="49">
        <f t="shared" si="23"/>
        <v>8.3999999999999995E-3</v>
      </c>
      <c r="AH18" s="49">
        <f t="shared" si="8"/>
        <v>1.1999999999999997E-3</v>
      </c>
      <c r="AI18" s="39">
        <v>3.1800000000000002E-2</v>
      </c>
      <c r="AJ18" s="296">
        <v>3.2099999999999997E-2</v>
      </c>
      <c r="AK18" s="49">
        <f t="shared" si="24"/>
        <v>3.1949999999999999E-2</v>
      </c>
      <c r="AL18" s="49">
        <f t="shared" si="9"/>
        <v>1.4999999999999736E-4</v>
      </c>
      <c r="AM18" s="296">
        <v>3.0499999999999999E-2</v>
      </c>
      <c r="AN18" s="296">
        <v>3.0200000000000001E-2</v>
      </c>
      <c r="AO18" s="49">
        <f t="shared" si="25"/>
        <v>3.0350000000000002E-2</v>
      </c>
      <c r="AP18" s="546">
        <f t="shared" si="10"/>
        <v>1.4999999999999909E-4</v>
      </c>
      <c r="AQ18" s="296">
        <v>1.54E-2</v>
      </c>
      <c r="AR18" s="296">
        <v>2.0199999999999999E-2</v>
      </c>
      <c r="AS18" s="49">
        <f t="shared" si="26"/>
        <v>1.78E-2</v>
      </c>
      <c r="AT18" s="49">
        <f t="shared" si="11"/>
        <v>2.3999999999999994E-3</v>
      </c>
      <c r="AU18" s="296">
        <v>1.6299999999999999E-2</v>
      </c>
      <c r="AV18" s="296">
        <v>1.9300000000000001E-2</v>
      </c>
      <c r="AW18" s="49">
        <f t="shared" si="27"/>
        <v>1.78E-2</v>
      </c>
      <c r="AX18" s="49">
        <f t="shared" si="12"/>
        <v>1.5000000000000013E-3</v>
      </c>
      <c r="AY18" s="39">
        <v>1.7999999999999999E-2</v>
      </c>
      <c r="AZ18" s="296">
        <v>1.7999999999999999E-2</v>
      </c>
      <c r="BA18" s="49">
        <f t="shared" si="28"/>
        <v>1.7999999999999999E-2</v>
      </c>
      <c r="BB18" s="49">
        <f t="shared" si="13"/>
        <v>0</v>
      </c>
      <c r="BC18" s="296">
        <v>1.8499999999999999E-2</v>
      </c>
      <c r="BD18" s="296">
        <v>1.9400000000000001E-2</v>
      </c>
      <c r="BE18" s="49">
        <f t="shared" si="29"/>
        <v>1.8950000000000002E-2</v>
      </c>
      <c r="BF18" s="546">
        <f t="shared" si="14"/>
        <v>4.5000000000000075E-4</v>
      </c>
      <c r="BG18" s="296">
        <v>1.29E-2</v>
      </c>
      <c r="BH18" s="296">
        <v>1.4999999999999999E-2</v>
      </c>
      <c r="BI18" s="49">
        <f t="shared" si="30"/>
        <v>1.3950000000000001E-2</v>
      </c>
      <c r="BJ18" s="49">
        <f t="shared" si="15"/>
        <v>1.0499999999999997E-3</v>
      </c>
      <c r="BK18" s="296">
        <v>1.37E-2</v>
      </c>
      <c r="BL18" s="296">
        <v>1.3899999999999999E-2</v>
      </c>
      <c r="BM18" s="49">
        <f t="shared" si="31"/>
        <v>1.38E-2</v>
      </c>
      <c r="BN18" s="49">
        <f t="shared" si="16"/>
        <v>9.9999999999999395E-5</v>
      </c>
      <c r="BO18" s="39" t="s">
        <v>12</v>
      </c>
      <c r="BP18" s="41" t="s">
        <v>12</v>
      </c>
    </row>
    <row r="19" spans="1:68" ht="15.75" customHeight="1" x14ac:dyDescent="0.2">
      <c r="A19" s="296" t="s">
        <v>123</v>
      </c>
      <c r="B19" s="29">
        <v>4.4000000000000003E-3</v>
      </c>
      <c r="C19" s="39">
        <v>3.2277999999999998</v>
      </c>
      <c r="D19" s="296">
        <v>3.3761000000000001</v>
      </c>
      <c r="E19" s="49">
        <f t="shared" si="0"/>
        <v>3.3019499999999997</v>
      </c>
      <c r="F19" s="49">
        <f t="shared" si="1"/>
        <v>7.415000000000016E-2</v>
      </c>
      <c r="G19" s="296">
        <v>3.3344</v>
      </c>
      <c r="H19" s="296">
        <v>3.2709000000000001</v>
      </c>
      <c r="I19" s="49">
        <f t="shared" si="17"/>
        <v>3.3026499999999999</v>
      </c>
      <c r="J19" s="546">
        <f t="shared" si="2"/>
        <v>3.1749999999999945E-2</v>
      </c>
      <c r="K19" s="296">
        <v>4.8489000000000004</v>
      </c>
      <c r="L19" s="296">
        <v>4.6307</v>
      </c>
      <c r="M19" s="49">
        <f t="shared" si="18"/>
        <v>4.7398000000000007</v>
      </c>
      <c r="N19" s="49">
        <f t="shared" si="3"/>
        <v>0.1091000000000002</v>
      </c>
      <c r="O19" s="296">
        <v>4.6086999999999998</v>
      </c>
      <c r="P19" s="296">
        <v>4.8296999999999999</v>
      </c>
      <c r="Q19" s="49">
        <f t="shared" si="19"/>
        <v>4.7191999999999998</v>
      </c>
      <c r="R19" s="49">
        <f t="shared" si="4"/>
        <v>0.11050000000000004</v>
      </c>
      <c r="S19" s="39">
        <v>5.3251999999999997</v>
      </c>
      <c r="T19" s="296">
        <v>5.4631999999999996</v>
      </c>
      <c r="U19" s="49">
        <f t="shared" si="20"/>
        <v>5.3941999999999997</v>
      </c>
      <c r="V19" s="49">
        <f t="shared" si="5"/>
        <v>6.899999999999995E-2</v>
      </c>
      <c r="W19" s="296">
        <v>5.5636000000000001</v>
      </c>
      <c r="X19" s="296">
        <v>5.7404999999999999</v>
      </c>
      <c r="Y19" s="49">
        <f t="shared" si="21"/>
        <v>5.65205</v>
      </c>
      <c r="Z19" s="546">
        <f t="shared" si="6"/>
        <v>8.8449999999999918E-2</v>
      </c>
      <c r="AA19" s="296">
        <v>9.3148</v>
      </c>
      <c r="AB19" s="296">
        <v>9.4137000000000004</v>
      </c>
      <c r="AC19" s="49">
        <f t="shared" si="22"/>
        <v>9.3642500000000002</v>
      </c>
      <c r="AD19" s="49">
        <f t="shared" si="7"/>
        <v>4.9450000000000216E-2</v>
      </c>
      <c r="AE19" s="296">
        <v>9.5037000000000003</v>
      </c>
      <c r="AF19" s="296">
        <v>9.2295999999999996</v>
      </c>
      <c r="AG19" s="49">
        <f t="shared" si="23"/>
        <v>9.3666499999999999</v>
      </c>
      <c r="AH19" s="49">
        <f t="shared" si="8"/>
        <v>0.13705000000000034</v>
      </c>
      <c r="AI19" s="39">
        <v>71.758399999999995</v>
      </c>
      <c r="AJ19" s="296">
        <v>71.664100000000005</v>
      </c>
      <c r="AK19" s="49">
        <f t="shared" si="24"/>
        <v>71.711250000000007</v>
      </c>
      <c r="AL19" s="49">
        <f t="shared" si="9"/>
        <v>4.7149999999994918E-2</v>
      </c>
      <c r="AM19" s="296">
        <v>71.488900000000001</v>
      </c>
      <c r="AN19" s="296">
        <v>70.367800000000003</v>
      </c>
      <c r="AO19" s="49">
        <f t="shared" si="25"/>
        <v>70.928349999999995</v>
      </c>
      <c r="AP19" s="546">
        <f t="shared" si="10"/>
        <v>0.56054999999999922</v>
      </c>
      <c r="AQ19" s="296">
        <v>21.816800000000001</v>
      </c>
      <c r="AR19" s="296">
        <v>22.171700000000001</v>
      </c>
      <c r="AS19" s="49">
        <f t="shared" si="26"/>
        <v>21.994250000000001</v>
      </c>
      <c r="AT19" s="49">
        <f t="shared" si="11"/>
        <v>0.17745000000000033</v>
      </c>
      <c r="AU19" s="296">
        <v>21.919599999999999</v>
      </c>
      <c r="AV19" s="296">
        <v>22.011600000000001</v>
      </c>
      <c r="AW19" s="49">
        <f t="shared" si="27"/>
        <v>21.965600000000002</v>
      </c>
      <c r="AX19" s="49">
        <f t="shared" si="12"/>
        <v>4.6000000000001151E-2</v>
      </c>
      <c r="AY19" s="39">
        <v>24.603999999999999</v>
      </c>
      <c r="AZ19" s="296">
        <v>23.013100000000001</v>
      </c>
      <c r="BA19" s="49">
        <f t="shared" si="28"/>
        <v>23.80855</v>
      </c>
      <c r="BB19" s="49">
        <f t="shared" si="13"/>
        <v>0.79544999999999888</v>
      </c>
      <c r="BC19" s="296">
        <v>23.818100000000001</v>
      </c>
      <c r="BD19" s="296">
        <v>24.3735</v>
      </c>
      <c r="BE19" s="49">
        <f t="shared" si="29"/>
        <v>24.095800000000001</v>
      </c>
      <c r="BF19" s="546">
        <f t="shared" si="14"/>
        <v>0.27769999999999939</v>
      </c>
      <c r="BG19" s="296">
        <v>24.329000000000001</v>
      </c>
      <c r="BH19" s="296">
        <v>24.831499999999998</v>
      </c>
      <c r="BI19" s="49">
        <f t="shared" si="30"/>
        <v>24.580249999999999</v>
      </c>
      <c r="BJ19" s="49">
        <f t="shared" si="15"/>
        <v>0.25124999999999886</v>
      </c>
      <c r="BK19" s="296">
        <v>24.045400000000001</v>
      </c>
      <c r="BL19" s="296">
        <v>24.145</v>
      </c>
      <c r="BM19" s="49">
        <f t="shared" si="31"/>
        <v>24.095199999999998</v>
      </c>
      <c r="BN19" s="49">
        <f t="shared" si="16"/>
        <v>4.97999999999994E-2</v>
      </c>
      <c r="BO19" s="39" t="s">
        <v>12</v>
      </c>
      <c r="BP19" s="41" t="s">
        <v>12</v>
      </c>
    </row>
    <row r="20" spans="1:68" ht="15.75" customHeight="1" x14ac:dyDescent="0.2">
      <c r="A20" s="296" t="s">
        <v>124</v>
      </c>
      <c r="B20" s="29">
        <v>2.0299999999999999E-2</v>
      </c>
      <c r="C20" s="39">
        <v>3.1619999999999999</v>
      </c>
      <c r="D20" s="296">
        <v>3.2583000000000002</v>
      </c>
      <c r="E20" s="49">
        <f t="shared" si="0"/>
        <v>3.2101500000000001</v>
      </c>
      <c r="F20" s="49">
        <f t="shared" si="1"/>
        <v>4.8150000000000137E-2</v>
      </c>
      <c r="G20" s="296">
        <v>3.2414000000000001</v>
      </c>
      <c r="H20" s="296">
        <v>3.1915</v>
      </c>
      <c r="I20" s="49">
        <f t="shared" si="17"/>
        <v>3.21645</v>
      </c>
      <c r="J20" s="546">
        <f t="shared" si="2"/>
        <v>2.4950000000000028E-2</v>
      </c>
      <c r="K20" s="296">
        <v>4.6733000000000002</v>
      </c>
      <c r="L20" s="296">
        <v>4.6580000000000004</v>
      </c>
      <c r="M20" s="49">
        <f t="shared" si="18"/>
        <v>4.6656500000000003</v>
      </c>
      <c r="N20" s="49">
        <f t="shared" si="3"/>
        <v>7.6499999999999346E-3</v>
      </c>
      <c r="O20" s="296">
        <v>4.4922000000000004</v>
      </c>
      <c r="P20" s="296">
        <v>4.7496999999999998</v>
      </c>
      <c r="Q20" s="49">
        <f t="shared" si="19"/>
        <v>4.6209500000000006</v>
      </c>
      <c r="R20" s="49">
        <f t="shared" si="4"/>
        <v>0.1287499999999997</v>
      </c>
      <c r="S20" s="39">
        <v>5.3253000000000004</v>
      </c>
      <c r="T20" s="296">
        <v>5.2637</v>
      </c>
      <c r="U20" s="49">
        <f t="shared" si="20"/>
        <v>5.2945000000000002</v>
      </c>
      <c r="V20" s="49">
        <f t="shared" si="5"/>
        <v>3.0800000000000161E-2</v>
      </c>
      <c r="W20" s="296">
        <v>5.4360999999999997</v>
      </c>
      <c r="X20" s="296">
        <v>5.5247999999999999</v>
      </c>
      <c r="Y20" s="49">
        <f t="shared" si="21"/>
        <v>5.4804499999999994</v>
      </c>
      <c r="Z20" s="546">
        <f t="shared" si="6"/>
        <v>4.4350000000000112E-2</v>
      </c>
      <c r="AA20" s="296">
        <v>9.2161000000000008</v>
      </c>
      <c r="AB20" s="296">
        <v>9.1744000000000003</v>
      </c>
      <c r="AC20" s="49">
        <f t="shared" si="22"/>
        <v>9.1952500000000015</v>
      </c>
      <c r="AD20" s="49">
        <f t="shared" si="7"/>
        <v>2.0850000000000257E-2</v>
      </c>
      <c r="AE20" s="296">
        <v>9.3377999999999997</v>
      </c>
      <c r="AF20" s="296">
        <v>8.9731000000000005</v>
      </c>
      <c r="AG20" s="49">
        <f t="shared" si="23"/>
        <v>9.1554500000000001</v>
      </c>
      <c r="AH20" s="49">
        <f t="shared" si="8"/>
        <v>0.18234999999999957</v>
      </c>
      <c r="AI20" s="39">
        <v>67.41</v>
      </c>
      <c r="AJ20" s="296">
        <v>68.353399999999993</v>
      </c>
      <c r="AK20" s="49">
        <f t="shared" si="24"/>
        <v>67.881699999999995</v>
      </c>
      <c r="AL20" s="49">
        <f t="shared" si="9"/>
        <v>0.47169999999999845</v>
      </c>
      <c r="AM20" s="296">
        <v>66.539299999999997</v>
      </c>
      <c r="AN20" s="296">
        <v>66.9131</v>
      </c>
      <c r="AO20" s="49">
        <f t="shared" si="25"/>
        <v>66.726200000000006</v>
      </c>
      <c r="AP20" s="546">
        <f t="shared" si="10"/>
        <v>0.1869000000000014</v>
      </c>
      <c r="AQ20" s="296">
        <v>21.6462</v>
      </c>
      <c r="AR20" s="296">
        <v>22.439299999999999</v>
      </c>
      <c r="AS20" s="49">
        <f t="shared" si="26"/>
        <v>22.042749999999998</v>
      </c>
      <c r="AT20" s="49">
        <f t="shared" si="11"/>
        <v>0.39654999999999951</v>
      </c>
      <c r="AU20" s="296">
        <v>21.990400000000001</v>
      </c>
      <c r="AV20" s="296">
        <v>21.9071</v>
      </c>
      <c r="AW20" s="49">
        <f t="shared" si="27"/>
        <v>21.94875</v>
      </c>
      <c r="AX20" s="49">
        <f t="shared" si="12"/>
        <v>4.1650000000000631E-2</v>
      </c>
      <c r="AY20" s="39">
        <v>24.026499999999999</v>
      </c>
      <c r="AZ20" s="296">
        <v>23.842099999999999</v>
      </c>
      <c r="BA20" s="49">
        <f t="shared" si="28"/>
        <v>23.9343</v>
      </c>
      <c r="BB20" s="49">
        <f t="shared" si="13"/>
        <v>9.220000000000006E-2</v>
      </c>
      <c r="BC20" s="296">
        <v>23.2974</v>
      </c>
      <c r="BD20" s="296">
        <v>23.799499999999998</v>
      </c>
      <c r="BE20" s="49">
        <f t="shared" si="29"/>
        <v>23.548449999999999</v>
      </c>
      <c r="BF20" s="546">
        <f t="shared" si="14"/>
        <v>0.25104999999999933</v>
      </c>
      <c r="BG20" s="296">
        <v>24.712900000000001</v>
      </c>
      <c r="BH20" s="296">
        <v>25.1267</v>
      </c>
      <c r="BI20" s="49">
        <f t="shared" si="30"/>
        <v>24.919800000000002</v>
      </c>
      <c r="BJ20" s="49">
        <f t="shared" si="15"/>
        <v>0.2068999999999992</v>
      </c>
      <c r="BK20" s="296">
        <v>23.991099999999999</v>
      </c>
      <c r="BL20" s="296">
        <v>23.886299999999999</v>
      </c>
      <c r="BM20" s="49">
        <f t="shared" si="31"/>
        <v>23.938699999999997</v>
      </c>
      <c r="BN20" s="49">
        <f t="shared" si="16"/>
        <v>5.2400000000000446E-2</v>
      </c>
      <c r="BO20" s="39" t="s">
        <v>12</v>
      </c>
      <c r="BP20" s="41" t="s">
        <v>12</v>
      </c>
    </row>
    <row r="21" spans="1:68" ht="15.75" customHeight="1" x14ac:dyDescent="0.2">
      <c r="A21" s="296" t="s">
        <v>125</v>
      </c>
      <c r="B21" s="29">
        <v>2.0000000000000001E-4</v>
      </c>
      <c r="C21" s="39" t="s">
        <v>12</v>
      </c>
      <c r="D21" s="296" t="s">
        <v>12</v>
      </c>
      <c r="E21" s="49" t="str">
        <f t="shared" si="0"/>
        <v xml:space="preserve"> </v>
      </c>
      <c r="F21" s="49" t="str">
        <f t="shared" si="1"/>
        <v xml:space="preserve"> </v>
      </c>
      <c r="G21" s="296">
        <v>2.9999999999999997E-4</v>
      </c>
      <c r="H21" s="296">
        <v>2.9999999999999997E-4</v>
      </c>
      <c r="I21" s="49">
        <f t="shared" si="17"/>
        <v>2.9999999999999997E-4</v>
      </c>
      <c r="J21" s="546">
        <f t="shared" si="2"/>
        <v>0</v>
      </c>
      <c r="K21" s="296">
        <v>0.1326</v>
      </c>
      <c r="L21" s="296">
        <v>0.129</v>
      </c>
      <c r="M21" s="49">
        <f t="shared" si="18"/>
        <v>0.1308</v>
      </c>
      <c r="N21" s="49">
        <f t="shared" si="3"/>
        <v>1.799999999999996E-3</v>
      </c>
      <c r="O21" s="296">
        <v>0.13339999999999999</v>
      </c>
      <c r="P21" s="296">
        <v>0.13900000000000001</v>
      </c>
      <c r="Q21" s="49">
        <f t="shared" si="19"/>
        <v>0.13619999999999999</v>
      </c>
      <c r="R21" s="49">
        <f t="shared" si="4"/>
        <v>2.8000000000000108E-3</v>
      </c>
      <c r="S21" s="39">
        <v>0.1777</v>
      </c>
      <c r="T21" s="296">
        <v>0.1797</v>
      </c>
      <c r="U21" s="49">
        <f t="shared" si="20"/>
        <v>0.1787</v>
      </c>
      <c r="V21" s="49">
        <f t="shared" si="5"/>
        <v>1.0000000000000009E-3</v>
      </c>
      <c r="W21" s="296">
        <v>0.17960000000000001</v>
      </c>
      <c r="X21" s="296">
        <v>0.17910000000000001</v>
      </c>
      <c r="Y21" s="49">
        <f t="shared" si="21"/>
        <v>0.17935000000000001</v>
      </c>
      <c r="Z21" s="546">
        <f t="shared" si="6"/>
        <v>2.5000000000000022E-4</v>
      </c>
      <c r="AA21" s="296">
        <v>0.98299999999999998</v>
      </c>
      <c r="AB21" s="296">
        <v>0.98029999999999995</v>
      </c>
      <c r="AC21" s="49">
        <f t="shared" si="22"/>
        <v>0.98164999999999991</v>
      </c>
      <c r="AD21" s="49">
        <f t="shared" si="7"/>
        <v>1.3500000000000179E-3</v>
      </c>
      <c r="AE21" s="296">
        <v>0.97540000000000004</v>
      </c>
      <c r="AF21" s="296">
        <v>0.96440000000000003</v>
      </c>
      <c r="AG21" s="49">
        <f t="shared" si="23"/>
        <v>0.96989999999999998</v>
      </c>
      <c r="AH21" s="49">
        <f t="shared" si="8"/>
        <v>5.5000000000000049E-3</v>
      </c>
      <c r="AI21" s="39">
        <v>3.7100000000000001E-2</v>
      </c>
      <c r="AJ21" s="296">
        <v>3.5900000000000001E-2</v>
      </c>
      <c r="AK21" s="49">
        <f t="shared" si="24"/>
        <v>3.6500000000000005E-2</v>
      </c>
      <c r="AL21" s="49">
        <f t="shared" si="9"/>
        <v>5.9999999999999984E-4</v>
      </c>
      <c r="AM21" s="296">
        <v>9.1200000000000003E-2</v>
      </c>
      <c r="AN21" s="296">
        <v>8.8300000000000003E-2</v>
      </c>
      <c r="AO21" s="49">
        <f t="shared" si="25"/>
        <v>8.9749999999999996E-2</v>
      </c>
      <c r="AP21" s="546">
        <f t="shared" si="10"/>
        <v>1.4499999999999999E-3</v>
      </c>
      <c r="AQ21" s="296">
        <v>0.63370000000000004</v>
      </c>
      <c r="AR21" s="296">
        <v>0.64070000000000005</v>
      </c>
      <c r="AS21" s="49">
        <f t="shared" si="26"/>
        <v>0.63719999999999999</v>
      </c>
      <c r="AT21" s="49">
        <f t="shared" si="11"/>
        <v>3.5000000000000031E-3</v>
      </c>
      <c r="AU21" s="296">
        <v>0.62270000000000003</v>
      </c>
      <c r="AV21" s="296">
        <v>0.61070000000000002</v>
      </c>
      <c r="AW21" s="49">
        <f t="shared" si="27"/>
        <v>0.61670000000000003</v>
      </c>
      <c r="AX21" s="49">
        <f t="shared" si="12"/>
        <v>6.0000000000000053E-3</v>
      </c>
      <c r="AY21" s="39">
        <v>0.3523</v>
      </c>
      <c r="AZ21" s="296">
        <v>0.34310000000000002</v>
      </c>
      <c r="BA21" s="49">
        <f t="shared" si="28"/>
        <v>0.34770000000000001</v>
      </c>
      <c r="BB21" s="49">
        <f t="shared" si="13"/>
        <v>4.599999999999993E-3</v>
      </c>
      <c r="BC21" s="296">
        <v>0.35820000000000002</v>
      </c>
      <c r="BD21" s="296">
        <v>0.34160000000000001</v>
      </c>
      <c r="BE21" s="49">
        <f t="shared" si="29"/>
        <v>0.34989999999999999</v>
      </c>
      <c r="BF21" s="546">
        <f t="shared" si="14"/>
        <v>8.3000000000000018E-3</v>
      </c>
      <c r="BG21" s="296">
        <v>6.2199999999999998E-2</v>
      </c>
      <c r="BH21" s="296">
        <v>6.25E-2</v>
      </c>
      <c r="BI21" s="49">
        <f t="shared" si="30"/>
        <v>6.2350000000000003E-2</v>
      </c>
      <c r="BJ21" s="49">
        <f t="shared" si="15"/>
        <v>1.5000000000000083E-4</v>
      </c>
      <c r="BK21" s="296">
        <v>6.5000000000000002E-2</v>
      </c>
      <c r="BL21" s="296">
        <v>6.4000000000000001E-2</v>
      </c>
      <c r="BM21" s="49">
        <f t="shared" si="31"/>
        <v>6.4500000000000002E-2</v>
      </c>
      <c r="BN21" s="49">
        <f t="shared" si="16"/>
        <v>5.0000000000000044E-4</v>
      </c>
      <c r="BO21" s="39" t="s">
        <v>12</v>
      </c>
      <c r="BP21" s="41" t="s">
        <v>12</v>
      </c>
    </row>
    <row r="22" spans="1:68" ht="15.75" customHeight="1" x14ac:dyDescent="0.2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1.2999999999999999E-3</v>
      </c>
      <c r="L22" s="296" t="s">
        <v>12</v>
      </c>
      <c r="M22" s="49">
        <f t="shared" si="18"/>
        <v>1.2999999999999999E-3</v>
      </c>
      <c r="N22" s="49">
        <f t="shared" si="3"/>
        <v>0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>
        <v>1.8E-3</v>
      </c>
      <c r="X22" s="296" t="s">
        <v>12</v>
      </c>
      <c r="Y22" s="49">
        <f t="shared" si="21"/>
        <v>1.8E-3</v>
      </c>
      <c r="Z22" s="546">
        <f t="shared" si="6"/>
        <v>0</v>
      </c>
      <c r="AA22" s="296">
        <v>1.4E-3</v>
      </c>
      <c r="AB22" s="296" t="s">
        <v>12</v>
      </c>
      <c r="AC22" s="49">
        <f t="shared" si="22"/>
        <v>1.4E-3</v>
      </c>
      <c r="AD22" s="49">
        <f t="shared" si="7"/>
        <v>0</v>
      </c>
      <c r="AE22" s="296">
        <v>1.4E-3</v>
      </c>
      <c r="AF22" s="296" t="s">
        <v>12</v>
      </c>
      <c r="AG22" s="49">
        <f t="shared" si="23"/>
        <v>1.4E-3</v>
      </c>
      <c r="AH22" s="49">
        <f t="shared" si="8"/>
        <v>0</v>
      </c>
      <c r="AI22" s="39" t="s">
        <v>12</v>
      </c>
      <c r="AJ22" s="296">
        <v>2.3E-3</v>
      </c>
      <c r="AK22" s="49">
        <f t="shared" si="24"/>
        <v>2.3E-3</v>
      </c>
      <c r="AL22" s="49">
        <f t="shared" si="9"/>
        <v>0</v>
      </c>
      <c r="AM22" s="296">
        <v>1.5E-3</v>
      </c>
      <c r="AN22" s="296">
        <v>1.6000000000000001E-3</v>
      </c>
      <c r="AO22" s="49">
        <f t="shared" si="25"/>
        <v>1.5500000000000002E-3</v>
      </c>
      <c r="AP22" s="546">
        <f t="shared" si="10"/>
        <v>5.0000000000000023E-5</v>
      </c>
      <c r="AQ22" s="296">
        <v>1.2999999999999999E-3</v>
      </c>
      <c r="AR22" s="296">
        <v>2.3E-3</v>
      </c>
      <c r="AS22" s="49">
        <f t="shared" si="26"/>
        <v>1.8E-3</v>
      </c>
      <c r="AT22" s="49">
        <f t="shared" si="11"/>
        <v>5.0000000000000001E-4</v>
      </c>
      <c r="AU22" s="296">
        <v>2.3999999999999998E-3</v>
      </c>
      <c r="AV22" s="296">
        <v>2.3E-3</v>
      </c>
      <c r="AW22" s="49">
        <f t="shared" si="27"/>
        <v>2.3499999999999997E-3</v>
      </c>
      <c r="AX22" s="49">
        <f t="shared" si="12"/>
        <v>4.9999999999999921E-5</v>
      </c>
      <c r="AY22" s="39">
        <v>2E-3</v>
      </c>
      <c r="AZ22" s="296" t="s">
        <v>12</v>
      </c>
      <c r="BA22" s="49">
        <f t="shared" si="28"/>
        <v>2E-3</v>
      </c>
      <c r="BB22" s="49">
        <f t="shared" si="13"/>
        <v>0</v>
      </c>
      <c r="BC22" s="296">
        <v>2.7000000000000001E-3</v>
      </c>
      <c r="BD22" s="296">
        <v>1.6000000000000001E-3</v>
      </c>
      <c r="BE22" s="49">
        <f t="shared" si="29"/>
        <v>2.15E-3</v>
      </c>
      <c r="BF22" s="546">
        <f t="shared" si="14"/>
        <v>5.5000000000000003E-4</v>
      </c>
      <c r="BG22" s="296">
        <v>1.9E-3</v>
      </c>
      <c r="BH22" s="296">
        <v>1.4E-3</v>
      </c>
      <c r="BI22" s="49">
        <f t="shared" si="30"/>
        <v>1.65E-3</v>
      </c>
      <c r="BJ22" s="49">
        <f t="shared" si="15"/>
        <v>2.5000000000000001E-4</v>
      </c>
      <c r="BK22" s="296" t="s">
        <v>12</v>
      </c>
      <c r="BL22" s="296">
        <v>1.4E-3</v>
      </c>
      <c r="BM22" s="49">
        <f t="shared" si="31"/>
        <v>1.4E-3</v>
      </c>
      <c r="BN22" s="49">
        <f t="shared" si="16"/>
        <v>0</v>
      </c>
      <c r="BO22" s="39" t="s">
        <v>12</v>
      </c>
      <c r="BP22" s="41" t="s">
        <v>12</v>
      </c>
    </row>
    <row r="23" spans="1:68" ht="15.75" customHeight="1" x14ac:dyDescent="0.2">
      <c r="A23" s="296" t="s">
        <v>127</v>
      </c>
      <c r="B23" s="29">
        <v>1.9300000000000001E-2</v>
      </c>
      <c r="C23" s="39">
        <v>5.8232999999999997</v>
      </c>
      <c r="D23" s="296">
        <v>6.4043000000000001</v>
      </c>
      <c r="E23" s="49">
        <f t="shared" si="0"/>
        <v>6.1137999999999995</v>
      </c>
      <c r="F23" s="49">
        <f t="shared" si="1"/>
        <v>0.2905000000000002</v>
      </c>
      <c r="G23" s="296">
        <v>6.3414999999999999</v>
      </c>
      <c r="H23" s="296">
        <v>6.2351999999999999</v>
      </c>
      <c r="I23" s="49">
        <f t="shared" si="17"/>
        <v>6.2883499999999994</v>
      </c>
      <c r="J23" s="546">
        <f t="shared" si="2"/>
        <v>5.3150000000000031E-2</v>
      </c>
      <c r="K23" s="296">
        <v>16.086500000000001</v>
      </c>
      <c r="L23" s="296">
        <v>14.148999999999999</v>
      </c>
      <c r="M23" s="49">
        <f t="shared" si="18"/>
        <v>15.117750000000001</v>
      </c>
      <c r="N23" s="49">
        <f t="shared" si="3"/>
        <v>0.96875000000000089</v>
      </c>
      <c r="O23" s="296">
        <v>14.0481</v>
      </c>
      <c r="P23" s="296">
        <v>15</v>
      </c>
      <c r="Q23" s="49">
        <f t="shared" si="19"/>
        <v>14.524049999999999</v>
      </c>
      <c r="R23" s="49">
        <f t="shared" si="4"/>
        <v>0.4759500000000001</v>
      </c>
      <c r="S23" s="39">
        <v>15.145899999999999</v>
      </c>
      <c r="T23" s="296">
        <v>16.0427</v>
      </c>
      <c r="U23" s="49">
        <f t="shared" si="20"/>
        <v>15.5943</v>
      </c>
      <c r="V23" s="49">
        <f t="shared" si="5"/>
        <v>0.44840000000000035</v>
      </c>
      <c r="W23" s="296">
        <v>16.9864</v>
      </c>
      <c r="X23" s="296">
        <v>18.3064</v>
      </c>
      <c r="Y23" s="49">
        <f t="shared" si="21"/>
        <v>17.6464</v>
      </c>
      <c r="Z23" s="546">
        <f t="shared" si="6"/>
        <v>0.66000000000000014</v>
      </c>
      <c r="AA23" s="296">
        <v>29.387899999999998</v>
      </c>
      <c r="AB23" s="296">
        <v>31.106300000000001</v>
      </c>
      <c r="AC23" s="49">
        <f t="shared" si="22"/>
        <v>30.2471</v>
      </c>
      <c r="AD23" s="49">
        <f t="shared" si="7"/>
        <v>0.8592000000000013</v>
      </c>
      <c r="AE23" s="296">
        <v>30.608799999999999</v>
      </c>
      <c r="AF23" s="296">
        <v>28.293700000000001</v>
      </c>
      <c r="AG23" s="49">
        <f t="shared" si="23"/>
        <v>29.451250000000002</v>
      </c>
      <c r="AH23" s="49">
        <f t="shared" si="8"/>
        <v>1.1575499999999987</v>
      </c>
      <c r="AI23" s="39">
        <v>31.69</v>
      </c>
      <c r="AJ23" s="296">
        <v>34.002400000000002</v>
      </c>
      <c r="AK23" s="49">
        <f t="shared" si="24"/>
        <v>32.846200000000003</v>
      </c>
      <c r="AL23" s="49">
        <f t="shared" si="9"/>
        <v>1.1562000000000001</v>
      </c>
      <c r="AM23" s="296">
        <v>32.9636</v>
      </c>
      <c r="AN23" s="296">
        <v>30.8216</v>
      </c>
      <c r="AO23" s="49">
        <f t="shared" si="25"/>
        <v>31.892600000000002</v>
      </c>
      <c r="AP23" s="546">
        <f t="shared" si="10"/>
        <v>1.0709999999999997</v>
      </c>
      <c r="AQ23" s="296">
        <v>41.767800000000001</v>
      </c>
      <c r="AR23" s="296">
        <v>43.567100000000003</v>
      </c>
      <c r="AS23" s="49">
        <f t="shared" si="26"/>
        <v>42.667450000000002</v>
      </c>
      <c r="AT23" s="49">
        <f t="shared" si="11"/>
        <v>0.89965000000000117</v>
      </c>
      <c r="AU23" s="296">
        <v>41.227200000000003</v>
      </c>
      <c r="AV23" s="296">
        <v>42.849400000000003</v>
      </c>
      <c r="AW23" s="49">
        <f t="shared" si="27"/>
        <v>42.038300000000007</v>
      </c>
      <c r="AX23" s="49">
        <f t="shared" si="12"/>
        <v>0.81109999999999971</v>
      </c>
      <c r="AY23" s="39">
        <v>53.475499999999997</v>
      </c>
      <c r="AZ23" s="296">
        <v>47.345500000000001</v>
      </c>
      <c r="BA23" s="49">
        <f t="shared" si="28"/>
        <v>50.410499999999999</v>
      </c>
      <c r="BB23" s="49">
        <f t="shared" si="13"/>
        <v>3.0649999999999977</v>
      </c>
      <c r="BC23" s="296">
        <v>49.635899999999999</v>
      </c>
      <c r="BD23" s="296">
        <v>54.7209</v>
      </c>
      <c r="BE23" s="49">
        <f t="shared" si="29"/>
        <v>52.178399999999996</v>
      </c>
      <c r="BF23" s="546">
        <f t="shared" si="14"/>
        <v>2.5425000000000004</v>
      </c>
      <c r="BG23" s="296">
        <v>59.862900000000003</v>
      </c>
      <c r="BH23" s="296">
        <v>60.487299999999998</v>
      </c>
      <c r="BI23" s="49">
        <f t="shared" si="30"/>
        <v>60.1751</v>
      </c>
      <c r="BJ23" s="49">
        <f t="shared" si="15"/>
        <v>0.31219999999999715</v>
      </c>
      <c r="BK23" s="296">
        <v>60.171599999999998</v>
      </c>
      <c r="BL23" s="296">
        <v>56.848700000000001</v>
      </c>
      <c r="BM23" s="49">
        <f t="shared" si="31"/>
        <v>58.510149999999996</v>
      </c>
      <c r="BN23" s="49">
        <f t="shared" si="16"/>
        <v>1.6614499999999985</v>
      </c>
      <c r="BO23" s="39" t="s">
        <v>12</v>
      </c>
      <c r="BP23" s="41" t="s">
        <v>12</v>
      </c>
    </row>
    <row r="24" spans="1:68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7.4999999999999997E-3</v>
      </c>
      <c r="AB24" s="296">
        <v>8.5000000000000006E-3</v>
      </c>
      <c r="AC24" s="49">
        <f t="shared" si="22"/>
        <v>8.0000000000000002E-3</v>
      </c>
      <c r="AD24" s="49">
        <f t="shared" si="7"/>
        <v>5.0000000000000044E-4</v>
      </c>
      <c r="AE24" s="296">
        <v>7.4999999999999997E-3</v>
      </c>
      <c r="AF24" s="296">
        <v>6.7000000000000002E-3</v>
      </c>
      <c r="AG24" s="49">
        <f t="shared" si="23"/>
        <v>7.1000000000000004E-3</v>
      </c>
      <c r="AH24" s="49">
        <f t="shared" si="8"/>
        <v>3.9999999999999975E-4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4.4999999999999997E-3</v>
      </c>
      <c r="AR24" s="296">
        <v>4.7000000000000002E-3</v>
      </c>
      <c r="AS24" s="49">
        <f t="shared" si="26"/>
        <v>4.5999999999999999E-3</v>
      </c>
      <c r="AT24" s="49">
        <f t="shared" si="11"/>
        <v>1.0000000000000026E-4</v>
      </c>
      <c r="AU24" s="296">
        <v>5.1999999999999998E-3</v>
      </c>
      <c r="AV24" s="296">
        <v>5.3E-3</v>
      </c>
      <c r="AW24" s="49">
        <f t="shared" si="27"/>
        <v>5.2499999999999995E-3</v>
      </c>
      <c r="AX24" s="49">
        <f t="shared" si="12"/>
        <v>5.0000000000000131E-5</v>
      </c>
      <c r="AY24" s="39">
        <v>5.3E-3</v>
      </c>
      <c r="AZ24" s="296">
        <v>5.8999999999999999E-3</v>
      </c>
      <c r="BA24" s="49">
        <f t="shared" si="28"/>
        <v>5.5999999999999999E-3</v>
      </c>
      <c r="BB24" s="49">
        <f t="shared" si="13"/>
        <v>2.9999999999999992E-4</v>
      </c>
      <c r="BC24" s="296">
        <v>6.0000000000000001E-3</v>
      </c>
      <c r="BD24" s="296">
        <v>5.3E-3</v>
      </c>
      <c r="BE24" s="49">
        <f t="shared" si="29"/>
        <v>5.6500000000000005E-3</v>
      </c>
      <c r="BF24" s="546">
        <f t="shared" si="14"/>
        <v>3.5000000000000005E-4</v>
      </c>
      <c r="BG24" s="296">
        <v>2E-3</v>
      </c>
      <c r="BH24" s="296" t="s">
        <v>12</v>
      </c>
      <c r="BI24" s="49">
        <f t="shared" si="30"/>
        <v>2E-3</v>
      </c>
      <c r="BJ24" s="49">
        <f t="shared" si="15"/>
        <v>0</v>
      </c>
      <c r="BK24" s="296">
        <v>2.5999999999999999E-3</v>
      </c>
      <c r="BL24" s="296">
        <v>2.5000000000000001E-3</v>
      </c>
      <c r="BM24" s="49">
        <f t="shared" si="31"/>
        <v>2.5500000000000002E-3</v>
      </c>
      <c r="BN24" s="49">
        <f t="shared" si="16"/>
        <v>4.9999999999999921E-5</v>
      </c>
      <c r="BO24" s="39" t="s">
        <v>12</v>
      </c>
      <c r="BP24" s="41" t="s">
        <v>12</v>
      </c>
    </row>
    <row r="25" spans="1:68" ht="15.75" customHeight="1" x14ac:dyDescent="0.2">
      <c r="A25" s="296" t="s">
        <v>129</v>
      </c>
      <c r="B25" s="29">
        <v>1.2800000000000001E-2</v>
      </c>
      <c r="C25" s="39">
        <v>1.5599999999999999E-2</v>
      </c>
      <c r="D25" s="296" t="s">
        <v>12</v>
      </c>
      <c r="E25" s="49">
        <f t="shared" si="0"/>
        <v>1.5599999999999999E-2</v>
      </c>
      <c r="F25" s="49">
        <f t="shared" si="1"/>
        <v>0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</row>
    <row r="26" spans="1:68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</row>
    <row r="27" spans="1:68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1"/>
        <v xml:space="preserve"> </v>
      </c>
      <c r="Z27" s="546" t="str">
        <f t="shared" si="6"/>
        <v xml:space="preserve"> 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3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27"/>
        <v xml:space="preserve"> </v>
      </c>
      <c r="AX27" s="49" t="str">
        <f t="shared" si="12"/>
        <v xml:space="preserve"> </v>
      </c>
      <c r="AY27" s="39">
        <v>5.3E-3</v>
      </c>
      <c r="AZ27" s="296" t="s">
        <v>12</v>
      </c>
      <c r="BA27" s="49">
        <f t="shared" si="28"/>
        <v>5.3E-3</v>
      </c>
      <c r="BB27" s="49">
        <f t="shared" si="13"/>
        <v>0</v>
      </c>
      <c r="BC27" s="296">
        <v>5.1000000000000004E-3</v>
      </c>
      <c r="BD27" s="296" t="s">
        <v>12</v>
      </c>
      <c r="BE27" s="49">
        <f t="shared" si="29"/>
        <v>5.1000000000000004E-3</v>
      </c>
      <c r="BF27" s="546">
        <f t="shared" si="14"/>
        <v>0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</row>
    <row r="28" spans="1:68" ht="15.75" customHeight="1" x14ac:dyDescent="0.2">
      <c r="A28" s="296" t="s">
        <v>132</v>
      </c>
      <c r="B28" s="29">
        <v>1.4800000000000001E-2</v>
      </c>
      <c r="C28" s="39">
        <v>4.6395999999999997</v>
      </c>
      <c r="D28" s="296">
        <v>4.7332000000000001</v>
      </c>
      <c r="E28" s="49">
        <f t="shared" si="0"/>
        <v>4.6863999999999999</v>
      </c>
      <c r="F28" s="49">
        <f t="shared" si="1"/>
        <v>4.6800000000000175E-2</v>
      </c>
      <c r="G28" s="296">
        <v>4.6562000000000001</v>
      </c>
      <c r="H28" s="296">
        <v>4.6837999999999997</v>
      </c>
      <c r="I28" s="49">
        <f t="shared" si="17"/>
        <v>4.67</v>
      </c>
      <c r="J28" s="546">
        <f t="shared" si="2"/>
        <v>1.3799999999999812E-2</v>
      </c>
      <c r="K28" s="296">
        <v>9.5233000000000008</v>
      </c>
      <c r="L28" s="296">
        <v>9.3360000000000003</v>
      </c>
      <c r="M28" s="49">
        <f t="shared" si="18"/>
        <v>9.4296500000000005</v>
      </c>
      <c r="N28" s="49">
        <f t="shared" si="3"/>
        <v>9.3650000000000233E-2</v>
      </c>
      <c r="O28" s="296">
        <v>9.5446000000000009</v>
      </c>
      <c r="P28" s="296">
        <v>9.2916000000000007</v>
      </c>
      <c r="Q28" s="49">
        <f t="shared" si="19"/>
        <v>9.4181000000000008</v>
      </c>
      <c r="R28" s="49">
        <f t="shared" si="4"/>
        <v>0.12650000000000006</v>
      </c>
      <c r="S28" s="39">
        <v>11.250400000000001</v>
      </c>
      <c r="T28" s="296">
        <v>11.4232</v>
      </c>
      <c r="U28" s="49">
        <f t="shared" si="20"/>
        <v>11.3368</v>
      </c>
      <c r="V28" s="49">
        <f t="shared" si="5"/>
        <v>8.6399999999999366E-2</v>
      </c>
      <c r="W28" s="296">
        <v>11.365500000000001</v>
      </c>
      <c r="X28" s="296">
        <v>11.341799999999999</v>
      </c>
      <c r="Y28" s="49">
        <f t="shared" si="21"/>
        <v>11.35365</v>
      </c>
      <c r="Z28" s="546">
        <f t="shared" si="6"/>
        <v>1.1850000000000804E-2</v>
      </c>
      <c r="AA28" s="296">
        <v>26.1036</v>
      </c>
      <c r="AB28" s="296">
        <v>25.968</v>
      </c>
      <c r="AC28" s="49">
        <f t="shared" si="22"/>
        <v>26.035800000000002</v>
      </c>
      <c r="AD28" s="49">
        <f t="shared" si="7"/>
        <v>6.7800000000000082E-2</v>
      </c>
      <c r="AE28" s="296">
        <v>25.511099999999999</v>
      </c>
      <c r="AF28" s="296">
        <v>25.8155</v>
      </c>
      <c r="AG28" s="49">
        <f t="shared" si="23"/>
        <v>25.6633</v>
      </c>
      <c r="AH28" s="49">
        <f t="shared" si="8"/>
        <v>0.15220000000000056</v>
      </c>
      <c r="AI28" s="39">
        <v>450.18239999999997</v>
      </c>
      <c r="AJ28" s="296">
        <v>428.66149999999999</v>
      </c>
      <c r="AK28" s="49">
        <f t="shared" si="24"/>
        <v>439.42194999999998</v>
      </c>
      <c r="AL28" s="49">
        <f t="shared" si="9"/>
        <v>10.760449999999992</v>
      </c>
      <c r="AM28" s="296">
        <v>436.64060000000001</v>
      </c>
      <c r="AN28" s="296">
        <v>444.11340000000001</v>
      </c>
      <c r="AO28" s="49">
        <f t="shared" si="25"/>
        <v>440.37700000000001</v>
      </c>
      <c r="AP28" s="546">
        <f t="shared" si="10"/>
        <v>3.7364000000000033</v>
      </c>
      <c r="AQ28" s="296">
        <v>105.06100000000001</v>
      </c>
      <c r="AR28" s="296">
        <v>104.4308</v>
      </c>
      <c r="AS28" s="49">
        <f t="shared" si="26"/>
        <v>104.74590000000001</v>
      </c>
      <c r="AT28" s="49">
        <f t="shared" si="11"/>
        <v>0.31510000000000105</v>
      </c>
      <c r="AU28" s="296">
        <v>101.9931</v>
      </c>
      <c r="AV28" s="296">
        <v>102.21120000000001</v>
      </c>
      <c r="AW28" s="49">
        <f t="shared" si="27"/>
        <v>102.10214999999999</v>
      </c>
      <c r="AX28" s="49">
        <f t="shared" si="12"/>
        <v>0.10905000000000342</v>
      </c>
      <c r="AY28" s="39">
        <v>108.4991</v>
      </c>
      <c r="AZ28" s="296">
        <v>105.9504</v>
      </c>
      <c r="BA28" s="49">
        <f t="shared" si="28"/>
        <v>107.22475</v>
      </c>
      <c r="BB28" s="49">
        <f t="shared" si="13"/>
        <v>1.2743499999999983</v>
      </c>
      <c r="BC28" s="296">
        <v>106.7829</v>
      </c>
      <c r="BD28" s="296">
        <v>103.7821</v>
      </c>
      <c r="BE28" s="49">
        <f t="shared" si="29"/>
        <v>105.2825</v>
      </c>
      <c r="BF28" s="546">
        <f t="shared" si="14"/>
        <v>1.5003999999999991</v>
      </c>
      <c r="BG28" s="296">
        <v>72.734399999999994</v>
      </c>
      <c r="BH28" s="296">
        <v>75.497200000000007</v>
      </c>
      <c r="BI28" s="49">
        <f t="shared" si="30"/>
        <v>74.115800000000007</v>
      </c>
      <c r="BJ28" s="49">
        <f t="shared" si="15"/>
        <v>1.3814000000000064</v>
      </c>
      <c r="BK28" s="296">
        <v>73.108000000000004</v>
      </c>
      <c r="BL28" s="296">
        <v>73.0501</v>
      </c>
      <c r="BM28" s="49">
        <f t="shared" si="31"/>
        <v>73.079049999999995</v>
      </c>
      <c r="BN28" s="49">
        <f t="shared" si="16"/>
        <v>2.8950000000001811E-2</v>
      </c>
      <c r="BO28" s="39">
        <v>2.58E-2</v>
      </c>
      <c r="BP28" s="41">
        <v>4.9799999999999997E-2</v>
      </c>
    </row>
    <row r="29" spans="1:68" ht="15.75" customHeight="1" x14ac:dyDescent="0.2">
      <c r="A29" s="296" t="s">
        <v>133</v>
      </c>
      <c r="B29" s="29">
        <v>7.1999999999999998E-3</v>
      </c>
      <c r="C29" s="39">
        <v>5.0315000000000003</v>
      </c>
      <c r="D29" s="296">
        <v>5.1456</v>
      </c>
      <c r="E29" s="49">
        <f t="shared" si="0"/>
        <v>5.0885499999999997</v>
      </c>
      <c r="F29" s="49">
        <f t="shared" si="1"/>
        <v>5.7049999999999823E-2</v>
      </c>
      <c r="G29" s="296">
        <v>5.0709999999999997</v>
      </c>
      <c r="H29" s="296">
        <v>5.1013999999999999</v>
      </c>
      <c r="I29" s="49">
        <f t="shared" si="17"/>
        <v>5.0861999999999998</v>
      </c>
      <c r="J29" s="546">
        <f t="shared" si="2"/>
        <v>1.5200000000000102E-2</v>
      </c>
      <c r="K29" s="296">
        <v>10.182</v>
      </c>
      <c r="L29" s="296">
        <v>9.9513999999999996</v>
      </c>
      <c r="M29" s="49">
        <f t="shared" si="18"/>
        <v>10.066700000000001</v>
      </c>
      <c r="N29" s="49">
        <f t="shared" si="3"/>
        <v>0.1153000000000004</v>
      </c>
      <c r="O29" s="296">
        <v>10.186500000000001</v>
      </c>
      <c r="P29" s="296">
        <v>9.92</v>
      </c>
      <c r="Q29" s="49">
        <f t="shared" si="19"/>
        <v>10.05325</v>
      </c>
      <c r="R29" s="49">
        <f t="shared" si="4"/>
        <v>0.13325000000000031</v>
      </c>
      <c r="S29" s="39">
        <v>12.0229</v>
      </c>
      <c r="T29" s="296">
        <v>12.166600000000001</v>
      </c>
      <c r="U29" s="49">
        <f t="shared" si="20"/>
        <v>12.094750000000001</v>
      </c>
      <c r="V29" s="49">
        <f t="shared" si="5"/>
        <v>7.1850000000000414E-2</v>
      </c>
      <c r="W29" s="296">
        <v>12.153</v>
      </c>
      <c r="X29" s="296">
        <v>12.0907</v>
      </c>
      <c r="Y29" s="49">
        <f t="shared" si="21"/>
        <v>12.12185</v>
      </c>
      <c r="Z29" s="546">
        <f t="shared" si="6"/>
        <v>3.1150000000000233E-2</v>
      </c>
      <c r="AA29" s="296">
        <v>27.152799999999999</v>
      </c>
      <c r="AB29" s="296">
        <v>27.3184</v>
      </c>
      <c r="AC29" s="49">
        <f t="shared" si="22"/>
        <v>27.235599999999998</v>
      </c>
      <c r="AD29" s="49">
        <f t="shared" si="7"/>
        <v>8.2800000000000651E-2</v>
      </c>
      <c r="AE29" s="296">
        <v>26.415800000000001</v>
      </c>
      <c r="AF29" s="296">
        <v>26.844200000000001</v>
      </c>
      <c r="AG29" s="49">
        <f t="shared" si="23"/>
        <v>26.630000000000003</v>
      </c>
      <c r="AH29" s="49">
        <f t="shared" si="8"/>
        <v>0.21419999999999995</v>
      </c>
      <c r="AI29" s="39">
        <v>425.01979999999998</v>
      </c>
      <c r="AJ29" s="296">
        <v>413.56659999999999</v>
      </c>
      <c r="AK29" s="49">
        <f t="shared" si="24"/>
        <v>419.29319999999996</v>
      </c>
      <c r="AL29" s="49">
        <f t="shared" si="9"/>
        <v>5.7265999999999906</v>
      </c>
      <c r="AM29" s="296">
        <v>423.65039999999999</v>
      </c>
      <c r="AN29" s="296">
        <v>414.9796</v>
      </c>
      <c r="AO29" s="49">
        <f t="shared" si="25"/>
        <v>419.315</v>
      </c>
      <c r="AP29" s="546">
        <f t="shared" si="10"/>
        <v>4.3353999999999928</v>
      </c>
      <c r="AQ29" s="296">
        <v>107.41759999999999</v>
      </c>
      <c r="AR29" s="296">
        <v>107.7801</v>
      </c>
      <c r="AS29" s="49">
        <f t="shared" si="26"/>
        <v>107.59885</v>
      </c>
      <c r="AT29" s="49">
        <f t="shared" si="11"/>
        <v>0.18125000000000568</v>
      </c>
      <c r="AU29" s="296">
        <v>105.197</v>
      </c>
      <c r="AV29" s="296">
        <v>103.77970000000001</v>
      </c>
      <c r="AW29" s="49">
        <f t="shared" si="27"/>
        <v>104.48835</v>
      </c>
      <c r="AX29" s="49">
        <f t="shared" si="12"/>
        <v>0.70864999999999867</v>
      </c>
      <c r="AY29" s="39">
        <v>111.34399999999999</v>
      </c>
      <c r="AZ29" s="296">
        <v>108.0265</v>
      </c>
      <c r="BA29" s="49">
        <f t="shared" si="28"/>
        <v>109.68525</v>
      </c>
      <c r="BB29" s="49">
        <f t="shared" si="13"/>
        <v>1.6587499999999977</v>
      </c>
      <c r="BC29" s="296">
        <v>109.2744</v>
      </c>
      <c r="BD29" s="296">
        <v>106.42270000000001</v>
      </c>
      <c r="BE29" s="49">
        <f t="shared" si="29"/>
        <v>107.84855</v>
      </c>
      <c r="BF29" s="546">
        <f t="shared" si="14"/>
        <v>1.425849999999997</v>
      </c>
      <c r="BG29" s="296">
        <v>75.127799999999993</v>
      </c>
      <c r="BH29" s="296">
        <v>78.0929</v>
      </c>
      <c r="BI29" s="49">
        <f t="shared" si="30"/>
        <v>76.610349999999997</v>
      </c>
      <c r="BJ29" s="49">
        <f t="shared" si="15"/>
        <v>1.4825500000000034</v>
      </c>
      <c r="BK29" s="296">
        <v>75.686499999999995</v>
      </c>
      <c r="BL29" s="296">
        <v>74.751300000000001</v>
      </c>
      <c r="BM29" s="49">
        <f t="shared" si="31"/>
        <v>75.218899999999991</v>
      </c>
      <c r="BN29" s="49">
        <f t="shared" si="16"/>
        <v>0.46759999999999735</v>
      </c>
      <c r="BO29" s="39">
        <v>2.8899999999999999E-2</v>
      </c>
      <c r="BP29" s="41">
        <v>4.8599999999999997E-2</v>
      </c>
    </row>
    <row r="30" spans="1:68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</row>
    <row r="31" spans="1:68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>
        <v>8.2000000000000007E-3</v>
      </c>
      <c r="AR31" s="296" t="s">
        <v>12</v>
      </c>
      <c r="AS31" s="49">
        <f t="shared" si="26"/>
        <v>8.2000000000000007E-3</v>
      </c>
      <c r="AT31" s="49">
        <f t="shared" si="11"/>
        <v>0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>
        <v>1.15E-2</v>
      </c>
      <c r="BD31" s="296" t="s">
        <v>12</v>
      </c>
      <c r="BE31" s="49">
        <f t="shared" si="29"/>
        <v>1.15E-2</v>
      </c>
      <c r="BF31" s="546">
        <f t="shared" si="14"/>
        <v>0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</row>
    <row r="32" spans="1:68" ht="12.75" x14ac:dyDescent="0.2">
      <c r="A32" s="296" t="s">
        <v>136</v>
      </c>
      <c r="B32" s="29">
        <v>0.1031</v>
      </c>
      <c r="C32" s="39">
        <v>5.0506000000000002</v>
      </c>
      <c r="D32" s="296">
        <v>5.1414999999999997</v>
      </c>
      <c r="E32" s="49">
        <f t="shared" si="0"/>
        <v>5.09605</v>
      </c>
      <c r="F32" s="49">
        <f t="shared" si="1"/>
        <v>4.5449999999999768E-2</v>
      </c>
      <c r="G32" s="296">
        <v>5.0816999999999997</v>
      </c>
      <c r="H32" s="296">
        <v>5.0937000000000001</v>
      </c>
      <c r="I32" s="49">
        <f t="shared" si="17"/>
        <v>5.0876999999999999</v>
      </c>
      <c r="J32" s="546">
        <f t="shared" si="2"/>
        <v>6.0000000000002274E-3</v>
      </c>
      <c r="K32" s="296">
        <v>5.2073</v>
      </c>
      <c r="L32" s="296">
        <v>5.0595999999999997</v>
      </c>
      <c r="M32" s="49">
        <f t="shared" si="18"/>
        <v>5.1334499999999998</v>
      </c>
      <c r="N32" s="49">
        <f t="shared" si="3"/>
        <v>7.3850000000000193E-2</v>
      </c>
      <c r="O32" s="296">
        <v>5.2652000000000001</v>
      </c>
      <c r="P32" s="296">
        <v>5.2190000000000003</v>
      </c>
      <c r="Q32" s="49">
        <f t="shared" si="19"/>
        <v>5.2421000000000006</v>
      </c>
      <c r="R32" s="49">
        <f t="shared" si="4"/>
        <v>2.3099999999999898E-2</v>
      </c>
      <c r="S32" s="39">
        <v>5.0861999999999998</v>
      </c>
      <c r="T32" s="296">
        <v>5.2164000000000001</v>
      </c>
      <c r="U32" s="49">
        <f t="shared" si="20"/>
        <v>5.1513</v>
      </c>
      <c r="V32" s="49">
        <f t="shared" si="5"/>
        <v>6.5100000000000158E-2</v>
      </c>
      <c r="W32" s="296">
        <v>5.2171000000000003</v>
      </c>
      <c r="X32" s="296">
        <v>5.2351000000000001</v>
      </c>
      <c r="Y32" s="49">
        <f t="shared" si="21"/>
        <v>5.2261000000000006</v>
      </c>
      <c r="Z32" s="546">
        <f t="shared" si="6"/>
        <v>8.999999999999897E-3</v>
      </c>
      <c r="AA32" s="296">
        <v>6.3193999999999999</v>
      </c>
      <c r="AB32" s="296">
        <v>6.1608999999999998</v>
      </c>
      <c r="AC32" s="49">
        <f t="shared" si="22"/>
        <v>6.2401499999999999</v>
      </c>
      <c r="AD32" s="49">
        <f t="shared" si="7"/>
        <v>7.9250000000000043E-2</v>
      </c>
      <c r="AE32" s="296">
        <v>6.1151999999999997</v>
      </c>
      <c r="AF32" s="296">
        <v>6.2122999999999999</v>
      </c>
      <c r="AG32" s="49">
        <f t="shared" si="23"/>
        <v>6.1637500000000003</v>
      </c>
      <c r="AH32" s="49">
        <f t="shared" si="8"/>
        <v>4.8550000000000093E-2</v>
      </c>
      <c r="AI32" s="39">
        <v>0.89049999999999996</v>
      </c>
      <c r="AJ32" s="296">
        <v>0.85440000000000005</v>
      </c>
      <c r="AK32" s="49">
        <f t="shared" si="24"/>
        <v>0.87244999999999995</v>
      </c>
      <c r="AL32" s="49">
        <f t="shared" si="9"/>
        <v>1.8049999999999955E-2</v>
      </c>
      <c r="AM32" s="296">
        <v>0.89990000000000003</v>
      </c>
      <c r="AN32" s="296">
        <v>0.90239999999999998</v>
      </c>
      <c r="AO32" s="49">
        <f t="shared" si="25"/>
        <v>0.90115000000000001</v>
      </c>
      <c r="AP32" s="546">
        <f t="shared" si="10"/>
        <v>1.2499999999999734E-3</v>
      </c>
      <c r="AQ32" s="296">
        <v>5.3150000000000004</v>
      </c>
      <c r="AR32" s="296">
        <v>5.3189000000000002</v>
      </c>
      <c r="AS32" s="49">
        <f t="shared" si="26"/>
        <v>5.3169500000000003</v>
      </c>
      <c r="AT32" s="49">
        <f t="shared" si="11"/>
        <v>1.9499999999998963E-3</v>
      </c>
      <c r="AU32" s="296">
        <v>5.2104999999999997</v>
      </c>
      <c r="AV32" s="296">
        <v>5.1856999999999998</v>
      </c>
      <c r="AW32" s="49">
        <f t="shared" si="27"/>
        <v>5.1981000000000002</v>
      </c>
      <c r="AX32" s="49">
        <f t="shared" si="12"/>
        <v>1.2399999999999967E-2</v>
      </c>
      <c r="AY32" s="39">
        <v>5.6342999999999996</v>
      </c>
      <c r="AZ32" s="296">
        <v>5.4493999999999998</v>
      </c>
      <c r="BA32" s="49">
        <f t="shared" si="28"/>
        <v>5.5418500000000002</v>
      </c>
      <c r="BB32" s="49">
        <f t="shared" si="13"/>
        <v>9.2449999999999921E-2</v>
      </c>
      <c r="BC32" s="296">
        <v>5.7306999999999997</v>
      </c>
      <c r="BD32" s="296">
        <v>5.4888000000000003</v>
      </c>
      <c r="BE32" s="49">
        <f t="shared" si="29"/>
        <v>5.60975</v>
      </c>
      <c r="BF32" s="546">
        <f t="shared" si="14"/>
        <v>0.12094999999999967</v>
      </c>
      <c r="BG32" s="296">
        <v>4.9809000000000001</v>
      </c>
      <c r="BH32" s="296">
        <v>5.1402999999999999</v>
      </c>
      <c r="BI32" s="49">
        <f t="shared" si="30"/>
        <v>5.0606</v>
      </c>
      <c r="BJ32" s="49">
        <f t="shared" si="15"/>
        <v>7.9699999999999882E-2</v>
      </c>
      <c r="BK32" s="296">
        <v>5.0231000000000003</v>
      </c>
      <c r="BL32" s="296">
        <v>4.9962</v>
      </c>
      <c r="BM32" s="49">
        <f t="shared" si="31"/>
        <v>5.0096500000000006</v>
      </c>
      <c r="BN32" s="49">
        <f t="shared" si="16"/>
        <v>1.3450000000000184E-2</v>
      </c>
      <c r="BO32" s="39" t="s">
        <v>12</v>
      </c>
      <c r="BP32" s="41" t="s">
        <v>12</v>
      </c>
    </row>
    <row r="33" spans="1:68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</row>
    <row r="34" spans="1:68" ht="12.75" x14ac:dyDescent="0.2">
      <c r="A34" s="296" t="s">
        <v>138</v>
      </c>
      <c r="B34" s="29">
        <v>2.9999999999999997E-4</v>
      </c>
      <c r="C34" s="39">
        <v>0.1091</v>
      </c>
      <c r="D34" s="296">
        <v>0.10639999999999999</v>
      </c>
      <c r="E34" s="49">
        <f t="shared" si="0"/>
        <v>0.10775</v>
      </c>
      <c r="F34" s="49">
        <f t="shared" si="1"/>
        <v>1.350000000000004E-3</v>
      </c>
      <c r="G34" s="296">
        <v>0.1132</v>
      </c>
      <c r="H34" s="296">
        <v>0.109</v>
      </c>
      <c r="I34" s="49">
        <f t="shared" si="17"/>
        <v>0.1111</v>
      </c>
      <c r="J34" s="546">
        <f t="shared" si="2"/>
        <v>2.0999999999999977E-3</v>
      </c>
      <c r="K34" s="296">
        <v>0.13819999999999999</v>
      </c>
      <c r="L34" s="296">
        <v>0.1328</v>
      </c>
      <c r="M34" s="49">
        <f t="shared" si="18"/>
        <v>0.13550000000000001</v>
      </c>
      <c r="N34" s="49">
        <f t="shared" si="3"/>
        <v>2.6999999999999941E-3</v>
      </c>
      <c r="O34" s="296">
        <v>0.1206</v>
      </c>
      <c r="P34" s="296">
        <v>0.14660000000000001</v>
      </c>
      <c r="Q34" s="49">
        <f t="shared" si="19"/>
        <v>0.1336</v>
      </c>
      <c r="R34" s="49">
        <f t="shared" si="4"/>
        <v>1.3000000000000005E-2</v>
      </c>
      <c r="S34" s="39">
        <v>0.1515</v>
      </c>
      <c r="T34" s="296">
        <v>0.15079999999999999</v>
      </c>
      <c r="U34" s="49">
        <f t="shared" si="20"/>
        <v>0.15115000000000001</v>
      </c>
      <c r="V34" s="49">
        <f t="shared" si="5"/>
        <v>3.5000000000000309E-4</v>
      </c>
      <c r="W34" s="296">
        <v>0.151</v>
      </c>
      <c r="X34" s="296">
        <v>0.15670000000000001</v>
      </c>
      <c r="Y34" s="49">
        <f t="shared" si="21"/>
        <v>0.15384999999999999</v>
      </c>
      <c r="Z34" s="546">
        <f t="shared" si="6"/>
        <v>2.8500000000000053E-3</v>
      </c>
      <c r="AA34" s="296">
        <v>0.34689999999999999</v>
      </c>
      <c r="AB34" s="296">
        <v>0.32040000000000002</v>
      </c>
      <c r="AC34" s="49">
        <f t="shared" si="22"/>
        <v>0.33365</v>
      </c>
      <c r="AD34" s="49">
        <f t="shared" si="7"/>
        <v>1.3249999999999984E-2</v>
      </c>
      <c r="AE34" s="296">
        <v>0.33800000000000002</v>
      </c>
      <c r="AF34" s="296">
        <v>0.33350000000000002</v>
      </c>
      <c r="AG34" s="49">
        <f t="shared" si="23"/>
        <v>0.33574999999999999</v>
      </c>
      <c r="AH34" s="49">
        <f t="shared" si="8"/>
        <v>2.250000000000002E-3</v>
      </c>
      <c r="AI34" s="39">
        <v>3.5335999999999999</v>
      </c>
      <c r="AJ34" s="296">
        <v>3.3898000000000001</v>
      </c>
      <c r="AK34" s="49">
        <f t="shared" si="24"/>
        <v>3.4617</v>
      </c>
      <c r="AL34" s="49">
        <f t="shared" si="9"/>
        <v>7.1899999999999853E-2</v>
      </c>
      <c r="AM34" s="296">
        <v>3.5989</v>
      </c>
      <c r="AN34" s="296">
        <v>3.5171999999999999</v>
      </c>
      <c r="AO34" s="49">
        <f t="shared" si="25"/>
        <v>3.5580499999999997</v>
      </c>
      <c r="AP34" s="546">
        <f t="shared" si="10"/>
        <v>4.0850000000000053E-2</v>
      </c>
      <c r="AQ34" s="296">
        <v>1.0029999999999999</v>
      </c>
      <c r="AR34" s="296">
        <v>0.89959999999999996</v>
      </c>
      <c r="AS34" s="49">
        <f t="shared" si="26"/>
        <v>0.95129999999999992</v>
      </c>
      <c r="AT34" s="49">
        <f t="shared" si="11"/>
        <v>5.1699999999999968E-2</v>
      </c>
      <c r="AU34" s="296">
        <v>0.87949999999999995</v>
      </c>
      <c r="AV34" s="296">
        <v>0.95569999999999999</v>
      </c>
      <c r="AW34" s="49">
        <f t="shared" si="27"/>
        <v>0.91759999999999997</v>
      </c>
      <c r="AX34" s="49">
        <f t="shared" si="12"/>
        <v>3.8100000000000023E-2</v>
      </c>
      <c r="AY34" s="39">
        <v>1.0377000000000001</v>
      </c>
      <c r="AZ34" s="296">
        <v>1.0150999999999999</v>
      </c>
      <c r="BA34" s="49">
        <f t="shared" si="28"/>
        <v>1.0264</v>
      </c>
      <c r="BB34" s="49">
        <f t="shared" si="13"/>
        <v>1.1300000000000088E-2</v>
      </c>
      <c r="BC34" s="296">
        <v>1.0048999999999999</v>
      </c>
      <c r="BD34" s="296">
        <v>0.97019999999999995</v>
      </c>
      <c r="BE34" s="49">
        <f t="shared" si="29"/>
        <v>0.98754999999999993</v>
      </c>
      <c r="BF34" s="546">
        <f t="shared" si="14"/>
        <v>1.7349999999999977E-2</v>
      </c>
      <c r="BG34" s="296">
        <v>0.80230000000000001</v>
      </c>
      <c r="BH34" s="296">
        <v>0.73560000000000003</v>
      </c>
      <c r="BI34" s="49">
        <f t="shared" si="30"/>
        <v>0.76895000000000002</v>
      </c>
      <c r="BJ34" s="49">
        <f t="shared" si="15"/>
        <v>3.3349999999999991E-2</v>
      </c>
      <c r="BK34" s="296">
        <v>0.74029999999999996</v>
      </c>
      <c r="BL34" s="296">
        <v>0.75919999999999999</v>
      </c>
      <c r="BM34" s="49">
        <f t="shared" si="31"/>
        <v>0.74974999999999992</v>
      </c>
      <c r="BN34" s="49">
        <f t="shared" si="16"/>
        <v>9.4500000000000139E-3</v>
      </c>
      <c r="BO34" s="39" t="s">
        <v>12</v>
      </c>
      <c r="BP34" s="41" t="s">
        <v>12</v>
      </c>
    </row>
    <row r="35" spans="1:68" ht="12.75" x14ac:dyDescent="0.2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</row>
    <row r="36" spans="1:68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</row>
    <row r="37" spans="1:68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</row>
    <row r="38" spans="1:68" ht="12.75" x14ac:dyDescent="0.2">
      <c r="A38" s="296" t="s">
        <v>142</v>
      </c>
      <c r="B38" s="29">
        <v>2.3E-3</v>
      </c>
      <c r="C38" s="39">
        <v>9.1999999999999998E-3</v>
      </c>
      <c r="D38" s="296">
        <v>9.9000000000000008E-3</v>
      </c>
      <c r="E38" s="49">
        <f t="shared" si="0"/>
        <v>9.5499999999999995E-3</v>
      </c>
      <c r="F38" s="49">
        <f t="shared" si="1"/>
        <v>3.5000000000000048E-4</v>
      </c>
      <c r="G38" s="296">
        <v>9.1999999999999998E-3</v>
      </c>
      <c r="H38" s="296">
        <v>9.4999999999999998E-3</v>
      </c>
      <c r="I38" s="49">
        <f t="shared" si="17"/>
        <v>9.3500000000000007E-3</v>
      </c>
      <c r="J38" s="546">
        <f t="shared" si="2"/>
        <v>1.4999999999999996E-4</v>
      </c>
      <c r="K38" s="296">
        <v>0.31919999999999998</v>
      </c>
      <c r="L38" s="296">
        <v>0.31130000000000002</v>
      </c>
      <c r="M38" s="49">
        <f t="shared" si="18"/>
        <v>0.31525000000000003</v>
      </c>
      <c r="N38" s="49">
        <f t="shared" si="3"/>
        <v>3.9499999999999813E-3</v>
      </c>
      <c r="O38" s="296">
        <v>0.3216</v>
      </c>
      <c r="P38" s="296">
        <v>0.33300000000000002</v>
      </c>
      <c r="Q38" s="49">
        <f t="shared" si="19"/>
        <v>0.32730000000000004</v>
      </c>
      <c r="R38" s="49">
        <f t="shared" si="4"/>
        <v>5.7000000000000106E-3</v>
      </c>
      <c r="S38" s="39">
        <v>0.29149999999999998</v>
      </c>
      <c r="T38" s="296">
        <v>0.29630000000000001</v>
      </c>
      <c r="U38" s="49">
        <f t="shared" si="20"/>
        <v>0.29389999999999999</v>
      </c>
      <c r="V38" s="49">
        <f t="shared" si="5"/>
        <v>2.4000000000000132E-3</v>
      </c>
      <c r="W38" s="296">
        <v>0.29859999999999998</v>
      </c>
      <c r="X38" s="296">
        <v>0.29880000000000001</v>
      </c>
      <c r="Y38" s="49">
        <f t="shared" si="21"/>
        <v>0.29869999999999997</v>
      </c>
      <c r="Z38" s="546">
        <f t="shared" si="6"/>
        <v>1.0000000000001674E-4</v>
      </c>
      <c r="AA38" s="296">
        <v>0.62780000000000002</v>
      </c>
      <c r="AB38" s="296">
        <v>0.62019999999999997</v>
      </c>
      <c r="AC38" s="49">
        <f t="shared" si="22"/>
        <v>0.624</v>
      </c>
      <c r="AD38" s="49">
        <f t="shared" si="7"/>
        <v>3.8000000000000256E-3</v>
      </c>
      <c r="AE38" s="296">
        <v>0.61250000000000004</v>
      </c>
      <c r="AF38" s="296">
        <v>0.62360000000000004</v>
      </c>
      <c r="AG38" s="49">
        <f t="shared" si="23"/>
        <v>0.61804999999999999</v>
      </c>
      <c r="AH38" s="49">
        <f t="shared" si="8"/>
        <v>5.5499999999999994E-3</v>
      </c>
      <c r="AI38" s="39">
        <v>2.0799999999999999E-2</v>
      </c>
      <c r="AJ38" s="296">
        <v>2.1299999999999999E-2</v>
      </c>
      <c r="AK38" s="49">
        <f t="shared" si="24"/>
        <v>2.1049999999999999E-2</v>
      </c>
      <c r="AL38" s="49">
        <f t="shared" si="9"/>
        <v>2.5000000000000022E-4</v>
      </c>
      <c r="AM38" s="296">
        <v>2.7699999999999999E-2</v>
      </c>
      <c r="AN38" s="296">
        <v>2.5899999999999999E-2</v>
      </c>
      <c r="AO38" s="49">
        <f t="shared" si="25"/>
        <v>2.6799999999999997E-2</v>
      </c>
      <c r="AP38" s="546">
        <f t="shared" si="10"/>
        <v>8.9999999999999976E-4</v>
      </c>
      <c r="AQ38" s="296">
        <v>0.51100000000000001</v>
      </c>
      <c r="AR38" s="296">
        <v>0.51839999999999997</v>
      </c>
      <c r="AS38" s="49">
        <f t="shared" si="26"/>
        <v>0.51469999999999994</v>
      </c>
      <c r="AT38" s="49">
        <f t="shared" si="11"/>
        <v>3.6999999999999811E-3</v>
      </c>
      <c r="AU38" s="296">
        <v>0.498</v>
      </c>
      <c r="AV38" s="296">
        <v>0.49519999999999997</v>
      </c>
      <c r="AW38" s="49">
        <f t="shared" si="27"/>
        <v>0.49659999999999999</v>
      </c>
      <c r="AX38" s="49">
        <f t="shared" si="12"/>
        <v>1.4000000000000123E-3</v>
      </c>
      <c r="AY38" s="39">
        <v>0.6381</v>
      </c>
      <c r="AZ38" s="296">
        <v>0.62390000000000001</v>
      </c>
      <c r="BA38" s="49">
        <f t="shared" si="28"/>
        <v>0.63100000000000001</v>
      </c>
      <c r="BB38" s="49">
        <f t="shared" si="13"/>
        <v>7.0999999999999952E-3</v>
      </c>
      <c r="BC38" s="296">
        <v>0.63829999999999998</v>
      </c>
      <c r="BD38" s="296">
        <v>0.61029999999999995</v>
      </c>
      <c r="BE38" s="49">
        <f t="shared" si="29"/>
        <v>0.62429999999999997</v>
      </c>
      <c r="BF38" s="546">
        <f t="shared" si="14"/>
        <v>1.4000000000000012E-2</v>
      </c>
      <c r="BG38" s="296">
        <v>0.26960000000000001</v>
      </c>
      <c r="BH38" s="296">
        <v>0.27060000000000001</v>
      </c>
      <c r="BI38" s="49">
        <f t="shared" si="30"/>
        <v>0.27010000000000001</v>
      </c>
      <c r="BJ38" s="49">
        <f t="shared" si="15"/>
        <v>5.0000000000000044E-4</v>
      </c>
      <c r="BK38" s="296">
        <v>0.27079999999999999</v>
      </c>
      <c r="BL38" s="296">
        <v>0.26469999999999999</v>
      </c>
      <c r="BM38" s="49">
        <f t="shared" si="31"/>
        <v>0.26774999999999999</v>
      </c>
      <c r="BN38" s="49">
        <f t="shared" si="16"/>
        <v>3.0499999999999972E-3</v>
      </c>
      <c r="BO38" s="39">
        <v>2.7000000000000001E-3</v>
      </c>
      <c r="BP38" s="41">
        <v>3.5000000000000001E-3</v>
      </c>
    </row>
    <row r="39" spans="1:68" ht="12.75" x14ac:dyDescent="0.2">
      <c r="A39" s="296" t="s">
        <v>163</v>
      </c>
      <c r="B39" s="29">
        <v>2.3E-3</v>
      </c>
      <c r="C39" s="39">
        <v>5.4999999999999997E-3</v>
      </c>
      <c r="D39" s="296">
        <v>5.3E-3</v>
      </c>
      <c r="E39" s="49">
        <f t="shared" si="0"/>
        <v>5.4000000000000003E-3</v>
      </c>
      <c r="F39" s="49">
        <f t="shared" si="1"/>
        <v>9.9999999999999842E-5</v>
      </c>
      <c r="G39" s="296">
        <v>4.7000000000000002E-3</v>
      </c>
      <c r="H39" s="296">
        <v>5.7000000000000002E-3</v>
      </c>
      <c r="I39" s="49">
        <f t="shared" si="17"/>
        <v>5.1999999999999998E-3</v>
      </c>
      <c r="J39" s="546">
        <f t="shared" si="2"/>
        <v>5.0000000000000001E-4</v>
      </c>
      <c r="K39" s="296">
        <v>0.31859999999999999</v>
      </c>
      <c r="L39" s="296">
        <v>0.31230000000000002</v>
      </c>
      <c r="M39" s="49">
        <f t="shared" si="18"/>
        <v>0.31545000000000001</v>
      </c>
      <c r="N39" s="49">
        <f t="shared" si="3"/>
        <v>3.1499999999999861E-3</v>
      </c>
      <c r="O39" s="296">
        <v>0.32269999999999999</v>
      </c>
      <c r="P39" s="296">
        <v>0.33160000000000001</v>
      </c>
      <c r="Q39" s="49">
        <f t="shared" si="19"/>
        <v>0.32715</v>
      </c>
      <c r="R39" s="49">
        <f t="shared" si="4"/>
        <v>4.4500000000000095E-3</v>
      </c>
      <c r="S39" s="39">
        <v>0.28870000000000001</v>
      </c>
      <c r="T39" s="296">
        <v>0.29210000000000003</v>
      </c>
      <c r="U39" s="49">
        <f t="shared" si="20"/>
        <v>0.29039999999999999</v>
      </c>
      <c r="V39" s="49">
        <f t="shared" si="5"/>
        <v>1.7000000000000071E-3</v>
      </c>
      <c r="W39" s="296">
        <v>0.29830000000000001</v>
      </c>
      <c r="X39" s="296">
        <v>0.29380000000000001</v>
      </c>
      <c r="Y39" s="49">
        <f t="shared" si="21"/>
        <v>0.29605000000000004</v>
      </c>
      <c r="Z39" s="546">
        <f t="shared" si="6"/>
        <v>2.250000000000002E-3</v>
      </c>
      <c r="AA39" s="296">
        <v>0.63149999999999995</v>
      </c>
      <c r="AB39" s="296">
        <v>0.62980000000000003</v>
      </c>
      <c r="AC39" s="49">
        <f t="shared" si="22"/>
        <v>0.63064999999999993</v>
      </c>
      <c r="AD39" s="49">
        <f t="shared" si="7"/>
        <v>8.499999999999619E-4</v>
      </c>
      <c r="AE39" s="296">
        <v>0.62350000000000005</v>
      </c>
      <c r="AF39" s="296">
        <v>0.62029999999999996</v>
      </c>
      <c r="AG39" s="49">
        <f t="shared" si="23"/>
        <v>0.62190000000000001</v>
      </c>
      <c r="AH39" s="49">
        <f t="shared" si="8"/>
        <v>1.6000000000000458E-3</v>
      </c>
      <c r="AI39" s="39">
        <v>3.3E-3</v>
      </c>
      <c r="AJ39" s="296">
        <v>4.4999999999999997E-3</v>
      </c>
      <c r="AK39" s="49">
        <f t="shared" si="24"/>
        <v>3.8999999999999998E-3</v>
      </c>
      <c r="AL39" s="49">
        <f t="shared" si="9"/>
        <v>5.9999999999999984E-4</v>
      </c>
      <c r="AM39" s="296">
        <v>9.9000000000000008E-3</v>
      </c>
      <c r="AN39" s="296">
        <v>8.9999999999999993E-3</v>
      </c>
      <c r="AO39" s="49">
        <f t="shared" si="25"/>
        <v>9.4500000000000001E-3</v>
      </c>
      <c r="AP39" s="546">
        <f t="shared" si="10"/>
        <v>4.5000000000000075E-4</v>
      </c>
      <c r="AQ39" s="296">
        <v>0.501</v>
      </c>
      <c r="AR39" s="296">
        <v>0.503</v>
      </c>
      <c r="AS39" s="49">
        <f t="shared" si="26"/>
        <v>0.502</v>
      </c>
      <c r="AT39" s="49">
        <f t="shared" si="11"/>
        <v>1.0000000000000009E-3</v>
      </c>
      <c r="AU39" s="296">
        <v>0.50139999999999996</v>
      </c>
      <c r="AV39" s="296">
        <v>0.49559999999999998</v>
      </c>
      <c r="AW39" s="49">
        <f t="shared" si="27"/>
        <v>0.49849999999999994</v>
      </c>
      <c r="AX39" s="49">
        <f t="shared" si="12"/>
        <v>2.8999999999999859E-3</v>
      </c>
      <c r="AY39" s="39">
        <v>0.62919999999999998</v>
      </c>
      <c r="AZ39" s="296">
        <v>0.60970000000000002</v>
      </c>
      <c r="BA39" s="49">
        <f t="shared" si="28"/>
        <v>0.61945000000000006</v>
      </c>
      <c r="BB39" s="49">
        <f t="shared" si="13"/>
        <v>9.7499999999999809E-3</v>
      </c>
      <c r="BC39" s="296">
        <v>0.61960000000000004</v>
      </c>
      <c r="BD39" s="296">
        <v>0.60880000000000001</v>
      </c>
      <c r="BE39" s="49">
        <f t="shared" si="29"/>
        <v>0.61420000000000008</v>
      </c>
      <c r="BF39" s="546">
        <f t="shared" si="14"/>
        <v>5.4000000000000159E-3</v>
      </c>
      <c r="BG39" s="296">
        <v>0.255</v>
      </c>
      <c r="BH39" s="296">
        <v>0.26200000000000001</v>
      </c>
      <c r="BI39" s="49">
        <f t="shared" si="30"/>
        <v>0.25850000000000001</v>
      </c>
      <c r="BJ39" s="49">
        <f t="shared" si="15"/>
        <v>3.5000000000000031E-3</v>
      </c>
      <c r="BK39" s="296">
        <v>0.2586</v>
      </c>
      <c r="BL39" s="296">
        <v>0.252</v>
      </c>
      <c r="BM39" s="49">
        <f t="shared" si="31"/>
        <v>0.25529999999999997</v>
      </c>
      <c r="BN39" s="49">
        <f t="shared" si="16"/>
        <v>3.2999999999999974E-3</v>
      </c>
      <c r="BO39" s="39">
        <v>2.8E-3</v>
      </c>
      <c r="BP39" s="554">
        <v>3.5999999999999999E-3</v>
      </c>
    </row>
    <row r="40" spans="1:68" ht="12.75" x14ac:dyDescent="0.2">
      <c r="A40" s="296" t="s">
        <v>177</v>
      </c>
      <c r="B40" s="29">
        <v>1.1000000000000001E-3</v>
      </c>
      <c r="C40" s="39" t="s">
        <v>12</v>
      </c>
      <c r="D40" s="296">
        <v>1.2999999999999999E-3</v>
      </c>
      <c r="E40" s="49">
        <f t="shared" si="0"/>
        <v>1.2999999999999999E-3</v>
      </c>
      <c r="F40" s="49">
        <f t="shared" si="1"/>
        <v>0</v>
      </c>
      <c r="G40" s="296" t="s">
        <v>12</v>
      </c>
      <c r="H40" s="296" t="s">
        <v>12</v>
      </c>
      <c r="I40" s="49" t="str">
        <f t="shared" si="17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>
        <v>1.6999999999999999E-3</v>
      </c>
      <c r="P40" s="296" t="s">
        <v>12</v>
      </c>
      <c r="Q40" s="49">
        <f t="shared" si="19"/>
        <v>1.6999999999999999E-3</v>
      </c>
      <c r="R40" s="49">
        <f t="shared" si="4"/>
        <v>0</v>
      </c>
      <c r="S40" s="39" t="s">
        <v>12</v>
      </c>
      <c r="T40" s="296">
        <v>1.2999999999999999E-3</v>
      </c>
      <c r="U40" s="49">
        <f t="shared" si="20"/>
        <v>1.2999999999999999E-3</v>
      </c>
      <c r="V40" s="49">
        <f t="shared" si="5"/>
        <v>0</v>
      </c>
      <c r="W40" s="296">
        <v>1.1999999999999999E-3</v>
      </c>
      <c r="X40" s="296">
        <v>1.1999999999999999E-3</v>
      </c>
      <c r="Y40" s="49">
        <f t="shared" si="21"/>
        <v>1.1999999999999999E-3</v>
      </c>
      <c r="Z40" s="298">
        <f t="shared" si="6"/>
        <v>0</v>
      </c>
      <c r="AA40" s="296">
        <v>2.3999999999999998E-3</v>
      </c>
      <c r="AB40" s="296">
        <v>2.2000000000000001E-3</v>
      </c>
      <c r="AC40" s="49">
        <f t="shared" si="22"/>
        <v>2.3E-3</v>
      </c>
      <c r="AD40" s="49">
        <f t="shared" si="7"/>
        <v>9.9999999999999829E-5</v>
      </c>
      <c r="AE40" s="296">
        <v>2.5999999999999999E-3</v>
      </c>
      <c r="AF40" s="296">
        <v>2.3999999999999998E-3</v>
      </c>
      <c r="AG40" s="49">
        <f t="shared" si="23"/>
        <v>2.4999999999999996E-3</v>
      </c>
      <c r="AH40" s="49">
        <f t="shared" si="8"/>
        <v>1.0000000000000005E-4</v>
      </c>
      <c r="AI40" s="39" t="s">
        <v>12</v>
      </c>
      <c r="AJ40" s="296" t="s">
        <v>12</v>
      </c>
      <c r="AK40" s="49" t="str">
        <f t="shared" si="24"/>
        <v xml:space="preserve"> </v>
      </c>
      <c r="AL40" s="49" t="str">
        <f t="shared" si="9"/>
        <v xml:space="preserve"> </v>
      </c>
      <c r="AM40" s="296">
        <v>1.4E-3</v>
      </c>
      <c r="AN40" s="296">
        <v>1.6000000000000001E-3</v>
      </c>
      <c r="AO40" s="49">
        <f t="shared" si="25"/>
        <v>1.5E-3</v>
      </c>
      <c r="AP40" s="298">
        <f t="shared" si="10"/>
        <v>1.0000000000000005E-4</v>
      </c>
      <c r="AQ40" s="296">
        <v>1.5E-3</v>
      </c>
      <c r="AR40" s="296">
        <v>1.6999999999999999E-3</v>
      </c>
      <c r="AS40" s="49">
        <f t="shared" si="26"/>
        <v>1.5999999999999999E-3</v>
      </c>
      <c r="AT40" s="49">
        <f t="shared" si="11"/>
        <v>9.9999999999999937E-5</v>
      </c>
      <c r="AU40" s="296">
        <v>1.8E-3</v>
      </c>
      <c r="AV40" s="296">
        <v>2.0999999999999999E-3</v>
      </c>
      <c r="AW40" s="49">
        <f t="shared" si="27"/>
        <v>1.9499999999999999E-3</v>
      </c>
      <c r="AX40" s="49">
        <f t="shared" si="12"/>
        <v>1.4999999999999996E-4</v>
      </c>
      <c r="AY40" s="39" t="s">
        <v>12</v>
      </c>
      <c r="AZ40" s="296">
        <v>1.6999999999999999E-3</v>
      </c>
      <c r="BA40" s="49">
        <f t="shared" si="28"/>
        <v>1.6999999999999999E-3</v>
      </c>
      <c r="BB40" s="49">
        <f t="shared" si="13"/>
        <v>0</v>
      </c>
      <c r="BC40" s="296">
        <v>1.1999999999999999E-3</v>
      </c>
      <c r="BD40" s="296">
        <v>1.4E-3</v>
      </c>
      <c r="BE40" s="49">
        <f t="shared" si="29"/>
        <v>1.2999999999999999E-3</v>
      </c>
      <c r="BF40" s="546">
        <f t="shared" si="14"/>
        <v>1.0000000000000005E-4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</row>
    <row r="41" spans="1:68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68" ht="12.75" x14ac:dyDescent="0.2">
      <c r="A42" s="444" t="s">
        <v>82</v>
      </c>
      <c r="B42" s="681"/>
      <c r="C42" s="260" t="s">
        <v>83</v>
      </c>
      <c r="D42" s="685" t="s">
        <v>84</v>
      </c>
      <c r="E42" s="685" t="s">
        <v>70</v>
      </c>
      <c r="F42" s="685" t="s">
        <v>85</v>
      </c>
      <c r="G42" s="681"/>
      <c r="H42" s="681"/>
      <c r="I42" s="681"/>
      <c r="J42" s="681"/>
      <c r="K42" s="260" t="s">
        <v>83</v>
      </c>
      <c r="L42" s="685" t="s">
        <v>84</v>
      </c>
      <c r="M42" s="685" t="s">
        <v>70</v>
      </c>
      <c r="N42" s="350" t="s">
        <v>85</v>
      </c>
      <c r="O42" s="681"/>
      <c r="P42" s="681"/>
      <c r="Q42" s="681"/>
      <c r="R42" s="681"/>
      <c r="S42" s="260" t="s">
        <v>83</v>
      </c>
      <c r="T42" s="685" t="s">
        <v>84</v>
      </c>
      <c r="U42" s="685" t="s">
        <v>70</v>
      </c>
      <c r="V42" s="351" t="s">
        <v>85</v>
      </c>
      <c r="W42" s="681"/>
      <c r="X42" s="681"/>
      <c r="Y42" s="681"/>
      <c r="Z42" s="681"/>
      <c r="AA42" s="260" t="s">
        <v>83</v>
      </c>
      <c r="AB42" s="685" t="s">
        <v>84</v>
      </c>
      <c r="AC42" s="685" t="s">
        <v>70</v>
      </c>
      <c r="AD42" s="350" t="s">
        <v>85</v>
      </c>
      <c r="AE42" s="681"/>
      <c r="AF42" s="681"/>
      <c r="AG42" s="681"/>
      <c r="AH42" s="681"/>
      <c r="AI42" s="260" t="s">
        <v>83</v>
      </c>
      <c r="AJ42" s="685" t="s">
        <v>84</v>
      </c>
      <c r="AK42" s="685" t="s">
        <v>70</v>
      </c>
      <c r="AL42" s="350" t="s">
        <v>85</v>
      </c>
      <c r="AM42" s="681"/>
      <c r="AN42" s="681"/>
      <c r="AO42" s="681"/>
      <c r="AP42" s="681"/>
      <c r="AQ42" s="260" t="s">
        <v>83</v>
      </c>
      <c r="AR42" s="685" t="s">
        <v>84</v>
      </c>
      <c r="AS42" s="685" t="s">
        <v>70</v>
      </c>
      <c r="AT42" s="685" t="s">
        <v>85</v>
      </c>
      <c r="AU42" s="681"/>
      <c r="AV42" s="681"/>
      <c r="AW42" s="681"/>
      <c r="AX42" s="681"/>
      <c r="AY42" s="260" t="s">
        <v>83</v>
      </c>
      <c r="AZ42" s="685" t="s">
        <v>84</v>
      </c>
      <c r="BA42" s="685" t="s">
        <v>70</v>
      </c>
      <c r="BB42" s="350" t="s">
        <v>85</v>
      </c>
      <c r="BC42" s="681"/>
      <c r="BD42" s="681"/>
      <c r="BE42" s="681"/>
      <c r="BF42" s="681"/>
      <c r="BG42" s="260" t="s">
        <v>83</v>
      </c>
      <c r="BH42" s="685" t="s">
        <v>84</v>
      </c>
      <c r="BI42" s="685" t="s">
        <v>70</v>
      </c>
      <c r="BJ42" s="350" t="s">
        <v>85</v>
      </c>
      <c r="BK42" s="681"/>
      <c r="BL42" s="681"/>
      <c r="BM42" s="681"/>
      <c r="BN42" s="681"/>
      <c r="BO42" s="274"/>
      <c r="BP42" s="684"/>
    </row>
    <row r="43" spans="1:68" ht="12.75" x14ac:dyDescent="0.2">
      <c r="A43" s="112" t="s">
        <v>86</v>
      </c>
      <c r="C43" s="378">
        <v>0.06</v>
      </c>
      <c r="D43" s="587">
        <v>0.06</v>
      </c>
      <c r="E43" s="102">
        <f>IFERROR(AVERAGE(C43:D43), " ")</f>
        <v>0.06</v>
      </c>
      <c r="F43" s="103">
        <f>IFERROR(_xlfn.STDEV.P(C43:D43)," ")</f>
        <v>0</v>
      </c>
      <c r="K43" s="675">
        <v>0.09</v>
      </c>
      <c r="L43" s="384">
        <v>0.08</v>
      </c>
      <c r="M43" s="102">
        <f>IFERROR(AVERAGE(K43:L43), " ")</f>
        <v>8.4999999999999992E-2</v>
      </c>
      <c r="N43" s="103">
        <f>IFERROR(_xlfn.STDEV.P(K43:L43)," ")</f>
        <v>4.9999999999999975E-3</v>
      </c>
      <c r="S43" s="675">
        <v>0.1</v>
      </c>
      <c r="T43" s="665" t="s">
        <v>12</v>
      </c>
      <c r="U43" s="102">
        <f>IFERROR(AVERAGE(S43:T43), " ")</f>
        <v>0.1</v>
      </c>
      <c r="V43" s="103">
        <f>IFERROR(_xlfn.STDEV.P(S43:T43)," ")</f>
        <v>0</v>
      </c>
      <c r="AA43" s="675">
        <v>0.12</v>
      </c>
      <c r="AB43" s="384">
        <v>0.11</v>
      </c>
      <c r="AC43" s="102">
        <f>IFERROR(AVERAGE(AA43:AB43), " ")</f>
        <v>0.11499999999999999</v>
      </c>
      <c r="AD43" s="103">
        <f>IFERROR(_xlfn.STDEV.P(AA43:AB43)," ")</f>
        <v>4.9999999999999975E-3</v>
      </c>
      <c r="AI43" s="675">
        <v>0.75</v>
      </c>
      <c r="AJ43" s="384">
        <v>0.76</v>
      </c>
      <c r="AK43" s="102">
        <f>IFERROR(AVERAGE(AI43:AJ43), " ")</f>
        <v>0.755</v>
      </c>
      <c r="AL43" s="103">
        <f>IFERROR(_xlfn.STDEV.P(AI43:AJ43)," ")</f>
        <v>5.0000000000000044E-3</v>
      </c>
      <c r="AQ43" s="675">
        <v>0.26</v>
      </c>
      <c r="AR43" s="384">
        <v>0.25</v>
      </c>
      <c r="AS43" s="102">
        <f>IFERROR(AVERAGE(AQ43:AR43), " ")</f>
        <v>0.255</v>
      </c>
      <c r="AT43" s="103">
        <f>IFERROR(_xlfn.STDEV.P(AQ43:AR43)," ")</f>
        <v>5.0000000000000044E-3</v>
      </c>
      <c r="AY43" s="675">
        <v>0.25</v>
      </c>
      <c r="AZ43" s="384">
        <v>0.26</v>
      </c>
      <c r="BA43" s="102">
        <f>IFERROR(AVERAGE(AY43:AZ43), " ")</f>
        <v>0.255</v>
      </c>
      <c r="BB43" s="103">
        <f>IFERROR(_xlfn.STDEV.P(AY43:AZ43)," ")</f>
        <v>5.0000000000000044E-3</v>
      </c>
      <c r="BG43" s="675">
        <v>0.21</v>
      </c>
      <c r="BH43" s="384">
        <v>0.21</v>
      </c>
      <c r="BI43" s="102">
        <f>IFERROR(AVERAGE(BG43:BH43), " ")</f>
        <v>0.21</v>
      </c>
      <c r="BJ43" s="103">
        <f>IFERROR(_xlfn.STDEV.P(BG43:BH43)," ")</f>
        <v>0</v>
      </c>
      <c r="BO43" s="676" t="s">
        <v>12</v>
      </c>
      <c r="BP43" s="677"/>
    </row>
    <row r="44" spans="1:68" ht="12.75" x14ac:dyDescent="0.2">
      <c r="A44" s="112" t="s">
        <v>87</v>
      </c>
      <c r="C44" s="675">
        <v>15.02</v>
      </c>
      <c r="D44" s="384">
        <v>15.19</v>
      </c>
      <c r="E44" s="102">
        <f t="shared" ref="E44:E48" si="32">IFERROR(AVERAGE(C44:D44), " ")</f>
        <v>15.105</v>
      </c>
      <c r="F44" s="103">
        <f t="shared" ref="F44:F49" si="33">IFERROR(_xlfn.STDEV.P(C44:D44)," ")</f>
        <v>8.4999999999999964E-2</v>
      </c>
      <c r="K44" s="675">
        <v>29.6</v>
      </c>
      <c r="L44" s="384">
        <v>29.76</v>
      </c>
      <c r="M44" s="102">
        <f t="shared" ref="M44:M48" si="34">IFERROR(AVERAGE(K44:L44), " ")</f>
        <v>29.68</v>
      </c>
      <c r="N44" s="103">
        <f t="shared" ref="N44:N49" si="35">IFERROR(_xlfn.STDEV.P(K44:L44)," ")</f>
        <v>8.0000000000000071E-2</v>
      </c>
      <c r="S44" s="675">
        <v>34.369999999999997</v>
      </c>
      <c r="T44" s="384">
        <v>34.520000000000003</v>
      </c>
      <c r="U44" s="102">
        <f t="shared" ref="U44:U48" si="36">IFERROR(AVERAGE(S44:T44), " ")</f>
        <v>34.445</v>
      </c>
      <c r="V44" s="103">
        <f t="shared" ref="V44:V49" si="37">IFERROR(_xlfn.STDEV.P(S44:T44)," ")</f>
        <v>7.5000000000002842E-2</v>
      </c>
      <c r="AA44" s="675">
        <v>73.459999999999994</v>
      </c>
      <c r="AB44" s="384">
        <v>73.37</v>
      </c>
      <c r="AC44" s="102">
        <f t="shared" ref="AC44:AC48" si="38">IFERROR(AVERAGE(AA44:AB44), " ")</f>
        <v>73.414999999999992</v>
      </c>
      <c r="AD44" s="103">
        <f t="shared" ref="AD44:AD49" si="39">IFERROR(_xlfn.STDEV.P(AA44:AB44)," ")</f>
        <v>4.49999999999946E-2</v>
      </c>
      <c r="AI44" s="675">
        <v>56.14</v>
      </c>
      <c r="AJ44" s="384">
        <v>56.05</v>
      </c>
      <c r="AK44" s="102">
        <f t="shared" ref="AK44:AK48" si="40">IFERROR(AVERAGE(AI44:AJ44), " ")</f>
        <v>56.094999999999999</v>
      </c>
      <c r="AL44" s="103">
        <f t="shared" ref="AL44:AL49" si="41">IFERROR(_xlfn.STDEV.P(AI44:AJ44)," ")</f>
        <v>4.5000000000001705E-2</v>
      </c>
      <c r="AQ44" s="675">
        <v>89.76</v>
      </c>
      <c r="AR44" s="384">
        <v>90.23</v>
      </c>
      <c r="AS44" s="102">
        <f t="shared" ref="AS44:AS48" si="42">IFERROR(AVERAGE(AQ44:AR44), " ")</f>
        <v>89.995000000000005</v>
      </c>
      <c r="AT44" s="103">
        <f t="shared" ref="AT44:AT49" si="43">IFERROR(_xlfn.STDEV.P(AQ44:AR44)," ")</f>
        <v>0.23499999999999943</v>
      </c>
      <c r="AY44" s="675">
        <v>104.89</v>
      </c>
      <c r="AZ44" s="384">
        <v>104.96</v>
      </c>
      <c r="BA44" s="102">
        <f t="shared" ref="BA44:BA48" si="44">IFERROR(AVERAGE(AY44:AZ44), " ")</f>
        <v>104.925</v>
      </c>
      <c r="BB44" s="103">
        <f t="shared" ref="BB44:BB49" si="45">IFERROR(_xlfn.STDEV.P(AY44:AZ44)," ")</f>
        <v>3.4999999999996589E-2</v>
      </c>
      <c r="BG44" s="675">
        <v>112.56</v>
      </c>
      <c r="BH44" s="384">
        <v>112.39</v>
      </c>
      <c r="BI44" s="102">
        <f t="shared" ref="BI44:BI48" si="46">IFERROR(AVERAGE(BG44:BH44), " ")</f>
        <v>112.47499999999999</v>
      </c>
      <c r="BJ44" s="103">
        <f t="shared" ref="BJ44:BJ49" si="47">IFERROR(_xlfn.STDEV.P(BG44:BH44)," ")</f>
        <v>8.5000000000000853E-2</v>
      </c>
      <c r="BO44" s="676">
        <v>0.43</v>
      </c>
      <c r="BP44" s="677"/>
    </row>
    <row r="45" spans="1:68" ht="12.75" x14ac:dyDescent="0.2">
      <c r="A45" s="112" t="s">
        <v>88</v>
      </c>
      <c r="C45" s="613" t="s">
        <v>12</v>
      </c>
      <c r="D45" s="619" t="s">
        <v>12</v>
      </c>
      <c r="E45" s="102" t="str">
        <f t="shared" si="32"/>
        <v xml:space="preserve"> </v>
      </c>
      <c r="F45" s="103" t="str">
        <f t="shared" si="33"/>
        <v xml:space="preserve"> </v>
      </c>
      <c r="K45" s="613" t="s">
        <v>12</v>
      </c>
      <c r="L45" s="619" t="s">
        <v>12</v>
      </c>
      <c r="M45" s="102" t="str">
        <f t="shared" si="34"/>
        <v xml:space="preserve"> </v>
      </c>
      <c r="N45" s="103" t="str">
        <f t="shared" si="35"/>
        <v xml:space="preserve"> </v>
      </c>
      <c r="S45" s="613" t="s">
        <v>12</v>
      </c>
      <c r="T45" s="619" t="s">
        <v>12</v>
      </c>
      <c r="U45" s="102" t="str">
        <f t="shared" si="36"/>
        <v xml:space="preserve"> </v>
      </c>
      <c r="V45" s="103" t="str">
        <f t="shared" si="37"/>
        <v xml:space="preserve"> </v>
      </c>
      <c r="AA45" s="675">
        <v>0.1</v>
      </c>
      <c r="AB45" s="384">
        <v>0.12</v>
      </c>
      <c r="AC45" s="102">
        <f t="shared" si="38"/>
        <v>0.11</v>
      </c>
      <c r="AD45" s="103">
        <f t="shared" si="39"/>
        <v>9.999999999999995E-3</v>
      </c>
      <c r="AI45" s="675">
        <v>0.11</v>
      </c>
      <c r="AJ45" s="384">
        <v>0.11</v>
      </c>
      <c r="AK45" s="102">
        <f t="shared" si="40"/>
        <v>0.11</v>
      </c>
      <c r="AL45" s="103">
        <f t="shared" si="41"/>
        <v>0</v>
      </c>
      <c r="AQ45" s="675">
        <v>0.15</v>
      </c>
      <c r="AR45" s="384">
        <v>0.15</v>
      </c>
      <c r="AS45" s="102">
        <f t="shared" si="42"/>
        <v>0.15</v>
      </c>
      <c r="AT45" s="103">
        <f t="shared" si="43"/>
        <v>0</v>
      </c>
      <c r="AY45" s="675">
        <v>0.17</v>
      </c>
      <c r="AZ45" s="384">
        <v>0.17</v>
      </c>
      <c r="BA45" s="102">
        <f t="shared" si="44"/>
        <v>0.17</v>
      </c>
      <c r="BB45" s="103">
        <f t="shared" si="45"/>
        <v>0</v>
      </c>
      <c r="BG45" s="675">
        <v>0.13</v>
      </c>
      <c r="BH45" s="384">
        <v>0.14000000000000001</v>
      </c>
      <c r="BI45" s="102">
        <f t="shared" si="46"/>
        <v>0.13500000000000001</v>
      </c>
      <c r="BJ45" s="103">
        <f t="shared" si="47"/>
        <v>5.0000000000000044E-3</v>
      </c>
      <c r="BO45" s="676" t="s">
        <v>12</v>
      </c>
      <c r="BP45" s="677"/>
    </row>
    <row r="46" spans="1:68" ht="12.75" x14ac:dyDescent="0.2">
      <c r="A46" s="112" t="s">
        <v>89</v>
      </c>
      <c r="C46" s="613" t="s">
        <v>12</v>
      </c>
      <c r="D46" s="619" t="s">
        <v>12</v>
      </c>
      <c r="E46" s="102" t="str">
        <f t="shared" si="32"/>
        <v xml:space="preserve"> </v>
      </c>
      <c r="F46" s="103" t="str">
        <f t="shared" si="33"/>
        <v xml:space="preserve"> </v>
      </c>
      <c r="K46" s="613" t="s">
        <v>12</v>
      </c>
      <c r="L46" s="619" t="s">
        <v>12</v>
      </c>
      <c r="M46" s="102" t="str">
        <f t="shared" si="34"/>
        <v xml:space="preserve"> </v>
      </c>
      <c r="N46" s="103" t="str">
        <f t="shared" si="35"/>
        <v xml:space="preserve"> </v>
      </c>
      <c r="S46" s="613" t="s">
        <v>12</v>
      </c>
      <c r="T46" s="619" t="s">
        <v>12</v>
      </c>
      <c r="U46" s="102" t="str">
        <f t="shared" si="36"/>
        <v xml:space="preserve"> </v>
      </c>
      <c r="V46" s="103" t="str">
        <f t="shared" si="37"/>
        <v xml:space="preserve"> </v>
      </c>
      <c r="AA46" s="613" t="s">
        <v>12</v>
      </c>
      <c r="AB46" s="384">
        <v>0.06</v>
      </c>
      <c r="AC46" s="102">
        <f t="shared" si="38"/>
        <v>0.06</v>
      </c>
      <c r="AD46" s="103">
        <f t="shared" si="39"/>
        <v>0</v>
      </c>
      <c r="AI46" s="675">
        <v>7.0000000000000007E-2</v>
      </c>
      <c r="AJ46" s="665" t="s">
        <v>12</v>
      </c>
      <c r="AK46" s="102">
        <f t="shared" si="40"/>
        <v>7.0000000000000007E-2</v>
      </c>
      <c r="AL46" s="103">
        <f t="shared" si="41"/>
        <v>0</v>
      </c>
      <c r="AQ46" s="675">
        <v>0.08</v>
      </c>
      <c r="AR46" s="384">
        <v>7.0000000000000007E-2</v>
      </c>
      <c r="AS46" s="102">
        <f t="shared" si="42"/>
        <v>7.5000000000000011E-2</v>
      </c>
      <c r="AT46" s="103">
        <f t="shared" si="43"/>
        <v>4.9999999999999975E-3</v>
      </c>
      <c r="AY46" s="675">
        <v>7.0000000000000007E-2</v>
      </c>
      <c r="AZ46" s="384">
        <v>7.0000000000000007E-2</v>
      </c>
      <c r="BA46" s="102">
        <f t="shared" si="44"/>
        <v>7.0000000000000007E-2</v>
      </c>
      <c r="BB46" s="103">
        <f t="shared" si="45"/>
        <v>0</v>
      </c>
      <c r="BG46" s="675">
        <v>0.16</v>
      </c>
      <c r="BH46" s="384">
        <v>0.16</v>
      </c>
      <c r="BI46" s="102">
        <f t="shared" si="46"/>
        <v>0.16</v>
      </c>
      <c r="BJ46" s="103">
        <f t="shared" si="47"/>
        <v>0</v>
      </c>
      <c r="BO46" s="676" t="s">
        <v>12</v>
      </c>
      <c r="BP46" s="677"/>
    </row>
    <row r="47" spans="1:68" ht="12.75" x14ac:dyDescent="0.2">
      <c r="A47" s="112" t="s">
        <v>90</v>
      </c>
      <c r="C47" s="675">
        <v>0.46</v>
      </c>
      <c r="D47" s="384">
        <v>0.48</v>
      </c>
      <c r="E47" s="102">
        <f t="shared" si="32"/>
        <v>0.47</v>
      </c>
      <c r="F47" s="103">
        <f t="shared" si="33"/>
        <v>9.9999999999999811E-3</v>
      </c>
      <c r="K47" s="675">
        <v>0.49</v>
      </c>
      <c r="L47" s="384">
        <v>0.49</v>
      </c>
      <c r="M47" s="102">
        <f t="shared" si="34"/>
        <v>0.49</v>
      </c>
      <c r="N47" s="103">
        <f t="shared" si="35"/>
        <v>0</v>
      </c>
      <c r="S47" s="675">
        <v>0.51</v>
      </c>
      <c r="T47" s="384">
        <v>0.5</v>
      </c>
      <c r="U47" s="102">
        <f t="shared" si="36"/>
        <v>0.505</v>
      </c>
      <c r="V47" s="103">
        <f t="shared" si="37"/>
        <v>5.0000000000000044E-3</v>
      </c>
      <c r="AA47" s="675">
        <v>0.49</v>
      </c>
      <c r="AB47" s="384">
        <v>0.5</v>
      </c>
      <c r="AC47" s="102">
        <f t="shared" si="38"/>
        <v>0.495</v>
      </c>
      <c r="AD47" s="103">
        <f t="shared" si="39"/>
        <v>5.0000000000000044E-3</v>
      </c>
      <c r="AI47" s="675">
        <v>0.16</v>
      </c>
      <c r="AJ47" s="384">
        <v>0.49</v>
      </c>
      <c r="AK47" s="102">
        <f t="shared" si="40"/>
        <v>0.32500000000000001</v>
      </c>
      <c r="AL47" s="103">
        <f t="shared" si="41"/>
        <v>0.16499999999999995</v>
      </c>
      <c r="AQ47" s="675">
        <v>0.51</v>
      </c>
      <c r="AR47" s="384">
        <v>0.51</v>
      </c>
      <c r="AS47" s="102">
        <f t="shared" si="42"/>
        <v>0.51</v>
      </c>
      <c r="AT47" s="103">
        <f t="shared" si="43"/>
        <v>0</v>
      </c>
      <c r="AY47" s="675">
        <v>0.67</v>
      </c>
      <c r="AZ47" s="384">
        <v>0.67</v>
      </c>
      <c r="BA47" s="102">
        <f t="shared" si="44"/>
        <v>0.67</v>
      </c>
      <c r="BB47" s="103">
        <f t="shared" si="45"/>
        <v>0</v>
      </c>
      <c r="BG47" s="675">
        <v>4.13</v>
      </c>
      <c r="BH47" s="384">
        <v>4.12</v>
      </c>
      <c r="BI47" s="102">
        <f t="shared" si="46"/>
        <v>4.125</v>
      </c>
      <c r="BJ47" s="103">
        <f t="shared" si="47"/>
        <v>4.9999999999998934E-3</v>
      </c>
      <c r="BO47" s="676">
        <v>0.1</v>
      </c>
      <c r="BP47" s="677"/>
    </row>
    <row r="48" spans="1:68" ht="12.75" x14ac:dyDescent="0.2">
      <c r="A48" s="112" t="s">
        <v>91</v>
      </c>
      <c r="C48" s="613" t="s">
        <v>12</v>
      </c>
      <c r="D48" s="619" t="s">
        <v>12</v>
      </c>
      <c r="E48" s="102" t="str">
        <f t="shared" si="32"/>
        <v xml:space="preserve"> </v>
      </c>
      <c r="F48" s="103" t="str">
        <f t="shared" si="33"/>
        <v xml:space="preserve"> </v>
      </c>
      <c r="K48" s="613" t="s">
        <v>12</v>
      </c>
      <c r="L48" s="619" t="s">
        <v>12</v>
      </c>
      <c r="M48" s="102" t="str">
        <f t="shared" si="34"/>
        <v xml:space="preserve"> </v>
      </c>
      <c r="N48" s="103" t="str">
        <f t="shared" si="35"/>
        <v xml:space="preserve"> </v>
      </c>
      <c r="S48" s="613" t="s">
        <v>12</v>
      </c>
      <c r="T48" s="619" t="s">
        <v>12</v>
      </c>
      <c r="U48" s="102" t="str">
        <f t="shared" si="36"/>
        <v xml:space="preserve"> </v>
      </c>
      <c r="V48" s="103" t="str">
        <f t="shared" si="37"/>
        <v xml:space="preserve"> </v>
      </c>
      <c r="AA48" s="613" t="s">
        <v>12</v>
      </c>
      <c r="AB48" s="619" t="s">
        <v>12</v>
      </c>
      <c r="AC48" s="102" t="str">
        <f t="shared" si="38"/>
        <v xml:space="preserve"> </v>
      </c>
      <c r="AD48" s="103" t="str">
        <f t="shared" si="39"/>
        <v xml:space="preserve"> </v>
      </c>
      <c r="AI48" s="613" t="s">
        <v>12</v>
      </c>
      <c r="AJ48" s="619" t="s">
        <v>12</v>
      </c>
      <c r="AK48" s="102" t="str">
        <f t="shared" si="40"/>
        <v xml:space="preserve"> </v>
      </c>
      <c r="AL48" s="103" t="str">
        <f t="shared" si="41"/>
        <v xml:space="preserve"> </v>
      </c>
      <c r="AQ48" s="613" t="s">
        <v>12</v>
      </c>
      <c r="AR48" s="619" t="s">
        <v>12</v>
      </c>
      <c r="AS48" s="102" t="str">
        <f t="shared" si="42"/>
        <v xml:space="preserve"> </v>
      </c>
      <c r="AT48" s="103" t="str">
        <f t="shared" si="43"/>
        <v xml:space="preserve"> </v>
      </c>
      <c r="AY48" s="613" t="s">
        <v>12</v>
      </c>
      <c r="AZ48" s="619" t="s">
        <v>12</v>
      </c>
      <c r="BA48" s="102" t="str">
        <f t="shared" si="44"/>
        <v xml:space="preserve"> </v>
      </c>
      <c r="BB48" s="103" t="str">
        <f t="shared" si="45"/>
        <v xml:space="preserve"> </v>
      </c>
      <c r="BG48" s="613" t="s">
        <v>12</v>
      </c>
      <c r="BH48" s="619" t="s">
        <v>12</v>
      </c>
      <c r="BI48" s="102" t="str">
        <f t="shared" si="46"/>
        <v xml:space="preserve"> </v>
      </c>
      <c r="BJ48" s="103" t="str">
        <f t="shared" si="47"/>
        <v xml:space="preserve"> </v>
      </c>
      <c r="BO48" s="676" t="s">
        <v>12</v>
      </c>
      <c r="BP48" s="677"/>
    </row>
    <row r="49" spans="1:69" ht="12.75" x14ac:dyDescent="0.2">
      <c r="A49" s="112" t="s">
        <v>92</v>
      </c>
      <c r="C49" s="675">
        <v>16.05</v>
      </c>
      <c r="D49" s="384">
        <v>15.9</v>
      </c>
      <c r="E49" s="102">
        <f>IFERROR(AVERAGE(C49:D49), " ")</f>
        <v>15.975000000000001</v>
      </c>
      <c r="F49" s="103">
        <f t="shared" si="33"/>
        <v>7.5000000000000178E-2</v>
      </c>
      <c r="K49" s="675">
        <v>29.46</v>
      </c>
      <c r="L49" s="384">
        <v>29.26</v>
      </c>
      <c r="M49" s="102">
        <f>IFERROR(AVERAGE(K49:L49), " ")</f>
        <v>29.36</v>
      </c>
      <c r="N49" s="103">
        <f t="shared" si="35"/>
        <v>9.9999999999999645E-2</v>
      </c>
      <c r="S49" s="675">
        <v>34.81</v>
      </c>
      <c r="T49" s="384">
        <v>34.68</v>
      </c>
      <c r="U49" s="102">
        <f>IFERROR(AVERAGE(S49:T49), " ")</f>
        <v>34.745000000000005</v>
      </c>
      <c r="V49" s="103">
        <f t="shared" si="37"/>
        <v>6.5000000000001279E-2</v>
      </c>
      <c r="AA49" s="675">
        <v>79.52</v>
      </c>
      <c r="AB49" s="384">
        <v>79.52</v>
      </c>
      <c r="AC49" s="102">
        <f>IFERROR(AVERAGE(AA49:AB49), " ")</f>
        <v>79.52</v>
      </c>
      <c r="AD49" s="103">
        <f t="shared" si="39"/>
        <v>0</v>
      </c>
      <c r="AI49" s="701" t="s">
        <v>165</v>
      </c>
      <c r="AJ49" s="700" t="s">
        <v>165</v>
      </c>
      <c r="AK49" s="102" t="str">
        <f>IFERROR(AVERAGE(AI49:AJ49), " ")</f>
        <v xml:space="preserve"> </v>
      </c>
      <c r="AL49" s="103" t="str">
        <f t="shared" si="41"/>
        <v xml:space="preserve"> </v>
      </c>
      <c r="AQ49" s="702">
        <v>343.78</v>
      </c>
      <c r="AR49" s="703">
        <v>342.83</v>
      </c>
      <c r="AS49" s="102">
        <f>IFERROR(AVERAGE(AQ49:AR49), " ")</f>
        <v>343.30499999999995</v>
      </c>
      <c r="AT49" s="103">
        <f t="shared" si="43"/>
        <v>0.47499999999999432</v>
      </c>
      <c r="AY49" s="702">
        <v>356.59</v>
      </c>
      <c r="AZ49" s="703">
        <v>356.48</v>
      </c>
      <c r="BA49" s="102">
        <f>IFERROR(AVERAGE(AY49:AZ49), " ")</f>
        <v>356.53499999999997</v>
      </c>
      <c r="BB49" s="103">
        <f t="shared" si="45"/>
        <v>5.49999999999784E-2</v>
      </c>
      <c r="BG49" s="702">
        <v>246.36</v>
      </c>
      <c r="BH49" s="703">
        <v>246.39</v>
      </c>
      <c r="BI49" s="102">
        <f>IFERROR(AVERAGE(BG49:BH49), " ")</f>
        <v>246.375</v>
      </c>
      <c r="BJ49" s="103">
        <f t="shared" si="47"/>
        <v>1.4999999999986358E-2</v>
      </c>
      <c r="BO49" s="676" t="s">
        <v>12</v>
      </c>
      <c r="BP49" s="677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83"/>
    </row>
    <row r="51" spans="1:69" ht="12.75" x14ac:dyDescent="0.2">
      <c r="A51" s="860" t="s">
        <v>56</v>
      </c>
      <c r="B51" s="679" t="s">
        <v>93</v>
      </c>
      <c r="C51" s="675"/>
      <c r="K51" s="675"/>
      <c r="S51" s="675"/>
      <c r="AA51" s="675"/>
      <c r="AI51" s="675"/>
      <c r="AQ51" s="675"/>
      <c r="AY51" s="675"/>
      <c r="BG51" s="378"/>
      <c r="BO51" s="676"/>
      <c r="BP51" s="677"/>
    </row>
    <row r="52" spans="1:69" ht="12.75" x14ac:dyDescent="0.2">
      <c r="A52" s="856"/>
      <c r="B52" s="679" t="s">
        <v>94</v>
      </c>
      <c r="C52" s="675">
        <v>7.28</v>
      </c>
      <c r="K52" s="724">
        <v>7.23</v>
      </c>
      <c r="S52" s="723">
        <v>7.45</v>
      </c>
      <c r="AA52" s="724">
        <v>7.33</v>
      </c>
      <c r="AI52" s="675">
        <v>7.35</v>
      </c>
      <c r="AQ52" s="723">
        <v>7.23</v>
      </c>
      <c r="AY52" s="723">
        <v>7.18</v>
      </c>
      <c r="BG52" s="723">
        <v>7.65</v>
      </c>
      <c r="BO52" s="676"/>
      <c r="BP52" s="677"/>
    </row>
    <row r="53" spans="1:69" ht="12.75" x14ac:dyDescent="0.2">
      <c r="A53" s="686" t="s">
        <v>96</v>
      </c>
      <c r="B53" s="435" t="s">
        <v>97</v>
      </c>
      <c r="C53" s="675">
        <v>149.9</v>
      </c>
      <c r="K53" s="675">
        <v>247.2</v>
      </c>
      <c r="S53" s="675">
        <v>284</v>
      </c>
      <c r="AA53" s="675">
        <v>513.29999999999995</v>
      </c>
      <c r="AI53" s="675">
        <v>2167</v>
      </c>
      <c r="AQ53" s="675">
        <v>984.4</v>
      </c>
      <c r="AY53" s="675">
        <v>1090</v>
      </c>
      <c r="BG53" s="675">
        <v>1005</v>
      </c>
      <c r="BO53" s="676"/>
      <c r="BP53" s="677"/>
    </row>
    <row r="54" spans="1:69" ht="12.75" x14ac:dyDescent="0.2">
      <c r="A54" s="686" t="s">
        <v>57</v>
      </c>
      <c r="B54" s="435" t="s">
        <v>58</v>
      </c>
      <c r="C54" s="670" t="s">
        <v>175</v>
      </c>
      <c r="K54" s="670" t="s">
        <v>175</v>
      </c>
      <c r="S54" s="670" t="s">
        <v>175</v>
      </c>
      <c r="AA54" s="670" t="s">
        <v>175</v>
      </c>
      <c r="AI54" s="670" t="s">
        <v>175</v>
      </c>
      <c r="AQ54" s="670" t="s">
        <v>175</v>
      </c>
      <c r="AY54" s="670" t="s">
        <v>175</v>
      </c>
      <c r="BG54" s="670" t="s">
        <v>175</v>
      </c>
      <c r="BO54" s="676"/>
      <c r="BP54" s="677"/>
    </row>
    <row r="55" spans="1:69" ht="12.75" x14ac:dyDescent="0.2">
      <c r="A55" s="590" t="s">
        <v>59</v>
      </c>
      <c r="B55" s="419" t="s">
        <v>60</v>
      </c>
      <c r="C55" s="675">
        <v>19.7</v>
      </c>
      <c r="K55" s="675">
        <v>19.8</v>
      </c>
      <c r="S55" s="240">
        <v>22.2</v>
      </c>
      <c r="AA55" s="675">
        <v>18.5</v>
      </c>
      <c r="AI55" s="675">
        <v>13</v>
      </c>
      <c r="AQ55" s="675">
        <v>15.4</v>
      </c>
      <c r="AY55" s="675">
        <v>15</v>
      </c>
      <c r="BG55" s="705">
        <v>46.5</v>
      </c>
      <c r="BO55" s="676"/>
      <c r="BP55" s="677"/>
    </row>
    <row r="56" spans="1:69" s="704" customFormat="1" ht="12.75" x14ac:dyDescent="0.2">
      <c r="A56" s="588" t="s">
        <v>186</v>
      </c>
      <c r="B56" s="640" t="s">
        <v>196</v>
      </c>
      <c r="C56" s="587">
        <v>0.2</v>
      </c>
      <c r="K56" s="119">
        <v>0.1</v>
      </c>
      <c r="S56" s="243">
        <v>0.3</v>
      </c>
      <c r="AA56" s="119">
        <v>1.8</v>
      </c>
      <c r="AI56" s="119">
        <v>11.3</v>
      </c>
      <c r="AQ56" s="119">
        <v>2.9</v>
      </c>
      <c r="AY56" s="119">
        <v>0</v>
      </c>
      <c r="BG56" s="119">
        <v>2.4</v>
      </c>
      <c r="BO56" s="580"/>
      <c r="BP56" s="586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681"/>
      <c r="B58" s="681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681"/>
    </row>
    <row r="59" spans="1:69" ht="12.75" x14ac:dyDescent="0.2">
      <c r="A59" s="31" t="s">
        <v>103</v>
      </c>
      <c r="B59" s="354"/>
      <c r="C59" s="355">
        <v>1.1399999999999999</v>
      </c>
      <c r="D59" s="356">
        <v>1.2</v>
      </c>
      <c r="E59" s="357">
        <f>AVERAGE(C59:D59)</f>
        <v>1.17</v>
      </c>
      <c r="F59" s="357">
        <f>STDEV(C59:D59)</f>
        <v>4.2426406871192889E-2</v>
      </c>
      <c r="G59" s="356">
        <v>1.56</v>
      </c>
      <c r="H59" s="356">
        <v>1.29</v>
      </c>
      <c r="I59" s="357">
        <f>AVERAGE(G59:H59)</f>
        <v>1.425</v>
      </c>
      <c r="J59" s="358">
        <f>STDEV(G59:H59)</f>
        <v>0.19091883092036785</v>
      </c>
      <c r="K59" s="356">
        <v>1.45</v>
      </c>
      <c r="L59" s="356">
        <v>1.33</v>
      </c>
      <c r="M59" s="357">
        <f>AVERAGE(K59:L59)</f>
        <v>1.3900000000000001</v>
      </c>
      <c r="N59" s="357">
        <f>STDEV(K59:L59)</f>
        <v>8.4852813742385624E-2</v>
      </c>
      <c r="O59" s="356">
        <v>2.08</v>
      </c>
      <c r="P59" s="356">
        <v>1.51</v>
      </c>
      <c r="Q59" s="357">
        <f>AVERAGE(O59:P59)</f>
        <v>1.7949999999999999</v>
      </c>
      <c r="R59" s="357">
        <f>STDEV(O59:P59)</f>
        <v>0.40305086527633288</v>
      </c>
      <c r="S59" s="355">
        <v>1.61</v>
      </c>
      <c r="T59" s="356">
        <v>1.29</v>
      </c>
      <c r="U59" s="357">
        <f>AVERAGE(S59:T59)</f>
        <v>1.4500000000000002</v>
      </c>
      <c r="V59" s="357">
        <f>STDEV(S59:T59)</f>
        <v>0.22627416997969452</v>
      </c>
      <c r="W59" s="356">
        <v>2.0099999999999998</v>
      </c>
      <c r="X59" s="356">
        <v>1.49</v>
      </c>
      <c r="Y59" s="227">
        <f>AVERAGE(W59:X59)</f>
        <v>1.75</v>
      </c>
      <c r="Z59" s="358">
        <f>STDEV(W59:X59)</f>
        <v>0.3676955262170038</v>
      </c>
      <c r="AA59" s="356">
        <v>1.19</v>
      </c>
      <c r="AB59" s="356">
        <v>1.17</v>
      </c>
      <c r="AC59" s="227">
        <f>AVERAGE(AA59:AB59)</f>
        <v>1.18</v>
      </c>
      <c r="AD59" s="357">
        <f>STDEV(AA59:AB59)</f>
        <v>1.4142135623730963E-2</v>
      </c>
      <c r="AE59" s="356">
        <v>1.87</v>
      </c>
      <c r="AF59" s="356">
        <v>1.45</v>
      </c>
      <c r="AG59" s="357">
        <f>AVERAGE(AE59:AF59)</f>
        <v>1.6600000000000001</v>
      </c>
      <c r="AH59" s="357">
        <f>STDEV(AE59:AF59)</f>
        <v>0.2969848480983508</v>
      </c>
      <c r="AI59" s="355">
        <v>1.23</v>
      </c>
      <c r="AJ59" s="356">
        <v>1.36</v>
      </c>
      <c r="AK59" s="227">
        <f>AVERAGE(AI59:AJ59)</f>
        <v>1.2949999999999999</v>
      </c>
      <c r="AL59" s="357">
        <f>STDEV(AI59:AJ59)</f>
        <v>9.1923881554251255E-2</v>
      </c>
      <c r="AM59" s="356">
        <v>1.89</v>
      </c>
      <c r="AN59" s="356">
        <v>1.33</v>
      </c>
      <c r="AO59" s="357">
        <f>AVERAGE(AM59:AN59)</f>
        <v>1.6099999999999999</v>
      </c>
      <c r="AP59" s="358">
        <f>STDEV(AM59:AN59)</f>
        <v>0.39597979746446837</v>
      </c>
      <c r="AQ59" s="356">
        <v>1.29</v>
      </c>
      <c r="AR59" s="356">
        <v>1.32</v>
      </c>
      <c r="AS59" s="357">
        <f>AVERAGE(AQ59:AR59)</f>
        <v>1.3050000000000002</v>
      </c>
      <c r="AT59" s="357">
        <f>STDEV(AQ59:AR59)</f>
        <v>2.1213203435596444E-2</v>
      </c>
      <c r="AU59" s="356">
        <v>1.96</v>
      </c>
      <c r="AV59" s="356">
        <v>1.6</v>
      </c>
      <c r="AW59" s="357">
        <f>AVERAGE(AU59:AV59)</f>
        <v>1.78</v>
      </c>
      <c r="AX59" s="357">
        <f>STDEV(AU59:AV59)</f>
        <v>0.25455844122715704</v>
      </c>
      <c r="AY59" s="355">
        <v>1.34</v>
      </c>
      <c r="AZ59" s="356">
        <v>1.34</v>
      </c>
      <c r="BA59" s="357">
        <f>AVERAGE(AY59:AZ59)</f>
        <v>1.34</v>
      </c>
      <c r="BB59" s="357">
        <f>STDEV(AY59:AZ59)</f>
        <v>0</v>
      </c>
      <c r="BC59" s="356">
        <v>1.93</v>
      </c>
      <c r="BD59" s="356">
        <v>1.43</v>
      </c>
      <c r="BE59" s="227">
        <f>AVERAGE(BC59:BD59)</f>
        <v>1.68</v>
      </c>
      <c r="BF59" s="358">
        <f>STDEV(BC59:BD59)</f>
        <v>0.35355339059327501</v>
      </c>
      <c r="BG59" s="115">
        <v>2.38</v>
      </c>
      <c r="BH59" s="299">
        <v>2.42</v>
      </c>
      <c r="BI59" s="164">
        <f>AVERAGE(BG59:BH59)</f>
        <v>2.4</v>
      </c>
      <c r="BJ59" s="164">
        <f>STDEV(BG59:BH59)</f>
        <v>2.8284271247461926E-2</v>
      </c>
      <c r="BK59" s="299">
        <v>3.06</v>
      </c>
      <c r="BL59" s="299">
        <v>2.5299999999999998</v>
      </c>
      <c r="BM59" s="164">
        <f>AVERAGE(BK59:BL59)</f>
        <v>2.7949999999999999</v>
      </c>
      <c r="BN59" s="336">
        <f>STDEV(BK59:BL59)</f>
        <v>0.37476659402887036</v>
      </c>
      <c r="BO59" s="115">
        <v>0.77</v>
      </c>
      <c r="BP59" s="284">
        <v>0.5</v>
      </c>
      <c r="BQ59" s="674"/>
    </row>
    <row r="60" spans="1:69" ht="12.75" x14ac:dyDescent="0.2">
      <c r="BP60" s="677"/>
    </row>
    <row r="61" spans="1:69" ht="12.75" x14ac:dyDescent="0.2">
      <c r="BP61" s="677"/>
    </row>
    <row r="62" spans="1:69" ht="12.75" x14ac:dyDescent="0.2">
      <c r="BP62" s="677"/>
    </row>
    <row r="63" spans="1:69" ht="12.75" x14ac:dyDescent="0.2">
      <c r="BP63" s="677"/>
    </row>
    <row r="64" spans="1:69" ht="12.75" x14ac:dyDescent="0.2">
      <c r="BP64" s="677"/>
    </row>
    <row r="65" spans="68:68" ht="12.75" x14ac:dyDescent="0.2">
      <c r="BP65" s="677"/>
    </row>
    <row r="66" spans="68:68" ht="12.75" x14ac:dyDescent="0.2">
      <c r="BP66" s="677"/>
    </row>
    <row r="67" spans="68:68" ht="12.75" x14ac:dyDescent="0.2">
      <c r="BP67" s="677"/>
    </row>
    <row r="68" spans="68:68" ht="12.75" x14ac:dyDescent="0.2">
      <c r="BP68" s="677"/>
    </row>
    <row r="69" spans="68:68" ht="12.75" x14ac:dyDescent="0.2">
      <c r="BP69" s="677"/>
    </row>
    <row r="70" spans="68:68" ht="12.75" x14ac:dyDescent="0.2">
      <c r="BP70" s="677"/>
    </row>
    <row r="71" spans="68:68" ht="12.75" x14ac:dyDescent="0.2">
      <c r="BP71" s="677"/>
    </row>
    <row r="72" spans="68:68" ht="12.75" x14ac:dyDescent="0.2">
      <c r="BP72" s="677"/>
    </row>
    <row r="73" spans="68:68" ht="12.75" x14ac:dyDescent="0.2">
      <c r="BP73" s="677"/>
    </row>
    <row r="74" spans="68:68" ht="12.75" x14ac:dyDescent="0.2">
      <c r="BP74" s="677"/>
    </row>
    <row r="75" spans="68:68" ht="12.75" x14ac:dyDescent="0.2">
      <c r="BP75" s="677"/>
    </row>
    <row r="76" spans="68:68" ht="12.75" x14ac:dyDescent="0.2">
      <c r="BP76" s="677"/>
    </row>
    <row r="77" spans="68:68" ht="12.75" x14ac:dyDescent="0.2">
      <c r="BP77" s="677"/>
    </row>
    <row r="78" spans="68:68" ht="12.75" x14ac:dyDescent="0.2">
      <c r="BP78" s="677"/>
    </row>
    <row r="79" spans="68:68" ht="12.75" x14ac:dyDescent="0.2">
      <c r="BP79" s="677"/>
    </row>
    <row r="80" spans="68:68" ht="12.75" x14ac:dyDescent="0.2">
      <c r="BP80" s="677"/>
    </row>
    <row r="81" spans="68:68" ht="12.75" x14ac:dyDescent="0.2">
      <c r="BP81" s="677"/>
    </row>
    <row r="82" spans="68:68" ht="12.75" x14ac:dyDescent="0.2">
      <c r="BP82" s="677"/>
    </row>
    <row r="83" spans="68:68" ht="12.75" x14ac:dyDescent="0.2">
      <c r="BP83" s="677"/>
    </row>
    <row r="84" spans="68:68" ht="12.75" x14ac:dyDescent="0.2">
      <c r="BP84" s="677"/>
    </row>
    <row r="85" spans="68:68" ht="12.75" x14ac:dyDescent="0.2">
      <c r="BP85" s="677"/>
    </row>
    <row r="86" spans="68:68" ht="12.75" x14ac:dyDescent="0.2">
      <c r="BP86" s="677"/>
    </row>
    <row r="87" spans="68:68" ht="12.75" x14ac:dyDescent="0.2">
      <c r="BP87" s="677"/>
    </row>
    <row r="88" spans="68:68" ht="12.75" x14ac:dyDescent="0.2">
      <c r="BP88" s="677"/>
    </row>
    <row r="89" spans="68:68" ht="12.75" x14ac:dyDescent="0.2">
      <c r="BP89" s="677"/>
    </row>
    <row r="90" spans="68:68" ht="12.75" x14ac:dyDescent="0.2">
      <c r="BP90" s="677"/>
    </row>
    <row r="91" spans="68:68" ht="12.75" x14ac:dyDescent="0.2">
      <c r="BP91" s="677"/>
    </row>
    <row r="92" spans="68:68" ht="12.75" x14ac:dyDescent="0.2">
      <c r="BP92" s="677"/>
    </row>
    <row r="93" spans="68:68" ht="12.75" x14ac:dyDescent="0.2">
      <c r="BP93" s="677"/>
    </row>
    <row r="94" spans="68:68" ht="12.75" x14ac:dyDescent="0.2">
      <c r="BP94" s="677"/>
    </row>
    <row r="95" spans="68:68" ht="12.75" x14ac:dyDescent="0.2">
      <c r="BP95" s="677"/>
    </row>
    <row r="96" spans="68:68" ht="12.75" x14ac:dyDescent="0.2">
      <c r="BP96" s="677"/>
    </row>
    <row r="97" spans="68:68" ht="12.75" x14ac:dyDescent="0.2">
      <c r="BP97" s="677"/>
    </row>
    <row r="98" spans="68:68" ht="12.75" x14ac:dyDescent="0.2">
      <c r="BP98" s="677"/>
    </row>
    <row r="99" spans="68:68" ht="12.75" x14ac:dyDescent="0.2">
      <c r="BP99" s="677"/>
    </row>
    <row r="100" spans="68:68" ht="12.75" x14ac:dyDescent="0.2">
      <c r="BP100" s="677"/>
    </row>
    <row r="101" spans="68:68" ht="12.75" x14ac:dyDescent="0.2">
      <c r="BP101" s="677"/>
    </row>
    <row r="102" spans="68:68" ht="12.75" x14ac:dyDescent="0.2">
      <c r="BP102" s="677"/>
    </row>
    <row r="103" spans="68:68" ht="12.75" x14ac:dyDescent="0.2">
      <c r="BP103" s="677"/>
    </row>
    <row r="104" spans="68:68" ht="12.75" x14ac:dyDescent="0.2">
      <c r="BP104" s="677"/>
    </row>
    <row r="105" spans="68:68" ht="12.75" x14ac:dyDescent="0.2">
      <c r="BP105" s="677"/>
    </row>
    <row r="106" spans="68:68" ht="12.75" x14ac:dyDescent="0.2">
      <c r="BP106" s="677"/>
    </row>
    <row r="107" spans="68:68" ht="12.75" x14ac:dyDescent="0.2">
      <c r="BP107" s="677"/>
    </row>
    <row r="108" spans="68:68" ht="12.75" x14ac:dyDescent="0.2">
      <c r="BP108" s="677"/>
    </row>
    <row r="109" spans="68:68" ht="12.75" x14ac:dyDescent="0.2">
      <c r="BP109" s="677"/>
    </row>
    <row r="110" spans="68:68" ht="12.75" x14ac:dyDescent="0.2">
      <c r="BP110" s="677"/>
    </row>
    <row r="111" spans="68:68" ht="12.75" x14ac:dyDescent="0.2">
      <c r="BP111" s="677"/>
    </row>
    <row r="112" spans="68:68" ht="12.75" x14ac:dyDescent="0.2">
      <c r="BP112" s="677"/>
    </row>
    <row r="113" spans="68:68" ht="12.75" x14ac:dyDescent="0.2">
      <c r="BP113" s="677"/>
    </row>
    <row r="114" spans="68:68" ht="12.75" x14ac:dyDescent="0.2">
      <c r="BP114" s="677"/>
    </row>
    <row r="115" spans="68:68" ht="12.75" x14ac:dyDescent="0.2">
      <c r="BP115" s="677"/>
    </row>
    <row r="116" spans="68:68" ht="12.75" x14ac:dyDescent="0.2">
      <c r="BP116" s="677"/>
    </row>
    <row r="117" spans="68:68" ht="12.75" x14ac:dyDescent="0.2">
      <c r="BP117" s="677"/>
    </row>
    <row r="118" spans="68:68" ht="12.75" x14ac:dyDescent="0.2">
      <c r="BP118" s="677"/>
    </row>
    <row r="119" spans="68:68" ht="12.75" x14ac:dyDescent="0.2">
      <c r="BP119" s="677"/>
    </row>
    <row r="120" spans="68:68" ht="12.75" x14ac:dyDescent="0.2">
      <c r="BP120" s="677"/>
    </row>
    <row r="121" spans="68:68" ht="12.75" x14ac:dyDescent="0.2">
      <c r="BP121" s="677"/>
    </row>
    <row r="122" spans="68:68" ht="12.75" x14ac:dyDescent="0.2">
      <c r="BP122" s="677"/>
    </row>
    <row r="123" spans="68:68" ht="12.75" x14ac:dyDescent="0.2">
      <c r="BP123" s="677"/>
    </row>
    <row r="124" spans="68:68" ht="12.75" x14ac:dyDescent="0.2">
      <c r="BP124" s="677"/>
    </row>
    <row r="125" spans="68:68" ht="12.75" x14ac:dyDescent="0.2">
      <c r="BP125" s="677"/>
    </row>
    <row r="126" spans="68:68" ht="12.75" x14ac:dyDescent="0.2">
      <c r="BP126" s="677"/>
    </row>
    <row r="127" spans="68:68" ht="12.75" x14ac:dyDescent="0.2">
      <c r="BP127" s="677"/>
    </row>
    <row r="128" spans="68:68" ht="12.75" x14ac:dyDescent="0.2">
      <c r="BP128" s="677"/>
    </row>
    <row r="129" spans="68:68" ht="12.75" x14ac:dyDescent="0.2">
      <c r="BP129" s="677"/>
    </row>
    <row r="130" spans="68:68" ht="12.75" x14ac:dyDescent="0.2">
      <c r="BP130" s="677"/>
    </row>
    <row r="131" spans="68:68" ht="12.75" x14ac:dyDescent="0.2">
      <c r="BP131" s="677"/>
    </row>
    <row r="132" spans="68:68" ht="12.75" x14ac:dyDescent="0.2">
      <c r="BP132" s="677"/>
    </row>
    <row r="133" spans="68:68" ht="12.75" x14ac:dyDescent="0.2">
      <c r="BP133" s="677"/>
    </row>
    <row r="134" spans="68:68" ht="12.75" x14ac:dyDescent="0.2">
      <c r="BP134" s="677"/>
    </row>
    <row r="135" spans="68:68" ht="12.75" x14ac:dyDescent="0.2">
      <c r="BP135" s="677"/>
    </row>
    <row r="136" spans="68:68" ht="12.75" x14ac:dyDescent="0.2">
      <c r="BP136" s="677"/>
    </row>
    <row r="137" spans="68:68" ht="12.75" x14ac:dyDescent="0.2">
      <c r="BP137" s="677"/>
    </row>
    <row r="138" spans="68:68" ht="12.75" x14ac:dyDescent="0.2">
      <c r="BP138" s="677"/>
    </row>
    <row r="139" spans="68:68" ht="12.75" x14ac:dyDescent="0.2">
      <c r="BP139" s="677"/>
    </row>
    <row r="140" spans="68:68" ht="12.75" x14ac:dyDescent="0.2">
      <c r="BP140" s="677"/>
    </row>
    <row r="141" spans="68:68" ht="12.75" x14ac:dyDescent="0.2">
      <c r="BP141" s="677"/>
    </row>
    <row r="142" spans="68:68" ht="12.75" x14ac:dyDescent="0.2">
      <c r="BP142" s="677"/>
    </row>
    <row r="143" spans="68:68" ht="12.75" x14ac:dyDescent="0.2">
      <c r="BP143" s="677"/>
    </row>
    <row r="144" spans="68:68" ht="12.75" x14ac:dyDescent="0.2">
      <c r="BP144" s="677"/>
    </row>
    <row r="145" spans="68:68" ht="12.75" x14ac:dyDescent="0.2">
      <c r="BP145" s="677"/>
    </row>
    <row r="146" spans="68:68" ht="12.75" x14ac:dyDescent="0.2">
      <c r="BP146" s="677"/>
    </row>
    <row r="147" spans="68:68" ht="12.75" x14ac:dyDescent="0.2">
      <c r="BP147" s="677"/>
    </row>
    <row r="148" spans="68:68" ht="12.75" x14ac:dyDescent="0.2">
      <c r="BP148" s="677"/>
    </row>
    <row r="149" spans="68:68" ht="12.75" x14ac:dyDescent="0.2">
      <c r="BP149" s="677"/>
    </row>
    <row r="150" spans="68:68" ht="12.75" x14ac:dyDescent="0.2">
      <c r="BP150" s="677"/>
    </row>
    <row r="151" spans="68:68" ht="12.75" x14ac:dyDescent="0.2">
      <c r="BP151" s="677"/>
    </row>
    <row r="152" spans="68:68" ht="12.75" x14ac:dyDescent="0.2">
      <c r="BP152" s="677"/>
    </row>
    <row r="153" spans="68:68" ht="12.75" x14ac:dyDescent="0.2">
      <c r="BP153" s="677"/>
    </row>
    <row r="154" spans="68:68" ht="12.75" x14ac:dyDescent="0.2">
      <c r="BP154" s="677"/>
    </row>
    <row r="155" spans="68:68" ht="12.75" x14ac:dyDescent="0.2">
      <c r="BP155" s="677"/>
    </row>
    <row r="156" spans="68:68" ht="12.75" x14ac:dyDescent="0.2">
      <c r="BP156" s="677"/>
    </row>
    <row r="157" spans="68:68" ht="12.75" x14ac:dyDescent="0.2">
      <c r="BP157" s="677"/>
    </row>
    <row r="158" spans="68:68" ht="12.75" x14ac:dyDescent="0.2">
      <c r="BP158" s="677"/>
    </row>
    <row r="159" spans="68:68" ht="12.75" x14ac:dyDescent="0.2">
      <c r="BP159" s="677"/>
    </row>
    <row r="160" spans="68:68" ht="12.75" x14ac:dyDescent="0.2">
      <c r="BP160" s="677"/>
    </row>
    <row r="161" spans="68:68" ht="12.75" x14ac:dyDescent="0.2">
      <c r="BP161" s="677"/>
    </row>
    <row r="162" spans="68:68" ht="12.75" x14ac:dyDescent="0.2">
      <c r="BP162" s="677"/>
    </row>
    <row r="163" spans="68:68" ht="12.75" x14ac:dyDescent="0.2">
      <c r="BP163" s="677"/>
    </row>
    <row r="164" spans="68:68" ht="12.75" x14ac:dyDescent="0.2">
      <c r="BP164" s="677"/>
    </row>
    <row r="165" spans="68:68" ht="12.75" x14ac:dyDescent="0.2">
      <c r="BP165" s="677"/>
    </row>
    <row r="166" spans="68:68" ht="12.75" x14ac:dyDescent="0.2">
      <c r="BP166" s="677"/>
    </row>
    <row r="167" spans="68:68" ht="12.75" x14ac:dyDescent="0.2">
      <c r="BP167" s="677"/>
    </row>
    <row r="168" spans="68:68" ht="12.75" x14ac:dyDescent="0.2">
      <c r="BP168" s="677"/>
    </row>
    <row r="169" spans="68:68" ht="12.75" x14ac:dyDescent="0.2">
      <c r="BP169" s="677"/>
    </row>
    <row r="170" spans="68:68" ht="12.75" x14ac:dyDescent="0.2">
      <c r="BP170" s="677"/>
    </row>
    <row r="171" spans="68:68" ht="12.75" x14ac:dyDescent="0.2">
      <c r="BP171" s="677"/>
    </row>
    <row r="172" spans="68:68" ht="12.75" x14ac:dyDescent="0.2">
      <c r="BP172" s="677"/>
    </row>
    <row r="173" spans="68:68" ht="12.75" x14ac:dyDescent="0.2">
      <c r="BP173" s="677"/>
    </row>
    <row r="174" spans="68:68" ht="12.75" x14ac:dyDescent="0.2">
      <c r="BP174" s="677"/>
    </row>
    <row r="175" spans="68:68" ht="12.75" x14ac:dyDescent="0.2">
      <c r="BP175" s="677"/>
    </row>
    <row r="176" spans="68:68" ht="12.75" x14ac:dyDescent="0.2">
      <c r="BP176" s="677"/>
    </row>
    <row r="177" spans="68:68" ht="12.75" x14ac:dyDescent="0.2">
      <c r="BP177" s="677"/>
    </row>
    <row r="178" spans="68:68" ht="12.75" x14ac:dyDescent="0.2">
      <c r="BP178" s="677"/>
    </row>
    <row r="179" spans="68:68" ht="12.75" x14ac:dyDescent="0.2">
      <c r="BP179" s="677"/>
    </row>
    <row r="180" spans="68:68" ht="12.75" x14ac:dyDescent="0.2">
      <c r="BP180" s="677"/>
    </row>
    <row r="181" spans="68:68" ht="12.75" x14ac:dyDescent="0.2">
      <c r="BP181" s="677"/>
    </row>
    <row r="182" spans="68:68" ht="12.75" x14ac:dyDescent="0.2">
      <c r="BP182" s="677"/>
    </row>
    <row r="183" spans="68:68" ht="12.75" x14ac:dyDescent="0.2">
      <c r="BP183" s="677"/>
    </row>
    <row r="184" spans="68:68" ht="12.75" x14ac:dyDescent="0.2">
      <c r="BP184" s="677"/>
    </row>
    <row r="185" spans="68:68" ht="12.75" x14ac:dyDescent="0.2">
      <c r="BP185" s="677"/>
    </row>
    <row r="186" spans="68:68" ht="12.75" x14ac:dyDescent="0.2">
      <c r="BP186" s="677"/>
    </row>
    <row r="187" spans="68:68" ht="12.75" x14ac:dyDescent="0.2">
      <c r="BP187" s="677"/>
    </row>
    <row r="188" spans="68:68" ht="12.75" x14ac:dyDescent="0.2">
      <c r="BP188" s="677"/>
    </row>
    <row r="189" spans="68:68" ht="12.75" x14ac:dyDescent="0.2">
      <c r="BP189" s="677"/>
    </row>
    <row r="190" spans="68:68" ht="12.75" x14ac:dyDescent="0.2">
      <c r="BP190" s="677"/>
    </row>
    <row r="191" spans="68:68" ht="12.75" x14ac:dyDescent="0.2">
      <c r="BP191" s="677"/>
    </row>
    <row r="192" spans="68:68" ht="12.75" x14ac:dyDescent="0.2">
      <c r="BP192" s="677"/>
    </row>
    <row r="193" spans="68:68" ht="12.75" x14ac:dyDescent="0.2">
      <c r="BP193" s="677"/>
    </row>
    <row r="194" spans="68:68" ht="12.75" x14ac:dyDescent="0.2">
      <c r="BP194" s="677"/>
    </row>
    <row r="195" spans="68:68" ht="12.75" x14ac:dyDescent="0.2">
      <c r="BP195" s="677"/>
    </row>
    <row r="196" spans="68:68" ht="12.75" x14ac:dyDescent="0.2">
      <c r="BP196" s="677"/>
    </row>
    <row r="197" spans="68:68" ht="12.75" x14ac:dyDescent="0.2">
      <c r="BP197" s="677"/>
    </row>
    <row r="198" spans="68:68" ht="12.75" x14ac:dyDescent="0.2">
      <c r="BP198" s="677"/>
    </row>
    <row r="199" spans="68:68" ht="12.75" x14ac:dyDescent="0.2">
      <c r="BP199" s="677"/>
    </row>
    <row r="200" spans="68:68" ht="12.75" x14ac:dyDescent="0.2">
      <c r="BP200" s="677"/>
    </row>
    <row r="201" spans="68:68" ht="12.75" x14ac:dyDescent="0.2">
      <c r="BP201" s="677"/>
    </row>
    <row r="202" spans="68:68" ht="12.75" x14ac:dyDescent="0.2">
      <c r="BP202" s="677"/>
    </row>
    <row r="203" spans="68:68" ht="12.75" x14ac:dyDescent="0.2">
      <c r="BP203" s="677"/>
    </row>
    <row r="204" spans="68:68" ht="12.75" x14ac:dyDescent="0.2">
      <c r="BP204" s="677"/>
    </row>
    <row r="205" spans="68:68" ht="12.75" x14ac:dyDescent="0.2">
      <c r="BP205" s="677"/>
    </row>
    <row r="206" spans="68:68" ht="12.75" x14ac:dyDescent="0.2">
      <c r="BP206" s="677"/>
    </row>
    <row r="207" spans="68:68" ht="12.75" x14ac:dyDescent="0.2">
      <c r="BP207" s="677"/>
    </row>
    <row r="208" spans="68:68" ht="12.75" x14ac:dyDescent="0.2">
      <c r="BP208" s="677"/>
    </row>
    <row r="209" spans="68:68" ht="12.75" x14ac:dyDescent="0.2">
      <c r="BP209" s="677"/>
    </row>
    <row r="210" spans="68:68" ht="12.75" x14ac:dyDescent="0.2">
      <c r="BP210" s="677"/>
    </row>
    <row r="211" spans="68:68" ht="12.75" x14ac:dyDescent="0.2">
      <c r="BP211" s="677"/>
    </row>
    <row r="212" spans="68:68" ht="12.75" x14ac:dyDescent="0.2">
      <c r="BP212" s="677"/>
    </row>
    <row r="213" spans="68:68" ht="12.75" x14ac:dyDescent="0.2">
      <c r="BP213" s="677"/>
    </row>
    <row r="214" spans="68:68" ht="12.75" x14ac:dyDescent="0.2">
      <c r="BP214" s="677"/>
    </row>
    <row r="215" spans="68:68" ht="12.75" x14ac:dyDescent="0.2">
      <c r="BP215" s="677"/>
    </row>
    <row r="216" spans="68:68" ht="12.75" x14ac:dyDescent="0.2">
      <c r="BP216" s="677"/>
    </row>
    <row r="217" spans="68:68" ht="12.75" x14ac:dyDescent="0.2">
      <c r="BP217" s="677"/>
    </row>
    <row r="218" spans="68:68" ht="12.75" x14ac:dyDescent="0.2">
      <c r="BP218" s="677"/>
    </row>
    <row r="219" spans="68:68" ht="12.75" x14ac:dyDescent="0.2">
      <c r="BP219" s="677"/>
    </row>
    <row r="220" spans="68:68" ht="12.75" x14ac:dyDescent="0.2">
      <c r="BP220" s="677"/>
    </row>
    <row r="221" spans="68:68" ht="12.75" x14ac:dyDescent="0.2">
      <c r="BP221" s="677"/>
    </row>
    <row r="222" spans="68:68" ht="12.75" x14ac:dyDescent="0.2">
      <c r="BP222" s="677"/>
    </row>
    <row r="223" spans="68:68" ht="12.75" x14ac:dyDescent="0.2">
      <c r="BP223" s="677"/>
    </row>
    <row r="224" spans="68:68" ht="12.75" x14ac:dyDescent="0.2">
      <c r="BP224" s="677"/>
    </row>
    <row r="225" spans="68:68" ht="12.75" x14ac:dyDescent="0.2">
      <c r="BP225" s="677"/>
    </row>
    <row r="226" spans="68:68" ht="12.75" x14ac:dyDescent="0.2">
      <c r="BP226" s="677"/>
    </row>
    <row r="227" spans="68:68" ht="12.75" x14ac:dyDescent="0.2">
      <c r="BP227" s="677"/>
    </row>
    <row r="228" spans="68:68" ht="12.75" x14ac:dyDescent="0.2">
      <c r="BP228" s="677"/>
    </row>
    <row r="229" spans="68:68" ht="12.75" x14ac:dyDescent="0.2">
      <c r="BP229" s="677"/>
    </row>
    <row r="230" spans="68:68" ht="12.75" x14ac:dyDescent="0.2">
      <c r="BP230" s="677"/>
    </row>
    <row r="231" spans="68:68" ht="12.75" x14ac:dyDescent="0.2">
      <c r="BP231" s="677"/>
    </row>
    <row r="232" spans="68:68" ht="12.75" x14ac:dyDescent="0.2">
      <c r="BP232" s="677"/>
    </row>
    <row r="233" spans="68:68" ht="12.75" x14ac:dyDescent="0.2">
      <c r="BP233" s="677"/>
    </row>
    <row r="234" spans="68:68" ht="12.75" x14ac:dyDescent="0.2">
      <c r="BP234" s="677"/>
    </row>
    <row r="235" spans="68:68" ht="12.75" x14ac:dyDescent="0.2">
      <c r="BP235" s="677"/>
    </row>
    <row r="236" spans="68:68" ht="12.75" x14ac:dyDescent="0.2">
      <c r="BP236" s="677"/>
    </row>
    <row r="237" spans="68:68" ht="12.75" x14ac:dyDescent="0.2">
      <c r="BP237" s="677"/>
    </row>
    <row r="238" spans="68:68" ht="12.75" x14ac:dyDescent="0.2">
      <c r="BP238" s="677"/>
    </row>
    <row r="239" spans="68:68" ht="12.75" x14ac:dyDescent="0.2">
      <c r="BP239" s="677"/>
    </row>
    <row r="240" spans="68:68" ht="12.75" x14ac:dyDescent="0.2">
      <c r="BP240" s="677"/>
    </row>
    <row r="241" spans="68:68" ht="12.75" x14ac:dyDescent="0.2">
      <c r="BP241" s="677"/>
    </row>
    <row r="242" spans="68:68" ht="12.75" x14ac:dyDescent="0.2">
      <c r="BP242" s="677"/>
    </row>
    <row r="243" spans="68:68" ht="12.75" x14ac:dyDescent="0.2">
      <c r="BP243" s="677"/>
    </row>
    <row r="244" spans="68:68" ht="12.75" x14ac:dyDescent="0.2">
      <c r="BP244" s="677"/>
    </row>
    <row r="245" spans="68:68" ht="12.75" x14ac:dyDescent="0.2">
      <c r="BP245" s="677"/>
    </row>
    <row r="246" spans="68:68" ht="12.75" x14ac:dyDescent="0.2">
      <c r="BP246" s="677"/>
    </row>
    <row r="247" spans="68:68" ht="12.75" x14ac:dyDescent="0.2">
      <c r="BP247" s="677"/>
    </row>
    <row r="248" spans="68:68" ht="12.75" x14ac:dyDescent="0.2">
      <c r="BP248" s="677"/>
    </row>
    <row r="249" spans="68:68" ht="12.75" x14ac:dyDescent="0.2">
      <c r="BP249" s="677"/>
    </row>
    <row r="250" spans="68:68" ht="12.75" x14ac:dyDescent="0.2">
      <c r="BP250" s="677"/>
    </row>
    <row r="251" spans="68:68" ht="12.75" x14ac:dyDescent="0.2">
      <c r="BP251" s="677"/>
    </row>
    <row r="252" spans="68:68" ht="12.75" x14ac:dyDescent="0.2">
      <c r="BP252" s="677"/>
    </row>
    <row r="253" spans="68:68" ht="12.75" x14ac:dyDescent="0.2">
      <c r="BP253" s="677"/>
    </row>
    <row r="254" spans="68:68" ht="12.75" x14ac:dyDescent="0.2">
      <c r="BP254" s="677"/>
    </row>
    <row r="255" spans="68:68" ht="12.75" x14ac:dyDescent="0.2">
      <c r="BP255" s="677"/>
    </row>
    <row r="256" spans="68:68" ht="12.75" x14ac:dyDescent="0.2">
      <c r="BP256" s="677"/>
    </row>
    <row r="257" spans="68:68" ht="12.75" x14ac:dyDescent="0.2">
      <c r="BP257" s="677"/>
    </row>
    <row r="258" spans="68:68" ht="12.75" x14ac:dyDescent="0.2">
      <c r="BP258" s="677"/>
    </row>
    <row r="259" spans="68:68" ht="12.75" x14ac:dyDescent="0.2">
      <c r="BP259" s="677"/>
    </row>
    <row r="260" spans="68:68" ht="12.75" x14ac:dyDescent="0.2">
      <c r="BP260" s="677"/>
    </row>
    <row r="261" spans="68:68" ht="12.75" x14ac:dyDescent="0.2">
      <c r="BP261" s="677"/>
    </row>
    <row r="262" spans="68:68" ht="12.75" x14ac:dyDescent="0.2">
      <c r="BP262" s="677"/>
    </row>
    <row r="263" spans="68:68" ht="12.75" x14ac:dyDescent="0.2">
      <c r="BP263" s="677"/>
    </row>
    <row r="264" spans="68:68" ht="12.75" x14ac:dyDescent="0.2">
      <c r="BP264" s="677"/>
    </row>
    <row r="265" spans="68:68" ht="12.75" x14ac:dyDescent="0.2">
      <c r="BP265" s="677"/>
    </row>
    <row r="266" spans="68:68" ht="12.75" x14ac:dyDescent="0.2">
      <c r="BP266" s="677"/>
    </row>
    <row r="267" spans="68:68" ht="12.75" x14ac:dyDescent="0.2">
      <c r="BP267" s="677"/>
    </row>
    <row r="268" spans="68:68" ht="12.75" x14ac:dyDescent="0.2">
      <c r="BP268" s="677"/>
    </row>
    <row r="269" spans="68:68" ht="12.75" x14ac:dyDescent="0.2">
      <c r="BP269" s="677"/>
    </row>
    <row r="270" spans="68:68" ht="12.75" x14ac:dyDescent="0.2">
      <c r="BP270" s="677"/>
    </row>
    <row r="271" spans="68:68" ht="12.75" x14ac:dyDescent="0.2">
      <c r="BP271" s="677"/>
    </row>
    <row r="272" spans="68:68" ht="12.75" x14ac:dyDescent="0.2">
      <c r="BP272" s="677"/>
    </row>
    <row r="273" spans="68:68" ht="12.75" x14ac:dyDescent="0.2">
      <c r="BP273" s="677"/>
    </row>
    <row r="274" spans="68:68" ht="12.75" x14ac:dyDescent="0.2">
      <c r="BP274" s="677"/>
    </row>
    <row r="275" spans="68:68" ht="12.75" x14ac:dyDescent="0.2">
      <c r="BP275" s="677"/>
    </row>
    <row r="276" spans="68:68" ht="12.75" x14ac:dyDescent="0.2">
      <c r="BP276" s="677"/>
    </row>
    <row r="277" spans="68:68" ht="12.75" x14ac:dyDescent="0.2">
      <c r="BP277" s="677"/>
    </row>
    <row r="278" spans="68:68" ht="12.75" x14ac:dyDescent="0.2">
      <c r="BP278" s="677"/>
    </row>
    <row r="279" spans="68:68" ht="12.75" x14ac:dyDescent="0.2">
      <c r="BP279" s="677"/>
    </row>
    <row r="280" spans="68:68" ht="12.75" x14ac:dyDescent="0.2">
      <c r="BP280" s="677"/>
    </row>
    <row r="281" spans="68:68" ht="12.75" x14ac:dyDescent="0.2">
      <c r="BP281" s="677"/>
    </row>
    <row r="282" spans="68:68" ht="12.75" x14ac:dyDescent="0.2">
      <c r="BP282" s="677"/>
    </row>
    <row r="283" spans="68:68" ht="12.75" x14ac:dyDescent="0.2">
      <c r="BP283" s="677"/>
    </row>
    <row r="284" spans="68:68" ht="12.75" x14ac:dyDescent="0.2">
      <c r="BP284" s="677"/>
    </row>
    <row r="285" spans="68:68" ht="12.75" x14ac:dyDescent="0.2">
      <c r="BP285" s="677"/>
    </row>
    <row r="286" spans="68:68" ht="12.75" x14ac:dyDescent="0.2">
      <c r="BP286" s="677"/>
    </row>
    <row r="287" spans="68:68" ht="12.75" x14ac:dyDescent="0.2">
      <c r="BP287" s="677"/>
    </row>
    <row r="288" spans="68:68" ht="12.75" x14ac:dyDescent="0.2">
      <c r="BP288" s="677"/>
    </row>
    <row r="289" spans="68:68" ht="12.75" x14ac:dyDescent="0.2">
      <c r="BP289" s="677"/>
    </row>
    <row r="290" spans="68:68" ht="12.75" x14ac:dyDescent="0.2">
      <c r="BP290" s="677"/>
    </row>
    <row r="291" spans="68:68" ht="12.75" x14ac:dyDescent="0.2">
      <c r="BP291" s="677"/>
    </row>
    <row r="292" spans="68:68" ht="12.75" x14ac:dyDescent="0.2">
      <c r="BP292" s="677"/>
    </row>
    <row r="293" spans="68:68" ht="12.75" x14ac:dyDescent="0.2">
      <c r="BP293" s="677"/>
    </row>
    <row r="294" spans="68:68" ht="12.75" x14ac:dyDescent="0.2">
      <c r="BP294" s="677"/>
    </row>
    <row r="295" spans="68:68" ht="12.75" x14ac:dyDescent="0.2">
      <c r="BP295" s="677"/>
    </row>
    <row r="296" spans="68:68" ht="12.75" x14ac:dyDescent="0.2">
      <c r="BP296" s="677"/>
    </row>
    <row r="297" spans="68:68" ht="12.75" x14ac:dyDescent="0.2">
      <c r="BP297" s="677"/>
    </row>
    <row r="298" spans="68:68" ht="12.75" x14ac:dyDescent="0.2">
      <c r="BP298" s="677"/>
    </row>
    <row r="299" spans="68:68" ht="12.75" x14ac:dyDescent="0.2">
      <c r="BP299" s="677"/>
    </row>
    <row r="300" spans="68:68" ht="12.75" x14ac:dyDescent="0.2">
      <c r="BP300" s="677"/>
    </row>
    <row r="301" spans="68:68" ht="12.75" x14ac:dyDescent="0.2">
      <c r="BP301" s="677"/>
    </row>
    <row r="302" spans="68:68" ht="12.75" x14ac:dyDescent="0.2">
      <c r="BP302" s="677"/>
    </row>
    <row r="303" spans="68:68" ht="12.75" x14ac:dyDescent="0.2">
      <c r="BP303" s="677"/>
    </row>
    <row r="304" spans="68:68" ht="12.75" x14ac:dyDescent="0.2">
      <c r="BP304" s="677"/>
    </row>
    <row r="305" spans="68:68" ht="12.75" x14ac:dyDescent="0.2">
      <c r="BP305" s="677"/>
    </row>
    <row r="306" spans="68:68" ht="12.75" x14ac:dyDescent="0.2">
      <c r="BP306" s="677"/>
    </row>
    <row r="307" spans="68:68" ht="12.75" x14ac:dyDescent="0.2">
      <c r="BP307" s="677"/>
    </row>
    <row r="308" spans="68:68" ht="12.75" x14ac:dyDescent="0.2">
      <c r="BP308" s="677"/>
    </row>
    <row r="309" spans="68:68" ht="12.75" x14ac:dyDescent="0.2">
      <c r="BP309" s="677"/>
    </row>
    <row r="310" spans="68:68" ht="12.75" x14ac:dyDescent="0.2">
      <c r="BP310" s="677"/>
    </row>
    <row r="311" spans="68:68" ht="12.75" x14ac:dyDescent="0.2">
      <c r="BP311" s="677"/>
    </row>
    <row r="312" spans="68:68" ht="12.75" x14ac:dyDescent="0.2">
      <c r="BP312" s="677"/>
    </row>
    <row r="313" spans="68:68" ht="12.75" x14ac:dyDescent="0.2">
      <c r="BP313" s="677"/>
    </row>
    <row r="314" spans="68:68" ht="12.75" x14ac:dyDescent="0.2">
      <c r="BP314" s="677"/>
    </row>
    <row r="315" spans="68:68" ht="12.75" x14ac:dyDescent="0.2">
      <c r="BP315" s="677"/>
    </row>
    <row r="316" spans="68:68" ht="12.75" x14ac:dyDescent="0.2">
      <c r="BP316" s="677"/>
    </row>
    <row r="317" spans="68:68" ht="12.75" x14ac:dyDescent="0.2">
      <c r="BP317" s="677"/>
    </row>
    <row r="318" spans="68:68" ht="12.75" x14ac:dyDescent="0.2">
      <c r="BP318" s="677"/>
    </row>
    <row r="319" spans="68:68" ht="12.75" x14ac:dyDescent="0.2">
      <c r="BP319" s="677"/>
    </row>
    <row r="320" spans="68:68" ht="12.75" x14ac:dyDescent="0.2">
      <c r="BP320" s="677"/>
    </row>
    <row r="321" spans="68:68" ht="12.75" x14ac:dyDescent="0.2">
      <c r="BP321" s="677"/>
    </row>
    <row r="322" spans="68:68" ht="12.75" x14ac:dyDescent="0.2">
      <c r="BP322" s="677"/>
    </row>
    <row r="323" spans="68:68" ht="12.75" x14ac:dyDescent="0.2">
      <c r="BP323" s="677"/>
    </row>
    <row r="324" spans="68:68" ht="12.75" x14ac:dyDescent="0.2">
      <c r="BP324" s="677"/>
    </row>
    <row r="325" spans="68:68" ht="12.75" x14ac:dyDescent="0.2">
      <c r="BP325" s="677"/>
    </row>
    <row r="326" spans="68:68" ht="12.75" x14ac:dyDescent="0.2">
      <c r="BP326" s="677"/>
    </row>
    <row r="327" spans="68:68" ht="12.75" x14ac:dyDescent="0.2">
      <c r="BP327" s="677"/>
    </row>
    <row r="328" spans="68:68" ht="12.75" x14ac:dyDescent="0.2">
      <c r="BP328" s="677"/>
    </row>
    <row r="329" spans="68:68" ht="12.75" x14ac:dyDescent="0.2">
      <c r="BP329" s="677"/>
    </row>
    <row r="330" spans="68:68" ht="12.75" x14ac:dyDescent="0.2">
      <c r="BP330" s="677"/>
    </row>
    <row r="331" spans="68:68" ht="12.75" x14ac:dyDescent="0.2">
      <c r="BP331" s="677"/>
    </row>
    <row r="332" spans="68:68" ht="12.75" x14ac:dyDescent="0.2">
      <c r="BP332" s="677"/>
    </row>
    <row r="333" spans="68:68" ht="12.75" x14ac:dyDescent="0.2">
      <c r="BP333" s="677"/>
    </row>
    <row r="334" spans="68:68" ht="12.75" x14ac:dyDescent="0.2">
      <c r="BP334" s="677"/>
    </row>
    <row r="335" spans="68:68" ht="12.75" x14ac:dyDescent="0.2">
      <c r="BP335" s="677"/>
    </row>
    <row r="336" spans="68:68" ht="12.75" x14ac:dyDescent="0.2">
      <c r="BP336" s="677"/>
    </row>
    <row r="337" spans="68:68" ht="12.75" x14ac:dyDescent="0.2">
      <c r="BP337" s="677"/>
    </row>
    <row r="338" spans="68:68" ht="12.75" x14ac:dyDescent="0.2">
      <c r="BP338" s="677"/>
    </row>
    <row r="339" spans="68:68" ht="12.75" x14ac:dyDescent="0.2">
      <c r="BP339" s="677"/>
    </row>
    <row r="340" spans="68:68" ht="12.75" x14ac:dyDescent="0.2">
      <c r="BP340" s="677"/>
    </row>
    <row r="341" spans="68:68" ht="12.75" x14ac:dyDescent="0.2">
      <c r="BP341" s="677"/>
    </row>
    <row r="342" spans="68:68" ht="12.75" x14ac:dyDescent="0.2">
      <c r="BP342" s="677"/>
    </row>
    <row r="343" spans="68:68" ht="12.75" x14ac:dyDescent="0.2">
      <c r="BP343" s="677"/>
    </row>
    <row r="344" spans="68:68" ht="12.75" x14ac:dyDescent="0.2">
      <c r="BP344" s="677"/>
    </row>
    <row r="345" spans="68:68" ht="12.75" x14ac:dyDescent="0.2">
      <c r="BP345" s="677"/>
    </row>
    <row r="346" spans="68:68" ht="12.75" x14ac:dyDescent="0.2">
      <c r="BP346" s="677"/>
    </row>
    <row r="347" spans="68:68" ht="12.75" x14ac:dyDescent="0.2">
      <c r="BP347" s="677"/>
    </row>
    <row r="348" spans="68:68" ht="12.75" x14ac:dyDescent="0.2">
      <c r="BP348" s="677"/>
    </row>
    <row r="349" spans="68:68" ht="12.75" x14ac:dyDescent="0.2">
      <c r="BP349" s="677"/>
    </row>
    <row r="350" spans="68:68" ht="12.75" x14ac:dyDescent="0.2">
      <c r="BP350" s="677"/>
    </row>
    <row r="351" spans="68:68" ht="12.75" x14ac:dyDescent="0.2">
      <c r="BP351" s="677"/>
    </row>
    <row r="352" spans="68:68" ht="12.75" x14ac:dyDescent="0.2">
      <c r="BP352" s="677"/>
    </row>
    <row r="353" spans="68:68" ht="12.75" x14ac:dyDescent="0.2">
      <c r="BP353" s="677"/>
    </row>
    <row r="354" spans="68:68" ht="12.75" x14ac:dyDescent="0.2">
      <c r="BP354" s="677"/>
    </row>
    <row r="355" spans="68:68" ht="12.75" x14ac:dyDescent="0.2">
      <c r="BP355" s="677"/>
    </row>
    <row r="356" spans="68:68" ht="12.75" x14ac:dyDescent="0.2">
      <c r="BP356" s="677"/>
    </row>
    <row r="357" spans="68:68" ht="12.75" x14ac:dyDescent="0.2">
      <c r="BP357" s="677"/>
    </row>
    <row r="358" spans="68:68" ht="12.75" x14ac:dyDescent="0.2">
      <c r="BP358" s="677"/>
    </row>
    <row r="359" spans="68:68" ht="12.75" x14ac:dyDescent="0.2">
      <c r="BP359" s="677"/>
    </row>
    <row r="360" spans="68:68" ht="12.75" x14ac:dyDescent="0.2">
      <c r="BP360" s="677"/>
    </row>
    <row r="361" spans="68:68" ht="12.75" x14ac:dyDescent="0.2">
      <c r="BP361" s="677"/>
    </row>
    <row r="362" spans="68:68" ht="12.75" x14ac:dyDescent="0.2">
      <c r="BP362" s="677"/>
    </row>
    <row r="363" spans="68:68" ht="12.75" x14ac:dyDescent="0.2">
      <c r="BP363" s="677"/>
    </row>
    <row r="364" spans="68:68" ht="12.75" x14ac:dyDescent="0.2">
      <c r="BP364" s="677"/>
    </row>
    <row r="365" spans="68:68" ht="12.75" x14ac:dyDescent="0.2">
      <c r="BP365" s="677"/>
    </row>
    <row r="366" spans="68:68" ht="12.75" x14ac:dyDescent="0.2">
      <c r="BP366" s="677"/>
    </row>
    <row r="367" spans="68:68" ht="12.75" x14ac:dyDescent="0.2">
      <c r="BP367" s="677"/>
    </row>
    <row r="368" spans="68:68" ht="12.75" x14ac:dyDescent="0.2">
      <c r="BP368" s="677"/>
    </row>
    <row r="369" spans="68:68" ht="12.75" x14ac:dyDescent="0.2">
      <c r="BP369" s="677"/>
    </row>
    <row r="370" spans="68:68" ht="12.75" x14ac:dyDescent="0.2">
      <c r="BP370" s="677"/>
    </row>
    <row r="371" spans="68:68" ht="12.75" x14ac:dyDescent="0.2">
      <c r="BP371" s="677"/>
    </row>
    <row r="372" spans="68:68" ht="12.75" x14ac:dyDescent="0.2">
      <c r="BP372" s="677"/>
    </row>
    <row r="373" spans="68:68" ht="12.75" x14ac:dyDescent="0.2">
      <c r="BP373" s="677"/>
    </row>
    <row r="374" spans="68:68" ht="12.75" x14ac:dyDescent="0.2">
      <c r="BP374" s="677"/>
    </row>
    <row r="375" spans="68:68" ht="12.75" x14ac:dyDescent="0.2">
      <c r="BP375" s="677"/>
    </row>
    <row r="376" spans="68:68" ht="12.75" x14ac:dyDescent="0.2">
      <c r="BP376" s="677"/>
    </row>
    <row r="377" spans="68:68" ht="12.75" x14ac:dyDescent="0.2">
      <c r="BP377" s="677"/>
    </row>
    <row r="378" spans="68:68" ht="12.75" x14ac:dyDescent="0.2">
      <c r="BP378" s="677"/>
    </row>
    <row r="379" spans="68:68" ht="12.75" x14ac:dyDescent="0.2">
      <c r="BP379" s="677"/>
    </row>
    <row r="380" spans="68:68" ht="12.75" x14ac:dyDescent="0.2">
      <c r="BP380" s="677"/>
    </row>
    <row r="381" spans="68:68" ht="12.75" x14ac:dyDescent="0.2">
      <c r="BP381" s="677"/>
    </row>
    <row r="382" spans="68:68" ht="12.75" x14ac:dyDescent="0.2">
      <c r="BP382" s="677"/>
    </row>
    <row r="383" spans="68:68" ht="12.75" x14ac:dyDescent="0.2">
      <c r="BP383" s="677"/>
    </row>
    <row r="384" spans="68:68" ht="12.75" x14ac:dyDescent="0.2">
      <c r="BP384" s="677"/>
    </row>
    <row r="385" spans="68:68" ht="12.75" x14ac:dyDescent="0.2">
      <c r="BP385" s="677"/>
    </row>
    <row r="386" spans="68:68" ht="12.75" x14ac:dyDescent="0.2">
      <c r="BP386" s="677"/>
    </row>
    <row r="387" spans="68:68" ht="12.75" x14ac:dyDescent="0.2">
      <c r="BP387" s="677"/>
    </row>
    <row r="388" spans="68:68" ht="12.75" x14ac:dyDescent="0.2">
      <c r="BP388" s="677"/>
    </row>
    <row r="389" spans="68:68" ht="12.75" x14ac:dyDescent="0.2">
      <c r="BP389" s="677"/>
    </row>
    <row r="390" spans="68:68" ht="12.75" x14ac:dyDescent="0.2">
      <c r="BP390" s="677"/>
    </row>
    <row r="391" spans="68:68" ht="12.75" x14ac:dyDescent="0.2">
      <c r="BP391" s="677"/>
    </row>
    <row r="392" spans="68:68" ht="12.75" x14ac:dyDescent="0.2">
      <c r="BP392" s="677"/>
    </row>
    <row r="393" spans="68:68" ht="12.75" x14ac:dyDescent="0.2">
      <c r="BP393" s="677"/>
    </row>
    <row r="394" spans="68:68" ht="12.75" x14ac:dyDescent="0.2">
      <c r="BP394" s="677"/>
    </row>
    <row r="395" spans="68:68" ht="12.75" x14ac:dyDescent="0.2">
      <c r="BP395" s="677"/>
    </row>
    <row r="396" spans="68:68" ht="12.75" x14ac:dyDescent="0.2">
      <c r="BP396" s="677"/>
    </row>
    <row r="397" spans="68:68" ht="12.75" x14ac:dyDescent="0.2">
      <c r="BP397" s="677"/>
    </row>
    <row r="398" spans="68:68" ht="12.75" x14ac:dyDescent="0.2">
      <c r="BP398" s="677"/>
    </row>
    <row r="399" spans="68:68" ht="12.75" x14ac:dyDescent="0.2">
      <c r="BP399" s="677"/>
    </row>
    <row r="400" spans="68:68" ht="12.75" x14ac:dyDescent="0.2">
      <c r="BP400" s="677"/>
    </row>
    <row r="401" spans="68:68" ht="12.75" x14ac:dyDescent="0.2">
      <c r="BP401" s="677"/>
    </row>
    <row r="402" spans="68:68" ht="12.75" x14ac:dyDescent="0.2">
      <c r="BP402" s="677"/>
    </row>
    <row r="403" spans="68:68" ht="12.75" x14ac:dyDescent="0.2">
      <c r="BP403" s="677"/>
    </row>
    <row r="404" spans="68:68" ht="12.75" x14ac:dyDescent="0.2">
      <c r="BP404" s="677"/>
    </row>
    <row r="405" spans="68:68" ht="12.75" x14ac:dyDescent="0.2">
      <c r="BP405" s="677"/>
    </row>
    <row r="406" spans="68:68" ht="12.75" x14ac:dyDescent="0.2">
      <c r="BP406" s="677"/>
    </row>
    <row r="407" spans="68:68" ht="12.75" x14ac:dyDescent="0.2">
      <c r="BP407" s="677"/>
    </row>
    <row r="408" spans="68:68" ht="12.75" x14ac:dyDescent="0.2">
      <c r="BP408" s="677"/>
    </row>
    <row r="409" spans="68:68" ht="12.75" x14ac:dyDescent="0.2">
      <c r="BP409" s="677"/>
    </row>
    <row r="410" spans="68:68" ht="12.75" x14ac:dyDescent="0.2">
      <c r="BP410" s="677"/>
    </row>
    <row r="411" spans="68:68" ht="12.75" x14ac:dyDescent="0.2">
      <c r="BP411" s="677"/>
    </row>
    <row r="412" spans="68:68" ht="12.75" x14ac:dyDescent="0.2">
      <c r="BP412" s="677"/>
    </row>
    <row r="413" spans="68:68" ht="12.75" x14ac:dyDescent="0.2">
      <c r="BP413" s="677"/>
    </row>
    <row r="414" spans="68:68" ht="12.75" x14ac:dyDescent="0.2">
      <c r="BP414" s="677"/>
    </row>
    <row r="415" spans="68:68" ht="12.75" x14ac:dyDescent="0.2">
      <c r="BP415" s="677"/>
    </row>
    <row r="416" spans="68:68" ht="12.75" x14ac:dyDescent="0.2">
      <c r="BP416" s="677"/>
    </row>
    <row r="417" spans="68:68" ht="12.75" x14ac:dyDescent="0.2">
      <c r="BP417" s="677"/>
    </row>
    <row r="418" spans="68:68" ht="12.75" x14ac:dyDescent="0.2">
      <c r="BP418" s="677"/>
    </row>
    <row r="419" spans="68:68" ht="12.75" x14ac:dyDescent="0.2">
      <c r="BP419" s="677"/>
    </row>
    <row r="420" spans="68:68" ht="12.75" x14ac:dyDescent="0.2">
      <c r="BP420" s="677"/>
    </row>
    <row r="421" spans="68:68" ht="12.75" x14ac:dyDescent="0.2">
      <c r="BP421" s="677"/>
    </row>
    <row r="422" spans="68:68" ht="12.75" x14ac:dyDescent="0.2">
      <c r="BP422" s="677"/>
    </row>
    <row r="423" spans="68:68" ht="12.75" x14ac:dyDescent="0.2">
      <c r="BP423" s="677"/>
    </row>
    <row r="424" spans="68:68" ht="12.75" x14ac:dyDescent="0.2">
      <c r="BP424" s="677"/>
    </row>
    <row r="425" spans="68:68" ht="12.75" x14ac:dyDescent="0.2">
      <c r="BP425" s="677"/>
    </row>
    <row r="426" spans="68:68" ht="12.75" x14ac:dyDescent="0.2">
      <c r="BP426" s="677"/>
    </row>
    <row r="427" spans="68:68" ht="12.75" x14ac:dyDescent="0.2">
      <c r="BP427" s="677"/>
    </row>
    <row r="428" spans="68:68" ht="12.75" x14ac:dyDescent="0.2">
      <c r="BP428" s="677"/>
    </row>
    <row r="429" spans="68:68" ht="12.75" x14ac:dyDescent="0.2">
      <c r="BP429" s="677"/>
    </row>
    <row r="430" spans="68:68" ht="12.75" x14ac:dyDescent="0.2">
      <c r="BP430" s="677"/>
    </row>
    <row r="431" spans="68:68" ht="12.75" x14ac:dyDescent="0.2">
      <c r="BP431" s="677"/>
    </row>
    <row r="432" spans="68:68" ht="12.75" x14ac:dyDescent="0.2">
      <c r="BP432" s="677"/>
    </row>
    <row r="433" spans="68:68" ht="12.75" x14ac:dyDescent="0.2">
      <c r="BP433" s="677"/>
    </row>
    <row r="434" spans="68:68" ht="12.75" x14ac:dyDescent="0.2">
      <c r="BP434" s="677"/>
    </row>
    <row r="435" spans="68:68" ht="12.75" x14ac:dyDescent="0.2">
      <c r="BP435" s="677"/>
    </row>
    <row r="436" spans="68:68" ht="12.75" x14ac:dyDescent="0.2">
      <c r="BP436" s="677"/>
    </row>
    <row r="437" spans="68:68" ht="12.75" x14ac:dyDescent="0.2">
      <c r="BP437" s="677"/>
    </row>
    <row r="438" spans="68:68" ht="12.75" x14ac:dyDescent="0.2">
      <c r="BP438" s="677"/>
    </row>
    <row r="439" spans="68:68" ht="12.75" x14ac:dyDescent="0.2">
      <c r="BP439" s="677"/>
    </row>
    <row r="440" spans="68:68" ht="12.75" x14ac:dyDescent="0.2">
      <c r="BP440" s="677"/>
    </row>
    <row r="441" spans="68:68" ht="12.75" x14ac:dyDescent="0.2">
      <c r="BP441" s="677"/>
    </row>
    <row r="442" spans="68:68" ht="12.75" x14ac:dyDescent="0.2">
      <c r="BP442" s="677"/>
    </row>
    <row r="443" spans="68:68" ht="12.75" x14ac:dyDescent="0.2">
      <c r="BP443" s="677"/>
    </row>
    <row r="444" spans="68:68" ht="12.75" x14ac:dyDescent="0.2">
      <c r="BP444" s="677"/>
    </row>
    <row r="445" spans="68:68" ht="12.75" x14ac:dyDescent="0.2">
      <c r="BP445" s="677"/>
    </row>
    <row r="446" spans="68:68" ht="12.75" x14ac:dyDescent="0.2">
      <c r="BP446" s="677"/>
    </row>
    <row r="447" spans="68:68" ht="12.75" x14ac:dyDescent="0.2">
      <c r="BP447" s="677"/>
    </row>
    <row r="448" spans="68:68" ht="12.75" x14ac:dyDescent="0.2">
      <c r="BP448" s="677"/>
    </row>
    <row r="449" spans="68:68" ht="12.75" x14ac:dyDescent="0.2">
      <c r="BP449" s="677"/>
    </row>
    <row r="450" spans="68:68" ht="12.75" x14ac:dyDescent="0.2">
      <c r="BP450" s="677"/>
    </row>
    <row r="451" spans="68:68" ht="12.75" x14ac:dyDescent="0.2">
      <c r="BP451" s="677"/>
    </row>
    <row r="452" spans="68:68" ht="12.75" x14ac:dyDescent="0.2">
      <c r="BP452" s="677"/>
    </row>
    <row r="453" spans="68:68" ht="12.75" x14ac:dyDescent="0.2">
      <c r="BP453" s="677"/>
    </row>
    <row r="454" spans="68:68" ht="12.75" x14ac:dyDescent="0.2">
      <c r="BP454" s="677"/>
    </row>
    <row r="455" spans="68:68" ht="12.75" x14ac:dyDescent="0.2">
      <c r="BP455" s="677"/>
    </row>
    <row r="456" spans="68:68" ht="12.75" x14ac:dyDescent="0.2">
      <c r="BP456" s="677"/>
    </row>
    <row r="457" spans="68:68" ht="12.75" x14ac:dyDescent="0.2">
      <c r="BP457" s="677"/>
    </row>
    <row r="458" spans="68:68" ht="12.75" x14ac:dyDescent="0.2">
      <c r="BP458" s="677"/>
    </row>
    <row r="459" spans="68:68" ht="12.75" x14ac:dyDescent="0.2">
      <c r="BP459" s="677"/>
    </row>
    <row r="460" spans="68:68" ht="12.75" x14ac:dyDescent="0.2">
      <c r="BP460" s="677"/>
    </row>
    <row r="461" spans="68:68" ht="12.75" x14ac:dyDescent="0.2">
      <c r="BP461" s="677"/>
    </row>
    <row r="462" spans="68:68" ht="12.75" x14ac:dyDescent="0.2">
      <c r="BP462" s="677"/>
    </row>
    <row r="463" spans="68:68" ht="12.75" x14ac:dyDescent="0.2">
      <c r="BP463" s="677"/>
    </row>
    <row r="464" spans="68:68" ht="12.75" x14ac:dyDescent="0.2">
      <c r="BP464" s="677"/>
    </row>
    <row r="465" spans="68:68" ht="12.75" x14ac:dyDescent="0.2">
      <c r="BP465" s="677"/>
    </row>
    <row r="466" spans="68:68" ht="12.75" x14ac:dyDescent="0.2">
      <c r="BP466" s="677"/>
    </row>
    <row r="467" spans="68:68" ht="12.75" x14ac:dyDescent="0.2">
      <c r="BP467" s="677"/>
    </row>
    <row r="468" spans="68:68" ht="12.75" x14ac:dyDescent="0.2">
      <c r="BP468" s="677"/>
    </row>
    <row r="469" spans="68:68" ht="12.75" x14ac:dyDescent="0.2">
      <c r="BP469" s="677"/>
    </row>
    <row r="470" spans="68:68" ht="12.75" x14ac:dyDescent="0.2">
      <c r="BP470" s="677"/>
    </row>
    <row r="471" spans="68:68" ht="12.75" x14ac:dyDescent="0.2">
      <c r="BP471" s="677"/>
    </row>
    <row r="472" spans="68:68" ht="12.75" x14ac:dyDescent="0.2">
      <c r="BP472" s="677"/>
    </row>
    <row r="473" spans="68:68" ht="12.75" x14ac:dyDescent="0.2">
      <c r="BP473" s="677"/>
    </row>
    <row r="474" spans="68:68" ht="12.75" x14ac:dyDescent="0.2">
      <c r="BP474" s="677"/>
    </row>
    <row r="475" spans="68:68" ht="12.75" x14ac:dyDescent="0.2">
      <c r="BP475" s="677"/>
    </row>
    <row r="476" spans="68:68" ht="12.75" x14ac:dyDescent="0.2">
      <c r="BP476" s="677"/>
    </row>
    <row r="477" spans="68:68" ht="12.75" x14ac:dyDescent="0.2">
      <c r="BP477" s="677"/>
    </row>
    <row r="478" spans="68:68" ht="12.75" x14ac:dyDescent="0.2">
      <c r="BP478" s="677"/>
    </row>
    <row r="479" spans="68:68" ht="12.75" x14ac:dyDescent="0.2">
      <c r="BP479" s="677"/>
    </row>
    <row r="480" spans="68:68" ht="12.75" x14ac:dyDescent="0.2">
      <c r="BP480" s="677"/>
    </row>
    <row r="481" spans="68:68" ht="12.75" x14ac:dyDescent="0.2">
      <c r="BP481" s="677"/>
    </row>
    <row r="482" spans="68:68" ht="12.75" x14ac:dyDescent="0.2">
      <c r="BP482" s="677"/>
    </row>
    <row r="483" spans="68:68" ht="12.75" x14ac:dyDescent="0.2">
      <c r="BP483" s="677"/>
    </row>
    <row r="484" spans="68:68" ht="12.75" x14ac:dyDescent="0.2">
      <c r="BP484" s="677"/>
    </row>
    <row r="485" spans="68:68" ht="12.75" x14ac:dyDescent="0.2">
      <c r="BP485" s="677"/>
    </row>
    <row r="486" spans="68:68" ht="12.75" x14ac:dyDescent="0.2">
      <c r="BP486" s="677"/>
    </row>
    <row r="487" spans="68:68" ht="12.75" x14ac:dyDescent="0.2">
      <c r="BP487" s="677"/>
    </row>
    <row r="488" spans="68:68" ht="12.75" x14ac:dyDescent="0.2">
      <c r="BP488" s="677"/>
    </row>
    <row r="489" spans="68:68" ht="12.75" x14ac:dyDescent="0.2">
      <c r="BP489" s="677"/>
    </row>
    <row r="490" spans="68:68" ht="12.75" x14ac:dyDescent="0.2">
      <c r="BP490" s="677"/>
    </row>
    <row r="491" spans="68:68" ht="12.75" x14ac:dyDescent="0.2">
      <c r="BP491" s="677"/>
    </row>
    <row r="492" spans="68:68" ht="12.75" x14ac:dyDescent="0.2">
      <c r="BP492" s="677"/>
    </row>
    <row r="493" spans="68:68" ht="12.75" x14ac:dyDescent="0.2">
      <c r="BP493" s="677"/>
    </row>
    <row r="494" spans="68:68" ht="12.75" x14ac:dyDescent="0.2">
      <c r="BP494" s="677"/>
    </row>
    <row r="495" spans="68:68" ht="12.75" x14ac:dyDescent="0.2">
      <c r="BP495" s="677"/>
    </row>
    <row r="496" spans="68:68" ht="12.75" x14ac:dyDescent="0.2">
      <c r="BP496" s="677"/>
    </row>
    <row r="497" spans="68:68" ht="12.75" x14ac:dyDescent="0.2">
      <c r="BP497" s="677"/>
    </row>
    <row r="498" spans="68:68" ht="12.75" x14ac:dyDescent="0.2">
      <c r="BP498" s="677"/>
    </row>
    <row r="499" spans="68:68" ht="12.75" x14ac:dyDescent="0.2">
      <c r="BP499" s="677"/>
    </row>
    <row r="500" spans="68:68" ht="12.75" x14ac:dyDescent="0.2">
      <c r="BP500" s="677"/>
    </row>
    <row r="501" spans="68:68" ht="12.75" x14ac:dyDescent="0.2">
      <c r="BP501" s="677"/>
    </row>
    <row r="502" spans="68:68" ht="12.75" x14ac:dyDescent="0.2">
      <c r="BP502" s="677"/>
    </row>
    <row r="503" spans="68:68" ht="12.75" x14ac:dyDescent="0.2">
      <c r="BP503" s="677"/>
    </row>
    <row r="504" spans="68:68" ht="12.75" x14ac:dyDescent="0.2">
      <c r="BP504" s="677"/>
    </row>
    <row r="505" spans="68:68" ht="12.75" x14ac:dyDescent="0.2">
      <c r="BP505" s="677"/>
    </row>
    <row r="506" spans="68:68" ht="12.75" x14ac:dyDescent="0.2">
      <c r="BP506" s="677"/>
    </row>
    <row r="507" spans="68:68" ht="12.75" x14ac:dyDescent="0.2">
      <c r="BP507" s="677"/>
    </row>
    <row r="508" spans="68:68" ht="12.75" x14ac:dyDescent="0.2">
      <c r="BP508" s="677"/>
    </row>
    <row r="509" spans="68:68" ht="12.75" x14ac:dyDescent="0.2">
      <c r="BP509" s="677"/>
    </row>
    <row r="510" spans="68:68" ht="12.75" x14ac:dyDescent="0.2">
      <c r="BP510" s="677"/>
    </row>
    <row r="511" spans="68:68" ht="12.75" x14ac:dyDescent="0.2">
      <c r="BP511" s="677"/>
    </row>
    <row r="512" spans="68:68" ht="12.75" x14ac:dyDescent="0.2">
      <c r="BP512" s="677"/>
    </row>
    <row r="513" spans="68:68" ht="12.75" x14ac:dyDescent="0.2">
      <c r="BP513" s="677"/>
    </row>
    <row r="514" spans="68:68" ht="12.75" x14ac:dyDescent="0.2">
      <c r="BP514" s="677"/>
    </row>
    <row r="515" spans="68:68" ht="12.75" x14ac:dyDescent="0.2">
      <c r="BP515" s="677"/>
    </row>
    <row r="516" spans="68:68" ht="12.75" x14ac:dyDescent="0.2">
      <c r="BP516" s="677"/>
    </row>
    <row r="517" spans="68:68" ht="12.75" x14ac:dyDescent="0.2">
      <c r="BP517" s="677"/>
    </row>
    <row r="518" spans="68:68" ht="12.75" x14ac:dyDescent="0.2">
      <c r="BP518" s="677"/>
    </row>
    <row r="519" spans="68:68" ht="12.75" x14ac:dyDescent="0.2">
      <c r="BP519" s="677"/>
    </row>
    <row r="520" spans="68:68" ht="12.75" x14ac:dyDescent="0.2">
      <c r="BP520" s="677"/>
    </row>
    <row r="521" spans="68:68" ht="12.75" x14ac:dyDescent="0.2">
      <c r="BP521" s="677"/>
    </row>
    <row r="522" spans="68:68" ht="12.75" x14ac:dyDescent="0.2">
      <c r="BP522" s="677"/>
    </row>
    <row r="523" spans="68:68" ht="12.75" x14ac:dyDescent="0.2">
      <c r="BP523" s="677"/>
    </row>
    <row r="524" spans="68:68" ht="12.75" x14ac:dyDescent="0.2">
      <c r="BP524" s="677"/>
    </row>
    <row r="525" spans="68:68" ht="12.75" x14ac:dyDescent="0.2">
      <c r="BP525" s="677"/>
    </row>
    <row r="526" spans="68:68" ht="12.75" x14ac:dyDescent="0.2">
      <c r="BP526" s="677"/>
    </row>
    <row r="527" spans="68:68" ht="12.75" x14ac:dyDescent="0.2">
      <c r="BP527" s="677"/>
    </row>
    <row r="528" spans="68:68" ht="12.75" x14ac:dyDescent="0.2">
      <c r="BP528" s="677"/>
    </row>
    <row r="529" spans="68:68" ht="12.75" x14ac:dyDescent="0.2">
      <c r="BP529" s="677"/>
    </row>
    <row r="530" spans="68:68" ht="12.75" x14ac:dyDescent="0.2">
      <c r="BP530" s="677"/>
    </row>
    <row r="531" spans="68:68" ht="12.75" x14ac:dyDescent="0.2">
      <c r="BP531" s="677"/>
    </row>
    <row r="532" spans="68:68" ht="12.75" x14ac:dyDescent="0.2">
      <c r="BP532" s="677"/>
    </row>
    <row r="533" spans="68:68" ht="12.75" x14ac:dyDescent="0.2">
      <c r="BP533" s="677"/>
    </row>
    <row r="534" spans="68:68" ht="12.75" x14ac:dyDescent="0.2">
      <c r="BP534" s="677"/>
    </row>
    <row r="535" spans="68:68" ht="12.75" x14ac:dyDescent="0.2">
      <c r="BP535" s="677"/>
    </row>
    <row r="536" spans="68:68" ht="12.75" x14ac:dyDescent="0.2">
      <c r="BP536" s="677"/>
    </row>
    <row r="537" spans="68:68" ht="12.75" x14ac:dyDescent="0.2">
      <c r="BP537" s="677"/>
    </row>
    <row r="538" spans="68:68" ht="12.75" x14ac:dyDescent="0.2">
      <c r="BP538" s="677"/>
    </row>
    <row r="539" spans="68:68" ht="12.75" x14ac:dyDescent="0.2">
      <c r="BP539" s="677"/>
    </row>
    <row r="540" spans="68:68" ht="12.75" x14ac:dyDescent="0.2">
      <c r="BP540" s="677"/>
    </row>
    <row r="541" spans="68:68" ht="12.75" x14ac:dyDescent="0.2">
      <c r="BP541" s="677"/>
    </row>
    <row r="542" spans="68:68" ht="12.75" x14ac:dyDescent="0.2">
      <c r="BP542" s="677"/>
    </row>
    <row r="543" spans="68:68" ht="12.75" x14ac:dyDescent="0.2">
      <c r="BP543" s="677"/>
    </row>
    <row r="544" spans="68:68" ht="12.75" x14ac:dyDescent="0.2">
      <c r="BP544" s="677"/>
    </row>
    <row r="545" spans="68:68" ht="12.75" x14ac:dyDescent="0.2">
      <c r="BP545" s="677"/>
    </row>
    <row r="546" spans="68:68" ht="12.75" x14ac:dyDescent="0.2">
      <c r="BP546" s="677"/>
    </row>
    <row r="547" spans="68:68" ht="12.75" x14ac:dyDescent="0.2">
      <c r="BP547" s="677"/>
    </row>
    <row r="548" spans="68:68" ht="12.75" x14ac:dyDescent="0.2">
      <c r="BP548" s="677"/>
    </row>
    <row r="549" spans="68:68" ht="12.75" x14ac:dyDescent="0.2">
      <c r="BP549" s="677"/>
    </row>
    <row r="550" spans="68:68" ht="12.75" x14ac:dyDescent="0.2">
      <c r="BP550" s="677"/>
    </row>
    <row r="551" spans="68:68" ht="12.75" x14ac:dyDescent="0.2">
      <c r="BP551" s="677"/>
    </row>
    <row r="552" spans="68:68" ht="12.75" x14ac:dyDescent="0.2">
      <c r="BP552" s="677"/>
    </row>
    <row r="553" spans="68:68" ht="12.75" x14ac:dyDescent="0.2">
      <c r="BP553" s="677"/>
    </row>
    <row r="554" spans="68:68" ht="12.75" x14ac:dyDescent="0.2">
      <c r="BP554" s="677"/>
    </row>
    <row r="555" spans="68:68" ht="12.75" x14ac:dyDescent="0.2">
      <c r="BP555" s="677"/>
    </row>
    <row r="556" spans="68:68" ht="12.75" x14ac:dyDescent="0.2">
      <c r="BP556" s="677"/>
    </row>
    <row r="557" spans="68:68" ht="12.75" x14ac:dyDescent="0.2">
      <c r="BP557" s="677"/>
    </row>
    <row r="558" spans="68:68" ht="12.75" x14ac:dyDescent="0.2">
      <c r="BP558" s="677"/>
    </row>
    <row r="559" spans="68:68" ht="12.75" x14ac:dyDescent="0.2">
      <c r="BP559" s="677"/>
    </row>
    <row r="560" spans="68:68" ht="12.75" x14ac:dyDescent="0.2">
      <c r="BP560" s="677"/>
    </row>
    <row r="561" spans="68:68" ht="12.75" x14ac:dyDescent="0.2">
      <c r="BP561" s="677"/>
    </row>
    <row r="562" spans="68:68" ht="12.75" x14ac:dyDescent="0.2">
      <c r="BP562" s="677"/>
    </row>
    <row r="563" spans="68:68" ht="12.75" x14ac:dyDescent="0.2">
      <c r="BP563" s="677"/>
    </row>
    <row r="564" spans="68:68" ht="12.75" x14ac:dyDescent="0.2">
      <c r="BP564" s="677"/>
    </row>
    <row r="565" spans="68:68" ht="12.75" x14ac:dyDescent="0.2">
      <c r="BP565" s="677"/>
    </row>
    <row r="566" spans="68:68" ht="12.75" x14ac:dyDescent="0.2">
      <c r="BP566" s="677"/>
    </row>
    <row r="567" spans="68:68" ht="12.75" x14ac:dyDescent="0.2">
      <c r="BP567" s="677"/>
    </row>
    <row r="568" spans="68:68" ht="12.75" x14ac:dyDescent="0.2">
      <c r="BP568" s="677"/>
    </row>
    <row r="569" spans="68:68" ht="12.75" x14ac:dyDescent="0.2">
      <c r="BP569" s="677"/>
    </row>
    <row r="570" spans="68:68" ht="12.75" x14ac:dyDescent="0.2">
      <c r="BP570" s="677"/>
    </row>
    <row r="571" spans="68:68" ht="12.75" x14ac:dyDescent="0.2">
      <c r="BP571" s="677"/>
    </row>
    <row r="572" spans="68:68" ht="12.75" x14ac:dyDescent="0.2">
      <c r="BP572" s="677"/>
    </row>
    <row r="573" spans="68:68" ht="12.75" x14ac:dyDescent="0.2">
      <c r="BP573" s="677"/>
    </row>
    <row r="574" spans="68:68" ht="12.75" x14ac:dyDescent="0.2">
      <c r="BP574" s="677"/>
    </row>
    <row r="575" spans="68:68" ht="12.75" x14ac:dyDescent="0.2">
      <c r="BP575" s="677"/>
    </row>
    <row r="576" spans="68:68" ht="12.75" x14ac:dyDescent="0.2">
      <c r="BP576" s="677"/>
    </row>
    <row r="577" spans="68:68" ht="12.75" x14ac:dyDescent="0.2">
      <c r="BP577" s="677"/>
    </row>
    <row r="578" spans="68:68" ht="12.75" x14ac:dyDescent="0.2">
      <c r="BP578" s="677"/>
    </row>
    <row r="579" spans="68:68" ht="12.75" x14ac:dyDescent="0.2">
      <c r="BP579" s="677"/>
    </row>
    <row r="580" spans="68:68" ht="12.75" x14ac:dyDescent="0.2">
      <c r="BP580" s="677"/>
    </row>
    <row r="581" spans="68:68" ht="12.75" x14ac:dyDescent="0.2">
      <c r="BP581" s="677"/>
    </row>
    <row r="582" spans="68:68" ht="12.75" x14ac:dyDescent="0.2">
      <c r="BP582" s="677"/>
    </row>
    <row r="583" spans="68:68" ht="12.75" x14ac:dyDescent="0.2">
      <c r="BP583" s="677"/>
    </row>
    <row r="584" spans="68:68" ht="12.75" x14ac:dyDescent="0.2">
      <c r="BP584" s="677"/>
    </row>
    <row r="585" spans="68:68" ht="12.75" x14ac:dyDescent="0.2">
      <c r="BP585" s="677"/>
    </row>
    <row r="586" spans="68:68" ht="12.75" x14ac:dyDescent="0.2">
      <c r="BP586" s="677"/>
    </row>
    <row r="587" spans="68:68" ht="12.75" x14ac:dyDescent="0.2">
      <c r="BP587" s="677"/>
    </row>
    <row r="588" spans="68:68" ht="12.75" x14ac:dyDescent="0.2">
      <c r="BP588" s="677"/>
    </row>
    <row r="589" spans="68:68" ht="12.75" x14ac:dyDescent="0.2">
      <c r="BP589" s="677"/>
    </row>
    <row r="590" spans="68:68" ht="12.75" x14ac:dyDescent="0.2">
      <c r="BP590" s="677"/>
    </row>
    <row r="591" spans="68:68" ht="12.75" x14ac:dyDescent="0.2">
      <c r="BP591" s="677"/>
    </row>
    <row r="592" spans="68:68" ht="12.75" x14ac:dyDescent="0.2">
      <c r="BP592" s="677"/>
    </row>
    <row r="593" spans="68:68" ht="12.75" x14ac:dyDescent="0.2">
      <c r="BP593" s="677"/>
    </row>
    <row r="594" spans="68:68" ht="12.75" x14ac:dyDescent="0.2">
      <c r="BP594" s="677"/>
    </row>
    <row r="595" spans="68:68" ht="12.75" x14ac:dyDescent="0.2">
      <c r="BP595" s="677"/>
    </row>
    <row r="596" spans="68:68" ht="12.75" x14ac:dyDescent="0.2">
      <c r="BP596" s="677"/>
    </row>
    <row r="597" spans="68:68" ht="12.75" x14ac:dyDescent="0.2">
      <c r="BP597" s="677"/>
    </row>
    <row r="598" spans="68:68" ht="12.75" x14ac:dyDescent="0.2">
      <c r="BP598" s="677"/>
    </row>
    <row r="599" spans="68:68" ht="12.75" x14ac:dyDescent="0.2">
      <c r="BP599" s="677"/>
    </row>
    <row r="600" spans="68:68" ht="12.75" x14ac:dyDescent="0.2">
      <c r="BP600" s="677"/>
    </row>
    <row r="601" spans="68:68" ht="12.75" x14ac:dyDescent="0.2">
      <c r="BP601" s="677"/>
    </row>
    <row r="602" spans="68:68" ht="12.75" x14ac:dyDescent="0.2">
      <c r="BP602" s="677"/>
    </row>
    <row r="603" spans="68:68" ht="12.75" x14ac:dyDescent="0.2">
      <c r="BP603" s="677"/>
    </row>
    <row r="604" spans="68:68" ht="12.75" x14ac:dyDescent="0.2">
      <c r="BP604" s="677"/>
    </row>
    <row r="605" spans="68:68" ht="12.75" x14ac:dyDescent="0.2">
      <c r="BP605" s="677"/>
    </row>
    <row r="606" spans="68:68" ht="12.75" x14ac:dyDescent="0.2">
      <c r="BP606" s="677"/>
    </row>
    <row r="607" spans="68:68" ht="12.75" x14ac:dyDescent="0.2">
      <c r="BP607" s="677"/>
    </row>
    <row r="608" spans="68:68" ht="12.75" x14ac:dyDescent="0.2">
      <c r="BP608" s="677"/>
    </row>
    <row r="609" spans="68:68" ht="12.75" x14ac:dyDescent="0.2">
      <c r="BP609" s="677"/>
    </row>
    <row r="610" spans="68:68" ht="12.75" x14ac:dyDescent="0.2">
      <c r="BP610" s="677"/>
    </row>
    <row r="611" spans="68:68" ht="12.75" x14ac:dyDescent="0.2">
      <c r="BP611" s="677"/>
    </row>
    <row r="612" spans="68:68" ht="12.75" x14ac:dyDescent="0.2">
      <c r="BP612" s="677"/>
    </row>
    <row r="613" spans="68:68" ht="12.75" x14ac:dyDescent="0.2">
      <c r="BP613" s="677"/>
    </row>
    <row r="614" spans="68:68" ht="12.75" x14ac:dyDescent="0.2">
      <c r="BP614" s="677"/>
    </row>
    <row r="615" spans="68:68" ht="12.75" x14ac:dyDescent="0.2">
      <c r="BP615" s="677"/>
    </row>
    <row r="616" spans="68:68" ht="12.75" x14ac:dyDescent="0.2">
      <c r="BP616" s="677"/>
    </row>
    <row r="617" spans="68:68" ht="12.75" x14ac:dyDescent="0.2">
      <c r="BP617" s="677"/>
    </row>
    <row r="618" spans="68:68" ht="12.75" x14ac:dyDescent="0.2">
      <c r="BP618" s="677"/>
    </row>
    <row r="619" spans="68:68" ht="12.75" x14ac:dyDescent="0.2">
      <c r="BP619" s="677"/>
    </row>
    <row r="620" spans="68:68" ht="12.75" x14ac:dyDescent="0.2">
      <c r="BP620" s="677"/>
    </row>
    <row r="621" spans="68:68" ht="12.75" x14ac:dyDescent="0.2">
      <c r="BP621" s="677"/>
    </row>
    <row r="622" spans="68:68" ht="12.75" x14ac:dyDescent="0.2">
      <c r="BP622" s="677"/>
    </row>
    <row r="623" spans="68:68" ht="12.75" x14ac:dyDescent="0.2">
      <c r="BP623" s="677"/>
    </row>
    <row r="624" spans="68:68" ht="12.75" x14ac:dyDescent="0.2">
      <c r="BP624" s="677"/>
    </row>
    <row r="625" spans="68:68" ht="12.75" x14ac:dyDescent="0.2">
      <c r="BP625" s="677"/>
    </row>
    <row r="626" spans="68:68" ht="12.75" x14ac:dyDescent="0.2">
      <c r="BP626" s="677"/>
    </row>
    <row r="627" spans="68:68" ht="12.75" x14ac:dyDescent="0.2">
      <c r="BP627" s="677"/>
    </row>
    <row r="628" spans="68:68" ht="12.75" x14ac:dyDescent="0.2">
      <c r="BP628" s="677"/>
    </row>
    <row r="629" spans="68:68" ht="12.75" x14ac:dyDescent="0.2">
      <c r="BP629" s="677"/>
    </row>
    <row r="630" spans="68:68" ht="12.75" x14ac:dyDescent="0.2">
      <c r="BP630" s="677"/>
    </row>
    <row r="631" spans="68:68" ht="12.75" x14ac:dyDescent="0.2">
      <c r="BP631" s="677"/>
    </row>
    <row r="632" spans="68:68" ht="12.75" x14ac:dyDescent="0.2">
      <c r="BP632" s="677"/>
    </row>
    <row r="633" spans="68:68" ht="12.75" x14ac:dyDescent="0.2">
      <c r="BP633" s="677"/>
    </row>
    <row r="634" spans="68:68" ht="12.75" x14ac:dyDescent="0.2">
      <c r="BP634" s="677"/>
    </row>
    <row r="635" spans="68:68" ht="12.75" x14ac:dyDescent="0.2">
      <c r="BP635" s="677"/>
    </row>
    <row r="636" spans="68:68" ht="12.75" x14ac:dyDescent="0.2">
      <c r="BP636" s="677"/>
    </row>
    <row r="637" spans="68:68" ht="12.75" x14ac:dyDescent="0.2">
      <c r="BP637" s="677"/>
    </row>
    <row r="638" spans="68:68" ht="12.75" x14ac:dyDescent="0.2">
      <c r="BP638" s="677"/>
    </row>
    <row r="639" spans="68:68" ht="12.75" x14ac:dyDescent="0.2">
      <c r="BP639" s="677"/>
    </row>
    <row r="640" spans="68:68" ht="12.75" x14ac:dyDescent="0.2">
      <c r="BP640" s="677"/>
    </row>
    <row r="641" spans="68:68" ht="12.75" x14ac:dyDescent="0.2">
      <c r="BP641" s="677"/>
    </row>
    <row r="642" spans="68:68" ht="12.75" x14ac:dyDescent="0.2">
      <c r="BP642" s="677"/>
    </row>
    <row r="643" spans="68:68" ht="12.75" x14ac:dyDescent="0.2">
      <c r="BP643" s="677"/>
    </row>
    <row r="644" spans="68:68" ht="12.75" x14ac:dyDescent="0.2">
      <c r="BP644" s="677"/>
    </row>
    <row r="645" spans="68:68" ht="12.75" x14ac:dyDescent="0.2">
      <c r="BP645" s="677"/>
    </row>
    <row r="646" spans="68:68" ht="12.75" x14ac:dyDescent="0.2">
      <c r="BP646" s="677"/>
    </row>
    <row r="647" spans="68:68" ht="12.75" x14ac:dyDescent="0.2">
      <c r="BP647" s="677"/>
    </row>
    <row r="648" spans="68:68" ht="12.75" x14ac:dyDescent="0.2">
      <c r="BP648" s="677"/>
    </row>
    <row r="649" spans="68:68" ht="12.75" x14ac:dyDescent="0.2">
      <c r="BP649" s="677"/>
    </row>
    <row r="650" spans="68:68" ht="12.75" x14ac:dyDescent="0.2">
      <c r="BP650" s="677"/>
    </row>
    <row r="651" spans="68:68" ht="12.75" x14ac:dyDescent="0.2">
      <c r="BP651" s="677"/>
    </row>
    <row r="652" spans="68:68" ht="12.75" x14ac:dyDescent="0.2">
      <c r="BP652" s="677"/>
    </row>
    <row r="653" spans="68:68" ht="12.75" x14ac:dyDescent="0.2">
      <c r="BP653" s="677"/>
    </row>
    <row r="654" spans="68:68" ht="12.75" x14ac:dyDescent="0.2">
      <c r="BP654" s="677"/>
    </row>
    <row r="655" spans="68:68" ht="12.75" x14ac:dyDescent="0.2">
      <c r="BP655" s="677"/>
    </row>
    <row r="656" spans="68:68" ht="12.75" x14ac:dyDescent="0.2">
      <c r="BP656" s="677"/>
    </row>
    <row r="657" spans="68:68" ht="12.75" x14ac:dyDescent="0.2">
      <c r="BP657" s="677"/>
    </row>
    <row r="658" spans="68:68" ht="12.75" x14ac:dyDescent="0.2">
      <c r="BP658" s="677"/>
    </row>
    <row r="659" spans="68:68" ht="12.75" x14ac:dyDescent="0.2">
      <c r="BP659" s="677"/>
    </row>
    <row r="660" spans="68:68" ht="12.75" x14ac:dyDescent="0.2">
      <c r="BP660" s="677"/>
    </row>
    <row r="661" spans="68:68" ht="12.75" x14ac:dyDescent="0.2">
      <c r="BP661" s="677"/>
    </row>
    <row r="662" spans="68:68" ht="12.75" x14ac:dyDescent="0.2">
      <c r="BP662" s="677"/>
    </row>
    <row r="663" spans="68:68" ht="12.75" x14ac:dyDescent="0.2">
      <c r="BP663" s="677"/>
    </row>
    <row r="664" spans="68:68" ht="12.75" x14ac:dyDescent="0.2">
      <c r="BP664" s="677"/>
    </row>
    <row r="665" spans="68:68" ht="12.75" x14ac:dyDescent="0.2">
      <c r="BP665" s="677"/>
    </row>
    <row r="666" spans="68:68" ht="12.75" x14ac:dyDescent="0.2">
      <c r="BP666" s="677"/>
    </row>
    <row r="667" spans="68:68" ht="12.75" x14ac:dyDescent="0.2">
      <c r="BP667" s="677"/>
    </row>
    <row r="668" spans="68:68" ht="12.75" x14ac:dyDescent="0.2">
      <c r="BP668" s="677"/>
    </row>
    <row r="669" spans="68:68" ht="12.75" x14ac:dyDescent="0.2">
      <c r="BP669" s="677"/>
    </row>
    <row r="670" spans="68:68" ht="12.75" x14ac:dyDescent="0.2">
      <c r="BP670" s="677"/>
    </row>
    <row r="671" spans="68:68" ht="12.75" x14ac:dyDescent="0.2">
      <c r="BP671" s="677"/>
    </row>
    <row r="672" spans="68:68" ht="12.75" x14ac:dyDescent="0.2">
      <c r="BP672" s="677"/>
    </row>
    <row r="673" spans="68:68" ht="12.75" x14ac:dyDescent="0.2">
      <c r="BP673" s="677"/>
    </row>
    <row r="674" spans="68:68" ht="12.75" x14ac:dyDescent="0.2">
      <c r="BP674" s="677"/>
    </row>
    <row r="675" spans="68:68" ht="12.75" x14ac:dyDescent="0.2">
      <c r="BP675" s="677"/>
    </row>
    <row r="676" spans="68:68" ht="12.75" x14ac:dyDescent="0.2">
      <c r="BP676" s="677"/>
    </row>
    <row r="677" spans="68:68" ht="12.75" x14ac:dyDescent="0.2">
      <c r="BP677" s="677"/>
    </row>
    <row r="678" spans="68:68" ht="12.75" x14ac:dyDescent="0.2">
      <c r="BP678" s="677"/>
    </row>
    <row r="679" spans="68:68" ht="12.75" x14ac:dyDescent="0.2">
      <c r="BP679" s="677"/>
    </row>
    <row r="680" spans="68:68" ht="12.75" x14ac:dyDescent="0.2">
      <c r="BP680" s="677"/>
    </row>
    <row r="681" spans="68:68" ht="12.75" x14ac:dyDescent="0.2">
      <c r="BP681" s="677"/>
    </row>
    <row r="682" spans="68:68" ht="12.75" x14ac:dyDescent="0.2">
      <c r="BP682" s="677"/>
    </row>
    <row r="683" spans="68:68" ht="12.75" x14ac:dyDescent="0.2">
      <c r="BP683" s="677"/>
    </row>
    <row r="684" spans="68:68" ht="12.75" x14ac:dyDescent="0.2">
      <c r="BP684" s="677"/>
    </row>
    <row r="685" spans="68:68" ht="12.75" x14ac:dyDescent="0.2">
      <c r="BP685" s="677"/>
    </row>
    <row r="686" spans="68:68" ht="12.75" x14ac:dyDescent="0.2">
      <c r="BP686" s="677"/>
    </row>
    <row r="687" spans="68:68" ht="12.75" x14ac:dyDescent="0.2">
      <c r="BP687" s="677"/>
    </row>
    <row r="688" spans="68:68" ht="12.75" x14ac:dyDescent="0.2">
      <c r="BP688" s="677"/>
    </row>
    <row r="689" spans="68:68" ht="12.75" x14ac:dyDescent="0.2">
      <c r="BP689" s="677"/>
    </row>
    <row r="690" spans="68:68" ht="12.75" x14ac:dyDescent="0.2">
      <c r="BP690" s="677"/>
    </row>
    <row r="691" spans="68:68" ht="12.75" x14ac:dyDescent="0.2">
      <c r="BP691" s="677"/>
    </row>
    <row r="692" spans="68:68" ht="12.75" x14ac:dyDescent="0.2">
      <c r="BP692" s="677"/>
    </row>
    <row r="693" spans="68:68" ht="12.75" x14ac:dyDescent="0.2">
      <c r="BP693" s="677"/>
    </row>
    <row r="694" spans="68:68" ht="12.75" x14ac:dyDescent="0.2">
      <c r="BP694" s="677"/>
    </row>
    <row r="695" spans="68:68" ht="12.75" x14ac:dyDescent="0.2">
      <c r="BP695" s="677"/>
    </row>
    <row r="696" spans="68:68" ht="12.75" x14ac:dyDescent="0.2">
      <c r="BP696" s="677"/>
    </row>
    <row r="697" spans="68:68" ht="12.75" x14ac:dyDescent="0.2">
      <c r="BP697" s="677"/>
    </row>
    <row r="698" spans="68:68" ht="12.75" x14ac:dyDescent="0.2">
      <c r="BP698" s="677"/>
    </row>
    <row r="699" spans="68:68" ht="12.75" x14ac:dyDescent="0.2">
      <c r="BP699" s="677"/>
    </row>
    <row r="700" spans="68:68" ht="12.75" x14ac:dyDescent="0.2">
      <c r="BP700" s="677"/>
    </row>
    <row r="701" spans="68:68" ht="12.75" x14ac:dyDescent="0.2">
      <c r="BP701" s="677"/>
    </row>
    <row r="702" spans="68:68" ht="12.75" x14ac:dyDescent="0.2">
      <c r="BP702" s="677"/>
    </row>
    <row r="703" spans="68:68" ht="12.75" x14ac:dyDescent="0.2">
      <c r="BP703" s="677"/>
    </row>
    <row r="704" spans="68:68" ht="12.75" x14ac:dyDescent="0.2">
      <c r="BP704" s="677"/>
    </row>
    <row r="705" spans="68:68" ht="12.75" x14ac:dyDescent="0.2">
      <c r="BP705" s="677"/>
    </row>
    <row r="706" spans="68:68" ht="12.75" x14ac:dyDescent="0.2">
      <c r="BP706" s="677"/>
    </row>
    <row r="707" spans="68:68" ht="12.75" x14ac:dyDescent="0.2">
      <c r="BP707" s="677"/>
    </row>
    <row r="708" spans="68:68" ht="12.75" x14ac:dyDescent="0.2">
      <c r="BP708" s="677"/>
    </row>
    <row r="709" spans="68:68" ht="12.75" x14ac:dyDescent="0.2">
      <c r="BP709" s="677"/>
    </row>
    <row r="710" spans="68:68" ht="12.75" x14ac:dyDescent="0.2">
      <c r="BP710" s="677"/>
    </row>
    <row r="711" spans="68:68" ht="12.75" x14ac:dyDescent="0.2">
      <c r="BP711" s="677"/>
    </row>
    <row r="712" spans="68:68" ht="12.75" x14ac:dyDescent="0.2">
      <c r="BP712" s="677"/>
    </row>
    <row r="713" spans="68:68" ht="12.75" x14ac:dyDescent="0.2">
      <c r="BP713" s="677"/>
    </row>
    <row r="714" spans="68:68" ht="12.75" x14ac:dyDescent="0.2">
      <c r="BP714" s="677"/>
    </row>
    <row r="715" spans="68:68" ht="12.75" x14ac:dyDescent="0.2">
      <c r="BP715" s="677"/>
    </row>
    <row r="716" spans="68:68" ht="12.75" x14ac:dyDescent="0.2">
      <c r="BP716" s="677"/>
    </row>
    <row r="717" spans="68:68" ht="12.75" x14ac:dyDescent="0.2">
      <c r="BP717" s="677"/>
    </row>
    <row r="718" spans="68:68" ht="12.75" x14ac:dyDescent="0.2">
      <c r="BP718" s="677"/>
    </row>
    <row r="719" spans="68:68" ht="12.75" x14ac:dyDescent="0.2">
      <c r="BP719" s="677"/>
    </row>
    <row r="720" spans="68:68" ht="12.75" x14ac:dyDescent="0.2">
      <c r="BP720" s="677"/>
    </row>
    <row r="721" spans="68:68" ht="12.75" x14ac:dyDescent="0.2">
      <c r="BP721" s="677"/>
    </row>
    <row r="722" spans="68:68" ht="12.75" x14ac:dyDescent="0.2">
      <c r="BP722" s="677"/>
    </row>
    <row r="723" spans="68:68" ht="12.75" x14ac:dyDescent="0.2">
      <c r="BP723" s="677"/>
    </row>
    <row r="724" spans="68:68" ht="12.75" x14ac:dyDescent="0.2">
      <c r="BP724" s="677"/>
    </row>
    <row r="725" spans="68:68" ht="12.75" x14ac:dyDescent="0.2">
      <c r="BP725" s="677"/>
    </row>
    <row r="726" spans="68:68" ht="12.75" x14ac:dyDescent="0.2">
      <c r="BP726" s="677"/>
    </row>
    <row r="727" spans="68:68" ht="12.75" x14ac:dyDescent="0.2">
      <c r="BP727" s="677"/>
    </row>
    <row r="728" spans="68:68" ht="12.75" x14ac:dyDescent="0.2">
      <c r="BP728" s="677"/>
    </row>
    <row r="729" spans="68:68" ht="12.75" x14ac:dyDescent="0.2">
      <c r="BP729" s="677"/>
    </row>
    <row r="730" spans="68:68" ht="12.75" x14ac:dyDescent="0.2">
      <c r="BP730" s="677"/>
    </row>
    <row r="731" spans="68:68" ht="12.75" x14ac:dyDescent="0.2">
      <c r="BP731" s="677"/>
    </row>
    <row r="732" spans="68:68" ht="12.75" x14ac:dyDescent="0.2">
      <c r="BP732" s="677"/>
    </row>
    <row r="733" spans="68:68" ht="12.75" x14ac:dyDescent="0.2">
      <c r="BP733" s="677"/>
    </row>
    <row r="734" spans="68:68" ht="12.75" x14ac:dyDescent="0.2">
      <c r="BP734" s="677"/>
    </row>
    <row r="735" spans="68:68" ht="12.75" x14ac:dyDescent="0.2">
      <c r="BP735" s="677"/>
    </row>
    <row r="736" spans="68:68" ht="12.75" x14ac:dyDescent="0.2">
      <c r="BP736" s="677"/>
    </row>
    <row r="737" spans="68:68" ht="12.75" x14ac:dyDescent="0.2">
      <c r="BP737" s="677"/>
    </row>
    <row r="738" spans="68:68" ht="12.75" x14ac:dyDescent="0.2">
      <c r="BP738" s="677"/>
    </row>
    <row r="739" spans="68:68" ht="12.75" x14ac:dyDescent="0.2">
      <c r="BP739" s="677"/>
    </row>
    <row r="740" spans="68:68" ht="12.75" x14ac:dyDescent="0.2">
      <c r="BP740" s="677"/>
    </row>
    <row r="741" spans="68:68" ht="12.75" x14ac:dyDescent="0.2">
      <c r="BP741" s="677"/>
    </row>
    <row r="742" spans="68:68" ht="12.75" x14ac:dyDescent="0.2">
      <c r="BP742" s="677"/>
    </row>
    <row r="743" spans="68:68" ht="12.75" x14ac:dyDescent="0.2">
      <c r="BP743" s="677"/>
    </row>
    <row r="744" spans="68:68" ht="12.75" x14ac:dyDescent="0.2">
      <c r="BP744" s="677"/>
    </row>
    <row r="745" spans="68:68" ht="12.75" x14ac:dyDescent="0.2">
      <c r="BP745" s="677"/>
    </row>
    <row r="746" spans="68:68" ht="12.75" x14ac:dyDescent="0.2">
      <c r="BP746" s="677"/>
    </row>
    <row r="747" spans="68:68" ht="12.75" x14ac:dyDescent="0.2">
      <c r="BP747" s="677"/>
    </row>
    <row r="748" spans="68:68" ht="12.75" x14ac:dyDescent="0.2">
      <c r="BP748" s="677"/>
    </row>
    <row r="749" spans="68:68" ht="12.75" x14ac:dyDescent="0.2">
      <c r="BP749" s="677"/>
    </row>
    <row r="750" spans="68:68" ht="12.75" x14ac:dyDescent="0.2">
      <c r="BP750" s="677"/>
    </row>
    <row r="751" spans="68:68" ht="12.75" x14ac:dyDescent="0.2">
      <c r="BP751" s="677"/>
    </row>
    <row r="752" spans="68:68" ht="12.75" x14ac:dyDescent="0.2">
      <c r="BP752" s="677"/>
    </row>
    <row r="753" spans="68:68" ht="12.75" x14ac:dyDescent="0.2">
      <c r="BP753" s="677"/>
    </row>
    <row r="754" spans="68:68" ht="12.75" x14ac:dyDescent="0.2">
      <c r="BP754" s="677"/>
    </row>
    <row r="755" spans="68:68" ht="12.75" x14ac:dyDescent="0.2">
      <c r="BP755" s="677"/>
    </row>
    <row r="756" spans="68:68" ht="12.75" x14ac:dyDescent="0.2">
      <c r="BP756" s="677"/>
    </row>
    <row r="757" spans="68:68" ht="12.75" x14ac:dyDescent="0.2">
      <c r="BP757" s="677"/>
    </row>
    <row r="758" spans="68:68" ht="12.75" x14ac:dyDescent="0.2">
      <c r="BP758" s="677"/>
    </row>
    <row r="759" spans="68:68" ht="12.75" x14ac:dyDescent="0.2">
      <c r="BP759" s="677"/>
    </row>
    <row r="760" spans="68:68" ht="12.75" x14ac:dyDescent="0.2">
      <c r="BP760" s="677"/>
    </row>
    <row r="761" spans="68:68" ht="12.75" x14ac:dyDescent="0.2">
      <c r="BP761" s="677"/>
    </row>
    <row r="762" spans="68:68" ht="12.75" x14ac:dyDescent="0.2">
      <c r="BP762" s="677"/>
    </row>
    <row r="763" spans="68:68" ht="12.75" x14ac:dyDescent="0.2">
      <c r="BP763" s="677"/>
    </row>
    <row r="764" spans="68:68" ht="12.75" x14ac:dyDescent="0.2">
      <c r="BP764" s="677"/>
    </row>
    <row r="765" spans="68:68" ht="12.75" x14ac:dyDescent="0.2">
      <c r="BP765" s="677"/>
    </row>
    <row r="766" spans="68:68" ht="12.75" x14ac:dyDescent="0.2">
      <c r="BP766" s="677"/>
    </row>
    <row r="767" spans="68:68" ht="12.75" x14ac:dyDescent="0.2">
      <c r="BP767" s="677"/>
    </row>
    <row r="768" spans="68:68" ht="12.75" x14ac:dyDescent="0.2">
      <c r="BP768" s="677"/>
    </row>
    <row r="769" spans="68:68" ht="12.75" x14ac:dyDescent="0.2">
      <c r="BP769" s="677"/>
    </row>
    <row r="770" spans="68:68" ht="12.75" x14ac:dyDescent="0.2">
      <c r="BP770" s="677"/>
    </row>
    <row r="771" spans="68:68" ht="12.75" x14ac:dyDescent="0.2">
      <c r="BP771" s="677"/>
    </row>
    <row r="772" spans="68:68" ht="12.75" x14ac:dyDescent="0.2">
      <c r="BP772" s="677"/>
    </row>
    <row r="773" spans="68:68" ht="12.75" x14ac:dyDescent="0.2">
      <c r="BP773" s="677"/>
    </row>
    <row r="774" spans="68:68" ht="12.75" x14ac:dyDescent="0.2">
      <c r="BP774" s="677"/>
    </row>
    <row r="775" spans="68:68" ht="12.75" x14ac:dyDescent="0.2">
      <c r="BP775" s="677"/>
    </row>
    <row r="776" spans="68:68" ht="12.75" x14ac:dyDescent="0.2">
      <c r="BP776" s="677"/>
    </row>
    <row r="777" spans="68:68" ht="12.75" x14ac:dyDescent="0.2">
      <c r="BP777" s="677"/>
    </row>
    <row r="778" spans="68:68" ht="12.75" x14ac:dyDescent="0.2">
      <c r="BP778" s="677"/>
    </row>
    <row r="779" spans="68:68" ht="12.75" x14ac:dyDescent="0.2">
      <c r="BP779" s="677"/>
    </row>
    <row r="780" spans="68:68" ht="12.75" x14ac:dyDescent="0.2">
      <c r="BP780" s="677"/>
    </row>
    <row r="781" spans="68:68" ht="12.75" x14ac:dyDescent="0.2">
      <c r="BP781" s="677"/>
    </row>
    <row r="782" spans="68:68" ht="12.75" x14ac:dyDescent="0.2">
      <c r="BP782" s="677"/>
    </row>
    <row r="783" spans="68:68" ht="12.75" x14ac:dyDescent="0.2">
      <c r="BP783" s="677"/>
    </row>
    <row r="784" spans="68:68" ht="12.75" x14ac:dyDescent="0.2">
      <c r="BP784" s="677"/>
    </row>
    <row r="785" spans="68:68" ht="12.75" x14ac:dyDescent="0.2">
      <c r="BP785" s="677"/>
    </row>
    <row r="786" spans="68:68" ht="12.75" x14ac:dyDescent="0.2">
      <c r="BP786" s="677"/>
    </row>
    <row r="787" spans="68:68" ht="12.75" x14ac:dyDescent="0.2">
      <c r="BP787" s="677"/>
    </row>
    <row r="788" spans="68:68" ht="12.75" x14ac:dyDescent="0.2">
      <c r="BP788" s="677"/>
    </row>
    <row r="789" spans="68:68" ht="12.75" x14ac:dyDescent="0.2">
      <c r="BP789" s="677"/>
    </row>
    <row r="790" spans="68:68" ht="12.75" x14ac:dyDescent="0.2">
      <c r="BP790" s="677"/>
    </row>
    <row r="791" spans="68:68" ht="12.75" x14ac:dyDescent="0.2">
      <c r="BP791" s="677"/>
    </row>
    <row r="792" spans="68:68" ht="12.75" x14ac:dyDescent="0.2">
      <c r="BP792" s="677"/>
    </row>
    <row r="793" spans="68:68" ht="12.75" x14ac:dyDescent="0.2">
      <c r="BP793" s="677"/>
    </row>
    <row r="794" spans="68:68" ht="12.75" x14ac:dyDescent="0.2">
      <c r="BP794" s="677"/>
    </row>
    <row r="795" spans="68:68" ht="12.75" x14ac:dyDescent="0.2">
      <c r="BP795" s="677"/>
    </row>
    <row r="796" spans="68:68" ht="12.75" x14ac:dyDescent="0.2">
      <c r="BP796" s="677"/>
    </row>
    <row r="797" spans="68:68" ht="12.75" x14ac:dyDescent="0.2">
      <c r="BP797" s="677"/>
    </row>
    <row r="798" spans="68:68" ht="12.75" x14ac:dyDescent="0.2">
      <c r="BP798" s="677"/>
    </row>
    <row r="799" spans="68:68" ht="12.75" x14ac:dyDescent="0.2">
      <c r="BP799" s="677"/>
    </row>
    <row r="800" spans="68:68" ht="12.75" x14ac:dyDescent="0.2">
      <c r="BP800" s="677"/>
    </row>
    <row r="801" spans="68:68" ht="12.75" x14ac:dyDescent="0.2">
      <c r="BP801" s="677"/>
    </row>
    <row r="802" spans="68:68" ht="12.75" x14ac:dyDescent="0.2">
      <c r="BP802" s="677"/>
    </row>
    <row r="803" spans="68:68" ht="12.75" x14ac:dyDescent="0.2">
      <c r="BP803" s="677"/>
    </row>
    <row r="804" spans="68:68" ht="12.75" x14ac:dyDescent="0.2">
      <c r="BP804" s="677"/>
    </row>
    <row r="805" spans="68:68" ht="12.75" x14ac:dyDescent="0.2">
      <c r="BP805" s="677"/>
    </row>
    <row r="806" spans="68:68" ht="12.75" x14ac:dyDescent="0.2">
      <c r="BP806" s="677"/>
    </row>
    <row r="807" spans="68:68" ht="12.75" x14ac:dyDescent="0.2">
      <c r="BP807" s="677"/>
    </row>
    <row r="808" spans="68:68" ht="12.75" x14ac:dyDescent="0.2">
      <c r="BP808" s="677"/>
    </row>
    <row r="809" spans="68:68" ht="12.75" x14ac:dyDescent="0.2">
      <c r="BP809" s="677"/>
    </row>
    <row r="810" spans="68:68" ht="12.75" x14ac:dyDescent="0.2">
      <c r="BP810" s="677"/>
    </row>
    <row r="811" spans="68:68" ht="12.75" x14ac:dyDescent="0.2">
      <c r="BP811" s="677"/>
    </row>
    <row r="812" spans="68:68" ht="12.75" x14ac:dyDescent="0.2">
      <c r="BP812" s="677"/>
    </row>
    <row r="813" spans="68:68" ht="12.75" x14ac:dyDescent="0.2">
      <c r="BP813" s="677"/>
    </row>
    <row r="814" spans="68:68" ht="12.75" x14ac:dyDescent="0.2">
      <c r="BP814" s="677"/>
    </row>
    <row r="815" spans="68:68" ht="12.75" x14ac:dyDescent="0.2">
      <c r="BP815" s="677"/>
    </row>
    <row r="816" spans="68:68" ht="12.75" x14ac:dyDescent="0.2">
      <c r="BP816" s="677"/>
    </row>
    <row r="817" spans="68:68" ht="12.75" x14ac:dyDescent="0.2">
      <c r="BP817" s="677"/>
    </row>
    <row r="818" spans="68:68" ht="12.75" x14ac:dyDescent="0.2">
      <c r="BP818" s="677"/>
    </row>
    <row r="819" spans="68:68" ht="12.75" x14ac:dyDescent="0.2">
      <c r="BP819" s="677"/>
    </row>
    <row r="820" spans="68:68" ht="12.75" x14ac:dyDescent="0.2">
      <c r="BP820" s="677"/>
    </row>
    <row r="821" spans="68:68" ht="12.75" x14ac:dyDescent="0.2">
      <c r="BP821" s="677"/>
    </row>
    <row r="822" spans="68:68" ht="12.75" x14ac:dyDescent="0.2">
      <c r="BP822" s="677"/>
    </row>
    <row r="823" spans="68:68" ht="12.75" x14ac:dyDescent="0.2">
      <c r="BP823" s="677"/>
    </row>
    <row r="824" spans="68:68" ht="12.75" x14ac:dyDescent="0.2">
      <c r="BP824" s="677"/>
    </row>
    <row r="825" spans="68:68" ht="12.75" x14ac:dyDescent="0.2">
      <c r="BP825" s="677"/>
    </row>
    <row r="826" spans="68:68" ht="12.75" x14ac:dyDescent="0.2">
      <c r="BP826" s="677"/>
    </row>
    <row r="827" spans="68:68" ht="12.75" x14ac:dyDescent="0.2">
      <c r="BP827" s="677"/>
    </row>
    <row r="828" spans="68:68" ht="12.75" x14ac:dyDescent="0.2">
      <c r="BP828" s="677"/>
    </row>
    <row r="829" spans="68:68" ht="12.75" x14ac:dyDescent="0.2">
      <c r="BP829" s="677"/>
    </row>
    <row r="830" spans="68:68" ht="12.75" x14ac:dyDescent="0.2">
      <c r="BP830" s="677"/>
    </row>
    <row r="831" spans="68:68" ht="12.75" x14ac:dyDescent="0.2">
      <c r="BP831" s="677"/>
    </row>
    <row r="832" spans="68:68" ht="12.75" x14ac:dyDescent="0.2">
      <c r="BP832" s="677"/>
    </row>
    <row r="833" spans="68:68" ht="12.75" x14ac:dyDescent="0.2">
      <c r="BP833" s="677"/>
    </row>
    <row r="834" spans="68:68" ht="12.75" x14ac:dyDescent="0.2">
      <c r="BP834" s="677"/>
    </row>
    <row r="835" spans="68:68" ht="12.75" x14ac:dyDescent="0.2">
      <c r="BP835" s="677"/>
    </row>
    <row r="836" spans="68:68" ht="12.75" x14ac:dyDescent="0.2">
      <c r="BP836" s="677"/>
    </row>
    <row r="837" spans="68:68" ht="12.75" x14ac:dyDescent="0.2">
      <c r="BP837" s="677"/>
    </row>
    <row r="838" spans="68:68" ht="12.75" x14ac:dyDescent="0.2">
      <c r="BP838" s="677"/>
    </row>
    <row r="839" spans="68:68" ht="12.75" x14ac:dyDescent="0.2">
      <c r="BP839" s="677"/>
    </row>
    <row r="840" spans="68:68" ht="12.75" x14ac:dyDescent="0.2">
      <c r="BP840" s="677"/>
    </row>
    <row r="841" spans="68:68" ht="12.75" x14ac:dyDescent="0.2">
      <c r="BP841" s="677"/>
    </row>
    <row r="842" spans="68:68" ht="12.75" x14ac:dyDescent="0.2">
      <c r="BP842" s="677"/>
    </row>
    <row r="843" spans="68:68" ht="12.75" x14ac:dyDescent="0.2">
      <c r="BP843" s="677"/>
    </row>
    <row r="844" spans="68:68" ht="12.75" x14ac:dyDescent="0.2">
      <c r="BP844" s="677"/>
    </row>
    <row r="845" spans="68:68" ht="12.75" x14ac:dyDescent="0.2">
      <c r="BP845" s="677"/>
    </row>
    <row r="846" spans="68:68" ht="12.75" x14ac:dyDescent="0.2">
      <c r="BP846" s="677"/>
    </row>
    <row r="847" spans="68:68" ht="12.75" x14ac:dyDescent="0.2">
      <c r="BP847" s="677"/>
    </row>
    <row r="848" spans="68:68" ht="12.75" x14ac:dyDescent="0.2">
      <c r="BP848" s="677"/>
    </row>
    <row r="849" spans="68:68" ht="12.75" x14ac:dyDescent="0.2">
      <c r="BP849" s="677"/>
    </row>
    <row r="850" spans="68:68" ht="12.75" x14ac:dyDescent="0.2">
      <c r="BP850" s="677"/>
    </row>
    <row r="851" spans="68:68" ht="12.75" x14ac:dyDescent="0.2">
      <c r="BP851" s="677"/>
    </row>
    <row r="852" spans="68:68" ht="12.75" x14ac:dyDescent="0.2">
      <c r="BP852" s="677"/>
    </row>
    <row r="853" spans="68:68" ht="12.75" x14ac:dyDescent="0.2">
      <c r="BP853" s="677"/>
    </row>
    <row r="854" spans="68:68" ht="12.75" x14ac:dyDescent="0.2">
      <c r="BP854" s="677"/>
    </row>
    <row r="855" spans="68:68" ht="12.75" x14ac:dyDescent="0.2">
      <c r="BP855" s="677"/>
    </row>
    <row r="856" spans="68:68" ht="12.75" x14ac:dyDescent="0.2">
      <c r="BP856" s="677"/>
    </row>
    <row r="857" spans="68:68" ht="12.75" x14ac:dyDescent="0.2">
      <c r="BP857" s="677"/>
    </row>
    <row r="858" spans="68:68" ht="12.75" x14ac:dyDescent="0.2">
      <c r="BP858" s="677"/>
    </row>
    <row r="859" spans="68:68" ht="12.75" x14ac:dyDescent="0.2">
      <c r="BP859" s="677"/>
    </row>
    <row r="860" spans="68:68" ht="12.75" x14ac:dyDescent="0.2">
      <c r="BP860" s="677"/>
    </row>
    <row r="861" spans="68:68" ht="12.75" x14ac:dyDescent="0.2">
      <c r="BP861" s="677"/>
    </row>
    <row r="862" spans="68:68" ht="12.75" x14ac:dyDescent="0.2">
      <c r="BP862" s="677"/>
    </row>
    <row r="863" spans="68:68" ht="12.75" x14ac:dyDescent="0.2">
      <c r="BP863" s="677"/>
    </row>
    <row r="864" spans="68:68" ht="12.75" x14ac:dyDescent="0.2">
      <c r="BP864" s="677"/>
    </row>
    <row r="865" spans="68:68" ht="12.75" x14ac:dyDescent="0.2">
      <c r="BP865" s="677"/>
    </row>
    <row r="866" spans="68:68" ht="12.75" x14ac:dyDescent="0.2">
      <c r="BP866" s="677"/>
    </row>
    <row r="867" spans="68:68" ht="12.75" x14ac:dyDescent="0.2">
      <c r="BP867" s="677"/>
    </row>
    <row r="868" spans="68:68" ht="12.75" x14ac:dyDescent="0.2">
      <c r="BP868" s="677"/>
    </row>
    <row r="869" spans="68:68" ht="12.75" x14ac:dyDescent="0.2">
      <c r="BP869" s="677"/>
    </row>
    <row r="870" spans="68:68" ht="12.75" x14ac:dyDescent="0.2">
      <c r="BP870" s="677"/>
    </row>
    <row r="871" spans="68:68" ht="12.75" x14ac:dyDescent="0.2">
      <c r="BP871" s="677"/>
    </row>
    <row r="872" spans="68:68" ht="12.75" x14ac:dyDescent="0.2">
      <c r="BP872" s="677"/>
    </row>
    <row r="873" spans="68:68" ht="12.75" x14ac:dyDescent="0.2">
      <c r="BP873" s="677"/>
    </row>
    <row r="874" spans="68:68" ht="12.75" x14ac:dyDescent="0.2">
      <c r="BP874" s="677"/>
    </row>
    <row r="875" spans="68:68" ht="12.75" x14ac:dyDescent="0.2">
      <c r="BP875" s="677"/>
    </row>
    <row r="876" spans="68:68" ht="12.75" x14ac:dyDescent="0.2">
      <c r="BP876" s="677"/>
    </row>
    <row r="877" spans="68:68" ht="12.75" x14ac:dyDescent="0.2">
      <c r="BP877" s="677"/>
    </row>
    <row r="878" spans="68:68" ht="12.75" x14ac:dyDescent="0.2">
      <c r="BP878" s="677"/>
    </row>
    <row r="879" spans="68:68" ht="12.75" x14ac:dyDescent="0.2">
      <c r="BP879" s="677"/>
    </row>
    <row r="880" spans="68:68" ht="12.75" x14ac:dyDescent="0.2">
      <c r="BP880" s="677"/>
    </row>
    <row r="881" spans="68:68" ht="12.75" x14ac:dyDescent="0.2">
      <c r="BP881" s="677"/>
    </row>
    <row r="882" spans="68:68" ht="12.75" x14ac:dyDescent="0.2">
      <c r="BP882" s="677"/>
    </row>
    <row r="883" spans="68:68" ht="12.75" x14ac:dyDescent="0.2">
      <c r="BP883" s="677"/>
    </row>
    <row r="884" spans="68:68" ht="12.75" x14ac:dyDescent="0.2">
      <c r="BP884" s="677"/>
    </row>
    <row r="885" spans="68:68" ht="12.75" x14ac:dyDescent="0.2">
      <c r="BP885" s="677"/>
    </row>
    <row r="886" spans="68:68" ht="12.75" x14ac:dyDescent="0.2">
      <c r="BP886" s="677"/>
    </row>
    <row r="887" spans="68:68" ht="12.75" x14ac:dyDescent="0.2">
      <c r="BP887" s="677"/>
    </row>
    <row r="888" spans="68:68" ht="12.75" x14ac:dyDescent="0.2">
      <c r="BP888" s="677"/>
    </row>
    <row r="889" spans="68:68" ht="12.75" x14ac:dyDescent="0.2">
      <c r="BP889" s="677"/>
    </row>
    <row r="890" spans="68:68" ht="12.75" x14ac:dyDescent="0.2">
      <c r="BP890" s="677"/>
    </row>
    <row r="891" spans="68:68" ht="12.75" x14ac:dyDescent="0.2">
      <c r="BP891" s="677"/>
    </row>
    <row r="892" spans="68:68" ht="12.75" x14ac:dyDescent="0.2">
      <c r="BP892" s="677"/>
    </row>
    <row r="893" spans="68:68" ht="12.75" x14ac:dyDescent="0.2">
      <c r="BP893" s="677"/>
    </row>
    <row r="894" spans="68:68" ht="12.75" x14ac:dyDescent="0.2">
      <c r="BP894" s="677"/>
    </row>
    <row r="895" spans="68:68" ht="12.75" x14ac:dyDescent="0.2">
      <c r="BP895" s="677"/>
    </row>
    <row r="896" spans="68:68" ht="12.75" x14ac:dyDescent="0.2">
      <c r="BP896" s="677"/>
    </row>
    <row r="897" spans="68:68" ht="12.75" x14ac:dyDescent="0.2">
      <c r="BP897" s="677"/>
    </row>
    <row r="898" spans="68:68" ht="12.75" x14ac:dyDescent="0.2">
      <c r="BP898" s="677"/>
    </row>
    <row r="899" spans="68:68" ht="12.75" x14ac:dyDescent="0.2">
      <c r="BP899" s="677"/>
    </row>
    <row r="900" spans="68:68" ht="12.75" x14ac:dyDescent="0.2">
      <c r="BP900" s="677"/>
    </row>
    <row r="901" spans="68:68" ht="12.75" x14ac:dyDescent="0.2">
      <c r="BP901" s="677"/>
    </row>
    <row r="902" spans="68:68" ht="12.75" x14ac:dyDescent="0.2">
      <c r="BP902" s="677"/>
    </row>
    <row r="903" spans="68:68" ht="12.75" x14ac:dyDescent="0.2">
      <c r="BP903" s="677"/>
    </row>
    <row r="904" spans="68:68" ht="12.75" x14ac:dyDescent="0.2">
      <c r="BP904" s="677"/>
    </row>
    <row r="905" spans="68:68" ht="12.75" x14ac:dyDescent="0.2">
      <c r="BP905" s="677"/>
    </row>
    <row r="906" spans="68:68" ht="12.75" x14ac:dyDescent="0.2">
      <c r="BP906" s="677"/>
    </row>
    <row r="907" spans="68:68" ht="12.75" x14ac:dyDescent="0.2">
      <c r="BP907" s="677"/>
    </row>
    <row r="908" spans="68:68" ht="12.75" x14ac:dyDescent="0.2">
      <c r="BP908" s="677"/>
    </row>
    <row r="909" spans="68:68" ht="12.75" x14ac:dyDescent="0.2">
      <c r="BP909" s="677"/>
    </row>
    <row r="910" spans="68:68" ht="12.75" x14ac:dyDescent="0.2">
      <c r="BP910" s="677"/>
    </row>
    <row r="911" spans="68:68" ht="12.75" x14ac:dyDescent="0.2">
      <c r="BP911" s="677"/>
    </row>
    <row r="912" spans="68:68" ht="12.75" x14ac:dyDescent="0.2">
      <c r="BP912" s="677"/>
    </row>
    <row r="913" spans="68:68" ht="12.75" x14ac:dyDescent="0.2">
      <c r="BP913" s="677"/>
    </row>
    <row r="914" spans="68:68" ht="12.75" x14ac:dyDescent="0.2">
      <c r="BP914" s="677"/>
    </row>
    <row r="915" spans="68:68" ht="12.75" x14ac:dyDescent="0.2">
      <c r="BP915" s="677"/>
    </row>
    <row r="916" spans="68:68" ht="12.75" x14ac:dyDescent="0.2">
      <c r="BP916" s="677"/>
    </row>
    <row r="917" spans="68:68" ht="12.75" x14ac:dyDescent="0.2">
      <c r="BP917" s="677"/>
    </row>
    <row r="918" spans="68:68" ht="12.75" x14ac:dyDescent="0.2">
      <c r="BP918" s="677"/>
    </row>
    <row r="919" spans="68:68" ht="12.75" x14ac:dyDescent="0.2">
      <c r="BP919" s="677"/>
    </row>
    <row r="920" spans="68:68" ht="12.75" x14ac:dyDescent="0.2">
      <c r="BP920" s="677"/>
    </row>
    <row r="921" spans="68:68" ht="12.75" x14ac:dyDescent="0.2">
      <c r="BP921" s="677"/>
    </row>
    <row r="922" spans="68:68" ht="12.75" x14ac:dyDescent="0.2">
      <c r="BP922" s="677"/>
    </row>
    <row r="923" spans="68:68" ht="12.75" x14ac:dyDescent="0.2">
      <c r="BP923" s="677"/>
    </row>
    <row r="924" spans="68:68" ht="12.75" x14ac:dyDescent="0.2">
      <c r="BP924" s="677"/>
    </row>
    <row r="925" spans="68:68" ht="12.75" x14ac:dyDescent="0.2">
      <c r="BP925" s="677"/>
    </row>
    <row r="926" spans="68:68" ht="12.75" x14ac:dyDescent="0.2">
      <c r="BP926" s="677"/>
    </row>
    <row r="927" spans="68:68" ht="12.75" x14ac:dyDescent="0.2">
      <c r="BP927" s="677"/>
    </row>
    <row r="928" spans="68:68" ht="12.75" x14ac:dyDescent="0.2">
      <c r="BP928" s="677"/>
    </row>
    <row r="929" spans="68:68" ht="12.75" x14ac:dyDescent="0.2">
      <c r="BP929" s="677"/>
    </row>
    <row r="930" spans="68:68" ht="12.75" x14ac:dyDescent="0.2">
      <c r="BP930" s="677"/>
    </row>
    <row r="931" spans="68:68" ht="12.75" x14ac:dyDescent="0.2">
      <c r="BP931" s="677"/>
    </row>
    <row r="932" spans="68:68" ht="12.75" x14ac:dyDescent="0.2">
      <c r="BP932" s="677"/>
    </row>
    <row r="933" spans="68:68" ht="12.75" x14ac:dyDescent="0.2">
      <c r="BP933" s="677"/>
    </row>
    <row r="934" spans="68:68" ht="12.75" x14ac:dyDescent="0.2">
      <c r="BP934" s="677"/>
    </row>
    <row r="935" spans="68:68" ht="12.75" x14ac:dyDescent="0.2">
      <c r="BP935" s="677"/>
    </row>
    <row r="936" spans="68:68" ht="12.75" x14ac:dyDescent="0.2">
      <c r="BP936" s="677"/>
    </row>
    <row r="937" spans="68:68" ht="12.75" x14ac:dyDescent="0.2">
      <c r="BP937" s="677"/>
    </row>
    <row r="938" spans="68:68" ht="12.75" x14ac:dyDescent="0.2">
      <c r="BP938" s="677"/>
    </row>
    <row r="939" spans="68:68" ht="12.75" x14ac:dyDescent="0.2">
      <c r="BP939" s="677"/>
    </row>
    <row r="940" spans="68:68" ht="12.75" x14ac:dyDescent="0.2">
      <c r="BP940" s="677"/>
    </row>
    <row r="941" spans="68:68" ht="12.75" x14ac:dyDescent="0.2">
      <c r="BP941" s="677"/>
    </row>
    <row r="942" spans="68:68" ht="12.75" x14ac:dyDescent="0.2">
      <c r="BP942" s="677"/>
    </row>
    <row r="943" spans="68:68" ht="12.75" x14ac:dyDescent="0.2">
      <c r="BP943" s="677"/>
    </row>
    <row r="944" spans="68:68" ht="12.75" x14ac:dyDescent="0.2">
      <c r="BP944" s="677"/>
    </row>
    <row r="945" spans="68:68" ht="12.75" x14ac:dyDescent="0.2">
      <c r="BP945" s="677"/>
    </row>
    <row r="946" spans="68:68" ht="12.75" x14ac:dyDescent="0.2">
      <c r="BP946" s="677"/>
    </row>
    <row r="947" spans="68:68" ht="12.75" x14ac:dyDescent="0.2">
      <c r="BP947" s="677"/>
    </row>
    <row r="948" spans="68:68" ht="12.75" x14ac:dyDescent="0.2">
      <c r="BP948" s="677"/>
    </row>
    <row r="949" spans="68:68" ht="12.75" x14ac:dyDescent="0.2">
      <c r="BP949" s="677"/>
    </row>
    <row r="950" spans="68:68" ht="12.75" x14ac:dyDescent="0.2">
      <c r="BP950" s="677"/>
    </row>
    <row r="951" spans="68:68" ht="12.75" x14ac:dyDescent="0.2">
      <c r="BP951" s="677"/>
    </row>
    <row r="952" spans="68:68" ht="12.75" x14ac:dyDescent="0.2">
      <c r="BP952" s="677"/>
    </row>
    <row r="953" spans="68:68" ht="12.75" x14ac:dyDescent="0.2">
      <c r="BP953" s="677"/>
    </row>
    <row r="954" spans="68:68" ht="12.75" x14ac:dyDescent="0.2">
      <c r="BP954" s="677"/>
    </row>
    <row r="955" spans="68:68" ht="12.75" x14ac:dyDescent="0.2">
      <c r="BP955" s="677"/>
    </row>
    <row r="956" spans="68:68" ht="12.75" x14ac:dyDescent="0.2">
      <c r="BP956" s="677"/>
    </row>
    <row r="957" spans="68:68" ht="12.75" x14ac:dyDescent="0.2">
      <c r="BP957" s="677"/>
    </row>
    <row r="958" spans="68:68" ht="12.75" x14ac:dyDescent="0.2">
      <c r="BP958" s="677"/>
    </row>
    <row r="959" spans="68:68" ht="12.75" x14ac:dyDescent="0.2">
      <c r="BP959" s="677"/>
    </row>
    <row r="960" spans="68:68" ht="12.75" x14ac:dyDescent="0.2">
      <c r="BP960" s="677"/>
    </row>
    <row r="961" spans="68:68" ht="12.75" x14ac:dyDescent="0.2">
      <c r="BP961" s="677"/>
    </row>
    <row r="962" spans="68:68" ht="12.75" x14ac:dyDescent="0.2">
      <c r="BP962" s="677"/>
    </row>
    <row r="963" spans="68:68" ht="12.75" x14ac:dyDescent="0.2">
      <c r="BP963" s="677"/>
    </row>
    <row r="964" spans="68:68" ht="12.75" x14ac:dyDescent="0.2">
      <c r="BP964" s="677"/>
    </row>
    <row r="965" spans="68:68" ht="12.75" x14ac:dyDescent="0.2">
      <c r="BP965" s="677"/>
    </row>
    <row r="966" spans="68:68" ht="12.75" x14ac:dyDescent="0.2">
      <c r="BP966" s="677"/>
    </row>
    <row r="967" spans="68:68" ht="12.75" x14ac:dyDescent="0.2">
      <c r="BP967" s="677"/>
    </row>
    <row r="968" spans="68:68" ht="12.75" x14ac:dyDescent="0.2">
      <c r="BP968" s="677"/>
    </row>
    <row r="969" spans="68:68" ht="12.75" x14ac:dyDescent="0.2">
      <c r="BP969" s="677"/>
    </row>
    <row r="970" spans="68:68" ht="12.75" x14ac:dyDescent="0.2">
      <c r="BP970" s="677"/>
    </row>
    <row r="971" spans="68:68" ht="12.75" x14ac:dyDescent="0.2">
      <c r="BP971" s="677"/>
    </row>
    <row r="972" spans="68:68" ht="12.75" x14ac:dyDescent="0.2">
      <c r="BP972" s="677"/>
    </row>
    <row r="973" spans="68:68" ht="12.75" x14ac:dyDescent="0.2">
      <c r="BP973" s="677"/>
    </row>
    <row r="974" spans="68:68" ht="12.75" x14ac:dyDescent="0.2">
      <c r="BP974" s="677"/>
    </row>
    <row r="975" spans="68:68" ht="12.75" x14ac:dyDescent="0.2">
      <c r="BP975" s="677"/>
    </row>
    <row r="976" spans="68:68" ht="12.75" x14ac:dyDescent="0.2">
      <c r="BP976" s="677"/>
    </row>
    <row r="977" spans="68:68" ht="12.75" x14ac:dyDescent="0.2">
      <c r="BP977" s="677"/>
    </row>
    <row r="978" spans="68:68" ht="12.75" x14ac:dyDescent="0.2">
      <c r="BP978" s="677"/>
    </row>
    <row r="979" spans="68:68" ht="12.75" x14ac:dyDescent="0.2">
      <c r="BP979" s="677"/>
    </row>
    <row r="980" spans="68:68" ht="12.75" x14ac:dyDescent="0.2">
      <c r="BP980" s="677"/>
    </row>
    <row r="981" spans="68:68" ht="12.75" x14ac:dyDescent="0.2">
      <c r="BP981" s="677"/>
    </row>
    <row r="982" spans="68:68" ht="12.75" x14ac:dyDescent="0.2">
      <c r="BP982" s="677"/>
    </row>
    <row r="983" spans="68:68" ht="12.75" x14ac:dyDescent="0.2">
      <c r="BP983" s="677"/>
    </row>
    <row r="984" spans="68:68" ht="12.75" x14ac:dyDescent="0.2">
      <c r="BP984" s="677"/>
    </row>
    <row r="985" spans="68:68" ht="12.75" x14ac:dyDescent="0.2">
      <c r="BP985" s="677"/>
    </row>
    <row r="986" spans="68:68" ht="12.75" x14ac:dyDescent="0.2">
      <c r="BP986" s="677"/>
    </row>
    <row r="987" spans="68:68" ht="12.75" x14ac:dyDescent="0.2">
      <c r="BP987" s="677"/>
    </row>
    <row r="988" spans="68:68" ht="12.75" x14ac:dyDescent="0.2">
      <c r="BP988" s="677"/>
    </row>
    <row r="989" spans="68:68" ht="12.75" x14ac:dyDescent="0.2">
      <c r="BP989" s="677"/>
    </row>
    <row r="990" spans="68:68" ht="12.75" x14ac:dyDescent="0.2">
      <c r="BP990" s="677"/>
    </row>
    <row r="991" spans="68:68" ht="12.75" x14ac:dyDescent="0.2">
      <c r="BP991" s="677"/>
    </row>
    <row r="992" spans="68:68" ht="12.75" x14ac:dyDescent="0.2">
      <c r="BP992" s="677"/>
    </row>
    <row r="993" spans="68:68" ht="12.75" x14ac:dyDescent="0.2">
      <c r="BP993" s="677"/>
    </row>
    <row r="994" spans="68:68" ht="12.75" x14ac:dyDescent="0.2">
      <c r="BP994" s="677"/>
    </row>
    <row r="995" spans="68:68" ht="12.75" x14ac:dyDescent="0.2">
      <c r="BP995" s="677"/>
    </row>
    <row r="996" spans="68:68" ht="12.75" x14ac:dyDescent="0.2">
      <c r="BP996" s="677"/>
    </row>
    <row r="997" spans="68:68" ht="12.75" x14ac:dyDescent="0.2">
      <c r="BP997" s="677"/>
    </row>
    <row r="998" spans="68:68" ht="12.75" x14ac:dyDescent="0.2">
      <c r="BP998" s="677"/>
    </row>
    <row r="999" spans="68:68" ht="12.75" x14ac:dyDescent="0.2">
      <c r="BP999" s="677"/>
    </row>
    <row r="1000" spans="68:68" ht="12.75" x14ac:dyDescent="0.2">
      <c r="BP1000" s="677"/>
    </row>
    <row r="1001" spans="68:68" ht="12.75" x14ac:dyDescent="0.2">
      <c r="BP1001" s="677"/>
    </row>
    <row r="1002" spans="68:68" ht="12.75" x14ac:dyDescent="0.2">
      <c r="BP1002" s="677"/>
    </row>
  </sheetData>
  <mergeCells count="15">
    <mergeCell ref="A51:A52"/>
    <mergeCell ref="A57:B57"/>
    <mergeCell ref="AQ2:AX2"/>
    <mergeCell ref="AY2:BF2"/>
    <mergeCell ref="BG2:BN2"/>
    <mergeCell ref="BO2:BP2"/>
    <mergeCell ref="A41:B41"/>
    <mergeCell ref="A50:B50"/>
    <mergeCell ref="AY50:AZ50"/>
    <mergeCell ref="A1:B1"/>
    <mergeCell ref="C2:J2"/>
    <mergeCell ref="K2:R2"/>
    <mergeCell ref="S2:Z2"/>
    <mergeCell ref="AA2:AH2"/>
    <mergeCell ref="AI2:AP2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U1002"/>
  <sheetViews>
    <sheetView workbookViewId="0">
      <pane xSplit="2" ySplit="3" topLeftCell="C37" activePane="bottomRight" state="frozen"/>
      <selection pane="topRight" activeCell="C1" sqref="C1"/>
      <selection pane="bottomLeft" activeCell="A4" sqref="A4"/>
      <selection pane="bottomRight" activeCell="BS7" sqref="BS7:BS40"/>
    </sheetView>
  </sheetViews>
  <sheetFormatPr defaultColWidth="14.42578125" defaultRowHeight="15.75" customHeight="1" x14ac:dyDescent="0.2"/>
  <cols>
    <col min="1" max="16384" width="14.42578125" style="687"/>
  </cols>
  <sheetData>
    <row r="1" spans="1:73" ht="15.75" customHeight="1" x14ac:dyDescent="0.2">
      <c r="A1" s="859" t="s">
        <v>0</v>
      </c>
      <c r="B1" s="856"/>
      <c r="C1" s="4"/>
      <c r="D1" s="689"/>
      <c r="E1" s="689"/>
      <c r="F1" s="689"/>
      <c r="G1" s="689"/>
      <c r="H1" s="689"/>
      <c r="I1" s="689"/>
      <c r="J1" s="293"/>
      <c r="K1" s="689"/>
      <c r="L1" s="689"/>
      <c r="M1" s="689"/>
      <c r="N1" s="689"/>
      <c r="O1" s="689"/>
      <c r="P1" s="689"/>
      <c r="Q1" s="689"/>
      <c r="R1" s="689"/>
      <c r="S1" s="6"/>
      <c r="T1" s="7"/>
      <c r="U1" s="7"/>
      <c r="V1" s="7"/>
      <c r="W1" s="7"/>
      <c r="X1" s="7"/>
      <c r="Y1" s="7"/>
      <c r="Z1" s="245"/>
      <c r="AA1" s="689"/>
      <c r="AB1" s="689"/>
      <c r="AC1" s="689"/>
      <c r="AD1" s="689"/>
      <c r="AE1" s="689"/>
      <c r="AF1" s="689"/>
      <c r="AG1" s="689"/>
      <c r="AH1" s="689"/>
      <c r="AI1" s="6"/>
      <c r="AJ1" s="7"/>
      <c r="AK1" s="7"/>
      <c r="AL1" s="7"/>
      <c r="AM1" s="7"/>
      <c r="AN1" s="7"/>
      <c r="AO1" s="7"/>
      <c r="AP1" s="245"/>
      <c r="AQ1" s="689"/>
      <c r="AR1" s="689"/>
      <c r="AS1" s="689"/>
      <c r="AT1" s="689"/>
      <c r="AU1" s="689"/>
      <c r="AV1" s="689"/>
      <c r="AW1" s="689"/>
      <c r="AX1" s="689"/>
      <c r="AY1" s="6"/>
      <c r="AZ1" s="7"/>
      <c r="BA1" s="7"/>
      <c r="BB1" s="7"/>
      <c r="BC1" s="7"/>
      <c r="BD1" s="7"/>
      <c r="BE1" s="7"/>
      <c r="BF1" s="245"/>
      <c r="BG1" s="689"/>
      <c r="BH1" s="689"/>
      <c r="BI1" s="689"/>
      <c r="BJ1" s="689"/>
      <c r="BK1" s="75"/>
      <c r="BL1" s="75"/>
      <c r="BM1" s="75"/>
      <c r="BN1" s="75"/>
      <c r="BO1" s="246"/>
      <c r="BP1" s="248"/>
      <c r="BQ1" s="248"/>
      <c r="BR1" s="248"/>
      <c r="BS1" s="248"/>
      <c r="BT1" s="248"/>
      <c r="BU1" s="248"/>
    </row>
    <row r="2" spans="1:73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188</v>
      </c>
      <c r="BP2" s="858"/>
      <c r="BQ2" s="857" t="s">
        <v>189</v>
      </c>
      <c r="BR2" s="858"/>
      <c r="BS2" s="843" t="s">
        <v>182</v>
      </c>
      <c r="BT2" s="844" t="s">
        <v>192</v>
      </c>
    </row>
    <row r="3" spans="1:73" ht="15.75" customHeight="1" x14ac:dyDescent="0.2">
      <c r="A3" s="20" t="s">
        <v>4</v>
      </c>
      <c r="B3" s="22" t="s">
        <v>5</v>
      </c>
      <c r="C3" s="695" t="s">
        <v>7</v>
      </c>
      <c r="D3" s="694" t="s">
        <v>23</v>
      </c>
      <c r="E3" s="694" t="s">
        <v>70</v>
      </c>
      <c r="F3" s="694" t="s">
        <v>71</v>
      </c>
      <c r="G3" s="694" t="s">
        <v>8</v>
      </c>
      <c r="H3" s="694" t="s">
        <v>29</v>
      </c>
      <c r="I3" s="694" t="s">
        <v>70</v>
      </c>
      <c r="J3" s="25" t="s">
        <v>71</v>
      </c>
      <c r="K3" s="694" t="s">
        <v>7</v>
      </c>
      <c r="L3" s="694" t="s">
        <v>23</v>
      </c>
      <c r="M3" s="694" t="s">
        <v>70</v>
      </c>
      <c r="N3" s="694" t="s">
        <v>71</v>
      </c>
      <c r="O3" s="694" t="s">
        <v>8</v>
      </c>
      <c r="P3" s="694" t="s">
        <v>29</v>
      </c>
      <c r="Q3" s="694" t="s">
        <v>70</v>
      </c>
      <c r="R3" s="694" t="s">
        <v>71</v>
      </c>
      <c r="S3" s="695" t="s">
        <v>7</v>
      </c>
      <c r="T3" s="694" t="s">
        <v>23</v>
      </c>
      <c r="U3" s="694" t="s">
        <v>70</v>
      </c>
      <c r="V3" s="694" t="s">
        <v>71</v>
      </c>
      <c r="W3" s="694" t="s">
        <v>8</v>
      </c>
      <c r="X3" s="694" t="s">
        <v>29</v>
      </c>
      <c r="Y3" s="694" t="s">
        <v>70</v>
      </c>
      <c r="Z3" s="25" t="s">
        <v>71</v>
      </c>
      <c r="AA3" s="694" t="s">
        <v>7</v>
      </c>
      <c r="AB3" s="694" t="s">
        <v>23</v>
      </c>
      <c r="AC3" s="694" t="s">
        <v>70</v>
      </c>
      <c r="AD3" s="694" t="s">
        <v>71</v>
      </c>
      <c r="AE3" s="694" t="s">
        <v>8</v>
      </c>
      <c r="AF3" s="694" t="s">
        <v>29</v>
      </c>
      <c r="AG3" s="694" t="s">
        <v>70</v>
      </c>
      <c r="AH3" s="694" t="s">
        <v>71</v>
      </c>
      <c r="AI3" s="695" t="s">
        <v>7</v>
      </c>
      <c r="AJ3" s="694" t="s">
        <v>23</v>
      </c>
      <c r="AK3" s="694" t="s">
        <v>70</v>
      </c>
      <c r="AL3" s="694" t="s">
        <v>71</v>
      </c>
      <c r="AM3" s="694" t="s">
        <v>8</v>
      </c>
      <c r="AN3" s="694" t="s">
        <v>29</v>
      </c>
      <c r="AO3" s="694" t="s">
        <v>70</v>
      </c>
      <c r="AP3" s="25" t="s">
        <v>71</v>
      </c>
      <c r="AQ3" s="694" t="s">
        <v>7</v>
      </c>
      <c r="AR3" s="694" t="s">
        <v>23</v>
      </c>
      <c r="AS3" s="694" t="s">
        <v>70</v>
      </c>
      <c r="AT3" s="694" t="s">
        <v>71</v>
      </c>
      <c r="AU3" s="694" t="s">
        <v>8</v>
      </c>
      <c r="AV3" s="694" t="s">
        <v>29</v>
      </c>
      <c r="AW3" s="694" t="s">
        <v>70</v>
      </c>
      <c r="AX3" s="694" t="s">
        <v>71</v>
      </c>
      <c r="AY3" s="695" t="s">
        <v>7</v>
      </c>
      <c r="AZ3" s="694" t="s">
        <v>23</v>
      </c>
      <c r="BA3" s="694" t="s">
        <v>70</v>
      </c>
      <c r="BB3" s="694" t="s">
        <v>71</v>
      </c>
      <c r="BC3" s="694" t="s">
        <v>8</v>
      </c>
      <c r="BD3" s="694" t="s">
        <v>29</v>
      </c>
      <c r="BE3" s="694" t="s">
        <v>70</v>
      </c>
      <c r="BF3" s="25" t="s">
        <v>71</v>
      </c>
      <c r="BG3" s="694" t="s">
        <v>7</v>
      </c>
      <c r="BH3" s="694" t="s">
        <v>23</v>
      </c>
      <c r="BI3" s="694" t="s">
        <v>70</v>
      </c>
      <c r="BJ3" s="694" t="s">
        <v>71</v>
      </c>
      <c r="BK3" s="694" t="s">
        <v>8</v>
      </c>
      <c r="BL3" s="694" t="s">
        <v>29</v>
      </c>
      <c r="BM3" s="694" t="s">
        <v>70</v>
      </c>
      <c r="BN3" s="694" t="s">
        <v>71</v>
      </c>
      <c r="BO3" s="695" t="s">
        <v>106</v>
      </c>
      <c r="BP3" s="25" t="s">
        <v>109</v>
      </c>
      <c r="BQ3" s="829" t="s">
        <v>106</v>
      </c>
      <c r="BR3" s="25" t="s">
        <v>109</v>
      </c>
      <c r="BS3" s="25" t="s">
        <v>109</v>
      </c>
      <c r="BT3" s="25" t="s">
        <v>109</v>
      </c>
    </row>
    <row r="4" spans="1:73" ht="15.75" customHeight="1" x14ac:dyDescent="0.2">
      <c r="A4" s="318" t="s">
        <v>151</v>
      </c>
      <c r="B4" s="318" t="s">
        <v>152</v>
      </c>
      <c r="C4" s="317">
        <v>95.496639349999995</v>
      </c>
      <c r="D4" s="318">
        <v>101.3602056</v>
      </c>
      <c r="E4" s="328"/>
      <c r="F4" s="328"/>
      <c r="G4" s="318">
        <v>95.789052369999993</v>
      </c>
      <c r="H4" s="318">
        <v>91.188424029999993</v>
      </c>
      <c r="I4" s="328"/>
      <c r="J4" s="330"/>
      <c r="K4" s="318">
        <v>100.2716424</v>
      </c>
      <c r="L4" s="318">
        <v>108.4447649</v>
      </c>
      <c r="M4" s="328"/>
      <c r="N4" s="328"/>
      <c r="O4" s="318">
        <v>100.0218735</v>
      </c>
      <c r="P4" s="318">
        <v>95.635126600000007</v>
      </c>
      <c r="Q4" s="328"/>
      <c r="R4" s="328"/>
      <c r="S4" s="317">
        <v>93.980437879999997</v>
      </c>
      <c r="T4" s="318">
        <v>86.633030880000007</v>
      </c>
      <c r="U4" s="328"/>
      <c r="V4" s="328"/>
      <c r="W4" s="318">
        <v>97.021895999999998</v>
      </c>
      <c r="X4" s="318">
        <v>92.940044560000004</v>
      </c>
      <c r="Y4" s="328"/>
      <c r="Z4" s="330"/>
      <c r="AA4" s="318">
        <v>102.97127450000001</v>
      </c>
      <c r="AB4" s="318">
        <v>98.295969029999995</v>
      </c>
      <c r="AC4" s="328"/>
      <c r="AD4" s="328"/>
      <c r="AE4" s="318">
        <v>101.0121814</v>
      </c>
      <c r="AF4" s="318">
        <v>92.411476140000005</v>
      </c>
      <c r="AG4" s="328"/>
      <c r="AH4" s="328"/>
      <c r="AI4" s="317">
        <v>90.781755180000005</v>
      </c>
      <c r="AJ4" s="318">
        <v>102.68537329999999</v>
      </c>
      <c r="AK4" s="328"/>
      <c r="AL4" s="328"/>
      <c r="AM4" s="318">
        <v>94.755978679999998</v>
      </c>
      <c r="AN4" s="318">
        <v>92.835514989999993</v>
      </c>
      <c r="AO4" s="328"/>
      <c r="AP4" s="330"/>
      <c r="AQ4" s="318">
        <v>102.6558381</v>
      </c>
      <c r="AR4" s="318">
        <v>97.134560829999998</v>
      </c>
      <c r="AS4" s="328"/>
      <c r="AT4" s="328"/>
      <c r="AU4" s="318">
        <v>97.594808790000002</v>
      </c>
      <c r="AV4" s="318">
        <v>100.9790094</v>
      </c>
      <c r="AW4" s="328"/>
      <c r="AX4" s="328"/>
      <c r="AY4" s="317">
        <v>93.541017670000002</v>
      </c>
      <c r="AZ4" s="318">
        <v>104.20044559999999</v>
      </c>
      <c r="BA4" s="328"/>
      <c r="BB4" s="328"/>
      <c r="BC4" s="318">
        <v>103.8319158</v>
      </c>
      <c r="BD4" s="318">
        <v>101.65316350000001</v>
      </c>
      <c r="BE4" s="328"/>
      <c r="BF4" s="330"/>
      <c r="BG4" s="318">
        <v>96.134230389999999</v>
      </c>
      <c r="BH4" s="318">
        <v>98.214100579999993</v>
      </c>
      <c r="BI4" s="328"/>
      <c r="BJ4" s="328"/>
      <c r="BK4" s="318">
        <v>98.457247659999993</v>
      </c>
      <c r="BL4" s="318">
        <v>101.8293084</v>
      </c>
      <c r="BM4" s="328"/>
      <c r="BN4" s="328"/>
      <c r="BO4" s="317">
        <v>96</v>
      </c>
      <c r="BP4" s="321">
        <v>96</v>
      </c>
      <c r="BQ4" s="317">
        <v>107</v>
      </c>
      <c r="BR4" s="321">
        <v>99</v>
      </c>
      <c r="BS4" s="321">
        <v>104</v>
      </c>
      <c r="BT4" s="321">
        <v>100</v>
      </c>
    </row>
    <row r="5" spans="1:73" ht="15.75" customHeight="1" x14ac:dyDescent="0.2">
      <c r="A5" s="318" t="s">
        <v>153</v>
      </c>
      <c r="B5" s="318" t="s">
        <v>152</v>
      </c>
      <c r="C5" s="317">
        <v>97.755697400000003</v>
      </c>
      <c r="D5" s="318">
        <v>98.372705569999994</v>
      </c>
      <c r="E5" s="328"/>
      <c r="F5" s="328"/>
      <c r="G5" s="318">
        <v>99.379956669999999</v>
      </c>
      <c r="H5" s="318">
        <v>98.751426030000005</v>
      </c>
      <c r="I5" s="328"/>
      <c r="J5" s="330"/>
      <c r="K5" s="318">
        <v>98.353064849999996</v>
      </c>
      <c r="L5" s="318">
        <v>97.765732459999995</v>
      </c>
      <c r="M5" s="328"/>
      <c r="N5" s="328"/>
      <c r="O5" s="318">
        <v>97.441539669999997</v>
      </c>
      <c r="P5" s="318">
        <v>98.447587369999994</v>
      </c>
      <c r="Q5" s="328"/>
      <c r="R5" s="328"/>
      <c r="S5" s="317">
        <v>98.191774609999996</v>
      </c>
      <c r="T5" s="318">
        <v>96.065314090000001</v>
      </c>
      <c r="U5" s="328"/>
      <c r="V5" s="328"/>
      <c r="W5" s="318">
        <v>98.157045310000001</v>
      </c>
      <c r="X5" s="318">
        <v>97.997857769999996</v>
      </c>
      <c r="Y5" s="328"/>
      <c r="Z5" s="330"/>
      <c r="AA5" s="318">
        <v>98.414918510000007</v>
      </c>
      <c r="AB5" s="318">
        <v>98.363537350000001</v>
      </c>
      <c r="AC5" s="328"/>
      <c r="AD5" s="328"/>
      <c r="AE5" s="318">
        <v>96.529710870000002</v>
      </c>
      <c r="AF5" s="318">
        <v>95.5091733</v>
      </c>
      <c r="AG5" s="328"/>
      <c r="AH5" s="328"/>
      <c r="AI5" s="317">
        <v>93.090353370000003</v>
      </c>
      <c r="AJ5" s="318">
        <v>95.412295099999994</v>
      </c>
      <c r="AK5" s="328"/>
      <c r="AL5" s="328"/>
      <c r="AM5" s="318">
        <v>96.158371709999997</v>
      </c>
      <c r="AN5" s="318">
        <v>96.325107119999998</v>
      </c>
      <c r="AO5" s="328"/>
      <c r="AP5" s="330"/>
      <c r="AQ5" s="318">
        <v>96.799160619999995</v>
      </c>
      <c r="AR5" s="318">
        <v>96.674936009999996</v>
      </c>
      <c r="AS5" s="328"/>
      <c r="AT5" s="328"/>
      <c r="AU5" s="318">
        <v>94.0282397</v>
      </c>
      <c r="AV5" s="318">
        <v>95.920805130000005</v>
      </c>
      <c r="AW5" s="328"/>
      <c r="AX5" s="328"/>
      <c r="AY5" s="317">
        <v>95.000068189999993</v>
      </c>
      <c r="AZ5" s="318">
        <v>93.441633519999996</v>
      </c>
      <c r="BA5" s="328"/>
      <c r="BB5" s="328"/>
      <c r="BC5" s="318">
        <v>95.395142519999993</v>
      </c>
      <c r="BD5" s="318">
        <v>95.963608390000005</v>
      </c>
      <c r="BE5" s="328"/>
      <c r="BF5" s="330"/>
      <c r="BG5" s="318">
        <v>94.831357299999993</v>
      </c>
      <c r="BH5" s="318">
        <v>94.75007866</v>
      </c>
      <c r="BI5" s="328"/>
      <c r="BJ5" s="328"/>
      <c r="BK5" s="318">
        <v>93.117583069999995</v>
      </c>
      <c r="BL5" s="318">
        <v>94.763297730000005</v>
      </c>
      <c r="BM5" s="328"/>
      <c r="BN5" s="328"/>
      <c r="BO5" s="317">
        <v>101</v>
      </c>
      <c r="BP5" s="321">
        <v>101</v>
      </c>
      <c r="BQ5" s="317">
        <v>102</v>
      </c>
      <c r="BR5" s="321">
        <v>101</v>
      </c>
      <c r="BS5" s="321">
        <v>97</v>
      </c>
      <c r="BT5" s="321">
        <v>95</v>
      </c>
    </row>
    <row r="6" spans="1:73" ht="15.75" customHeight="1" x14ac:dyDescent="0.2">
      <c r="A6" s="547" t="s">
        <v>154</v>
      </c>
      <c r="B6" s="548" t="s">
        <v>152</v>
      </c>
      <c r="C6" s="547">
        <v>99.412105179999998</v>
      </c>
      <c r="D6" s="548">
        <v>100.97854510000001</v>
      </c>
      <c r="E6" s="549"/>
      <c r="F6" s="549"/>
      <c r="G6" s="548">
        <v>100.671989</v>
      </c>
      <c r="H6" s="548">
        <v>97.517075520000006</v>
      </c>
      <c r="I6" s="549"/>
      <c r="J6" s="550"/>
      <c r="K6" s="548">
        <v>99.284218989999999</v>
      </c>
      <c r="L6" s="548">
        <v>100.5045908</v>
      </c>
      <c r="M6" s="549"/>
      <c r="N6" s="549"/>
      <c r="O6" s="548">
        <v>101.6961014</v>
      </c>
      <c r="P6" s="548">
        <v>99.149040409999998</v>
      </c>
      <c r="Q6" s="549"/>
      <c r="R6" s="549"/>
      <c r="S6" s="547">
        <v>94.515795909999994</v>
      </c>
      <c r="T6" s="548">
        <v>94.181327659999994</v>
      </c>
      <c r="U6" s="549"/>
      <c r="V6" s="549"/>
      <c r="W6" s="548">
        <v>95.609457480000003</v>
      </c>
      <c r="X6" s="548">
        <v>94.708374309999996</v>
      </c>
      <c r="Y6" s="549"/>
      <c r="Z6" s="550"/>
      <c r="AA6" s="548">
        <v>96.835925219999993</v>
      </c>
      <c r="AB6" s="548">
        <v>96.441584199999994</v>
      </c>
      <c r="AC6" s="549"/>
      <c r="AD6" s="549"/>
      <c r="AE6" s="548">
        <v>95.743568179999997</v>
      </c>
      <c r="AF6" s="548">
        <v>97.146002080000002</v>
      </c>
      <c r="AG6" s="549"/>
      <c r="AH6" s="549"/>
      <c r="AI6" s="547">
        <v>90.129801400000005</v>
      </c>
      <c r="AJ6" s="548">
        <v>91.785770679999999</v>
      </c>
      <c r="AK6" s="549"/>
      <c r="AL6" s="549"/>
      <c r="AM6" s="548">
        <v>92.107128180000004</v>
      </c>
      <c r="AN6" s="548">
        <v>91.448349449999995</v>
      </c>
      <c r="AO6" s="549"/>
      <c r="AP6" s="550"/>
      <c r="AQ6" s="548">
        <v>93.967747979999999</v>
      </c>
      <c r="AR6" s="548">
        <v>92.927525950000003</v>
      </c>
      <c r="AS6" s="549"/>
      <c r="AT6" s="549"/>
      <c r="AU6" s="548">
        <v>93.018613180000003</v>
      </c>
      <c r="AV6" s="548">
        <v>93.303910520000002</v>
      </c>
      <c r="AW6" s="549"/>
      <c r="AX6" s="549"/>
      <c r="AY6" s="547">
        <v>91.496588560000006</v>
      </c>
      <c r="AZ6" s="548">
        <v>93.529593739999996</v>
      </c>
      <c r="BA6" s="549"/>
      <c r="BB6" s="549"/>
      <c r="BC6" s="548">
        <v>93.554644350000004</v>
      </c>
      <c r="BD6" s="548">
        <v>93.362629200000001</v>
      </c>
      <c r="BE6" s="549"/>
      <c r="BF6" s="550"/>
      <c r="BG6" s="548">
        <v>92.866630119999996</v>
      </c>
      <c r="BH6" s="548">
        <v>91.510286600000001</v>
      </c>
      <c r="BI6" s="549"/>
      <c r="BJ6" s="549"/>
      <c r="BK6" s="548">
        <v>92.066382590000003</v>
      </c>
      <c r="BL6" s="548">
        <v>94.410923420000003</v>
      </c>
      <c r="BM6" s="549"/>
      <c r="BN6" s="549"/>
      <c r="BO6" s="547">
        <v>99</v>
      </c>
      <c r="BP6" s="551">
        <v>99</v>
      </c>
      <c r="BQ6" s="547">
        <v>102</v>
      </c>
      <c r="BR6" s="551">
        <v>101</v>
      </c>
      <c r="BS6" s="551">
        <v>99</v>
      </c>
      <c r="BT6" s="551">
        <v>91</v>
      </c>
    </row>
    <row r="7" spans="1:73" ht="15.75" customHeight="1" x14ac:dyDescent="0.2">
      <c r="A7" s="296" t="s">
        <v>110</v>
      </c>
      <c r="B7" s="29">
        <v>1.0981840810166199E-3</v>
      </c>
      <c r="C7" s="39">
        <v>1.2488433E-3</v>
      </c>
      <c r="D7" s="296">
        <v>1.338435164E-3</v>
      </c>
      <c r="E7" s="49">
        <f>IFERROR(AVERAGE(C7:D7)," ")</f>
        <v>1.293639232E-3</v>
      </c>
      <c r="F7" s="49">
        <f>IFERROR(_xlfn.STDEV.P(C7:D7), " ")</f>
        <v>4.4795931999999997E-5</v>
      </c>
      <c r="G7" s="296">
        <v>1.434636483E-2</v>
      </c>
      <c r="H7" s="296">
        <v>1.2278225280000001E-2</v>
      </c>
      <c r="I7" s="49">
        <f>IFERROR(AVERAGE(G7:H7)," ")</f>
        <v>1.3312295054999999E-2</v>
      </c>
      <c r="J7" s="546">
        <f>IFERROR(_xlfn.STDEV.P(G7:H7), " ")</f>
        <v>1.0340697749999994E-3</v>
      </c>
      <c r="K7" s="296">
        <v>2.6001316940000001E-2</v>
      </c>
      <c r="L7" s="296">
        <v>2.5140929579999999E-2</v>
      </c>
      <c r="M7" s="49">
        <f>IFERROR(AVERAGE(K7:L7)," ")</f>
        <v>2.5571123260000002E-2</v>
      </c>
      <c r="N7" s="49">
        <f>IFERROR(_xlfn.STDEV.P(K7:L7), " ")</f>
        <v>4.3019368000000134E-4</v>
      </c>
      <c r="O7" s="296">
        <v>3.7443301509999999E-2</v>
      </c>
      <c r="P7" s="296">
        <v>3.7172635590000003E-2</v>
      </c>
      <c r="Q7" s="49">
        <f>IFERROR(AVERAGE(O7:P7)," ")</f>
        <v>3.7307968550000001E-2</v>
      </c>
      <c r="R7" s="49">
        <f>IFERROR(_xlfn.STDEV.P(O7:P7), " ")</f>
        <v>1.3533295999999806E-4</v>
      </c>
      <c r="S7" s="39">
        <v>2.4888808710000002E-2</v>
      </c>
      <c r="T7" s="296">
        <v>2.6262589900000001E-2</v>
      </c>
      <c r="U7" s="49">
        <f>IFERROR(AVERAGE(S7:T7)," ")</f>
        <v>2.5575699305000001E-2</v>
      </c>
      <c r="V7" s="49">
        <f>IFERROR(_xlfn.STDEV.P(S7:T7), " ")</f>
        <v>6.8689059499999969E-4</v>
      </c>
      <c r="W7" s="296">
        <v>0.1507698251</v>
      </c>
      <c r="X7" s="296">
        <v>0.15117630269999999</v>
      </c>
      <c r="Y7" s="49">
        <f>IFERROR(AVERAGE(W7:X7)," ")</f>
        <v>0.15097306389999998</v>
      </c>
      <c r="Z7" s="546">
        <f>IFERROR(_xlfn.STDEV.P(W7:X7), " ")</f>
        <v>2.0323879999999128E-4</v>
      </c>
      <c r="AA7" s="296">
        <v>3.730419787E-2</v>
      </c>
      <c r="AB7" s="296">
        <v>3.8386547350000001E-2</v>
      </c>
      <c r="AC7" s="49">
        <f>IFERROR(AVERAGE(AA7:AB7)," ")</f>
        <v>3.7845372609999997E-2</v>
      </c>
      <c r="AD7" s="49">
        <f>IFERROR(_xlfn.STDEV.P(AA7:AB7), " ")</f>
        <v>5.4117474000000068E-4</v>
      </c>
      <c r="AE7" s="296">
        <v>0.35364001140000001</v>
      </c>
      <c r="AF7" s="296">
        <v>0.34920158410000002</v>
      </c>
      <c r="AG7" s="49">
        <f>IFERROR(AVERAGE(AE7:AF7)," ")</f>
        <v>0.35142079775000001</v>
      </c>
      <c r="AH7" s="49">
        <f>IFERROR(_xlfn.STDEV.P(AE7:AF7), " ")</f>
        <v>2.2192136499999959E-3</v>
      </c>
      <c r="AI7" s="39">
        <v>1.212795398E-2</v>
      </c>
      <c r="AJ7" s="296" t="s">
        <v>12</v>
      </c>
      <c r="AK7" s="49">
        <f>IFERROR(AVERAGE(AI7:AJ7)," ")</f>
        <v>1.212795398E-2</v>
      </c>
      <c r="AL7" s="49">
        <f>IFERROR(_xlfn.STDEV.P(AI7:AJ7), " ")</f>
        <v>0</v>
      </c>
      <c r="AM7" s="296" t="s">
        <v>12</v>
      </c>
      <c r="AN7" s="296">
        <v>1.052458274E-2</v>
      </c>
      <c r="AO7" s="49">
        <f>IFERROR(AVERAGE(AM7:AN7)," ")</f>
        <v>1.052458274E-2</v>
      </c>
      <c r="AP7" s="546">
        <f>IFERROR(_xlfn.STDEV.P(AM7:AN7), " ")</f>
        <v>0</v>
      </c>
      <c r="AQ7" s="296">
        <v>3.0243761170000001E-2</v>
      </c>
      <c r="AR7" s="296">
        <v>3.2051206149999997E-2</v>
      </c>
      <c r="AS7" s="49">
        <f>IFERROR(AVERAGE(AQ7:AR7)," ")</f>
        <v>3.1147483659999999E-2</v>
      </c>
      <c r="AT7" s="49">
        <f>IFERROR(_xlfn.STDEV.P(AQ7:AR7), " ")</f>
        <v>9.0372248999999807E-4</v>
      </c>
      <c r="AU7" s="296">
        <v>0.24551979130000001</v>
      </c>
      <c r="AV7" s="296">
        <v>0.2431570367</v>
      </c>
      <c r="AW7" s="49">
        <f>IFERROR(AVERAGE(AU7:AV7)," ")</f>
        <v>0.244338414</v>
      </c>
      <c r="AX7" s="49">
        <f>IFERROR(_xlfn.STDEV.P(AU7:AV7), " ")</f>
        <v>1.1813773000000083E-3</v>
      </c>
      <c r="AY7" s="39">
        <v>1.914595077E-2</v>
      </c>
      <c r="AZ7" s="296">
        <v>2.2935707940000001E-2</v>
      </c>
      <c r="BA7" s="49">
        <f>IFERROR(AVERAGE(AY7:AZ7)," ")</f>
        <v>2.1040829354999999E-2</v>
      </c>
      <c r="BB7" s="49">
        <f>IFERROR(_xlfn.STDEV.P(AY7:AZ7), " ")</f>
        <v>1.8948785850000007E-3</v>
      </c>
      <c r="BC7" s="296">
        <v>8.4425266459999995E-2</v>
      </c>
      <c r="BD7" s="296">
        <v>8.2145476649999993E-2</v>
      </c>
      <c r="BE7" s="49">
        <f>IFERROR(AVERAGE(BC7:BD7)," ")</f>
        <v>8.3285371554999987E-2</v>
      </c>
      <c r="BF7" s="546">
        <f>IFERROR(_xlfn.STDEV.P(BC7:BD7), " ")</f>
        <v>1.139894905000001E-3</v>
      </c>
      <c r="BG7" s="296">
        <v>8.3684328030000001E-3</v>
      </c>
      <c r="BH7" s="296">
        <v>7.641982714E-3</v>
      </c>
      <c r="BI7" s="49">
        <f>IFERROR(AVERAGE(BG7:BH7)," ")</f>
        <v>8.0052077584999992E-3</v>
      </c>
      <c r="BJ7" s="49">
        <f>IFERROR(_xlfn.STDEV.P(BG7:BH7), " ")</f>
        <v>3.6322504450000005E-4</v>
      </c>
      <c r="BK7" s="296">
        <v>2.2806129769999999E-2</v>
      </c>
      <c r="BL7" s="296">
        <v>2.0581761840000001E-2</v>
      </c>
      <c r="BM7" s="49">
        <f>IFERROR(AVERAGE(BK7:BL7)," ")</f>
        <v>2.1693945805E-2</v>
      </c>
      <c r="BN7" s="49">
        <f>IFERROR(_xlfn.STDEV.P(BK7:BL7), " ")</f>
        <v>1.1121839649999993E-3</v>
      </c>
      <c r="BO7" s="39" t="s">
        <v>12</v>
      </c>
      <c r="BP7" s="41" t="s">
        <v>12</v>
      </c>
      <c r="BQ7" s="819" t="s">
        <v>12</v>
      </c>
      <c r="BR7" s="668" t="s">
        <v>12</v>
      </c>
      <c r="BS7" s="563">
        <v>0.1232</v>
      </c>
      <c r="BT7" s="563">
        <v>92.236199999999997</v>
      </c>
    </row>
    <row r="8" spans="1:73" ht="15.75" customHeight="1" x14ac:dyDescent="0.2">
      <c r="A8" s="296" t="s">
        <v>111</v>
      </c>
      <c r="B8" s="29">
        <v>7.9796625954360149E-3</v>
      </c>
      <c r="C8" s="39">
        <v>1.041600346E-2</v>
      </c>
      <c r="D8" s="296" t="s">
        <v>12</v>
      </c>
      <c r="E8" s="49">
        <f t="shared" ref="E8:E40" si="0">IFERROR(AVERAGE(C8:D8)," ")</f>
        <v>1.041600346E-2</v>
      </c>
      <c r="F8" s="49">
        <f t="shared" ref="F8:F40" si="1">IFERROR(_xlfn.STDEV.P(C8:D8), " ")</f>
        <v>0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 t="s">
        <v>12</v>
      </c>
      <c r="L8" s="296">
        <v>1.6215170380000001E-2</v>
      </c>
      <c r="M8" s="49">
        <f>IFERROR(AVERAGE(K8:L8)," ")</f>
        <v>1.6215170380000001E-2</v>
      </c>
      <c r="N8" s="49">
        <f t="shared" ref="N8:N40" si="3">IFERROR(_xlfn.STDEV.P(K8:L8), " ")</f>
        <v>0</v>
      </c>
      <c r="O8" s="296">
        <v>1.6888901750000001E-2</v>
      </c>
      <c r="P8" s="296">
        <v>1.1856957140000001E-2</v>
      </c>
      <c r="Q8" s="49">
        <f>IFERROR(AVERAGE(O8:P8)," ")</f>
        <v>1.4372929445000002E-2</v>
      </c>
      <c r="R8" s="49">
        <f t="shared" ref="R8:R40" si="4">IFERROR(_xlfn.STDEV.P(O8:P8), " ")</f>
        <v>2.5159723050000001E-3</v>
      </c>
      <c r="S8" s="39">
        <v>2.230316689E-2</v>
      </c>
      <c r="T8" s="296">
        <v>2.201395208E-2</v>
      </c>
      <c r="U8" s="49">
        <f>IFERROR(AVERAGE(S8:T8)," ")</f>
        <v>2.2158559485E-2</v>
      </c>
      <c r="V8" s="49">
        <f t="shared" ref="V8:V40" si="5">IFERROR(_xlfn.STDEV.P(S8:T8), " ")</f>
        <v>1.4460740500000027E-4</v>
      </c>
      <c r="W8" s="296">
        <v>1.964406476E-2</v>
      </c>
      <c r="X8" s="296">
        <v>1.414463077E-2</v>
      </c>
      <c r="Y8" s="49">
        <f>IFERROR(AVERAGE(W8:X8)," ")</f>
        <v>1.6894347764999998E-2</v>
      </c>
      <c r="Z8" s="546">
        <f t="shared" ref="Z8:Z40" si="6">IFERROR(_xlfn.STDEV.P(W8:X8), " ")</f>
        <v>2.7497169950000001E-3</v>
      </c>
      <c r="AA8" s="296">
        <v>9.0415575029999997E-3</v>
      </c>
      <c r="AB8" s="296">
        <v>1.4211123129999999E-2</v>
      </c>
      <c r="AC8" s="49">
        <f>IFERROR(AVERAGE(AA8:AB8)," ")</f>
        <v>1.1626340316499999E-2</v>
      </c>
      <c r="AD8" s="49">
        <f t="shared" ref="AD8:AD40" si="7">IFERROR(_xlfn.STDEV.P(AA8:AB8), " ")</f>
        <v>2.5847828134999999E-3</v>
      </c>
      <c r="AE8" s="296">
        <v>2.382306138E-2</v>
      </c>
      <c r="AF8" s="296">
        <v>1.0207691790000001E-2</v>
      </c>
      <c r="AG8" s="49">
        <f>IFERROR(AVERAGE(AE8:AF8)," ")</f>
        <v>1.7015376584999999E-2</v>
      </c>
      <c r="AH8" s="49">
        <f t="shared" ref="AH8:AH40" si="8">IFERROR(_xlfn.STDEV.P(AE8:AF8), " ")</f>
        <v>6.8076847950000012E-3</v>
      </c>
      <c r="AI8" s="39">
        <v>6.8233337000000005E-2</v>
      </c>
      <c r="AJ8" s="296">
        <v>5.8164295880000001E-2</v>
      </c>
      <c r="AK8" s="49">
        <f>IFERROR(AVERAGE(AI8:AJ8)," ")</f>
        <v>6.319881644E-2</v>
      </c>
      <c r="AL8" s="49">
        <f t="shared" ref="AL8:AL40" si="9">IFERROR(_xlfn.STDEV.P(AI8:AJ8), " ")</f>
        <v>5.0345205600000019E-3</v>
      </c>
      <c r="AM8" s="296">
        <v>7.1491031930000004E-2</v>
      </c>
      <c r="AN8" s="296">
        <v>6.4015239289999998E-2</v>
      </c>
      <c r="AO8" s="49">
        <f>IFERROR(AVERAGE(AM8:AN8)," ")</f>
        <v>6.7753135610000001E-2</v>
      </c>
      <c r="AP8" s="546">
        <f t="shared" ref="AP8:AP40" si="10">IFERROR(_xlfn.STDEV.P(AM8:AN8), " ")</f>
        <v>3.7378963200000032E-3</v>
      </c>
      <c r="AQ8" s="296">
        <v>2.564123506E-2</v>
      </c>
      <c r="AR8" s="296">
        <v>2.7986720579999999E-2</v>
      </c>
      <c r="AS8" s="49">
        <f>IFERROR(AVERAGE(AQ8:AR8)," ")</f>
        <v>2.6813977820000001E-2</v>
      </c>
      <c r="AT8" s="49">
        <f t="shared" ref="AT8:AT40" si="11">IFERROR(_xlfn.STDEV.P(AQ8:AR8), " ")</f>
        <v>1.1727427599999996E-3</v>
      </c>
      <c r="AU8" s="296">
        <v>2.2594183310000002E-2</v>
      </c>
      <c r="AV8" s="296">
        <v>2.2599971779999999E-2</v>
      </c>
      <c r="AW8" s="49">
        <f>IFERROR(AVERAGE(AU8:AV8)," ")</f>
        <v>2.2597077545E-2</v>
      </c>
      <c r="AX8" s="49">
        <f t="shared" ref="AX8:AX40" si="12">IFERROR(_xlfn.STDEV.P(AU8:AV8), " ")</f>
        <v>2.8942349999984407E-6</v>
      </c>
      <c r="AY8" s="39">
        <v>2.578712503E-2</v>
      </c>
      <c r="AZ8" s="296">
        <v>1.7325302149999999E-2</v>
      </c>
      <c r="BA8" s="49">
        <f>IFERROR(AVERAGE(AY8:AZ8)," ")</f>
        <v>2.1556213589999998E-2</v>
      </c>
      <c r="BB8" s="49">
        <f t="shared" ref="BB8:BB40" si="13">IFERROR(_xlfn.STDEV.P(AY8:AZ8), " ")</f>
        <v>4.2309114400000004E-3</v>
      </c>
      <c r="BC8" s="296">
        <v>1.8659681800000001E-2</v>
      </c>
      <c r="BD8" s="296">
        <v>2.0392534569999999E-2</v>
      </c>
      <c r="BE8" s="49">
        <f>IFERROR(AVERAGE(BC8:BD8)," ")</f>
        <v>1.9526108185000002E-2</v>
      </c>
      <c r="BF8" s="546">
        <f t="shared" ref="BF8:BF40" si="14">IFERROR(_xlfn.STDEV.P(BC8:BD8), " ")</f>
        <v>8.664263849999989E-4</v>
      </c>
      <c r="BG8" s="296">
        <v>1.4079384130000001E-2</v>
      </c>
      <c r="BH8" s="296">
        <v>2.455729148E-2</v>
      </c>
      <c r="BI8" s="49">
        <f>IFERROR(AVERAGE(BG8:BH8)," ")</f>
        <v>1.9318337805000002E-2</v>
      </c>
      <c r="BJ8" s="49">
        <f t="shared" ref="BJ8:BJ40" si="15">IFERROR(_xlfn.STDEV.P(BG8:BH8), " ")</f>
        <v>5.2389536749999884E-3</v>
      </c>
      <c r="BK8" s="296">
        <v>2.4196108380000001E-2</v>
      </c>
      <c r="BL8" s="296">
        <v>2.422154189E-2</v>
      </c>
      <c r="BM8" s="49">
        <f>IFERROR(AVERAGE(BK8:BL8)," ")</f>
        <v>2.4208825135000001E-2</v>
      </c>
      <c r="BN8" s="49">
        <f t="shared" ref="BN8:BN40" si="16">IFERROR(_xlfn.STDEV.P(BK8:BL8), " ")</f>
        <v>1.2716754999999441E-5</v>
      </c>
      <c r="BO8" s="39" t="s">
        <v>12</v>
      </c>
      <c r="BP8" s="41" t="s">
        <v>12</v>
      </c>
      <c r="BQ8" s="819" t="s">
        <v>12</v>
      </c>
      <c r="BR8" s="668" t="s">
        <v>12</v>
      </c>
      <c r="BS8" s="563">
        <v>1.5299999999999999E-2</v>
      </c>
      <c r="BT8" s="563">
        <v>6.8199999999999997E-2</v>
      </c>
    </row>
    <row r="9" spans="1:73" ht="15.75" customHeight="1" x14ac:dyDescent="0.2">
      <c r="A9" s="296" t="s">
        <v>112</v>
      </c>
      <c r="B9" s="29">
        <v>1.6119448456255358E-2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>
        <v>2.84167515E-2</v>
      </c>
      <c r="L9" s="296">
        <v>3.7292033189999997E-2</v>
      </c>
      <c r="M9" s="49">
        <f t="shared" ref="M9:M40" si="18">IFERROR(AVERAGE(K9:L9)," ")</f>
        <v>3.2854392344999997E-2</v>
      </c>
      <c r="N9" s="49">
        <f t="shared" si="3"/>
        <v>4.4376408449999984E-3</v>
      </c>
      <c r="O9" s="296">
        <v>1.965735326E-2</v>
      </c>
      <c r="P9" s="296">
        <v>2.210619284E-2</v>
      </c>
      <c r="Q9" s="49">
        <f t="shared" ref="Q9:Q40" si="19">IFERROR(AVERAGE(O9:P9)," ")</f>
        <v>2.088177305E-2</v>
      </c>
      <c r="R9" s="49">
        <f t="shared" si="4"/>
        <v>1.2244197900000003E-3</v>
      </c>
      <c r="S9" s="39">
        <v>2.7711023259999999E-2</v>
      </c>
      <c r="T9" s="296">
        <v>2.9238499429999999E-2</v>
      </c>
      <c r="U9" s="49">
        <f t="shared" ref="U9:U40" si="20">IFERROR(AVERAGE(S9:T9)," ")</f>
        <v>2.8474761344999999E-2</v>
      </c>
      <c r="V9" s="49">
        <f t="shared" si="5"/>
        <v>7.6373808500000001E-4</v>
      </c>
      <c r="W9" s="296">
        <v>6.3295371510000004E-2</v>
      </c>
      <c r="X9" s="296">
        <v>2.4680784939999999E-2</v>
      </c>
      <c r="Y9" s="49">
        <f t="shared" ref="Y9:Y40" si="21">IFERROR(AVERAGE(W9:X9)," ")</f>
        <v>4.3988078225000005E-2</v>
      </c>
      <c r="Z9" s="546">
        <f t="shared" si="6"/>
        <v>1.9307293284999985E-2</v>
      </c>
      <c r="AA9" s="296">
        <v>2.6810182089999999E-2</v>
      </c>
      <c r="AB9" s="296">
        <v>3.0882833990000001E-2</v>
      </c>
      <c r="AC9" s="49">
        <f t="shared" ref="AC9:AC40" si="22">IFERROR(AVERAGE(AA9:AB9)," ")</f>
        <v>2.884650804E-2</v>
      </c>
      <c r="AD9" s="49">
        <f t="shared" si="7"/>
        <v>2.0363259500000008E-3</v>
      </c>
      <c r="AE9" s="296">
        <v>2.0034886299999999E-2</v>
      </c>
      <c r="AF9" s="296">
        <v>2.2670935029999999E-2</v>
      </c>
      <c r="AG9" s="49">
        <f t="shared" ref="AG9:AG40" si="23">IFERROR(AVERAGE(AE9:AF9)," ")</f>
        <v>2.1352910664999999E-2</v>
      </c>
      <c r="AH9" s="49">
        <f t="shared" si="8"/>
        <v>1.3180243649999999E-3</v>
      </c>
      <c r="AI9" s="39">
        <v>9.6424400179999994E-2</v>
      </c>
      <c r="AJ9" s="296">
        <v>3.8280722400000002E-2</v>
      </c>
      <c r="AK9" s="49">
        <f t="shared" ref="AK9:AK40" si="24">IFERROR(AVERAGE(AI9:AJ9)," ")</f>
        <v>6.7352561290000001E-2</v>
      </c>
      <c r="AL9" s="49">
        <f t="shared" si="9"/>
        <v>2.9071838889999993E-2</v>
      </c>
      <c r="AM9" s="296">
        <v>5.9310251750000001E-2</v>
      </c>
      <c r="AN9" s="296">
        <v>6.9883202470000003E-2</v>
      </c>
      <c r="AO9" s="49">
        <f t="shared" ref="AO9:AO40" si="25">IFERROR(AVERAGE(AM9:AN9)," ")</f>
        <v>6.4596727110000002E-2</v>
      </c>
      <c r="AP9" s="546">
        <f t="shared" si="10"/>
        <v>5.2864753600000008E-3</v>
      </c>
      <c r="AQ9" s="296">
        <v>2.5043026860000001E-2</v>
      </c>
      <c r="AR9" s="296">
        <v>2.8003021320000002E-2</v>
      </c>
      <c r="AS9" s="49">
        <f t="shared" ref="AS9:AS40" si="26">IFERROR(AVERAGE(AQ9:AR9)," ")</f>
        <v>2.652302409E-2</v>
      </c>
      <c r="AT9" s="49">
        <f t="shared" si="11"/>
        <v>1.4799972300000002E-3</v>
      </c>
      <c r="AU9" s="296">
        <v>2.2549339660000001E-2</v>
      </c>
      <c r="AV9" s="296">
        <v>2.297403865E-2</v>
      </c>
      <c r="AW9" s="49">
        <f t="shared" ref="AW9:AW40" si="27">IFERROR(AVERAGE(AU9:AV9)," ")</f>
        <v>2.2761689155000001E-2</v>
      </c>
      <c r="AX9" s="49">
        <f t="shared" si="12"/>
        <v>2.1234949499999989E-4</v>
      </c>
      <c r="AY9" s="39">
        <v>4.6602314380000003E-2</v>
      </c>
      <c r="AZ9" s="296">
        <v>6.2397225209999997E-2</v>
      </c>
      <c r="BA9" s="49">
        <f t="shared" ref="BA9:BA40" si="28">IFERROR(AVERAGE(AY9:AZ9)," ")</f>
        <v>5.4499769795E-2</v>
      </c>
      <c r="BB9" s="49">
        <f t="shared" si="13"/>
        <v>7.8974554149999938E-3</v>
      </c>
      <c r="BC9" s="296">
        <v>3.3173309310000003E-2</v>
      </c>
      <c r="BD9" s="296">
        <v>3.8492365719999998E-2</v>
      </c>
      <c r="BE9" s="49">
        <f t="shared" ref="BE9:BE40" si="29">IFERROR(AVERAGE(BC9:BD9)," ")</f>
        <v>3.5832837515E-2</v>
      </c>
      <c r="BF9" s="546">
        <f t="shared" si="14"/>
        <v>2.6595282049999974E-3</v>
      </c>
      <c r="BG9" s="296">
        <v>3.3821644829999997E-2</v>
      </c>
      <c r="BH9" s="296">
        <v>3.5460042519999999E-2</v>
      </c>
      <c r="BI9" s="49">
        <f t="shared" ref="BI9:BI40" si="30">IFERROR(AVERAGE(BG9:BH9)," ")</f>
        <v>3.4640843674999998E-2</v>
      </c>
      <c r="BJ9" s="49">
        <f t="shared" si="15"/>
        <v>8.1919884500000067E-4</v>
      </c>
      <c r="BK9" s="296">
        <v>9.8467106430000007E-2</v>
      </c>
      <c r="BL9" s="296">
        <v>3.1847430269999998E-2</v>
      </c>
      <c r="BM9" s="49">
        <f t="shared" ref="BM9:BM40" si="31">IFERROR(AVERAGE(BK9:BL9)," ")</f>
        <v>6.5157268350000005E-2</v>
      </c>
      <c r="BN9" s="49">
        <f t="shared" si="16"/>
        <v>3.3309838080000001E-2</v>
      </c>
      <c r="BO9" s="39" t="s">
        <v>12</v>
      </c>
      <c r="BP9" s="41" t="s">
        <v>12</v>
      </c>
      <c r="BQ9" s="819" t="s">
        <v>12</v>
      </c>
      <c r="BR9" s="668" t="s">
        <v>12</v>
      </c>
      <c r="BS9" s="563">
        <v>3.1E-2</v>
      </c>
      <c r="BT9" s="563">
        <v>0.1157</v>
      </c>
    </row>
    <row r="10" spans="1:73" ht="15.75" customHeight="1" x14ac:dyDescent="0.2">
      <c r="A10" s="296" t="s">
        <v>113</v>
      </c>
      <c r="B10" s="29">
        <v>2.656711892174131E-4</v>
      </c>
      <c r="C10" s="39">
        <v>4.5463754070000001E-2</v>
      </c>
      <c r="D10" s="296">
        <v>4.4994687149999997E-2</v>
      </c>
      <c r="E10" s="49">
        <f t="shared" si="0"/>
        <v>4.5229220609999995E-2</v>
      </c>
      <c r="F10" s="49">
        <f t="shared" si="1"/>
        <v>2.3453346000000194E-4</v>
      </c>
      <c r="G10" s="296">
        <v>4.5177440040000003E-2</v>
      </c>
      <c r="H10" s="296">
        <v>4.6621593449999998E-2</v>
      </c>
      <c r="I10" s="49">
        <f t="shared" si="17"/>
        <v>4.5899516745000001E-2</v>
      </c>
      <c r="J10" s="546">
        <f t="shared" si="2"/>
        <v>7.2207670499999793E-4</v>
      </c>
      <c r="K10" s="296">
        <v>4.4650496509999998E-2</v>
      </c>
      <c r="L10" s="296">
        <v>4.4052700030000003E-2</v>
      </c>
      <c r="M10" s="49">
        <f t="shared" si="18"/>
        <v>4.4351598270000001E-2</v>
      </c>
      <c r="N10" s="49">
        <f t="shared" si="3"/>
        <v>2.9889823999999787E-4</v>
      </c>
      <c r="O10" s="296">
        <v>4.3644157410000002E-2</v>
      </c>
      <c r="P10" s="296">
        <v>4.4588771169999999E-2</v>
      </c>
      <c r="Q10" s="49">
        <f t="shared" si="19"/>
        <v>4.4116464290000004E-2</v>
      </c>
      <c r="R10" s="49">
        <f t="shared" si="4"/>
        <v>4.7230687999999868E-4</v>
      </c>
      <c r="S10" s="39">
        <v>4.6488798999999997E-2</v>
      </c>
      <c r="T10" s="296">
        <v>4.6611339340000002E-2</v>
      </c>
      <c r="U10" s="49">
        <f t="shared" si="20"/>
        <v>4.655006917E-2</v>
      </c>
      <c r="V10" s="49">
        <f t="shared" si="5"/>
        <v>6.1270170000002344E-5</v>
      </c>
      <c r="W10" s="296">
        <v>4.6561011219999997E-2</v>
      </c>
      <c r="X10" s="296">
        <v>4.6845129800000003E-2</v>
      </c>
      <c r="Y10" s="49">
        <f t="shared" si="21"/>
        <v>4.670307051E-2</v>
      </c>
      <c r="Z10" s="546">
        <f t="shared" si="6"/>
        <v>1.4205929000000311E-4</v>
      </c>
      <c r="AA10" s="296">
        <v>3.9695150450000001E-2</v>
      </c>
      <c r="AB10" s="296">
        <v>3.9683611059999999E-2</v>
      </c>
      <c r="AC10" s="49">
        <f t="shared" si="22"/>
        <v>3.9689380755000003E-2</v>
      </c>
      <c r="AD10" s="49">
        <f t="shared" si="7"/>
        <v>5.7696950000012126E-6</v>
      </c>
      <c r="AE10" s="296">
        <v>4.059253669E-2</v>
      </c>
      <c r="AF10" s="296">
        <v>4.007352946E-2</v>
      </c>
      <c r="AG10" s="49">
        <f t="shared" si="23"/>
        <v>4.0333033074999997E-2</v>
      </c>
      <c r="AH10" s="49">
        <f t="shared" si="8"/>
        <v>2.5950361500000005E-4</v>
      </c>
      <c r="AI10" s="39">
        <v>2.4218071799999999E-3</v>
      </c>
      <c r="AJ10" s="296">
        <v>2.111722086E-3</v>
      </c>
      <c r="AK10" s="49">
        <f t="shared" si="24"/>
        <v>2.2667646329999997E-3</v>
      </c>
      <c r="AL10" s="49">
        <f t="shared" si="9"/>
        <v>1.5504254699999997E-4</v>
      </c>
      <c r="AM10" s="296">
        <v>2.232012708E-3</v>
      </c>
      <c r="AN10" s="296">
        <v>2.259606745E-3</v>
      </c>
      <c r="AO10" s="49">
        <f t="shared" si="25"/>
        <v>2.2458097265E-3</v>
      </c>
      <c r="AP10" s="546">
        <f t="shared" si="10"/>
        <v>1.3797018499999997E-5</v>
      </c>
      <c r="AQ10" s="296">
        <v>3.5096351040000001E-2</v>
      </c>
      <c r="AR10" s="296">
        <v>3.5347699060000001E-2</v>
      </c>
      <c r="AS10" s="49">
        <f t="shared" si="26"/>
        <v>3.5222025050000001E-2</v>
      </c>
      <c r="AT10" s="49">
        <f t="shared" si="11"/>
        <v>1.2567401000000006E-4</v>
      </c>
      <c r="AU10" s="296">
        <v>3.5727333180000001E-2</v>
      </c>
      <c r="AV10" s="296">
        <v>3.5718903220000001E-2</v>
      </c>
      <c r="AW10" s="49">
        <f t="shared" si="27"/>
        <v>3.5723118200000001E-2</v>
      </c>
      <c r="AX10" s="49">
        <f t="shared" si="12"/>
        <v>4.2149800000002013E-6</v>
      </c>
      <c r="AY10" s="39">
        <v>3.0853247859999999E-2</v>
      </c>
      <c r="AZ10" s="296">
        <v>3.049024551E-2</v>
      </c>
      <c r="BA10" s="49">
        <f t="shared" si="28"/>
        <v>3.0671746685000001E-2</v>
      </c>
      <c r="BB10" s="49">
        <f t="shared" si="13"/>
        <v>1.8150117499999945E-4</v>
      </c>
      <c r="BC10" s="296">
        <v>3.053005801E-2</v>
      </c>
      <c r="BD10" s="296">
        <v>3.0305539230000001E-2</v>
      </c>
      <c r="BE10" s="49">
        <f t="shared" si="29"/>
        <v>3.0417798619999999E-2</v>
      </c>
      <c r="BF10" s="546">
        <f t="shared" si="14"/>
        <v>1.1225938999999928E-4</v>
      </c>
      <c r="BG10" s="296">
        <v>3.0276863750000001E-2</v>
      </c>
      <c r="BH10" s="296">
        <v>3.0616159519999998E-2</v>
      </c>
      <c r="BI10" s="49">
        <f t="shared" si="30"/>
        <v>3.0446511635E-2</v>
      </c>
      <c r="BJ10" s="49">
        <f t="shared" si="15"/>
        <v>1.6964788499999883E-4</v>
      </c>
      <c r="BK10" s="296">
        <v>3.0826989589999999E-2</v>
      </c>
      <c r="BL10" s="296">
        <v>2.9995101E-2</v>
      </c>
      <c r="BM10" s="49">
        <f t="shared" si="31"/>
        <v>3.0411045295000001E-2</v>
      </c>
      <c r="BN10" s="49">
        <f t="shared" si="16"/>
        <v>4.1594429499999981E-4</v>
      </c>
      <c r="BO10" s="39" t="s">
        <v>12</v>
      </c>
      <c r="BP10" s="41" t="s">
        <v>12</v>
      </c>
      <c r="BQ10" s="819" t="s">
        <v>12</v>
      </c>
      <c r="BR10" s="668" t="s">
        <v>12</v>
      </c>
      <c r="BS10" s="563">
        <v>3.39E-2</v>
      </c>
      <c r="BT10" s="563">
        <v>2.3599999999999999E-2</v>
      </c>
    </row>
    <row r="11" spans="1:73" ht="15.75" customHeight="1" x14ac:dyDescent="0.2">
      <c r="A11" s="296" t="s">
        <v>114</v>
      </c>
      <c r="B11" s="29">
        <v>1.5403254634614616E-4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819" t="s">
        <v>12</v>
      </c>
      <c r="BR11" s="668" t="s">
        <v>12</v>
      </c>
      <c r="BS11" s="563" t="s">
        <v>12</v>
      </c>
      <c r="BT11" s="563">
        <v>1.3299999999999999E-2</v>
      </c>
    </row>
    <row r="12" spans="1:73" ht="15.75" customHeight="1" x14ac:dyDescent="0.2">
      <c r="A12" s="296" t="s">
        <v>115</v>
      </c>
      <c r="B12" s="29">
        <v>2.5407467350444361E-2</v>
      </c>
      <c r="C12" s="39">
        <v>16.973487500000001</v>
      </c>
      <c r="D12" s="296">
        <v>17.6836764</v>
      </c>
      <c r="E12" s="49">
        <f t="shared" si="0"/>
        <v>17.32858195</v>
      </c>
      <c r="F12" s="49">
        <f t="shared" si="1"/>
        <v>0.35509444999999928</v>
      </c>
      <c r="G12" s="296">
        <v>17.126053049999999</v>
      </c>
      <c r="H12" s="296">
        <v>16.662656389999999</v>
      </c>
      <c r="I12" s="49">
        <f t="shared" si="17"/>
        <v>16.894354719999999</v>
      </c>
      <c r="J12" s="546">
        <f t="shared" si="2"/>
        <v>0.2316983300000004</v>
      </c>
      <c r="K12" s="296">
        <v>20.9344696</v>
      </c>
      <c r="L12" s="296">
        <v>21.572757209999999</v>
      </c>
      <c r="M12" s="49">
        <f t="shared" si="18"/>
        <v>21.253613404999999</v>
      </c>
      <c r="N12" s="49">
        <f t="shared" si="3"/>
        <v>0.3191438049999995</v>
      </c>
      <c r="O12" s="296">
        <v>20.947658430000001</v>
      </c>
      <c r="P12" s="296">
        <v>20.63762878</v>
      </c>
      <c r="Q12" s="49">
        <f t="shared" si="19"/>
        <v>20.792643605000002</v>
      </c>
      <c r="R12" s="49">
        <f t="shared" si="4"/>
        <v>0.1550148250000003</v>
      </c>
      <c r="S12" s="39">
        <v>75.521639289999996</v>
      </c>
      <c r="T12" s="296">
        <v>73.545322859999999</v>
      </c>
      <c r="U12" s="49">
        <f t="shared" si="20"/>
        <v>74.533481074999997</v>
      </c>
      <c r="V12" s="49">
        <f t="shared" si="5"/>
        <v>0.98815821499999856</v>
      </c>
      <c r="W12" s="296">
        <v>76.561266570000001</v>
      </c>
      <c r="X12" s="296">
        <v>75.882603059999994</v>
      </c>
      <c r="Y12" s="49">
        <f t="shared" si="21"/>
        <v>76.221934814999997</v>
      </c>
      <c r="Z12" s="546">
        <f t="shared" si="6"/>
        <v>0.33933175500000345</v>
      </c>
      <c r="AA12" s="296">
        <v>35.49097665</v>
      </c>
      <c r="AB12" s="296">
        <v>34.426978490000003</v>
      </c>
      <c r="AC12" s="49">
        <f t="shared" si="22"/>
        <v>34.958977570000002</v>
      </c>
      <c r="AD12" s="49">
        <f t="shared" si="7"/>
        <v>0.53199907999999851</v>
      </c>
      <c r="AE12" s="296">
        <v>34.539084920000001</v>
      </c>
      <c r="AF12" s="296">
        <v>33.571462590000003</v>
      </c>
      <c r="AG12" s="49">
        <f t="shared" si="23"/>
        <v>34.055273755000002</v>
      </c>
      <c r="AH12" s="49">
        <f t="shared" si="8"/>
        <v>0.48381116499999877</v>
      </c>
      <c r="AI12" s="39">
        <v>391.004367</v>
      </c>
      <c r="AJ12" s="296">
        <v>358.06374149999999</v>
      </c>
      <c r="AK12" s="49">
        <f t="shared" si="24"/>
        <v>374.53405425</v>
      </c>
      <c r="AL12" s="49">
        <f t="shared" si="9"/>
        <v>16.470312750000005</v>
      </c>
      <c r="AM12" s="296">
        <v>372.66706479999999</v>
      </c>
      <c r="AN12" s="296">
        <v>368.99398630000002</v>
      </c>
      <c r="AO12" s="49">
        <f t="shared" si="25"/>
        <v>370.83052555</v>
      </c>
      <c r="AP12" s="546">
        <f t="shared" si="10"/>
        <v>1.8365392499999871</v>
      </c>
      <c r="AQ12" s="296">
        <v>72.131461909999999</v>
      </c>
      <c r="AR12" s="296">
        <v>69.598926079999998</v>
      </c>
      <c r="AS12" s="49">
        <f t="shared" si="26"/>
        <v>70.865193994999998</v>
      </c>
      <c r="AT12" s="49">
        <f t="shared" si="11"/>
        <v>1.2662679150000002</v>
      </c>
      <c r="AU12" s="296">
        <v>70.213511220000001</v>
      </c>
      <c r="AV12" s="296">
        <v>71.777470059999999</v>
      </c>
      <c r="AW12" s="49">
        <f t="shared" si="27"/>
        <v>70.99549064</v>
      </c>
      <c r="AX12" s="49">
        <f t="shared" si="12"/>
        <v>0.78197941999999898</v>
      </c>
      <c r="AY12" s="39">
        <v>69.858657649999998</v>
      </c>
      <c r="AZ12" s="296">
        <v>73.376340670000005</v>
      </c>
      <c r="BA12" s="49">
        <f t="shared" si="28"/>
        <v>71.617499159999994</v>
      </c>
      <c r="BB12" s="49">
        <f t="shared" si="13"/>
        <v>1.7588415100000034</v>
      </c>
      <c r="BC12" s="296">
        <v>71.897601929999993</v>
      </c>
      <c r="BD12" s="296">
        <v>72.720473350000006</v>
      </c>
      <c r="BE12" s="49">
        <f t="shared" si="29"/>
        <v>72.30903764</v>
      </c>
      <c r="BF12" s="546">
        <f t="shared" si="14"/>
        <v>0.41143571000000634</v>
      </c>
      <c r="BG12" s="296">
        <v>70.410182320000004</v>
      </c>
      <c r="BH12" s="296">
        <v>71.162108200000006</v>
      </c>
      <c r="BI12" s="49">
        <f t="shared" si="30"/>
        <v>70.786145260000012</v>
      </c>
      <c r="BJ12" s="49">
        <f t="shared" si="15"/>
        <v>0.37596294000000086</v>
      </c>
      <c r="BK12" s="296">
        <v>70.788714400000003</v>
      </c>
      <c r="BL12" s="296">
        <v>72.272585939999999</v>
      </c>
      <c r="BM12" s="49">
        <f t="shared" si="31"/>
        <v>71.530650170000001</v>
      </c>
      <c r="BN12" s="49">
        <f t="shared" si="16"/>
        <v>0.74193576999999777</v>
      </c>
      <c r="BO12" s="39" t="s">
        <v>12</v>
      </c>
      <c r="BP12" s="41" t="s">
        <v>12</v>
      </c>
      <c r="BQ12" s="819" t="s">
        <v>12</v>
      </c>
      <c r="BR12" s="668" t="s">
        <v>12</v>
      </c>
      <c r="BS12" s="563">
        <v>28.2468</v>
      </c>
      <c r="BT12" s="563">
        <v>180.7713</v>
      </c>
    </row>
    <row r="13" spans="1:73" ht="15.75" customHeight="1" x14ac:dyDescent="0.2">
      <c r="A13" s="296" t="s">
        <v>116</v>
      </c>
      <c r="B13" s="29">
        <v>5.9873098956359774E-4</v>
      </c>
      <c r="C13" s="39">
        <v>1.0633608299999999E-3</v>
      </c>
      <c r="D13" s="296">
        <v>1.1647212519999999E-3</v>
      </c>
      <c r="E13" s="49">
        <f t="shared" si="0"/>
        <v>1.1140410409999999E-3</v>
      </c>
      <c r="F13" s="49">
        <f t="shared" si="1"/>
        <v>5.068021100000002E-5</v>
      </c>
      <c r="G13" s="296">
        <v>1.0174298389999999E-3</v>
      </c>
      <c r="H13" s="296" t="s">
        <v>12</v>
      </c>
      <c r="I13" s="49">
        <f t="shared" si="17"/>
        <v>1.0174298389999999E-3</v>
      </c>
      <c r="J13" s="546">
        <f t="shared" si="2"/>
        <v>0</v>
      </c>
      <c r="K13" s="296">
        <v>1.5993053320000001E-3</v>
      </c>
      <c r="L13" s="296">
        <v>1.6655913179999999E-3</v>
      </c>
      <c r="M13" s="49">
        <f t="shared" si="18"/>
        <v>1.6324483249999999E-3</v>
      </c>
      <c r="N13" s="49">
        <f t="shared" si="3"/>
        <v>3.3142992999999937E-5</v>
      </c>
      <c r="O13" s="296">
        <v>1.6230190490000001E-3</v>
      </c>
      <c r="P13" s="296">
        <v>1.539317735E-3</v>
      </c>
      <c r="Q13" s="49">
        <f t="shared" si="19"/>
        <v>1.5811683920000002E-3</v>
      </c>
      <c r="R13" s="49">
        <f t="shared" si="4"/>
        <v>4.1850657000000045E-5</v>
      </c>
      <c r="S13" s="39">
        <v>2.4979581300000001E-3</v>
      </c>
      <c r="T13" s="296">
        <v>2.9574996139999999E-3</v>
      </c>
      <c r="U13" s="49">
        <f t="shared" si="20"/>
        <v>2.727728872E-3</v>
      </c>
      <c r="V13" s="49">
        <f t="shared" si="5"/>
        <v>2.2977074199999987E-4</v>
      </c>
      <c r="W13" s="296">
        <v>3.1638286320000001E-3</v>
      </c>
      <c r="X13" s="296">
        <v>2.6645744550000002E-3</v>
      </c>
      <c r="Y13" s="49">
        <f t="shared" si="21"/>
        <v>2.9142015435000002E-3</v>
      </c>
      <c r="Z13" s="546">
        <f t="shared" si="6"/>
        <v>2.4962708849999996E-4</v>
      </c>
      <c r="AA13" s="296">
        <v>3.7191832020000001E-3</v>
      </c>
      <c r="AB13" s="296">
        <v>3.7635664890000001E-3</v>
      </c>
      <c r="AC13" s="49">
        <f t="shared" si="22"/>
        <v>3.7413748455000003E-3</v>
      </c>
      <c r="AD13" s="49">
        <f t="shared" si="7"/>
        <v>2.2191643499999995E-5</v>
      </c>
      <c r="AE13" s="296">
        <v>3.569618144E-3</v>
      </c>
      <c r="AF13" s="296">
        <v>3.7762241089999999E-3</v>
      </c>
      <c r="AG13" s="49">
        <f t="shared" si="23"/>
        <v>3.6729211264999997E-3</v>
      </c>
      <c r="AH13" s="49">
        <f t="shared" si="8"/>
        <v>1.0330298249999997E-4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1.789583978E-3</v>
      </c>
      <c r="AR13" s="296">
        <v>1.939453661E-3</v>
      </c>
      <c r="AS13" s="49">
        <f t="shared" si="26"/>
        <v>1.8645188194999999E-3</v>
      </c>
      <c r="AT13" s="49">
        <f t="shared" si="11"/>
        <v>7.4934841500000023E-5</v>
      </c>
      <c r="AU13" s="296">
        <v>2.5738271520000001E-3</v>
      </c>
      <c r="AV13" s="296">
        <v>2.1600392460000002E-3</v>
      </c>
      <c r="AW13" s="49">
        <f t="shared" si="27"/>
        <v>2.3669331990000004E-3</v>
      </c>
      <c r="AX13" s="49">
        <f t="shared" si="12"/>
        <v>2.0689395299999997E-4</v>
      </c>
      <c r="AY13" s="39">
        <v>1.93808227E-3</v>
      </c>
      <c r="AZ13" s="296">
        <v>2.1753512690000001E-3</v>
      </c>
      <c r="BA13" s="49">
        <f t="shared" si="28"/>
        <v>2.0567167695000003E-3</v>
      </c>
      <c r="BB13" s="49">
        <f t="shared" si="13"/>
        <v>1.1863449950000001E-4</v>
      </c>
      <c r="BC13" s="296">
        <v>2.2590308969999999E-3</v>
      </c>
      <c r="BD13" s="296">
        <v>1.7235586400000001E-3</v>
      </c>
      <c r="BE13" s="49">
        <f t="shared" si="29"/>
        <v>1.9912947685E-3</v>
      </c>
      <c r="BF13" s="546">
        <f t="shared" si="14"/>
        <v>2.6773612849999989E-4</v>
      </c>
      <c r="BG13" s="296">
        <v>8.8359273470000005E-4</v>
      </c>
      <c r="BH13" s="296" t="s">
        <v>12</v>
      </c>
      <c r="BI13" s="49">
        <f t="shared" si="30"/>
        <v>8.8359273470000005E-4</v>
      </c>
      <c r="BJ13" s="49">
        <f t="shared" si="15"/>
        <v>0</v>
      </c>
      <c r="BK13" s="296">
        <v>7.2153717529999995E-4</v>
      </c>
      <c r="BL13" s="296">
        <v>8.1672716370000001E-4</v>
      </c>
      <c r="BM13" s="49">
        <f t="shared" si="31"/>
        <v>7.6913216950000004E-4</v>
      </c>
      <c r="BN13" s="49">
        <f t="shared" si="16"/>
        <v>4.7594994200000028E-5</v>
      </c>
      <c r="BO13" s="39">
        <v>5.9999999999999995E-4</v>
      </c>
      <c r="BP13" s="41" t="s">
        <v>12</v>
      </c>
      <c r="BQ13" s="819">
        <v>8.0000000000000004E-4</v>
      </c>
      <c r="BR13" s="668">
        <v>6.9999999999999999E-4</v>
      </c>
      <c r="BS13" s="563">
        <v>4.7000000000000002E-3</v>
      </c>
      <c r="BT13" s="563">
        <v>0.25009999999999999</v>
      </c>
    </row>
    <row r="14" spans="1:73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6.0032212039999996E-3</v>
      </c>
      <c r="L14" s="296" t="s">
        <v>12</v>
      </c>
      <c r="M14" s="49">
        <f t="shared" si="18"/>
        <v>6.0032212039999996E-3</v>
      </c>
      <c r="N14" s="49">
        <f t="shared" si="3"/>
        <v>0</v>
      </c>
      <c r="O14" s="296">
        <v>6.1774708009999998E-3</v>
      </c>
      <c r="P14" s="296">
        <v>6.4914914280000003E-3</v>
      </c>
      <c r="Q14" s="49">
        <f t="shared" si="19"/>
        <v>6.3344811145000001E-3</v>
      </c>
      <c r="R14" s="49">
        <f t="shared" si="4"/>
        <v>1.5701031350000023E-4</v>
      </c>
      <c r="S14" s="39">
        <v>2.119806452E-2</v>
      </c>
      <c r="T14" s="296">
        <v>2.1821478070000001E-2</v>
      </c>
      <c r="U14" s="49">
        <f t="shared" si="20"/>
        <v>2.1509771295000001E-2</v>
      </c>
      <c r="V14" s="49">
        <f t="shared" si="5"/>
        <v>3.1170677500000007E-4</v>
      </c>
      <c r="W14" s="296">
        <v>3.8154643969999999E-2</v>
      </c>
      <c r="X14" s="296">
        <v>3.9254862430000002E-2</v>
      </c>
      <c r="Y14" s="49">
        <f t="shared" si="21"/>
        <v>3.8704753199999997E-2</v>
      </c>
      <c r="Z14" s="546">
        <f t="shared" si="6"/>
        <v>5.501092300000017E-4</v>
      </c>
      <c r="AA14" s="296">
        <v>2.893459936E-2</v>
      </c>
      <c r="AB14" s="296">
        <v>2.885578271E-2</v>
      </c>
      <c r="AC14" s="49">
        <f t="shared" si="22"/>
        <v>2.8895191035E-2</v>
      </c>
      <c r="AD14" s="49">
        <f t="shared" si="7"/>
        <v>3.9408325000000327E-5</v>
      </c>
      <c r="AE14" s="296">
        <v>7.1622751639999996E-2</v>
      </c>
      <c r="AF14" s="296">
        <v>7.0350202520000002E-2</v>
      </c>
      <c r="AG14" s="49">
        <f t="shared" si="23"/>
        <v>7.0986477079999999E-2</v>
      </c>
      <c r="AH14" s="49">
        <f t="shared" si="8"/>
        <v>6.3627455999999694E-4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2.6189912199999998E-2</v>
      </c>
      <c r="AR14" s="296">
        <v>2.695437509E-2</v>
      </c>
      <c r="AS14" s="49">
        <f t="shared" si="26"/>
        <v>2.6572143644999997E-2</v>
      </c>
      <c r="AT14" s="49">
        <f t="shared" si="11"/>
        <v>3.8223144500000063E-4</v>
      </c>
      <c r="AU14" s="296">
        <v>5.829490021E-2</v>
      </c>
      <c r="AV14" s="296">
        <v>5.8564928330000002E-2</v>
      </c>
      <c r="AW14" s="49">
        <f t="shared" si="27"/>
        <v>5.8429914270000001E-2</v>
      </c>
      <c r="AX14" s="49">
        <f t="shared" si="12"/>
        <v>1.3501406000000077E-4</v>
      </c>
      <c r="AY14" s="39">
        <v>1.4418880429999999E-2</v>
      </c>
      <c r="AZ14" s="296">
        <v>1.6649313119999998E-2</v>
      </c>
      <c r="BA14" s="49">
        <f t="shared" si="28"/>
        <v>1.5534096774999999E-2</v>
      </c>
      <c r="BB14" s="49">
        <f t="shared" si="13"/>
        <v>1.1152163449999995E-3</v>
      </c>
      <c r="BC14" s="296">
        <v>2.2930990429999999E-2</v>
      </c>
      <c r="BD14" s="296">
        <v>2.2865082450000001E-2</v>
      </c>
      <c r="BE14" s="49">
        <f t="shared" si="29"/>
        <v>2.2898036439999998E-2</v>
      </c>
      <c r="BF14" s="546">
        <f t="shared" si="14"/>
        <v>3.2953989999999142E-5</v>
      </c>
      <c r="BG14" s="296">
        <v>8.8166799769999991E-3</v>
      </c>
      <c r="BH14" s="296">
        <v>9.1497729440000002E-3</v>
      </c>
      <c r="BI14" s="49">
        <f t="shared" si="30"/>
        <v>8.9832264604999996E-3</v>
      </c>
      <c r="BJ14" s="49">
        <f t="shared" si="15"/>
        <v>1.6654648350000051E-4</v>
      </c>
      <c r="BK14" s="296">
        <v>1.072823734E-2</v>
      </c>
      <c r="BL14" s="296">
        <v>9.6973761160000001E-3</v>
      </c>
      <c r="BM14" s="49">
        <f t="shared" si="31"/>
        <v>1.0212806728E-2</v>
      </c>
      <c r="BN14" s="49">
        <f t="shared" si="16"/>
        <v>5.1543061200000004E-4</v>
      </c>
      <c r="BO14" s="39" t="s">
        <v>12</v>
      </c>
      <c r="BP14" s="41" t="s">
        <v>12</v>
      </c>
      <c r="BQ14" s="819" t="s">
        <v>12</v>
      </c>
      <c r="BR14" s="668" t="s">
        <v>12</v>
      </c>
      <c r="BS14" s="563">
        <v>8.8999999999999999E-3</v>
      </c>
      <c r="BT14" s="563">
        <v>9.3571000000000009</v>
      </c>
    </row>
    <row r="15" spans="1:73" ht="15.75" customHeight="1" x14ac:dyDescent="0.2">
      <c r="A15" s="296" t="s">
        <v>118</v>
      </c>
      <c r="B15" s="29">
        <v>7.2060906030467628E-4</v>
      </c>
      <c r="C15" s="39">
        <v>9.1443352329999999E-4</v>
      </c>
      <c r="D15" s="296" t="s">
        <v>12</v>
      </c>
      <c r="E15" s="49">
        <f t="shared" si="0"/>
        <v>9.1443352329999999E-4</v>
      </c>
      <c r="F15" s="49">
        <f t="shared" si="1"/>
        <v>0</v>
      </c>
      <c r="G15" s="296">
        <v>9.0839719809999997E-4</v>
      </c>
      <c r="H15" s="296" t="s">
        <v>12</v>
      </c>
      <c r="I15" s="49">
        <f t="shared" si="17"/>
        <v>9.0839719809999997E-4</v>
      </c>
      <c r="J15" s="546">
        <f t="shared" si="2"/>
        <v>0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>
        <v>9.1192730439999998E-4</v>
      </c>
      <c r="T15" s="296" t="s">
        <v>12</v>
      </c>
      <c r="U15" s="49">
        <f t="shared" si="20"/>
        <v>9.1192730439999998E-4</v>
      </c>
      <c r="V15" s="49">
        <f t="shared" si="5"/>
        <v>0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>
        <v>7.7215283120000001E-4</v>
      </c>
      <c r="AF15" s="296" t="s">
        <v>12</v>
      </c>
      <c r="AG15" s="49">
        <f t="shared" si="23"/>
        <v>7.7215283120000001E-4</v>
      </c>
      <c r="AH15" s="49">
        <f t="shared" si="8"/>
        <v>0</v>
      </c>
      <c r="AI15" s="39">
        <v>1.9267560649999999E-3</v>
      </c>
      <c r="AJ15" s="296">
        <v>1.143859996E-3</v>
      </c>
      <c r="AK15" s="49">
        <f t="shared" si="24"/>
        <v>1.5353080305000001E-3</v>
      </c>
      <c r="AL15" s="49">
        <f t="shared" si="9"/>
        <v>3.9144803449999994E-4</v>
      </c>
      <c r="AM15" s="296">
        <v>1.5708673659999999E-3</v>
      </c>
      <c r="AN15" s="296">
        <v>1.090954246E-3</v>
      </c>
      <c r="AO15" s="49">
        <f t="shared" si="25"/>
        <v>1.3309108060000001E-3</v>
      </c>
      <c r="AP15" s="546">
        <f t="shared" si="10"/>
        <v>2.3995655999999998E-4</v>
      </c>
      <c r="AQ15" s="296">
        <v>8.8916700619999999E-4</v>
      </c>
      <c r="AR15" s="296">
        <v>1.6211836880000001E-3</v>
      </c>
      <c r="AS15" s="49">
        <f t="shared" si="26"/>
        <v>1.2551753471000001E-3</v>
      </c>
      <c r="AT15" s="49">
        <f t="shared" si="11"/>
        <v>3.6600834090000004E-4</v>
      </c>
      <c r="AU15" s="296">
        <v>9.1123318850000001E-4</v>
      </c>
      <c r="AV15" s="296" t="s">
        <v>12</v>
      </c>
      <c r="AW15" s="49">
        <f t="shared" si="27"/>
        <v>9.1123318850000001E-4</v>
      </c>
      <c r="AX15" s="49">
        <f t="shared" si="12"/>
        <v>0</v>
      </c>
      <c r="AY15" s="39">
        <v>1.1131428820000001E-3</v>
      </c>
      <c r="AZ15" s="296" t="s">
        <v>12</v>
      </c>
      <c r="BA15" s="49">
        <f t="shared" si="28"/>
        <v>1.1131428820000001E-3</v>
      </c>
      <c r="BB15" s="49">
        <f t="shared" si="13"/>
        <v>0</v>
      </c>
      <c r="BC15" s="296">
        <v>1.372522248E-3</v>
      </c>
      <c r="BD15" s="296">
        <v>1.4467457649999999E-3</v>
      </c>
      <c r="BE15" s="49">
        <f t="shared" si="29"/>
        <v>1.4096340065000001E-3</v>
      </c>
      <c r="BF15" s="546">
        <f t="shared" si="14"/>
        <v>3.7111758499999942E-5</v>
      </c>
      <c r="BG15" s="296" t="s">
        <v>12</v>
      </c>
      <c r="BH15" s="296">
        <v>8.8980623849999995E-4</v>
      </c>
      <c r="BI15" s="49">
        <f t="shared" si="30"/>
        <v>8.8980623849999995E-4</v>
      </c>
      <c r="BJ15" s="49">
        <f t="shared" si="15"/>
        <v>0</v>
      </c>
      <c r="BK15" s="296">
        <v>8.3532398920000003E-4</v>
      </c>
      <c r="BL15" s="296">
        <v>1.296131396E-3</v>
      </c>
      <c r="BM15" s="49">
        <f t="shared" si="31"/>
        <v>1.0657276926E-3</v>
      </c>
      <c r="BN15" s="49">
        <f t="shared" si="16"/>
        <v>2.3040370339999999E-4</v>
      </c>
      <c r="BO15" s="39" t="s">
        <v>12</v>
      </c>
      <c r="BP15" s="41" t="s">
        <v>12</v>
      </c>
      <c r="BQ15" s="819" t="s">
        <v>12</v>
      </c>
      <c r="BR15" s="668" t="s">
        <v>12</v>
      </c>
      <c r="BS15" s="563" t="s">
        <v>12</v>
      </c>
      <c r="BT15" s="563">
        <v>4.6100000000000002E-2</v>
      </c>
    </row>
    <row r="16" spans="1:73" ht="15.75" customHeight="1" x14ac:dyDescent="0.2">
      <c r="A16" s="296" t="s">
        <v>120</v>
      </c>
      <c r="B16" s="29">
        <v>1.6006164316534597E-3</v>
      </c>
      <c r="C16" s="39">
        <v>6.9650260639999998E-3</v>
      </c>
      <c r="D16" s="296">
        <v>7.740010617E-3</v>
      </c>
      <c r="E16" s="49">
        <f t="shared" si="0"/>
        <v>7.3525183405000003E-3</v>
      </c>
      <c r="F16" s="49">
        <f t="shared" si="1"/>
        <v>3.8749227650000011E-4</v>
      </c>
      <c r="G16" s="296">
        <v>2.5516408349999999E-2</v>
      </c>
      <c r="H16" s="296">
        <v>2.5590993280000002E-2</v>
      </c>
      <c r="I16" s="49">
        <f t="shared" si="17"/>
        <v>2.5553700815E-2</v>
      </c>
      <c r="J16" s="546">
        <f t="shared" si="2"/>
        <v>3.7292465000001579E-5</v>
      </c>
      <c r="K16" s="296">
        <v>4.1780221630000003E-2</v>
      </c>
      <c r="L16" s="296">
        <v>4.2007541180000003E-2</v>
      </c>
      <c r="M16" s="49">
        <f t="shared" si="18"/>
        <v>4.1893881405E-2</v>
      </c>
      <c r="N16" s="49">
        <f t="shared" si="3"/>
        <v>1.1365977500000027E-4</v>
      </c>
      <c r="O16" s="296">
        <v>6.989994628E-2</v>
      </c>
      <c r="P16" s="296">
        <v>9.263597908E-2</v>
      </c>
      <c r="Q16" s="49">
        <f t="shared" si="19"/>
        <v>8.126796268E-2</v>
      </c>
      <c r="R16" s="49">
        <f t="shared" si="4"/>
        <v>1.1368016399999997E-2</v>
      </c>
      <c r="S16" s="39">
        <v>1.1066681199999999E-2</v>
      </c>
      <c r="T16" s="296">
        <v>1.13101772E-2</v>
      </c>
      <c r="U16" s="49">
        <f t="shared" si="20"/>
        <v>1.1188429199999999E-2</v>
      </c>
      <c r="V16" s="49">
        <f t="shared" si="5"/>
        <v>1.2174800000000052E-4</v>
      </c>
      <c r="W16" s="296">
        <v>0.1993049405</v>
      </c>
      <c r="X16" s="296">
        <v>0.19389919750000001</v>
      </c>
      <c r="Y16" s="49">
        <f t="shared" si="21"/>
        <v>0.19660206899999999</v>
      </c>
      <c r="Z16" s="546">
        <f t="shared" si="6"/>
        <v>2.7028714999999953E-3</v>
      </c>
      <c r="AA16" s="296">
        <v>4.0360599909999998E-3</v>
      </c>
      <c r="AB16" s="296">
        <v>3.4306566359999999E-3</v>
      </c>
      <c r="AC16" s="49">
        <f t="shared" si="22"/>
        <v>3.7333583134999998E-3</v>
      </c>
      <c r="AD16" s="49">
        <f t="shared" si="7"/>
        <v>3.0270167749999995E-4</v>
      </c>
      <c r="AE16" s="296">
        <v>0.30355626990000001</v>
      </c>
      <c r="AF16" s="296">
        <v>0.29901085500000002</v>
      </c>
      <c r="AG16" s="49">
        <f t="shared" si="23"/>
        <v>0.30128356244999999</v>
      </c>
      <c r="AH16" s="49">
        <f t="shared" si="8"/>
        <v>2.2727074499999944E-3</v>
      </c>
      <c r="AI16" s="39">
        <v>0.8008942054</v>
      </c>
      <c r="AJ16" s="296" t="s">
        <v>12</v>
      </c>
      <c r="AK16" s="49">
        <f t="shared" si="24"/>
        <v>0.8008942054</v>
      </c>
      <c r="AL16" s="49">
        <f t="shared" si="9"/>
        <v>0</v>
      </c>
      <c r="AM16" s="296" t="s">
        <v>12</v>
      </c>
      <c r="AN16" s="296">
        <v>0.80786396549999995</v>
      </c>
      <c r="AO16" s="49">
        <f t="shared" si="25"/>
        <v>0.80786396549999995</v>
      </c>
      <c r="AP16" s="546">
        <f t="shared" si="10"/>
        <v>0</v>
      </c>
      <c r="AQ16" s="296" t="s">
        <v>12</v>
      </c>
      <c r="AR16" s="296">
        <v>1.692101939E-3</v>
      </c>
      <c r="AS16" s="49">
        <f t="shared" si="26"/>
        <v>1.692101939E-3</v>
      </c>
      <c r="AT16" s="49">
        <f t="shared" si="11"/>
        <v>0</v>
      </c>
      <c r="AU16" s="296">
        <v>0.26766675969999998</v>
      </c>
      <c r="AV16" s="296">
        <v>0.26245951159999997</v>
      </c>
      <c r="AW16" s="49">
        <f t="shared" si="27"/>
        <v>0.26506313564999995</v>
      </c>
      <c r="AX16" s="49">
        <f t="shared" si="12"/>
        <v>2.603624050000003E-3</v>
      </c>
      <c r="AY16" s="39">
        <v>6.5697768680000003E-3</v>
      </c>
      <c r="AZ16" s="296">
        <v>2.5246430010000001E-2</v>
      </c>
      <c r="BA16" s="49">
        <f t="shared" si="28"/>
        <v>1.5908103438999999E-2</v>
      </c>
      <c r="BB16" s="49">
        <f t="shared" si="13"/>
        <v>9.3383265710000034E-3</v>
      </c>
      <c r="BC16" s="296">
        <v>0.1514522838</v>
      </c>
      <c r="BD16" s="296">
        <v>0.15191749909999999</v>
      </c>
      <c r="BE16" s="49">
        <f t="shared" si="29"/>
        <v>0.15168489145</v>
      </c>
      <c r="BF16" s="546">
        <f t="shared" si="14"/>
        <v>2.3260764999999406E-4</v>
      </c>
      <c r="BG16" s="296">
        <v>7.313759748E-3</v>
      </c>
      <c r="BH16" s="296">
        <v>7.1313492689999997E-3</v>
      </c>
      <c r="BI16" s="49">
        <f t="shared" si="30"/>
        <v>7.2225545084999999E-3</v>
      </c>
      <c r="BJ16" s="49">
        <f t="shared" si="15"/>
        <v>9.1205239500000146E-5</v>
      </c>
      <c r="BK16" s="296">
        <v>6.1302563220000002E-2</v>
      </c>
      <c r="BL16" s="296">
        <v>5.6489105099999999E-2</v>
      </c>
      <c r="BM16" s="49">
        <f t="shared" si="31"/>
        <v>5.889583416E-2</v>
      </c>
      <c r="BN16" s="49">
        <f t="shared" si="16"/>
        <v>2.4067290600000013E-3</v>
      </c>
      <c r="BO16" s="39" t="s">
        <v>12</v>
      </c>
      <c r="BP16" s="41" t="s">
        <v>12</v>
      </c>
      <c r="BQ16" s="819" t="s">
        <v>12</v>
      </c>
      <c r="BR16" s="668" t="s">
        <v>12</v>
      </c>
      <c r="BS16" s="563">
        <v>0.27829999999999999</v>
      </c>
      <c r="BT16" s="563">
        <v>11.440099999999999</v>
      </c>
    </row>
    <row r="17" spans="1:72" ht="15.75" customHeight="1" x14ac:dyDescent="0.2">
      <c r="A17" s="296" t="s">
        <v>121</v>
      </c>
      <c r="B17" s="29">
        <v>0.10809609669518791</v>
      </c>
      <c r="C17" s="39">
        <v>1.398054811</v>
      </c>
      <c r="D17" s="296">
        <v>1.311053751</v>
      </c>
      <c r="E17" s="49">
        <f t="shared" si="0"/>
        <v>1.354554281</v>
      </c>
      <c r="F17" s="49">
        <f t="shared" si="1"/>
        <v>4.3500529999999982E-2</v>
      </c>
      <c r="G17" s="296">
        <v>1.2754595470000001</v>
      </c>
      <c r="H17" s="296">
        <v>1.3392251319999999</v>
      </c>
      <c r="I17" s="49">
        <f t="shared" si="17"/>
        <v>1.3073423394999999</v>
      </c>
      <c r="J17" s="546">
        <f t="shared" si="2"/>
        <v>3.1882792499999923E-2</v>
      </c>
      <c r="K17" s="296">
        <v>1.5655985750000001</v>
      </c>
      <c r="L17" s="296">
        <v>1.6007179890000001</v>
      </c>
      <c r="M17" s="49">
        <f t="shared" si="18"/>
        <v>1.5831582820000001</v>
      </c>
      <c r="N17" s="49">
        <f t="shared" si="3"/>
        <v>1.755970699999998E-2</v>
      </c>
      <c r="O17" s="296">
        <v>1.584499683</v>
      </c>
      <c r="P17" s="296">
        <v>1.599484227</v>
      </c>
      <c r="Q17" s="49">
        <f t="shared" si="19"/>
        <v>1.5919919550000001</v>
      </c>
      <c r="R17" s="49">
        <f t="shared" si="4"/>
        <v>7.4922720000000229E-3</v>
      </c>
      <c r="S17" s="39">
        <v>2.5618493739999999</v>
      </c>
      <c r="T17" s="296">
        <v>2.812052488</v>
      </c>
      <c r="U17" s="49">
        <f t="shared" si="20"/>
        <v>2.6869509310000002</v>
      </c>
      <c r="V17" s="49">
        <f t="shared" si="5"/>
        <v>0.12510155700000003</v>
      </c>
      <c r="W17" s="296">
        <v>2.4448415579999998</v>
      </c>
      <c r="X17" s="296">
        <v>2.3743488990000001</v>
      </c>
      <c r="Y17" s="49">
        <f t="shared" si="21"/>
        <v>2.4095952284999997</v>
      </c>
      <c r="Z17" s="546">
        <f t="shared" si="6"/>
        <v>3.524632949999984E-2</v>
      </c>
      <c r="AA17" s="296">
        <v>2.3736218149999999</v>
      </c>
      <c r="AB17" s="296">
        <v>2.3733990829999998</v>
      </c>
      <c r="AC17" s="49">
        <f t="shared" si="22"/>
        <v>2.3735104489999999</v>
      </c>
      <c r="AD17" s="49">
        <f t="shared" si="7"/>
        <v>1.1136600000005714E-4</v>
      </c>
      <c r="AE17" s="296">
        <v>2.322118557</v>
      </c>
      <c r="AF17" s="296">
        <v>2.4734884319999999</v>
      </c>
      <c r="AG17" s="49">
        <f t="shared" si="23"/>
        <v>2.3978034944999997</v>
      </c>
      <c r="AH17" s="49">
        <f t="shared" si="8"/>
        <v>7.5684937499999938E-2</v>
      </c>
      <c r="AI17" s="39">
        <v>7.8890680550000001</v>
      </c>
      <c r="AJ17" s="296">
        <v>7.9519307069999998</v>
      </c>
      <c r="AK17" s="49">
        <f t="shared" si="24"/>
        <v>7.9204993809999999</v>
      </c>
      <c r="AL17" s="49">
        <f t="shared" si="9"/>
        <v>3.1431325999999871E-2</v>
      </c>
      <c r="AM17" s="296">
        <v>8.026189274</v>
      </c>
      <c r="AN17" s="296">
        <v>8.1014418320000008</v>
      </c>
      <c r="AO17" s="49">
        <f t="shared" si="25"/>
        <v>8.0638155530000013</v>
      </c>
      <c r="AP17" s="546">
        <f t="shared" si="10"/>
        <v>3.7626279000000373E-2</v>
      </c>
      <c r="AQ17" s="296">
        <v>3.0367505330000002</v>
      </c>
      <c r="AR17" s="296">
        <v>2.9064333530000002</v>
      </c>
      <c r="AS17" s="49">
        <f t="shared" si="26"/>
        <v>2.971591943</v>
      </c>
      <c r="AT17" s="49">
        <f t="shared" si="11"/>
        <v>6.5158590000000016E-2</v>
      </c>
      <c r="AU17" s="296">
        <v>3.0331735719999999</v>
      </c>
      <c r="AV17" s="296">
        <v>2.9802240439999999</v>
      </c>
      <c r="AW17" s="49">
        <f t="shared" si="27"/>
        <v>3.0066988079999999</v>
      </c>
      <c r="AX17" s="49">
        <f t="shared" si="12"/>
        <v>2.6474764000000039E-2</v>
      </c>
      <c r="AY17" s="39">
        <v>3.040925154</v>
      </c>
      <c r="AZ17" s="296">
        <v>3.152777951</v>
      </c>
      <c r="BA17" s="49">
        <f t="shared" si="28"/>
        <v>3.0968515525</v>
      </c>
      <c r="BB17" s="49">
        <f t="shared" si="13"/>
        <v>5.592639850000003E-2</v>
      </c>
      <c r="BC17" s="296">
        <v>3.050796879</v>
      </c>
      <c r="BD17" s="296">
        <v>3.1215891830000002</v>
      </c>
      <c r="BE17" s="49">
        <f t="shared" si="29"/>
        <v>3.0861930310000001</v>
      </c>
      <c r="BF17" s="546">
        <f t="shared" si="14"/>
        <v>3.5396152000000125E-2</v>
      </c>
      <c r="BG17" s="296">
        <v>4.5071160729999997</v>
      </c>
      <c r="BH17" s="296">
        <v>4.4633297440000002</v>
      </c>
      <c r="BI17" s="49">
        <f t="shared" si="30"/>
        <v>4.4852229084999999</v>
      </c>
      <c r="BJ17" s="49">
        <f t="shared" si="15"/>
        <v>2.1893164499999784E-2</v>
      </c>
      <c r="BK17" s="296">
        <v>4.6399754560000002</v>
      </c>
      <c r="BL17" s="296">
        <v>4.3459698510000004</v>
      </c>
      <c r="BM17" s="49">
        <f t="shared" si="31"/>
        <v>4.4929726535000007</v>
      </c>
      <c r="BN17" s="49">
        <f t="shared" si="16"/>
        <v>0.14700280249999986</v>
      </c>
      <c r="BO17" s="39">
        <v>0.1217</v>
      </c>
      <c r="BP17" s="41" t="s">
        <v>12</v>
      </c>
      <c r="BQ17" s="819">
        <v>0.14169999999999999</v>
      </c>
      <c r="BR17" s="668">
        <v>0.19789999999999999</v>
      </c>
      <c r="BS17" s="563">
        <v>2.2109000000000001</v>
      </c>
      <c r="BT17" s="563">
        <v>5.6105999999999998</v>
      </c>
    </row>
    <row r="18" spans="1:72" ht="15.75" customHeight="1" x14ac:dyDescent="0.2">
      <c r="A18" s="296" t="s">
        <v>122</v>
      </c>
      <c r="B18" s="29">
        <v>4.934490424167005E-3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>
        <v>9.4023526120000003E-3</v>
      </c>
      <c r="T18" s="296">
        <v>1.1221297389999999E-2</v>
      </c>
      <c r="U18" s="49">
        <f t="shared" si="20"/>
        <v>1.0311825000999999E-2</v>
      </c>
      <c r="V18" s="49">
        <f t="shared" si="5"/>
        <v>9.0947238899999946E-4</v>
      </c>
      <c r="W18" s="296">
        <v>1.044842591E-2</v>
      </c>
      <c r="X18" s="296">
        <v>9.007071597E-3</v>
      </c>
      <c r="Y18" s="49">
        <f t="shared" si="21"/>
        <v>9.7277487534999998E-3</v>
      </c>
      <c r="Z18" s="546">
        <f t="shared" si="6"/>
        <v>7.2067715649999989E-4</v>
      </c>
      <c r="AA18" s="296">
        <v>7.4932661010000002E-3</v>
      </c>
      <c r="AB18" s="296">
        <v>6.7440888419999998E-3</v>
      </c>
      <c r="AC18" s="49">
        <f t="shared" si="22"/>
        <v>7.1186774715E-3</v>
      </c>
      <c r="AD18" s="49">
        <f t="shared" si="7"/>
        <v>3.7458862950000022E-4</v>
      </c>
      <c r="AE18" s="296">
        <v>6.627928319E-3</v>
      </c>
      <c r="AF18" s="296">
        <v>8.6943321450000007E-3</v>
      </c>
      <c r="AG18" s="49">
        <f t="shared" si="23"/>
        <v>7.6611302320000003E-3</v>
      </c>
      <c r="AH18" s="49">
        <f t="shared" si="8"/>
        <v>1.0332019130000003E-3</v>
      </c>
      <c r="AI18" s="39">
        <v>3.2542791580000001E-2</v>
      </c>
      <c r="AJ18" s="296">
        <v>2.8827733309999999E-2</v>
      </c>
      <c r="AK18" s="49">
        <f t="shared" si="24"/>
        <v>3.0685262445E-2</v>
      </c>
      <c r="AL18" s="49">
        <f t="shared" si="9"/>
        <v>1.8575291350000009E-3</v>
      </c>
      <c r="AM18" s="296">
        <v>3.0365604809999999E-2</v>
      </c>
      <c r="AN18" s="296">
        <v>3.134315394E-2</v>
      </c>
      <c r="AO18" s="49">
        <f t="shared" si="25"/>
        <v>3.0854379374999998E-2</v>
      </c>
      <c r="AP18" s="546">
        <f t="shared" si="10"/>
        <v>4.8877456500000076E-4</v>
      </c>
      <c r="AQ18" s="296">
        <v>8.3862712370000002E-3</v>
      </c>
      <c r="AR18" s="296">
        <v>1.008684149E-2</v>
      </c>
      <c r="AS18" s="49">
        <f t="shared" si="26"/>
        <v>9.2365563635000009E-3</v>
      </c>
      <c r="AT18" s="49">
        <f t="shared" si="11"/>
        <v>8.5028512649999981E-4</v>
      </c>
      <c r="AU18" s="296">
        <v>1.459915696E-2</v>
      </c>
      <c r="AV18" s="296">
        <v>1.0544016349999999E-2</v>
      </c>
      <c r="AW18" s="49">
        <f t="shared" si="27"/>
        <v>1.2571586655E-2</v>
      </c>
      <c r="AX18" s="49">
        <f t="shared" si="12"/>
        <v>2.0275703050000003E-3</v>
      </c>
      <c r="AY18" s="39">
        <v>9.2441941829999996E-3</v>
      </c>
      <c r="AZ18" s="296">
        <v>1.104204227E-2</v>
      </c>
      <c r="BA18" s="49">
        <f t="shared" si="28"/>
        <v>1.0143118226499999E-2</v>
      </c>
      <c r="BB18" s="49">
        <f t="shared" si="13"/>
        <v>8.9892404350000021E-4</v>
      </c>
      <c r="BC18" s="296">
        <v>1.0106320130000001E-2</v>
      </c>
      <c r="BD18" s="296">
        <v>1.025367129E-2</v>
      </c>
      <c r="BE18" s="49">
        <f t="shared" si="29"/>
        <v>1.017999571E-2</v>
      </c>
      <c r="BF18" s="546">
        <f t="shared" si="14"/>
        <v>7.3675579999999893E-5</v>
      </c>
      <c r="BG18" s="296">
        <v>1.020434123E-2</v>
      </c>
      <c r="BH18" s="296">
        <v>8.813257243E-3</v>
      </c>
      <c r="BI18" s="49">
        <f t="shared" si="30"/>
        <v>9.5087992365000002E-3</v>
      </c>
      <c r="BJ18" s="49">
        <f t="shared" si="15"/>
        <v>6.9554199350000019E-4</v>
      </c>
      <c r="BK18" s="296">
        <v>1.0557064269999999E-2</v>
      </c>
      <c r="BL18" s="296">
        <v>9.7888867449999993E-3</v>
      </c>
      <c r="BM18" s="49">
        <f t="shared" si="31"/>
        <v>1.0172975507499999E-2</v>
      </c>
      <c r="BN18" s="49">
        <f t="shared" si="16"/>
        <v>3.8408876250000008E-4</v>
      </c>
      <c r="BO18" s="39" t="s">
        <v>12</v>
      </c>
      <c r="BP18" s="41" t="s">
        <v>12</v>
      </c>
      <c r="BQ18" s="819" t="s">
        <v>12</v>
      </c>
      <c r="BR18" s="668" t="s">
        <v>12</v>
      </c>
      <c r="BS18" s="563" t="s">
        <v>12</v>
      </c>
      <c r="BT18" s="563">
        <v>6.2399999999999997E-2</v>
      </c>
    </row>
    <row r="19" spans="1:72" ht="15.75" customHeight="1" x14ac:dyDescent="0.2">
      <c r="A19" s="296" t="s">
        <v>123</v>
      </c>
      <c r="B19" s="29">
        <v>4.3624393374347634E-3</v>
      </c>
      <c r="C19" s="39">
        <v>6.0926986789999997</v>
      </c>
      <c r="D19" s="296">
        <v>5.9867380069999996</v>
      </c>
      <c r="E19" s="49">
        <f t="shared" si="0"/>
        <v>6.0397183429999997</v>
      </c>
      <c r="F19" s="49">
        <f t="shared" si="1"/>
        <v>5.2980336000000072E-2</v>
      </c>
      <c r="G19" s="296">
        <v>6.0486012990000004</v>
      </c>
      <c r="H19" s="296">
        <v>5.992198717</v>
      </c>
      <c r="I19" s="49">
        <f t="shared" si="17"/>
        <v>6.0204000080000002</v>
      </c>
      <c r="J19" s="546">
        <f t="shared" si="2"/>
        <v>2.8201291000000239E-2</v>
      </c>
      <c r="K19" s="296">
        <v>7.0675360339999997</v>
      </c>
      <c r="L19" s="296">
        <v>7.1410908729999996</v>
      </c>
      <c r="M19" s="49">
        <f t="shared" si="18"/>
        <v>7.1043134534999997</v>
      </c>
      <c r="N19" s="49">
        <f t="shared" si="3"/>
        <v>3.6777419499999908E-2</v>
      </c>
      <c r="O19" s="296">
        <v>7.0696055299999996</v>
      </c>
      <c r="P19" s="296">
        <v>6.9317159510000002</v>
      </c>
      <c r="Q19" s="49">
        <f t="shared" si="19"/>
        <v>7.0006607404999999</v>
      </c>
      <c r="R19" s="49">
        <f t="shared" si="4"/>
        <v>6.8944789499999715E-2</v>
      </c>
      <c r="S19" s="39">
        <v>12.76039523</v>
      </c>
      <c r="T19" s="296">
        <v>12.85176085</v>
      </c>
      <c r="U19" s="49">
        <f t="shared" si="20"/>
        <v>12.806078039999999</v>
      </c>
      <c r="V19" s="49">
        <f t="shared" si="5"/>
        <v>4.5682809999999741E-2</v>
      </c>
      <c r="W19" s="296">
        <v>12.6905897</v>
      </c>
      <c r="X19" s="296">
        <v>12.412021660000001</v>
      </c>
      <c r="Y19" s="49">
        <f t="shared" si="21"/>
        <v>12.55130568</v>
      </c>
      <c r="Z19" s="546">
        <f t="shared" si="6"/>
        <v>0.13928401999999984</v>
      </c>
      <c r="AA19" s="296">
        <v>11.06906013</v>
      </c>
      <c r="AB19" s="296">
        <v>11.086329360000001</v>
      </c>
      <c r="AC19" s="49">
        <f t="shared" si="22"/>
        <v>11.077694745000001</v>
      </c>
      <c r="AD19" s="49">
        <f t="shared" si="7"/>
        <v>8.6346150000000677E-3</v>
      </c>
      <c r="AE19" s="296">
        <v>11.31472407</v>
      </c>
      <c r="AF19" s="296">
        <v>11.41254825</v>
      </c>
      <c r="AG19" s="49">
        <f t="shared" si="23"/>
        <v>11.36363616</v>
      </c>
      <c r="AH19" s="49">
        <f t="shared" si="8"/>
        <v>4.8912089999999964E-2</v>
      </c>
      <c r="AI19" s="39">
        <v>78.432073799999998</v>
      </c>
      <c r="AJ19" s="296">
        <v>78.064382069999994</v>
      </c>
      <c r="AK19" s="49">
        <f t="shared" si="24"/>
        <v>78.248227934999989</v>
      </c>
      <c r="AL19" s="49">
        <f t="shared" si="9"/>
        <v>0.18384586500000211</v>
      </c>
      <c r="AM19" s="296">
        <v>79.729098640000004</v>
      </c>
      <c r="AN19" s="296">
        <v>82.383776940000004</v>
      </c>
      <c r="AO19" s="49">
        <f t="shared" si="25"/>
        <v>81.056437790000004</v>
      </c>
      <c r="AP19" s="546">
        <f t="shared" si="10"/>
        <v>1.3273391500000002</v>
      </c>
      <c r="AQ19" s="296">
        <v>17.309035049999999</v>
      </c>
      <c r="AR19" s="296">
        <v>17.448680800000002</v>
      </c>
      <c r="AS19" s="49">
        <f t="shared" si="26"/>
        <v>17.378857924999998</v>
      </c>
      <c r="AT19" s="49">
        <f t="shared" si="11"/>
        <v>6.9822875000001616E-2</v>
      </c>
      <c r="AU19" s="296">
        <v>17.652022250000002</v>
      </c>
      <c r="AV19" s="296">
        <v>18.150393080000001</v>
      </c>
      <c r="AW19" s="49">
        <f t="shared" si="27"/>
        <v>17.901207665000001</v>
      </c>
      <c r="AX19" s="49">
        <f t="shared" si="12"/>
        <v>0.24918541499999947</v>
      </c>
      <c r="AY19" s="39">
        <v>18.664040589999999</v>
      </c>
      <c r="AZ19" s="296">
        <v>18.71035882</v>
      </c>
      <c r="BA19" s="49">
        <f t="shared" si="28"/>
        <v>18.687199704999998</v>
      </c>
      <c r="BB19" s="49">
        <f t="shared" si="13"/>
        <v>2.3159115000000341E-2</v>
      </c>
      <c r="BC19" s="296">
        <v>18.584958480000001</v>
      </c>
      <c r="BD19" s="296">
        <v>18.263118939999998</v>
      </c>
      <c r="BE19" s="49">
        <f t="shared" si="29"/>
        <v>18.424038709999998</v>
      </c>
      <c r="BF19" s="546">
        <f t="shared" si="14"/>
        <v>0.16091977000000135</v>
      </c>
      <c r="BG19" s="296">
        <v>21.27171543</v>
      </c>
      <c r="BH19" s="296">
        <v>21.321398290000001</v>
      </c>
      <c r="BI19" s="49">
        <f t="shared" si="30"/>
        <v>21.296556860000003</v>
      </c>
      <c r="BJ19" s="49">
        <f t="shared" si="15"/>
        <v>2.4841430000000386E-2</v>
      </c>
      <c r="BK19" s="296">
        <v>21.692833270000001</v>
      </c>
      <c r="BL19" s="296">
        <v>21.198574879999999</v>
      </c>
      <c r="BM19" s="49">
        <f t="shared" si="31"/>
        <v>21.445704075000002</v>
      </c>
      <c r="BN19" s="49">
        <f t="shared" si="16"/>
        <v>0.24712919500000119</v>
      </c>
      <c r="BO19" s="39">
        <v>9.4000000000000004E-3</v>
      </c>
      <c r="BP19" s="41">
        <v>1.0200000000000001E-2</v>
      </c>
      <c r="BQ19" s="819">
        <v>1.1299999999999999E-2</v>
      </c>
      <c r="BR19" s="668">
        <v>9.4999999999999998E-3</v>
      </c>
      <c r="BS19" s="563">
        <v>9.1396999999999995</v>
      </c>
      <c r="BT19" s="563">
        <v>109.89919999999999</v>
      </c>
    </row>
    <row r="20" spans="1:72" ht="15.75" customHeight="1" x14ac:dyDescent="0.2">
      <c r="A20" s="296" t="s">
        <v>124</v>
      </c>
      <c r="B20" s="29">
        <v>2.0268151346986604E-2</v>
      </c>
      <c r="C20" s="39">
        <v>5.9317070970000003</v>
      </c>
      <c r="D20" s="296">
        <v>5.8108127249999999</v>
      </c>
      <c r="E20" s="49">
        <f t="shared" si="0"/>
        <v>5.8712599110000001</v>
      </c>
      <c r="F20" s="49">
        <f t="shared" si="1"/>
        <v>6.0447186000000208E-2</v>
      </c>
      <c r="G20" s="296">
        <v>5.8524011820000004</v>
      </c>
      <c r="H20" s="296">
        <v>5.8741647739999996</v>
      </c>
      <c r="I20" s="49">
        <f t="shared" si="17"/>
        <v>5.863282978</v>
      </c>
      <c r="J20" s="546">
        <f t="shared" si="2"/>
        <v>1.0881795999999611E-2</v>
      </c>
      <c r="K20" s="296">
        <v>6.9442330739999996</v>
      </c>
      <c r="L20" s="296">
        <v>6.9995900000000004</v>
      </c>
      <c r="M20" s="49">
        <f t="shared" si="18"/>
        <v>6.9719115370000004</v>
      </c>
      <c r="N20" s="49">
        <f t="shared" si="3"/>
        <v>2.7678463000000431E-2</v>
      </c>
      <c r="O20" s="296">
        <v>7.0021336759999997</v>
      </c>
      <c r="P20" s="296">
        <v>6.9595192150000003</v>
      </c>
      <c r="Q20" s="49">
        <f t="shared" si="19"/>
        <v>6.9808264455</v>
      </c>
      <c r="R20" s="49">
        <f t="shared" si="4"/>
        <v>2.1307230499999719E-2</v>
      </c>
      <c r="S20" s="39">
        <v>12.16855193</v>
      </c>
      <c r="T20" s="296">
        <v>12.47205827</v>
      </c>
      <c r="U20" s="49">
        <f t="shared" si="20"/>
        <v>12.320305099999999</v>
      </c>
      <c r="V20" s="49">
        <f t="shared" si="5"/>
        <v>0.1517531700000001</v>
      </c>
      <c r="W20" s="296">
        <v>12.018794939999999</v>
      </c>
      <c r="X20" s="296">
        <v>12.18642904</v>
      </c>
      <c r="Y20" s="49">
        <f t="shared" si="21"/>
        <v>12.10261199</v>
      </c>
      <c r="Z20" s="546">
        <f t="shared" si="6"/>
        <v>8.3817050000000393E-2</v>
      </c>
      <c r="AA20" s="296">
        <v>10.939165409999999</v>
      </c>
      <c r="AB20" s="296">
        <v>10.93158927</v>
      </c>
      <c r="AC20" s="49">
        <f t="shared" si="22"/>
        <v>10.935377339999999</v>
      </c>
      <c r="AD20" s="49">
        <f t="shared" si="7"/>
        <v>3.7880699999996992E-3</v>
      </c>
      <c r="AE20" s="296">
        <v>11.18828034</v>
      </c>
      <c r="AF20" s="296">
        <v>11.236256450000001</v>
      </c>
      <c r="AG20" s="49">
        <f t="shared" si="23"/>
        <v>11.212268395000001</v>
      </c>
      <c r="AH20" s="49">
        <f t="shared" si="8"/>
        <v>2.398805500000023E-2</v>
      </c>
      <c r="AI20" s="39">
        <v>81.427473129999996</v>
      </c>
      <c r="AJ20" s="296">
        <v>76.184540709999993</v>
      </c>
      <c r="AK20" s="49">
        <f t="shared" si="24"/>
        <v>78.806006919999987</v>
      </c>
      <c r="AL20" s="49">
        <f t="shared" si="9"/>
        <v>2.6214662100000012</v>
      </c>
      <c r="AM20" s="296">
        <v>75.825329569999994</v>
      </c>
      <c r="AN20" s="296">
        <v>79.623813900000002</v>
      </c>
      <c r="AO20" s="49">
        <f t="shared" si="25"/>
        <v>77.724571734999998</v>
      </c>
      <c r="AP20" s="546">
        <f t="shared" si="10"/>
        <v>1.899242165000004</v>
      </c>
      <c r="AQ20" s="296">
        <v>17.33510098</v>
      </c>
      <c r="AR20" s="296">
        <v>17.48641683</v>
      </c>
      <c r="AS20" s="49">
        <f t="shared" si="26"/>
        <v>17.410758905000002</v>
      </c>
      <c r="AT20" s="49">
        <f t="shared" si="11"/>
        <v>7.5657924999999793E-2</v>
      </c>
      <c r="AU20" s="296">
        <v>17.92011398</v>
      </c>
      <c r="AV20" s="296">
        <v>17.61685035</v>
      </c>
      <c r="AW20" s="49">
        <f t="shared" si="27"/>
        <v>17.768482165000002</v>
      </c>
      <c r="AX20" s="49">
        <f t="shared" si="12"/>
        <v>0.151631815</v>
      </c>
      <c r="AY20" s="39">
        <v>18.316139329999999</v>
      </c>
      <c r="AZ20" s="296">
        <v>18.66899617</v>
      </c>
      <c r="BA20" s="49">
        <f t="shared" si="28"/>
        <v>18.492567749999999</v>
      </c>
      <c r="BB20" s="49">
        <f t="shared" si="13"/>
        <v>0.17642842000000059</v>
      </c>
      <c r="BC20" s="296">
        <v>18.335725360000001</v>
      </c>
      <c r="BD20" s="296">
        <v>18.1687516</v>
      </c>
      <c r="BE20" s="49">
        <f t="shared" si="29"/>
        <v>18.252238480000003</v>
      </c>
      <c r="BF20" s="546">
        <f t="shared" si="14"/>
        <v>8.3486880000000596E-2</v>
      </c>
      <c r="BG20" s="296">
        <v>21.81622389</v>
      </c>
      <c r="BH20" s="296">
        <v>21.892259849999999</v>
      </c>
      <c r="BI20" s="49">
        <f t="shared" si="30"/>
        <v>21.854241869999999</v>
      </c>
      <c r="BJ20" s="49">
        <f t="shared" si="15"/>
        <v>3.8017979999999341E-2</v>
      </c>
      <c r="BK20" s="296">
        <v>21.707284909999998</v>
      </c>
      <c r="BL20" s="296">
        <v>21.727426820000002</v>
      </c>
      <c r="BM20" s="49">
        <f t="shared" si="31"/>
        <v>21.717355865000002</v>
      </c>
      <c r="BN20" s="49">
        <f t="shared" si="16"/>
        <v>1.0070955000001547E-2</v>
      </c>
      <c r="BO20" s="39" t="s">
        <v>12</v>
      </c>
      <c r="BP20" s="41">
        <v>2.9499999999999998E-2</v>
      </c>
      <c r="BQ20" s="819">
        <v>2.64E-2</v>
      </c>
      <c r="BR20" s="668">
        <v>2.8400000000000002E-2</v>
      </c>
      <c r="BS20" s="563">
        <v>8.8914000000000009</v>
      </c>
      <c r="BT20" s="563">
        <v>104.6764</v>
      </c>
    </row>
    <row r="21" spans="1:72" ht="15.75" customHeight="1" x14ac:dyDescent="0.2">
      <c r="A21" s="296" t="s">
        <v>125</v>
      </c>
      <c r="B21" s="29">
        <v>1.6904659485797387E-4</v>
      </c>
      <c r="C21" s="39">
        <v>2.872896046E-3</v>
      </c>
      <c r="D21" s="296">
        <v>2.7767968449999999E-3</v>
      </c>
      <c r="E21" s="49">
        <f t="shared" si="0"/>
        <v>2.8248464455E-3</v>
      </c>
      <c r="F21" s="49">
        <f t="shared" si="1"/>
        <v>4.8049600500000081E-5</v>
      </c>
      <c r="G21" s="296">
        <v>3.4845226609999998E-3</v>
      </c>
      <c r="H21" s="296">
        <v>3.5137472929999999E-3</v>
      </c>
      <c r="I21" s="49">
        <f t="shared" si="17"/>
        <v>3.4991349770000001E-3</v>
      </c>
      <c r="J21" s="546">
        <f t="shared" si="2"/>
        <v>1.461231600000004E-5</v>
      </c>
      <c r="K21" s="296">
        <v>0.18872897329999999</v>
      </c>
      <c r="L21" s="296">
        <v>0.18619274429999999</v>
      </c>
      <c r="M21" s="49">
        <f t="shared" si="18"/>
        <v>0.18746085879999999</v>
      </c>
      <c r="N21" s="49">
        <f t="shared" si="3"/>
        <v>1.2681145000000005E-3</v>
      </c>
      <c r="O21" s="296">
        <v>0.18610859890000001</v>
      </c>
      <c r="P21" s="296">
        <v>0.18907263590000001</v>
      </c>
      <c r="Q21" s="49">
        <f t="shared" si="19"/>
        <v>0.18759061739999999</v>
      </c>
      <c r="R21" s="49">
        <f t="shared" si="4"/>
        <v>1.4820185000000013E-3</v>
      </c>
      <c r="S21" s="39">
        <v>0.28098454859999999</v>
      </c>
      <c r="T21" s="296">
        <v>0.28193032289999997</v>
      </c>
      <c r="U21" s="49">
        <f t="shared" si="20"/>
        <v>0.28145743574999998</v>
      </c>
      <c r="V21" s="49">
        <f t="shared" si="5"/>
        <v>4.7288714999998982E-4</v>
      </c>
      <c r="W21" s="296">
        <v>0.27949979590000001</v>
      </c>
      <c r="X21" s="296">
        <v>0.2839453294</v>
      </c>
      <c r="Y21" s="49">
        <f t="shared" si="21"/>
        <v>0.28172256265000001</v>
      </c>
      <c r="Z21" s="546">
        <f t="shared" si="6"/>
        <v>2.2227667499999937E-3</v>
      </c>
      <c r="AA21" s="296">
        <v>1.030278282</v>
      </c>
      <c r="AB21" s="296">
        <v>1.0168219940000001</v>
      </c>
      <c r="AC21" s="49">
        <f t="shared" si="22"/>
        <v>1.0235501380000001</v>
      </c>
      <c r="AD21" s="49">
        <f t="shared" si="7"/>
        <v>6.7281439999999915E-3</v>
      </c>
      <c r="AE21" s="296">
        <v>1.0353154529999999</v>
      </c>
      <c r="AF21" s="296">
        <v>1.006820848</v>
      </c>
      <c r="AG21" s="49">
        <f t="shared" si="23"/>
        <v>1.0210681505000001</v>
      </c>
      <c r="AH21" s="49">
        <f t="shared" si="8"/>
        <v>1.4247302499999948E-2</v>
      </c>
      <c r="AI21" s="39">
        <v>0.4221398019</v>
      </c>
      <c r="AJ21" s="296">
        <v>0.18315754419999999</v>
      </c>
      <c r="AK21" s="49">
        <f t="shared" si="24"/>
        <v>0.30264867304999998</v>
      </c>
      <c r="AL21" s="49">
        <f t="shared" si="9"/>
        <v>0.11949112885000004</v>
      </c>
      <c r="AM21" s="296">
        <v>0.1853136836</v>
      </c>
      <c r="AN21" s="296">
        <v>0.43426530990000001</v>
      </c>
      <c r="AO21" s="49">
        <f t="shared" si="25"/>
        <v>0.30978949675</v>
      </c>
      <c r="AP21" s="546">
        <f t="shared" si="10"/>
        <v>0.12447581314999995</v>
      </c>
      <c r="AQ21" s="296">
        <v>0.79592365139999999</v>
      </c>
      <c r="AR21" s="296">
        <v>0.78144087910000004</v>
      </c>
      <c r="AS21" s="49">
        <f t="shared" si="26"/>
        <v>0.78868226525000007</v>
      </c>
      <c r="AT21" s="49">
        <f t="shared" si="11"/>
        <v>7.2413861499999732E-3</v>
      </c>
      <c r="AU21" s="296">
        <v>0.79607179849999998</v>
      </c>
      <c r="AV21" s="296">
        <v>0.81003197800000004</v>
      </c>
      <c r="AW21" s="49">
        <f t="shared" si="27"/>
        <v>0.80305188824999996</v>
      </c>
      <c r="AX21" s="49">
        <f t="shared" si="12"/>
        <v>6.9800897500000292E-3</v>
      </c>
      <c r="AY21" s="39">
        <v>0.53389406530000005</v>
      </c>
      <c r="AZ21" s="296">
        <v>0.52139692240000002</v>
      </c>
      <c r="BA21" s="49">
        <f t="shared" si="28"/>
        <v>0.52764549385000004</v>
      </c>
      <c r="BB21" s="49">
        <f t="shared" si="13"/>
        <v>6.2485714500000178E-3</v>
      </c>
      <c r="BC21" s="296">
        <v>0.52331869220000005</v>
      </c>
      <c r="BD21" s="296">
        <v>0.52282741470000005</v>
      </c>
      <c r="BE21" s="49">
        <f t="shared" si="29"/>
        <v>0.5230730534500001</v>
      </c>
      <c r="BF21" s="546">
        <f t="shared" si="14"/>
        <v>2.4563874999999902E-4</v>
      </c>
      <c r="BG21" s="296">
        <v>0.1544535105</v>
      </c>
      <c r="BH21" s="296">
        <v>0.1569675559</v>
      </c>
      <c r="BI21" s="49">
        <f t="shared" si="30"/>
        <v>0.1557105332</v>
      </c>
      <c r="BJ21" s="49">
        <f t="shared" si="15"/>
        <v>1.2570226999999989E-3</v>
      </c>
      <c r="BK21" s="296">
        <v>0.1568355739</v>
      </c>
      <c r="BL21" s="296">
        <v>0.15354604960000001</v>
      </c>
      <c r="BM21" s="49">
        <f t="shared" si="31"/>
        <v>0.15519081174999999</v>
      </c>
      <c r="BN21" s="49">
        <f t="shared" si="16"/>
        <v>1.6447621499999926E-3</v>
      </c>
      <c r="BO21" s="39">
        <v>1.2999999999999999E-3</v>
      </c>
      <c r="BP21" s="41">
        <v>8.9999999999999998E-4</v>
      </c>
      <c r="BQ21" s="819">
        <v>2.0999999999999999E-3</v>
      </c>
      <c r="BR21" s="668">
        <v>1.2999999999999999E-3</v>
      </c>
      <c r="BS21" s="563">
        <v>0.23119999999999999</v>
      </c>
      <c r="BT21" s="563">
        <v>89.757400000000004</v>
      </c>
    </row>
    <row r="22" spans="1:72" ht="15.75" customHeight="1" x14ac:dyDescent="0.2">
      <c r="A22" s="296" t="s">
        <v>126</v>
      </c>
      <c r="B22" s="29">
        <v>1.2350986033529969E-3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>
        <v>2.2275894509999998E-3</v>
      </c>
      <c r="I22" s="49">
        <f t="shared" si="17"/>
        <v>2.2275894509999998E-3</v>
      </c>
      <c r="J22" s="546">
        <f t="shared" si="2"/>
        <v>0</v>
      </c>
      <c r="K22" s="296">
        <v>2.6752058759999999E-3</v>
      </c>
      <c r="L22" s="296">
        <v>2.5082223220000001E-3</v>
      </c>
      <c r="M22" s="49">
        <f t="shared" si="18"/>
        <v>2.5917140990000002E-3</v>
      </c>
      <c r="N22" s="49">
        <f t="shared" si="3"/>
        <v>8.3491776999999922E-5</v>
      </c>
      <c r="O22" s="296">
        <v>2.1137475969999998E-3</v>
      </c>
      <c r="P22" s="296">
        <v>1.6568863959999999E-3</v>
      </c>
      <c r="Q22" s="49">
        <f t="shared" si="19"/>
        <v>1.8853169964999999E-3</v>
      </c>
      <c r="R22" s="49">
        <f t="shared" si="4"/>
        <v>2.2843060049999994E-4</v>
      </c>
      <c r="S22" s="39">
        <v>1.809284213E-3</v>
      </c>
      <c r="T22" s="296" t="s">
        <v>12</v>
      </c>
      <c r="U22" s="49">
        <f t="shared" si="20"/>
        <v>1.809284213E-3</v>
      </c>
      <c r="V22" s="49">
        <f t="shared" si="5"/>
        <v>0</v>
      </c>
      <c r="W22" s="296">
        <v>2.1297599820000001E-3</v>
      </c>
      <c r="X22" s="296">
        <v>2.6763943760000001E-3</v>
      </c>
      <c r="Y22" s="49">
        <f t="shared" si="21"/>
        <v>2.4030771790000001E-3</v>
      </c>
      <c r="Z22" s="546">
        <f t="shared" si="6"/>
        <v>2.73317197E-4</v>
      </c>
      <c r="AA22" s="296">
        <v>2.3726791179999999E-3</v>
      </c>
      <c r="AB22" s="296">
        <v>3.5711828849999999E-3</v>
      </c>
      <c r="AC22" s="49">
        <f t="shared" si="22"/>
        <v>2.9719310014999999E-3</v>
      </c>
      <c r="AD22" s="49">
        <f t="shared" si="7"/>
        <v>5.9925188350000002E-4</v>
      </c>
      <c r="AE22" s="296">
        <v>2.4358923089999999E-3</v>
      </c>
      <c r="AF22" s="296">
        <v>2.7863770449999999E-3</v>
      </c>
      <c r="AG22" s="49">
        <f t="shared" si="23"/>
        <v>2.6111346769999997E-3</v>
      </c>
      <c r="AH22" s="49">
        <f t="shared" si="8"/>
        <v>1.7524236799999998E-4</v>
      </c>
      <c r="AI22" s="39" t="s">
        <v>12</v>
      </c>
      <c r="AJ22" s="296">
        <v>2.315212034E-3</v>
      </c>
      <c r="AK22" s="49">
        <f t="shared" si="24"/>
        <v>2.315212034E-3</v>
      </c>
      <c r="AL22" s="49">
        <f t="shared" si="9"/>
        <v>0</v>
      </c>
      <c r="AM22" s="296">
        <v>1.295665843E-3</v>
      </c>
      <c r="AN22" s="296" t="s">
        <v>12</v>
      </c>
      <c r="AO22" s="49">
        <f t="shared" si="25"/>
        <v>1.295665843E-3</v>
      </c>
      <c r="AP22" s="546">
        <f t="shared" si="10"/>
        <v>0</v>
      </c>
      <c r="AQ22" s="296">
        <v>2.7484354819999998E-3</v>
      </c>
      <c r="AR22" s="296">
        <v>1.387539205E-3</v>
      </c>
      <c r="AS22" s="49">
        <f t="shared" si="26"/>
        <v>2.0679873435E-3</v>
      </c>
      <c r="AT22" s="49">
        <f t="shared" si="11"/>
        <v>6.8044813849999994E-4</v>
      </c>
      <c r="AU22" s="296">
        <v>2.5611218959999999E-3</v>
      </c>
      <c r="AV22" s="296">
        <v>1.98757308E-3</v>
      </c>
      <c r="AW22" s="49">
        <f t="shared" si="27"/>
        <v>2.2743474880000001E-3</v>
      </c>
      <c r="AX22" s="49">
        <f t="shared" si="12"/>
        <v>2.8677440799999994E-4</v>
      </c>
      <c r="AY22" s="39">
        <v>1.5429875760000001E-3</v>
      </c>
      <c r="AZ22" s="296">
        <v>3.4566508040000002E-3</v>
      </c>
      <c r="BA22" s="49">
        <f t="shared" si="28"/>
        <v>2.49981919E-3</v>
      </c>
      <c r="BB22" s="49">
        <f t="shared" si="13"/>
        <v>9.5683161400000004E-4</v>
      </c>
      <c r="BC22" s="296">
        <v>4.1714098420000002E-3</v>
      </c>
      <c r="BD22" s="296">
        <v>3.5542204590000002E-3</v>
      </c>
      <c r="BE22" s="49">
        <f t="shared" si="29"/>
        <v>3.8628151505E-3</v>
      </c>
      <c r="BF22" s="546">
        <f t="shared" si="14"/>
        <v>3.0859469149999998E-4</v>
      </c>
      <c r="BG22" s="296">
        <v>2.478835982E-3</v>
      </c>
      <c r="BH22" s="296">
        <v>4.0708413009999996E-3</v>
      </c>
      <c r="BI22" s="49">
        <f t="shared" si="30"/>
        <v>3.2748386414999998E-3</v>
      </c>
      <c r="BJ22" s="49">
        <f t="shared" si="15"/>
        <v>7.9600265949999983E-4</v>
      </c>
      <c r="BK22" s="296">
        <v>4.2673861699999999E-3</v>
      </c>
      <c r="BL22" s="296">
        <v>2.673637764E-3</v>
      </c>
      <c r="BM22" s="49">
        <f t="shared" si="31"/>
        <v>3.4705119669999999E-3</v>
      </c>
      <c r="BN22" s="49">
        <f t="shared" si="16"/>
        <v>7.9687420299999999E-4</v>
      </c>
      <c r="BO22" s="39" t="s">
        <v>12</v>
      </c>
      <c r="BP22" s="41">
        <v>1.2999999999999999E-3</v>
      </c>
      <c r="BQ22" s="819" t="s">
        <v>12</v>
      </c>
      <c r="BR22" s="668" t="s">
        <v>12</v>
      </c>
      <c r="BS22" s="563">
        <v>3.3E-3</v>
      </c>
      <c r="BT22" s="563" t="s">
        <v>12</v>
      </c>
    </row>
    <row r="23" spans="1:72" ht="15.75" customHeight="1" x14ac:dyDescent="0.2">
      <c r="A23" s="296" t="s">
        <v>127</v>
      </c>
      <c r="B23" s="29">
        <v>1.9306257361351102E-2</v>
      </c>
      <c r="C23" s="39">
        <v>11.745365270000001</v>
      </c>
      <c r="D23" s="296">
        <v>11.424738919999999</v>
      </c>
      <c r="E23" s="49">
        <f t="shared" si="0"/>
        <v>11.585052095</v>
      </c>
      <c r="F23" s="49">
        <f t="shared" si="1"/>
        <v>0.16031317500000064</v>
      </c>
      <c r="G23" s="296">
        <v>11.127947560000001</v>
      </c>
      <c r="H23" s="296">
        <v>11.1004316</v>
      </c>
      <c r="I23" s="49">
        <f t="shared" si="17"/>
        <v>11.114189580000001</v>
      </c>
      <c r="J23" s="546">
        <f t="shared" si="2"/>
        <v>1.3757980000000281E-2</v>
      </c>
      <c r="K23" s="296">
        <v>14.38614205</v>
      </c>
      <c r="L23" s="296">
        <v>15.16888516</v>
      </c>
      <c r="M23" s="49">
        <f t="shared" si="18"/>
        <v>14.777513604999999</v>
      </c>
      <c r="N23" s="49">
        <f t="shared" si="3"/>
        <v>0.39137155500000009</v>
      </c>
      <c r="O23" s="296">
        <v>14.57778888</v>
      </c>
      <c r="P23" s="296">
        <v>13.43510363</v>
      </c>
      <c r="Q23" s="49">
        <f t="shared" si="19"/>
        <v>14.006446255</v>
      </c>
      <c r="R23" s="49">
        <f t="shared" si="4"/>
        <v>0.57134262499999977</v>
      </c>
      <c r="S23" s="39">
        <v>41.613577599999999</v>
      </c>
      <c r="T23" s="296">
        <v>42.601359109999997</v>
      </c>
      <c r="U23" s="49">
        <f t="shared" si="20"/>
        <v>42.107468354999995</v>
      </c>
      <c r="V23" s="49">
        <f t="shared" si="5"/>
        <v>0.4938907549999989</v>
      </c>
      <c r="W23" s="296">
        <v>36.631894260000003</v>
      </c>
      <c r="X23" s="296">
        <v>39.109047910000001</v>
      </c>
      <c r="Y23" s="49">
        <f t="shared" si="21"/>
        <v>37.870471085000005</v>
      </c>
      <c r="Z23" s="546">
        <f t="shared" si="6"/>
        <v>1.2385768249999991</v>
      </c>
      <c r="AA23" s="296">
        <v>36.61576762</v>
      </c>
      <c r="AB23" s="296">
        <v>37.547015709999997</v>
      </c>
      <c r="AC23" s="49">
        <f t="shared" si="22"/>
        <v>37.081391664999998</v>
      </c>
      <c r="AD23" s="49">
        <f t="shared" si="7"/>
        <v>0.46562404499999843</v>
      </c>
      <c r="AE23" s="296">
        <v>39.149043980000002</v>
      </c>
      <c r="AF23" s="296">
        <v>40.219770259999997</v>
      </c>
      <c r="AG23" s="49">
        <f t="shared" si="23"/>
        <v>39.684407120000003</v>
      </c>
      <c r="AH23" s="49">
        <f t="shared" si="8"/>
        <v>0.53536313999999763</v>
      </c>
      <c r="AI23" s="39">
        <v>32.144023760000003</v>
      </c>
      <c r="AJ23" s="296">
        <v>33.813397600000002</v>
      </c>
      <c r="AK23" s="49">
        <f t="shared" si="24"/>
        <v>32.978710680000006</v>
      </c>
      <c r="AL23" s="49">
        <f t="shared" si="9"/>
        <v>0.83468691999999933</v>
      </c>
      <c r="AM23" s="296">
        <v>32.799958449999998</v>
      </c>
      <c r="AN23" s="296">
        <v>36.393594839999999</v>
      </c>
      <c r="AO23" s="49">
        <f t="shared" si="25"/>
        <v>34.596776644999998</v>
      </c>
      <c r="AP23" s="546">
        <f t="shared" si="10"/>
        <v>1.7968181950000002</v>
      </c>
      <c r="AQ23" s="296">
        <v>41.910199149999997</v>
      </c>
      <c r="AR23" s="296">
        <v>43.541214459999999</v>
      </c>
      <c r="AS23" s="49">
        <f t="shared" si="26"/>
        <v>42.725706805000002</v>
      </c>
      <c r="AT23" s="49">
        <f t="shared" si="11"/>
        <v>0.81550765500000111</v>
      </c>
      <c r="AU23" s="296">
        <v>44.158151969999999</v>
      </c>
      <c r="AV23" s="296">
        <v>43.409289010000002</v>
      </c>
      <c r="AW23" s="49">
        <f t="shared" si="27"/>
        <v>43.78372049</v>
      </c>
      <c r="AX23" s="49">
        <f t="shared" si="12"/>
        <v>0.37443147999999837</v>
      </c>
      <c r="AY23" s="39">
        <v>46.635414930000003</v>
      </c>
      <c r="AZ23" s="296">
        <v>51.465750319999998</v>
      </c>
      <c r="BA23" s="49">
        <f t="shared" si="28"/>
        <v>49.050582625000004</v>
      </c>
      <c r="BB23" s="49">
        <f t="shared" si="13"/>
        <v>2.4151676949999974</v>
      </c>
      <c r="BC23" s="296">
        <v>49.858570970000002</v>
      </c>
      <c r="BD23" s="296">
        <v>50.318270579999997</v>
      </c>
      <c r="BE23" s="49">
        <f t="shared" si="29"/>
        <v>50.088420775000003</v>
      </c>
      <c r="BF23" s="546">
        <f t="shared" si="14"/>
        <v>0.22984980499999708</v>
      </c>
      <c r="BG23" s="296">
        <v>57.803609280000003</v>
      </c>
      <c r="BH23" s="296">
        <v>55.158861219999999</v>
      </c>
      <c r="BI23" s="49">
        <f t="shared" si="30"/>
        <v>56.481235249999997</v>
      </c>
      <c r="BJ23" s="49">
        <f t="shared" si="15"/>
        <v>1.3223740300000024</v>
      </c>
      <c r="BK23" s="296">
        <v>59.924800150000003</v>
      </c>
      <c r="BL23" s="296">
        <v>54.996273940000002</v>
      </c>
      <c r="BM23" s="49">
        <f t="shared" si="31"/>
        <v>57.460537045000002</v>
      </c>
      <c r="BN23" s="49">
        <f t="shared" si="16"/>
        <v>2.4642631050000006</v>
      </c>
      <c r="BO23" s="39" t="s">
        <v>12</v>
      </c>
      <c r="BP23" s="41" t="s">
        <v>12</v>
      </c>
      <c r="BQ23" s="819" t="s">
        <v>12</v>
      </c>
      <c r="BR23" s="668" t="s">
        <v>12</v>
      </c>
      <c r="BS23" s="563">
        <v>9.5816999999999997</v>
      </c>
      <c r="BT23" s="563">
        <v>373.06740000000002</v>
      </c>
    </row>
    <row r="24" spans="1:72" ht="15.75" customHeight="1" x14ac:dyDescent="0.2">
      <c r="A24" s="296" t="s">
        <v>128</v>
      </c>
      <c r="B24" s="29">
        <v>1.4514694644857688E-3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>
        <v>1.590141213E-3</v>
      </c>
      <c r="Q24" s="49">
        <f t="shared" si="19"/>
        <v>1.590141213E-3</v>
      </c>
      <c r="R24" s="49">
        <f t="shared" si="4"/>
        <v>0</v>
      </c>
      <c r="S24" s="39">
        <v>3.3866882130000001E-3</v>
      </c>
      <c r="T24" s="296" t="s">
        <v>12</v>
      </c>
      <c r="U24" s="49">
        <f t="shared" si="20"/>
        <v>3.3866882130000001E-3</v>
      </c>
      <c r="V24" s="49">
        <f t="shared" si="5"/>
        <v>0</v>
      </c>
      <c r="W24" s="296">
        <v>2.2318900220000002E-3</v>
      </c>
      <c r="X24" s="296">
        <v>1.980293914E-3</v>
      </c>
      <c r="Y24" s="49">
        <f t="shared" si="21"/>
        <v>2.1060919680000001E-3</v>
      </c>
      <c r="Z24" s="546">
        <f t="shared" si="6"/>
        <v>1.257980540000001E-4</v>
      </c>
      <c r="AA24" s="296">
        <v>7.9237092179999993E-3</v>
      </c>
      <c r="AB24" s="296">
        <v>8.9370712890000006E-3</v>
      </c>
      <c r="AC24" s="49">
        <f t="shared" si="22"/>
        <v>8.4303902534999999E-3</v>
      </c>
      <c r="AD24" s="49">
        <f t="shared" si="7"/>
        <v>5.0668103550000065E-4</v>
      </c>
      <c r="AE24" s="296">
        <v>8.6494909449999994E-3</v>
      </c>
      <c r="AF24" s="296">
        <v>7.8268405279999995E-3</v>
      </c>
      <c r="AG24" s="49">
        <f t="shared" si="23"/>
        <v>8.2381657364999986E-3</v>
      </c>
      <c r="AH24" s="49">
        <f t="shared" si="8"/>
        <v>4.1132520849999996E-4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>
        <v>3.0154873349999998E-3</v>
      </c>
      <c r="AO24" s="49">
        <f t="shared" si="25"/>
        <v>3.0154873349999998E-3</v>
      </c>
      <c r="AP24" s="546">
        <f t="shared" si="10"/>
        <v>0</v>
      </c>
      <c r="AQ24" s="296">
        <v>6.9064560150000004E-3</v>
      </c>
      <c r="AR24" s="296">
        <v>7.670474113E-3</v>
      </c>
      <c r="AS24" s="49">
        <f t="shared" si="26"/>
        <v>7.2884650640000007E-3</v>
      </c>
      <c r="AT24" s="49">
        <f t="shared" si="11"/>
        <v>3.8200904899999985E-4</v>
      </c>
      <c r="AU24" s="296">
        <v>6.4010422690000002E-3</v>
      </c>
      <c r="AV24" s="296">
        <v>5.9048776369999998E-3</v>
      </c>
      <c r="AW24" s="49">
        <f t="shared" si="27"/>
        <v>6.1529599529999996E-3</v>
      </c>
      <c r="AX24" s="49">
        <f t="shared" si="12"/>
        <v>2.480823160000002E-4</v>
      </c>
      <c r="AY24" s="39">
        <v>8.7270116680000006E-3</v>
      </c>
      <c r="AZ24" s="296">
        <v>6.6679646829999996E-3</v>
      </c>
      <c r="BA24" s="49">
        <f t="shared" si="28"/>
        <v>7.6974881755000005E-3</v>
      </c>
      <c r="BB24" s="49">
        <f t="shared" si="13"/>
        <v>1.0295234925000005E-3</v>
      </c>
      <c r="BC24" s="296">
        <v>6.2750748749999998E-3</v>
      </c>
      <c r="BD24" s="296">
        <v>7.806036041E-3</v>
      </c>
      <c r="BE24" s="49">
        <f t="shared" si="29"/>
        <v>7.0405554579999995E-3</v>
      </c>
      <c r="BF24" s="546">
        <f t="shared" si="14"/>
        <v>7.6548058300000008E-4</v>
      </c>
      <c r="BG24" s="296">
        <v>3.2758631920000001E-3</v>
      </c>
      <c r="BH24" s="296">
        <v>2.9966805189999999E-3</v>
      </c>
      <c r="BI24" s="49">
        <f t="shared" si="30"/>
        <v>3.1362718555000002E-3</v>
      </c>
      <c r="BJ24" s="49">
        <f t="shared" si="15"/>
        <v>1.3959133650000006E-4</v>
      </c>
      <c r="BK24" s="296">
        <v>3.9997686670000003E-3</v>
      </c>
      <c r="BL24" s="296">
        <v>5.4833332919999997E-3</v>
      </c>
      <c r="BM24" s="49">
        <f t="shared" si="31"/>
        <v>4.7415509795E-3</v>
      </c>
      <c r="BN24" s="49">
        <f t="shared" si="16"/>
        <v>7.4178231249999969E-4</v>
      </c>
      <c r="BO24" s="39" t="s">
        <v>12</v>
      </c>
      <c r="BP24" s="41" t="s">
        <v>12</v>
      </c>
      <c r="BQ24" s="819" t="s">
        <v>12</v>
      </c>
      <c r="BR24" s="668" t="s">
        <v>12</v>
      </c>
      <c r="BS24" s="563">
        <v>2.8999999999999998E-3</v>
      </c>
      <c r="BT24" s="563">
        <v>0.75949999999999995</v>
      </c>
    </row>
    <row r="25" spans="1:72" ht="15.75" customHeight="1" x14ac:dyDescent="0.2">
      <c r="A25" s="296" t="s">
        <v>129</v>
      </c>
      <c r="B25" s="29">
        <v>1.2834347927133713E-2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>
        <v>1.7350666760000001E-2</v>
      </c>
      <c r="M25" s="49">
        <f t="shared" si="18"/>
        <v>1.7350666760000001E-2</v>
      </c>
      <c r="N25" s="49">
        <f t="shared" si="3"/>
        <v>0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819" t="s">
        <v>12</v>
      </c>
      <c r="BR25" s="668" t="s">
        <v>12</v>
      </c>
      <c r="BS25" s="563" t="s">
        <v>12</v>
      </c>
      <c r="BT25" s="563">
        <v>0.439</v>
      </c>
    </row>
    <row r="26" spans="1:72" ht="15.75" customHeight="1" x14ac:dyDescent="0.2">
      <c r="A26" s="296" t="s">
        <v>130</v>
      </c>
      <c r="B26" s="29">
        <v>2.3085949556747198E-2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819" t="s">
        <v>12</v>
      </c>
      <c r="BR26" s="668" t="s">
        <v>12</v>
      </c>
      <c r="BS26" s="563" t="s">
        <v>12</v>
      </c>
      <c r="BT26" s="563" t="s">
        <v>12</v>
      </c>
    </row>
    <row r="27" spans="1:72" ht="15.75" customHeight="1" x14ac:dyDescent="0.2">
      <c r="A27" s="296" t="s">
        <v>131</v>
      </c>
      <c r="B27" s="29">
        <v>5.0280688178622104E-3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8.5905905549999995E-3</v>
      </c>
      <c r="X27" s="296" t="s">
        <v>12</v>
      </c>
      <c r="Y27" s="49">
        <f t="shared" si="21"/>
        <v>8.5905905549999995E-3</v>
      </c>
      <c r="Z27" s="546">
        <f t="shared" si="6"/>
        <v>0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3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>
        <v>9.6179044989999993E-3</v>
      </c>
      <c r="AS27" s="49">
        <f t="shared" si="26"/>
        <v>9.6179044989999993E-3</v>
      </c>
      <c r="AT27" s="49">
        <f t="shared" si="11"/>
        <v>0</v>
      </c>
      <c r="AU27" s="296">
        <v>6.7918647340000004E-3</v>
      </c>
      <c r="AV27" s="296">
        <v>1.2214966250000001E-2</v>
      </c>
      <c r="AW27" s="49">
        <f t="shared" si="27"/>
        <v>9.5034154920000009E-3</v>
      </c>
      <c r="AX27" s="49">
        <f t="shared" si="12"/>
        <v>2.7115507580000001E-3</v>
      </c>
      <c r="AY27" s="39" t="s">
        <v>12</v>
      </c>
      <c r="AZ27" s="296">
        <v>5.3390347919999998E-3</v>
      </c>
      <c r="BA27" s="49">
        <f t="shared" si="28"/>
        <v>5.3390347919999998E-3</v>
      </c>
      <c r="BB27" s="49">
        <f t="shared" si="13"/>
        <v>0</v>
      </c>
      <c r="BC27" s="296" t="s">
        <v>12</v>
      </c>
      <c r="BD27" s="296">
        <v>7.6073699679999997E-3</v>
      </c>
      <c r="BE27" s="49">
        <f t="shared" si="29"/>
        <v>7.6073699679999997E-3</v>
      </c>
      <c r="BF27" s="546">
        <f t="shared" si="14"/>
        <v>0</v>
      </c>
      <c r="BG27" s="296" t="s">
        <v>12</v>
      </c>
      <c r="BH27" s="296">
        <v>5.3407110239999996E-3</v>
      </c>
      <c r="BI27" s="49">
        <f t="shared" si="30"/>
        <v>5.3407110239999996E-3</v>
      </c>
      <c r="BJ27" s="49">
        <f t="shared" si="15"/>
        <v>0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819" t="s">
        <v>12</v>
      </c>
      <c r="BR27" s="668" t="s">
        <v>12</v>
      </c>
      <c r="BS27" s="563">
        <v>7.7999999999999996E-3</v>
      </c>
      <c r="BT27" s="563">
        <v>0.1053</v>
      </c>
    </row>
    <row r="28" spans="1:72" ht="15.75" customHeight="1" x14ac:dyDescent="0.2">
      <c r="A28" s="296" t="s">
        <v>132</v>
      </c>
      <c r="B28" s="29">
        <v>1.4820428488888465E-2</v>
      </c>
      <c r="C28" s="39">
        <v>5.6990563549999997</v>
      </c>
      <c r="D28" s="296">
        <v>5.5755044490000003</v>
      </c>
      <c r="E28" s="49">
        <f t="shared" si="0"/>
        <v>5.637280402</v>
      </c>
      <c r="F28" s="49">
        <f t="shared" si="1"/>
        <v>6.1775952999999717E-2</v>
      </c>
      <c r="G28" s="296">
        <v>5.6010916179999999</v>
      </c>
      <c r="H28" s="296">
        <v>5.9048704279999997</v>
      </c>
      <c r="I28" s="49">
        <f t="shared" si="17"/>
        <v>5.7529810230000002</v>
      </c>
      <c r="J28" s="546">
        <f t="shared" si="2"/>
        <v>0.15188940499999992</v>
      </c>
      <c r="K28" s="296">
        <v>9.3330586429999993</v>
      </c>
      <c r="L28" s="296">
        <v>9.2028668259999993</v>
      </c>
      <c r="M28" s="49">
        <f t="shared" si="18"/>
        <v>9.2679627344999993</v>
      </c>
      <c r="N28" s="49">
        <f t="shared" si="3"/>
        <v>6.5095908500000021E-2</v>
      </c>
      <c r="O28" s="296">
        <v>9.1715188390000009</v>
      </c>
      <c r="P28" s="296">
        <v>9.3378460800000003</v>
      </c>
      <c r="Q28" s="49">
        <f t="shared" si="19"/>
        <v>9.2546824594999997</v>
      </c>
      <c r="R28" s="49">
        <f t="shared" si="4"/>
        <v>8.3163620499999702E-2</v>
      </c>
      <c r="S28" s="39">
        <v>54.520804800000001</v>
      </c>
      <c r="T28" s="296">
        <v>54.9040198</v>
      </c>
      <c r="U28" s="49">
        <f t="shared" si="20"/>
        <v>54.712412299999997</v>
      </c>
      <c r="V28" s="49">
        <f t="shared" si="5"/>
        <v>0.19160749999999993</v>
      </c>
      <c r="W28" s="296">
        <v>53.557034489999999</v>
      </c>
      <c r="X28" s="296">
        <v>54.391772070000002</v>
      </c>
      <c r="Y28" s="49">
        <f t="shared" si="21"/>
        <v>53.974403280000004</v>
      </c>
      <c r="Z28" s="546">
        <f t="shared" si="6"/>
        <v>0.41736879000000116</v>
      </c>
      <c r="AA28" s="296">
        <v>22.16963994</v>
      </c>
      <c r="AB28" s="296">
        <v>21.744943150000001</v>
      </c>
      <c r="AC28" s="49">
        <f t="shared" si="22"/>
        <v>21.957291545</v>
      </c>
      <c r="AD28" s="49">
        <f t="shared" si="7"/>
        <v>0.21234839499999936</v>
      </c>
      <c r="AE28" s="296">
        <v>22.16206687</v>
      </c>
      <c r="AF28" s="296">
        <v>21.64265614</v>
      </c>
      <c r="AG28" s="49">
        <f t="shared" si="23"/>
        <v>21.902361505000002</v>
      </c>
      <c r="AH28" s="49">
        <f t="shared" si="8"/>
        <v>0.2597053650000003</v>
      </c>
      <c r="AI28" s="39">
        <v>452.32526139999999</v>
      </c>
      <c r="AJ28" s="296">
        <v>448.621308</v>
      </c>
      <c r="AK28" s="49">
        <f t="shared" si="24"/>
        <v>450.47328470000002</v>
      </c>
      <c r="AL28" s="49">
        <f t="shared" si="9"/>
        <v>1.8519766999999945</v>
      </c>
      <c r="AM28" s="296">
        <v>452.85993610000003</v>
      </c>
      <c r="AN28" s="296">
        <v>463.45154860000002</v>
      </c>
      <c r="AO28" s="49">
        <f t="shared" si="25"/>
        <v>458.15574235000003</v>
      </c>
      <c r="AP28" s="546">
        <f t="shared" si="10"/>
        <v>5.2958062499999983</v>
      </c>
      <c r="AQ28" s="296">
        <v>62.618097179999999</v>
      </c>
      <c r="AR28" s="296">
        <v>62.334900900000001</v>
      </c>
      <c r="AS28" s="49">
        <f t="shared" si="26"/>
        <v>62.47649904</v>
      </c>
      <c r="AT28" s="49">
        <f t="shared" si="11"/>
        <v>0.14159813999999926</v>
      </c>
      <c r="AU28" s="296">
        <v>61.205197409999997</v>
      </c>
      <c r="AV28" s="296">
        <v>61.227674460000003</v>
      </c>
      <c r="AW28" s="49">
        <f t="shared" si="27"/>
        <v>61.216435935</v>
      </c>
      <c r="AX28" s="49">
        <f t="shared" si="12"/>
        <v>1.1238525000003108E-2</v>
      </c>
      <c r="AY28" s="39">
        <v>63.935979099999997</v>
      </c>
      <c r="AZ28" s="296">
        <v>61.881821459999998</v>
      </c>
      <c r="BA28" s="49">
        <f t="shared" si="28"/>
        <v>62.908900279999997</v>
      </c>
      <c r="BB28" s="49">
        <f t="shared" si="13"/>
        <v>1.0270788199999998</v>
      </c>
      <c r="BC28" s="296">
        <v>62.872415070000002</v>
      </c>
      <c r="BD28" s="296">
        <v>62.345419390000004</v>
      </c>
      <c r="BE28" s="49">
        <f t="shared" si="29"/>
        <v>62.608917230000003</v>
      </c>
      <c r="BF28" s="546">
        <f t="shared" si="14"/>
        <v>0.26349783999999943</v>
      </c>
      <c r="BG28" s="296">
        <v>62.853339439999999</v>
      </c>
      <c r="BH28" s="296">
        <v>63.772091920000001</v>
      </c>
      <c r="BI28" s="49">
        <f t="shared" si="30"/>
        <v>63.312715679999997</v>
      </c>
      <c r="BJ28" s="49">
        <f t="shared" si="15"/>
        <v>0.45937624000000099</v>
      </c>
      <c r="BK28" s="296">
        <v>63.588971440000002</v>
      </c>
      <c r="BL28" s="296">
        <v>61.78259843</v>
      </c>
      <c r="BM28" s="49">
        <f t="shared" si="31"/>
        <v>62.685784935000001</v>
      </c>
      <c r="BN28" s="49">
        <f t="shared" si="16"/>
        <v>0.90318650500000075</v>
      </c>
      <c r="BO28" s="39">
        <v>3.5900000000000001E-2</v>
      </c>
      <c r="BP28" s="41">
        <v>4.3900000000000002E-2</v>
      </c>
      <c r="BQ28" s="819">
        <v>3.7699999999999997E-2</v>
      </c>
      <c r="BR28" s="668">
        <v>2.1999999999999999E-2</v>
      </c>
      <c r="BS28" s="563">
        <v>22.872299999999999</v>
      </c>
      <c r="BT28" s="563">
        <v>508.601</v>
      </c>
    </row>
    <row r="29" spans="1:72" ht="15.75" customHeight="1" x14ac:dyDescent="0.2">
      <c r="A29" s="296" t="s">
        <v>133</v>
      </c>
      <c r="B29" s="29">
        <v>7.1920425390573622E-3</v>
      </c>
      <c r="C29" s="39">
        <v>6.2209220939999996</v>
      </c>
      <c r="D29" s="296">
        <v>6.0883821559999998</v>
      </c>
      <c r="E29" s="49">
        <f t="shared" si="0"/>
        <v>6.1546521250000001</v>
      </c>
      <c r="F29" s="49">
        <f t="shared" si="1"/>
        <v>6.6269968999999929E-2</v>
      </c>
      <c r="G29" s="296">
        <v>6.1594481099999996</v>
      </c>
      <c r="H29" s="296">
        <v>6.4597665790000001</v>
      </c>
      <c r="I29" s="49">
        <f t="shared" si="17"/>
        <v>6.3096073444999998</v>
      </c>
      <c r="J29" s="546">
        <f t="shared" si="2"/>
        <v>0.15015923450000024</v>
      </c>
      <c r="K29" s="296">
        <v>10.097070179999999</v>
      </c>
      <c r="L29" s="296">
        <v>9.9415663240000001</v>
      </c>
      <c r="M29" s="49">
        <f t="shared" si="18"/>
        <v>10.019318252</v>
      </c>
      <c r="N29" s="49">
        <f t="shared" si="3"/>
        <v>7.7751927999999637E-2</v>
      </c>
      <c r="O29" s="296">
        <v>9.8791499399999996</v>
      </c>
      <c r="P29" s="296">
        <v>10.037718890000001</v>
      </c>
      <c r="Q29" s="49">
        <f t="shared" si="19"/>
        <v>9.9584344149999993</v>
      </c>
      <c r="R29" s="49">
        <f t="shared" si="4"/>
        <v>7.9284475000000576E-2</v>
      </c>
      <c r="S29" s="39">
        <v>56.513669129999997</v>
      </c>
      <c r="T29" s="296">
        <v>57.087092040000002</v>
      </c>
      <c r="U29" s="49">
        <f t="shared" si="20"/>
        <v>56.800380584999999</v>
      </c>
      <c r="V29" s="49">
        <f t="shared" si="5"/>
        <v>0.2867114550000025</v>
      </c>
      <c r="W29" s="296">
        <v>55.827917650000003</v>
      </c>
      <c r="X29" s="296">
        <v>57.080893809999999</v>
      </c>
      <c r="Y29" s="49">
        <f t="shared" si="21"/>
        <v>56.454405730000005</v>
      </c>
      <c r="Z29" s="546">
        <f t="shared" si="6"/>
        <v>0.62648807999999789</v>
      </c>
      <c r="AA29" s="296">
        <v>23.468054240000001</v>
      </c>
      <c r="AB29" s="296">
        <v>23.03343491</v>
      </c>
      <c r="AC29" s="49">
        <f t="shared" si="22"/>
        <v>23.250744574999999</v>
      </c>
      <c r="AD29" s="49">
        <f t="shared" si="7"/>
        <v>0.21730966500000015</v>
      </c>
      <c r="AE29" s="296">
        <v>23.446338430000001</v>
      </c>
      <c r="AF29" s="296">
        <v>22.93584384</v>
      </c>
      <c r="AG29" s="49">
        <f t="shared" si="23"/>
        <v>23.191091135000001</v>
      </c>
      <c r="AH29" s="49">
        <f t="shared" si="8"/>
        <v>0.25524729500000021</v>
      </c>
      <c r="AI29" s="39">
        <v>430.45222389999998</v>
      </c>
      <c r="AJ29" s="296">
        <v>428.7062482</v>
      </c>
      <c r="AK29" s="49">
        <f t="shared" si="24"/>
        <v>429.57923604999996</v>
      </c>
      <c r="AL29" s="49">
        <f t="shared" si="9"/>
        <v>0.87298784999998702</v>
      </c>
      <c r="AM29" s="296">
        <v>428.35942260000002</v>
      </c>
      <c r="AN29" s="296">
        <v>442.38191799999998</v>
      </c>
      <c r="AO29" s="49">
        <f t="shared" si="25"/>
        <v>435.37067030000003</v>
      </c>
      <c r="AP29" s="546">
        <f t="shared" si="10"/>
        <v>7.0112476999999842</v>
      </c>
      <c r="AQ29" s="296">
        <v>64.80132141</v>
      </c>
      <c r="AR29" s="296">
        <v>63.811121880000002</v>
      </c>
      <c r="AS29" s="49">
        <f t="shared" si="26"/>
        <v>64.306221644999994</v>
      </c>
      <c r="AT29" s="49">
        <f t="shared" si="11"/>
        <v>0.49509976499999908</v>
      </c>
      <c r="AU29" s="296">
        <v>63.643511289999999</v>
      </c>
      <c r="AV29" s="296">
        <v>63.909020040000001</v>
      </c>
      <c r="AW29" s="49">
        <f t="shared" si="27"/>
        <v>63.776265664999997</v>
      </c>
      <c r="AX29" s="49">
        <f t="shared" si="12"/>
        <v>0.13275437500000109</v>
      </c>
      <c r="AY29" s="39">
        <v>65.952473639999994</v>
      </c>
      <c r="AZ29" s="296">
        <v>63.760895120000001</v>
      </c>
      <c r="BA29" s="49">
        <f t="shared" si="28"/>
        <v>64.85668437999999</v>
      </c>
      <c r="BB29" s="49">
        <f t="shared" si="13"/>
        <v>1.0957892599999965</v>
      </c>
      <c r="BC29" s="296">
        <v>64.411039049999999</v>
      </c>
      <c r="BD29" s="296">
        <v>64.419292850000005</v>
      </c>
      <c r="BE29" s="49">
        <f t="shared" si="29"/>
        <v>64.415165950000002</v>
      </c>
      <c r="BF29" s="546">
        <f t="shared" si="14"/>
        <v>4.12690000000282E-3</v>
      </c>
      <c r="BG29" s="296">
        <v>65.116082480000003</v>
      </c>
      <c r="BH29" s="296">
        <v>65.778611859999998</v>
      </c>
      <c r="BI29" s="49">
        <f t="shared" si="30"/>
        <v>65.44734717</v>
      </c>
      <c r="BJ29" s="49">
        <f t="shared" si="15"/>
        <v>0.33126468999999759</v>
      </c>
      <c r="BK29" s="296">
        <v>65.750695930000006</v>
      </c>
      <c r="BL29" s="296">
        <v>63.54211703</v>
      </c>
      <c r="BM29" s="49">
        <f t="shared" si="31"/>
        <v>64.646406479999996</v>
      </c>
      <c r="BN29" s="49">
        <f t="shared" si="16"/>
        <v>1.1042894500000031</v>
      </c>
      <c r="BO29" s="39">
        <v>4.1799999999999997E-2</v>
      </c>
      <c r="BP29" s="41">
        <v>1.7399999999999999E-2</v>
      </c>
      <c r="BQ29" s="819">
        <v>3.6200000000000003E-2</v>
      </c>
      <c r="BR29" s="668" t="s">
        <v>12</v>
      </c>
      <c r="BS29" s="563">
        <v>24.0014</v>
      </c>
      <c r="BT29" s="563">
        <v>476.90300000000002</v>
      </c>
    </row>
    <row r="30" spans="1:72" ht="15.75" customHeight="1" x14ac:dyDescent="0.2">
      <c r="A30" s="296" t="s">
        <v>134</v>
      </c>
      <c r="B30" s="29">
        <v>3.6665335808721829E-3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819" t="s">
        <v>12</v>
      </c>
      <c r="BR30" s="668" t="s">
        <v>12</v>
      </c>
      <c r="BS30" s="563" t="s">
        <v>12</v>
      </c>
      <c r="BT30" s="563" t="s">
        <v>12</v>
      </c>
    </row>
    <row r="31" spans="1:72" ht="15.75" customHeight="1" x14ac:dyDescent="0.2">
      <c r="A31" s="296" t="s">
        <v>135</v>
      </c>
      <c r="B31" s="29">
        <v>8.2341481282775103E-3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6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29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819" t="s">
        <v>12</v>
      </c>
      <c r="BR31" s="668" t="s">
        <v>12</v>
      </c>
      <c r="BS31" s="563" t="s">
        <v>12</v>
      </c>
      <c r="BT31" s="563">
        <v>2.35E-2</v>
      </c>
    </row>
    <row r="32" spans="1:72" ht="12.75" x14ac:dyDescent="0.2">
      <c r="A32" s="296" t="s">
        <v>136</v>
      </c>
      <c r="B32" s="29">
        <v>0.1031</v>
      </c>
      <c r="C32" s="39">
        <v>5.2379782759999998</v>
      </c>
      <c r="D32" s="296">
        <v>5.168151344</v>
      </c>
      <c r="E32" s="49">
        <f t="shared" si="0"/>
        <v>5.2030648099999999</v>
      </c>
      <c r="F32" s="49">
        <f t="shared" si="1"/>
        <v>3.4913465999999893E-2</v>
      </c>
      <c r="G32" s="296">
        <v>5.2052577959999997</v>
      </c>
      <c r="H32" s="296">
        <v>5.4237157949999997</v>
      </c>
      <c r="I32" s="49">
        <f t="shared" si="17"/>
        <v>5.3144867954999997</v>
      </c>
      <c r="J32" s="546">
        <f t="shared" si="2"/>
        <v>0.10922899949999998</v>
      </c>
      <c r="K32" s="296">
        <v>5.2007345819999999</v>
      </c>
      <c r="L32" s="296">
        <v>5.1390631779999998</v>
      </c>
      <c r="M32" s="49">
        <f t="shared" si="18"/>
        <v>5.1698988799999999</v>
      </c>
      <c r="N32" s="49">
        <f t="shared" si="3"/>
        <v>3.0835702000000076E-2</v>
      </c>
      <c r="O32" s="296">
        <v>5.0849703789999996</v>
      </c>
      <c r="P32" s="296">
        <v>5.2406808710000004</v>
      </c>
      <c r="Q32" s="49">
        <f t="shared" si="19"/>
        <v>5.162825625</v>
      </c>
      <c r="R32" s="49">
        <f t="shared" si="4"/>
        <v>7.7855246000000378E-2</v>
      </c>
      <c r="S32" s="39">
        <v>4.7824265319999997</v>
      </c>
      <c r="T32" s="296">
        <v>4.8059562939999996</v>
      </c>
      <c r="U32" s="49">
        <f t="shared" si="20"/>
        <v>4.7941914130000001</v>
      </c>
      <c r="V32" s="49">
        <f t="shared" si="5"/>
        <v>1.1764880999999949E-2</v>
      </c>
      <c r="W32" s="296">
        <v>4.8426361189999998</v>
      </c>
      <c r="X32" s="296">
        <v>4.8548086220000002</v>
      </c>
      <c r="Y32" s="49">
        <f t="shared" si="21"/>
        <v>4.8487223705</v>
      </c>
      <c r="Z32" s="546">
        <f t="shared" si="6"/>
        <v>6.0862515000001949E-3</v>
      </c>
      <c r="AA32" s="296">
        <v>5.5555066179999999</v>
      </c>
      <c r="AB32" s="296">
        <v>5.5566577800000001</v>
      </c>
      <c r="AC32" s="49">
        <f t="shared" si="22"/>
        <v>5.5560821990000004</v>
      </c>
      <c r="AD32" s="49">
        <f t="shared" si="7"/>
        <v>5.755810000001027E-4</v>
      </c>
      <c r="AE32" s="296">
        <v>5.7565255549999996</v>
      </c>
      <c r="AF32" s="296">
        <v>5.7136460680000001</v>
      </c>
      <c r="AG32" s="49">
        <f t="shared" si="23"/>
        <v>5.7350858114999994</v>
      </c>
      <c r="AH32" s="49">
        <f t="shared" si="8"/>
        <v>2.1439743499999775E-2</v>
      </c>
      <c r="AI32" s="39">
        <v>1.3436267310000001</v>
      </c>
      <c r="AJ32" s="296">
        <v>1.0142293490000001</v>
      </c>
      <c r="AK32" s="49">
        <f t="shared" si="24"/>
        <v>1.1789280400000002</v>
      </c>
      <c r="AL32" s="49">
        <f t="shared" si="9"/>
        <v>0.16469869099999901</v>
      </c>
      <c r="AM32" s="296">
        <v>1.058558576</v>
      </c>
      <c r="AN32" s="296">
        <v>1.237362946</v>
      </c>
      <c r="AO32" s="49">
        <f t="shared" si="25"/>
        <v>1.147960761</v>
      </c>
      <c r="AP32" s="546">
        <f t="shared" si="10"/>
        <v>8.9402184999999967E-2</v>
      </c>
      <c r="AQ32" s="296">
        <v>5.2703427630000004</v>
      </c>
      <c r="AR32" s="296">
        <v>5.3220914989999999</v>
      </c>
      <c r="AS32" s="49">
        <f t="shared" si="26"/>
        <v>5.2962171310000006</v>
      </c>
      <c r="AT32" s="49">
        <f t="shared" si="11"/>
        <v>2.5874367999999759E-2</v>
      </c>
      <c r="AU32" s="296">
        <v>5.419785364</v>
      </c>
      <c r="AV32" s="296">
        <v>5.4204629100000004</v>
      </c>
      <c r="AW32" s="49">
        <f t="shared" si="27"/>
        <v>5.4201241370000002</v>
      </c>
      <c r="AX32" s="49">
        <f t="shared" si="12"/>
        <v>3.3877300000018096E-4</v>
      </c>
      <c r="AY32" s="39">
        <v>5.6948996449999996</v>
      </c>
      <c r="AZ32" s="296">
        <v>5.5876540439999998</v>
      </c>
      <c r="BA32" s="49">
        <f t="shared" si="28"/>
        <v>5.6412768445000001</v>
      </c>
      <c r="BB32" s="49">
        <f t="shared" si="13"/>
        <v>5.3622800499999901E-2</v>
      </c>
      <c r="BC32" s="296">
        <v>5.6282078689999997</v>
      </c>
      <c r="BD32" s="296">
        <v>5.6266266900000002</v>
      </c>
      <c r="BE32" s="49">
        <f t="shared" si="29"/>
        <v>5.6274172794999995</v>
      </c>
      <c r="BF32" s="546">
        <f t="shared" si="14"/>
        <v>7.9058949999977202E-4</v>
      </c>
      <c r="BG32" s="296">
        <v>5.3898049800000001</v>
      </c>
      <c r="BH32" s="296">
        <v>5.4624285180000003</v>
      </c>
      <c r="BI32" s="49">
        <f t="shared" si="30"/>
        <v>5.4261167490000002</v>
      </c>
      <c r="BJ32" s="49">
        <f t="shared" si="15"/>
        <v>3.6311769000000105E-2</v>
      </c>
      <c r="BK32" s="296">
        <v>5.6740582430000002</v>
      </c>
      <c r="BL32" s="296">
        <v>5.3247320809999996</v>
      </c>
      <c r="BM32" s="49">
        <f t="shared" si="31"/>
        <v>5.4993951619999999</v>
      </c>
      <c r="BN32" s="49">
        <f t="shared" si="16"/>
        <v>0.17466308100000028</v>
      </c>
      <c r="BO32" s="39" t="s">
        <v>12</v>
      </c>
      <c r="BP32" s="41" t="s">
        <v>12</v>
      </c>
      <c r="BQ32" s="819" t="s">
        <v>12</v>
      </c>
      <c r="BR32" s="668" t="s">
        <v>12</v>
      </c>
      <c r="BS32" s="563">
        <v>5.2933000000000003</v>
      </c>
      <c r="BT32" s="563">
        <v>18.878</v>
      </c>
    </row>
    <row r="33" spans="1:72" ht="12.75" x14ac:dyDescent="0.2">
      <c r="A33" s="296" t="s">
        <v>137</v>
      </c>
      <c r="B33" s="29">
        <v>5.4052899561670194E-3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819" t="s">
        <v>12</v>
      </c>
      <c r="BR33" s="668" t="s">
        <v>12</v>
      </c>
      <c r="BS33" s="563" t="s">
        <v>12</v>
      </c>
      <c r="BT33" s="563" t="s">
        <v>12</v>
      </c>
    </row>
    <row r="34" spans="1:72" ht="12.75" x14ac:dyDescent="0.2">
      <c r="A34" s="296" t="s">
        <v>138</v>
      </c>
      <c r="B34" s="29">
        <v>2.9318853345173396E-4</v>
      </c>
      <c r="C34" s="39">
        <v>0.151823823</v>
      </c>
      <c r="D34" s="296">
        <v>0.15500796489999999</v>
      </c>
      <c r="E34" s="49">
        <f t="shared" si="0"/>
        <v>0.15341589394999999</v>
      </c>
      <c r="F34" s="49">
        <f t="shared" si="1"/>
        <v>1.5920709499999963E-3</v>
      </c>
      <c r="G34" s="296">
        <v>0.14681326089999999</v>
      </c>
      <c r="H34" s="296">
        <v>0.15360165340000001</v>
      </c>
      <c r="I34" s="49">
        <f t="shared" si="17"/>
        <v>0.15020745715</v>
      </c>
      <c r="J34" s="546">
        <f t="shared" si="2"/>
        <v>3.3941962500000089E-3</v>
      </c>
      <c r="K34" s="296">
        <v>0.1639370782</v>
      </c>
      <c r="L34" s="296">
        <v>0.16250170550000001</v>
      </c>
      <c r="M34" s="49">
        <f t="shared" si="18"/>
        <v>0.16321939185000001</v>
      </c>
      <c r="N34" s="49">
        <f t="shared" si="3"/>
        <v>7.1768634999999636E-4</v>
      </c>
      <c r="O34" s="296">
        <v>0.16150965440000001</v>
      </c>
      <c r="P34" s="296">
        <v>0.16945878219999999</v>
      </c>
      <c r="Q34" s="49">
        <f t="shared" si="19"/>
        <v>0.16548421829999999</v>
      </c>
      <c r="R34" s="49">
        <f t="shared" si="4"/>
        <v>3.9745638999999916E-3</v>
      </c>
      <c r="S34" s="39">
        <v>0.334088681</v>
      </c>
      <c r="T34" s="296">
        <v>0.33955234779999999</v>
      </c>
      <c r="U34" s="49">
        <f t="shared" si="20"/>
        <v>0.33682051439999999</v>
      </c>
      <c r="V34" s="49">
        <f t="shared" si="5"/>
        <v>2.7318333999999944E-3</v>
      </c>
      <c r="W34" s="296">
        <v>0.32569579970000001</v>
      </c>
      <c r="X34" s="296">
        <v>0.33031015149999998</v>
      </c>
      <c r="Y34" s="49">
        <f t="shared" si="21"/>
        <v>0.32800297560000002</v>
      </c>
      <c r="Z34" s="546">
        <f t="shared" si="6"/>
        <v>2.3071758999999858E-3</v>
      </c>
      <c r="AA34" s="296">
        <v>0.28571392800000001</v>
      </c>
      <c r="AB34" s="296">
        <v>0.29023725950000001</v>
      </c>
      <c r="AC34" s="49">
        <f t="shared" si="22"/>
        <v>0.28797559375000004</v>
      </c>
      <c r="AD34" s="49">
        <f t="shared" si="7"/>
        <v>2.2616657500000026E-3</v>
      </c>
      <c r="AE34" s="296">
        <v>0.2672333227</v>
      </c>
      <c r="AF34" s="296">
        <v>0.29366528069999998</v>
      </c>
      <c r="AG34" s="49">
        <f t="shared" si="23"/>
        <v>0.28044930169999999</v>
      </c>
      <c r="AH34" s="49">
        <f t="shared" si="8"/>
        <v>1.3215978999999989E-2</v>
      </c>
      <c r="AI34" s="39">
        <v>3.3048231659999998</v>
      </c>
      <c r="AJ34" s="296">
        <v>3.1709124380000002</v>
      </c>
      <c r="AK34" s="49">
        <f t="shared" si="24"/>
        <v>3.2378678020000002</v>
      </c>
      <c r="AL34" s="49">
        <f t="shared" si="9"/>
        <v>6.6955363999999795E-2</v>
      </c>
      <c r="AM34" s="296">
        <v>3.138965829</v>
      </c>
      <c r="AN34" s="296">
        <v>3.3823126210000001</v>
      </c>
      <c r="AO34" s="49">
        <f t="shared" si="25"/>
        <v>3.2606392250000003</v>
      </c>
      <c r="AP34" s="546">
        <f t="shared" si="10"/>
        <v>0.12167339600000004</v>
      </c>
      <c r="AQ34" s="296">
        <v>0.54525032139999996</v>
      </c>
      <c r="AR34" s="296">
        <v>0.5873077391</v>
      </c>
      <c r="AS34" s="49">
        <f t="shared" si="26"/>
        <v>0.56627903025000004</v>
      </c>
      <c r="AT34" s="49">
        <f t="shared" si="11"/>
        <v>2.1028708850000022E-2</v>
      </c>
      <c r="AU34" s="296">
        <v>0.55789642019999997</v>
      </c>
      <c r="AV34" s="296">
        <v>0.57530976629999997</v>
      </c>
      <c r="AW34" s="49">
        <f t="shared" si="27"/>
        <v>0.56660309324999991</v>
      </c>
      <c r="AX34" s="49">
        <f t="shared" si="12"/>
        <v>8.7066730500000022E-3</v>
      </c>
      <c r="AY34" s="39">
        <v>0.59795320149999998</v>
      </c>
      <c r="AZ34" s="296">
        <v>0.57307819559999995</v>
      </c>
      <c r="BA34" s="49">
        <f t="shared" si="28"/>
        <v>0.58551569854999996</v>
      </c>
      <c r="BB34" s="49">
        <f t="shared" si="13"/>
        <v>1.2437502950000012E-2</v>
      </c>
      <c r="BC34" s="296">
        <v>0.54468350330000004</v>
      </c>
      <c r="BD34" s="296">
        <v>0.59940575669999996</v>
      </c>
      <c r="BE34" s="49">
        <f t="shared" si="29"/>
        <v>0.57204462999999994</v>
      </c>
      <c r="BF34" s="546">
        <f t="shared" si="14"/>
        <v>2.736112669999996E-2</v>
      </c>
      <c r="BG34" s="296">
        <v>0.62721876909999996</v>
      </c>
      <c r="BH34" s="296">
        <v>0.62840324830000005</v>
      </c>
      <c r="BI34" s="49">
        <f t="shared" si="30"/>
        <v>0.62781100869999995</v>
      </c>
      <c r="BJ34" s="49">
        <f t="shared" si="15"/>
        <v>5.9223960000004405E-4</v>
      </c>
      <c r="BK34" s="296">
        <v>0.63691394020000003</v>
      </c>
      <c r="BL34" s="296">
        <v>0.62821550739999998</v>
      </c>
      <c r="BM34" s="49">
        <f t="shared" si="31"/>
        <v>0.63256472380000006</v>
      </c>
      <c r="BN34" s="49">
        <f t="shared" si="16"/>
        <v>4.3492164000000222E-3</v>
      </c>
      <c r="BO34" s="39" t="s">
        <v>12</v>
      </c>
      <c r="BP34" s="41" t="s">
        <v>12</v>
      </c>
      <c r="BQ34" s="819" t="s">
        <v>12</v>
      </c>
      <c r="BR34" s="668" t="s">
        <v>12</v>
      </c>
      <c r="BS34" s="563">
        <v>0.1565</v>
      </c>
      <c r="BT34" s="563">
        <v>0.97140000000000004</v>
      </c>
    </row>
    <row r="35" spans="1:72" ht="12.75" x14ac:dyDescent="0.2">
      <c r="A35" s="296" t="s">
        <v>139</v>
      </c>
      <c r="B35" s="29">
        <v>9.0397375140413913E-5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819" t="s">
        <v>12</v>
      </c>
      <c r="BR35" s="668" t="s">
        <v>12</v>
      </c>
      <c r="BS35" s="563" t="s">
        <v>12</v>
      </c>
      <c r="BT35" s="563" t="s">
        <v>12</v>
      </c>
    </row>
    <row r="36" spans="1:72" ht="12.75" x14ac:dyDescent="0.2">
      <c r="A36" s="296" t="s">
        <v>140</v>
      </c>
      <c r="B36" s="29">
        <v>1.0479871793296696E-2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819">
        <v>1.0800000000000001E-2</v>
      </c>
      <c r="BR36" s="668" t="s">
        <v>12</v>
      </c>
      <c r="BS36" s="563" t="s">
        <v>12</v>
      </c>
      <c r="BT36" s="563" t="s">
        <v>12</v>
      </c>
    </row>
    <row r="37" spans="1:72" ht="12.75" x14ac:dyDescent="0.2">
      <c r="A37" s="296" t="s">
        <v>141</v>
      </c>
      <c r="B37" s="29">
        <v>3.8360126321658505E-4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819" t="s">
        <v>12</v>
      </c>
      <c r="BR37" s="668" t="s">
        <v>12</v>
      </c>
      <c r="BS37" s="563" t="s">
        <v>12</v>
      </c>
      <c r="BT37" s="563" t="s">
        <v>12</v>
      </c>
    </row>
    <row r="38" spans="1:72" ht="12.75" x14ac:dyDescent="0.2">
      <c r="A38" s="296" t="s">
        <v>142</v>
      </c>
      <c r="B38" s="29">
        <v>2.3E-3</v>
      </c>
      <c r="C38" s="39">
        <v>1.6043569680000001E-2</v>
      </c>
      <c r="D38" s="296">
        <v>1.610521191E-2</v>
      </c>
      <c r="E38" s="49">
        <f t="shared" si="0"/>
        <v>1.6074390795000001E-2</v>
      </c>
      <c r="F38" s="49">
        <f t="shared" si="1"/>
        <v>3.0821114999999427E-5</v>
      </c>
      <c r="G38" s="296">
        <v>1.5815737440000002E-2</v>
      </c>
      <c r="H38" s="296">
        <v>1.6808765739999999E-2</v>
      </c>
      <c r="I38" s="49">
        <f t="shared" si="17"/>
        <v>1.631225159E-2</v>
      </c>
      <c r="J38" s="546">
        <f t="shared" si="2"/>
        <v>4.9651414999999852E-4</v>
      </c>
      <c r="K38" s="296">
        <v>0.34553736509999999</v>
      </c>
      <c r="L38" s="296">
        <v>0.34111183519999999</v>
      </c>
      <c r="M38" s="49">
        <f t="shared" si="18"/>
        <v>0.34332460014999999</v>
      </c>
      <c r="N38" s="49">
        <f t="shared" si="3"/>
        <v>2.2127649500000013E-3</v>
      </c>
      <c r="O38" s="296">
        <v>0.34297236240000001</v>
      </c>
      <c r="P38" s="296">
        <v>0.34920862079999998</v>
      </c>
      <c r="Q38" s="49">
        <f t="shared" si="19"/>
        <v>0.34609049159999999</v>
      </c>
      <c r="R38" s="49">
        <f t="shared" si="4"/>
        <v>3.1181291999999861E-3</v>
      </c>
      <c r="S38" s="39">
        <v>0.53428400470000004</v>
      </c>
      <c r="T38" s="296">
        <v>0.53328340780000005</v>
      </c>
      <c r="U38" s="49">
        <f t="shared" si="20"/>
        <v>0.53378370625000005</v>
      </c>
      <c r="V38" s="49">
        <f t="shared" si="5"/>
        <v>5.0029844999999185E-4</v>
      </c>
      <c r="W38" s="296">
        <v>0.53991335389999995</v>
      </c>
      <c r="X38" s="296">
        <v>0.54688503320000004</v>
      </c>
      <c r="Y38" s="49">
        <f t="shared" si="21"/>
        <v>0.54339919354999999</v>
      </c>
      <c r="Z38" s="546">
        <f t="shared" si="6"/>
        <v>3.4858396500000444E-3</v>
      </c>
      <c r="AA38" s="296">
        <v>0.70449402910000003</v>
      </c>
      <c r="AB38" s="296">
        <v>0.68847731899999998</v>
      </c>
      <c r="AC38" s="49">
        <f t="shared" si="22"/>
        <v>0.69648567405000006</v>
      </c>
      <c r="AD38" s="49">
        <f t="shared" si="7"/>
        <v>8.0083550500000267E-3</v>
      </c>
      <c r="AE38" s="296">
        <v>0.74106356529999995</v>
      </c>
      <c r="AF38" s="296">
        <v>0.72892975360000001</v>
      </c>
      <c r="AG38" s="49">
        <f t="shared" si="23"/>
        <v>0.73499665944999992</v>
      </c>
      <c r="AH38" s="49">
        <f t="shared" si="8"/>
        <v>6.0669058499999706E-3</v>
      </c>
      <c r="AI38" s="39">
        <v>7.4804568660000001E-2</v>
      </c>
      <c r="AJ38" s="296">
        <v>3.5540711029999998E-2</v>
      </c>
      <c r="AK38" s="49">
        <f t="shared" si="24"/>
        <v>5.5172639844999996E-2</v>
      </c>
      <c r="AL38" s="49">
        <f t="shared" si="9"/>
        <v>1.9631928815000015E-2</v>
      </c>
      <c r="AM38" s="296">
        <v>3.5632352229999997E-2</v>
      </c>
      <c r="AN38" s="296">
        <v>7.2256531949999994E-2</v>
      </c>
      <c r="AO38" s="49">
        <f t="shared" si="25"/>
        <v>5.3944442089999996E-2</v>
      </c>
      <c r="AP38" s="546">
        <f t="shared" si="10"/>
        <v>1.8312089859999998E-2</v>
      </c>
      <c r="AQ38" s="296">
        <v>0.64904028719999995</v>
      </c>
      <c r="AR38" s="296">
        <v>0.64153939959999995</v>
      </c>
      <c r="AS38" s="49">
        <f t="shared" si="26"/>
        <v>0.64528984339999995</v>
      </c>
      <c r="AT38" s="49">
        <f t="shared" si="11"/>
        <v>3.7504438000000029E-3</v>
      </c>
      <c r="AU38" s="296">
        <v>0.66959932369999997</v>
      </c>
      <c r="AV38" s="296">
        <v>0.66082037029999996</v>
      </c>
      <c r="AW38" s="49">
        <f t="shared" si="27"/>
        <v>0.66520984699999997</v>
      </c>
      <c r="AX38" s="49">
        <f t="shared" si="12"/>
        <v>4.3894767000000057E-3</v>
      </c>
      <c r="AY38" s="39">
        <v>0.68050011669999999</v>
      </c>
      <c r="AZ38" s="296">
        <v>0.66341625930000003</v>
      </c>
      <c r="BA38" s="49">
        <f t="shared" si="28"/>
        <v>0.67195818800000007</v>
      </c>
      <c r="BB38" s="49">
        <f t="shared" si="13"/>
        <v>8.5419286999999788E-3</v>
      </c>
      <c r="BC38" s="296">
        <v>0.66575757989999995</v>
      </c>
      <c r="BD38" s="296">
        <v>0.67000218460000005</v>
      </c>
      <c r="BE38" s="49">
        <f t="shared" si="29"/>
        <v>0.66787988225000006</v>
      </c>
      <c r="BF38" s="546">
        <f t="shared" si="14"/>
        <v>2.1223023500000493E-3</v>
      </c>
      <c r="BG38" s="296">
        <v>0.37598354360000003</v>
      </c>
      <c r="BH38" s="296">
        <v>0.38396954989999998</v>
      </c>
      <c r="BI38" s="49">
        <f t="shared" si="30"/>
        <v>0.37997654675000003</v>
      </c>
      <c r="BJ38" s="49">
        <f t="shared" si="15"/>
        <v>3.9930031499999796E-3</v>
      </c>
      <c r="BK38" s="296">
        <v>0.38680917650000002</v>
      </c>
      <c r="BL38" s="296">
        <v>0.3745085272</v>
      </c>
      <c r="BM38" s="49">
        <f t="shared" si="31"/>
        <v>0.38065885185000004</v>
      </c>
      <c r="BN38" s="49">
        <f t="shared" si="16"/>
        <v>6.15032465000001E-3</v>
      </c>
      <c r="BO38" s="39">
        <v>3.5999999999999999E-3</v>
      </c>
      <c r="BP38" s="41">
        <v>3.3999999999999998E-3</v>
      </c>
      <c r="BQ38" s="819">
        <v>3.5000000000000001E-3</v>
      </c>
      <c r="BR38" s="668">
        <v>3.3999999999999998E-3</v>
      </c>
      <c r="BS38" s="563">
        <v>1.8160000000000001</v>
      </c>
      <c r="BT38" s="563">
        <v>32.816899999999997</v>
      </c>
    </row>
    <row r="39" spans="1:72" ht="12.75" x14ac:dyDescent="0.2">
      <c r="A39" s="296" t="s">
        <v>163</v>
      </c>
      <c r="B39" s="29">
        <v>2.3E-3</v>
      </c>
      <c r="C39" s="39">
        <v>7.523820346E-3</v>
      </c>
      <c r="D39" s="296">
        <v>7.6380578320000003E-3</v>
      </c>
      <c r="E39" s="49">
        <f t="shared" si="0"/>
        <v>7.5809390890000002E-3</v>
      </c>
      <c r="F39" s="49">
        <f t="shared" si="1"/>
        <v>5.7118743000000166E-5</v>
      </c>
      <c r="G39" s="296">
        <v>6.8579939609999998E-3</v>
      </c>
      <c r="H39" s="296">
        <v>7.0002628929999996E-3</v>
      </c>
      <c r="I39" s="49">
        <f t="shared" ref="I39" si="32">IFERROR(AVERAGE(G39:H39)," ")</f>
        <v>6.9291284269999993E-3</v>
      </c>
      <c r="J39" s="546">
        <f t="shared" ref="J39" si="33">IFERROR(_xlfn.STDEV.P(G39:H39), " ")</f>
        <v>7.1134465999999914E-5</v>
      </c>
      <c r="K39" s="296">
        <v>0.32029189429999999</v>
      </c>
      <c r="L39" s="296">
        <v>0.3149155307</v>
      </c>
      <c r="M39" s="49">
        <f t="shared" ref="M39" si="34">IFERROR(AVERAGE(K39:L39)," ")</f>
        <v>0.31760371249999997</v>
      </c>
      <c r="N39" s="49">
        <f t="shared" ref="N39" si="35">IFERROR(_xlfn.STDEV.P(K39:L39), " ")</f>
        <v>2.6881817999999946E-3</v>
      </c>
      <c r="O39" s="296">
        <v>0.31775152550000002</v>
      </c>
      <c r="P39" s="296">
        <v>0.32453249379999999</v>
      </c>
      <c r="Q39" s="49">
        <f t="shared" ref="Q39" si="36">IFERROR(AVERAGE(O39:P39)," ")</f>
        <v>0.32114200965</v>
      </c>
      <c r="R39" s="49">
        <f t="shared" ref="R39" si="37">IFERROR(_xlfn.STDEV.P(O39:P39), " ")</f>
        <v>3.3904841499999838E-3</v>
      </c>
      <c r="S39" s="39">
        <v>0.50672636630000001</v>
      </c>
      <c r="T39" s="296">
        <v>0.51206132839999996</v>
      </c>
      <c r="U39" s="49">
        <f t="shared" ref="U39" si="38">IFERROR(AVERAGE(S39:T39)," ")</f>
        <v>0.50939384734999993</v>
      </c>
      <c r="V39" s="49">
        <f t="shared" ref="V39" si="39">IFERROR(_xlfn.STDEV.P(S39:T39), " ")</f>
        <v>2.6674810499999757E-3</v>
      </c>
      <c r="W39" s="296">
        <v>0.51949220080000003</v>
      </c>
      <c r="X39" s="296">
        <v>0.51898137779999998</v>
      </c>
      <c r="Y39" s="49">
        <f t="shared" ref="Y39" si="40">IFERROR(AVERAGE(W39:X39)," ")</f>
        <v>0.51923678930000006</v>
      </c>
      <c r="Z39" s="546">
        <f t="shared" ref="Z39" si="41">IFERROR(_xlfn.STDEV.P(W39:X39), " ")</f>
        <v>2.5541150000002455E-4</v>
      </c>
      <c r="AA39" s="296">
        <v>0.69140373759999996</v>
      </c>
      <c r="AB39" s="296">
        <v>0.68517081319999995</v>
      </c>
      <c r="AC39" s="49">
        <f t="shared" ref="AC39" si="42">IFERROR(AVERAGE(AA39:AB39)," ")</f>
        <v>0.68828727540000001</v>
      </c>
      <c r="AD39" s="49">
        <f t="shared" ref="AD39" si="43">IFERROR(_xlfn.STDEV.P(AA39:AB39), " ")</f>
        <v>3.1164622000000031E-3</v>
      </c>
      <c r="AE39" s="296">
        <v>0.7307014275</v>
      </c>
      <c r="AF39" s="296">
        <v>0.71184394230000003</v>
      </c>
      <c r="AG39" s="49">
        <f t="shared" ref="AG39" si="44">IFERROR(AVERAGE(AE39:AF39)," ")</f>
        <v>0.72127268489999996</v>
      </c>
      <c r="AH39" s="49">
        <f t="shared" ref="AH39" si="45">IFERROR(_xlfn.STDEV.P(AE39:AF39), " ")</f>
        <v>9.4287425999999841E-3</v>
      </c>
      <c r="AI39" s="39">
        <v>4.40207824E-2</v>
      </c>
      <c r="AJ39" s="296">
        <v>9.6435257440000005E-3</v>
      </c>
      <c r="AK39" s="49">
        <f t="shared" ref="AK39" si="46">IFERROR(AVERAGE(AI39:AJ39)," ")</f>
        <v>2.6832154072E-2</v>
      </c>
      <c r="AL39" s="49">
        <f t="shared" ref="AL39" si="47">IFERROR(_xlfn.STDEV.P(AI39:AJ39), " ")</f>
        <v>1.7188628328E-2</v>
      </c>
      <c r="AM39" s="296">
        <v>8.5926333550000004E-3</v>
      </c>
      <c r="AN39" s="296">
        <v>4.226795471E-2</v>
      </c>
      <c r="AO39" s="49">
        <f t="shared" ref="AO39" si="48">IFERROR(AVERAGE(AM39:AN39)," ")</f>
        <v>2.5430294032500002E-2</v>
      </c>
      <c r="AP39" s="546">
        <f t="shared" ref="AP39" si="49">IFERROR(_xlfn.STDEV.P(AM39:AN39), " ")</f>
        <v>1.6837660677499998E-2</v>
      </c>
      <c r="AQ39" s="296">
        <v>0.63233125570000004</v>
      </c>
      <c r="AR39" s="296">
        <v>0.63116965059999997</v>
      </c>
      <c r="AS39" s="49">
        <f t="shared" ref="AS39" si="50">IFERROR(AVERAGE(AQ39:AR39)," ")</f>
        <v>0.63175045315</v>
      </c>
      <c r="AT39" s="49">
        <f t="shared" ref="AT39" si="51">IFERROR(_xlfn.STDEV.P(AQ39:AR39), " ")</f>
        <v>5.8080255000003689E-4</v>
      </c>
      <c r="AU39" s="296">
        <v>0.65478229030000001</v>
      </c>
      <c r="AV39" s="296">
        <v>0.65332245249999998</v>
      </c>
      <c r="AW39" s="49">
        <f t="shared" ref="AW39" si="52">IFERROR(AVERAGE(AU39:AV39)," ")</f>
        <v>0.65405237139999994</v>
      </c>
      <c r="AX39" s="49">
        <f t="shared" ref="AX39" si="53">IFERROR(_xlfn.STDEV.P(AU39:AV39), " ")</f>
        <v>7.2991890000001503E-4</v>
      </c>
      <c r="AY39" s="39">
        <v>0.66035895929999999</v>
      </c>
      <c r="AZ39" s="296">
        <v>0.65126192810000005</v>
      </c>
      <c r="BA39" s="49">
        <f t="shared" ref="BA39" si="54">IFERROR(AVERAGE(AY39:AZ39)," ")</f>
        <v>0.65581044370000008</v>
      </c>
      <c r="BB39" s="49">
        <f t="shared" ref="BB39" si="55">IFERROR(_xlfn.STDEV.P(AY39:AZ39), " ")</f>
        <v>4.5485155999999693E-3</v>
      </c>
      <c r="BC39" s="296">
        <v>0.65717941499999999</v>
      </c>
      <c r="BD39" s="296">
        <v>0.66089729559999999</v>
      </c>
      <c r="BE39" s="49">
        <f t="shared" si="29"/>
        <v>0.65903835529999999</v>
      </c>
      <c r="BF39" s="546">
        <f t="shared" si="14"/>
        <v>1.8589403000000004E-3</v>
      </c>
      <c r="BG39" s="296">
        <v>0.34073075079999998</v>
      </c>
      <c r="BH39" s="296">
        <v>0.3466163458</v>
      </c>
      <c r="BI39" s="49">
        <f t="shared" si="30"/>
        <v>0.34367354829999996</v>
      </c>
      <c r="BJ39" s="49">
        <f t="shared" si="15"/>
        <v>2.9427975000000106E-3</v>
      </c>
      <c r="BK39" s="296">
        <v>0.35221365809999999</v>
      </c>
      <c r="BL39" s="296">
        <v>0.33911177250000002</v>
      </c>
      <c r="BM39" s="49">
        <f t="shared" si="31"/>
        <v>0.34566271530000003</v>
      </c>
      <c r="BN39" s="49">
        <f t="shared" si="16"/>
        <v>6.550942799999987E-3</v>
      </c>
      <c r="BO39" s="39">
        <v>4.1000000000000003E-3</v>
      </c>
      <c r="BP39" s="554">
        <v>3.0999999999999999E-3</v>
      </c>
      <c r="BQ39" s="819">
        <v>5.1000000000000004E-3</v>
      </c>
      <c r="BR39" s="668">
        <v>4.1000000000000003E-3</v>
      </c>
      <c r="BS39" s="563">
        <v>1.8957999999999999</v>
      </c>
      <c r="BT39" s="563">
        <v>36.000799999999998</v>
      </c>
    </row>
    <row r="40" spans="1:72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>
        <v>1.194049858E-3</v>
      </c>
      <c r="H40" s="296" t="s">
        <v>12</v>
      </c>
      <c r="I40" s="49">
        <f t="shared" si="17"/>
        <v>1.194049858E-3</v>
      </c>
      <c r="J40" s="298">
        <f t="shared" si="2"/>
        <v>0</v>
      </c>
      <c r="K40" s="296" t="s">
        <v>12</v>
      </c>
      <c r="L40" s="296">
        <v>1.1010853320000001E-3</v>
      </c>
      <c r="M40" s="49">
        <f t="shared" si="18"/>
        <v>1.1010853320000001E-3</v>
      </c>
      <c r="N40" s="49">
        <f t="shared" si="3"/>
        <v>0</v>
      </c>
      <c r="O40" s="296">
        <v>1.3806192469999999E-3</v>
      </c>
      <c r="P40" s="296">
        <v>1.2386595330000001E-3</v>
      </c>
      <c r="Q40" s="49">
        <f t="shared" si="19"/>
        <v>1.30963939E-3</v>
      </c>
      <c r="R40" s="49">
        <f t="shared" si="4"/>
        <v>7.0979856999999922E-5</v>
      </c>
      <c r="S40" s="39">
        <v>2.2407491909999999E-3</v>
      </c>
      <c r="T40" s="296">
        <v>1.6050152530000001E-3</v>
      </c>
      <c r="U40" s="49">
        <f t="shared" si="20"/>
        <v>1.9228822219999999E-3</v>
      </c>
      <c r="V40" s="49">
        <f t="shared" si="5"/>
        <v>3.178669689999999E-4</v>
      </c>
      <c r="W40" s="296">
        <v>1.7562883279999999E-3</v>
      </c>
      <c r="X40" s="296">
        <v>1.5804596810000001E-3</v>
      </c>
      <c r="Y40" s="49">
        <f t="shared" si="21"/>
        <v>1.6683740045E-3</v>
      </c>
      <c r="Z40" s="298">
        <f t="shared" si="6"/>
        <v>8.7914323499999926E-5</v>
      </c>
      <c r="AA40" s="296">
        <v>2.9237853790000001E-3</v>
      </c>
      <c r="AB40" s="296">
        <v>2.929587983E-3</v>
      </c>
      <c r="AC40" s="49">
        <f t="shared" si="22"/>
        <v>2.9266866809999998E-3</v>
      </c>
      <c r="AD40" s="49">
        <f t="shared" si="7"/>
        <v>2.9013019999999095E-6</v>
      </c>
      <c r="AE40" s="296">
        <v>3.2397273030000001E-3</v>
      </c>
      <c r="AF40" s="296">
        <v>2.509678545E-3</v>
      </c>
      <c r="AG40" s="49">
        <f t="shared" si="23"/>
        <v>2.874702924E-3</v>
      </c>
      <c r="AH40" s="49">
        <f t="shared" si="8"/>
        <v>3.6502437900000004E-4</v>
      </c>
      <c r="AI40" s="39">
        <v>2.1893572510000001E-3</v>
      </c>
      <c r="AJ40" s="296" t="s">
        <v>12</v>
      </c>
      <c r="AK40" s="49">
        <f t="shared" si="24"/>
        <v>2.1893572510000001E-3</v>
      </c>
      <c r="AL40" s="49">
        <f t="shared" si="9"/>
        <v>0</v>
      </c>
      <c r="AM40" s="296">
        <v>1.9046593809999999E-3</v>
      </c>
      <c r="AN40" s="296">
        <v>2.4517961249999999E-3</v>
      </c>
      <c r="AO40" s="49">
        <f t="shared" si="25"/>
        <v>2.1782277530000001E-3</v>
      </c>
      <c r="AP40" s="298">
        <f t="shared" si="10"/>
        <v>2.73568372E-4</v>
      </c>
      <c r="AQ40" s="296">
        <v>1.788218715E-3</v>
      </c>
      <c r="AR40" s="296">
        <v>2.748143595E-3</v>
      </c>
      <c r="AS40" s="49">
        <f t="shared" si="26"/>
        <v>2.268181155E-3</v>
      </c>
      <c r="AT40" s="49">
        <f t="shared" si="11"/>
        <v>4.7996243999999999E-4</v>
      </c>
      <c r="AU40" s="296">
        <v>2.135600138E-3</v>
      </c>
      <c r="AV40" s="296">
        <v>2.7264364649999999E-3</v>
      </c>
      <c r="AW40" s="49">
        <f t="shared" si="27"/>
        <v>2.4310183014999999E-3</v>
      </c>
      <c r="AX40" s="49">
        <f t="shared" si="12"/>
        <v>2.9541816349999998E-4</v>
      </c>
      <c r="AY40" s="39">
        <v>2.0075262610000002E-3</v>
      </c>
      <c r="AZ40" s="296">
        <v>2.1974206990000001E-3</v>
      </c>
      <c r="BA40" s="49">
        <f t="shared" si="28"/>
        <v>2.1024734800000004E-3</v>
      </c>
      <c r="BB40" s="49">
        <f t="shared" si="13"/>
        <v>9.4947218999999949E-5</v>
      </c>
      <c r="BC40" s="296">
        <v>1.8548439840000001E-3</v>
      </c>
      <c r="BD40" s="296">
        <v>1.561167012E-3</v>
      </c>
      <c r="BE40" s="49">
        <f t="shared" si="29"/>
        <v>1.708005498E-3</v>
      </c>
      <c r="BF40" s="546">
        <f t="shared" si="14"/>
        <v>1.4683848600000006E-4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764" t="s">
        <v>12</v>
      </c>
      <c r="BR40" s="835" t="s">
        <v>12</v>
      </c>
      <c r="BS40" s="564">
        <v>1.1999999999999999E-3</v>
      </c>
      <c r="BT40" s="564">
        <v>0.25109999999999999</v>
      </c>
    </row>
    <row r="41" spans="1:72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2.75" x14ac:dyDescent="0.2">
      <c r="A42" s="444" t="s">
        <v>82</v>
      </c>
      <c r="B42" s="693"/>
      <c r="C42" s="260" t="s">
        <v>83</v>
      </c>
      <c r="D42" s="698" t="s">
        <v>84</v>
      </c>
      <c r="E42" s="698" t="s">
        <v>70</v>
      </c>
      <c r="F42" s="698" t="s">
        <v>85</v>
      </c>
      <c r="G42" s="693"/>
      <c r="H42" s="693"/>
      <c r="I42" s="693"/>
      <c r="J42" s="693"/>
      <c r="K42" s="260" t="s">
        <v>83</v>
      </c>
      <c r="L42" s="698" t="s">
        <v>84</v>
      </c>
      <c r="M42" s="698" t="s">
        <v>70</v>
      </c>
      <c r="N42" s="350" t="s">
        <v>85</v>
      </c>
      <c r="O42" s="693"/>
      <c r="P42" s="693"/>
      <c r="Q42" s="693"/>
      <c r="R42" s="693"/>
      <c r="S42" s="260" t="s">
        <v>83</v>
      </c>
      <c r="T42" s="698" t="s">
        <v>84</v>
      </c>
      <c r="U42" s="698" t="s">
        <v>70</v>
      </c>
      <c r="V42" s="351" t="s">
        <v>85</v>
      </c>
      <c r="W42" s="693"/>
      <c r="X42" s="693"/>
      <c r="Y42" s="693"/>
      <c r="Z42" s="693"/>
      <c r="AA42" s="260" t="s">
        <v>83</v>
      </c>
      <c r="AB42" s="698" t="s">
        <v>84</v>
      </c>
      <c r="AC42" s="698" t="s">
        <v>70</v>
      </c>
      <c r="AD42" s="350" t="s">
        <v>85</v>
      </c>
      <c r="AE42" s="693"/>
      <c r="AF42" s="693"/>
      <c r="AG42" s="693"/>
      <c r="AH42" s="693"/>
      <c r="AI42" s="260" t="s">
        <v>83</v>
      </c>
      <c r="AJ42" s="698" t="s">
        <v>84</v>
      </c>
      <c r="AK42" s="698" t="s">
        <v>70</v>
      </c>
      <c r="AL42" s="350" t="s">
        <v>85</v>
      </c>
      <c r="AM42" s="693"/>
      <c r="AN42" s="693"/>
      <c r="AO42" s="693"/>
      <c r="AP42" s="693"/>
      <c r="AQ42" s="260" t="s">
        <v>83</v>
      </c>
      <c r="AR42" s="698" t="s">
        <v>84</v>
      </c>
      <c r="AS42" s="698" t="s">
        <v>70</v>
      </c>
      <c r="AT42" s="698" t="s">
        <v>85</v>
      </c>
      <c r="AU42" s="693"/>
      <c r="AV42" s="693"/>
      <c r="AW42" s="693"/>
      <c r="AX42" s="693"/>
      <c r="AY42" s="260" t="s">
        <v>83</v>
      </c>
      <c r="AZ42" s="698" t="s">
        <v>84</v>
      </c>
      <c r="BA42" s="698" t="s">
        <v>70</v>
      </c>
      <c r="BB42" s="350" t="s">
        <v>85</v>
      </c>
      <c r="BC42" s="693"/>
      <c r="BD42" s="693"/>
      <c r="BE42" s="693"/>
      <c r="BF42" s="693"/>
      <c r="BG42" s="260" t="s">
        <v>83</v>
      </c>
      <c r="BH42" s="698" t="s">
        <v>84</v>
      </c>
      <c r="BI42" s="698" t="s">
        <v>70</v>
      </c>
      <c r="BJ42" s="350" t="s">
        <v>85</v>
      </c>
      <c r="BK42" s="693"/>
      <c r="BL42" s="693"/>
      <c r="BM42" s="693"/>
      <c r="BN42" s="693"/>
      <c r="BO42" s="274"/>
      <c r="BP42" s="696"/>
    </row>
    <row r="43" spans="1:72" ht="14.25" x14ac:dyDescent="0.2">
      <c r="A43" s="112" t="s">
        <v>86</v>
      </c>
      <c r="C43" s="616" t="s">
        <v>12</v>
      </c>
      <c r="D43" s="707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707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23">
        <v>0.14000000000000001</v>
      </c>
      <c r="T43" s="612">
        <v>0.16</v>
      </c>
      <c r="U43" s="102">
        <f>IFERROR(AVERAGE(S43:T43), " ")</f>
        <v>0.15000000000000002</v>
      </c>
      <c r="V43" s="103">
        <f>IFERROR(_xlfn.STDEV.P(S43:T43)," ")</f>
        <v>9.999999999999995E-3</v>
      </c>
      <c r="AA43" s="616" t="s">
        <v>12</v>
      </c>
      <c r="AB43" s="619" t="s">
        <v>12</v>
      </c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623">
        <v>0.59</v>
      </c>
      <c r="AJ43" s="612">
        <v>0.6</v>
      </c>
      <c r="AK43" s="102">
        <f>IFERROR(AVERAGE(AI43:AJ43), " ")</f>
        <v>0.59499999999999997</v>
      </c>
      <c r="AL43" s="103">
        <f>IFERROR(_xlfn.STDEV.P(AI43:AJ43)," ")</f>
        <v>5.0000000000000044E-3</v>
      </c>
      <c r="AQ43" s="623">
        <v>7.0000000000000007E-2</v>
      </c>
      <c r="AR43" s="612">
        <v>7.0000000000000007E-2</v>
      </c>
      <c r="AS43" s="102">
        <f>IFERROR(AVERAGE(AQ43:AR43), " ")</f>
        <v>7.0000000000000007E-2</v>
      </c>
      <c r="AT43" s="103">
        <f>IFERROR(_xlfn.STDEV.P(AQ43:AR43)," ")</f>
        <v>0</v>
      </c>
      <c r="AY43" s="623">
        <v>0.11</v>
      </c>
      <c r="AZ43" s="612">
        <v>0.11</v>
      </c>
      <c r="BA43" s="102">
        <f>IFERROR(AVERAGE(AY43:AZ43), " ")</f>
        <v>0.11</v>
      </c>
      <c r="BB43" s="103">
        <f>IFERROR(_xlfn.STDEV.P(AY43:AZ43)," ")</f>
        <v>0</v>
      </c>
      <c r="BG43" s="623">
        <v>0.12</v>
      </c>
      <c r="BH43" s="612">
        <v>0.19</v>
      </c>
      <c r="BI43" s="102">
        <f>IFERROR(AVERAGE(BG43:BH43), " ")</f>
        <v>0.155</v>
      </c>
      <c r="BJ43" s="103">
        <f>IFERROR(_xlfn.STDEV.P(BG43:BH43)," ")</f>
        <v>3.5000000000000003E-2</v>
      </c>
      <c r="BO43" s="692"/>
      <c r="BP43" s="688"/>
    </row>
    <row r="44" spans="1:72" ht="15" x14ac:dyDescent="0.25">
      <c r="A44" s="112" t="s">
        <v>87</v>
      </c>
      <c r="C44" s="617">
        <v>35.81</v>
      </c>
      <c r="D44" s="615">
        <v>35.409999999999997</v>
      </c>
      <c r="E44" s="102">
        <f t="shared" ref="E44:E48" si="56">IFERROR(AVERAGE(C44:D44), " ")</f>
        <v>35.61</v>
      </c>
      <c r="F44" s="103">
        <f t="shared" ref="F44:F49" si="57">IFERROR(_xlfn.STDEV.P(C44:D44)," ")</f>
        <v>0.20000000000000284</v>
      </c>
      <c r="K44" s="617">
        <v>43.81</v>
      </c>
      <c r="L44" s="615">
        <v>43.7</v>
      </c>
      <c r="M44" s="102">
        <f t="shared" ref="M44:M48" si="58">IFERROR(AVERAGE(K44:L44), " ")</f>
        <v>43.755000000000003</v>
      </c>
      <c r="N44" s="103">
        <f t="shared" ref="N44:N49" si="59">IFERROR(_xlfn.STDEV.P(K44:L44)," ")</f>
        <v>5.4999999999999716E-2</v>
      </c>
      <c r="S44" s="617">
        <v>106.83</v>
      </c>
      <c r="T44" s="612">
        <v>106.94</v>
      </c>
      <c r="U44" s="102">
        <f t="shared" ref="U44:U48" si="60">IFERROR(AVERAGE(S44:T44), " ")</f>
        <v>106.88499999999999</v>
      </c>
      <c r="V44" s="103">
        <f t="shared" ref="V44:V49" si="61">IFERROR(_xlfn.STDEV.P(S44:T44)," ")</f>
        <v>5.4999999999999716E-2</v>
      </c>
      <c r="AA44" s="617">
        <v>96.83</v>
      </c>
      <c r="AB44" s="612">
        <v>97.69</v>
      </c>
      <c r="AC44" s="102">
        <f t="shared" ref="AC44:AC48" si="62">IFERROR(AVERAGE(AA44:AB44), " ")</f>
        <v>97.259999999999991</v>
      </c>
      <c r="AD44" s="103">
        <f t="shared" ref="AD44:AD49" si="63">IFERROR(_xlfn.STDEV.P(AA44:AB44)," ")</f>
        <v>0.42999999999999972</v>
      </c>
      <c r="AI44" s="617">
        <v>54.63</v>
      </c>
      <c r="AJ44" s="612">
        <v>54.45</v>
      </c>
      <c r="AK44" s="102">
        <f t="shared" ref="AK44:AK48" si="64">IFERROR(AVERAGE(AI44:AJ44), " ")</f>
        <v>54.540000000000006</v>
      </c>
      <c r="AL44" s="103">
        <f t="shared" ref="AL44:AL49" si="65">IFERROR(_xlfn.STDEV.P(AI44:AJ44)," ")</f>
        <v>8.9999999999999858E-2</v>
      </c>
      <c r="AQ44" s="617">
        <v>106.91</v>
      </c>
      <c r="AR44" s="612">
        <v>106.08</v>
      </c>
      <c r="AS44" s="102">
        <f t="shared" ref="AS44:AS48" si="66">IFERROR(AVERAGE(AQ44:AR44), " ")</f>
        <v>106.495</v>
      </c>
      <c r="AT44" s="103">
        <f t="shared" ref="AT44:AT49" si="67">IFERROR(_xlfn.STDEV.P(AQ44:AR44)," ")</f>
        <v>0.41499999999999915</v>
      </c>
      <c r="AY44" s="706">
        <v>120.23</v>
      </c>
      <c r="AZ44" s="621">
        <v>120.94</v>
      </c>
      <c r="BA44" s="102">
        <f t="shared" ref="BA44:BA48" si="68">IFERROR(AVERAGE(AY44:AZ44), " ")</f>
        <v>120.58500000000001</v>
      </c>
      <c r="BB44" s="103">
        <f t="shared" ref="BB44:BB49" si="69">IFERROR(_xlfn.STDEV.P(AY44:AZ44)," ")</f>
        <v>0.35499999999999687</v>
      </c>
      <c r="BG44" s="706">
        <v>130.71</v>
      </c>
      <c r="BH44" s="621">
        <v>129.85</v>
      </c>
      <c r="BI44" s="102">
        <f t="shared" ref="BI44:BI48" si="70">IFERROR(AVERAGE(BG44:BH44), " ")</f>
        <v>130.28</v>
      </c>
      <c r="BJ44" s="103">
        <f t="shared" ref="BJ44:BJ49" si="71">IFERROR(_xlfn.STDEV.P(BG44:BH44)," ")</f>
        <v>0.43000000000000682</v>
      </c>
      <c r="BO44" s="692"/>
      <c r="BP44" s="688"/>
    </row>
    <row r="45" spans="1:72" ht="12.75" x14ac:dyDescent="0.2">
      <c r="A45" s="112" t="s">
        <v>88</v>
      </c>
      <c r="C45" s="613" t="s">
        <v>12</v>
      </c>
      <c r="D45" s="614" t="s">
        <v>12</v>
      </c>
      <c r="E45" s="102" t="str">
        <f t="shared" si="56"/>
        <v xml:space="preserve"> </v>
      </c>
      <c r="F45" s="103" t="str">
        <f t="shared" si="57"/>
        <v xml:space="preserve"> </v>
      </c>
      <c r="K45" s="613" t="s">
        <v>12</v>
      </c>
      <c r="L45" s="614" t="s">
        <v>12</v>
      </c>
      <c r="M45" s="102" t="str">
        <f t="shared" si="58"/>
        <v xml:space="preserve"> </v>
      </c>
      <c r="N45" s="103" t="str">
        <f t="shared" si="59"/>
        <v xml:space="preserve"> </v>
      </c>
      <c r="S45" s="613" t="s">
        <v>12</v>
      </c>
      <c r="T45" s="619" t="s">
        <v>12</v>
      </c>
      <c r="U45" s="102" t="str">
        <f t="shared" si="60"/>
        <v xml:space="preserve"> </v>
      </c>
      <c r="V45" s="103" t="str">
        <f t="shared" si="61"/>
        <v xml:space="preserve"> </v>
      </c>
      <c r="AA45" s="613" t="s">
        <v>12</v>
      </c>
      <c r="AB45" s="619" t="s">
        <v>12</v>
      </c>
      <c r="AC45" s="102" t="str">
        <f t="shared" si="62"/>
        <v xml:space="preserve"> </v>
      </c>
      <c r="AD45" s="103" t="str">
        <f t="shared" si="63"/>
        <v xml:space="preserve"> </v>
      </c>
      <c r="AI45" s="613" t="s">
        <v>12</v>
      </c>
      <c r="AJ45" s="619" t="s">
        <v>12</v>
      </c>
      <c r="AK45" s="102" t="str">
        <f t="shared" si="64"/>
        <v xml:space="preserve"> </v>
      </c>
      <c r="AL45" s="103" t="str">
        <f t="shared" si="65"/>
        <v xml:space="preserve"> </v>
      </c>
      <c r="AQ45" s="613" t="s">
        <v>12</v>
      </c>
      <c r="AR45" s="619" t="s">
        <v>12</v>
      </c>
      <c r="AS45" s="102" t="str">
        <f t="shared" si="66"/>
        <v xml:space="preserve"> </v>
      </c>
      <c r="AT45" s="103" t="str">
        <f t="shared" si="67"/>
        <v xml:space="preserve"> </v>
      </c>
      <c r="AY45" s="613" t="s">
        <v>12</v>
      </c>
      <c r="AZ45" s="619" t="s">
        <v>12</v>
      </c>
      <c r="BA45" s="102" t="str">
        <f t="shared" si="68"/>
        <v xml:space="preserve"> </v>
      </c>
      <c r="BB45" s="103" t="str">
        <f t="shared" si="69"/>
        <v xml:space="preserve"> </v>
      </c>
      <c r="BG45" s="613" t="s">
        <v>12</v>
      </c>
      <c r="BH45" s="619" t="s">
        <v>12</v>
      </c>
      <c r="BI45" s="102" t="str">
        <f t="shared" si="70"/>
        <v xml:space="preserve"> </v>
      </c>
      <c r="BJ45" s="103" t="str">
        <f t="shared" si="71"/>
        <v xml:space="preserve"> </v>
      </c>
      <c r="BO45" s="692"/>
      <c r="BP45" s="688"/>
    </row>
    <row r="46" spans="1:72" ht="14.25" x14ac:dyDescent="0.2">
      <c r="A46" s="112" t="s">
        <v>89</v>
      </c>
      <c r="C46" s="613" t="s">
        <v>12</v>
      </c>
      <c r="D46" s="614" t="s">
        <v>12</v>
      </c>
      <c r="E46" s="102" t="str">
        <f t="shared" si="56"/>
        <v xml:space="preserve"> </v>
      </c>
      <c r="F46" s="103" t="str">
        <f t="shared" si="57"/>
        <v xml:space="preserve"> </v>
      </c>
      <c r="K46" s="613" t="s">
        <v>12</v>
      </c>
      <c r="L46" s="614" t="s">
        <v>12</v>
      </c>
      <c r="M46" s="102" t="str">
        <f>IFERROR(AVERAGE(K46:L46), " ")</f>
        <v xml:space="preserve"> </v>
      </c>
      <c r="N46" s="103" t="str">
        <f t="shared" si="59"/>
        <v xml:space="preserve"> </v>
      </c>
      <c r="S46" s="617">
        <v>7.0000000000000007E-2</v>
      </c>
      <c r="T46" s="612">
        <v>7.0000000000000007E-2</v>
      </c>
      <c r="U46" s="102">
        <f t="shared" si="60"/>
        <v>7.0000000000000007E-2</v>
      </c>
      <c r="V46" s="103">
        <f t="shared" si="61"/>
        <v>0</v>
      </c>
      <c r="AA46" s="617">
        <v>0.06</v>
      </c>
      <c r="AB46" s="612">
        <v>0.06</v>
      </c>
      <c r="AC46" s="102">
        <f t="shared" si="62"/>
        <v>0.06</v>
      </c>
      <c r="AD46" s="103">
        <f t="shared" si="63"/>
        <v>0</v>
      </c>
      <c r="AI46" s="617">
        <v>7.0000000000000007E-2</v>
      </c>
      <c r="AJ46" s="612">
        <v>7.0000000000000007E-2</v>
      </c>
      <c r="AK46" s="102">
        <f t="shared" si="64"/>
        <v>7.0000000000000007E-2</v>
      </c>
      <c r="AL46" s="103">
        <f t="shared" si="65"/>
        <v>0</v>
      </c>
      <c r="AQ46" s="617">
        <v>7.0000000000000007E-2</v>
      </c>
      <c r="AR46" s="612">
        <v>7.0000000000000007E-2</v>
      </c>
      <c r="AS46" s="102">
        <f t="shared" si="66"/>
        <v>7.0000000000000007E-2</v>
      </c>
      <c r="AT46" s="103">
        <f t="shared" si="67"/>
        <v>0</v>
      </c>
      <c r="AY46" s="617">
        <v>7.0000000000000007E-2</v>
      </c>
      <c r="AZ46" s="612">
        <v>7.0000000000000007E-2</v>
      </c>
      <c r="BA46" s="102">
        <f t="shared" si="68"/>
        <v>7.0000000000000007E-2</v>
      </c>
      <c r="BB46" s="103">
        <f t="shared" si="69"/>
        <v>0</v>
      </c>
      <c r="BG46" s="617">
        <v>0.11</v>
      </c>
      <c r="BH46" s="612">
        <v>0.11</v>
      </c>
      <c r="BI46" s="102">
        <f t="shared" si="70"/>
        <v>0.11</v>
      </c>
      <c r="BJ46" s="103">
        <f t="shared" si="71"/>
        <v>0</v>
      </c>
      <c r="BO46" s="692"/>
      <c r="BP46" s="688"/>
    </row>
    <row r="47" spans="1:72" ht="14.25" x14ac:dyDescent="0.2">
      <c r="A47" s="112" t="s">
        <v>90</v>
      </c>
      <c r="C47" s="617">
        <v>0.4</v>
      </c>
      <c r="D47" s="615">
        <v>0.4</v>
      </c>
      <c r="E47" s="102">
        <f t="shared" si="56"/>
        <v>0.4</v>
      </c>
      <c r="F47" s="103">
        <f t="shared" si="57"/>
        <v>0</v>
      </c>
      <c r="K47" s="617">
        <v>0.41</v>
      </c>
      <c r="L47" s="615">
        <v>0.41</v>
      </c>
      <c r="M47" s="102">
        <f t="shared" si="58"/>
        <v>0.41</v>
      </c>
      <c r="N47" s="103">
        <f t="shared" si="59"/>
        <v>0</v>
      </c>
      <c r="S47" s="617">
        <v>1.1000000000000001</v>
      </c>
      <c r="T47" s="612">
        <v>1.1000000000000001</v>
      </c>
      <c r="U47" s="102">
        <f t="shared" si="60"/>
        <v>1.1000000000000001</v>
      </c>
      <c r="V47" s="103">
        <f t="shared" si="61"/>
        <v>0</v>
      </c>
      <c r="AA47" s="617">
        <v>0.57999999999999996</v>
      </c>
      <c r="AB47" s="612">
        <v>0.59</v>
      </c>
      <c r="AC47" s="102">
        <f t="shared" si="62"/>
        <v>0.58499999999999996</v>
      </c>
      <c r="AD47" s="103">
        <f t="shared" si="63"/>
        <v>5.0000000000000044E-3</v>
      </c>
      <c r="AI47" s="617">
        <v>0.28000000000000003</v>
      </c>
      <c r="AJ47" s="612">
        <v>0.21</v>
      </c>
      <c r="AK47" s="102">
        <f t="shared" si="64"/>
        <v>0.245</v>
      </c>
      <c r="AL47" s="103">
        <f t="shared" si="65"/>
        <v>3.5000000000000052E-2</v>
      </c>
      <c r="AQ47" s="617">
        <v>0.63</v>
      </c>
      <c r="AR47" s="612">
        <v>0.63</v>
      </c>
      <c r="AS47" s="102">
        <f t="shared" si="66"/>
        <v>0.63</v>
      </c>
      <c r="AT47" s="103">
        <f t="shared" si="67"/>
        <v>0</v>
      </c>
      <c r="AY47" s="617">
        <v>0.71</v>
      </c>
      <c r="AZ47" s="612">
        <v>0.69</v>
      </c>
      <c r="BA47" s="102">
        <f t="shared" si="68"/>
        <v>0.7</v>
      </c>
      <c r="BB47" s="103">
        <f t="shared" si="69"/>
        <v>1.0000000000000009E-2</v>
      </c>
      <c r="BG47" s="617">
        <v>1.72</v>
      </c>
      <c r="BH47" s="612">
        <v>1.71</v>
      </c>
      <c r="BI47" s="102">
        <f t="shared" si="70"/>
        <v>1.7149999999999999</v>
      </c>
      <c r="BJ47" s="103">
        <f t="shared" si="71"/>
        <v>5.0000000000000044E-3</v>
      </c>
      <c r="BO47" s="692"/>
      <c r="BP47" s="688"/>
    </row>
    <row r="48" spans="1:72" ht="12.75" x14ac:dyDescent="0.2">
      <c r="A48" s="112" t="s">
        <v>91</v>
      </c>
      <c r="C48" s="613" t="s">
        <v>12</v>
      </c>
      <c r="D48" s="614" t="s">
        <v>12</v>
      </c>
      <c r="E48" s="102" t="str">
        <f t="shared" si="56"/>
        <v xml:space="preserve"> </v>
      </c>
      <c r="F48" s="103" t="str">
        <f t="shared" si="57"/>
        <v xml:space="preserve"> </v>
      </c>
      <c r="K48" s="613" t="s">
        <v>12</v>
      </c>
      <c r="L48" s="614" t="s">
        <v>12</v>
      </c>
      <c r="M48" s="102" t="str">
        <f t="shared" si="58"/>
        <v xml:space="preserve"> </v>
      </c>
      <c r="N48" s="103" t="str">
        <f t="shared" si="59"/>
        <v xml:space="preserve"> </v>
      </c>
      <c r="S48" s="613" t="s">
        <v>12</v>
      </c>
      <c r="T48" s="619" t="s">
        <v>12</v>
      </c>
      <c r="U48" s="102" t="str">
        <f t="shared" si="60"/>
        <v xml:space="preserve"> </v>
      </c>
      <c r="V48" s="103" t="str">
        <f t="shared" si="61"/>
        <v xml:space="preserve"> </v>
      </c>
      <c r="AA48" s="613" t="s">
        <v>12</v>
      </c>
      <c r="AB48" s="619" t="s">
        <v>12</v>
      </c>
      <c r="AC48" s="102" t="str">
        <f t="shared" si="62"/>
        <v xml:space="preserve"> </v>
      </c>
      <c r="AD48" s="103" t="str">
        <f t="shared" si="63"/>
        <v xml:space="preserve"> </v>
      </c>
      <c r="AI48" s="613" t="s">
        <v>12</v>
      </c>
      <c r="AJ48" s="619" t="s">
        <v>12</v>
      </c>
      <c r="AK48" s="102" t="str">
        <f t="shared" si="64"/>
        <v xml:space="preserve"> </v>
      </c>
      <c r="AL48" s="103" t="str">
        <f t="shared" si="65"/>
        <v xml:space="preserve"> </v>
      </c>
      <c r="AQ48" s="613" t="s">
        <v>12</v>
      </c>
      <c r="AR48" s="619" t="s">
        <v>12</v>
      </c>
      <c r="AS48" s="102" t="str">
        <f t="shared" si="66"/>
        <v xml:space="preserve"> </v>
      </c>
      <c r="AT48" s="103" t="str">
        <f t="shared" si="67"/>
        <v xml:space="preserve"> </v>
      </c>
      <c r="AY48" s="613" t="s">
        <v>12</v>
      </c>
      <c r="AZ48" s="619" t="s">
        <v>12</v>
      </c>
      <c r="BA48" s="102" t="str">
        <f t="shared" si="68"/>
        <v xml:space="preserve"> </v>
      </c>
      <c r="BB48" s="103" t="str">
        <f t="shared" si="69"/>
        <v xml:space="preserve"> </v>
      </c>
      <c r="BG48" s="613" t="s">
        <v>12</v>
      </c>
      <c r="BH48" s="614" t="s">
        <v>12</v>
      </c>
      <c r="BI48" s="102" t="str">
        <f t="shared" si="70"/>
        <v xml:space="preserve"> </v>
      </c>
      <c r="BJ48" s="103" t="str">
        <f t="shared" si="71"/>
        <v xml:space="preserve"> </v>
      </c>
      <c r="BO48" s="692"/>
      <c r="BP48" s="688"/>
    </row>
    <row r="49" spans="1:69" ht="15" x14ac:dyDescent="0.25">
      <c r="A49" s="112" t="s">
        <v>92</v>
      </c>
      <c r="C49" s="618">
        <v>17.36</v>
      </c>
      <c r="D49" s="669">
        <v>17.079999999999998</v>
      </c>
      <c r="E49" s="102">
        <f>IFERROR(AVERAGE(C49:D49), " ")</f>
        <v>17.22</v>
      </c>
      <c r="F49" s="103">
        <f t="shared" si="57"/>
        <v>0.14000000000000057</v>
      </c>
      <c r="K49" s="618">
        <v>26.55</v>
      </c>
      <c r="L49" s="669">
        <v>26.31</v>
      </c>
      <c r="M49" s="102">
        <f>IFERROR(AVERAGE(K49:L49), " ")</f>
        <v>26.43</v>
      </c>
      <c r="N49" s="103">
        <f t="shared" si="59"/>
        <v>0.12000000000000099</v>
      </c>
      <c r="S49" s="624">
        <v>159.74</v>
      </c>
      <c r="T49" s="621">
        <v>159.66</v>
      </c>
      <c r="U49" s="102">
        <f>IFERROR(AVERAGE(S49:T49), " ")</f>
        <v>159.69999999999999</v>
      </c>
      <c r="V49" s="103">
        <f t="shared" si="61"/>
        <v>4.0000000000006253E-2</v>
      </c>
      <c r="AA49" s="618">
        <v>58.93</v>
      </c>
      <c r="AB49" s="612">
        <v>59.3</v>
      </c>
      <c r="AC49" s="102">
        <f>IFERROR(AVERAGE(AA49:AB49), " ")</f>
        <v>59.114999999999995</v>
      </c>
      <c r="AD49" s="103">
        <f t="shared" si="63"/>
        <v>0.18499999999999872</v>
      </c>
      <c r="AI49" s="624" t="s">
        <v>165</v>
      </c>
      <c r="AJ49" s="621" t="s">
        <v>165</v>
      </c>
      <c r="AK49" s="102" t="str">
        <f>IFERROR(AVERAGE(AI49:AJ49), " ")</f>
        <v xml:space="preserve"> </v>
      </c>
      <c r="AL49" s="103" t="str">
        <f t="shared" si="65"/>
        <v xml:space="preserve"> </v>
      </c>
      <c r="AQ49" s="624">
        <v>185.58</v>
      </c>
      <c r="AR49" s="621">
        <v>184</v>
      </c>
      <c r="AS49" s="102">
        <f>IFERROR(AVERAGE(AQ49:AR49), " ")</f>
        <v>184.79000000000002</v>
      </c>
      <c r="AT49" s="103">
        <f t="shared" si="67"/>
        <v>0.79000000000000625</v>
      </c>
      <c r="AY49" s="624">
        <v>190.13</v>
      </c>
      <c r="AZ49" s="621">
        <v>191.46</v>
      </c>
      <c r="BA49" s="102">
        <f>IFERROR(AVERAGE(AY49:AZ49), " ")</f>
        <v>190.79500000000002</v>
      </c>
      <c r="BB49" s="103">
        <f t="shared" si="69"/>
        <v>0.66500000000000625</v>
      </c>
      <c r="BG49" s="624">
        <v>190.9</v>
      </c>
      <c r="BH49" s="621">
        <v>186.52</v>
      </c>
      <c r="BI49" s="102">
        <f>IFERROR(AVERAGE(BG49:BH49), " ")</f>
        <v>188.71</v>
      </c>
      <c r="BJ49" s="103">
        <f t="shared" si="71"/>
        <v>2.1899999999999977</v>
      </c>
      <c r="BO49" s="692"/>
      <c r="BP49" s="688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97"/>
    </row>
    <row r="51" spans="1:69" ht="12.75" x14ac:dyDescent="0.2">
      <c r="A51" s="860" t="s">
        <v>56</v>
      </c>
      <c r="B51" s="690" t="s">
        <v>93</v>
      </c>
      <c r="C51" s="691"/>
      <c r="K51" s="691"/>
      <c r="S51" s="691"/>
      <c r="AA51" s="691"/>
      <c r="AI51" s="691"/>
      <c r="AQ51" s="691"/>
      <c r="AY51" s="691"/>
      <c r="BG51" s="378"/>
      <c r="BO51" s="692"/>
      <c r="BP51" s="688"/>
    </row>
    <row r="52" spans="1:69" ht="12.75" x14ac:dyDescent="0.2">
      <c r="A52" s="856"/>
      <c r="B52" s="690" t="s">
        <v>94</v>
      </c>
      <c r="C52" s="691">
        <v>7.35</v>
      </c>
      <c r="K52" s="691">
        <v>6.84</v>
      </c>
      <c r="S52" s="691">
        <v>6.49</v>
      </c>
      <c r="AA52" s="691">
        <v>6.56</v>
      </c>
      <c r="AI52" s="691">
        <v>6.27</v>
      </c>
      <c r="AQ52" s="691">
        <v>6.48</v>
      </c>
      <c r="AY52" s="691">
        <v>6.44</v>
      </c>
      <c r="BG52" s="691">
        <v>6.5</v>
      </c>
      <c r="BO52" s="692"/>
      <c r="BP52" s="688"/>
    </row>
    <row r="53" spans="1:69" ht="12.75" x14ac:dyDescent="0.2">
      <c r="A53" s="699" t="s">
        <v>96</v>
      </c>
      <c r="B53" s="435" t="s">
        <v>97</v>
      </c>
      <c r="C53" s="691">
        <v>221.8</v>
      </c>
      <c r="K53" s="691">
        <v>293.7</v>
      </c>
      <c r="S53" s="691">
        <v>768.5</v>
      </c>
      <c r="AA53" s="691">
        <v>534.79999999999995</v>
      </c>
      <c r="AI53" s="691">
        <v>2217</v>
      </c>
      <c r="AQ53" s="691">
        <v>790.8</v>
      </c>
      <c r="AY53" s="691">
        <v>835.5</v>
      </c>
      <c r="BG53" s="691">
        <v>892.5</v>
      </c>
      <c r="BO53" s="692"/>
      <c r="BP53" s="688"/>
    </row>
    <row r="54" spans="1:69" ht="12.75" x14ac:dyDescent="0.2">
      <c r="A54" s="699" t="s">
        <v>57</v>
      </c>
      <c r="B54" s="435" t="s">
        <v>58</v>
      </c>
      <c r="C54" s="670" t="s">
        <v>175</v>
      </c>
      <c r="K54" s="670" t="s">
        <v>175</v>
      </c>
      <c r="S54" s="670" t="s">
        <v>175</v>
      </c>
      <c r="AA54" s="670" t="s">
        <v>175</v>
      </c>
      <c r="AI54" s="670" t="s">
        <v>175</v>
      </c>
      <c r="AQ54" s="670" t="s">
        <v>175</v>
      </c>
      <c r="AY54" s="670" t="s">
        <v>175</v>
      </c>
      <c r="BG54" s="670" t="s">
        <v>175</v>
      </c>
      <c r="BO54" s="692"/>
      <c r="BP54" s="688"/>
    </row>
    <row r="55" spans="1:69" ht="12.75" x14ac:dyDescent="0.2">
      <c r="A55" s="590" t="s">
        <v>59</v>
      </c>
      <c r="B55" s="419" t="s">
        <v>60</v>
      </c>
      <c r="C55" s="691">
        <f>128*0.1</f>
        <v>12.8</v>
      </c>
      <c r="K55" s="691">
        <f>125*0.1</f>
        <v>12.5</v>
      </c>
      <c r="S55" s="240">
        <f>118*0.1</f>
        <v>11.8</v>
      </c>
      <c r="AA55" s="691">
        <f>114*0.1</f>
        <v>11.4</v>
      </c>
      <c r="AI55" s="691">
        <f>82*0.1</f>
        <v>8.2000000000000011</v>
      </c>
      <c r="AQ55" s="691">
        <f>109*0.1</f>
        <v>10.9</v>
      </c>
      <c r="AY55" s="691">
        <f>109*0.1</f>
        <v>10.9</v>
      </c>
      <c r="BG55" s="705">
        <f>188*0.1</f>
        <v>18.8</v>
      </c>
      <c r="BO55" s="692"/>
      <c r="BP55" s="688"/>
    </row>
    <row r="56" spans="1:69" s="704" customFormat="1" ht="12.75" x14ac:dyDescent="0.2">
      <c r="A56" s="588" t="s">
        <v>186</v>
      </c>
      <c r="B56" s="645" t="s">
        <v>180</v>
      </c>
      <c r="C56" s="587">
        <v>1.7</v>
      </c>
      <c r="K56" s="119">
        <v>1.1000000000000001</v>
      </c>
      <c r="S56" s="243">
        <v>2.4</v>
      </c>
      <c r="AA56" s="119">
        <v>3.3</v>
      </c>
      <c r="AI56" s="119">
        <v>12</v>
      </c>
      <c r="AQ56" s="119">
        <v>4.0999999999999996</v>
      </c>
      <c r="AY56" s="119">
        <v>4.2</v>
      </c>
      <c r="BG56" s="119">
        <v>5.7</v>
      </c>
      <c r="BO56" s="274"/>
      <c r="BP56" s="586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693"/>
      <c r="B58" s="69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80"/>
    </row>
    <row r="59" spans="1:69" ht="14.25" x14ac:dyDescent="0.2">
      <c r="A59" s="31" t="s">
        <v>103</v>
      </c>
      <c r="B59" s="354"/>
      <c r="C59" s="629">
        <v>1.55</v>
      </c>
      <c r="D59" s="629">
        <v>1.44</v>
      </c>
      <c r="E59" s="583">
        <f>AVERAGE(C59:D59)</f>
        <v>1.4950000000000001</v>
      </c>
      <c r="F59" s="583">
        <f>STDEV(C59:D59)</f>
        <v>7.7781745930520299E-2</v>
      </c>
      <c r="G59" s="629">
        <v>2.36</v>
      </c>
      <c r="H59" s="629">
        <v>1.7</v>
      </c>
      <c r="I59" s="583">
        <f>AVERAGE(G59:H59)</f>
        <v>2.0299999999999998</v>
      </c>
      <c r="J59" s="358">
        <f>STDEV(G59:H59)</f>
        <v>0.46669047558312182</v>
      </c>
      <c r="K59" s="708">
        <v>1.5</v>
      </c>
      <c r="L59" s="629">
        <v>1.4</v>
      </c>
      <c r="M59" s="583">
        <f>AVERAGE(K59:L59)</f>
        <v>1.45</v>
      </c>
      <c r="N59" s="583">
        <f>STDEV(K59:L59)</f>
        <v>7.0710678118654821E-2</v>
      </c>
      <c r="O59" s="629">
        <v>2.35</v>
      </c>
      <c r="P59" s="629">
        <v>1.75</v>
      </c>
      <c r="Q59" s="583">
        <f>AVERAGE(O59:P59)</f>
        <v>2.0499999999999998</v>
      </c>
      <c r="R59" s="583">
        <f>STDEV(O59:P59)</f>
        <v>0.42426406871193029</v>
      </c>
      <c r="S59" s="629">
        <v>1.66</v>
      </c>
      <c r="T59" s="629">
        <v>1.74</v>
      </c>
      <c r="U59" s="583">
        <f>AVERAGE(S59:T59)</f>
        <v>1.7</v>
      </c>
      <c r="V59" s="583">
        <f>STDEV(S59:T59)</f>
        <v>5.6568542494923851E-2</v>
      </c>
      <c r="W59" s="629">
        <v>2.42</v>
      </c>
      <c r="X59" s="629">
        <v>2.0499999999999998</v>
      </c>
      <c r="Y59" s="584">
        <f>AVERAGE(W59:X59)</f>
        <v>2.2349999999999999</v>
      </c>
      <c r="Z59" s="358">
        <f>STDEV(W59:X59)</f>
        <v>0.26162950903902266</v>
      </c>
      <c r="AA59" s="629">
        <v>1.4</v>
      </c>
      <c r="AB59" s="629">
        <v>1.28</v>
      </c>
      <c r="AC59" s="584">
        <f>AVERAGE(AA59:AB59)</f>
        <v>1.3399999999999999</v>
      </c>
      <c r="AD59" s="583">
        <f>STDEV(AA59:AB59)</f>
        <v>8.4852813742385624E-2</v>
      </c>
      <c r="AE59" s="629">
        <v>2.34</v>
      </c>
      <c r="AF59" s="629">
        <v>1.83</v>
      </c>
      <c r="AG59" s="583">
        <f>AVERAGE(AE59:AF59)</f>
        <v>2.085</v>
      </c>
      <c r="AH59" s="583">
        <f>STDEV(AE59:AF59)</f>
        <v>0.36062445840514018</v>
      </c>
      <c r="AI59" s="629">
        <v>0.97</v>
      </c>
      <c r="AJ59" s="629">
        <v>1.05</v>
      </c>
      <c r="AK59" s="584">
        <f>AVERAGE(AI59:AJ59)</f>
        <v>1.01</v>
      </c>
      <c r="AL59" s="583">
        <f>STDEV(AI59:AJ59)</f>
        <v>5.6568542494923851E-2</v>
      </c>
      <c r="AM59" s="629">
        <v>1.9</v>
      </c>
      <c r="AN59" s="629">
        <v>1.1000000000000001</v>
      </c>
      <c r="AO59" s="583">
        <f>AVERAGE(AM59:AN59)</f>
        <v>1.5</v>
      </c>
      <c r="AP59" s="358">
        <f>STDEV(AM59:AN59)</f>
        <v>0.56568542494923824</v>
      </c>
      <c r="AQ59" s="629">
        <v>1.24</v>
      </c>
      <c r="AR59" s="629">
        <v>1.22</v>
      </c>
      <c r="AS59" s="583">
        <f>AVERAGE(AQ59:AR59)</f>
        <v>1.23</v>
      </c>
      <c r="AT59" s="583">
        <f>STDEV(AQ59:AR59)</f>
        <v>1.4142135623730963E-2</v>
      </c>
      <c r="AU59" s="629">
        <v>2.5499999999999998</v>
      </c>
      <c r="AV59" s="629">
        <v>1.66</v>
      </c>
      <c r="AW59" s="583">
        <f>AVERAGE(AU59:AV59)</f>
        <v>2.105</v>
      </c>
      <c r="AX59" s="583">
        <f>STDEV(AU59:AV59)</f>
        <v>0.62932503525602645</v>
      </c>
      <c r="AY59" s="629">
        <v>1.41</v>
      </c>
      <c r="AZ59" s="629">
        <v>1.26</v>
      </c>
      <c r="BA59" s="583">
        <f>AVERAGE(AY59:AZ59)</f>
        <v>1.335</v>
      </c>
      <c r="BB59" s="583">
        <f>STDEV(AY59:AZ59)</f>
        <v>0.10606601717798207</v>
      </c>
      <c r="BC59" s="629">
        <v>1.7</v>
      </c>
      <c r="BD59" s="629">
        <v>1.65</v>
      </c>
      <c r="BE59" s="584">
        <f>AVERAGE(BC59:BD59)</f>
        <v>1.6749999999999998</v>
      </c>
      <c r="BF59" s="358">
        <f>STDEV(BC59:BD59)</f>
        <v>3.5355339059327411E-2</v>
      </c>
      <c r="BG59" s="629">
        <v>1.71</v>
      </c>
      <c r="BH59" s="629">
        <v>1.72</v>
      </c>
      <c r="BI59" s="583">
        <f>AVERAGE(BG59:BH59)</f>
        <v>1.7149999999999999</v>
      </c>
      <c r="BJ59" s="583">
        <f>STDEV(BG59:BH59)</f>
        <v>7.0710678118654814E-3</v>
      </c>
      <c r="BK59" s="629">
        <v>2.64</v>
      </c>
      <c r="BL59" s="629">
        <v>2.04</v>
      </c>
      <c r="BM59" s="583">
        <f>AVERAGE(BK59:BL59)</f>
        <v>2.34</v>
      </c>
      <c r="BN59" s="358">
        <f>STDEV(BK59:BL59)</f>
        <v>0.42426406871193029</v>
      </c>
      <c r="BO59" s="629">
        <v>0.42</v>
      </c>
      <c r="BP59" s="629">
        <v>1.54</v>
      </c>
      <c r="BQ59" s="692"/>
    </row>
    <row r="60" spans="1:69" ht="12.75" x14ac:dyDescent="0.2">
      <c r="BP60" s="688"/>
    </row>
    <row r="61" spans="1:69" ht="12.75" x14ac:dyDescent="0.2">
      <c r="BP61" s="688"/>
    </row>
    <row r="62" spans="1:69" ht="12.75" x14ac:dyDescent="0.2">
      <c r="BP62" s="688"/>
    </row>
    <row r="63" spans="1:69" ht="12.75" x14ac:dyDescent="0.2">
      <c r="BP63" s="688"/>
    </row>
    <row r="64" spans="1:69" ht="12.75" x14ac:dyDescent="0.2">
      <c r="BP64" s="688"/>
    </row>
    <row r="65" spans="68:68" ht="12.75" x14ac:dyDescent="0.2">
      <c r="BP65" s="688"/>
    </row>
    <row r="66" spans="68:68" ht="12.75" x14ac:dyDescent="0.2">
      <c r="BP66" s="688"/>
    </row>
    <row r="67" spans="68:68" ht="12.75" x14ac:dyDescent="0.2">
      <c r="BP67" s="688"/>
    </row>
    <row r="68" spans="68:68" ht="12.75" x14ac:dyDescent="0.2">
      <c r="BP68" s="688"/>
    </row>
    <row r="69" spans="68:68" ht="12.75" x14ac:dyDescent="0.2">
      <c r="BP69" s="688"/>
    </row>
    <row r="70" spans="68:68" ht="12.75" x14ac:dyDescent="0.2">
      <c r="BP70" s="688"/>
    </row>
    <row r="71" spans="68:68" ht="12.75" x14ac:dyDescent="0.2">
      <c r="BP71" s="688"/>
    </row>
    <row r="72" spans="68:68" ht="12.75" x14ac:dyDescent="0.2">
      <c r="BP72" s="688"/>
    </row>
    <row r="73" spans="68:68" ht="12.75" x14ac:dyDescent="0.2">
      <c r="BP73" s="688"/>
    </row>
    <row r="74" spans="68:68" ht="12.75" x14ac:dyDescent="0.2">
      <c r="BP74" s="688"/>
    </row>
    <row r="75" spans="68:68" ht="12.75" x14ac:dyDescent="0.2">
      <c r="BP75" s="688"/>
    </row>
    <row r="76" spans="68:68" ht="12.75" x14ac:dyDescent="0.2">
      <c r="BP76" s="688"/>
    </row>
    <row r="77" spans="68:68" ht="12.75" x14ac:dyDescent="0.2">
      <c r="BP77" s="688"/>
    </row>
    <row r="78" spans="68:68" ht="12.75" x14ac:dyDescent="0.2">
      <c r="BP78" s="688"/>
    </row>
    <row r="79" spans="68:68" ht="12.75" x14ac:dyDescent="0.2">
      <c r="BP79" s="688"/>
    </row>
    <row r="80" spans="68:68" ht="12.75" x14ac:dyDescent="0.2">
      <c r="BP80" s="688"/>
    </row>
    <row r="81" spans="68:68" ht="12.75" x14ac:dyDescent="0.2">
      <c r="BP81" s="688"/>
    </row>
    <row r="82" spans="68:68" ht="12.75" x14ac:dyDescent="0.2">
      <c r="BP82" s="688"/>
    </row>
    <row r="83" spans="68:68" ht="12.75" x14ac:dyDescent="0.2">
      <c r="BP83" s="688"/>
    </row>
    <row r="84" spans="68:68" ht="12.75" x14ac:dyDescent="0.2">
      <c r="BP84" s="688"/>
    </row>
    <row r="85" spans="68:68" ht="12.75" x14ac:dyDescent="0.2">
      <c r="BP85" s="688"/>
    </row>
    <row r="86" spans="68:68" ht="12.75" x14ac:dyDescent="0.2">
      <c r="BP86" s="688"/>
    </row>
    <row r="87" spans="68:68" ht="12.75" x14ac:dyDescent="0.2">
      <c r="BP87" s="688"/>
    </row>
    <row r="88" spans="68:68" ht="12.75" x14ac:dyDescent="0.2">
      <c r="BP88" s="688"/>
    </row>
    <row r="89" spans="68:68" ht="12.75" x14ac:dyDescent="0.2">
      <c r="BP89" s="688"/>
    </row>
    <row r="90" spans="68:68" ht="12.75" x14ac:dyDescent="0.2">
      <c r="BP90" s="688"/>
    </row>
    <row r="91" spans="68:68" ht="12.75" x14ac:dyDescent="0.2">
      <c r="BP91" s="688"/>
    </row>
    <row r="92" spans="68:68" ht="12.75" x14ac:dyDescent="0.2">
      <c r="BP92" s="688"/>
    </row>
    <row r="93" spans="68:68" ht="12.75" x14ac:dyDescent="0.2">
      <c r="BP93" s="688"/>
    </row>
    <row r="94" spans="68:68" ht="12.75" x14ac:dyDescent="0.2">
      <c r="BP94" s="688"/>
    </row>
    <row r="95" spans="68:68" ht="12.75" x14ac:dyDescent="0.2">
      <c r="BP95" s="688"/>
    </row>
    <row r="96" spans="68:68" ht="12.75" x14ac:dyDescent="0.2">
      <c r="BP96" s="688"/>
    </row>
    <row r="97" spans="68:68" ht="12.75" x14ac:dyDescent="0.2">
      <c r="BP97" s="688"/>
    </row>
    <row r="98" spans="68:68" ht="12.75" x14ac:dyDescent="0.2">
      <c r="BP98" s="688"/>
    </row>
    <row r="99" spans="68:68" ht="12.75" x14ac:dyDescent="0.2">
      <c r="BP99" s="688"/>
    </row>
    <row r="100" spans="68:68" ht="12.75" x14ac:dyDescent="0.2">
      <c r="BP100" s="688"/>
    </row>
    <row r="101" spans="68:68" ht="12.75" x14ac:dyDescent="0.2">
      <c r="BP101" s="688"/>
    </row>
    <row r="102" spans="68:68" ht="12.75" x14ac:dyDescent="0.2">
      <c r="BP102" s="688"/>
    </row>
    <row r="103" spans="68:68" ht="12.75" x14ac:dyDescent="0.2">
      <c r="BP103" s="688"/>
    </row>
    <row r="104" spans="68:68" ht="12.75" x14ac:dyDescent="0.2">
      <c r="BP104" s="688"/>
    </row>
    <row r="105" spans="68:68" ht="12.75" x14ac:dyDescent="0.2">
      <c r="BP105" s="688"/>
    </row>
    <row r="106" spans="68:68" ht="12.75" x14ac:dyDescent="0.2">
      <c r="BP106" s="688"/>
    </row>
    <row r="107" spans="68:68" ht="12.75" x14ac:dyDescent="0.2">
      <c r="BP107" s="688"/>
    </row>
    <row r="108" spans="68:68" ht="12.75" x14ac:dyDescent="0.2">
      <c r="BP108" s="688"/>
    </row>
    <row r="109" spans="68:68" ht="12.75" x14ac:dyDescent="0.2">
      <c r="BP109" s="688"/>
    </row>
    <row r="110" spans="68:68" ht="12.75" x14ac:dyDescent="0.2">
      <c r="BP110" s="688"/>
    </row>
    <row r="111" spans="68:68" ht="12.75" x14ac:dyDescent="0.2">
      <c r="BP111" s="688"/>
    </row>
    <row r="112" spans="68:68" ht="12.75" x14ac:dyDescent="0.2">
      <c r="BP112" s="688"/>
    </row>
    <row r="113" spans="68:68" ht="12.75" x14ac:dyDescent="0.2">
      <c r="BP113" s="688"/>
    </row>
    <row r="114" spans="68:68" ht="12.75" x14ac:dyDescent="0.2">
      <c r="BP114" s="688"/>
    </row>
    <row r="115" spans="68:68" ht="12.75" x14ac:dyDescent="0.2">
      <c r="BP115" s="688"/>
    </row>
    <row r="116" spans="68:68" ht="12.75" x14ac:dyDescent="0.2">
      <c r="BP116" s="688"/>
    </row>
    <row r="117" spans="68:68" ht="12.75" x14ac:dyDescent="0.2">
      <c r="BP117" s="688"/>
    </row>
    <row r="118" spans="68:68" ht="12.75" x14ac:dyDescent="0.2">
      <c r="BP118" s="688"/>
    </row>
    <row r="119" spans="68:68" ht="12.75" x14ac:dyDescent="0.2">
      <c r="BP119" s="688"/>
    </row>
    <row r="120" spans="68:68" ht="12.75" x14ac:dyDescent="0.2">
      <c r="BP120" s="688"/>
    </row>
    <row r="121" spans="68:68" ht="12.75" x14ac:dyDescent="0.2">
      <c r="BP121" s="688"/>
    </row>
    <row r="122" spans="68:68" ht="12.75" x14ac:dyDescent="0.2">
      <c r="BP122" s="688"/>
    </row>
    <row r="123" spans="68:68" ht="12.75" x14ac:dyDescent="0.2">
      <c r="BP123" s="688"/>
    </row>
    <row r="124" spans="68:68" ht="12.75" x14ac:dyDescent="0.2">
      <c r="BP124" s="688"/>
    </row>
    <row r="125" spans="68:68" ht="12.75" x14ac:dyDescent="0.2">
      <c r="BP125" s="688"/>
    </row>
    <row r="126" spans="68:68" ht="12.75" x14ac:dyDescent="0.2">
      <c r="BP126" s="688"/>
    </row>
    <row r="127" spans="68:68" ht="12.75" x14ac:dyDescent="0.2">
      <c r="BP127" s="688"/>
    </row>
    <row r="128" spans="68:68" ht="12.75" x14ac:dyDescent="0.2">
      <c r="BP128" s="688"/>
    </row>
    <row r="129" spans="68:68" ht="12.75" x14ac:dyDescent="0.2">
      <c r="BP129" s="688"/>
    </row>
    <row r="130" spans="68:68" ht="12.75" x14ac:dyDescent="0.2">
      <c r="BP130" s="688"/>
    </row>
    <row r="131" spans="68:68" ht="12.75" x14ac:dyDescent="0.2">
      <c r="BP131" s="688"/>
    </row>
    <row r="132" spans="68:68" ht="12.75" x14ac:dyDescent="0.2">
      <c r="BP132" s="688"/>
    </row>
    <row r="133" spans="68:68" ht="12.75" x14ac:dyDescent="0.2">
      <c r="BP133" s="688"/>
    </row>
    <row r="134" spans="68:68" ht="12.75" x14ac:dyDescent="0.2">
      <c r="BP134" s="688"/>
    </row>
    <row r="135" spans="68:68" ht="12.75" x14ac:dyDescent="0.2">
      <c r="BP135" s="688"/>
    </row>
    <row r="136" spans="68:68" ht="12.75" x14ac:dyDescent="0.2">
      <c r="BP136" s="688"/>
    </row>
    <row r="137" spans="68:68" ht="12.75" x14ac:dyDescent="0.2">
      <c r="BP137" s="688"/>
    </row>
    <row r="138" spans="68:68" ht="12.75" x14ac:dyDescent="0.2">
      <c r="BP138" s="688"/>
    </row>
    <row r="139" spans="68:68" ht="12.75" x14ac:dyDescent="0.2">
      <c r="BP139" s="688"/>
    </row>
    <row r="140" spans="68:68" ht="12.75" x14ac:dyDescent="0.2">
      <c r="BP140" s="688"/>
    </row>
    <row r="141" spans="68:68" ht="12.75" x14ac:dyDescent="0.2">
      <c r="BP141" s="688"/>
    </row>
    <row r="142" spans="68:68" ht="12.75" x14ac:dyDescent="0.2">
      <c r="BP142" s="688"/>
    </row>
    <row r="143" spans="68:68" ht="12.75" x14ac:dyDescent="0.2">
      <c r="BP143" s="688"/>
    </row>
    <row r="144" spans="68:68" ht="12.75" x14ac:dyDescent="0.2">
      <c r="BP144" s="688"/>
    </row>
    <row r="145" spans="68:68" ht="12.75" x14ac:dyDescent="0.2">
      <c r="BP145" s="688"/>
    </row>
    <row r="146" spans="68:68" ht="12.75" x14ac:dyDescent="0.2">
      <c r="BP146" s="688"/>
    </row>
    <row r="147" spans="68:68" ht="12.75" x14ac:dyDescent="0.2">
      <c r="BP147" s="688"/>
    </row>
    <row r="148" spans="68:68" ht="12.75" x14ac:dyDescent="0.2">
      <c r="BP148" s="688"/>
    </row>
    <row r="149" spans="68:68" ht="12.75" x14ac:dyDescent="0.2">
      <c r="BP149" s="688"/>
    </row>
    <row r="150" spans="68:68" ht="12.75" x14ac:dyDescent="0.2">
      <c r="BP150" s="688"/>
    </row>
    <row r="151" spans="68:68" ht="12.75" x14ac:dyDescent="0.2">
      <c r="BP151" s="688"/>
    </row>
    <row r="152" spans="68:68" ht="12.75" x14ac:dyDescent="0.2">
      <c r="BP152" s="688"/>
    </row>
    <row r="153" spans="68:68" ht="12.75" x14ac:dyDescent="0.2">
      <c r="BP153" s="688"/>
    </row>
    <row r="154" spans="68:68" ht="12.75" x14ac:dyDescent="0.2">
      <c r="BP154" s="688"/>
    </row>
    <row r="155" spans="68:68" ht="12.75" x14ac:dyDescent="0.2">
      <c r="BP155" s="688"/>
    </row>
    <row r="156" spans="68:68" ht="12.75" x14ac:dyDescent="0.2">
      <c r="BP156" s="688"/>
    </row>
    <row r="157" spans="68:68" ht="12.75" x14ac:dyDescent="0.2">
      <c r="BP157" s="688"/>
    </row>
    <row r="158" spans="68:68" ht="12.75" x14ac:dyDescent="0.2">
      <c r="BP158" s="688"/>
    </row>
    <row r="159" spans="68:68" ht="12.75" x14ac:dyDescent="0.2">
      <c r="BP159" s="688"/>
    </row>
    <row r="160" spans="68:68" ht="12.75" x14ac:dyDescent="0.2">
      <c r="BP160" s="688"/>
    </row>
    <row r="161" spans="68:68" ht="12.75" x14ac:dyDescent="0.2">
      <c r="BP161" s="688"/>
    </row>
    <row r="162" spans="68:68" ht="12.75" x14ac:dyDescent="0.2">
      <c r="BP162" s="688"/>
    </row>
    <row r="163" spans="68:68" ht="12.75" x14ac:dyDescent="0.2">
      <c r="BP163" s="688"/>
    </row>
    <row r="164" spans="68:68" ht="12.75" x14ac:dyDescent="0.2">
      <c r="BP164" s="688"/>
    </row>
    <row r="165" spans="68:68" ht="12.75" x14ac:dyDescent="0.2">
      <c r="BP165" s="688"/>
    </row>
    <row r="166" spans="68:68" ht="12.75" x14ac:dyDescent="0.2">
      <c r="BP166" s="688"/>
    </row>
    <row r="167" spans="68:68" ht="12.75" x14ac:dyDescent="0.2">
      <c r="BP167" s="688"/>
    </row>
    <row r="168" spans="68:68" ht="12.75" x14ac:dyDescent="0.2">
      <c r="BP168" s="688"/>
    </row>
    <row r="169" spans="68:68" ht="12.75" x14ac:dyDescent="0.2">
      <c r="BP169" s="688"/>
    </row>
    <row r="170" spans="68:68" ht="12.75" x14ac:dyDescent="0.2">
      <c r="BP170" s="688"/>
    </row>
    <row r="171" spans="68:68" ht="12.75" x14ac:dyDescent="0.2">
      <c r="BP171" s="688"/>
    </row>
    <row r="172" spans="68:68" ht="12.75" x14ac:dyDescent="0.2">
      <c r="BP172" s="688"/>
    </row>
    <row r="173" spans="68:68" ht="12.75" x14ac:dyDescent="0.2">
      <c r="BP173" s="688"/>
    </row>
    <row r="174" spans="68:68" ht="12.75" x14ac:dyDescent="0.2">
      <c r="BP174" s="688"/>
    </row>
    <row r="175" spans="68:68" ht="12.75" x14ac:dyDescent="0.2">
      <c r="BP175" s="688"/>
    </row>
    <row r="176" spans="68:68" ht="12.75" x14ac:dyDescent="0.2">
      <c r="BP176" s="688"/>
    </row>
    <row r="177" spans="68:68" ht="12.75" x14ac:dyDescent="0.2">
      <c r="BP177" s="688"/>
    </row>
    <row r="178" spans="68:68" ht="12.75" x14ac:dyDescent="0.2">
      <c r="BP178" s="688"/>
    </row>
    <row r="179" spans="68:68" ht="12.75" x14ac:dyDescent="0.2">
      <c r="BP179" s="688"/>
    </row>
    <row r="180" spans="68:68" ht="12.75" x14ac:dyDescent="0.2">
      <c r="BP180" s="688"/>
    </row>
    <row r="181" spans="68:68" ht="12.75" x14ac:dyDescent="0.2">
      <c r="BP181" s="688"/>
    </row>
    <row r="182" spans="68:68" ht="12.75" x14ac:dyDescent="0.2">
      <c r="BP182" s="688"/>
    </row>
    <row r="183" spans="68:68" ht="12.75" x14ac:dyDescent="0.2">
      <c r="BP183" s="688"/>
    </row>
    <row r="184" spans="68:68" ht="12.75" x14ac:dyDescent="0.2">
      <c r="BP184" s="688"/>
    </row>
    <row r="185" spans="68:68" ht="12.75" x14ac:dyDescent="0.2">
      <c r="BP185" s="688"/>
    </row>
    <row r="186" spans="68:68" ht="12.75" x14ac:dyDescent="0.2">
      <c r="BP186" s="688"/>
    </row>
    <row r="187" spans="68:68" ht="12.75" x14ac:dyDescent="0.2">
      <c r="BP187" s="688"/>
    </row>
    <row r="188" spans="68:68" ht="12.75" x14ac:dyDescent="0.2">
      <c r="BP188" s="688"/>
    </row>
    <row r="189" spans="68:68" ht="12.75" x14ac:dyDescent="0.2">
      <c r="BP189" s="688"/>
    </row>
    <row r="190" spans="68:68" ht="12.75" x14ac:dyDescent="0.2">
      <c r="BP190" s="688"/>
    </row>
    <row r="191" spans="68:68" ht="12.75" x14ac:dyDescent="0.2">
      <c r="BP191" s="688"/>
    </row>
    <row r="192" spans="68:68" ht="12.75" x14ac:dyDescent="0.2">
      <c r="BP192" s="688"/>
    </row>
    <row r="193" spans="68:68" ht="12.75" x14ac:dyDescent="0.2">
      <c r="BP193" s="688"/>
    </row>
    <row r="194" spans="68:68" ht="12.75" x14ac:dyDescent="0.2">
      <c r="BP194" s="688"/>
    </row>
    <row r="195" spans="68:68" ht="12.75" x14ac:dyDescent="0.2">
      <c r="BP195" s="688"/>
    </row>
    <row r="196" spans="68:68" ht="12.75" x14ac:dyDescent="0.2">
      <c r="BP196" s="688"/>
    </row>
    <row r="197" spans="68:68" ht="12.75" x14ac:dyDescent="0.2">
      <c r="BP197" s="688"/>
    </row>
    <row r="198" spans="68:68" ht="12.75" x14ac:dyDescent="0.2">
      <c r="BP198" s="688"/>
    </row>
    <row r="199" spans="68:68" ht="12.75" x14ac:dyDescent="0.2">
      <c r="BP199" s="688"/>
    </row>
    <row r="200" spans="68:68" ht="12.75" x14ac:dyDescent="0.2">
      <c r="BP200" s="688"/>
    </row>
    <row r="201" spans="68:68" ht="12.75" x14ac:dyDescent="0.2">
      <c r="BP201" s="688"/>
    </row>
    <row r="202" spans="68:68" ht="12.75" x14ac:dyDescent="0.2">
      <c r="BP202" s="688"/>
    </row>
    <row r="203" spans="68:68" ht="12.75" x14ac:dyDescent="0.2">
      <c r="BP203" s="688"/>
    </row>
    <row r="204" spans="68:68" ht="12.75" x14ac:dyDescent="0.2">
      <c r="BP204" s="688"/>
    </row>
    <row r="205" spans="68:68" ht="12.75" x14ac:dyDescent="0.2">
      <c r="BP205" s="688"/>
    </row>
    <row r="206" spans="68:68" ht="12.75" x14ac:dyDescent="0.2">
      <c r="BP206" s="688"/>
    </row>
    <row r="207" spans="68:68" ht="12.75" x14ac:dyDescent="0.2">
      <c r="BP207" s="688"/>
    </row>
    <row r="208" spans="68:68" ht="12.75" x14ac:dyDescent="0.2">
      <c r="BP208" s="688"/>
    </row>
    <row r="209" spans="68:68" ht="12.75" x14ac:dyDescent="0.2">
      <c r="BP209" s="688"/>
    </row>
    <row r="210" spans="68:68" ht="12.75" x14ac:dyDescent="0.2">
      <c r="BP210" s="688"/>
    </row>
    <row r="211" spans="68:68" ht="12.75" x14ac:dyDescent="0.2">
      <c r="BP211" s="688"/>
    </row>
    <row r="212" spans="68:68" ht="12.75" x14ac:dyDescent="0.2">
      <c r="BP212" s="688"/>
    </row>
    <row r="213" spans="68:68" ht="12.75" x14ac:dyDescent="0.2">
      <c r="BP213" s="688"/>
    </row>
    <row r="214" spans="68:68" ht="12.75" x14ac:dyDescent="0.2">
      <c r="BP214" s="688"/>
    </row>
    <row r="215" spans="68:68" ht="12.75" x14ac:dyDescent="0.2">
      <c r="BP215" s="688"/>
    </row>
    <row r="216" spans="68:68" ht="12.75" x14ac:dyDescent="0.2">
      <c r="BP216" s="688"/>
    </row>
    <row r="217" spans="68:68" ht="12.75" x14ac:dyDescent="0.2">
      <c r="BP217" s="688"/>
    </row>
    <row r="218" spans="68:68" ht="12.75" x14ac:dyDescent="0.2">
      <c r="BP218" s="688"/>
    </row>
    <row r="219" spans="68:68" ht="12.75" x14ac:dyDescent="0.2">
      <c r="BP219" s="688"/>
    </row>
    <row r="220" spans="68:68" ht="12.75" x14ac:dyDescent="0.2">
      <c r="BP220" s="688"/>
    </row>
    <row r="221" spans="68:68" ht="12.75" x14ac:dyDescent="0.2">
      <c r="BP221" s="688"/>
    </row>
    <row r="222" spans="68:68" ht="12.75" x14ac:dyDescent="0.2">
      <c r="BP222" s="688"/>
    </row>
    <row r="223" spans="68:68" ht="12.75" x14ac:dyDescent="0.2">
      <c r="BP223" s="688"/>
    </row>
    <row r="224" spans="68:68" ht="12.75" x14ac:dyDescent="0.2">
      <c r="BP224" s="688"/>
    </row>
    <row r="225" spans="68:68" ht="12.75" x14ac:dyDescent="0.2">
      <c r="BP225" s="688"/>
    </row>
    <row r="226" spans="68:68" ht="12.75" x14ac:dyDescent="0.2">
      <c r="BP226" s="688"/>
    </row>
    <row r="227" spans="68:68" ht="12.75" x14ac:dyDescent="0.2">
      <c r="BP227" s="688"/>
    </row>
    <row r="228" spans="68:68" ht="12.75" x14ac:dyDescent="0.2">
      <c r="BP228" s="688"/>
    </row>
    <row r="229" spans="68:68" ht="12.75" x14ac:dyDescent="0.2">
      <c r="BP229" s="688"/>
    </row>
    <row r="230" spans="68:68" ht="12.75" x14ac:dyDescent="0.2">
      <c r="BP230" s="688"/>
    </row>
    <row r="231" spans="68:68" ht="12.75" x14ac:dyDescent="0.2">
      <c r="BP231" s="688"/>
    </row>
    <row r="232" spans="68:68" ht="12.75" x14ac:dyDescent="0.2">
      <c r="BP232" s="688"/>
    </row>
    <row r="233" spans="68:68" ht="12.75" x14ac:dyDescent="0.2">
      <c r="BP233" s="688"/>
    </row>
    <row r="234" spans="68:68" ht="12.75" x14ac:dyDescent="0.2">
      <c r="BP234" s="688"/>
    </row>
    <row r="235" spans="68:68" ht="12.75" x14ac:dyDescent="0.2">
      <c r="BP235" s="688"/>
    </row>
    <row r="236" spans="68:68" ht="12.75" x14ac:dyDescent="0.2">
      <c r="BP236" s="688"/>
    </row>
    <row r="237" spans="68:68" ht="12.75" x14ac:dyDescent="0.2">
      <c r="BP237" s="688"/>
    </row>
    <row r="238" spans="68:68" ht="12.75" x14ac:dyDescent="0.2">
      <c r="BP238" s="688"/>
    </row>
    <row r="239" spans="68:68" ht="12.75" x14ac:dyDescent="0.2">
      <c r="BP239" s="688"/>
    </row>
    <row r="240" spans="68:68" ht="12.75" x14ac:dyDescent="0.2">
      <c r="BP240" s="688"/>
    </row>
    <row r="241" spans="68:68" ht="12.75" x14ac:dyDescent="0.2">
      <c r="BP241" s="688"/>
    </row>
    <row r="242" spans="68:68" ht="12.75" x14ac:dyDescent="0.2">
      <c r="BP242" s="688"/>
    </row>
    <row r="243" spans="68:68" ht="12.75" x14ac:dyDescent="0.2">
      <c r="BP243" s="688"/>
    </row>
    <row r="244" spans="68:68" ht="12.75" x14ac:dyDescent="0.2">
      <c r="BP244" s="688"/>
    </row>
    <row r="245" spans="68:68" ht="12.75" x14ac:dyDescent="0.2">
      <c r="BP245" s="688"/>
    </row>
    <row r="246" spans="68:68" ht="12.75" x14ac:dyDescent="0.2">
      <c r="BP246" s="688"/>
    </row>
    <row r="247" spans="68:68" ht="12.75" x14ac:dyDescent="0.2">
      <c r="BP247" s="688"/>
    </row>
    <row r="248" spans="68:68" ht="12.75" x14ac:dyDescent="0.2">
      <c r="BP248" s="688"/>
    </row>
    <row r="249" spans="68:68" ht="12.75" x14ac:dyDescent="0.2">
      <c r="BP249" s="688"/>
    </row>
    <row r="250" spans="68:68" ht="12.75" x14ac:dyDescent="0.2">
      <c r="BP250" s="688"/>
    </row>
    <row r="251" spans="68:68" ht="12.75" x14ac:dyDescent="0.2">
      <c r="BP251" s="688"/>
    </row>
    <row r="252" spans="68:68" ht="12.75" x14ac:dyDescent="0.2">
      <c r="BP252" s="688"/>
    </row>
    <row r="253" spans="68:68" ht="12.75" x14ac:dyDescent="0.2">
      <c r="BP253" s="688"/>
    </row>
    <row r="254" spans="68:68" ht="12.75" x14ac:dyDescent="0.2">
      <c r="BP254" s="688"/>
    </row>
    <row r="255" spans="68:68" ht="12.75" x14ac:dyDescent="0.2">
      <c r="BP255" s="688"/>
    </row>
    <row r="256" spans="68:68" ht="12.75" x14ac:dyDescent="0.2">
      <c r="BP256" s="688"/>
    </row>
    <row r="257" spans="68:68" ht="12.75" x14ac:dyDescent="0.2">
      <c r="BP257" s="688"/>
    </row>
    <row r="258" spans="68:68" ht="12.75" x14ac:dyDescent="0.2">
      <c r="BP258" s="688"/>
    </row>
    <row r="259" spans="68:68" ht="12.75" x14ac:dyDescent="0.2">
      <c r="BP259" s="688"/>
    </row>
    <row r="260" spans="68:68" ht="12.75" x14ac:dyDescent="0.2">
      <c r="BP260" s="688"/>
    </row>
    <row r="261" spans="68:68" ht="12.75" x14ac:dyDescent="0.2">
      <c r="BP261" s="688"/>
    </row>
    <row r="262" spans="68:68" ht="12.75" x14ac:dyDescent="0.2">
      <c r="BP262" s="688"/>
    </row>
    <row r="263" spans="68:68" ht="12.75" x14ac:dyDescent="0.2">
      <c r="BP263" s="688"/>
    </row>
    <row r="264" spans="68:68" ht="12.75" x14ac:dyDescent="0.2">
      <c r="BP264" s="688"/>
    </row>
    <row r="265" spans="68:68" ht="12.75" x14ac:dyDescent="0.2">
      <c r="BP265" s="688"/>
    </row>
    <row r="266" spans="68:68" ht="12.75" x14ac:dyDescent="0.2">
      <c r="BP266" s="688"/>
    </row>
    <row r="267" spans="68:68" ht="12.75" x14ac:dyDescent="0.2">
      <c r="BP267" s="688"/>
    </row>
    <row r="268" spans="68:68" ht="12.75" x14ac:dyDescent="0.2">
      <c r="BP268" s="688"/>
    </row>
    <row r="269" spans="68:68" ht="12.75" x14ac:dyDescent="0.2">
      <c r="BP269" s="688"/>
    </row>
    <row r="270" spans="68:68" ht="12.75" x14ac:dyDescent="0.2">
      <c r="BP270" s="688"/>
    </row>
    <row r="271" spans="68:68" ht="12.75" x14ac:dyDescent="0.2">
      <c r="BP271" s="688"/>
    </row>
    <row r="272" spans="68:68" ht="12.75" x14ac:dyDescent="0.2">
      <c r="BP272" s="688"/>
    </row>
    <row r="273" spans="68:68" ht="12.75" x14ac:dyDescent="0.2">
      <c r="BP273" s="688"/>
    </row>
    <row r="274" spans="68:68" ht="12.75" x14ac:dyDescent="0.2">
      <c r="BP274" s="688"/>
    </row>
    <row r="275" spans="68:68" ht="12.75" x14ac:dyDescent="0.2">
      <c r="BP275" s="688"/>
    </row>
    <row r="276" spans="68:68" ht="12.75" x14ac:dyDescent="0.2">
      <c r="BP276" s="688"/>
    </row>
    <row r="277" spans="68:68" ht="12.75" x14ac:dyDescent="0.2">
      <c r="BP277" s="688"/>
    </row>
    <row r="278" spans="68:68" ht="12.75" x14ac:dyDescent="0.2">
      <c r="BP278" s="688"/>
    </row>
    <row r="279" spans="68:68" ht="12.75" x14ac:dyDescent="0.2">
      <c r="BP279" s="688"/>
    </row>
    <row r="280" spans="68:68" ht="12.75" x14ac:dyDescent="0.2">
      <c r="BP280" s="688"/>
    </row>
    <row r="281" spans="68:68" ht="12.75" x14ac:dyDescent="0.2">
      <c r="BP281" s="688"/>
    </row>
    <row r="282" spans="68:68" ht="12.75" x14ac:dyDescent="0.2">
      <c r="BP282" s="688"/>
    </row>
    <row r="283" spans="68:68" ht="12.75" x14ac:dyDescent="0.2">
      <c r="BP283" s="688"/>
    </row>
    <row r="284" spans="68:68" ht="12.75" x14ac:dyDescent="0.2">
      <c r="BP284" s="688"/>
    </row>
    <row r="285" spans="68:68" ht="12.75" x14ac:dyDescent="0.2">
      <c r="BP285" s="688"/>
    </row>
    <row r="286" spans="68:68" ht="12.75" x14ac:dyDescent="0.2">
      <c r="BP286" s="688"/>
    </row>
    <row r="287" spans="68:68" ht="12.75" x14ac:dyDescent="0.2">
      <c r="BP287" s="688"/>
    </row>
    <row r="288" spans="68:68" ht="12.75" x14ac:dyDescent="0.2">
      <c r="BP288" s="688"/>
    </row>
    <row r="289" spans="68:68" ht="12.75" x14ac:dyDescent="0.2">
      <c r="BP289" s="688"/>
    </row>
    <row r="290" spans="68:68" ht="12.75" x14ac:dyDescent="0.2">
      <c r="BP290" s="688"/>
    </row>
    <row r="291" spans="68:68" ht="12.75" x14ac:dyDescent="0.2">
      <c r="BP291" s="688"/>
    </row>
    <row r="292" spans="68:68" ht="12.75" x14ac:dyDescent="0.2">
      <c r="BP292" s="688"/>
    </row>
    <row r="293" spans="68:68" ht="12.75" x14ac:dyDescent="0.2">
      <c r="BP293" s="688"/>
    </row>
    <row r="294" spans="68:68" ht="12.75" x14ac:dyDescent="0.2">
      <c r="BP294" s="688"/>
    </row>
    <row r="295" spans="68:68" ht="12.75" x14ac:dyDescent="0.2">
      <c r="BP295" s="688"/>
    </row>
    <row r="296" spans="68:68" ht="12.75" x14ac:dyDescent="0.2">
      <c r="BP296" s="688"/>
    </row>
    <row r="297" spans="68:68" ht="12.75" x14ac:dyDescent="0.2">
      <c r="BP297" s="688"/>
    </row>
    <row r="298" spans="68:68" ht="12.75" x14ac:dyDescent="0.2">
      <c r="BP298" s="688"/>
    </row>
    <row r="299" spans="68:68" ht="12.75" x14ac:dyDescent="0.2">
      <c r="BP299" s="688"/>
    </row>
    <row r="300" spans="68:68" ht="12.75" x14ac:dyDescent="0.2">
      <c r="BP300" s="688"/>
    </row>
    <row r="301" spans="68:68" ht="12.75" x14ac:dyDescent="0.2">
      <c r="BP301" s="688"/>
    </row>
    <row r="302" spans="68:68" ht="12.75" x14ac:dyDescent="0.2">
      <c r="BP302" s="688"/>
    </row>
    <row r="303" spans="68:68" ht="12.75" x14ac:dyDescent="0.2">
      <c r="BP303" s="688"/>
    </row>
    <row r="304" spans="68:68" ht="12.75" x14ac:dyDescent="0.2">
      <c r="BP304" s="688"/>
    </row>
    <row r="305" spans="68:68" ht="12.75" x14ac:dyDescent="0.2">
      <c r="BP305" s="688"/>
    </row>
    <row r="306" spans="68:68" ht="12.75" x14ac:dyDescent="0.2">
      <c r="BP306" s="688"/>
    </row>
    <row r="307" spans="68:68" ht="12.75" x14ac:dyDescent="0.2">
      <c r="BP307" s="688"/>
    </row>
    <row r="308" spans="68:68" ht="12.75" x14ac:dyDescent="0.2">
      <c r="BP308" s="688"/>
    </row>
    <row r="309" spans="68:68" ht="12.75" x14ac:dyDescent="0.2">
      <c r="BP309" s="688"/>
    </row>
    <row r="310" spans="68:68" ht="12.75" x14ac:dyDescent="0.2">
      <c r="BP310" s="688"/>
    </row>
    <row r="311" spans="68:68" ht="12.75" x14ac:dyDescent="0.2">
      <c r="BP311" s="688"/>
    </row>
    <row r="312" spans="68:68" ht="12.75" x14ac:dyDescent="0.2">
      <c r="BP312" s="688"/>
    </row>
    <row r="313" spans="68:68" ht="12.75" x14ac:dyDescent="0.2">
      <c r="BP313" s="688"/>
    </row>
    <row r="314" spans="68:68" ht="12.75" x14ac:dyDescent="0.2">
      <c r="BP314" s="688"/>
    </row>
    <row r="315" spans="68:68" ht="12.75" x14ac:dyDescent="0.2">
      <c r="BP315" s="688"/>
    </row>
    <row r="316" spans="68:68" ht="12.75" x14ac:dyDescent="0.2">
      <c r="BP316" s="688"/>
    </row>
    <row r="317" spans="68:68" ht="12.75" x14ac:dyDescent="0.2">
      <c r="BP317" s="688"/>
    </row>
    <row r="318" spans="68:68" ht="12.75" x14ac:dyDescent="0.2">
      <c r="BP318" s="688"/>
    </row>
    <row r="319" spans="68:68" ht="12.75" x14ac:dyDescent="0.2">
      <c r="BP319" s="688"/>
    </row>
    <row r="320" spans="68:68" ht="12.75" x14ac:dyDescent="0.2">
      <c r="BP320" s="688"/>
    </row>
    <row r="321" spans="68:68" ht="12.75" x14ac:dyDescent="0.2">
      <c r="BP321" s="688"/>
    </row>
    <row r="322" spans="68:68" ht="12.75" x14ac:dyDescent="0.2">
      <c r="BP322" s="688"/>
    </row>
    <row r="323" spans="68:68" ht="12.75" x14ac:dyDescent="0.2">
      <c r="BP323" s="688"/>
    </row>
    <row r="324" spans="68:68" ht="12.75" x14ac:dyDescent="0.2">
      <c r="BP324" s="688"/>
    </row>
    <row r="325" spans="68:68" ht="12.75" x14ac:dyDescent="0.2">
      <c r="BP325" s="688"/>
    </row>
    <row r="326" spans="68:68" ht="12.75" x14ac:dyDescent="0.2">
      <c r="BP326" s="688"/>
    </row>
    <row r="327" spans="68:68" ht="12.75" x14ac:dyDescent="0.2">
      <c r="BP327" s="688"/>
    </row>
    <row r="328" spans="68:68" ht="12.75" x14ac:dyDescent="0.2">
      <c r="BP328" s="688"/>
    </row>
    <row r="329" spans="68:68" ht="12.75" x14ac:dyDescent="0.2">
      <c r="BP329" s="688"/>
    </row>
    <row r="330" spans="68:68" ht="12.75" x14ac:dyDescent="0.2">
      <c r="BP330" s="688"/>
    </row>
    <row r="331" spans="68:68" ht="12.75" x14ac:dyDescent="0.2">
      <c r="BP331" s="688"/>
    </row>
    <row r="332" spans="68:68" ht="12.75" x14ac:dyDescent="0.2">
      <c r="BP332" s="688"/>
    </row>
    <row r="333" spans="68:68" ht="12.75" x14ac:dyDescent="0.2">
      <c r="BP333" s="688"/>
    </row>
    <row r="334" spans="68:68" ht="12.75" x14ac:dyDescent="0.2">
      <c r="BP334" s="688"/>
    </row>
    <row r="335" spans="68:68" ht="12.75" x14ac:dyDescent="0.2">
      <c r="BP335" s="688"/>
    </row>
    <row r="336" spans="68:68" ht="12.75" x14ac:dyDescent="0.2">
      <c r="BP336" s="688"/>
    </row>
    <row r="337" spans="68:68" ht="12.75" x14ac:dyDescent="0.2">
      <c r="BP337" s="688"/>
    </row>
    <row r="338" spans="68:68" ht="12.75" x14ac:dyDescent="0.2">
      <c r="BP338" s="688"/>
    </row>
    <row r="339" spans="68:68" ht="12.75" x14ac:dyDescent="0.2">
      <c r="BP339" s="688"/>
    </row>
    <row r="340" spans="68:68" ht="12.75" x14ac:dyDescent="0.2">
      <c r="BP340" s="688"/>
    </row>
    <row r="341" spans="68:68" ht="12.75" x14ac:dyDescent="0.2">
      <c r="BP341" s="688"/>
    </row>
    <row r="342" spans="68:68" ht="12.75" x14ac:dyDescent="0.2">
      <c r="BP342" s="688"/>
    </row>
    <row r="343" spans="68:68" ht="12.75" x14ac:dyDescent="0.2">
      <c r="BP343" s="688"/>
    </row>
    <row r="344" spans="68:68" ht="12.75" x14ac:dyDescent="0.2">
      <c r="BP344" s="688"/>
    </row>
    <row r="345" spans="68:68" ht="12.75" x14ac:dyDescent="0.2">
      <c r="BP345" s="688"/>
    </row>
    <row r="346" spans="68:68" ht="12.75" x14ac:dyDescent="0.2">
      <c r="BP346" s="688"/>
    </row>
    <row r="347" spans="68:68" ht="12.75" x14ac:dyDescent="0.2">
      <c r="BP347" s="688"/>
    </row>
    <row r="348" spans="68:68" ht="12.75" x14ac:dyDescent="0.2">
      <c r="BP348" s="688"/>
    </row>
    <row r="349" spans="68:68" ht="12.75" x14ac:dyDescent="0.2">
      <c r="BP349" s="688"/>
    </row>
    <row r="350" spans="68:68" ht="12.75" x14ac:dyDescent="0.2">
      <c r="BP350" s="688"/>
    </row>
    <row r="351" spans="68:68" ht="12.75" x14ac:dyDescent="0.2">
      <c r="BP351" s="688"/>
    </row>
    <row r="352" spans="68:68" ht="12.75" x14ac:dyDescent="0.2">
      <c r="BP352" s="688"/>
    </row>
    <row r="353" spans="68:68" ht="12.75" x14ac:dyDescent="0.2">
      <c r="BP353" s="688"/>
    </row>
    <row r="354" spans="68:68" ht="12.75" x14ac:dyDescent="0.2">
      <c r="BP354" s="688"/>
    </row>
    <row r="355" spans="68:68" ht="12.75" x14ac:dyDescent="0.2">
      <c r="BP355" s="688"/>
    </row>
    <row r="356" spans="68:68" ht="12.75" x14ac:dyDescent="0.2">
      <c r="BP356" s="688"/>
    </row>
    <row r="357" spans="68:68" ht="12.75" x14ac:dyDescent="0.2">
      <c r="BP357" s="688"/>
    </row>
    <row r="358" spans="68:68" ht="12.75" x14ac:dyDescent="0.2">
      <c r="BP358" s="688"/>
    </row>
    <row r="359" spans="68:68" ht="12.75" x14ac:dyDescent="0.2">
      <c r="BP359" s="688"/>
    </row>
    <row r="360" spans="68:68" ht="12.75" x14ac:dyDescent="0.2">
      <c r="BP360" s="688"/>
    </row>
    <row r="361" spans="68:68" ht="12.75" x14ac:dyDescent="0.2">
      <c r="BP361" s="688"/>
    </row>
    <row r="362" spans="68:68" ht="12.75" x14ac:dyDescent="0.2">
      <c r="BP362" s="688"/>
    </row>
    <row r="363" spans="68:68" ht="12.75" x14ac:dyDescent="0.2">
      <c r="BP363" s="688"/>
    </row>
    <row r="364" spans="68:68" ht="12.75" x14ac:dyDescent="0.2">
      <c r="BP364" s="688"/>
    </row>
    <row r="365" spans="68:68" ht="12.75" x14ac:dyDescent="0.2">
      <c r="BP365" s="688"/>
    </row>
    <row r="366" spans="68:68" ht="12.75" x14ac:dyDescent="0.2">
      <c r="BP366" s="688"/>
    </row>
    <row r="367" spans="68:68" ht="12.75" x14ac:dyDescent="0.2">
      <c r="BP367" s="688"/>
    </row>
    <row r="368" spans="68:68" ht="12.75" x14ac:dyDescent="0.2">
      <c r="BP368" s="688"/>
    </row>
    <row r="369" spans="68:68" ht="12.75" x14ac:dyDescent="0.2">
      <c r="BP369" s="688"/>
    </row>
    <row r="370" spans="68:68" ht="12.75" x14ac:dyDescent="0.2">
      <c r="BP370" s="688"/>
    </row>
    <row r="371" spans="68:68" ht="12.75" x14ac:dyDescent="0.2">
      <c r="BP371" s="688"/>
    </row>
    <row r="372" spans="68:68" ht="12.75" x14ac:dyDescent="0.2">
      <c r="BP372" s="688"/>
    </row>
    <row r="373" spans="68:68" ht="12.75" x14ac:dyDescent="0.2">
      <c r="BP373" s="688"/>
    </row>
    <row r="374" spans="68:68" ht="12.75" x14ac:dyDescent="0.2">
      <c r="BP374" s="688"/>
    </row>
    <row r="375" spans="68:68" ht="12.75" x14ac:dyDescent="0.2">
      <c r="BP375" s="688"/>
    </row>
    <row r="376" spans="68:68" ht="12.75" x14ac:dyDescent="0.2">
      <c r="BP376" s="688"/>
    </row>
    <row r="377" spans="68:68" ht="12.75" x14ac:dyDescent="0.2">
      <c r="BP377" s="688"/>
    </row>
    <row r="378" spans="68:68" ht="12.75" x14ac:dyDescent="0.2">
      <c r="BP378" s="688"/>
    </row>
    <row r="379" spans="68:68" ht="12.75" x14ac:dyDescent="0.2">
      <c r="BP379" s="688"/>
    </row>
    <row r="380" spans="68:68" ht="12.75" x14ac:dyDescent="0.2">
      <c r="BP380" s="688"/>
    </row>
    <row r="381" spans="68:68" ht="12.75" x14ac:dyDescent="0.2">
      <c r="BP381" s="688"/>
    </row>
    <row r="382" spans="68:68" ht="12.75" x14ac:dyDescent="0.2">
      <c r="BP382" s="688"/>
    </row>
    <row r="383" spans="68:68" ht="12.75" x14ac:dyDescent="0.2">
      <c r="BP383" s="688"/>
    </row>
    <row r="384" spans="68:68" ht="12.75" x14ac:dyDescent="0.2">
      <c r="BP384" s="688"/>
    </row>
    <row r="385" spans="68:68" ht="12.75" x14ac:dyDescent="0.2">
      <c r="BP385" s="688"/>
    </row>
    <row r="386" spans="68:68" ht="12.75" x14ac:dyDescent="0.2">
      <c r="BP386" s="688"/>
    </row>
    <row r="387" spans="68:68" ht="12.75" x14ac:dyDescent="0.2">
      <c r="BP387" s="688"/>
    </row>
    <row r="388" spans="68:68" ht="12.75" x14ac:dyDescent="0.2">
      <c r="BP388" s="688"/>
    </row>
    <row r="389" spans="68:68" ht="12.75" x14ac:dyDescent="0.2">
      <c r="BP389" s="688"/>
    </row>
    <row r="390" spans="68:68" ht="12.75" x14ac:dyDescent="0.2">
      <c r="BP390" s="688"/>
    </row>
    <row r="391" spans="68:68" ht="12.75" x14ac:dyDescent="0.2">
      <c r="BP391" s="688"/>
    </row>
    <row r="392" spans="68:68" ht="12.75" x14ac:dyDescent="0.2">
      <c r="BP392" s="688"/>
    </row>
    <row r="393" spans="68:68" ht="12.75" x14ac:dyDescent="0.2">
      <c r="BP393" s="688"/>
    </row>
    <row r="394" spans="68:68" ht="12.75" x14ac:dyDescent="0.2">
      <c r="BP394" s="688"/>
    </row>
    <row r="395" spans="68:68" ht="12.75" x14ac:dyDescent="0.2">
      <c r="BP395" s="688"/>
    </row>
    <row r="396" spans="68:68" ht="12.75" x14ac:dyDescent="0.2">
      <c r="BP396" s="688"/>
    </row>
    <row r="397" spans="68:68" ht="12.75" x14ac:dyDescent="0.2">
      <c r="BP397" s="688"/>
    </row>
    <row r="398" spans="68:68" ht="12.75" x14ac:dyDescent="0.2">
      <c r="BP398" s="688"/>
    </row>
    <row r="399" spans="68:68" ht="12.75" x14ac:dyDescent="0.2">
      <c r="BP399" s="688"/>
    </row>
    <row r="400" spans="68:68" ht="12.75" x14ac:dyDescent="0.2">
      <c r="BP400" s="688"/>
    </row>
    <row r="401" spans="68:68" ht="12.75" x14ac:dyDescent="0.2">
      <c r="BP401" s="688"/>
    </row>
    <row r="402" spans="68:68" ht="12.75" x14ac:dyDescent="0.2">
      <c r="BP402" s="688"/>
    </row>
    <row r="403" spans="68:68" ht="12.75" x14ac:dyDescent="0.2">
      <c r="BP403" s="688"/>
    </row>
    <row r="404" spans="68:68" ht="12.75" x14ac:dyDescent="0.2">
      <c r="BP404" s="688"/>
    </row>
    <row r="405" spans="68:68" ht="12.75" x14ac:dyDescent="0.2">
      <c r="BP405" s="688"/>
    </row>
    <row r="406" spans="68:68" ht="12.75" x14ac:dyDescent="0.2">
      <c r="BP406" s="688"/>
    </row>
    <row r="407" spans="68:68" ht="12.75" x14ac:dyDescent="0.2">
      <c r="BP407" s="688"/>
    </row>
    <row r="408" spans="68:68" ht="12.75" x14ac:dyDescent="0.2">
      <c r="BP408" s="688"/>
    </row>
    <row r="409" spans="68:68" ht="12.75" x14ac:dyDescent="0.2">
      <c r="BP409" s="688"/>
    </row>
    <row r="410" spans="68:68" ht="12.75" x14ac:dyDescent="0.2">
      <c r="BP410" s="688"/>
    </row>
    <row r="411" spans="68:68" ht="12.75" x14ac:dyDescent="0.2">
      <c r="BP411" s="688"/>
    </row>
    <row r="412" spans="68:68" ht="12.75" x14ac:dyDescent="0.2">
      <c r="BP412" s="688"/>
    </row>
    <row r="413" spans="68:68" ht="12.75" x14ac:dyDescent="0.2">
      <c r="BP413" s="688"/>
    </row>
    <row r="414" spans="68:68" ht="12.75" x14ac:dyDescent="0.2">
      <c r="BP414" s="688"/>
    </row>
    <row r="415" spans="68:68" ht="12.75" x14ac:dyDescent="0.2">
      <c r="BP415" s="688"/>
    </row>
    <row r="416" spans="68:68" ht="12.75" x14ac:dyDescent="0.2">
      <c r="BP416" s="688"/>
    </row>
    <row r="417" spans="68:68" ht="12.75" x14ac:dyDescent="0.2">
      <c r="BP417" s="688"/>
    </row>
    <row r="418" spans="68:68" ht="12.75" x14ac:dyDescent="0.2">
      <c r="BP418" s="688"/>
    </row>
    <row r="419" spans="68:68" ht="12.75" x14ac:dyDescent="0.2">
      <c r="BP419" s="688"/>
    </row>
    <row r="420" spans="68:68" ht="12.75" x14ac:dyDescent="0.2">
      <c r="BP420" s="688"/>
    </row>
    <row r="421" spans="68:68" ht="12.75" x14ac:dyDescent="0.2">
      <c r="BP421" s="688"/>
    </row>
    <row r="422" spans="68:68" ht="12.75" x14ac:dyDescent="0.2">
      <c r="BP422" s="688"/>
    </row>
    <row r="423" spans="68:68" ht="12.75" x14ac:dyDescent="0.2">
      <c r="BP423" s="688"/>
    </row>
    <row r="424" spans="68:68" ht="12.75" x14ac:dyDescent="0.2">
      <c r="BP424" s="688"/>
    </row>
    <row r="425" spans="68:68" ht="12.75" x14ac:dyDescent="0.2">
      <c r="BP425" s="688"/>
    </row>
    <row r="426" spans="68:68" ht="12.75" x14ac:dyDescent="0.2">
      <c r="BP426" s="688"/>
    </row>
    <row r="427" spans="68:68" ht="12.75" x14ac:dyDescent="0.2">
      <c r="BP427" s="688"/>
    </row>
    <row r="428" spans="68:68" ht="12.75" x14ac:dyDescent="0.2">
      <c r="BP428" s="688"/>
    </row>
    <row r="429" spans="68:68" ht="12.75" x14ac:dyDescent="0.2">
      <c r="BP429" s="688"/>
    </row>
    <row r="430" spans="68:68" ht="12.75" x14ac:dyDescent="0.2">
      <c r="BP430" s="688"/>
    </row>
    <row r="431" spans="68:68" ht="12.75" x14ac:dyDescent="0.2">
      <c r="BP431" s="688"/>
    </row>
    <row r="432" spans="68:68" ht="12.75" x14ac:dyDescent="0.2">
      <c r="BP432" s="688"/>
    </row>
    <row r="433" spans="68:68" ht="12.75" x14ac:dyDescent="0.2">
      <c r="BP433" s="688"/>
    </row>
    <row r="434" spans="68:68" ht="12.75" x14ac:dyDescent="0.2">
      <c r="BP434" s="688"/>
    </row>
    <row r="435" spans="68:68" ht="12.75" x14ac:dyDescent="0.2">
      <c r="BP435" s="688"/>
    </row>
    <row r="436" spans="68:68" ht="12.75" x14ac:dyDescent="0.2">
      <c r="BP436" s="688"/>
    </row>
    <row r="437" spans="68:68" ht="12.75" x14ac:dyDescent="0.2">
      <c r="BP437" s="688"/>
    </row>
    <row r="438" spans="68:68" ht="12.75" x14ac:dyDescent="0.2">
      <c r="BP438" s="688"/>
    </row>
    <row r="439" spans="68:68" ht="12.75" x14ac:dyDescent="0.2">
      <c r="BP439" s="688"/>
    </row>
    <row r="440" spans="68:68" ht="12.75" x14ac:dyDescent="0.2">
      <c r="BP440" s="688"/>
    </row>
    <row r="441" spans="68:68" ht="12.75" x14ac:dyDescent="0.2">
      <c r="BP441" s="688"/>
    </row>
    <row r="442" spans="68:68" ht="12.75" x14ac:dyDescent="0.2">
      <c r="BP442" s="688"/>
    </row>
    <row r="443" spans="68:68" ht="12.75" x14ac:dyDescent="0.2">
      <c r="BP443" s="688"/>
    </row>
    <row r="444" spans="68:68" ht="12.75" x14ac:dyDescent="0.2">
      <c r="BP444" s="688"/>
    </row>
    <row r="445" spans="68:68" ht="12.75" x14ac:dyDescent="0.2">
      <c r="BP445" s="688"/>
    </row>
    <row r="446" spans="68:68" ht="12.75" x14ac:dyDescent="0.2">
      <c r="BP446" s="688"/>
    </row>
    <row r="447" spans="68:68" ht="12.75" x14ac:dyDescent="0.2">
      <c r="BP447" s="688"/>
    </row>
    <row r="448" spans="68:68" ht="12.75" x14ac:dyDescent="0.2">
      <c r="BP448" s="688"/>
    </row>
    <row r="449" spans="68:68" ht="12.75" x14ac:dyDescent="0.2">
      <c r="BP449" s="688"/>
    </row>
    <row r="450" spans="68:68" ht="12.75" x14ac:dyDescent="0.2">
      <c r="BP450" s="688"/>
    </row>
    <row r="451" spans="68:68" ht="12.75" x14ac:dyDescent="0.2">
      <c r="BP451" s="688"/>
    </row>
    <row r="452" spans="68:68" ht="12.75" x14ac:dyDescent="0.2">
      <c r="BP452" s="688"/>
    </row>
    <row r="453" spans="68:68" ht="12.75" x14ac:dyDescent="0.2">
      <c r="BP453" s="688"/>
    </row>
    <row r="454" spans="68:68" ht="12.75" x14ac:dyDescent="0.2">
      <c r="BP454" s="688"/>
    </row>
    <row r="455" spans="68:68" ht="12.75" x14ac:dyDescent="0.2">
      <c r="BP455" s="688"/>
    </row>
    <row r="456" spans="68:68" ht="12.75" x14ac:dyDescent="0.2">
      <c r="BP456" s="688"/>
    </row>
    <row r="457" spans="68:68" ht="12.75" x14ac:dyDescent="0.2">
      <c r="BP457" s="688"/>
    </row>
    <row r="458" spans="68:68" ht="12.75" x14ac:dyDescent="0.2">
      <c r="BP458" s="688"/>
    </row>
    <row r="459" spans="68:68" ht="12.75" x14ac:dyDescent="0.2">
      <c r="BP459" s="688"/>
    </row>
    <row r="460" spans="68:68" ht="12.75" x14ac:dyDescent="0.2">
      <c r="BP460" s="688"/>
    </row>
    <row r="461" spans="68:68" ht="12.75" x14ac:dyDescent="0.2">
      <c r="BP461" s="688"/>
    </row>
    <row r="462" spans="68:68" ht="12.75" x14ac:dyDescent="0.2">
      <c r="BP462" s="688"/>
    </row>
    <row r="463" spans="68:68" ht="12.75" x14ac:dyDescent="0.2">
      <c r="BP463" s="688"/>
    </row>
    <row r="464" spans="68:68" ht="12.75" x14ac:dyDescent="0.2">
      <c r="BP464" s="688"/>
    </row>
    <row r="465" spans="68:68" ht="12.75" x14ac:dyDescent="0.2">
      <c r="BP465" s="688"/>
    </row>
    <row r="466" spans="68:68" ht="12.75" x14ac:dyDescent="0.2">
      <c r="BP466" s="688"/>
    </row>
    <row r="467" spans="68:68" ht="12.75" x14ac:dyDescent="0.2">
      <c r="BP467" s="688"/>
    </row>
    <row r="468" spans="68:68" ht="12.75" x14ac:dyDescent="0.2">
      <c r="BP468" s="688"/>
    </row>
    <row r="469" spans="68:68" ht="12.75" x14ac:dyDescent="0.2">
      <c r="BP469" s="688"/>
    </row>
    <row r="470" spans="68:68" ht="12.75" x14ac:dyDescent="0.2">
      <c r="BP470" s="688"/>
    </row>
    <row r="471" spans="68:68" ht="12.75" x14ac:dyDescent="0.2">
      <c r="BP471" s="688"/>
    </row>
    <row r="472" spans="68:68" ht="12.75" x14ac:dyDescent="0.2">
      <c r="BP472" s="688"/>
    </row>
    <row r="473" spans="68:68" ht="12.75" x14ac:dyDescent="0.2">
      <c r="BP473" s="688"/>
    </row>
    <row r="474" spans="68:68" ht="12.75" x14ac:dyDescent="0.2">
      <c r="BP474" s="688"/>
    </row>
    <row r="475" spans="68:68" ht="12.75" x14ac:dyDescent="0.2">
      <c r="BP475" s="688"/>
    </row>
    <row r="476" spans="68:68" ht="12.75" x14ac:dyDescent="0.2">
      <c r="BP476" s="688"/>
    </row>
    <row r="477" spans="68:68" ht="12.75" x14ac:dyDescent="0.2">
      <c r="BP477" s="688"/>
    </row>
    <row r="478" spans="68:68" ht="12.75" x14ac:dyDescent="0.2">
      <c r="BP478" s="688"/>
    </row>
    <row r="479" spans="68:68" ht="12.75" x14ac:dyDescent="0.2">
      <c r="BP479" s="688"/>
    </row>
    <row r="480" spans="68:68" ht="12.75" x14ac:dyDescent="0.2">
      <c r="BP480" s="688"/>
    </row>
    <row r="481" spans="68:68" ht="12.75" x14ac:dyDescent="0.2">
      <c r="BP481" s="688"/>
    </row>
    <row r="482" spans="68:68" ht="12.75" x14ac:dyDescent="0.2">
      <c r="BP482" s="688"/>
    </row>
    <row r="483" spans="68:68" ht="12.75" x14ac:dyDescent="0.2">
      <c r="BP483" s="688"/>
    </row>
    <row r="484" spans="68:68" ht="12.75" x14ac:dyDescent="0.2">
      <c r="BP484" s="688"/>
    </row>
    <row r="485" spans="68:68" ht="12.75" x14ac:dyDescent="0.2">
      <c r="BP485" s="688"/>
    </row>
    <row r="486" spans="68:68" ht="12.75" x14ac:dyDescent="0.2">
      <c r="BP486" s="688"/>
    </row>
    <row r="487" spans="68:68" ht="12.75" x14ac:dyDescent="0.2">
      <c r="BP487" s="688"/>
    </row>
    <row r="488" spans="68:68" ht="12.75" x14ac:dyDescent="0.2">
      <c r="BP488" s="688"/>
    </row>
    <row r="489" spans="68:68" ht="12.75" x14ac:dyDescent="0.2">
      <c r="BP489" s="688"/>
    </row>
    <row r="490" spans="68:68" ht="12.75" x14ac:dyDescent="0.2">
      <c r="BP490" s="688"/>
    </row>
    <row r="491" spans="68:68" ht="12.75" x14ac:dyDescent="0.2">
      <c r="BP491" s="688"/>
    </row>
    <row r="492" spans="68:68" ht="12.75" x14ac:dyDescent="0.2">
      <c r="BP492" s="688"/>
    </row>
    <row r="493" spans="68:68" ht="12.75" x14ac:dyDescent="0.2">
      <c r="BP493" s="688"/>
    </row>
    <row r="494" spans="68:68" ht="12.75" x14ac:dyDescent="0.2">
      <c r="BP494" s="688"/>
    </row>
    <row r="495" spans="68:68" ht="12.75" x14ac:dyDescent="0.2">
      <c r="BP495" s="688"/>
    </row>
    <row r="496" spans="68:68" ht="12.75" x14ac:dyDescent="0.2">
      <c r="BP496" s="688"/>
    </row>
    <row r="497" spans="68:68" ht="12.75" x14ac:dyDescent="0.2">
      <c r="BP497" s="688"/>
    </row>
    <row r="498" spans="68:68" ht="12.75" x14ac:dyDescent="0.2">
      <c r="BP498" s="688"/>
    </row>
    <row r="499" spans="68:68" ht="12.75" x14ac:dyDescent="0.2">
      <c r="BP499" s="688"/>
    </row>
    <row r="500" spans="68:68" ht="12.75" x14ac:dyDescent="0.2">
      <c r="BP500" s="688"/>
    </row>
    <row r="501" spans="68:68" ht="12.75" x14ac:dyDescent="0.2">
      <c r="BP501" s="688"/>
    </row>
    <row r="502" spans="68:68" ht="12.75" x14ac:dyDescent="0.2">
      <c r="BP502" s="688"/>
    </row>
    <row r="503" spans="68:68" ht="12.75" x14ac:dyDescent="0.2">
      <c r="BP503" s="688"/>
    </row>
    <row r="504" spans="68:68" ht="12.75" x14ac:dyDescent="0.2">
      <c r="BP504" s="688"/>
    </row>
    <row r="505" spans="68:68" ht="12.75" x14ac:dyDescent="0.2">
      <c r="BP505" s="688"/>
    </row>
    <row r="506" spans="68:68" ht="12.75" x14ac:dyDescent="0.2">
      <c r="BP506" s="688"/>
    </row>
    <row r="507" spans="68:68" ht="12.75" x14ac:dyDescent="0.2">
      <c r="BP507" s="688"/>
    </row>
    <row r="508" spans="68:68" ht="12.75" x14ac:dyDescent="0.2">
      <c r="BP508" s="688"/>
    </row>
    <row r="509" spans="68:68" ht="12.75" x14ac:dyDescent="0.2">
      <c r="BP509" s="688"/>
    </row>
    <row r="510" spans="68:68" ht="12.75" x14ac:dyDescent="0.2">
      <c r="BP510" s="688"/>
    </row>
    <row r="511" spans="68:68" ht="12.75" x14ac:dyDescent="0.2">
      <c r="BP511" s="688"/>
    </row>
    <row r="512" spans="68:68" ht="12.75" x14ac:dyDescent="0.2">
      <c r="BP512" s="688"/>
    </row>
    <row r="513" spans="68:68" ht="12.75" x14ac:dyDescent="0.2">
      <c r="BP513" s="688"/>
    </row>
    <row r="514" spans="68:68" ht="12.75" x14ac:dyDescent="0.2">
      <c r="BP514" s="688"/>
    </row>
    <row r="515" spans="68:68" ht="12.75" x14ac:dyDescent="0.2">
      <c r="BP515" s="688"/>
    </row>
    <row r="516" spans="68:68" ht="12.75" x14ac:dyDescent="0.2">
      <c r="BP516" s="688"/>
    </row>
    <row r="517" spans="68:68" ht="12.75" x14ac:dyDescent="0.2">
      <c r="BP517" s="688"/>
    </row>
    <row r="518" spans="68:68" ht="12.75" x14ac:dyDescent="0.2">
      <c r="BP518" s="688"/>
    </row>
    <row r="519" spans="68:68" ht="12.75" x14ac:dyDescent="0.2">
      <c r="BP519" s="688"/>
    </row>
    <row r="520" spans="68:68" ht="12.75" x14ac:dyDescent="0.2">
      <c r="BP520" s="688"/>
    </row>
    <row r="521" spans="68:68" ht="12.75" x14ac:dyDescent="0.2">
      <c r="BP521" s="688"/>
    </row>
    <row r="522" spans="68:68" ht="12.75" x14ac:dyDescent="0.2">
      <c r="BP522" s="688"/>
    </row>
    <row r="523" spans="68:68" ht="12.75" x14ac:dyDescent="0.2">
      <c r="BP523" s="688"/>
    </row>
    <row r="524" spans="68:68" ht="12.75" x14ac:dyDescent="0.2">
      <c r="BP524" s="688"/>
    </row>
    <row r="525" spans="68:68" ht="12.75" x14ac:dyDescent="0.2">
      <c r="BP525" s="688"/>
    </row>
    <row r="526" spans="68:68" ht="12.75" x14ac:dyDescent="0.2">
      <c r="BP526" s="688"/>
    </row>
    <row r="527" spans="68:68" ht="12.75" x14ac:dyDescent="0.2">
      <c r="BP527" s="688"/>
    </row>
    <row r="528" spans="68:68" ht="12.75" x14ac:dyDescent="0.2">
      <c r="BP528" s="688"/>
    </row>
    <row r="529" spans="68:68" ht="12.75" x14ac:dyDescent="0.2">
      <c r="BP529" s="688"/>
    </row>
    <row r="530" spans="68:68" ht="12.75" x14ac:dyDescent="0.2">
      <c r="BP530" s="688"/>
    </row>
    <row r="531" spans="68:68" ht="12.75" x14ac:dyDescent="0.2">
      <c r="BP531" s="688"/>
    </row>
    <row r="532" spans="68:68" ht="12.75" x14ac:dyDescent="0.2">
      <c r="BP532" s="688"/>
    </row>
    <row r="533" spans="68:68" ht="12.75" x14ac:dyDescent="0.2">
      <c r="BP533" s="688"/>
    </row>
    <row r="534" spans="68:68" ht="12.75" x14ac:dyDescent="0.2">
      <c r="BP534" s="688"/>
    </row>
    <row r="535" spans="68:68" ht="12.75" x14ac:dyDescent="0.2">
      <c r="BP535" s="688"/>
    </row>
    <row r="536" spans="68:68" ht="12.75" x14ac:dyDescent="0.2">
      <c r="BP536" s="688"/>
    </row>
    <row r="537" spans="68:68" ht="12.75" x14ac:dyDescent="0.2">
      <c r="BP537" s="688"/>
    </row>
    <row r="538" spans="68:68" ht="12.75" x14ac:dyDescent="0.2">
      <c r="BP538" s="688"/>
    </row>
    <row r="539" spans="68:68" ht="12.75" x14ac:dyDescent="0.2">
      <c r="BP539" s="688"/>
    </row>
    <row r="540" spans="68:68" ht="12.75" x14ac:dyDescent="0.2">
      <c r="BP540" s="688"/>
    </row>
    <row r="541" spans="68:68" ht="12.75" x14ac:dyDescent="0.2">
      <c r="BP541" s="688"/>
    </row>
    <row r="542" spans="68:68" ht="12.75" x14ac:dyDescent="0.2">
      <c r="BP542" s="688"/>
    </row>
    <row r="543" spans="68:68" ht="12.75" x14ac:dyDescent="0.2">
      <c r="BP543" s="688"/>
    </row>
    <row r="544" spans="68:68" ht="12.75" x14ac:dyDescent="0.2">
      <c r="BP544" s="688"/>
    </row>
    <row r="545" spans="68:68" ht="12.75" x14ac:dyDescent="0.2">
      <c r="BP545" s="688"/>
    </row>
    <row r="546" spans="68:68" ht="12.75" x14ac:dyDescent="0.2">
      <c r="BP546" s="688"/>
    </row>
    <row r="547" spans="68:68" ht="12.75" x14ac:dyDescent="0.2">
      <c r="BP547" s="688"/>
    </row>
    <row r="548" spans="68:68" ht="12.75" x14ac:dyDescent="0.2">
      <c r="BP548" s="688"/>
    </row>
    <row r="549" spans="68:68" ht="12.75" x14ac:dyDescent="0.2">
      <c r="BP549" s="688"/>
    </row>
    <row r="550" spans="68:68" ht="12.75" x14ac:dyDescent="0.2">
      <c r="BP550" s="688"/>
    </row>
    <row r="551" spans="68:68" ht="12.75" x14ac:dyDescent="0.2">
      <c r="BP551" s="688"/>
    </row>
    <row r="552" spans="68:68" ht="12.75" x14ac:dyDescent="0.2">
      <c r="BP552" s="688"/>
    </row>
    <row r="553" spans="68:68" ht="12.75" x14ac:dyDescent="0.2">
      <c r="BP553" s="688"/>
    </row>
    <row r="554" spans="68:68" ht="12.75" x14ac:dyDescent="0.2">
      <c r="BP554" s="688"/>
    </row>
    <row r="555" spans="68:68" ht="12.75" x14ac:dyDescent="0.2">
      <c r="BP555" s="688"/>
    </row>
    <row r="556" spans="68:68" ht="12.75" x14ac:dyDescent="0.2">
      <c r="BP556" s="688"/>
    </row>
    <row r="557" spans="68:68" ht="12.75" x14ac:dyDescent="0.2">
      <c r="BP557" s="688"/>
    </row>
    <row r="558" spans="68:68" ht="12.75" x14ac:dyDescent="0.2">
      <c r="BP558" s="688"/>
    </row>
    <row r="559" spans="68:68" ht="12.75" x14ac:dyDescent="0.2">
      <c r="BP559" s="688"/>
    </row>
    <row r="560" spans="68:68" ht="12.75" x14ac:dyDescent="0.2">
      <c r="BP560" s="688"/>
    </row>
    <row r="561" spans="68:68" ht="12.75" x14ac:dyDescent="0.2">
      <c r="BP561" s="688"/>
    </row>
    <row r="562" spans="68:68" ht="12.75" x14ac:dyDescent="0.2">
      <c r="BP562" s="688"/>
    </row>
    <row r="563" spans="68:68" ht="12.75" x14ac:dyDescent="0.2">
      <c r="BP563" s="688"/>
    </row>
    <row r="564" spans="68:68" ht="12.75" x14ac:dyDescent="0.2">
      <c r="BP564" s="688"/>
    </row>
    <row r="565" spans="68:68" ht="12.75" x14ac:dyDescent="0.2">
      <c r="BP565" s="688"/>
    </row>
    <row r="566" spans="68:68" ht="12.75" x14ac:dyDescent="0.2">
      <c r="BP566" s="688"/>
    </row>
    <row r="567" spans="68:68" ht="12.75" x14ac:dyDescent="0.2">
      <c r="BP567" s="688"/>
    </row>
    <row r="568" spans="68:68" ht="12.75" x14ac:dyDescent="0.2">
      <c r="BP568" s="688"/>
    </row>
    <row r="569" spans="68:68" ht="12.75" x14ac:dyDescent="0.2">
      <c r="BP569" s="688"/>
    </row>
    <row r="570" spans="68:68" ht="12.75" x14ac:dyDescent="0.2">
      <c r="BP570" s="688"/>
    </row>
    <row r="571" spans="68:68" ht="12.75" x14ac:dyDescent="0.2">
      <c r="BP571" s="688"/>
    </row>
    <row r="572" spans="68:68" ht="12.75" x14ac:dyDescent="0.2">
      <c r="BP572" s="688"/>
    </row>
    <row r="573" spans="68:68" ht="12.75" x14ac:dyDescent="0.2">
      <c r="BP573" s="688"/>
    </row>
    <row r="574" spans="68:68" ht="12.75" x14ac:dyDescent="0.2">
      <c r="BP574" s="688"/>
    </row>
    <row r="575" spans="68:68" ht="12.75" x14ac:dyDescent="0.2">
      <c r="BP575" s="688"/>
    </row>
    <row r="576" spans="68:68" ht="12.75" x14ac:dyDescent="0.2">
      <c r="BP576" s="688"/>
    </row>
    <row r="577" spans="68:68" ht="12.75" x14ac:dyDescent="0.2">
      <c r="BP577" s="688"/>
    </row>
    <row r="578" spans="68:68" ht="12.75" x14ac:dyDescent="0.2">
      <c r="BP578" s="688"/>
    </row>
    <row r="579" spans="68:68" ht="12.75" x14ac:dyDescent="0.2">
      <c r="BP579" s="688"/>
    </row>
    <row r="580" spans="68:68" ht="12.75" x14ac:dyDescent="0.2">
      <c r="BP580" s="688"/>
    </row>
    <row r="581" spans="68:68" ht="12.75" x14ac:dyDescent="0.2">
      <c r="BP581" s="688"/>
    </row>
    <row r="582" spans="68:68" ht="12.75" x14ac:dyDescent="0.2">
      <c r="BP582" s="688"/>
    </row>
    <row r="583" spans="68:68" ht="12.75" x14ac:dyDescent="0.2">
      <c r="BP583" s="688"/>
    </row>
    <row r="584" spans="68:68" ht="12.75" x14ac:dyDescent="0.2">
      <c r="BP584" s="688"/>
    </row>
    <row r="585" spans="68:68" ht="12.75" x14ac:dyDescent="0.2">
      <c r="BP585" s="688"/>
    </row>
    <row r="586" spans="68:68" ht="12.75" x14ac:dyDescent="0.2">
      <c r="BP586" s="688"/>
    </row>
    <row r="587" spans="68:68" ht="12.75" x14ac:dyDescent="0.2">
      <c r="BP587" s="688"/>
    </row>
    <row r="588" spans="68:68" ht="12.75" x14ac:dyDescent="0.2">
      <c r="BP588" s="688"/>
    </row>
    <row r="589" spans="68:68" ht="12.75" x14ac:dyDescent="0.2">
      <c r="BP589" s="688"/>
    </row>
    <row r="590" spans="68:68" ht="12.75" x14ac:dyDescent="0.2">
      <c r="BP590" s="688"/>
    </row>
    <row r="591" spans="68:68" ht="12.75" x14ac:dyDescent="0.2">
      <c r="BP591" s="688"/>
    </row>
    <row r="592" spans="68:68" ht="12.75" x14ac:dyDescent="0.2">
      <c r="BP592" s="688"/>
    </row>
    <row r="593" spans="68:68" ht="12.75" x14ac:dyDescent="0.2">
      <c r="BP593" s="688"/>
    </row>
    <row r="594" spans="68:68" ht="12.75" x14ac:dyDescent="0.2">
      <c r="BP594" s="688"/>
    </row>
    <row r="595" spans="68:68" ht="12.75" x14ac:dyDescent="0.2">
      <c r="BP595" s="688"/>
    </row>
    <row r="596" spans="68:68" ht="12.75" x14ac:dyDescent="0.2">
      <c r="BP596" s="688"/>
    </row>
    <row r="597" spans="68:68" ht="12.75" x14ac:dyDescent="0.2">
      <c r="BP597" s="688"/>
    </row>
    <row r="598" spans="68:68" ht="12.75" x14ac:dyDescent="0.2">
      <c r="BP598" s="688"/>
    </row>
    <row r="599" spans="68:68" ht="12.75" x14ac:dyDescent="0.2">
      <c r="BP599" s="688"/>
    </row>
    <row r="600" spans="68:68" ht="12.75" x14ac:dyDescent="0.2">
      <c r="BP600" s="688"/>
    </row>
    <row r="601" spans="68:68" ht="12.75" x14ac:dyDescent="0.2">
      <c r="BP601" s="688"/>
    </row>
    <row r="602" spans="68:68" ht="12.75" x14ac:dyDescent="0.2">
      <c r="BP602" s="688"/>
    </row>
    <row r="603" spans="68:68" ht="12.75" x14ac:dyDescent="0.2">
      <c r="BP603" s="688"/>
    </row>
    <row r="604" spans="68:68" ht="12.75" x14ac:dyDescent="0.2">
      <c r="BP604" s="688"/>
    </row>
    <row r="605" spans="68:68" ht="12.75" x14ac:dyDescent="0.2">
      <c r="BP605" s="688"/>
    </row>
    <row r="606" spans="68:68" ht="12.75" x14ac:dyDescent="0.2">
      <c r="BP606" s="688"/>
    </row>
    <row r="607" spans="68:68" ht="12.75" x14ac:dyDescent="0.2">
      <c r="BP607" s="688"/>
    </row>
    <row r="608" spans="68:68" ht="12.75" x14ac:dyDescent="0.2">
      <c r="BP608" s="688"/>
    </row>
    <row r="609" spans="68:68" ht="12.75" x14ac:dyDescent="0.2">
      <c r="BP609" s="688"/>
    </row>
    <row r="610" spans="68:68" ht="12.75" x14ac:dyDescent="0.2">
      <c r="BP610" s="688"/>
    </row>
    <row r="611" spans="68:68" ht="12.75" x14ac:dyDescent="0.2">
      <c r="BP611" s="688"/>
    </row>
    <row r="612" spans="68:68" ht="12.75" x14ac:dyDescent="0.2">
      <c r="BP612" s="688"/>
    </row>
    <row r="613" spans="68:68" ht="12.75" x14ac:dyDescent="0.2">
      <c r="BP613" s="688"/>
    </row>
    <row r="614" spans="68:68" ht="12.75" x14ac:dyDescent="0.2">
      <c r="BP614" s="688"/>
    </row>
    <row r="615" spans="68:68" ht="12.75" x14ac:dyDescent="0.2">
      <c r="BP615" s="688"/>
    </row>
    <row r="616" spans="68:68" ht="12.75" x14ac:dyDescent="0.2">
      <c r="BP616" s="688"/>
    </row>
    <row r="617" spans="68:68" ht="12.75" x14ac:dyDescent="0.2">
      <c r="BP617" s="688"/>
    </row>
    <row r="618" spans="68:68" ht="12.75" x14ac:dyDescent="0.2">
      <c r="BP618" s="688"/>
    </row>
    <row r="619" spans="68:68" ht="12.75" x14ac:dyDescent="0.2">
      <c r="BP619" s="688"/>
    </row>
    <row r="620" spans="68:68" ht="12.75" x14ac:dyDescent="0.2">
      <c r="BP620" s="688"/>
    </row>
    <row r="621" spans="68:68" ht="12.75" x14ac:dyDescent="0.2">
      <c r="BP621" s="688"/>
    </row>
    <row r="622" spans="68:68" ht="12.75" x14ac:dyDescent="0.2">
      <c r="BP622" s="688"/>
    </row>
    <row r="623" spans="68:68" ht="12.75" x14ac:dyDescent="0.2">
      <c r="BP623" s="688"/>
    </row>
    <row r="624" spans="68:68" ht="12.75" x14ac:dyDescent="0.2">
      <c r="BP624" s="688"/>
    </row>
    <row r="625" spans="68:68" ht="12.75" x14ac:dyDescent="0.2">
      <c r="BP625" s="688"/>
    </row>
    <row r="626" spans="68:68" ht="12.75" x14ac:dyDescent="0.2">
      <c r="BP626" s="688"/>
    </row>
    <row r="627" spans="68:68" ht="12.75" x14ac:dyDescent="0.2">
      <c r="BP627" s="688"/>
    </row>
    <row r="628" spans="68:68" ht="12.75" x14ac:dyDescent="0.2">
      <c r="BP628" s="688"/>
    </row>
    <row r="629" spans="68:68" ht="12.75" x14ac:dyDescent="0.2">
      <c r="BP629" s="688"/>
    </row>
    <row r="630" spans="68:68" ht="12.75" x14ac:dyDescent="0.2">
      <c r="BP630" s="688"/>
    </row>
    <row r="631" spans="68:68" ht="12.75" x14ac:dyDescent="0.2">
      <c r="BP631" s="688"/>
    </row>
    <row r="632" spans="68:68" ht="12.75" x14ac:dyDescent="0.2">
      <c r="BP632" s="688"/>
    </row>
    <row r="633" spans="68:68" ht="12.75" x14ac:dyDescent="0.2">
      <c r="BP633" s="688"/>
    </row>
    <row r="634" spans="68:68" ht="12.75" x14ac:dyDescent="0.2">
      <c r="BP634" s="688"/>
    </row>
    <row r="635" spans="68:68" ht="12.75" x14ac:dyDescent="0.2">
      <c r="BP635" s="688"/>
    </row>
    <row r="636" spans="68:68" ht="12.75" x14ac:dyDescent="0.2">
      <c r="BP636" s="688"/>
    </row>
    <row r="637" spans="68:68" ht="12.75" x14ac:dyDescent="0.2">
      <c r="BP637" s="688"/>
    </row>
    <row r="638" spans="68:68" ht="12.75" x14ac:dyDescent="0.2">
      <c r="BP638" s="688"/>
    </row>
    <row r="639" spans="68:68" ht="12.75" x14ac:dyDescent="0.2">
      <c r="BP639" s="688"/>
    </row>
    <row r="640" spans="68:68" ht="12.75" x14ac:dyDescent="0.2">
      <c r="BP640" s="688"/>
    </row>
    <row r="641" spans="68:68" ht="12.75" x14ac:dyDescent="0.2">
      <c r="BP641" s="688"/>
    </row>
    <row r="642" spans="68:68" ht="12.75" x14ac:dyDescent="0.2">
      <c r="BP642" s="688"/>
    </row>
    <row r="643" spans="68:68" ht="12.75" x14ac:dyDescent="0.2">
      <c r="BP643" s="688"/>
    </row>
    <row r="644" spans="68:68" ht="12.75" x14ac:dyDescent="0.2">
      <c r="BP644" s="688"/>
    </row>
    <row r="645" spans="68:68" ht="12.75" x14ac:dyDescent="0.2">
      <c r="BP645" s="688"/>
    </row>
    <row r="646" spans="68:68" ht="12.75" x14ac:dyDescent="0.2">
      <c r="BP646" s="688"/>
    </row>
    <row r="647" spans="68:68" ht="12.75" x14ac:dyDescent="0.2">
      <c r="BP647" s="688"/>
    </row>
    <row r="648" spans="68:68" ht="12.75" x14ac:dyDescent="0.2">
      <c r="BP648" s="688"/>
    </row>
    <row r="649" spans="68:68" ht="12.75" x14ac:dyDescent="0.2">
      <c r="BP649" s="688"/>
    </row>
    <row r="650" spans="68:68" ht="12.75" x14ac:dyDescent="0.2">
      <c r="BP650" s="688"/>
    </row>
    <row r="651" spans="68:68" ht="12.75" x14ac:dyDescent="0.2">
      <c r="BP651" s="688"/>
    </row>
    <row r="652" spans="68:68" ht="12.75" x14ac:dyDescent="0.2">
      <c r="BP652" s="688"/>
    </row>
    <row r="653" spans="68:68" ht="12.75" x14ac:dyDescent="0.2">
      <c r="BP653" s="688"/>
    </row>
    <row r="654" spans="68:68" ht="12.75" x14ac:dyDescent="0.2">
      <c r="BP654" s="688"/>
    </row>
    <row r="655" spans="68:68" ht="12.75" x14ac:dyDescent="0.2">
      <c r="BP655" s="688"/>
    </row>
    <row r="656" spans="68:68" ht="12.75" x14ac:dyDescent="0.2">
      <c r="BP656" s="688"/>
    </row>
    <row r="657" spans="68:68" ht="12.75" x14ac:dyDescent="0.2">
      <c r="BP657" s="688"/>
    </row>
    <row r="658" spans="68:68" ht="12.75" x14ac:dyDescent="0.2">
      <c r="BP658" s="688"/>
    </row>
    <row r="659" spans="68:68" ht="12.75" x14ac:dyDescent="0.2">
      <c r="BP659" s="688"/>
    </row>
    <row r="660" spans="68:68" ht="12.75" x14ac:dyDescent="0.2">
      <c r="BP660" s="688"/>
    </row>
    <row r="661" spans="68:68" ht="12.75" x14ac:dyDescent="0.2">
      <c r="BP661" s="688"/>
    </row>
    <row r="662" spans="68:68" ht="12.75" x14ac:dyDescent="0.2">
      <c r="BP662" s="688"/>
    </row>
    <row r="663" spans="68:68" ht="12.75" x14ac:dyDescent="0.2">
      <c r="BP663" s="688"/>
    </row>
    <row r="664" spans="68:68" ht="12.75" x14ac:dyDescent="0.2">
      <c r="BP664" s="688"/>
    </row>
    <row r="665" spans="68:68" ht="12.75" x14ac:dyDescent="0.2">
      <c r="BP665" s="688"/>
    </row>
    <row r="666" spans="68:68" ht="12.75" x14ac:dyDescent="0.2">
      <c r="BP666" s="688"/>
    </row>
    <row r="667" spans="68:68" ht="12.75" x14ac:dyDescent="0.2">
      <c r="BP667" s="688"/>
    </row>
    <row r="668" spans="68:68" ht="12.75" x14ac:dyDescent="0.2">
      <c r="BP668" s="688"/>
    </row>
    <row r="669" spans="68:68" ht="12.75" x14ac:dyDescent="0.2">
      <c r="BP669" s="688"/>
    </row>
    <row r="670" spans="68:68" ht="12.75" x14ac:dyDescent="0.2">
      <c r="BP670" s="688"/>
    </row>
    <row r="671" spans="68:68" ht="12.75" x14ac:dyDescent="0.2">
      <c r="BP671" s="688"/>
    </row>
    <row r="672" spans="68:68" ht="12.75" x14ac:dyDescent="0.2">
      <c r="BP672" s="688"/>
    </row>
    <row r="673" spans="68:68" ht="12.75" x14ac:dyDescent="0.2">
      <c r="BP673" s="688"/>
    </row>
    <row r="674" spans="68:68" ht="12.75" x14ac:dyDescent="0.2">
      <c r="BP674" s="688"/>
    </row>
    <row r="675" spans="68:68" ht="12.75" x14ac:dyDescent="0.2">
      <c r="BP675" s="688"/>
    </row>
    <row r="676" spans="68:68" ht="12.75" x14ac:dyDescent="0.2">
      <c r="BP676" s="688"/>
    </row>
    <row r="677" spans="68:68" ht="12.75" x14ac:dyDescent="0.2">
      <c r="BP677" s="688"/>
    </row>
    <row r="678" spans="68:68" ht="12.75" x14ac:dyDescent="0.2">
      <c r="BP678" s="688"/>
    </row>
    <row r="679" spans="68:68" ht="12.75" x14ac:dyDescent="0.2">
      <c r="BP679" s="688"/>
    </row>
    <row r="680" spans="68:68" ht="12.75" x14ac:dyDescent="0.2">
      <c r="BP680" s="688"/>
    </row>
    <row r="681" spans="68:68" ht="12.75" x14ac:dyDescent="0.2">
      <c r="BP681" s="688"/>
    </row>
    <row r="682" spans="68:68" ht="12.75" x14ac:dyDescent="0.2">
      <c r="BP682" s="688"/>
    </row>
    <row r="683" spans="68:68" ht="12.75" x14ac:dyDescent="0.2">
      <c r="BP683" s="688"/>
    </row>
    <row r="684" spans="68:68" ht="12.75" x14ac:dyDescent="0.2">
      <c r="BP684" s="688"/>
    </row>
    <row r="685" spans="68:68" ht="12.75" x14ac:dyDescent="0.2">
      <c r="BP685" s="688"/>
    </row>
    <row r="686" spans="68:68" ht="12.75" x14ac:dyDescent="0.2">
      <c r="BP686" s="688"/>
    </row>
    <row r="687" spans="68:68" ht="12.75" x14ac:dyDescent="0.2">
      <c r="BP687" s="688"/>
    </row>
    <row r="688" spans="68:68" ht="12.75" x14ac:dyDescent="0.2">
      <c r="BP688" s="688"/>
    </row>
    <row r="689" spans="68:68" ht="12.75" x14ac:dyDescent="0.2">
      <c r="BP689" s="688"/>
    </row>
    <row r="690" spans="68:68" ht="12.75" x14ac:dyDescent="0.2">
      <c r="BP690" s="688"/>
    </row>
    <row r="691" spans="68:68" ht="12.75" x14ac:dyDescent="0.2">
      <c r="BP691" s="688"/>
    </row>
    <row r="692" spans="68:68" ht="12.75" x14ac:dyDescent="0.2">
      <c r="BP692" s="688"/>
    </row>
    <row r="693" spans="68:68" ht="12.75" x14ac:dyDescent="0.2">
      <c r="BP693" s="688"/>
    </row>
    <row r="694" spans="68:68" ht="12.75" x14ac:dyDescent="0.2">
      <c r="BP694" s="688"/>
    </row>
    <row r="695" spans="68:68" ht="12.75" x14ac:dyDescent="0.2">
      <c r="BP695" s="688"/>
    </row>
    <row r="696" spans="68:68" ht="12.75" x14ac:dyDescent="0.2">
      <c r="BP696" s="688"/>
    </row>
    <row r="697" spans="68:68" ht="12.75" x14ac:dyDescent="0.2">
      <c r="BP697" s="688"/>
    </row>
    <row r="698" spans="68:68" ht="12.75" x14ac:dyDescent="0.2">
      <c r="BP698" s="688"/>
    </row>
    <row r="699" spans="68:68" ht="12.75" x14ac:dyDescent="0.2">
      <c r="BP699" s="688"/>
    </row>
    <row r="700" spans="68:68" ht="12.75" x14ac:dyDescent="0.2">
      <c r="BP700" s="688"/>
    </row>
    <row r="701" spans="68:68" ht="12.75" x14ac:dyDescent="0.2">
      <c r="BP701" s="688"/>
    </row>
    <row r="702" spans="68:68" ht="12.75" x14ac:dyDescent="0.2">
      <c r="BP702" s="688"/>
    </row>
    <row r="703" spans="68:68" ht="12.75" x14ac:dyDescent="0.2">
      <c r="BP703" s="688"/>
    </row>
    <row r="704" spans="68:68" ht="12.75" x14ac:dyDescent="0.2">
      <c r="BP704" s="688"/>
    </row>
    <row r="705" spans="68:68" ht="12.75" x14ac:dyDescent="0.2">
      <c r="BP705" s="688"/>
    </row>
    <row r="706" spans="68:68" ht="12.75" x14ac:dyDescent="0.2">
      <c r="BP706" s="688"/>
    </row>
    <row r="707" spans="68:68" ht="12.75" x14ac:dyDescent="0.2">
      <c r="BP707" s="688"/>
    </row>
    <row r="708" spans="68:68" ht="12.75" x14ac:dyDescent="0.2">
      <c r="BP708" s="688"/>
    </row>
    <row r="709" spans="68:68" ht="12.75" x14ac:dyDescent="0.2">
      <c r="BP709" s="688"/>
    </row>
    <row r="710" spans="68:68" ht="12.75" x14ac:dyDescent="0.2">
      <c r="BP710" s="688"/>
    </row>
    <row r="711" spans="68:68" ht="12.75" x14ac:dyDescent="0.2">
      <c r="BP711" s="688"/>
    </row>
    <row r="712" spans="68:68" ht="12.75" x14ac:dyDescent="0.2">
      <c r="BP712" s="688"/>
    </row>
    <row r="713" spans="68:68" ht="12.75" x14ac:dyDescent="0.2">
      <c r="BP713" s="688"/>
    </row>
    <row r="714" spans="68:68" ht="12.75" x14ac:dyDescent="0.2">
      <c r="BP714" s="688"/>
    </row>
    <row r="715" spans="68:68" ht="12.75" x14ac:dyDescent="0.2">
      <c r="BP715" s="688"/>
    </row>
    <row r="716" spans="68:68" ht="12.75" x14ac:dyDescent="0.2">
      <c r="BP716" s="688"/>
    </row>
    <row r="717" spans="68:68" ht="12.75" x14ac:dyDescent="0.2">
      <c r="BP717" s="688"/>
    </row>
    <row r="718" spans="68:68" ht="12.75" x14ac:dyDescent="0.2">
      <c r="BP718" s="688"/>
    </row>
    <row r="719" spans="68:68" ht="12.75" x14ac:dyDescent="0.2">
      <c r="BP719" s="688"/>
    </row>
    <row r="720" spans="68:68" ht="12.75" x14ac:dyDescent="0.2">
      <c r="BP720" s="688"/>
    </row>
    <row r="721" spans="68:68" ht="12.75" x14ac:dyDescent="0.2">
      <c r="BP721" s="688"/>
    </row>
    <row r="722" spans="68:68" ht="12.75" x14ac:dyDescent="0.2">
      <c r="BP722" s="688"/>
    </row>
    <row r="723" spans="68:68" ht="12.75" x14ac:dyDescent="0.2">
      <c r="BP723" s="688"/>
    </row>
    <row r="724" spans="68:68" ht="12.75" x14ac:dyDescent="0.2">
      <c r="BP724" s="688"/>
    </row>
    <row r="725" spans="68:68" ht="12.75" x14ac:dyDescent="0.2">
      <c r="BP725" s="688"/>
    </row>
    <row r="726" spans="68:68" ht="12.75" x14ac:dyDescent="0.2">
      <c r="BP726" s="688"/>
    </row>
    <row r="727" spans="68:68" ht="12.75" x14ac:dyDescent="0.2">
      <c r="BP727" s="688"/>
    </row>
    <row r="728" spans="68:68" ht="12.75" x14ac:dyDescent="0.2">
      <c r="BP728" s="688"/>
    </row>
    <row r="729" spans="68:68" ht="12.75" x14ac:dyDescent="0.2">
      <c r="BP729" s="688"/>
    </row>
    <row r="730" spans="68:68" ht="12.75" x14ac:dyDescent="0.2">
      <c r="BP730" s="688"/>
    </row>
    <row r="731" spans="68:68" ht="12.75" x14ac:dyDescent="0.2">
      <c r="BP731" s="688"/>
    </row>
    <row r="732" spans="68:68" ht="12.75" x14ac:dyDescent="0.2">
      <c r="BP732" s="688"/>
    </row>
    <row r="733" spans="68:68" ht="12.75" x14ac:dyDescent="0.2">
      <c r="BP733" s="688"/>
    </row>
    <row r="734" spans="68:68" ht="12.75" x14ac:dyDescent="0.2">
      <c r="BP734" s="688"/>
    </row>
    <row r="735" spans="68:68" ht="12.75" x14ac:dyDescent="0.2">
      <c r="BP735" s="688"/>
    </row>
    <row r="736" spans="68:68" ht="12.75" x14ac:dyDescent="0.2">
      <c r="BP736" s="688"/>
    </row>
    <row r="737" spans="68:68" ht="12.75" x14ac:dyDescent="0.2">
      <c r="BP737" s="688"/>
    </row>
    <row r="738" spans="68:68" ht="12.75" x14ac:dyDescent="0.2">
      <c r="BP738" s="688"/>
    </row>
    <row r="739" spans="68:68" ht="12.75" x14ac:dyDescent="0.2">
      <c r="BP739" s="688"/>
    </row>
    <row r="740" spans="68:68" ht="12.75" x14ac:dyDescent="0.2">
      <c r="BP740" s="688"/>
    </row>
    <row r="741" spans="68:68" ht="12.75" x14ac:dyDescent="0.2">
      <c r="BP741" s="688"/>
    </row>
    <row r="742" spans="68:68" ht="12.75" x14ac:dyDescent="0.2">
      <c r="BP742" s="688"/>
    </row>
    <row r="743" spans="68:68" ht="12.75" x14ac:dyDescent="0.2">
      <c r="BP743" s="688"/>
    </row>
    <row r="744" spans="68:68" ht="12.75" x14ac:dyDescent="0.2">
      <c r="BP744" s="688"/>
    </row>
    <row r="745" spans="68:68" ht="12.75" x14ac:dyDescent="0.2">
      <c r="BP745" s="688"/>
    </row>
    <row r="746" spans="68:68" ht="12.75" x14ac:dyDescent="0.2">
      <c r="BP746" s="688"/>
    </row>
    <row r="747" spans="68:68" ht="12.75" x14ac:dyDescent="0.2">
      <c r="BP747" s="688"/>
    </row>
    <row r="748" spans="68:68" ht="12.75" x14ac:dyDescent="0.2">
      <c r="BP748" s="688"/>
    </row>
    <row r="749" spans="68:68" ht="12.75" x14ac:dyDescent="0.2">
      <c r="BP749" s="688"/>
    </row>
    <row r="750" spans="68:68" ht="12.75" x14ac:dyDescent="0.2">
      <c r="BP750" s="688"/>
    </row>
    <row r="751" spans="68:68" ht="12.75" x14ac:dyDescent="0.2">
      <c r="BP751" s="688"/>
    </row>
    <row r="752" spans="68:68" ht="12.75" x14ac:dyDescent="0.2">
      <c r="BP752" s="688"/>
    </row>
    <row r="753" spans="68:68" ht="12.75" x14ac:dyDescent="0.2">
      <c r="BP753" s="688"/>
    </row>
    <row r="754" spans="68:68" ht="12.75" x14ac:dyDescent="0.2">
      <c r="BP754" s="688"/>
    </row>
    <row r="755" spans="68:68" ht="12.75" x14ac:dyDescent="0.2">
      <c r="BP755" s="688"/>
    </row>
    <row r="756" spans="68:68" ht="12.75" x14ac:dyDescent="0.2">
      <c r="BP756" s="688"/>
    </row>
    <row r="757" spans="68:68" ht="12.75" x14ac:dyDescent="0.2">
      <c r="BP757" s="688"/>
    </row>
    <row r="758" spans="68:68" ht="12.75" x14ac:dyDescent="0.2">
      <c r="BP758" s="688"/>
    </row>
    <row r="759" spans="68:68" ht="12.75" x14ac:dyDescent="0.2">
      <c r="BP759" s="688"/>
    </row>
    <row r="760" spans="68:68" ht="12.75" x14ac:dyDescent="0.2">
      <c r="BP760" s="688"/>
    </row>
    <row r="761" spans="68:68" ht="12.75" x14ac:dyDescent="0.2">
      <c r="BP761" s="688"/>
    </row>
    <row r="762" spans="68:68" ht="12.75" x14ac:dyDescent="0.2">
      <c r="BP762" s="688"/>
    </row>
    <row r="763" spans="68:68" ht="12.75" x14ac:dyDescent="0.2">
      <c r="BP763" s="688"/>
    </row>
    <row r="764" spans="68:68" ht="12.75" x14ac:dyDescent="0.2">
      <c r="BP764" s="688"/>
    </row>
    <row r="765" spans="68:68" ht="12.75" x14ac:dyDescent="0.2">
      <c r="BP765" s="688"/>
    </row>
    <row r="766" spans="68:68" ht="12.75" x14ac:dyDescent="0.2">
      <c r="BP766" s="688"/>
    </row>
    <row r="767" spans="68:68" ht="12.75" x14ac:dyDescent="0.2">
      <c r="BP767" s="688"/>
    </row>
    <row r="768" spans="68:68" ht="12.75" x14ac:dyDescent="0.2">
      <c r="BP768" s="688"/>
    </row>
    <row r="769" spans="68:68" ht="12.75" x14ac:dyDescent="0.2">
      <c r="BP769" s="688"/>
    </row>
    <row r="770" spans="68:68" ht="12.75" x14ac:dyDescent="0.2">
      <c r="BP770" s="688"/>
    </row>
    <row r="771" spans="68:68" ht="12.75" x14ac:dyDescent="0.2">
      <c r="BP771" s="688"/>
    </row>
    <row r="772" spans="68:68" ht="12.75" x14ac:dyDescent="0.2">
      <c r="BP772" s="688"/>
    </row>
    <row r="773" spans="68:68" ht="12.75" x14ac:dyDescent="0.2">
      <c r="BP773" s="688"/>
    </row>
    <row r="774" spans="68:68" ht="12.75" x14ac:dyDescent="0.2">
      <c r="BP774" s="688"/>
    </row>
    <row r="775" spans="68:68" ht="12.75" x14ac:dyDescent="0.2">
      <c r="BP775" s="688"/>
    </row>
    <row r="776" spans="68:68" ht="12.75" x14ac:dyDescent="0.2">
      <c r="BP776" s="688"/>
    </row>
    <row r="777" spans="68:68" ht="12.75" x14ac:dyDescent="0.2">
      <c r="BP777" s="688"/>
    </row>
    <row r="778" spans="68:68" ht="12.75" x14ac:dyDescent="0.2">
      <c r="BP778" s="688"/>
    </row>
    <row r="779" spans="68:68" ht="12.75" x14ac:dyDescent="0.2">
      <c r="BP779" s="688"/>
    </row>
    <row r="780" spans="68:68" ht="12.75" x14ac:dyDescent="0.2">
      <c r="BP780" s="688"/>
    </row>
    <row r="781" spans="68:68" ht="12.75" x14ac:dyDescent="0.2">
      <c r="BP781" s="688"/>
    </row>
    <row r="782" spans="68:68" ht="12.75" x14ac:dyDescent="0.2">
      <c r="BP782" s="688"/>
    </row>
    <row r="783" spans="68:68" ht="12.75" x14ac:dyDescent="0.2">
      <c r="BP783" s="688"/>
    </row>
    <row r="784" spans="68:68" ht="12.75" x14ac:dyDescent="0.2">
      <c r="BP784" s="688"/>
    </row>
    <row r="785" spans="68:68" ht="12.75" x14ac:dyDescent="0.2">
      <c r="BP785" s="688"/>
    </row>
    <row r="786" spans="68:68" ht="12.75" x14ac:dyDescent="0.2">
      <c r="BP786" s="688"/>
    </row>
    <row r="787" spans="68:68" ht="12.75" x14ac:dyDescent="0.2">
      <c r="BP787" s="688"/>
    </row>
    <row r="788" spans="68:68" ht="12.75" x14ac:dyDescent="0.2">
      <c r="BP788" s="688"/>
    </row>
    <row r="789" spans="68:68" ht="12.75" x14ac:dyDescent="0.2">
      <c r="BP789" s="688"/>
    </row>
    <row r="790" spans="68:68" ht="12.75" x14ac:dyDescent="0.2">
      <c r="BP790" s="688"/>
    </row>
    <row r="791" spans="68:68" ht="12.75" x14ac:dyDescent="0.2">
      <c r="BP791" s="688"/>
    </row>
    <row r="792" spans="68:68" ht="12.75" x14ac:dyDescent="0.2">
      <c r="BP792" s="688"/>
    </row>
    <row r="793" spans="68:68" ht="12.75" x14ac:dyDescent="0.2">
      <c r="BP793" s="688"/>
    </row>
    <row r="794" spans="68:68" ht="12.75" x14ac:dyDescent="0.2">
      <c r="BP794" s="688"/>
    </row>
    <row r="795" spans="68:68" ht="12.75" x14ac:dyDescent="0.2">
      <c r="BP795" s="688"/>
    </row>
    <row r="796" spans="68:68" ht="12.75" x14ac:dyDescent="0.2">
      <c r="BP796" s="688"/>
    </row>
    <row r="797" spans="68:68" ht="12.75" x14ac:dyDescent="0.2">
      <c r="BP797" s="688"/>
    </row>
    <row r="798" spans="68:68" ht="12.75" x14ac:dyDescent="0.2">
      <c r="BP798" s="688"/>
    </row>
    <row r="799" spans="68:68" ht="12.75" x14ac:dyDescent="0.2">
      <c r="BP799" s="688"/>
    </row>
    <row r="800" spans="68:68" ht="12.75" x14ac:dyDescent="0.2">
      <c r="BP800" s="688"/>
    </row>
    <row r="801" spans="68:68" ht="12.75" x14ac:dyDescent="0.2">
      <c r="BP801" s="688"/>
    </row>
    <row r="802" spans="68:68" ht="12.75" x14ac:dyDescent="0.2">
      <c r="BP802" s="688"/>
    </row>
    <row r="803" spans="68:68" ht="12.75" x14ac:dyDescent="0.2">
      <c r="BP803" s="688"/>
    </row>
    <row r="804" spans="68:68" ht="12.75" x14ac:dyDescent="0.2">
      <c r="BP804" s="688"/>
    </row>
    <row r="805" spans="68:68" ht="12.75" x14ac:dyDescent="0.2">
      <c r="BP805" s="688"/>
    </row>
    <row r="806" spans="68:68" ht="12.75" x14ac:dyDescent="0.2">
      <c r="BP806" s="688"/>
    </row>
    <row r="807" spans="68:68" ht="12.75" x14ac:dyDescent="0.2">
      <c r="BP807" s="688"/>
    </row>
    <row r="808" spans="68:68" ht="12.75" x14ac:dyDescent="0.2">
      <c r="BP808" s="688"/>
    </row>
    <row r="809" spans="68:68" ht="12.75" x14ac:dyDescent="0.2">
      <c r="BP809" s="688"/>
    </row>
    <row r="810" spans="68:68" ht="12.75" x14ac:dyDescent="0.2">
      <c r="BP810" s="688"/>
    </row>
    <row r="811" spans="68:68" ht="12.75" x14ac:dyDescent="0.2">
      <c r="BP811" s="688"/>
    </row>
    <row r="812" spans="68:68" ht="12.75" x14ac:dyDescent="0.2">
      <c r="BP812" s="688"/>
    </row>
    <row r="813" spans="68:68" ht="12.75" x14ac:dyDescent="0.2">
      <c r="BP813" s="688"/>
    </row>
    <row r="814" spans="68:68" ht="12.75" x14ac:dyDescent="0.2">
      <c r="BP814" s="688"/>
    </row>
    <row r="815" spans="68:68" ht="12.75" x14ac:dyDescent="0.2">
      <c r="BP815" s="688"/>
    </row>
    <row r="816" spans="68:68" ht="12.75" x14ac:dyDescent="0.2">
      <c r="BP816" s="688"/>
    </row>
    <row r="817" spans="68:68" ht="12.75" x14ac:dyDescent="0.2">
      <c r="BP817" s="688"/>
    </row>
    <row r="818" spans="68:68" ht="12.75" x14ac:dyDescent="0.2">
      <c r="BP818" s="688"/>
    </row>
    <row r="819" spans="68:68" ht="12.75" x14ac:dyDescent="0.2">
      <c r="BP819" s="688"/>
    </row>
    <row r="820" spans="68:68" ht="12.75" x14ac:dyDescent="0.2">
      <c r="BP820" s="688"/>
    </row>
    <row r="821" spans="68:68" ht="12.75" x14ac:dyDescent="0.2">
      <c r="BP821" s="688"/>
    </row>
    <row r="822" spans="68:68" ht="12.75" x14ac:dyDescent="0.2">
      <c r="BP822" s="688"/>
    </row>
    <row r="823" spans="68:68" ht="12.75" x14ac:dyDescent="0.2">
      <c r="BP823" s="688"/>
    </row>
    <row r="824" spans="68:68" ht="12.75" x14ac:dyDescent="0.2">
      <c r="BP824" s="688"/>
    </row>
    <row r="825" spans="68:68" ht="12.75" x14ac:dyDescent="0.2">
      <c r="BP825" s="688"/>
    </row>
    <row r="826" spans="68:68" ht="12.75" x14ac:dyDescent="0.2">
      <c r="BP826" s="688"/>
    </row>
    <row r="827" spans="68:68" ht="12.75" x14ac:dyDescent="0.2">
      <c r="BP827" s="688"/>
    </row>
    <row r="828" spans="68:68" ht="12.75" x14ac:dyDescent="0.2">
      <c r="BP828" s="688"/>
    </row>
    <row r="829" spans="68:68" ht="12.75" x14ac:dyDescent="0.2">
      <c r="BP829" s="688"/>
    </row>
    <row r="830" spans="68:68" ht="12.75" x14ac:dyDescent="0.2">
      <c r="BP830" s="688"/>
    </row>
    <row r="831" spans="68:68" ht="12.75" x14ac:dyDescent="0.2">
      <c r="BP831" s="688"/>
    </row>
    <row r="832" spans="68:68" ht="12.75" x14ac:dyDescent="0.2">
      <c r="BP832" s="688"/>
    </row>
    <row r="833" spans="68:68" ht="12.75" x14ac:dyDescent="0.2">
      <c r="BP833" s="688"/>
    </row>
    <row r="834" spans="68:68" ht="12.75" x14ac:dyDescent="0.2">
      <c r="BP834" s="688"/>
    </row>
    <row r="835" spans="68:68" ht="12.75" x14ac:dyDescent="0.2">
      <c r="BP835" s="688"/>
    </row>
    <row r="836" spans="68:68" ht="12.75" x14ac:dyDescent="0.2">
      <c r="BP836" s="688"/>
    </row>
    <row r="837" spans="68:68" ht="12.75" x14ac:dyDescent="0.2">
      <c r="BP837" s="688"/>
    </row>
    <row r="838" spans="68:68" ht="12.75" x14ac:dyDescent="0.2">
      <c r="BP838" s="688"/>
    </row>
    <row r="839" spans="68:68" ht="12.75" x14ac:dyDescent="0.2">
      <c r="BP839" s="688"/>
    </row>
    <row r="840" spans="68:68" ht="12.75" x14ac:dyDescent="0.2">
      <c r="BP840" s="688"/>
    </row>
    <row r="841" spans="68:68" ht="12.75" x14ac:dyDescent="0.2">
      <c r="BP841" s="688"/>
    </row>
    <row r="842" spans="68:68" ht="12.75" x14ac:dyDescent="0.2">
      <c r="BP842" s="688"/>
    </row>
    <row r="843" spans="68:68" ht="12.75" x14ac:dyDescent="0.2">
      <c r="BP843" s="688"/>
    </row>
    <row r="844" spans="68:68" ht="12.75" x14ac:dyDescent="0.2">
      <c r="BP844" s="688"/>
    </row>
    <row r="845" spans="68:68" ht="12.75" x14ac:dyDescent="0.2">
      <c r="BP845" s="688"/>
    </row>
    <row r="846" spans="68:68" ht="12.75" x14ac:dyDescent="0.2">
      <c r="BP846" s="688"/>
    </row>
    <row r="847" spans="68:68" ht="12.75" x14ac:dyDescent="0.2">
      <c r="BP847" s="688"/>
    </row>
    <row r="848" spans="68:68" ht="12.75" x14ac:dyDescent="0.2">
      <c r="BP848" s="688"/>
    </row>
    <row r="849" spans="68:68" ht="12.75" x14ac:dyDescent="0.2">
      <c r="BP849" s="688"/>
    </row>
    <row r="850" spans="68:68" ht="12.75" x14ac:dyDescent="0.2">
      <c r="BP850" s="688"/>
    </row>
    <row r="851" spans="68:68" ht="12.75" x14ac:dyDescent="0.2">
      <c r="BP851" s="688"/>
    </row>
    <row r="852" spans="68:68" ht="12.75" x14ac:dyDescent="0.2">
      <c r="BP852" s="688"/>
    </row>
    <row r="853" spans="68:68" ht="12.75" x14ac:dyDescent="0.2">
      <c r="BP853" s="688"/>
    </row>
    <row r="854" spans="68:68" ht="12.75" x14ac:dyDescent="0.2">
      <c r="BP854" s="688"/>
    </row>
    <row r="855" spans="68:68" ht="12.75" x14ac:dyDescent="0.2">
      <c r="BP855" s="688"/>
    </row>
    <row r="856" spans="68:68" ht="12.75" x14ac:dyDescent="0.2">
      <c r="BP856" s="688"/>
    </row>
    <row r="857" spans="68:68" ht="12.75" x14ac:dyDescent="0.2">
      <c r="BP857" s="688"/>
    </row>
    <row r="858" spans="68:68" ht="12.75" x14ac:dyDescent="0.2">
      <c r="BP858" s="688"/>
    </row>
    <row r="859" spans="68:68" ht="12.75" x14ac:dyDescent="0.2">
      <c r="BP859" s="688"/>
    </row>
    <row r="860" spans="68:68" ht="12.75" x14ac:dyDescent="0.2">
      <c r="BP860" s="688"/>
    </row>
    <row r="861" spans="68:68" ht="12.75" x14ac:dyDescent="0.2">
      <c r="BP861" s="688"/>
    </row>
    <row r="862" spans="68:68" ht="12.75" x14ac:dyDescent="0.2">
      <c r="BP862" s="688"/>
    </row>
    <row r="863" spans="68:68" ht="12.75" x14ac:dyDescent="0.2">
      <c r="BP863" s="688"/>
    </row>
    <row r="864" spans="68:68" ht="12.75" x14ac:dyDescent="0.2">
      <c r="BP864" s="688"/>
    </row>
    <row r="865" spans="68:68" ht="12.75" x14ac:dyDescent="0.2">
      <c r="BP865" s="688"/>
    </row>
    <row r="866" spans="68:68" ht="12.75" x14ac:dyDescent="0.2">
      <c r="BP866" s="688"/>
    </row>
    <row r="867" spans="68:68" ht="12.75" x14ac:dyDescent="0.2">
      <c r="BP867" s="688"/>
    </row>
    <row r="868" spans="68:68" ht="12.75" x14ac:dyDescent="0.2">
      <c r="BP868" s="688"/>
    </row>
    <row r="869" spans="68:68" ht="12.75" x14ac:dyDescent="0.2">
      <c r="BP869" s="688"/>
    </row>
    <row r="870" spans="68:68" ht="12.75" x14ac:dyDescent="0.2">
      <c r="BP870" s="688"/>
    </row>
    <row r="871" spans="68:68" ht="12.75" x14ac:dyDescent="0.2">
      <c r="BP871" s="688"/>
    </row>
    <row r="872" spans="68:68" ht="12.75" x14ac:dyDescent="0.2">
      <c r="BP872" s="688"/>
    </row>
    <row r="873" spans="68:68" ht="12.75" x14ac:dyDescent="0.2">
      <c r="BP873" s="688"/>
    </row>
    <row r="874" spans="68:68" ht="12.75" x14ac:dyDescent="0.2">
      <c r="BP874" s="688"/>
    </row>
    <row r="875" spans="68:68" ht="12.75" x14ac:dyDescent="0.2">
      <c r="BP875" s="688"/>
    </row>
    <row r="876" spans="68:68" ht="12.75" x14ac:dyDescent="0.2">
      <c r="BP876" s="688"/>
    </row>
    <row r="877" spans="68:68" ht="12.75" x14ac:dyDescent="0.2">
      <c r="BP877" s="688"/>
    </row>
    <row r="878" spans="68:68" ht="12.75" x14ac:dyDescent="0.2">
      <c r="BP878" s="688"/>
    </row>
    <row r="879" spans="68:68" ht="12.75" x14ac:dyDescent="0.2">
      <c r="BP879" s="688"/>
    </row>
    <row r="880" spans="68:68" ht="12.75" x14ac:dyDescent="0.2">
      <c r="BP880" s="688"/>
    </row>
    <row r="881" spans="68:68" ht="12.75" x14ac:dyDescent="0.2">
      <c r="BP881" s="688"/>
    </row>
    <row r="882" spans="68:68" ht="12.75" x14ac:dyDescent="0.2">
      <c r="BP882" s="688"/>
    </row>
    <row r="883" spans="68:68" ht="12.75" x14ac:dyDescent="0.2">
      <c r="BP883" s="688"/>
    </row>
    <row r="884" spans="68:68" ht="12.75" x14ac:dyDescent="0.2">
      <c r="BP884" s="688"/>
    </row>
    <row r="885" spans="68:68" ht="12.75" x14ac:dyDescent="0.2">
      <c r="BP885" s="688"/>
    </row>
    <row r="886" spans="68:68" ht="12.75" x14ac:dyDescent="0.2">
      <c r="BP886" s="688"/>
    </row>
    <row r="887" spans="68:68" ht="12.75" x14ac:dyDescent="0.2">
      <c r="BP887" s="688"/>
    </row>
    <row r="888" spans="68:68" ht="12.75" x14ac:dyDescent="0.2">
      <c r="BP888" s="688"/>
    </row>
    <row r="889" spans="68:68" ht="12.75" x14ac:dyDescent="0.2">
      <c r="BP889" s="688"/>
    </row>
    <row r="890" spans="68:68" ht="12.75" x14ac:dyDescent="0.2">
      <c r="BP890" s="688"/>
    </row>
    <row r="891" spans="68:68" ht="12.75" x14ac:dyDescent="0.2">
      <c r="BP891" s="688"/>
    </row>
    <row r="892" spans="68:68" ht="12.75" x14ac:dyDescent="0.2">
      <c r="BP892" s="688"/>
    </row>
    <row r="893" spans="68:68" ht="12.75" x14ac:dyDescent="0.2">
      <c r="BP893" s="688"/>
    </row>
    <row r="894" spans="68:68" ht="12.75" x14ac:dyDescent="0.2">
      <c r="BP894" s="688"/>
    </row>
    <row r="895" spans="68:68" ht="12.75" x14ac:dyDescent="0.2">
      <c r="BP895" s="688"/>
    </row>
    <row r="896" spans="68:68" ht="12.75" x14ac:dyDescent="0.2">
      <c r="BP896" s="688"/>
    </row>
    <row r="897" spans="68:68" ht="12.75" x14ac:dyDescent="0.2">
      <c r="BP897" s="688"/>
    </row>
    <row r="898" spans="68:68" ht="12.75" x14ac:dyDescent="0.2">
      <c r="BP898" s="688"/>
    </row>
    <row r="899" spans="68:68" ht="12.75" x14ac:dyDescent="0.2">
      <c r="BP899" s="688"/>
    </row>
    <row r="900" spans="68:68" ht="12.75" x14ac:dyDescent="0.2">
      <c r="BP900" s="688"/>
    </row>
    <row r="901" spans="68:68" ht="12.75" x14ac:dyDescent="0.2">
      <c r="BP901" s="688"/>
    </row>
    <row r="902" spans="68:68" ht="12.75" x14ac:dyDescent="0.2">
      <c r="BP902" s="688"/>
    </row>
    <row r="903" spans="68:68" ht="12.75" x14ac:dyDescent="0.2">
      <c r="BP903" s="688"/>
    </row>
    <row r="904" spans="68:68" ht="12.75" x14ac:dyDescent="0.2">
      <c r="BP904" s="688"/>
    </row>
    <row r="905" spans="68:68" ht="12.75" x14ac:dyDescent="0.2">
      <c r="BP905" s="688"/>
    </row>
    <row r="906" spans="68:68" ht="12.75" x14ac:dyDescent="0.2">
      <c r="BP906" s="688"/>
    </row>
    <row r="907" spans="68:68" ht="12.75" x14ac:dyDescent="0.2">
      <c r="BP907" s="688"/>
    </row>
    <row r="908" spans="68:68" ht="12.75" x14ac:dyDescent="0.2">
      <c r="BP908" s="688"/>
    </row>
    <row r="909" spans="68:68" ht="12.75" x14ac:dyDescent="0.2">
      <c r="BP909" s="688"/>
    </row>
    <row r="910" spans="68:68" ht="12.75" x14ac:dyDescent="0.2">
      <c r="BP910" s="688"/>
    </row>
    <row r="911" spans="68:68" ht="12.75" x14ac:dyDescent="0.2">
      <c r="BP911" s="688"/>
    </row>
    <row r="912" spans="68:68" ht="12.75" x14ac:dyDescent="0.2">
      <c r="BP912" s="688"/>
    </row>
    <row r="913" spans="68:68" ht="12.75" x14ac:dyDescent="0.2">
      <c r="BP913" s="688"/>
    </row>
    <row r="914" spans="68:68" ht="12.75" x14ac:dyDescent="0.2">
      <c r="BP914" s="688"/>
    </row>
    <row r="915" spans="68:68" ht="12.75" x14ac:dyDescent="0.2">
      <c r="BP915" s="688"/>
    </row>
    <row r="916" spans="68:68" ht="12.75" x14ac:dyDescent="0.2">
      <c r="BP916" s="688"/>
    </row>
    <row r="917" spans="68:68" ht="12.75" x14ac:dyDescent="0.2">
      <c r="BP917" s="688"/>
    </row>
    <row r="918" spans="68:68" ht="12.75" x14ac:dyDescent="0.2">
      <c r="BP918" s="688"/>
    </row>
    <row r="919" spans="68:68" ht="12.75" x14ac:dyDescent="0.2">
      <c r="BP919" s="688"/>
    </row>
    <row r="920" spans="68:68" ht="12.75" x14ac:dyDescent="0.2">
      <c r="BP920" s="688"/>
    </row>
    <row r="921" spans="68:68" ht="12.75" x14ac:dyDescent="0.2">
      <c r="BP921" s="688"/>
    </row>
    <row r="922" spans="68:68" ht="12.75" x14ac:dyDescent="0.2">
      <c r="BP922" s="688"/>
    </row>
    <row r="923" spans="68:68" ht="12.75" x14ac:dyDescent="0.2">
      <c r="BP923" s="688"/>
    </row>
    <row r="924" spans="68:68" ht="12.75" x14ac:dyDescent="0.2">
      <c r="BP924" s="688"/>
    </row>
    <row r="925" spans="68:68" ht="12.75" x14ac:dyDescent="0.2">
      <c r="BP925" s="688"/>
    </row>
    <row r="926" spans="68:68" ht="12.75" x14ac:dyDescent="0.2">
      <c r="BP926" s="688"/>
    </row>
    <row r="927" spans="68:68" ht="12.75" x14ac:dyDescent="0.2">
      <c r="BP927" s="688"/>
    </row>
    <row r="928" spans="68:68" ht="12.75" x14ac:dyDescent="0.2">
      <c r="BP928" s="688"/>
    </row>
    <row r="929" spans="68:68" ht="12.75" x14ac:dyDescent="0.2">
      <c r="BP929" s="688"/>
    </row>
    <row r="930" spans="68:68" ht="12.75" x14ac:dyDescent="0.2">
      <c r="BP930" s="688"/>
    </row>
    <row r="931" spans="68:68" ht="12.75" x14ac:dyDescent="0.2">
      <c r="BP931" s="688"/>
    </row>
    <row r="932" spans="68:68" ht="12.75" x14ac:dyDescent="0.2">
      <c r="BP932" s="688"/>
    </row>
    <row r="933" spans="68:68" ht="12.75" x14ac:dyDescent="0.2">
      <c r="BP933" s="688"/>
    </row>
    <row r="934" spans="68:68" ht="12.75" x14ac:dyDescent="0.2">
      <c r="BP934" s="688"/>
    </row>
    <row r="935" spans="68:68" ht="12.75" x14ac:dyDescent="0.2">
      <c r="BP935" s="688"/>
    </row>
    <row r="936" spans="68:68" ht="12.75" x14ac:dyDescent="0.2">
      <c r="BP936" s="688"/>
    </row>
    <row r="937" spans="68:68" ht="12.75" x14ac:dyDescent="0.2">
      <c r="BP937" s="688"/>
    </row>
    <row r="938" spans="68:68" ht="12.75" x14ac:dyDescent="0.2">
      <c r="BP938" s="688"/>
    </row>
    <row r="939" spans="68:68" ht="12.75" x14ac:dyDescent="0.2">
      <c r="BP939" s="688"/>
    </row>
    <row r="940" spans="68:68" ht="12.75" x14ac:dyDescent="0.2">
      <c r="BP940" s="688"/>
    </row>
    <row r="941" spans="68:68" ht="12.75" x14ac:dyDescent="0.2">
      <c r="BP941" s="688"/>
    </row>
    <row r="942" spans="68:68" ht="12.75" x14ac:dyDescent="0.2">
      <c r="BP942" s="688"/>
    </row>
    <row r="943" spans="68:68" ht="12.75" x14ac:dyDescent="0.2">
      <c r="BP943" s="688"/>
    </row>
    <row r="944" spans="68:68" ht="12.75" x14ac:dyDescent="0.2">
      <c r="BP944" s="688"/>
    </row>
    <row r="945" spans="68:68" ht="12.75" x14ac:dyDescent="0.2">
      <c r="BP945" s="688"/>
    </row>
    <row r="946" spans="68:68" ht="12.75" x14ac:dyDescent="0.2">
      <c r="BP946" s="688"/>
    </row>
    <row r="947" spans="68:68" ht="12.75" x14ac:dyDescent="0.2">
      <c r="BP947" s="688"/>
    </row>
    <row r="948" spans="68:68" ht="12.75" x14ac:dyDescent="0.2">
      <c r="BP948" s="688"/>
    </row>
    <row r="949" spans="68:68" ht="12.75" x14ac:dyDescent="0.2">
      <c r="BP949" s="688"/>
    </row>
    <row r="950" spans="68:68" ht="12.75" x14ac:dyDescent="0.2">
      <c r="BP950" s="688"/>
    </row>
    <row r="951" spans="68:68" ht="12.75" x14ac:dyDescent="0.2">
      <c r="BP951" s="688"/>
    </row>
    <row r="952" spans="68:68" ht="12.75" x14ac:dyDescent="0.2">
      <c r="BP952" s="688"/>
    </row>
    <row r="953" spans="68:68" ht="12.75" x14ac:dyDescent="0.2">
      <c r="BP953" s="688"/>
    </row>
    <row r="954" spans="68:68" ht="12.75" x14ac:dyDescent="0.2">
      <c r="BP954" s="688"/>
    </row>
    <row r="955" spans="68:68" ht="12.75" x14ac:dyDescent="0.2">
      <c r="BP955" s="688"/>
    </row>
    <row r="956" spans="68:68" ht="12.75" x14ac:dyDescent="0.2">
      <c r="BP956" s="688"/>
    </row>
    <row r="957" spans="68:68" ht="12.75" x14ac:dyDescent="0.2">
      <c r="BP957" s="688"/>
    </row>
    <row r="958" spans="68:68" ht="12.75" x14ac:dyDescent="0.2">
      <c r="BP958" s="688"/>
    </row>
    <row r="959" spans="68:68" ht="12.75" x14ac:dyDescent="0.2">
      <c r="BP959" s="688"/>
    </row>
    <row r="960" spans="68:68" ht="12.75" x14ac:dyDescent="0.2">
      <c r="BP960" s="688"/>
    </row>
    <row r="961" spans="68:68" ht="12.75" x14ac:dyDescent="0.2">
      <c r="BP961" s="688"/>
    </row>
    <row r="962" spans="68:68" ht="12.75" x14ac:dyDescent="0.2">
      <c r="BP962" s="688"/>
    </row>
    <row r="963" spans="68:68" ht="12.75" x14ac:dyDescent="0.2">
      <c r="BP963" s="688"/>
    </row>
    <row r="964" spans="68:68" ht="12.75" x14ac:dyDescent="0.2">
      <c r="BP964" s="688"/>
    </row>
    <row r="965" spans="68:68" ht="12.75" x14ac:dyDescent="0.2">
      <c r="BP965" s="688"/>
    </row>
    <row r="966" spans="68:68" ht="12.75" x14ac:dyDescent="0.2">
      <c r="BP966" s="688"/>
    </row>
    <row r="967" spans="68:68" ht="12.75" x14ac:dyDescent="0.2">
      <c r="BP967" s="688"/>
    </row>
    <row r="968" spans="68:68" ht="12.75" x14ac:dyDescent="0.2">
      <c r="BP968" s="688"/>
    </row>
    <row r="969" spans="68:68" ht="12.75" x14ac:dyDescent="0.2">
      <c r="BP969" s="688"/>
    </row>
    <row r="970" spans="68:68" ht="12.75" x14ac:dyDescent="0.2">
      <c r="BP970" s="688"/>
    </row>
    <row r="971" spans="68:68" ht="12.75" x14ac:dyDescent="0.2">
      <c r="BP971" s="688"/>
    </row>
    <row r="972" spans="68:68" ht="12.75" x14ac:dyDescent="0.2">
      <c r="BP972" s="688"/>
    </row>
    <row r="973" spans="68:68" ht="12.75" x14ac:dyDescent="0.2">
      <c r="BP973" s="688"/>
    </row>
    <row r="974" spans="68:68" ht="12.75" x14ac:dyDescent="0.2">
      <c r="BP974" s="688"/>
    </row>
    <row r="975" spans="68:68" ht="12.75" x14ac:dyDescent="0.2">
      <c r="BP975" s="688"/>
    </row>
    <row r="976" spans="68:68" ht="12.75" x14ac:dyDescent="0.2">
      <c r="BP976" s="688"/>
    </row>
    <row r="977" spans="68:68" ht="12.75" x14ac:dyDescent="0.2">
      <c r="BP977" s="688"/>
    </row>
    <row r="978" spans="68:68" ht="12.75" x14ac:dyDescent="0.2">
      <c r="BP978" s="688"/>
    </row>
    <row r="979" spans="68:68" ht="12.75" x14ac:dyDescent="0.2">
      <c r="BP979" s="688"/>
    </row>
    <row r="980" spans="68:68" ht="12.75" x14ac:dyDescent="0.2">
      <c r="BP980" s="688"/>
    </row>
    <row r="981" spans="68:68" ht="12.75" x14ac:dyDescent="0.2">
      <c r="BP981" s="688"/>
    </row>
    <row r="982" spans="68:68" ht="12.75" x14ac:dyDescent="0.2">
      <c r="BP982" s="688"/>
    </row>
    <row r="983" spans="68:68" ht="12.75" x14ac:dyDescent="0.2">
      <c r="BP983" s="688"/>
    </row>
    <row r="984" spans="68:68" ht="12.75" x14ac:dyDescent="0.2">
      <c r="BP984" s="688"/>
    </row>
    <row r="985" spans="68:68" ht="12.75" x14ac:dyDescent="0.2">
      <c r="BP985" s="688"/>
    </row>
    <row r="986" spans="68:68" ht="12.75" x14ac:dyDescent="0.2">
      <c r="BP986" s="688"/>
    </row>
    <row r="987" spans="68:68" ht="12.75" x14ac:dyDescent="0.2">
      <c r="BP987" s="688"/>
    </row>
    <row r="988" spans="68:68" ht="12.75" x14ac:dyDescent="0.2">
      <c r="BP988" s="688"/>
    </row>
    <row r="989" spans="68:68" ht="12.75" x14ac:dyDescent="0.2">
      <c r="BP989" s="688"/>
    </row>
    <row r="990" spans="68:68" ht="12.75" x14ac:dyDescent="0.2">
      <c r="BP990" s="688"/>
    </row>
    <row r="991" spans="68:68" ht="12.75" x14ac:dyDescent="0.2">
      <c r="BP991" s="688"/>
    </row>
    <row r="992" spans="68:68" ht="12.75" x14ac:dyDescent="0.2">
      <c r="BP992" s="688"/>
    </row>
    <row r="993" spans="68:68" ht="12.75" x14ac:dyDescent="0.2">
      <c r="BP993" s="688"/>
    </row>
    <row r="994" spans="68:68" ht="12.75" x14ac:dyDescent="0.2">
      <c r="BP994" s="688"/>
    </row>
    <row r="995" spans="68:68" ht="12.75" x14ac:dyDescent="0.2">
      <c r="BP995" s="688"/>
    </row>
    <row r="996" spans="68:68" ht="12.75" x14ac:dyDescent="0.2">
      <c r="BP996" s="688"/>
    </row>
    <row r="997" spans="68:68" ht="12.75" x14ac:dyDescent="0.2">
      <c r="BP997" s="688"/>
    </row>
    <row r="998" spans="68:68" ht="12.75" x14ac:dyDescent="0.2">
      <c r="BP998" s="688"/>
    </row>
    <row r="999" spans="68:68" ht="12.75" x14ac:dyDescent="0.2">
      <c r="BP999" s="688"/>
    </row>
    <row r="1000" spans="68:68" ht="12.75" x14ac:dyDescent="0.2">
      <c r="BP1000" s="688"/>
    </row>
    <row r="1001" spans="68:68" ht="12.75" x14ac:dyDescent="0.2">
      <c r="BP1001" s="688"/>
    </row>
    <row r="1002" spans="68:68" ht="12.75" x14ac:dyDescent="0.2">
      <c r="BP1002" s="688"/>
    </row>
  </sheetData>
  <mergeCells count="16">
    <mergeCell ref="BQ2:BR2"/>
    <mergeCell ref="BO2:BP2"/>
    <mergeCell ref="A41:B41"/>
    <mergeCell ref="A50:B50"/>
    <mergeCell ref="AY50:AZ50"/>
    <mergeCell ref="AI2:AP2"/>
    <mergeCell ref="A1:B1"/>
    <mergeCell ref="C2:J2"/>
    <mergeCell ref="K2:R2"/>
    <mergeCell ref="S2:Z2"/>
    <mergeCell ref="AA2:AH2"/>
    <mergeCell ref="A51:A52"/>
    <mergeCell ref="A57:B57"/>
    <mergeCell ref="AQ2:AX2"/>
    <mergeCell ref="AY2:BF2"/>
    <mergeCell ref="BG2:BN2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U1002"/>
  <sheetViews>
    <sheetView workbookViewId="0">
      <pane xSplit="2" ySplit="3" topLeftCell="C37" activePane="bottomRight" state="frozen"/>
      <selection pane="topRight" activeCell="C1" sqref="C1"/>
      <selection pane="bottomLeft" activeCell="A4" sqref="A4"/>
      <selection pane="bottomRight" activeCell="BU7" sqref="BU7:BU40"/>
    </sheetView>
  </sheetViews>
  <sheetFormatPr defaultColWidth="14.42578125" defaultRowHeight="15.75" customHeight="1" x14ac:dyDescent="0.2"/>
  <cols>
    <col min="1" max="16384" width="14.42578125" style="709"/>
  </cols>
  <sheetData>
    <row r="1" spans="1:73" ht="15.75" customHeight="1" x14ac:dyDescent="0.2">
      <c r="A1" s="859" t="s">
        <v>0</v>
      </c>
      <c r="B1" s="856"/>
      <c r="C1" s="4"/>
      <c r="D1" s="711"/>
      <c r="E1" s="711"/>
      <c r="F1" s="711"/>
      <c r="G1" s="711"/>
      <c r="H1" s="711"/>
      <c r="I1" s="711"/>
      <c r="J1" s="293"/>
      <c r="K1" s="711"/>
      <c r="L1" s="711"/>
      <c r="M1" s="711"/>
      <c r="N1" s="711"/>
      <c r="O1" s="711"/>
      <c r="P1" s="711"/>
      <c r="Q1" s="711"/>
      <c r="R1" s="711"/>
      <c r="S1" s="6"/>
      <c r="T1" s="7"/>
      <c r="U1" s="7"/>
      <c r="V1" s="7"/>
      <c r="W1" s="7"/>
      <c r="X1" s="7"/>
      <c r="Y1" s="7"/>
      <c r="Z1" s="245"/>
      <c r="AA1" s="711"/>
      <c r="AB1" s="711"/>
      <c r="AC1" s="711"/>
      <c r="AD1" s="711"/>
      <c r="AE1" s="711"/>
      <c r="AF1" s="711"/>
      <c r="AG1" s="711"/>
      <c r="AH1" s="711"/>
      <c r="AI1" s="6"/>
      <c r="AJ1" s="7"/>
      <c r="AK1" s="7"/>
      <c r="AL1" s="7"/>
      <c r="AM1" s="7"/>
      <c r="AN1" s="7"/>
      <c r="AO1" s="7"/>
      <c r="AP1" s="245"/>
      <c r="AQ1" s="711"/>
      <c r="AR1" s="711"/>
      <c r="AS1" s="711"/>
      <c r="AT1" s="711"/>
      <c r="AU1" s="711"/>
      <c r="AV1" s="711"/>
      <c r="AW1" s="711"/>
      <c r="AX1" s="711"/>
      <c r="AY1" s="6"/>
      <c r="AZ1" s="7"/>
      <c r="BA1" s="7"/>
      <c r="BB1" s="7"/>
      <c r="BC1" s="7"/>
      <c r="BD1" s="7"/>
      <c r="BE1" s="7"/>
      <c r="BF1" s="245"/>
      <c r="BG1" s="711"/>
      <c r="BH1" s="711"/>
      <c r="BI1" s="711"/>
      <c r="BJ1" s="711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286"/>
    </row>
    <row r="2" spans="1:73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193</v>
      </c>
      <c r="BP2" s="858"/>
      <c r="BQ2" s="857" t="s">
        <v>194</v>
      </c>
      <c r="BR2" s="858"/>
      <c r="BS2" s="857" t="s">
        <v>195</v>
      </c>
      <c r="BT2" s="858"/>
      <c r="BU2" s="632" t="s">
        <v>182</v>
      </c>
    </row>
    <row r="3" spans="1:73" ht="15.75" customHeight="1" x14ac:dyDescent="0.2">
      <c r="A3" s="20" t="s">
        <v>4</v>
      </c>
      <c r="B3" s="22" t="s">
        <v>5</v>
      </c>
      <c r="C3" s="717" t="s">
        <v>7</v>
      </c>
      <c r="D3" s="716" t="s">
        <v>23</v>
      </c>
      <c r="E3" s="716" t="s">
        <v>70</v>
      </c>
      <c r="F3" s="716" t="s">
        <v>71</v>
      </c>
      <c r="G3" s="716" t="s">
        <v>8</v>
      </c>
      <c r="H3" s="716" t="s">
        <v>29</v>
      </c>
      <c r="I3" s="716" t="s">
        <v>70</v>
      </c>
      <c r="J3" s="25" t="s">
        <v>71</v>
      </c>
      <c r="K3" s="716" t="s">
        <v>7</v>
      </c>
      <c r="L3" s="716" t="s">
        <v>23</v>
      </c>
      <c r="M3" s="716" t="s">
        <v>70</v>
      </c>
      <c r="N3" s="716" t="s">
        <v>71</v>
      </c>
      <c r="O3" s="716" t="s">
        <v>8</v>
      </c>
      <c r="P3" s="716" t="s">
        <v>29</v>
      </c>
      <c r="Q3" s="716" t="s">
        <v>70</v>
      </c>
      <c r="R3" s="716" t="s">
        <v>71</v>
      </c>
      <c r="S3" s="717" t="s">
        <v>7</v>
      </c>
      <c r="T3" s="716" t="s">
        <v>23</v>
      </c>
      <c r="U3" s="716" t="s">
        <v>70</v>
      </c>
      <c r="V3" s="716" t="s">
        <v>71</v>
      </c>
      <c r="W3" s="716" t="s">
        <v>8</v>
      </c>
      <c r="X3" s="716" t="s">
        <v>29</v>
      </c>
      <c r="Y3" s="716" t="s">
        <v>70</v>
      </c>
      <c r="Z3" s="25" t="s">
        <v>71</v>
      </c>
      <c r="AA3" s="716" t="s">
        <v>7</v>
      </c>
      <c r="AB3" s="716" t="s">
        <v>23</v>
      </c>
      <c r="AC3" s="716" t="s">
        <v>70</v>
      </c>
      <c r="AD3" s="716" t="s">
        <v>71</v>
      </c>
      <c r="AE3" s="716" t="s">
        <v>8</v>
      </c>
      <c r="AF3" s="716" t="s">
        <v>29</v>
      </c>
      <c r="AG3" s="716" t="s">
        <v>70</v>
      </c>
      <c r="AH3" s="716" t="s">
        <v>71</v>
      </c>
      <c r="AI3" s="717" t="s">
        <v>7</v>
      </c>
      <c r="AJ3" s="716" t="s">
        <v>23</v>
      </c>
      <c r="AK3" s="716" t="s">
        <v>70</v>
      </c>
      <c r="AL3" s="716" t="s">
        <v>71</v>
      </c>
      <c r="AM3" s="716" t="s">
        <v>8</v>
      </c>
      <c r="AN3" s="716" t="s">
        <v>29</v>
      </c>
      <c r="AO3" s="716" t="s">
        <v>70</v>
      </c>
      <c r="AP3" s="25" t="s">
        <v>71</v>
      </c>
      <c r="AQ3" s="716" t="s">
        <v>7</v>
      </c>
      <c r="AR3" s="716" t="s">
        <v>23</v>
      </c>
      <c r="AS3" s="716" t="s">
        <v>70</v>
      </c>
      <c r="AT3" s="716" t="s">
        <v>71</v>
      </c>
      <c r="AU3" s="716" t="s">
        <v>8</v>
      </c>
      <c r="AV3" s="716" t="s">
        <v>29</v>
      </c>
      <c r="AW3" s="716" t="s">
        <v>70</v>
      </c>
      <c r="AX3" s="716" t="s">
        <v>71</v>
      </c>
      <c r="AY3" s="717" t="s">
        <v>7</v>
      </c>
      <c r="AZ3" s="716" t="s">
        <v>23</v>
      </c>
      <c r="BA3" s="716" t="s">
        <v>70</v>
      </c>
      <c r="BB3" s="716" t="s">
        <v>71</v>
      </c>
      <c r="BC3" s="716" t="s">
        <v>8</v>
      </c>
      <c r="BD3" s="716" t="s">
        <v>29</v>
      </c>
      <c r="BE3" s="716" t="s">
        <v>70</v>
      </c>
      <c r="BF3" s="25" t="s">
        <v>71</v>
      </c>
      <c r="BG3" s="716" t="s">
        <v>7</v>
      </c>
      <c r="BH3" s="716" t="s">
        <v>23</v>
      </c>
      <c r="BI3" s="716" t="s">
        <v>70</v>
      </c>
      <c r="BJ3" s="716" t="s">
        <v>71</v>
      </c>
      <c r="BK3" s="716" t="s">
        <v>8</v>
      </c>
      <c r="BL3" s="716" t="s">
        <v>29</v>
      </c>
      <c r="BM3" s="716" t="s">
        <v>70</v>
      </c>
      <c r="BN3" s="716" t="s">
        <v>71</v>
      </c>
      <c r="BO3" s="717" t="s">
        <v>106</v>
      </c>
      <c r="BP3" s="25" t="s">
        <v>109</v>
      </c>
      <c r="BQ3" s="717" t="s">
        <v>106</v>
      </c>
      <c r="BR3" s="25" t="s">
        <v>109</v>
      </c>
      <c r="BS3" s="717" t="s">
        <v>106</v>
      </c>
      <c r="BT3" s="25" t="s">
        <v>109</v>
      </c>
      <c r="BU3" s="217" t="s">
        <v>109</v>
      </c>
    </row>
    <row r="4" spans="1:73" ht="15.75" customHeight="1" x14ac:dyDescent="0.2">
      <c r="A4" s="318" t="s">
        <v>151</v>
      </c>
      <c r="B4" s="318" t="s">
        <v>152</v>
      </c>
      <c r="C4" s="317">
        <v>89</v>
      </c>
      <c r="D4" s="318">
        <v>89</v>
      </c>
      <c r="E4" s="328"/>
      <c r="F4" s="328"/>
      <c r="G4" s="318">
        <v>93</v>
      </c>
      <c r="H4" s="318">
        <v>91</v>
      </c>
      <c r="I4" s="328"/>
      <c r="J4" s="330"/>
      <c r="K4" s="318">
        <v>95</v>
      </c>
      <c r="L4" s="318">
        <v>88</v>
      </c>
      <c r="M4" s="328"/>
      <c r="N4" s="328"/>
      <c r="O4" s="318">
        <v>85</v>
      </c>
      <c r="P4" s="318">
        <v>86</v>
      </c>
      <c r="Q4" s="328"/>
      <c r="R4" s="328"/>
      <c r="S4" s="317">
        <v>87</v>
      </c>
      <c r="T4" s="318">
        <v>90</v>
      </c>
      <c r="U4" s="328"/>
      <c r="V4" s="328"/>
      <c r="W4" s="318">
        <v>87</v>
      </c>
      <c r="X4" s="318">
        <v>89</v>
      </c>
      <c r="Y4" s="328"/>
      <c r="Z4" s="330"/>
      <c r="AA4" s="318">
        <v>92</v>
      </c>
      <c r="AB4" s="318">
        <v>95</v>
      </c>
      <c r="AC4" s="328"/>
      <c r="AD4" s="328"/>
      <c r="AE4" s="318">
        <v>94</v>
      </c>
      <c r="AF4" s="318">
        <v>93</v>
      </c>
      <c r="AG4" s="328"/>
      <c r="AH4" s="328"/>
      <c r="AI4" s="317">
        <v>86</v>
      </c>
      <c r="AJ4" s="318">
        <v>82</v>
      </c>
      <c r="AK4" s="328"/>
      <c r="AL4" s="328"/>
      <c r="AM4" s="318">
        <v>87</v>
      </c>
      <c r="AN4" s="318">
        <v>89</v>
      </c>
      <c r="AO4" s="328"/>
      <c r="AP4" s="330"/>
      <c r="AQ4" s="318">
        <v>91</v>
      </c>
      <c r="AR4" s="318">
        <v>89</v>
      </c>
      <c r="AS4" s="328"/>
      <c r="AT4" s="328"/>
      <c r="AU4" s="318">
        <v>89</v>
      </c>
      <c r="AV4" s="318">
        <v>90</v>
      </c>
      <c r="AW4" s="328"/>
      <c r="AX4" s="328"/>
      <c r="AY4" s="317">
        <v>88</v>
      </c>
      <c r="AZ4" s="318">
        <v>82</v>
      </c>
      <c r="BA4" s="328"/>
      <c r="BB4" s="328"/>
      <c r="BC4" s="318">
        <v>93</v>
      </c>
      <c r="BD4" s="318">
        <v>87</v>
      </c>
      <c r="BE4" s="328"/>
      <c r="BF4" s="330"/>
      <c r="BG4" s="318">
        <v>91</v>
      </c>
      <c r="BH4" s="318">
        <v>84</v>
      </c>
      <c r="BI4" s="328"/>
      <c r="BJ4" s="328"/>
      <c r="BK4" s="318">
        <v>97</v>
      </c>
      <c r="BL4" s="318">
        <v>86</v>
      </c>
      <c r="BM4" s="328"/>
      <c r="BN4" s="328"/>
      <c r="BO4" s="317">
        <v>88</v>
      </c>
      <c r="BP4" s="321">
        <v>91</v>
      </c>
      <c r="BQ4" s="317">
        <v>90</v>
      </c>
      <c r="BR4" s="321">
        <v>84</v>
      </c>
      <c r="BS4" s="317">
        <v>84</v>
      </c>
      <c r="BT4" s="321">
        <v>95</v>
      </c>
      <c r="BU4" s="367">
        <v>91</v>
      </c>
    </row>
    <row r="5" spans="1:73" ht="15.75" customHeight="1" x14ac:dyDescent="0.2">
      <c r="A5" s="318" t="s">
        <v>153</v>
      </c>
      <c r="B5" s="318" t="s">
        <v>152</v>
      </c>
      <c r="C5" s="317">
        <v>95</v>
      </c>
      <c r="D5" s="318">
        <v>96</v>
      </c>
      <c r="E5" s="328"/>
      <c r="F5" s="328"/>
      <c r="G5" s="318">
        <v>97</v>
      </c>
      <c r="H5" s="318">
        <v>96</v>
      </c>
      <c r="I5" s="328"/>
      <c r="J5" s="330"/>
      <c r="K5" s="318">
        <v>95</v>
      </c>
      <c r="L5" s="318">
        <v>96</v>
      </c>
      <c r="M5" s="328"/>
      <c r="N5" s="328"/>
      <c r="O5" s="318">
        <v>97</v>
      </c>
      <c r="P5" s="318">
        <v>95</v>
      </c>
      <c r="Q5" s="328"/>
      <c r="R5" s="328"/>
      <c r="S5" s="317">
        <v>95</v>
      </c>
      <c r="T5" s="318">
        <v>96</v>
      </c>
      <c r="U5" s="328"/>
      <c r="V5" s="328"/>
      <c r="W5" s="318">
        <v>95</v>
      </c>
      <c r="X5" s="318">
        <v>96</v>
      </c>
      <c r="Y5" s="328"/>
      <c r="Z5" s="330"/>
      <c r="AA5" s="318">
        <v>94</v>
      </c>
      <c r="AB5" s="318">
        <v>96</v>
      </c>
      <c r="AC5" s="328"/>
      <c r="AD5" s="328"/>
      <c r="AE5" s="318">
        <v>96</v>
      </c>
      <c r="AF5" s="318">
        <v>96</v>
      </c>
      <c r="AG5" s="328"/>
      <c r="AH5" s="328"/>
      <c r="AI5" s="317">
        <v>88</v>
      </c>
      <c r="AJ5" s="318">
        <v>91</v>
      </c>
      <c r="AK5" s="328"/>
      <c r="AL5" s="328"/>
      <c r="AM5" s="318">
        <v>92</v>
      </c>
      <c r="AN5" s="318">
        <v>92</v>
      </c>
      <c r="AO5" s="328"/>
      <c r="AP5" s="330"/>
      <c r="AQ5" s="318">
        <v>95</v>
      </c>
      <c r="AR5" s="318">
        <v>94</v>
      </c>
      <c r="AS5" s="328"/>
      <c r="AT5" s="328"/>
      <c r="AU5" s="318">
        <v>96</v>
      </c>
      <c r="AV5" s="318">
        <v>96</v>
      </c>
      <c r="AW5" s="328"/>
      <c r="AX5" s="328"/>
      <c r="AY5" s="317">
        <v>95</v>
      </c>
      <c r="AZ5" s="318">
        <v>97</v>
      </c>
      <c r="BA5" s="328"/>
      <c r="BB5" s="328"/>
      <c r="BC5" s="318">
        <v>96</v>
      </c>
      <c r="BD5" s="318">
        <v>95</v>
      </c>
      <c r="BE5" s="328"/>
      <c r="BF5" s="330"/>
      <c r="BG5" s="318">
        <v>97</v>
      </c>
      <c r="BH5" s="318">
        <v>96</v>
      </c>
      <c r="BI5" s="328"/>
      <c r="BJ5" s="328"/>
      <c r="BK5" s="318">
        <v>93</v>
      </c>
      <c r="BL5" s="318">
        <v>95</v>
      </c>
      <c r="BM5" s="328"/>
      <c r="BN5" s="328"/>
      <c r="BO5" s="317">
        <v>100</v>
      </c>
      <c r="BP5" s="321">
        <v>100</v>
      </c>
      <c r="BQ5" s="317">
        <v>101</v>
      </c>
      <c r="BR5" s="321">
        <v>101</v>
      </c>
      <c r="BS5" s="317">
        <v>99</v>
      </c>
      <c r="BT5" s="321">
        <v>97</v>
      </c>
      <c r="BU5" s="367">
        <v>97</v>
      </c>
    </row>
    <row r="6" spans="1:73" ht="15.75" customHeight="1" x14ac:dyDescent="0.2">
      <c r="A6" s="547" t="s">
        <v>154</v>
      </c>
      <c r="B6" s="548" t="s">
        <v>152</v>
      </c>
      <c r="C6" s="547">
        <v>100</v>
      </c>
      <c r="D6" s="548">
        <v>100</v>
      </c>
      <c r="E6" s="549"/>
      <c r="F6" s="549"/>
      <c r="G6" s="548">
        <v>103</v>
      </c>
      <c r="H6" s="548">
        <v>98</v>
      </c>
      <c r="I6" s="549"/>
      <c r="J6" s="550"/>
      <c r="K6" s="548">
        <v>102</v>
      </c>
      <c r="L6" s="548">
        <v>101</v>
      </c>
      <c r="M6" s="549"/>
      <c r="N6" s="549"/>
      <c r="O6" s="548">
        <v>97</v>
      </c>
      <c r="P6" s="548">
        <v>99</v>
      </c>
      <c r="Q6" s="549"/>
      <c r="R6" s="549"/>
      <c r="S6" s="547">
        <v>100</v>
      </c>
      <c r="T6" s="548">
        <v>100</v>
      </c>
      <c r="U6" s="549"/>
      <c r="V6" s="549"/>
      <c r="W6" s="548">
        <v>100</v>
      </c>
      <c r="X6" s="548">
        <v>100</v>
      </c>
      <c r="Y6" s="549"/>
      <c r="Z6" s="550"/>
      <c r="AA6" s="548">
        <v>98</v>
      </c>
      <c r="AB6" s="548">
        <v>101</v>
      </c>
      <c r="AC6" s="549"/>
      <c r="AD6" s="549"/>
      <c r="AE6" s="548">
        <v>98</v>
      </c>
      <c r="AF6" s="548">
        <v>98</v>
      </c>
      <c r="AG6" s="549"/>
      <c r="AH6" s="549"/>
      <c r="AI6" s="547">
        <v>89</v>
      </c>
      <c r="AJ6" s="548">
        <v>91</v>
      </c>
      <c r="AK6" s="549"/>
      <c r="AL6" s="549"/>
      <c r="AM6" s="548">
        <v>89</v>
      </c>
      <c r="AN6" s="548">
        <v>90</v>
      </c>
      <c r="AO6" s="549"/>
      <c r="AP6" s="550"/>
      <c r="AQ6" s="548">
        <v>98</v>
      </c>
      <c r="AR6" s="548">
        <v>97</v>
      </c>
      <c r="AS6" s="549"/>
      <c r="AT6" s="549"/>
      <c r="AU6" s="548">
        <v>96</v>
      </c>
      <c r="AV6" s="548">
        <v>99</v>
      </c>
      <c r="AW6" s="549"/>
      <c r="AX6" s="549"/>
      <c r="AY6" s="547">
        <v>99</v>
      </c>
      <c r="AZ6" s="548">
        <v>99</v>
      </c>
      <c r="BA6" s="549"/>
      <c r="BB6" s="549"/>
      <c r="BC6" s="548">
        <v>98</v>
      </c>
      <c r="BD6" s="548">
        <v>98</v>
      </c>
      <c r="BE6" s="549"/>
      <c r="BF6" s="550"/>
      <c r="BG6" s="548">
        <v>98</v>
      </c>
      <c r="BH6" s="548">
        <v>99</v>
      </c>
      <c r="BI6" s="549"/>
      <c r="BJ6" s="549"/>
      <c r="BK6" s="548">
        <v>97</v>
      </c>
      <c r="BL6" s="548">
        <v>99</v>
      </c>
      <c r="BM6" s="549"/>
      <c r="BN6" s="549"/>
      <c r="BO6" s="547">
        <v>100</v>
      </c>
      <c r="BP6" s="551">
        <v>101</v>
      </c>
      <c r="BQ6" s="547">
        <v>101</v>
      </c>
      <c r="BR6" s="551">
        <v>100</v>
      </c>
      <c r="BS6" s="547">
        <v>100</v>
      </c>
      <c r="BT6" s="551">
        <v>103</v>
      </c>
      <c r="BU6" s="642">
        <v>97</v>
      </c>
    </row>
    <row r="7" spans="1:73" ht="15.75" customHeight="1" x14ac:dyDescent="0.2">
      <c r="A7" s="296" t="s">
        <v>110</v>
      </c>
      <c r="B7" s="29">
        <v>1.1000000000000001E-3</v>
      </c>
      <c r="C7" s="39">
        <v>3.95E-2</v>
      </c>
      <c r="D7" s="296">
        <v>4.0300000000000002E-2</v>
      </c>
      <c r="E7" s="49">
        <f>IFERROR(AVERAGE(C7:D7)," ")</f>
        <v>3.9900000000000005E-2</v>
      </c>
      <c r="F7" s="49">
        <f>IFERROR(_xlfn.STDEV.P(C7:D7), " ")</f>
        <v>4.0000000000000105E-4</v>
      </c>
      <c r="G7" s="296">
        <v>0.15310000000000001</v>
      </c>
      <c r="H7" s="296">
        <v>0.15390000000000001</v>
      </c>
      <c r="I7" s="49">
        <f>IFERROR(AVERAGE(G7:H7)," ")</f>
        <v>0.15350000000000003</v>
      </c>
      <c r="J7" s="546">
        <f>IFERROR(_xlfn.STDEV.P(G7:H7), " ")</f>
        <v>3.9999999999999758E-4</v>
      </c>
      <c r="K7" s="296">
        <v>4.2099999999999999E-2</v>
      </c>
      <c r="L7" s="296">
        <v>4.3400000000000001E-2</v>
      </c>
      <c r="M7" s="49">
        <f>IFERROR(AVERAGE(K7:L7)," ")</f>
        <v>4.2749999999999996E-2</v>
      </c>
      <c r="N7" s="49">
        <f>IFERROR(_xlfn.STDEV.P(K7:L7), " ")</f>
        <v>6.5000000000000127E-4</v>
      </c>
      <c r="O7" s="296">
        <v>0.17460000000000001</v>
      </c>
      <c r="P7" s="296">
        <v>0.17549999999999999</v>
      </c>
      <c r="Q7" s="49">
        <f>IFERROR(AVERAGE(O7:P7)," ")</f>
        <v>0.17504999999999998</v>
      </c>
      <c r="R7" s="49">
        <f>IFERROR(_xlfn.STDEV.P(O7:P7), " ")</f>
        <v>4.4999999999999207E-4</v>
      </c>
      <c r="S7" s="39">
        <v>1.9699999999999999E-2</v>
      </c>
      <c r="T7" s="296">
        <v>1.7999999999999999E-2</v>
      </c>
      <c r="U7" s="49">
        <f>IFERROR(AVERAGE(S7:T7)," ")</f>
        <v>1.8849999999999999E-2</v>
      </c>
      <c r="V7" s="49">
        <f>IFERROR(_xlfn.STDEV.P(S7:T7), " ")</f>
        <v>8.5000000000000006E-4</v>
      </c>
      <c r="W7" s="296">
        <v>0.23069999999999999</v>
      </c>
      <c r="X7" s="296">
        <v>0.22700000000000001</v>
      </c>
      <c r="Y7" s="49">
        <f>IFERROR(AVERAGE(W7:X7)," ")</f>
        <v>0.22885</v>
      </c>
      <c r="Z7" s="546">
        <f>IFERROR(_xlfn.STDEV.P(W7:X7), " ")</f>
        <v>1.8499999999999905E-3</v>
      </c>
      <c r="AA7" s="296">
        <v>4.5100000000000001E-2</v>
      </c>
      <c r="AB7" s="296">
        <v>4.5100000000000001E-2</v>
      </c>
      <c r="AC7" s="49">
        <f>IFERROR(AVERAGE(AA7:AB7)," ")</f>
        <v>4.5100000000000001E-2</v>
      </c>
      <c r="AD7" s="49">
        <f>IFERROR(_xlfn.STDEV.P(AA7:AB7), " ")</f>
        <v>0</v>
      </c>
      <c r="AE7" s="296">
        <v>0.23469999999999999</v>
      </c>
      <c r="AF7" s="296">
        <v>0.25169999999999998</v>
      </c>
      <c r="AG7" s="49">
        <f>IFERROR(AVERAGE(AE7:AF7)," ")</f>
        <v>0.24319999999999997</v>
      </c>
      <c r="AH7" s="49">
        <f>IFERROR(_xlfn.STDEV.P(AE7:AF7), " ")</f>
        <v>8.4999999999999937E-3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1.0500000000000001E-2</v>
      </c>
      <c r="AN7" s="296">
        <v>4.1999999999999997E-3</v>
      </c>
      <c r="AO7" s="49">
        <f>IFERROR(AVERAGE(AM7:AN7)," ")</f>
        <v>7.3500000000000006E-3</v>
      </c>
      <c r="AP7" s="546">
        <f>IFERROR(_xlfn.STDEV.P(AM7:AN7), " ")</f>
        <v>3.1499999999999987E-3</v>
      </c>
      <c r="AQ7" s="296">
        <v>4.1099999999999998E-2</v>
      </c>
      <c r="AR7" s="296">
        <v>4.02E-2</v>
      </c>
      <c r="AS7" s="49">
        <f>IFERROR(AVERAGE(AQ7:AR7)," ")</f>
        <v>4.0649999999999999E-2</v>
      </c>
      <c r="AT7" s="49">
        <f>IFERROR(_xlfn.STDEV.P(AQ7:AR7), " ")</f>
        <v>4.4999999999999901E-4</v>
      </c>
      <c r="AU7" s="296">
        <v>0.26490000000000002</v>
      </c>
      <c r="AV7" s="296">
        <v>0.25919999999999999</v>
      </c>
      <c r="AW7" s="49">
        <f>IFERROR(AVERAGE(AU7:AV7)," ")</f>
        <v>0.26205000000000001</v>
      </c>
      <c r="AX7" s="49">
        <f>IFERROR(_xlfn.STDEV.P(AU7:AV7), " ")</f>
        <v>2.8500000000000192E-3</v>
      </c>
      <c r="AY7" s="39">
        <v>5.28E-2</v>
      </c>
      <c r="AZ7" s="296">
        <v>5.1400000000000001E-2</v>
      </c>
      <c r="BA7" s="49">
        <f>IFERROR(AVERAGE(AY7:AZ7)," ")</f>
        <v>5.21E-2</v>
      </c>
      <c r="BB7" s="49">
        <f>IFERROR(_xlfn.STDEV.P(AY7:AZ7), " ")</f>
        <v>6.9999999999999923E-4</v>
      </c>
      <c r="BC7" s="296">
        <v>0.49109999999999998</v>
      </c>
      <c r="BD7" s="296">
        <v>0.44140000000000001</v>
      </c>
      <c r="BE7" s="49">
        <f>IFERROR(AVERAGE(BC7:BD7)," ")</f>
        <v>0.46625</v>
      </c>
      <c r="BF7" s="546">
        <f>IFERROR(_xlfn.STDEV.P(BC7:BD7), " ")</f>
        <v>2.4849999999999983E-2</v>
      </c>
      <c r="BG7" s="296">
        <v>3.61E-2</v>
      </c>
      <c r="BH7" s="296">
        <v>3.4599999999999999E-2</v>
      </c>
      <c r="BI7" s="49">
        <f>IFERROR(AVERAGE(BG7:BH7)," ")</f>
        <v>3.5349999999999999E-2</v>
      </c>
      <c r="BJ7" s="49">
        <f>IFERROR(_xlfn.STDEV.P(BG7:BH7), " ")</f>
        <v>7.5000000000000067E-4</v>
      </c>
      <c r="BK7" s="296">
        <v>0.36370000000000002</v>
      </c>
      <c r="BL7" s="296">
        <v>0.39079999999999998</v>
      </c>
      <c r="BM7" s="49">
        <f>IFERROR(AVERAGE(BK7:BL7)," ")</f>
        <v>0.37724999999999997</v>
      </c>
      <c r="BN7" s="49">
        <f>IFERROR(_xlfn.STDEV.P(BK7:BL7), " ")</f>
        <v>1.3549999999999979E-2</v>
      </c>
      <c r="BO7" s="39" t="s">
        <v>12</v>
      </c>
      <c r="BP7" s="41" t="s">
        <v>12</v>
      </c>
      <c r="BQ7" s="39" t="s">
        <v>12</v>
      </c>
      <c r="BR7" s="41" t="s">
        <v>12</v>
      </c>
      <c r="BS7" s="39" t="s">
        <v>12</v>
      </c>
      <c r="BT7" s="41" t="s">
        <v>12</v>
      </c>
      <c r="BU7" s="563">
        <v>7.0000000000000007E-2</v>
      </c>
    </row>
    <row r="8" spans="1:73" ht="15.75" customHeight="1" x14ac:dyDescent="0.2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>
        <v>1.2699999999999999E-2</v>
      </c>
      <c r="I8" s="49">
        <f>IFERROR(AVERAGE(G8:H8)," ")</f>
        <v>1.2699999999999999E-2</v>
      </c>
      <c r="J8" s="546">
        <f t="shared" ref="J8:J40" si="2">IFERROR(_xlfn.STDEV.P(G8:H8), " ")</f>
        <v>0</v>
      </c>
      <c r="K8" s="296" t="s">
        <v>12</v>
      </c>
      <c r="L8" s="296">
        <v>9.2999999999999992E-3</v>
      </c>
      <c r="M8" s="49">
        <f>IFERROR(AVERAGE(K8:L8)," ")</f>
        <v>9.2999999999999992E-3</v>
      </c>
      <c r="N8" s="49">
        <f t="shared" ref="N8:N40" si="3">IFERROR(_xlfn.STDEV.P(K8:L8), " ")</f>
        <v>0</v>
      </c>
      <c r="O8" s="296">
        <v>9.1000000000000004E-3</v>
      </c>
      <c r="P8" s="296">
        <v>8.2000000000000007E-3</v>
      </c>
      <c r="Q8" s="49">
        <f>IFERROR(AVERAGE(O8:P8)," ")</f>
        <v>8.6500000000000014E-3</v>
      </c>
      <c r="R8" s="49">
        <f t="shared" ref="R8:R40" si="4">IFERROR(_xlfn.STDEV.P(O8:P8), " ")</f>
        <v>4.4999999999999988E-4</v>
      </c>
      <c r="S8" s="39">
        <v>1.03E-2</v>
      </c>
      <c r="T8" s="296">
        <v>9.1999999999999998E-3</v>
      </c>
      <c r="U8" s="49">
        <f>IFERROR(AVERAGE(S8:T8)," ")</f>
        <v>9.75E-3</v>
      </c>
      <c r="V8" s="49">
        <f t="shared" ref="V8:V40" si="5">IFERROR(_xlfn.STDEV.P(S8:T8), " ")</f>
        <v>5.5000000000000014E-4</v>
      </c>
      <c r="W8" s="296">
        <v>1.06E-2</v>
      </c>
      <c r="X8" s="296" t="s">
        <v>12</v>
      </c>
      <c r="Y8" s="49">
        <f>IFERROR(AVERAGE(W8:X8)," ")</f>
        <v>1.06E-2</v>
      </c>
      <c r="Z8" s="546">
        <f t="shared" ref="Z8:Z40" si="6">IFERROR(_xlfn.STDEV.P(W8:X8), " ")</f>
        <v>0</v>
      </c>
      <c r="AA8" s="296" t="s">
        <v>12</v>
      </c>
      <c r="AB8" s="296" t="s">
        <v>12</v>
      </c>
      <c r="AC8" s="49" t="str">
        <f>IFERROR(AVERAGE(AA8:AB8)," ")</f>
        <v xml:space="preserve"> </v>
      </c>
      <c r="AD8" s="49" t="str">
        <f t="shared" ref="AD8:AD40" si="7">IFERROR(_xlfn.STDEV.P(AA8:AB8), " ")</f>
        <v xml:space="preserve"> </v>
      </c>
      <c r="AE8" s="296">
        <v>1.2200000000000001E-2</v>
      </c>
      <c r="AF8" s="296" t="s">
        <v>12</v>
      </c>
      <c r="AG8" s="49">
        <f>IFERROR(AVERAGE(AE8:AF8)," ")</f>
        <v>1.2200000000000001E-2</v>
      </c>
      <c r="AH8" s="49">
        <f t="shared" ref="AH8:AH40" si="8">IFERROR(_xlfn.STDEV.P(AE8:AF8), " ")</f>
        <v>0</v>
      </c>
      <c r="AI8" s="39">
        <v>5.5300000000000002E-2</v>
      </c>
      <c r="AJ8" s="296">
        <v>4.0599999999999997E-2</v>
      </c>
      <c r="AK8" s="49">
        <f>IFERROR(AVERAGE(AI8:AJ8)," ")</f>
        <v>4.795E-2</v>
      </c>
      <c r="AL8" s="49">
        <f t="shared" ref="AL8:AL40" si="9">IFERROR(_xlfn.STDEV.P(AI8:AJ8), " ")</f>
        <v>7.3500000000000067E-3</v>
      </c>
      <c r="AM8" s="296">
        <v>6.1100000000000002E-2</v>
      </c>
      <c r="AN8" s="296">
        <v>4.7800000000000002E-2</v>
      </c>
      <c r="AO8" s="49">
        <f>IFERROR(AVERAGE(AM8:AN8)," ")</f>
        <v>5.4449999999999998E-2</v>
      </c>
      <c r="AP8" s="546">
        <f t="shared" ref="AP8:AP40" si="10">IFERROR(_xlfn.STDEV.P(AM8:AN8), " ")</f>
        <v>6.6499999999999997E-3</v>
      </c>
      <c r="AQ8" s="296">
        <v>1.41E-2</v>
      </c>
      <c r="AR8" s="296">
        <v>1.6400000000000001E-2</v>
      </c>
      <c r="AS8" s="49">
        <f>IFERROR(AVERAGE(AQ8:AR8)," ")</f>
        <v>1.525E-2</v>
      </c>
      <c r="AT8" s="49">
        <f t="shared" ref="AT8:AT40" si="11">IFERROR(_xlfn.STDEV.P(AQ8:AR8), " ")</f>
        <v>1.1500000000000008E-3</v>
      </c>
      <c r="AU8" s="296">
        <v>1.2500000000000001E-2</v>
      </c>
      <c r="AV8" s="296">
        <v>1.0999999999999999E-2</v>
      </c>
      <c r="AW8" s="49">
        <f>IFERROR(AVERAGE(AU8:AV8)," ")</f>
        <v>1.175E-2</v>
      </c>
      <c r="AX8" s="49">
        <f t="shared" ref="AX8:AX40" si="12">IFERROR(_xlfn.STDEV.P(AU8:AV8), " ")</f>
        <v>7.5000000000000067E-4</v>
      </c>
      <c r="AY8" s="39" t="s">
        <v>12</v>
      </c>
      <c r="AZ8" s="296">
        <v>1.2200000000000001E-2</v>
      </c>
      <c r="BA8" s="49">
        <f>IFERROR(AVERAGE(AY8:AZ8)," ")</f>
        <v>1.2200000000000001E-2</v>
      </c>
      <c r="BB8" s="49">
        <f t="shared" ref="BB8:BB40" si="13">IFERROR(_xlfn.STDEV.P(AY8:AZ8), " ")</f>
        <v>0</v>
      </c>
      <c r="BC8" s="296" t="s">
        <v>12</v>
      </c>
      <c r="BD8" s="296" t="s">
        <v>12</v>
      </c>
      <c r="BE8" s="49" t="str">
        <f>IFERROR(AVERAGE(BC8:BD8)," ")</f>
        <v xml:space="preserve"> </v>
      </c>
      <c r="BF8" s="546" t="str">
        <f t="shared" ref="BF8:BF40" si="14">IFERROR(_xlfn.STDEV.P(BC8:BD8), " ")</f>
        <v xml:space="preserve"> </v>
      </c>
      <c r="BG8" s="296">
        <v>8.3000000000000001E-3</v>
      </c>
      <c r="BH8" s="296">
        <v>1.54E-2</v>
      </c>
      <c r="BI8" s="49">
        <f>IFERROR(AVERAGE(BG8:BH8)," ")</f>
        <v>1.1849999999999999E-2</v>
      </c>
      <c r="BJ8" s="49">
        <f t="shared" ref="BJ8:BJ40" si="15">IFERROR(_xlfn.STDEV.P(BG8:BH8), " ")</f>
        <v>3.5499999999999989E-3</v>
      </c>
      <c r="BK8" s="296">
        <v>1.24E-2</v>
      </c>
      <c r="BL8" s="296" t="s">
        <v>12</v>
      </c>
      <c r="BM8" s="49">
        <f>IFERROR(AVERAGE(BK8:BL8)," ")</f>
        <v>1.24E-2</v>
      </c>
      <c r="BN8" s="49">
        <f t="shared" ref="BN8:BN40" si="16">IFERROR(_xlfn.STDEV.P(BK8:BL8), " ")</f>
        <v>0</v>
      </c>
      <c r="BO8" s="39" t="s">
        <v>12</v>
      </c>
      <c r="BP8" s="41" t="s">
        <v>12</v>
      </c>
      <c r="BQ8" s="39" t="s">
        <v>12</v>
      </c>
      <c r="BR8" s="41">
        <v>9.9000000000000008E-3</v>
      </c>
      <c r="BS8" s="39" t="s">
        <v>12</v>
      </c>
      <c r="BT8" s="41" t="s">
        <v>12</v>
      </c>
      <c r="BU8" s="563" t="s">
        <v>12</v>
      </c>
    </row>
    <row r="9" spans="1:73" ht="15.75" customHeight="1" x14ac:dyDescent="0.2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>
        <v>4.1399999999999999E-2</v>
      </c>
      <c r="L9" s="296">
        <v>6.4799999999999996E-2</v>
      </c>
      <c r="M9" s="49">
        <f t="shared" ref="M9:M40" si="18">IFERROR(AVERAGE(K9:L9)," ")</f>
        <v>5.3099999999999994E-2</v>
      </c>
      <c r="N9" s="49">
        <f t="shared" si="3"/>
        <v>1.1700000000000026E-2</v>
      </c>
      <c r="O9" s="296" t="s">
        <v>12</v>
      </c>
      <c r="P9" s="296" t="s">
        <v>12</v>
      </c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>
        <v>1.6899999999999998E-2</v>
      </c>
      <c r="T9" s="296">
        <v>2.1100000000000001E-2</v>
      </c>
      <c r="U9" s="49">
        <f t="shared" ref="U9:U40" si="20">IFERROR(AVERAGE(S9:T9)," ")</f>
        <v>1.9E-2</v>
      </c>
      <c r="V9" s="49">
        <f t="shared" si="5"/>
        <v>2.1000000000000012E-3</v>
      </c>
      <c r="W9" s="296">
        <v>2.8899999999999999E-2</v>
      </c>
      <c r="X9" s="296" t="s">
        <v>12</v>
      </c>
      <c r="Y9" s="49">
        <f t="shared" ref="Y9:Y40" si="21">IFERROR(AVERAGE(W9:X9)," ")</f>
        <v>2.8899999999999999E-2</v>
      </c>
      <c r="Z9" s="546">
        <f t="shared" si="6"/>
        <v>0</v>
      </c>
      <c r="AA9" s="296">
        <v>3.1099999999999999E-2</v>
      </c>
      <c r="AB9" s="296">
        <v>2.1600000000000001E-2</v>
      </c>
      <c r="AC9" s="49">
        <f t="shared" ref="AC9:AC40" si="22">IFERROR(AVERAGE(AA9:AB9)," ")</f>
        <v>2.6349999999999998E-2</v>
      </c>
      <c r="AD9" s="49">
        <f t="shared" si="7"/>
        <v>4.749999999999999E-3</v>
      </c>
      <c r="AE9" s="296">
        <v>4.02E-2</v>
      </c>
      <c r="AF9" s="296">
        <v>6.2600000000000003E-2</v>
      </c>
      <c r="AG9" s="49">
        <f t="shared" ref="AG9:AG40" si="23">IFERROR(AVERAGE(AE9:AF9)," ")</f>
        <v>5.1400000000000001E-2</v>
      </c>
      <c r="AH9" s="49">
        <f t="shared" si="8"/>
        <v>1.1200000000000005E-2</v>
      </c>
      <c r="AI9" s="39">
        <v>4.7300000000000002E-2</v>
      </c>
      <c r="AJ9" s="296">
        <v>4.0899999999999999E-2</v>
      </c>
      <c r="AK9" s="49">
        <f t="shared" ref="AK9:AK40" si="24">IFERROR(AVERAGE(AI9:AJ9)," ")</f>
        <v>4.41E-2</v>
      </c>
      <c r="AL9" s="49">
        <f t="shared" si="9"/>
        <v>3.2000000000000015E-3</v>
      </c>
      <c r="AM9" s="296">
        <v>3.2199999999999999E-2</v>
      </c>
      <c r="AN9" s="296">
        <v>3.6400000000000002E-2</v>
      </c>
      <c r="AO9" s="49">
        <f t="shared" ref="AO9:AO40" si="25">IFERROR(AVERAGE(AM9:AN9)," ")</f>
        <v>3.4299999999999997E-2</v>
      </c>
      <c r="AP9" s="546">
        <f t="shared" si="10"/>
        <v>2.1000000000000012E-3</v>
      </c>
      <c r="AQ9" s="296" t="s">
        <v>12</v>
      </c>
      <c r="AR9" s="296" t="s">
        <v>12</v>
      </c>
      <c r="AS9" s="49" t="str">
        <f t="shared" ref="AS9:AS40" si="26">IFERROR(AVERAGE(AQ9:AR9)," ")</f>
        <v xml:space="preserve"> </v>
      </c>
      <c r="AT9" s="49" t="str">
        <f t="shared" si="11"/>
        <v xml:space="preserve"> </v>
      </c>
      <c r="AU9" s="296" t="s">
        <v>12</v>
      </c>
      <c r="AV9" s="296" t="s">
        <v>12</v>
      </c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>
        <v>7.0300000000000001E-2</v>
      </c>
      <c r="AZ9" s="296" t="s">
        <v>12</v>
      </c>
      <c r="BA9" s="49">
        <f t="shared" ref="BA9:BA40" si="28">IFERROR(AVERAGE(AY9:AZ9)," ")</f>
        <v>7.0300000000000001E-2</v>
      </c>
      <c r="BB9" s="49">
        <f t="shared" si="13"/>
        <v>0</v>
      </c>
      <c r="BC9" s="296" t="s">
        <v>12</v>
      </c>
      <c r="BD9" s="296">
        <v>4.2700000000000002E-2</v>
      </c>
      <c r="BE9" s="49">
        <f t="shared" ref="BE9:BE40" si="29">IFERROR(AVERAGE(BC9:BD9)," ")</f>
        <v>4.2700000000000002E-2</v>
      </c>
      <c r="BF9" s="546">
        <f t="shared" si="14"/>
        <v>0</v>
      </c>
      <c r="BG9" s="296" t="s">
        <v>12</v>
      </c>
      <c r="BH9" s="296" t="s">
        <v>12</v>
      </c>
      <c r="BI9" s="49" t="str">
        <f t="shared" ref="BI9:BI40" si="30">IFERROR(AVERAGE(BG9:BH9)," ")</f>
        <v xml:space="preserve"> </v>
      </c>
      <c r="BJ9" s="49" t="str">
        <f t="shared" si="15"/>
        <v xml:space="preserve"> </v>
      </c>
      <c r="BK9" s="296">
        <v>3.44E-2</v>
      </c>
      <c r="BL9" s="296" t="s">
        <v>12</v>
      </c>
      <c r="BM9" s="49">
        <f t="shared" ref="BM9:BM40" si="31">IFERROR(AVERAGE(BK9:BL9)," ")</f>
        <v>3.44E-2</v>
      </c>
      <c r="BN9" s="49">
        <f t="shared" si="16"/>
        <v>0</v>
      </c>
      <c r="BO9" s="39" t="s">
        <v>12</v>
      </c>
      <c r="BP9" s="41">
        <v>2.1100000000000001E-2</v>
      </c>
      <c r="BQ9" s="39" t="s">
        <v>12</v>
      </c>
      <c r="BR9" s="41">
        <v>3.39E-2</v>
      </c>
      <c r="BS9" s="39" t="s">
        <v>12</v>
      </c>
      <c r="BT9" s="41" t="s">
        <v>12</v>
      </c>
      <c r="BU9" s="563">
        <v>1.7100000000000001E-2</v>
      </c>
    </row>
    <row r="10" spans="1:73" ht="15.75" customHeight="1" x14ac:dyDescent="0.2">
      <c r="A10" s="296" t="s">
        <v>113</v>
      </c>
      <c r="B10" s="29">
        <v>2.9999999999999997E-4</v>
      </c>
      <c r="C10" s="39">
        <v>1.9900000000000001E-2</v>
      </c>
      <c r="D10" s="296">
        <v>1.9699999999999999E-2</v>
      </c>
      <c r="E10" s="49">
        <f t="shared" si="0"/>
        <v>1.9799999999999998E-2</v>
      </c>
      <c r="F10" s="49">
        <f t="shared" si="1"/>
        <v>1.0000000000000113E-4</v>
      </c>
      <c r="G10" s="296">
        <v>2.2499999999999999E-2</v>
      </c>
      <c r="H10" s="296">
        <v>2.3199999999999998E-2</v>
      </c>
      <c r="I10" s="49">
        <f t="shared" si="17"/>
        <v>2.2849999999999999E-2</v>
      </c>
      <c r="J10" s="546">
        <f t="shared" si="2"/>
        <v>3.4999999999999962E-4</v>
      </c>
      <c r="K10" s="296">
        <v>2.0199999999999999E-2</v>
      </c>
      <c r="L10" s="296">
        <v>2.07E-2</v>
      </c>
      <c r="M10" s="49">
        <f t="shared" si="18"/>
        <v>2.0449999999999999E-2</v>
      </c>
      <c r="N10" s="49">
        <f t="shared" si="3"/>
        <v>2.5000000000000022E-4</v>
      </c>
      <c r="O10" s="296">
        <v>2.53E-2</v>
      </c>
      <c r="P10" s="296">
        <v>2.47E-2</v>
      </c>
      <c r="Q10" s="49">
        <f t="shared" si="19"/>
        <v>2.5000000000000001E-2</v>
      </c>
      <c r="R10" s="49">
        <f t="shared" si="4"/>
        <v>2.9999999999999992E-4</v>
      </c>
      <c r="S10" s="39">
        <v>2.1000000000000001E-2</v>
      </c>
      <c r="T10" s="296">
        <v>2.1000000000000001E-2</v>
      </c>
      <c r="U10" s="49">
        <f t="shared" si="20"/>
        <v>2.1000000000000001E-2</v>
      </c>
      <c r="V10" s="49">
        <f t="shared" si="5"/>
        <v>0</v>
      </c>
      <c r="W10" s="296">
        <v>2.5600000000000001E-2</v>
      </c>
      <c r="X10" s="296">
        <v>2.53E-2</v>
      </c>
      <c r="Y10" s="49">
        <f t="shared" si="21"/>
        <v>2.545E-2</v>
      </c>
      <c r="Z10" s="546">
        <f t="shared" si="6"/>
        <v>1.5000000000000083E-4</v>
      </c>
      <c r="AA10" s="296">
        <v>2.18E-2</v>
      </c>
      <c r="AB10" s="296">
        <v>2.07E-2</v>
      </c>
      <c r="AC10" s="49">
        <f t="shared" si="22"/>
        <v>2.1249999999999998E-2</v>
      </c>
      <c r="AD10" s="49">
        <f t="shared" si="7"/>
        <v>5.5000000000000014E-4</v>
      </c>
      <c r="AE10" s="296">
        <v>2.5399999999999999E-2</v>
      </c>
      <c r="AF10" s="296">
        <v>2.5899999999999999E-2</v>
      </c>
      <c r="AG10" s="49">
        <f t="shared" si="23"/>
        <v>2.5649999999999999E-2</v>
      </c>
      <c r="AH10" s="49">
        <f t="shared" si="8"/>
        <v>2.5000000000000022E-4</v>
      </c>
      <c r="AI10" s="39">
        <v>2.2000000000000001E-3</v>
      </c>
      <c r="AJ10" s="296">
        <v>2.0999999999999999E-3</v>
      </c>
      <c r="AK10" s="49">
        <f t="shared" si="24"/>
        <v>2.15E-3</v>
      </c>
      <c r="AL10" s="49">
        <f t="shared" si="9"/>
        <v>5.0000000000000131E-5</v>
      </c>
      <c r="AM10" s="296">
        <v>2.5000000000000001E-3</v>
      </c>
      <c r="AN10" s="296">
        <v>2.3999999999999998E-3</v>
      </c>
      <c r="AO10" s="49">
        <f t="shared" si="25"/>
        <v>2.4499999999999999E-3</v>
      </c>
      <c r="AP10" s="546">
        <f t="shared" si="10"/>
        <v>5.0000000000000131E-5</v>
      </c>
      <c r="AQ10" s="296">
        <v>2.1600000000000001E-2</v>
      </c>
      <c r="AR10" s="296">
        <v>2.18E-2</v>
      </c>
      <c r="AS10" s="49">
        <f t="shared" si="26"/>
        <v>2.1700000000000001E-2</v>
      </c>
      <c r="AT10" s="49">
        <f t="shared" si="11"/>
        <v>9.9999999999999395E-5</v>
      </c>
      <c r="AU10" s="296">
        <v>2.6499999999999999E-2</v>
      </c>
      <c r="AV10" s="296">
        <v>2.5499999999999998E-2</v>
      </c>
      <c r="AW10" s="49">
        <f t="shared" si="27"/>
        <v>2.5999999999999999E-2</v>
      </c>
      <c r="AX10" s="49">
        <f t="shared" si="12"/>
        <v>5.0000000000000044E-4</v>
      </c>
      <c r="AY10" s="39">
        <v>0.02</v>
      </c>
      <c r="AZ10" s="296">
        <v>2.0799999999999999E-2</v>
      </c>
      <c r="BA10" s="49">
        <f t="shared" si="28"/>
        <v>2.0400000000000001E-2</v>
      </c>
      <c r="BB10" s="49">
        <f t="shared" si="13"/>
        <v>3.9999999999999937E-4</v>
      </c>
      <c r="BC10" s="296">
        <v>2.9100000000000001E-2</v>
      </c>
      <c r="BD10" s="296">
        <v>2.81E-2</v>
      </c>
      <c r="BE10" s="49">
        <f t="shared" si="29"/>
        <v>2.86E-2</v>
      </c>
      <c r="BF10" s="546">
        <f t="shared" si="14"/>
        <v>5.0000000000000044E-4</v>
      </c>
      <c r="BG10" s="296">
        <v>1.89E-2</v>
      </c>
      <c r="BH10" s="296">
        <v>1.8800000000000001E-2</v>
      </c>
      <c r="BI10" s="49">
        <f t="shared" si="30"/>
        <v>1.8849999999999999E-2</v>
      </c>
      <c r="BJ10" s="49">
        <f t="shared" si="15"/>
        <v>4.9999999999999697E-5</v>
      </c>
      <c r="BK10" s="296">
        <v>2.53E-2</v>
      </c>
      <c r="BL10" s="296">
        <v>2.6599999999999999E-2</v>
      </c>
      <c r="BM10" s="49">
        <f t="shared" si="31"/>
        <v>2.5950000000000001E-2</v>
      </c>
      <c r="BN10" s="49">
        <f t="shared" si="16"/>
        <v>6.4999999999999954E-4</v>
      </c>
      <c r="BO10" s="39" t="s">
        <v>12</v>
      </c>
      <c r="BP10" s="41" t="s">
        <v>12</v>
      </c>
      <c r="BQ10" s="39" t="s">
        <v>12</v>
      </c>
      <c r="BR10" s="41">
        <v>2.9999999999999997E-4</v>
      </c>
      <c r="BS10" s="39" t="s">
        <v>12</v>
      </c>
      <c r="BT10" s="41" t="s">
        <v>12</v>
      </c>
      <c r="BU10" s="563">
        <v>3.6900000000000002E-2</v>
      </c>
    </row>
    <row r="11" spans="1:73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563" t="s">
        <v>12</v>
      </c>
    </row>
    <row r="12" spans="1:73" ht="15.75" customHeight="1" x14ac:dyDescent="0.2">
      <c r="A12" s="296" t="s">
        <v>115</v>
      </c>
      <c r="B12" s="29">
        <v>2.5399999999999999E-2</v>
      </c>
      <c r="C12" s="39">
        <v>6.0697000000000001</v>
      </c>
      <c r="D12" s="296">
        <v>6.1176000000000004</v>
      </c>
      <c r="E12" s="49">
        <f t="shared" si="0"/>
        <v>6.0936500000000002</v>
      </c>
      <c r="F12" s="49">
        <f t="shared" si="1"/>
        <v>2.3950000000000138E-2</v>
      </c>
      <c r="G12" s="296">
        <v>6.2801999999999998</v>
      </c>
      <c r="H12" s="296">
        <v>6.1715</v>
      </c>
      <c r="I12" s="49">
        <f t="shared" si="17"/>
        <v>6.2258499999999994</v>
      </c>
      <c r="J12" s="546">
        <f t="shared" si="2"/>
        <v>5.4349999999999898E-2</v>
      </c>
      <c r="K12" s="296">
        <v>6.6944999999999997</v>
      </c>
      <c r="L12" s="296">
        <v>6.5278</v>
      </c>
      <c r="M12" s="49">
        <f t="shared" si="18"/>
        <v>6.6111500000000003</v>
      </c>
      <c r="N12" s="49">
        <f t="shared" si="3"/>
        <v>8.3349999999999813E-2</v>
      </c>
      <c r="O12" s="296">
        <v>6.6234000000000002</v>
      </c>
      <c r="P12" s="296">
        <v>6.5743999999999998</v>
      </c>
      <c r="Q12" s="49">
        <f t="shared" si="19"/>
        <v>6.5989000000000004</v>
      </c>
      <c r="R12" s="49">
        <f t="shared" si="4"/>
        <v>2.4500000000000188E-2</v>
      </c>
      <c r="S12" s="39">
        <v>11.7752</v>
      </c>
      <c r="T12" s="296">
        <v>12.0617</v>
      </c>
      <c r="U12" s="49">
        <f t="shared" si="20"/>
        <v>11.91845</v>
      </c>
      <c r="V12" s="49">
        <f t="shared" si="5"/>
        <v>0.1432500000000001</v>
      </c>
      <c r="W12" s="296">
        <v>12.060600000000001</v>
      </c>
      <c r="X12" s="296">
        <v>11.9573</v>
      </c>
      <c r="Y12" s="49">
        <f t="shared" si="21"/>
        <v>12.00895</v>
      </c>
      <c r="Z12" s="546">
        <f t="shared" si="6"/>
        <v>5.1650000000000418E-2</v>
      </c>
      <c r="AA12" s="296">
        <v>12.8195</v>
      </c>
      <c r="AB12" s="296">
        <v>13.055099999999999</v>
      </c>
      <c r="AC12" s="49">
        <f t="shared" si="22"/>
        <v>12.9373</v>
      </c>
      <c r="AD12" s="49">
        <f t="shared" si="7"/>
        <v>0.1177999999999999</v>
      </c>
      <c r="AE12" s="296">
        <v>13.111599999999999</v>
      </c>
      <c r="AF12" s="296">
        <v>12.8742</v>
      </c>
      <c r="AG12" s="49">
        <f t="shared" si="23"/>
        <v>12.992899999999999</v>
      </c>
      <c r="AH12" s="49">
        <f t="shared" si="8"/>
        <v>0.11869999999999958</v>
      </c>
      <c r="AI12" s="39">
        <v>355.65870000000001</v>
      </c>
      <c r="AJ12" s="296">
        <v>356.5009</v>
      </c>
      <c r="AK12" s="49">
        <f t="shared" si="24"/>
        <v>356.07979999999998</v>
      </c>
      <c r="AL12" s="49">
        <f t="shared" si="9"/>
        <v>0.42109999999999559</v>
      </c>
      <c r="AM12" s="296">
        <v>361.25580000000002</v>
      </c>
      <c r="AN12" s="296">
        <v>368.28320000000002</v>
      </c>
      <c r="AO12" s="49">
        <f t="shared" si="25"/>
        <v>364.76949999999999</v>
      </c>
      <c r="AP12" s="546">
        <f t="shared" si="10"/>
        <v>3.5137</v>
      </c>
      <c r="AQ12" s="296">
        <v>16.476500000000001</v>
      </c>
      <c r="AR12" s="296">
        <v>16.805700000000002</v>
      </c>
      <c r="AS12" s="49">
        <f t="shared" si="26"/>
        <v>16.641100000000002</v>
      </c>
      <c r="AT12" s="49">
        <f t="shared" si="11"/>
        <v>0.16460000000000008</v>
      </c>
      <c r="AU12" s="296">
        <v>16.553000000000001</v>
      </c>
      <c r="AV12" s="296">
        <v>16.808800000000002</v>
      </c>
      <c r="AW12" s="49">
        <f t="shared" si="27"/>
        <v>16.680900000000001</v>
      </c>
      <c r="AX12" s="49">
        <f t="shared" si="12"/>
        <v>0.12790000000000035</v>
      </c>
      <c r="AY12" s="39">
        <v>13.5998</v>
      </c>
      <c r="AZ12" s="296">
        <v>13.6296</v>
      </c>
      <c r="BA12" s="49">
        <f t="shared" si="28"/>
        <v>13.614699999999999</v>
      </c>
      <c r="BB12" s="49">
        <f t="shared" si="13"/>
        <v>1.4899999999999913E-2</v>
      </c>
      <c r="BC12" s="296">
        <v>14.180199999999999</v>
      </c>
      <c r="BD12" s="296">
        <v>13.8985</v>
      </c>
      <c r="BE12" s="49">
        <f t="shared" si="29"/>
        <v>14.039349999999999</v>
      </c>
      <c r="BF12" s="546">
        <f t="shared" si="14"/>
        <v>0.14084999999999948</v>
      </c>
      <c r="BG12" s="296">
        <v>16.766300000000001</v>
      </c>
      <c r="BH12" s="296">
        <v>16.275099999999998</v>
      </c>
      <c r="BI12" s="49">
        <f t="shared" si="30"/>
        <v>16.520699999999998</v>
      </c>
      <c r="BJ12" s="49">
        <f t="shared" si="15"/>
        <v>0.24560000000000137</v>
      </c>
      <c r="BK12" s="296">
        <v>17.116399999999999</v>
      </c>
      <c r="BL12" s="296">
        <v>16.202400000000001</v>
      </c>
      <c r="BM12" s="49">
        <f t="shared" si="31"/>
        <v>16.659399999999998</v>
      </c>
      <c r="BN12" s="49">
        <f t="shared" si="16"/>
        <v>0.45699999999999896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563">
        <v>29.2315</v>
      </c>
    </row>
    <row r="13" spans="1:73" ht="15.75" customHeight="1" x14ac:dyDescent="0.2">
      <c r="A13" s="296" t="s">
        <v>116</v>
      </c>
      <c r="B13" s="29">
        <v>5.9999999999999995E-4</v>
      </c>
      <c r="C13" s="39">
        <v>1.8E-3</v>
      </c>
      <c r="D13" s="296">
        <v>1.6999999999999999E-3</v>
      </c>
      <c r="E13" s="49">
        <f t="shared" si="0"/>
        <v>1.7499999999999998E-3</v>
      </c>
      <c r="F13" s="49">
        <f t="shared" si="1"/>
        <v>5.0000000000000023E-5</v>
      </c>
      <c r="G13" s="296">
        <v>2.0999999999999999E-3</v>
      </c>
      <c r="H13" s="296">
        <v>1.5E-3</v>
      </c>
      <c r="I13" s="49">
        <f t="shared" si="17"/>
        <v>1.8E-3</v>
      </c>
      <c r="J13" s="546">
        <f t="shared" si="2"/>
        <v>2.9999999999999992E-4</v>
      </c>
      <c r="K13" s="296">
        <v>2.0999999999999999E-3</v>
      </c>
      <c r="L13" s="296">
        <v>1.6999999999999999E-3</v>
      </c>
      <c r="M13" s="49">
        <f t="shared" si="18"/>
        <v>1.8999999999999998E-3</v>
      </c>
      <c r="N13" s="49">
        <f t="shared" si="3"/>
        <v>1.9999999999999998E-4</v>
      </c>
      <c r="O13" s="296">
        <v>1.2999999999999999E-3</v>
      </c>
      <c r="P13" s="296">
        <v>1.4E-3</v>
      </c>
      <c r="Q13" s="49">
        <f t="shared" si="19"/>
        <v>1.3500000000000001E-3</v>
      </c>
      <c r="R13" s="49">
        <f t="shared" si="4"/>
        <v>5.0000000000000023E-5</v>
      </c>
      <c r="S13" s="39">
        <v>2E-3</v>
      </c>
      <c r="T13" s="296">
        <v>1.9E-3</v>
      </c>
      <c r="U13" s="49">
        <f t="shared" si="20"/>
        <v>1.9499999999999999E-3</v>
      </c>
      <c r="V13" s="49">
        <f t="shared" si="5"/>
        <v>5.0000000000000023E-5</v>
      </c>
      <c r="W13" s="296">
        <v>2.0999999999999999E-3</v>
      </c>
      <c r="X13" s="296">
        <v>1.8E-3</v>
      </c>
      <c r="Y13" s="49">
        <f t="shared" si="21"/>
        <v>1.9499999999999999E-3</v>
      </c>
      <c r="Z13" s="546">
        <f t="shared" si="6"/>
        <v>1.4999999999999996E-4</v>
      </c>
      <c r="AA13" s="296">
        <v>1.8E-3</v>
      </c>
      <c r="AB13" s="296">
        <v>2.0999999999999999E-3</v>
      </c>
      <c r="AC13" s="49">
        <f t="shared" si="22"/>
        <v>1.9499999999999999E-3</v>
      </c>
      <c r="AD13" s="49">
        <f t="shared" si="7"/>
        <v>1.4999999999999996E-4</v>
      </c>
      <c r="AE13" s="296">
        <v>2.3E-3</v>
      </c>
      <c r="AF13" s="296">
        <v>2E-3</v>
      </c>
      <c r="AG13" s="49">
        <f t="shared" si="23"/>
        <v>2.15E-3</v>
      </c>
      <c r="AH13" s="49">
        <f t="shared" si="8"/>
        <v>1.4999999999999996E-4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1.8E-3</v>
      </c>
      <c r="AR13" s="296">
        <v>1.6000000000000001E-3</v>
      </c>
      <c r="AS13" s="49">
        <f t="shared" si="26"/>
        <v>1.7000000000000001E-3</v>
      </c>
      <c r="AT13" s="49">
        <f t="shared" si="11"/>
        <v>9.9999999999999937E-5</v>
      </c>
      <c r="AU13" s="296">
        <v>2E-3</v>
      </c>
      <c r="AV13" s="296">
        <v>2.3999999999999998E-3</v>
      </c>
      <c r="AW13" s="49">
        <f t="shared" si="27"/>
        <v>2.1999999999999997E-3</v>
      </c>
      <c r="AX13" s="49">
        <f t="shared" si="12"/>
        <v>1.9999999999999987E-4</v>
      </c>
      <c r="AY13" s="39">
        <v>1.8E-3</v>
      </c>
      <c r="AZ13" s="296">
        <v>2E-3</v>
      </c>
      <c r="BA13" s="49">
        <f t="shared" si="28"/>
        <v>1.9E-3</v>
      </c>
      <c r="BB13" s="49">
        <f t="shared" si="13"/>
        <v>1.0000000000000005E-4</v>
      </c>
      <c r="BC13" s="296">
        <v>2E-3</v>
      </c>
      <c r="BD13" s="296">
        <v>1.8E-3</v>
      </c>
      <c r="BE13" s="49">
        <f t="shared" si="29"/>
        <v>1.9E-3</v>
      </c>
      <c r="BF13" s="546">
        <f t="shared" si="14"/>
        <v>1.0000000000000005E-4</v>
      </c>
      <c r="BG13" s="296">
        <v>2E-3</v>
      </c>
      <c r="BH13" s="296">
        <v>1.9E-3</v>
      </c>
      <c r="BI13" s="49">
        <f t="shared" si="30"/>
        <v>1.9499999999999999E-3</v>
      </c>
      <c r="BJ13" s="49">
        <f t="shared" si="15"/>
        <v>5.0000000000000023E-5</v>
      </c>
      <c r="BK13" s="296">
        <v>1.9E-3</v>
      </c>
      <c r="BL13" s="296">
        <v>1.9E-3</v>
      </c>
      <c r="BM13" s="49">
        <f t="shared" si="31"/>
        <v>1.9E-3</v>
      </c>
      <c r="BN13" s="49">
        <f t="shared" si="16"/>
        <v>0</v>
      </c>
      <c r="BO13" s="39">
        <v>1.2999999999999999E-3</v>
      </c>
      <c r="BP13" s="41">
        <v>1.6999999999999999E-3</v>
      </c>
      <c r="BQ13" s="39">
        <v>1.4E-3</v>
      </c>
      <c r="BR13" s="41">
        <v>1.6000000000000001E-3</v>
      </c>
      <c r="BS13" s="39">
        <v>1.6999999999999999E-3</v>
      </c>
      <c r="BT13" s="41">
        <v>2.0999999999999999E-3</v>
      </c>
      <c r="BU13" s="563">
        <v>5.4999999999999997E-3</v>
      </c>
    </row>
    <row r="14" spans="1:73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19"/>
        <v xml:space="preserve"> </v>
      </c>
      <c r="R14" s="49" t="str">
        <f t="shared" si="4"/>
        <v xml:space="preserve"> </v>
      </c>
      <c r="S14" s="39" t="s">
        <v>12</v>
      </c>
      <c r="T14" s="296" t="s">
        <v>12</v>
      </c>
      <c r="U14" s="49" t="str">
        <f t="shared" si="20"/>
        <v xml:space="preserve"> </v>
      </c>
      <c r="V14" s="49" t="str">
        <f t="shared" si="5"/>
        <v xml:space="preserve"> </v>
      </c>
      <c r="W14" s="296">
        <v>9.1000000000000004E-3</v>
      </c>
      <c r="X14" s="296">
        <v>9.1999999999999998E-3</v>
      </c>
      <c r="Y14" s="49">
        <f t="shared" si="21"/>
        <v>9.1500000000000001E-3</v>
      </c>
      <c r="Z14" s="546">
        <f t="shared" si="6"/>
        <v>4.9999999999999697E-5</v>
      </c>
      <c r="AA14" s="296">
        <v>1.03E-2</v>
      </c>
      <c r="AB14" s="296">
        <v>9.4999999999999998E-3</v>
      </c>
      <c r="AC14" s="49">
        <f t="shared" si="22"/>
        <v>9.8999999999999991E-3</v>
      </c>
      <c r="AD14" s="49">
        <f t="shared" si="7"/>
        <v>4.0000000000000018E-4</v>
      </c>
      <c r="AE14" s="296">
        <v>1.7000000000000001E-2</v>
      </c>
      <c r="AF14" s="296">
        <v>1.7999999999999999E-2</v>
      </c>
      <c r="AG14" s="49">
        <f t="shared" si="23"/>
        <v>1.7500000000000002E-2</v>
      </c>
      <c r="AH14" s="49">
        <f t="shared" si="8"/>
        <v>4.9999999999999871E-4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1.06E-2</v>
      </c>
      <c r="AR14" s="296">
        <v>1.09E-2</v>
      </c>
      <c r="AS14" s="49">
        <f t="shared" si="26"/>
        <v>1.0749999999999999E-2</v>
      </c>
      <c r="AT14" s="49">
        <f t="shared" si="11"/>
        <v>1.4999999999999996E-4</v>
      </c>
      <c r="AU14" s="296">
        <v>1.83E-2</v>
      </c>
      <c r="AV14" s="296">
        <v>1.6500000000000001E-2</v>
      </c>
      <c r="AW14" s="49">
        <f t="shared" si="27"/>
        <v>1.7399999999999999E-2</v>
      </c>
      <c r="AX14" s="49">
        <f t="shared" si="12"/>
        <v>8.9999999999999976E-4</v>
      </c>
      <c r="AY14" s="39">
        <v>1.1599999999999999E-2</v>
      </c>
      <c r="AZ14" s="296">
        <v>1.12E-2</v>
      </c>
      <c r="BA14" s="49">
        <f t="shared" si="28"/>
        <v>1.14E-2</v>
      </c>
      <c r="BB14" s="49">
        <f t="shared" si="13"/>
        <v>1.9999999999999968E-4</v>
      </c>
      <c r="BC14" s="296">
        <v>3.5999999999999997E-2</v>
      </c>
      <c r="BD14" s="296">
        <v>3.3399999999999999E-2</v>
      </c>
      <c r="BE14" s="49">
        <f t="shared" si="29"/>
        <v>3.4699999999999995E-2</v>
      </c>
      <c r="BF14" s="546">
        <f t="shared" si="14"/>
        <v>1.2999999999999991E-3</v>
      </c>
      <c r="BG14" s="296">
        <v>9.4000000000000004E-3</v>
      </c>
      <c r="BH14" s="296">
        <v>9.2999999999999992E-3</v>
      </c>
      <c r="BI14" s="49">
        <f t="shared" si="30"/>
        <v>9.3500000000000007E-3</v>
      </c>
      <c r="BJ14" s="49">
        <f t="shared" si="15"/>
        <v>5.0000000000000565E-5</v>
      </c>
      <c r="BK14" s="296">
        <v>2.7799999999999998E-2</v>
      </c>
      <c r="BL14" s="296">
        <v>2.9000000000000001E-2</v>
      </c>
      <c r="BM14" s="49">
        <f t="shared" si="31"/>
        <v>2.8400000000000002E-2</v>
      </c>
      <c r="BN14" s="49">
        <f t="shared" si="16"/>
        <v>6.0000000000000157E-4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563">
        <v>9.4000000000000004E-3</v>
      </c>
    </row>
    <row r="15" spans="1:73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1.1999999999999999E-3</v>
      </c>
      <c r="AJ15" s="296">
        <v>8.0000000000000004E-4</v>
      </c>
      <c r="AK15" s="49">
        <f t="shared" si="24"/>
        <v>1E-3</v>
      </c>
      <c r="AL15" s="49">
        <f t="shared" si="9"/>
        <v>1.9999999999999993E-4</v>
      </c>
      <c r="AM15" s="296" t="s">
        <v>12</v>
      </c>
      <c r="AN15" s="296">
        <v>1.4E-3</v>
      </c>
      <c r="AO15" s="49">
        <f t="shared" si="25"/>
        <v>1.4E-3</v>
      </c>
      <c r="AP15" s="546">
        <f t="shared" si="10"/>
        <v>0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>
        <v>8.0000000000000004E-4</v>
      </c>
      <c r="AW15" s="49">
        <f t="shared" si="27"/>
        <v>8.0000000000000004E-4</v>
      </c>
      <c r="AX15" s="49">
        <f t="shared" si="12"/>
        <v>0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>
        <v>1E-3</v>
      </c>
      <c r="BD15" s="296" t="s">
        <v>12</v>
      </c>
      <c r="BE15" s="49">
        <f t="shared" si="29"/>
        <v>1E-3</v>
      </c>
      <c r="BF15" s="546">
        <f t="shared" si="14"/>
        <v>0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>
        <v>8.9999999999999998E-4</v>
      </c>
      <c r="BL15" s="296" t="s">
        <v>12</v>
      </c>
      <c r="BM15" s="49">
        <f t="shared" si="31"/>
        <v>8.9999999999999998E-4</v>
      </c>
      <c r="BN15" s="49">
        <f t="shared" si="16"/>
        <v>0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563" t="s">
        <v>12</v>
      </c>
    </row>
    <row r="16" spans="1:73" ht="15.75" customHeight="1" x14ac:dyDescent="0.2">
      <c r="A16" s="296" t="s">
        <v>120</v>
      </c>
      <c r="B16" s="29">
        <v>1.6000000000000001E-3</v>
      </c>
      <c r="C16" s="39">
        <v>5.8000000000000003E-2</v>
      </c>
      <c r="D16" s="296">
        <v>5.8299999999999998E-2</v>
      </c>
      <c r="E16" s="49">
        <f t="shared" si="0"/>
        <v>5.815E-2</v>
      </c>
      <c r="F16" s="49">
        <f t="shared" si="1"/>
        <v>1.4999999999999736E-4</v>
      </c>
      <c r="G16" s="296">
        <v>0.30969999999999998</v>
      </c>
      <c r="H16" s="296">
        <v>0.3029</v>
      </c>
      <c r="I16" s="49">
        <f t="shared" si="17"/>
        <v>0.30630000000000002</v>
      </c>
      <c r="J16" s="546">
        <f t="shared" si="2"/>
        <v>3.3999999999999864E-3</v>
      </c>
      <c r="K16" s="296">
        <v>6.2700000000000006E-2</v>
      </c>
      <c r="L16" s="296">
        <v>6.3100000000000003E-2</v>
      </c>
      <c r="M16" s="49">
        <f>IFERROR(AVERAGE(K16:L16)," ")</f>
        <v>6.2900000000000011E-2</v>
      </c>
      <c r="N16" s="49">
        <f t="shared" si="3"/>
        <v>1.9999999999999879E-4</v>
      </c>
      <c r="O16" s="296">
        <v>0.35930000000000001</v>
      </c>
      <c r="P16" s="296">
        <v>0.35349999999999998</v>
      </c>
      <c r="Q16" s="49">
        <f t="shared" si="19"/>
        <v>0.35639999999999999</v>
      </c>
      <c r="R16" s="49">
        <f t="shared" si="4"/>
        <v>2.9000000000000137E-3</v>
      </c>
      <c r="S16" s="39">
        <v>3.5099999999999999E-2</v>
      </c>
      <c r="T16" s="296">
        <v>3.3000000000000002E-2</v>
      </c>
      <c r="U16" s="49">
        <f t="shared" si="20"/>
        <v>3.4049999999999997E-2</v>
      </c>
      <c r="V16" s="49">
        <f t="shared" si="5"/>
        <v>1.0499999999999989E-3</v>
      </c>
      <c r="W16" s="296">
        <v>0.54520000000000002</v>
      </c>
      <c r="X16" s="296">
        <v>0.56789999999999996</v>
      </c>
      <c r="Y16" s="49">
        <f t="shared" si="21"/>
        <v>0.55654999999999999</v>
      </c>
      <c r="Z16" s="546">
        <f t="shared" si="6"/>
        <v>1.1349999999999971E-2</v>
      </c>
      <c r="AA16" s="296">
        <v>4.2500000000000003E-2</v>
      </c>
      <c r="AB16" s="296">
        <v>3.85E-2</v>
      </c>
      <c r="AC16" s="49">
        <f t="shared" si="22"/>
        <v>4.0500000000000001E-2</v>
      </c>
      <c r="AD16" s="49">
        <f t="shared" si="7"/>
        <v>2.0000000000000018E-3</v>
      </c>
      <c r="AE16" s="296">
        <v>0.50129999999999997</v>
      </c>
      <c r="AF16" s="296">
        <v>0.54390000000000005</v>
      </c>
      <c r="AG16" s="49">
        <f t="shared" si="23"/>
        <v>0.52259999999999995</v>
      </c>
      <c r="AH16" s="49">
        <f t="shared" si="8"/>
        <v>2.1300000000000041E-2</v>
      </c>
      <c r="AI16" s="39" t="s">
        <v>12</v>
      </c>
      <c r="AJ16" s="296" t="s">
        <v>12</v>
      </c>
      <c r="AK16" s="49" t="str">
        <f t="shared" si="24"/>
        <v xml:space="preserve"> </v>
      </c>
      <c r="AL16" s="49" t="str">
        <f t="shared" si="9"/>
        <v xml:space="preserve"> </v>
      </c>
      <c r="AM16" s="296">
        <v>0.45669999999999999</v>
      </c>
      <c r="AN16" s="296">
        <v>0.37059999999999998</v>
      </c>
      <c r="AO16" s="49">
        <f t="shared" si="25"/>
        <v>0.41364999999999996</v>
      </c>
      <c r="AP16" s="546">
        <f t="shared" si="10"/>
        <v>4.3050000000000491E-2</v>
      </c>
      <c r="AQ16" s="296">
        <v>3.5299999999999998E-2</v>
      </c>
      <c r="AR16" s="296">
        <v>3.4299999999999997E-2</v>
      </c>
      <c r="AS16" s="49">
        <f t="shared" si="26"/>
        <v>3.4799999999999998E-2</v>
      </c>
      <c r="AT16" s="49">
        <f t="shared" si="11"/>
        <v>5.0000000000000044E-4</v>
      </c>
      <c r="AU16" s="296">
        <v>0.58250000000000002</v>
      </c>
      <c r="AV16" s="296">
        <v>0.54379999999999995</v>
      </c>
      <c r="AW16" s="49">
        <f t="shared" si="27"/>
        <v>0.56315000000000004</v>
      </c>
      <c r="AX16" s="49">
        <f t="shared" si="12"/>
        <v>1.9350000000000034E-2</v>
      </c>
      <c r="AY16" s="39">
        <v>5.9799999999999999E-2</v>
      </c>
      <c r="AZ16" s="296">
        <v>5.4600000000000003E-2</v>
      </c>
      <c r="BA16" s="49">
        <f t="shared" si="28"/>
        <v>5.7200000000000001E-2</v>
      </c>
      <c r="BB16" s="49">
        <f t="shared" si="13"/>
        <v>2.5999999999999981E-3</v>
      </c>
      <c r="BC16" s="296">
        <v>1.264</v>
      </c>
      <c r="BD16" s="296">
        <v>1.1182000000000001</v>
      </c>
      <c r="BE16" s="49">
        <f t="shared" si="29"/>
        <v>1.1911</v>
      </c>
      <c r="BF16" s="546">
        <f t="shared" si="14"/>
        <v>7.2899999999999965E-2</v>
      </c>
      <c r="BG16" s="296">
        <v>4.4999999999999998E-2</v>
      </c>
      <c r="BH16" s="296">
        <v>4.0599999999999997E-2</v>
      </c>
      <c r="BI16" s="49">
        <f t="shared" si="30"/>
        <v>4.2799999999999998E-2</v>
      </c>
      <c r="BJ16" s="49">
        <f t="shared" si="15"/>
        <v>2.2000000000000006E-3</v>
      </c>
      <c r="BK16" s="296">
        <v>0.92530000000000001</v>
      </c>
      <c r="BL16" s="296">
        <v>1.0336000000000001</v>
      </c>
      <c r="BM16" s="49">
        <f t="shared" si="31"/>
        <v>0.97945000000000004</v>
      </c>
      <c r="BN16" s="49">
        <f t="shared" si="16"/>
        <v>5.4150000000000031E-2</v>
      </c>
      <c r="BO16" s="39" t="s">
        <v>12</v>
      </c>
      <c r="BP16" s="41" t="s">
        <v>12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563">
        <v>0.1711</v>
      </c>
    </row>
    <row r="17" spans="1:73" ht="15.75" customHeight="1" x14ac:dyDescent="0.2">
      <c r="A17" s="296" t="s">
        <v>121</v>
      </c>
      <c r="B17" s="29">
        <v>0.1081</v>
      </c>
      <c r="C17" s="39">
        <v>0.77510000000000001</v>
      </c>
      <c r="D17" s="296">
        <v>0.82220000000000004</v>
      </c>
      <c r="E17" s="49">
        <f t="shared" si="0"/>
        <v>0.79865000000000008</v>
      </c>
      <c r="F17" s="49">
        <f t="shared" si="1"/>
        <v>2.3550000000000015E-2</v>
      </c>
      <c r="G17" s="296">
        <v>0.78920000000000001</v>
      </c>
      <c r="H17" s="296">
        <v>0.79820000000000002</v>
      </c>
      <c r="I17" s="49">
        <f t="shared" si="17"/>
        <v>0.79370000000000007</v>
      </c>
      <c r="J17" s="546">
        <f t="shared" si="2"/>
        <v>4.500000000000004E-3</v>
      </c>
      <c r="K17" s="296">
        <v>0.85580000000000001</v>
      </c>
      <c r="L17" s="296">
        <v>0.88260000000000005</v>
      </c>
      <c r="M17" s="49">
        <f t="shared" si="18"/>
        <v>0.86919999999999997</v>
      </c>
      <c r="N17" s="49">
        <f t="shared" si="3"/>
        <v>1.3400000000000023E-2</v>
      </c>
      <c r="O17" s="296">
        <v>0.85460000000000003</v>
      </c>
      <c r="P17" s="296">
        <v>0.83740000000000003</v>
      </c>
      <c r="Q17" s="49">
        <f t="shared" si="19"/>
        <v>0.84600000000000009</v>
      </c>
      <c r="R17" s="49">
        <f t="shared" si="4"/>
        <v>8.5999999999999965E-3</v>
      </c>
      <c r="S17" s="39">
        <v>0.92459999999999998</v>
      </c>
      <c r="T17" s="296">
        <v>0.94059999999999999</v>
      </c>
      <c r="U17" s="49">
        <f t="shared" si="20"/>
        <v>0.93259999999999998</v>
      </c>
      <c r="V17" s="49">
        <f t="shared" si="5"/>
        <v>8.0000000000000071E-3</v>
      </c>
      <c r="W17" s="296">
        <v>0.95379999999999998</v>
      </c>
      <c r="X17" s="296">
        <v>0.97289999999999999</v>
      </c>
      <c r="Y17" s="49">
        <f t="shared" si="21"/>
        <v>0.96334999999999993</v>
      </c>
      <c r="Z17" s="546">
        <f t="shared" si="6"/>
        <v>9.5500000000000029E-3</v>
      </c>
      <c r="AA17" s="296">
        <v>1.0276000000000001</v>
      </c>
      <c r="AB17" s="296">
        <v>1.0103</v>
      </c>
      <c r="AC17" s="49">
        <f t="shared" si="22"/>
        <v>1.01895</v>
      </c>
      <c r="AD17" s="49">
        <f t="shared" si="7"/>
        <v>8.6500000000000465E-3</v>
      </c>
      <c r="AE17" s="296">
        <v>1.0561</v>
      </c>
      <c r="AF17" s="296">
        <v>1.0798000000000001</v>
      </c>
      <c r="AG17" s="49">
        <f t="shared" si="23"/>
        <v>1.0679500000000002</v>
      </c>
      <c r="AH17" s="49">
        <f t="shared" si="8"/>
        <v>1.1850000000000027E-2</v>
      </c>
      <c r="AI17" s="39">
        <v>7.6276000000000002</v>
      </c>
      <c r="AJ17" s="296">
        <v>7.3555999999999999</v>
      </c>
      <c r="AK17" s="49">
        <f t="shared" si="24"/>
        <v>7.4916</v>
      </c>
      <c r="AL17" s="49">
        <f t="shared" si="9"/>
        <v>0.13600000000000012</v>
      </c>
      <c r="AM17" s="296">
        <v>7.6596000000000002</v>
      </c>
      <c r="AN17" s="296">
        <v>7.7126999999999999</v>
      </c>
      <c r="AO17" s="49">
        <f t="shared" si="25"/>
        <v>7.6861499999999996</v>
      </c>
      <c r="AP17" s="546">
        <f t="shared" si="10"/>
        <v>2.6549999999999848E-2</v>
      </c>
      <c r="AQ17" s="296">
        <v>1.0625</v>
      </c>
      <c r="AR17" s="296">
        <v>1.1192</v>
      </c>
      <c r="AS17" s="49">
        <f t="shared" si="26"/>
        <v>1.0908500000000001</v>
      </c>
      <c r="AT17" s="49">
        <f t="shared" si="11"/>
        <v>2.8349999999999986E-2</v>
      </c>
      <c r="AU17" s="296">
        <v>1.1185</v>
      </c>
      <c r="AV17" s="296">
        <v>1.1259999999999999</v>
      </c>
      <c r="AW17" s="49">
        <f t="shared" si="27"/>
        <v>1.12225</v>
      </c>
      <c r="AX17" s="49">
        <f t="shared" si="12"/>
        <v>3.7499999999999201E-3</v>
      </c>
      <c r="AY17" s="39">
        <v>1.1191</v>
      </c>
      <c r="AZ17" s="296">
        <v>1.2129000000000001</v>
      </c>
      <c r="BA17" s="49">
        <f t="shared" si="28"/>
        <v>1.1659999999999999</v>
      </c>
      <c r="BB17" s="49">
        <f t="shared" si="13"/>
        <v>4.6900000000000053E-2</v>
      </c>
      <c r="BC17" s="296">
        <v>1.2234</v>
      </c>
      <c r="BD17" s="296">
        <v>1.2524999999999999</v>
      </c>
      <c r="BE17" s="49">
        <f t="shared" si="29"/>
        <v>1.2379500000000001</v>
      </c>
      <c r="BF17" s="546">
        <f t="shared" si="14"/>
        <v>1.4549999999999952E-2</v>
      </c>
      <c r="BG17" s="296">
        <v>1.7024999999999999</v>
      </c>
      <c r="BH17" s="296">
        <v>1.5956999999999999</v>
      </c>
      <c r="BI17" s="49">
        <f t="shared" si="30"/>
        <v>1.6490999999999998</v>
      </c>
      <c r="BJ17" s="49">
        <f t="shared" si="15"/>
        <v>5.3400000000000003E-2</v>
      </c>
      <c r="BK17" s="296">
        <v>1.7443</v>
      </c>
      <c r="BL17" s="296">
        <v>1.7645999999999999</v>
      </c>
      <c r="BM17" s="49">
        <f t="shared" si="31"/>
        <v>1.7544499999999998</v>
      </c>
      <c r="BN17" s="49">
        <f t="shared" si="16"/>
        <v>1.0149999999999992E-2</v>
      </c>
      <c r="BO17" s="39" t="s">
        <v>12</v>
      </c>
      <c r="BP17" s="41" t="s">
        <v>12</v>
      </c>
      <c r="BQ17" s="39" t="s">
        <v>12</v>
      </c>
      <c r="BR17" s="41" t="s">
        <v>12</v>
      </c>
      <c r="BS17" s="39" t="s">
        <v>12</v>
      </c>
      <c r="BT17" s="41" t="s">
        <v>12</v>
      </c>
      <c r="BU17" s="563">
        <v>1.9611000000000001</v>
      </c>
    </row>
    <row r="18" spans="1:73" ht="15.75" customHeight="1" x14ac:dyDescent="0.2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1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2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3"/>
        <v xml:space="preserve"> </v>
      </c>
      <c r="AH18" s="49" t="str">
        <f t="shared" si="8"/>
        <v xml:space="preserve"> </v>
      </c>
      <c r="AI18" s="39">
        <v>2.6599999999999999E-2</v>
      </c>
      <c r="AJ18" s="296">
        <v>2.4400000000000002E-2</v>
      </c>
      <c r="AK18" s="49">
        <f t="shared" si="24"/>
        <v>2.5500000000000002E-2</v>
      </c>
      <c r="AL18" s="49">
        <f t="shared" si="9"/>
        <v>1.0999999999999985E-3</v>
      </c>
      <c r="AM18" s="296">
        <v>2.53E-2</v>
      </c>
      <c r="AN18" s="296">
        <v>2.5600000000000001E-2</v>
      </c>
      <c r="AO18" s="49">
        <f t="shared" si="25"/>
        <v>2.545E-2</v>
      </c>
      <c r="AP18" s="546">
        <f t="shared" si="10"/>
        <v>1.5000000000000083E-4</v>
      </c>
      <c r="AQ18" s="296" t="s">
        <v>12</v>
      </c>
      <c r="AR18" s="296" t="s">
        <v>12</v>
      </c>
      <c r="AS18" s="49" t="str">
        <f t="shared" si="26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7"/>
        <v xml:space="preserve"> </v>
      </c>
      <c r="AX18" s="49" t="str">
        <f t="shared" si="12"/>
        <v xml:space="preserve"> </v>
      </c>
      <c r="AY18" s="39" t="s">
        <v>12</v>
      </c>
      <c r="AZ18" s="296" t="s">
        <v>12</v>
      </c>
      <c r="BA18" s="49" t="str">
        <f t="shared" si="28"/>
        <v xml:space="preserve"> </v>
      </c>
      <c r="BB18" s="49" t="str">
        <f t="shared" si="13"/>
        <v xml:space="preserve"> </v>
      </c>
      <c r="BC18" s="296" t="s">
        <v>12</v>
      </c>
      <c r="BD18" s="296" t="s">
        <v>12</v>
      </c>
      <c r="BE18" s="49" t="str">
        <f t="shared" si="29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0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1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563" t="s">
        <v>12</v>
      </c>
    </row>
    <row r="19" spans="1:73" ht="15.75" customHeight="1" x14ac:dyDescent="0.2">
      <c r="A19" s="296" t="s">
        <v>123</v>
      </c>
      <c r="B19" s="29">
        <v>4.4000000000000003E-3</v>
      </c>
      <c r="C19" s="39">
        <v>1.8245</v>
      </c>
      <c r="D19" s="296">
        <v>1.8467</v>
      </c>
      <c r="E19" s="49">
        <f t="shared" si="0"/>
        <v>1.8355999999999999</v>
      </c>
      <c r="F19" s="49">
        <f t="shared" si="1"/>
        <v>1.1099999999999999E-2</v>
      </c>
      <c r="G19" s="296">
        <v>1.8476999999999999</v>
      </c>
      <c r="H19" s="296">
        <v>1.8753</v>
      </c>
      <c r="I19" s="49">
        <f t="shared" si="17"/>
        <v>1.8614999999999999</v>
      </c>
      <c r="J19" s="546">
        <f t="shared" si="2"/>
        <v>1.3800000000000034E-2</v>
      </c>
      <c r="K19" s="296">
        <v>1.9941</v>
      </c>
      <c r="L19" s="296">
        <v>2.0044</v>
      </c>
      <c r="M19" s="49">
        <f t="shared" si="18"/>
        <v>1.99925</v>
      </c>
      <c r="N19" s="49">
        <f t="shared" si="3"/>
        <v>5.1499999999999879E-3</v>
      </c>
      <c r="O19" s="296">
        <v>2.0453000000000001</v>
      </c>
      <c r="P19" s="296">
        <v>2.0739999999999998</v>
      </c>
      <c r="Q19" s="49">
        <f t="shared" si="19"/>
        <v>2.05965</v>
      </c>
      <c r="R19" s="49">
        <f t="shared" si="4"/>
        <v>1.4349999999999863E-2</v>
      </c>
      <c r="S19" s="39">
        <v>2.6093999999999999</v>
      </c>
      <c r="T19" s="296">
        <v>2.6501000000000001</v>
      </c>
      <c r="U19" s="49">
        <f t="shared" si="20"/>
        <v>2.62975</v>
      </c>
      <c r="V19" s="49">
        <f t="shared" si="5"/>
        <v>2.035000000000009E-2</v>
      </c>
      <c r="W19" s="296">
        <v>2.6892999999999998</v>
      </c>
      <c r="X19" s="296">
        <v>2.7079</v>
      </c>
      <c r="Y19" s="49">
        <f t="shared" si="21"/>
        <v>2.6985999999999999</v>
      </c>
      <c r="Z19" s="546">
        <f t="shared" si="6"/>
        <v>9.300000000000086E-3</v>
      </c>
      <c r="AA19" s="296">
        <v>3.0426000000000002</v>
      </c>
      <c r="AB19" s="296">
        <v>2.9198</v>
      </c>
      <c r="AC19" s="49">
        <f t="shared" si="22"/>
        <v>2.9812000000000003</v>
      </c>
      <c r="AD19" s="49">
        <f t="shared" si="7"/>
        <v>6.1400000000000121E-2</v>
      </c>
      <c r="AE19" s="296">
        <v>2.9367000000000001</v>
      </c>
      <c r="AF19" s="296">
        <v>2.9668000000000001</v>
      </c>
      <c r="AG19" s="49">
        <f t="shared" si="23"/>
        <v>2.9517500000000001</v>
      </c>
      <c r="AH19" s="49">
        <f t="shared" si="8"/>
        <v>1.5050000000000008E-2</v>
      </c>
      <c r="AI19" s="39">
        <v>74.006200000000007</v>
      </c>
      <c r="AJ19" s="296">
        <v>74.062299999999993</v>
      </c>
      <c r="AK19" s="49">
        <f t="shared" si="24"/>
        <v>74.03425</v>
      </c>
      <c r="AL19" s="49">
        <f t="shared" si="9"/>
        <v>2.8049999999993247E-2</v>
      </c>
      <c r="AM19" s="296">
        <v>73.568200000000004</v>
      </c>
      <c r="AN19" s="296">
        <v>73.817499999999995</v>
      </c>
      <c r="AO19" s="49">
        <f t="shared" si="25"/>
        <v>73.692849999999993</v>
      </c>
      <c r="AP19" s="546">
        <f t="shared" si="10"/>
        <v>0.12464999999999549</v>
      </c>
      <c r="AQ19" s="296">
        <v>3.5581999999999998</v>
      </c>
      <c r="AR19" s="296">
        <v>3.5838999999999999</v>
      </c>
      <c r="AS19" s="49">
        <f t="shared" si="26"/>
        <v>3.5710499999999996</v>
      </c>
      <c r="AT19" s="49">
        <f t="shared" si="11"/>
        <v>1.2850000000000028E-2</v>
      </c>
      <c r="AU19" s="296">
        <v>3.7059000000000002</v>
      </c>
      <c r="AV19" s="296">
        <v>3.661</v>
      </c>
      <c r="AW19" s="49">
        <f t="shared" si="27"/>
        <v>3.6834500000000001</v>
      </c>
      <c r="AX19" s="49">
        <f t="shared" si="12"/>
        <v>2.2450000000000081E-2</v>
      </c>
      <c r="AY19" s="39">
        <v>3.7429000000000001</v>
      </c>
      <c r="AZ19" s="296">
        <v>3.7589000000000001</v>
      </c>
      <c r="BA19" s="49">
        <f t="shared" si="28"/>
        <v>3.7509000000000001</v>
      </c>
      <c r="BB19" s="49">
        <f t="shared" si="13"/>
        <v>8.0000000000000071E-3</v>
      </c>
      <c r="BC19" s="296">
        <v>3.9226999999999999</v>
      </c>
      <c r="BD19" s="296">
        <v>3.8831000000000002</v>
      </c>
      <c r="BE19" s="49">
        <f t="shared" si="29"/>
        <v>3.9028999999999998</v>
      </c>
      <c r="BF19" s="546">
        <f t="shared" si="14"/>
        <v>1.9799999999999818E-2</v>
      </c>
      <c r="BG19" s="296">
        <v>5.2607999999999997</v>
      </c>
      <c r="BH19" s="296">
        <v>5.1524999999999999</v>
      </c>
      <c r="BI19" s="49">
        <f t="shared" si="30"/>
        <v>5.2066499999999998</v>
      </c>
      <c r="BJ19" s="49">
        <f t="shared" si="15"/>
        <v>5.414999999999992E-2</v>
      </c>
      <c r="BK19" s="296">
        <v>5.2415000000000003</v>
      </c>
      <c r="BL19" s="296">
        <v>5.5502000000000002</v>
      </c>
      <c r="BM19" s="49">
        <f t="shared" si="31"/>
        <v>5.3958500000000003</v>
      </c>
      <c r="BN19" s="49">
        <f t="shared" si="16"/>
        <v>0.15434999999999999</v>
      </c>
      <c r="BO19" s="39" t="s">
        <v>12</v>
      </c>
      <c r="BP19" s="41" t="s">
        <v>12</v>
      </c>
      <c r="BQ19" s="39" t="s">
        <v>12</v>
      </c>
      <c r="BR19" s="41" t="s">
        <v>12</v>
      </c>
      <c r="BS19" s="39" t="s">
        <v>12</v>
      </c>
      <c r="BT19" s="41" t="s">
        <v>12</v>
      </c>
      <c r="BU19" s="563">
        <v>9.2159999999999993</v>
      </c>
    </row>
    <row r="20" spans="1:73" ht="15.75" customHeight="1" x14ac:dyDescent="0.2">
      <c r="A20" s="296" t="s">
        <v>124</v>
      </c>
      <c r="B20" s="29">
        <v>2.0299999999999999E-2</v>
      </c>
      <c r="C20" s="39">
        <v>1.7921</v>
      </c>
      <c r="D20" s="296">
        <v>1.7869999999999999</v>
      </c>
      <c r="E20" s="49">
        <f t="shared" si="0"/>
        <v>1.78955</v>
      </c>
      <c r="F20" s="49">
        <f t="shared" si="1"/>
        <v>2.5500000000000522E-3</v>
      </c>
      <c r="G20" s="296">
        <v>1.8249</v>
      </c>
      <c r="H20" s="296">
        <v>1.8481000000000001</v>
      </c>
      <c r="I20" s="49">
        <f t="shared" si="17"/>
        <v>1.8365</v>
      </c>
      <c r="J20" s="546">
        <f t="shared" si="2"/>
        <v>1.1600000000000055E-2</v>
      </c>
      <c r="K20" s="296">
        <v>1.9449000000000001</v>
      </c>
      <c r="L20" s="296">
        <v>1.9482999999999999</v>
      </c>
      <c r="M20" s="49">
        <f t="shared" si="18"/>
        <v>1.9466000000000001</v>
      </c>
      <c r="N20" s="49">
        <f t="shared" si="3"/>
        <v>1.6999999999999238E-3</v>
      </c>
      <c r="O20" s="296">
        <v>2.0089000000000001</v>
      </c>
      <c r="P20" s="296">
        <v>2.0565000000000002</v>
      </c>
      <c r="Q20" s="49">
        <f t="shared" si="19"/>
        <v>2.0327000000000002</v>
      </c>
      <c r="R20" s="49">
        <f t="shared" si="4"/>
        <v>2.3800000000000043E-2</v>
      </c>
      <c r="S20" s="39">
        <v>2.5634999999999999</v>
      </c>
      <c r="T20" s="296">
        <v>2.5878999999999999</v>
      </c>
      <c r="U20" s="49">
        <f t="shared" si="20"/>
        <v>2.5756999999999999</v>
      </c>
      <c r="V20" s="49">
        <f t="shared" si="5"/>
        <v>1.2199999999999989E-2</v>
      </c>
      <c r="W20" s="296">
        <v>2.6707999999999998</v>
      </c>
      <c r="X20" s="296">
        <v>2.6141000000000001</v>
      </c>
      <c r="Y20" s="49">
        <f t="shared" si="21"/>
        <v>2.6424500000000002</v>
      </c>
      <c r="Z20" s="546">
        <f t="shared" si="6"/>
        <v>2.8349999999999875E-2</v>
      </c>
      <c r="AA20" s="296">
        <v>2.8923000000000001</v>
      </c>
      <c r="AB20" s="296">
        <v>2.7814000000000001</v>
      </c>
      <c r="AC20" s="49">
        <f t="shared" si="22"/>
        <v>2.8368500000000001</v>
      </c>
      <c r="AD20" s="49">
        <f t="shared" si="7"/>
        <v>5.5449999999999999E-2</v>
      </c>
      <c r="AE20" s="296">
        <v>2.8837999999999999</v>
      </c>
      <c r="AF20" s="296">
        <v>2.8641000000000001</v>
      </c>
      <c r="AG20" s="49">
        <f t="shared" si="23"/>
        <v>2.8739499999999998</v>
      </c>
      <c r="AH20" s="49">
        <f t="shared" si="8"/>
        <v>9.8499999999999144E-3</v>
      </c>
      <c r="AI20" s="39">
        <v>70.024600000000007</v>
      </c>
      <c r="AJ20" s="296">
        <v>68.747600000000006</v>
      </c>
      <c r="AK20" s="49">
        <f t="shared" si="24"/>
        <v>69.386099999999999</v>
      </c>
      <c r="AL20" s="49">
        <f t="shared" si="9"/>
        <v>0.63850000000000051</v>
      </c>
      <c r="AM20" s="296">
        <v>70.150099999999995</v>
      </c>
      <c r="AN20" s="296">
        <v>69.482699999999994</v>
      </c>
      <c r="AO20" s="49">
        <f t="shared" si="25"/>
        <v>69.816399999999987</v>
      </c>
      <c r="AP20" s="546">
        <f t="shared" si="10"/>
        <v>0.33370000000000033</v>
      </c>
      <c r="AQ20" s="296">
        <v>3.5186000000000002</v>
      </c>
      <c r="AR20" s="296">
        <v>3.5566</v>
      </c>
      <c r="AS20" s="49">
        <f t="shared" si="26"/>
        <v>3.5376000000000003</v>
      </c>
      <c r="AT20" s="49">
        <f t="shared" si="11"/>
        <v>1.8999999999999906E-2</v>
      </c>
      <c r="AU20" s="296">
        <v>3.5445000000000002</v>
      </c>
      <c r="AV20" s="296">
        <v>3.6088</v>
      </c>
      <c r="AW20" s="49">
        <f t="shared" si="27"/>
        <v>3.5766499999999999</v>
      </c>
      <c r="AX20" s="49">
        <f t="shared" si="12"/>
        <v>3.2149999999999901E-2</v>
      </c>
      <c r="AY20" s="39">
        <v>3.6366000000000001</v>
      </c>
      <c r="AZ20" s="296">
        <v>3.6846999999999999</v>
      </c>
      <c r="BA20" s="49">
        <f t="shared" si="28"/>
        <v>3.66065</v>
      </c>
      <c r="BB20" s="49">
        <f t="shared" si="13"/>
        <v>2.4049999999999905E-2</v>
      </c>
      <c r="BC20" s="296">
        <v>3.8412999999999999</v>
      </c>
      <c r="BD20" s="296">
        <v>3.8557999999999999</v>
      </c>
      <c r="BE20" s="49">
        <f t="shared" si="29"/>
        <v>3.8485499999999999</v>
      </c>
      <c r="BF20" s="546">
        <f t="shared" si="14"/>
        <v>7.2499999999999787E-3</v>
      </c>
      <c r="BG20" s="296">
        <v>5.0636999999999999</v>
      </c>
      <c r="BH20" s="296">
        <v>5.0698999999999996</v>
      </c>
      <c r="BI20" s="49">
        <f t="shared" si="30"/>
        <v>5.0667999999999997</v>
      </c>
      <c r="BJ20" s="49">
        <f t="shared" si="15"/>
        <v>3.0999999999998806E-3</v>
      </c>
      <c r="BK20" s="296">
        <v>5.3375000000000004</v>
      </c>
      <c r="BL20" s="296">
        <v>5.3087999999999997</v>
      </c>
      <c r="BM20" s="49">
        <f t="shared" si="31"/>
        <v>5.32315</v>
      </c>
      <c r="BN20" s="49">
        <f t="shared" si="16"/>
        <v>1.4350000000000307E-2</v>
      </c>
      <c r="BO20" s="39" t="s">
        <v>12</v>
      </c>
      <c r="BP20" s="41" t="s">
        <v>12</v>
      </c>
      <c r="BQ20" s="39" t="s">
        <v>12</v>
      </c>
      <c r="BR20" s="41" t="s">
        <v>12</v>
      </c>
      <c r="BS20" s="39" t="s">
        <v>12</v>
      </c>
      <c r="BT20" s="41" t="s">
        <v>12</v>
      </c>
      <c r="BU20" s="563">
        <v>8.7584999999999997</v>
      </c>
    </row>
    <row r="21" spans="1:73" ht="15.75" customHeight="1" x14ac:dyDescent="0.2">
      <c r="A21" s="296" t="s">
        <v>125</v>
      </c>
      <c r="B21" s="29">
        <v>2.0000000000000001E-4</v>
      </c>
      <c r="C21" s="39">
        <v>3.2000000000000002E-3</v>
      </c>
      <c r="D21" s="296">
        <v>3.3E-3</v>
      </c>
      <c r="E21" s="49">
        <f t="shared" si="0"/>
        <v>3.2500000000000003E-3</v>
      </c>
      <c r="F21" s="49">
        <f t="shared" si="1"/>
        <v>4.9999999999999921E-5</v>
      </c>
      <c r="G21" s="296">
        <v>2.24E-2</v>
      </c>
      <c r="H21" s="296">
        <v>2.2800000000000001E-2</v>
      </c>
      <c r="I21" s="49">
        <f t="shared" si="17"/>
        <v>2.2600000000000002E-2</v>
      </c>
      <c r="J21" s="546">
        <f t="shared" si="2"/>
        <v>2.0000000000000052E-4</v>
      </c>
      <c r="K21" s="296">
        <v>1.32E-2</v>
      </c>
      <c r="L21" s="296">
        <v>1.35E-2</v>
      </c>
      <c r="M21" s="49">
        <f t="shared" si="18"/>
        <v>1.3350000000000001E-2</v>
      </c>
      <c r="N21" s="49">
        <f t="shared" si="3"/>
        <v>1.4999999999999996E-4</v>
      </c>
      <c r="O21" s="296">
        <v>3.9600000000000003E-2</v>
      </c>
      <c r="P21" s="296">
        <v>3.5299999999999998E-2</v>
      </c>
      <c r="Q21" s="49">
        <f t="shared" si="19"/>
        <v>3.7449999999999997E-2</v>
      </c>
      <c r="R21" s="49">
        <f t="shared" si="4"/>
        <v>2.1500000000000026E-3</v>
      </c>
      <c r="S21" s="39">
        <v>2.8899999999999999E-2</v>
      </c>
      <c r="T21" s="296">
        <v>2.92E-2</v>
      </c>
      <c r="U21" s="49">
        <f t="shared" si="20"/>
        <v>2.9049999999999999E-2</v>
      </c>
      <c r="V21" s="49">
        <f t="shared" si="5"/>
        <v>1.5000000000000083E-4</v>
      </c>
      <c r="W21" s="296">
        <v>6.5699999999999995E-2</v>
      </c>
      <c r="X21" s="296">
        <v>6.7699999999999996E-2</v>
      </c>
      <c r="Y21" s="49">
        <f t="shared" si="21"/>
        <v>6.6699999999999995E-2</v>
      </c>
      <c r="Z21" s="546">
        <f t="shared" si="6"/>
        <v>1.0000000000000009E-3</v>
      </c>
      <c r="AA21" s="296">
        <v>0.12989999999999999</v>
      </c>
      <c r="AB21" s="296">
        <v>0.1275</v>
      </c>
      <c r="AC21" s="49">
        <f t="shared" si="22"/>
        <v>0.12869999999999998</v>
      </c>
      <c r="AD21" s="49">
        <f t="shared" si="7"/>
        <v>1.1999999999999927E-3</v>
      </c>
      <c r="AE21" s="296">
        <v>0.17749999999999999</v>
      </c>
      <c r="AF21" s="296">
        <v>0.18</v>
      </c>
      <c r="AG21" s="49">
        <f t="shared" si="23"/>
        <v>0.17874999999999999</v>
      </c>
      <c r="AH21" s="49">
        <f t="shared" si="8"/>
        <v>1.2500000000000011E-3</v>
      </c>
      <c r="AI21" s="39">
        <v>0.26650000000000001</v>
      </c>
      <c r="AJ21" s="296">
        <v>0.25679999999999997</v>
      </c>
      <c r="AK21" s="49">
        <f t="shared" si="24"/>
        <v>0.26164999999999999</v>
      </c>
      <c r="AL21" s="49">
        <f t="shared" si="9"/>
        <v>4.850000000000021E-3</v>
      </c>
      <c r="AM21" s="296">
        <v>0.46239999999999998</v>
      </c>
      <c r="AN21" s="296">
        <v>0.42559999999999998</v>
      </c>
      <c r="AO21" s="49">
        <f t="shared" si="25"/>
        <v>0.44399999999999995</v>
      </c>
      <c r="AP21" s="546">
        <f t="shared" si="10"/>
        <v>1.84E-2</v>
      </c>
      <c r="AQ21" s="296">
        <v>0.12920000000000001</v>
      </c>
      <c r="AR21" s="296">
        <v>0.13020000000000001</v>
      </c>
      <c r="AS21" s="49">
        <f t="shared" si="26"/>
        <v>0.12970000000000001</v>
      </c>
      <c r="AT21" s="49">
        <f t="shared" si="11"/>
        <v>5.0000000000000044E-4</v>
      </c>
      <c r="AU21" s="296">
        <v>0.19869999999999999</v>
      </c>
      <c r="AV21" s="296">
        <v>0.18640000000000001</v>
      </c>
      <c r="AW21" s="49">
        <f t="shared" si="27"/>
        <v>0.19255</v>
      </c>
      <c r="AX21" s="49">
        <f t="shared" si="12"/>
        <v>6.1499999999999888E-3</v>
      </c>
      <c r="AY21" s="39">
        <v>0.11070000000000001</v>
      </c>
      <c r="AZ21" s="296">
        <v>0.10929999999999999</v>
      </c>
      <c r="BA21" s="49">
        <f t="shared" si="28"/>
        <v>0.11</v>
      </c>
      <c r="BB21" s="49">
        <f t="shared" si="13"/>
        <v>7.0000000000000617E-4</v>
      </c>
      <c r="BC21" s="296">
        <v>0.32340000000000002</v>
      </c>
      <c r="BD21" s="296">
        <v>0.2777</v>
      </c>
      <c r="BE21" s="49">
        <f t="shared" si="29"/>
        <v>0.30054999999999998</v>
      </c>
      <c r="BF21" s="546">
        <f t="shared" si="14"/>
        <v>2.2850000000000009E-2</v>
      </c>
      <c r="BG21" s="296">
        <v>8.43E-2</v>
      </c>
      <c r="BH21" s="296">
        <v>8.1799999999999998E-2</v>
      </c>
      <c r="BI21" s="49">
        <f t="shared" si="30"/>
        <v>8.3049999999999999E-2</v>
      </c>
      <c r="BJ21" s="49">
        <f t="shared" si="15"/>
        <v>1.2500000000000011E-3</v>
      </c>
      <c r="BK21" s="296">
        <v>0.25059999999999999</v>
      </c>
      <c r="BL21" s="296">
        <v>0.2681</v>
      </c>
      <c r="BM21" s="49">
        <f t="shared" si="31"/>
        <v>0.25934999999999997</v>
      </c>
      <c r="BN21" s="49">
        <f t="shared" si="16"/>
        <v>8.7500000000000078E-3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 t="s">
        <v>12</v>
      </c>
      <c r="BT21" s="41" t="s">
        <v>12</v>
      </c>
      <c r="BU21" s="563">
        <v>0.1951</v>
      </c>
    </row>
    <row r="22" spans="1:73" ht="15.75" customHeight="1" x14ac:dyDescent="0.2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 t="s">
        <v>12</v>
      </c>
      <c r="L22" s="296">
        <v>3.0999999999999999E-3</v>
      </c>
      <c r="M22" s="49">
        <f t="shared" si="18"/>
        <v>3.0999999999999999E-3</v>
      </c>
      <c r="N22" s="49">
        <f t="shared" si="3"/>
        <v>0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>
        <v>1.6000000000000001E-3</v>
      </c>
      <c r="T22" s="296">
        <v>1.9E-3</v>
      </c>
      <c r="U22" s="49">
        <f t="shared" si="20"/>
        <v>1.75E-3</v>
      </c>
      <c r="V22" s="49">
        <f t="shared" si="5"/>
        <v>1.4999999999999996E-4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>
        <v>2E-3</v>
      </c>
      <c r="AC22" s="49">
        <f t="shared" si="22"/>
        <v>2E-3</v>
      </c>
      <c r="AD22" s="49">
        <f t="shared" si="7"/>
        <v>0</v>
      </c>
      <c r="AE22" s="296">
        <v>1.4E-3</v>
      </c>
      <c r="AF22" s="296">
        <v>2.8999999999999998E-3</v>
      </c>
      <c r="AG22" s="49">
        <f t="shared" si="23"/>
        <v>2.15E-3</v>
      </c>
      <c r="AH22" s="49">
        <f t="shared" si="8"/>
        <v>7.4999999999999991E-4</v>
      </c>
      <c r="AI22" s="39">
        <v>2.3999999999999998E-3</v>
      </c>
      <c r="AJ22" s="296" t="s">
        <v>12</v>
      </c>
      <c r="AK22" s="49">
        <f t="shared" si="24"/>
        <v>2.3999999999999998E-3</v>
      </c>
      <c r="AL22" s="49">
        <f t="shared" si="9"/>
        <v>0</v>
      </c>
      <c r="AM22" s="296">
        <v>3.5999999999999999E-3</v>
      </c>
      <c r="AN22" s="296" t="s">
        <v>12</v>
      </c>
      <c r="AO22" s="49">
        <f t="shared" si="25"/>
        <v>3.5999999999999999E-3</v>
      </c>
      <c r="AP22" s="546">
        <f t="shared" si="10"/>
        <v>0</v>
      </c>
      <c r="AQ22" s="296" t="s">
        <v>12</v>
      </c>
      <c r="AR22" s="296">
        <v>1.5E-3</v>
      </c>
      <c r="AS22" s="49">
        <f t="shared" si="26"/>
        <v>1.5E-3</v>
      </c>
      <c r="AT22" s="49">
        <f t="shared" si="11"/>
        <v>0</v>
      </c>
      <c r="AU22" s="296">
        <v>1.6999999999999999E-3</v>
      </c>
      <c r="AV22" s="296" t="s">
        <v>12</v>
      </c>
      <c r="AW22" s="49">
        <f t="shared" si="27"/>
        <v>1.6999999999999999E-3</v>
      </c>
      <c r="AX22" s="49">
        <f t="shared" si="12"/>
        <v>0</v>
      </c>
      <c r="AY22" s="39">
        <v>2.8999999999999998E-3</v>
      </c>
      <c r="AZ22" s="296">
        <v>1.8E-3</v>
      </c>
      <c r="BA22" s="49">
        <f t="shared" si="28"/>
        <v>2.3499999999999997E-3</v>
      </c>
      <c r="BB22" s="49">
        <f t="shared" si="13"/>
        <v>5.4999999999999992E-4</v>
      </c>
      <c r="BC22" s="296" t="s">
        <v>12</v>
      </c>
      <c r="BD22" s="296">
        <v>1.6000000000000001E-3</v>
      </c>
      <c r="BE22" s="49">
        <f t="shared" si="29"/>
        <v>1.6000000000000001E-3</v>
      </c>
      <c r="BF22" s="546">
        <f t="shared" si="14"/>
        <v>0</v>
      </c>
      <c r="BG22" s="296">
        <v>1.2999999999999999E-3</v>
      </c>
      <c r="BH22" s="296">
        <v>2E-3</v>
      </c>
      <c r="BI22" s="49">
        <f t="shared" si="30"/>
        <v>1.65E-3</v>
      </c>
      <c r="BJ22" s="49">
        <f t="shared" si="15"/>
        <v>3.5000000000000005E-4</v>
      </c>
      <c r="BK22" s="296">
        <v>3.0000000000000001E-3</v>
      </c>
      <c r="BL22" s="296" t="s">
        <v>12</v>
      </c>
      <c r="BM22" s="49">
        <f t="shared" si="31"/>
        <v>3.0000000000000001E-3</v>
      </c>
      <c r="BN22" s="49">
        <f t="shared" si="16"/>
        <v>0</v>
      </c>
      <c r="BO22" s="39" t="s">
        <v>12</v>
      </c>
      <c r="BP22" s="41" t="s">
        <v>12</v>
      </c>
      <c r="BQ22" s="39" t="s">
        <v>12</v>
      </c>
      <c r="BR22" s="41">
        <v>1.5E-3</v>
      </c>
      <c r="BS22" s="39" t="s">
        <v>12</v>
      </c>
      <c r="BT22" s="41" t="s">
        <v>12</v>
      </c>
      <c r="BU22" s="563">
        <v>2.2000000000000001E-3</v>
      </c>
    </row>
    <row r="23" spans="1:73" ht="15.75" customHeight="1" x14ac:dyDescent="0.2">
      <c r="A23" s="296" t="s">
        <v>127</v>
      </c>
      <c r="B23" s="29">
        <v>1.9300000000000001E-2</v>
      </c>
      <c r="C23" s="39">
        <v>3.3794</v>
      </c>
      <c r="D23" s="296">
        <v>3.4146999999999998</v>
      </c>
      <c r="E23" s="49">
        <f t="shared" si="0"/>
        <v>3.3970500000000001</v>
      </c>
      <c r="F23" s="49">
        <f t="shared" si="1"/>
        <v>1.7649999999999944E-2</v>
      </c>
      <c r="G23" s="296">
        <v>3.2477</v>
      </c>
      <c r="H23" s="296">
        <v>3.4308999999999998</v>
      </c>
      <c r="I23" s="49">
        <f t="shared" si="17"/>
        <v>3.3392999999999997</v>
      </c>
      <c r="J23" s="546">
        <f t="shared" si="2"/>
        <v>9.159999999999989E-2</v>
      </c>
      <c r="K23" s="296">
        <v>4.0167999999999999</v>
      </c>
      <c r="L23" s="296">
        <v>4.0136000000000003</v>
      </c>
      <c r="M23" s="49">
        <f t="shared" si="18"/>
        <v>4.0152000000000001</v>
      </c>
      <c r="N23" s="49">
        <f t="shared" si="3"/>
        <v>1.5999999999998238E-3</v>
      </c>
      <c r="O23" s="296">
        <v>3.8506</v>
      </c>
      <c r="P23" s="296">
        <v>4.0410000000000004</v>
      </c>
      <c r="Q23" s="49">
        <f t="shared" si="19"/>
        <v>3.9458000000000002</v>
      </c>
      <c r="R23" s="49">
        <f t="shared" si="4"/>
        <v>9.5200000000000173E-2</v>
      </c>
      <c r="S23" s="39">
        <v>6.2675999999999998</v>
      </c>
      <c r="T23" s="296">
        <v>6.4935</v>
      </c>
      <c r="U23" s="49">
        <f t="shared" si="20"/>
        <v>6.3805499999999995</v>
      </c>
      <c r="V23" s="49">
        <f t="shared" si="5"/>
        <v>0.11295000000000011</v>
      </c>
      <c r="W23" s="296">
        <v>6.0782999999999996</v>
      </c>
      <c r="X23" s="296">
        <v>6.2813999999999997</v>
      </c>
      <c r="Y23" s="49">
        <f t="shared" si="21"/>
        <v>6.1798500000000001</v>
      </c>
      <c r="Z23" s="546">
        <f t="shared" si="6"/>
        <v>0.10155000000000003</v>
      </c>
      <c r="AA23" s="296">
        <v>7.9577</v>
      </c>
      <c r="AB23" s="296">
        <v>7.6643999999999997</v>
      </c>
      <c r="AC23" s="49">
        <f t="shared" si="22"/>
        <v>7.8110499999999998</v>
      </c>
      <c r="AD23" s="49">
        <f t="shared" si="7"/>
        <v>0.14665000000000017</v>
      </c>
      <c r="AE23" s="296">
        <v>7.0846</v>
      </c>
      <c r="AF23" s="296">
        <v>7.3936999999999999</v>
      </c>
      <c r="AG23" s="49">
        <f t="shared" si="23"/>
        <v>7.2391500000000004</v>
      </c>
      <c r="AH23" s="49">
        <f t="shared" si="8"/>
        <v>0.15454999999999997</v>
      </c>
      <c r="AI23" s="39">
        <v>30.758400000000002</v>
      </c>
      <c r="AJ23" s="296">
        <v>31.1966</v>
      </c>
      <c r="AK23" s="49">
        <f t="shared" si="24"/>
        <v>30.977499999999999</v>
      </c>
      <c r="AL23" s="49">
        <f t="shared" si="9"/>
        <v>0.21909999999999918</v>
      </c>
      <c r="AM23" s="296">
        <v>31.8171</v>
      </c>
      <c r="AN23" s="296">
        <v>30.467700000000001</v>
      </c>
      <c r="AO23" s="49">
        <f t="shared" si="25"/>
        <v>31.142400000000002</v>
      </c>
      <c r="AP23" s="546">
        <f t="shared" si="10"/>
        <v>0.67469999999999963</v>
      </c>
      <c r="AQ23" s="296">
        <v>7.9137000000000004</v>
      </c>
      <c r="AR23" s="296">
        <v>7.9642999999999997</v>
      </c>
      <c r="AS23" s="49">
        <f t="shared" si="26"/>
        <v>7.9390000000000001</v>
      </c>
      <c r="AT23" s="49">
        <f t="shared" si="11"/>
        <v>2.5299999999999656E-2</v>
      </c>
      <c r="AU23" s="296">
        <v>8.4730000000000008</v>
      </c>
      <c r="AV23" s="296">
        <v>7.9512999999999998</v>
      </c>
      <c r="AW23" s="49">
        <f t="shared" si="27"/>
        <v>8.2121500000000012</v>
      </c>
      <c r="AX23" s="49">
        <f t="shared" si="12"/>
        <v>0.26085000000000047</v>
      </c>
      <c r="AY23" s="39">
        <v>9.4793000000000003</v>
      </c>
      <c r="AZ23" s="296">
        <v>8.8483999999999998</v>
      </c>
      <c r="BA23" s="49">
        <f t="shared" si="28"/>
        <v>9.1638500000000001</v>
      </c>
      <c r="BB23" s="49">
        <f t="shared" si="13"/>
        <v>0.31545000000000023</v>
      </c>
      <c r="BC23" s="296">
        <v>9.1304999999999996</v>
      </c>
      <c r="BD23" s="296">
        <v>9.2208000000000006</v>
      </c>
      <c r="BE23" s="49">
        <f t="shared" si="29"/>
        <v>9.175650000000001</v>
      </c>
      <c r="BF23" s="546">
        <f t="shared" si="14"/>
        <v>4.5150000000000468E-2</v>
      </c>
      <c r="BG23" s="296">
        <v>12.635300000000001</v>
      </c>
      <c r="BH23" s="296">
        <v>12.0662</v>
      </c>
      <c r="BI23" s="49">
        <f t="shared" si="30"/>
        <v>12.350750000000001</v>
      </c>
      <c r="BJ23" s="49">
        <f t="shared" si="15"/>
        <v>0.2845500000000003</v>
      </c>
      <c r="BK23" s="296">
        <v>12.419600000000001</v>
      </c>
      <c r="BL23" s="296">
        <v>13.657400000000001</v>
      </c>
      <c r="BM23" s="49">
        <f t="shared" si="31"/>
        <v>13.038500000000001</v>
      </c>
      <c r="BN23" s="49">
        <f t="shared" si="16"/>
        <v>0.61890000000000001</v>
      </c>
      <c r="BO23" s="39" t="s">
        <v>12</v>
      </c>
      <c r="BP23" s="41" t="s">
        <v>12</v>
      </c>
      <c r="BQ23" s="39" t="s">
        <v>12</v>
      </c>
      <c r="BR23" s="41" t="s">
        <v>12</v>
      </c>
      <c r="BS23" s="39" t="s">
        <v>12</v>
      </c>
      <c r="BT23" s="41" t="s">
        <v>12</v>
      </c>
      <c r="BU23" s="563">
        <v>6.7519999999999998</v>
      </c>
    </row>
    <row r="24" spans="1:73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 t="s">
        <v>12</v>
      </c>
      <c r="AB24" s="296" t="s">
        <v>12</v>
      </c>
      <c r="AC24" s="49" t="str">
        <f t="shared" si="22"/>
        <v xml:space="preserve"> </v>
      </c>
      <c r="AD24" s="49" t="str">
        <f t="shared" si="7"/>
        <v xml:space="preserve"> </v>
      </c>
      <c r="AE24" s="296" t="s">
        <v>12</v>
      </c>
      <c r="AF24" s="296" t="s">
        <v>12</v>
      </c>
      <c r="AG24" s="49" t="str">
        <f t="shared" si="23"/>
        <v xml:space="preserve"> </v>
      </c>
      <c r="AH24" s="49" t="str">
        <f t="shared" si="8"/>
        <v xml:space="preserve"> 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 t="s">
        <v>12</v>
      </c>
      <c r="AR24" s="296" t="s">
        <v>12</v>
      </c>
      <c r="AS24" s="49" t="str">
        <f t="shared" si="26"/>
        <v xml:space="preserve"> </v>
      </c>
      <c r="AT24" s="49" t="str">
        <f t="shared" si="11"/>
        <v xml:space="preserve"> </v>
      </c>
      <c r="AU24" s="296" t="s">
        <v>12</v>
      </c>
      <c r="AV24" s="296" t="s">
        <v>12</v>
      </c>
      <c r="AW24" s="49" t="str">
        <f t="shared" si="27"/>
        <v xml:space="preserve"> </v>
      </c>
      <c r="AX24" s="49" t="str">
        <f t="shared" si="12"/>
        <v xml:space="preserve"> </v>
      </c>
      <c r="AY24" s="39" t="s">
        <v>12</v>
      </c>
      <c r="AZ24" s="296" t="s">
        <v>12</v>
      </c>
      <c r="BA24" s="49" t="str">
        <f t="shared" si="28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29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0"/>
        <v xml:space="preserve"> </v>
      </c>
      <c r="BJ24" s="49" t="str">
        <f t="shared" si="15"/>
        <v xml:space="preserve"> </v>
      </c>
      <c r="BK24" s="296" t="s">
        <v>12</v>
      </c>
      <c r="BL24" s="296">
        <v>2.3999999999999998E-3</v>
      </c>
      <c r="BM24" s="49">
        <f t="shared" si="31"/>
        <v>2.3999999999999998E-3</v>
      </c>
      <c r="BN24" s="49">
        <f t="shared" si="16"/>
        <v>0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563" t="s">
        <v>12</v>
      </c>
    </row>
    <row r="25" spans="1:73" ht="15.75" customHeight="1" x14ac:dyDescent="0.2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>
        <v>2.2499999999999999E-2</v>
      </c>
      <c r="H25" s="296">
        <v>2.2599999999999999E-2</v>
      </c>
      <c r="I25" s="49">
        <f t="shared" si="17"/>
        <v>2.2550000000000001E-2</v>
      </c>
      <c r="J25" s="546">
        <f t="shared" si="2"/>
        <v>4.9999999999999697E-5</v>
      </c>
      <c r="K25" s="296">
        <v>1.67E-2</v>
      </c>
      <c r="L25" s="296">
        <v>1.4200000000000001E-2</v>
      </c>
      <c r="M25" s="49">
        <f t="shared" si="18"/>
        <v>1.545E-2</v>
      </c>
      <c r="N25" s="49">
        <f t="shared" si="3"/>
        <v>1.2499999999999994E-3</v>
      </c>
      <c r="O25" s="296">
        <v>2.07E-2</v>
      </c>
      <c r="P25" s="296">
        <v>2.86E-2</v>
      </c>
      <c r="Q25" s="49">
        <f t="shared" si="19"/>
        <v>2.4649999999999998E-2</v>
      </c>
      <c r="R25" s="49">
        <f t="shared" si="4"/>
        <v>3.9500000000000004E-3</v>
      </c>
      <c r="S25" s="39">
        <v>1.5599999999999999E-2</v>
      </c>
      <c r="T25" s="296">
        <v>1.7500000000000002E-2</v>
      </c>
      <c r="U25" s="49">
        <f t="shared" si="20"/>
        <v>1.6550000000000002E-2</v>
      </c>
      <c r="V25" s="49">
        <f t="shared" si="5"/>
        <v>9.5000000000000119E-4</v>
      </c>
      <c r="W25" s="296">
        <v>4.3299999999999998E-2</v>
      </c>
      <c r="X25" s="296">
        <v>2.41E-2</v>
      </c>
      <c r="Y25" s="49">
        <f t="shared" si="21"/>
        <v>3.3700000000000001E-2</v>
      </c>
      <c r="Z25" s="546">
        <f t="shared" si="6"/>
        <v>9.5999999999999992E-3</v>
      </c>
      <c r="AA25" s="296">
        <v>1.2999999999999999E-2</v>
      </c>
      <c r="AB25" s="296">
        <v>1.7100000000000001E-2</v>
      </c>
      <c r="AC25" s="49">
        <f t="shared" si="22"/>
        <v>1.5050000000000001E-2</v>
      </c>
      <c r="AD25" s="49">
        <f t="shared" si="7"/>
        <v>2.0500000000000006E-3</v>
      </c>
      <c r="AE25" s="296">
        <v>2.3400000000000001E-2</v>
      </c>
      <c r="AF25" s="296">
        <v>2.3800000000000002E-2</v>
      </c>
      <c r="AG25" s="49">
        <f t="shared" si="23"/>
        <v>2.3600000000000003E-2</v>
      </c>
      <c r="AH25" s="49">
        <f t="shared" si="8"/>
        <v>2.0000000000000052E-4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>
        <v>1.9699999999999999E-2</v>
      </c>
      <c r="AR25" s="296" t="s">
        <v>12</v>
      </c>
      <c r="AS25" s="49">
        <f t="shared" si="26"/>
        <v>1.9699999999999999E-2</v>
      </c>
      <c r="AT25" s="49">
        <f t="shared" si="11"/>
        <v>0</v>
      </c>
      <c r="AU25" s="296">
        <v>1.9E-2</v>
      </c>
      <c r="AV25" s="296">
        <v>3.0499999999999999E-2</v>
      </c>
      <c r="AW25" s="49">
        <f t="shared" si="27"/>
        <v>2.4750000000000001E-2</v>
      </c>
      <c r="AX25" s="49">
        <f t="shared" si="12"/>
        <v>5.7499999999999904E-3</v>
      </c>
      <c r="AY25" s="39" t="s">
        <v>12</v>
      </c>
      <c r="AZ25" s="296">
        <v>1.37E-2</v>
      </c>
      <c r="BA25" s="49">
        <f t="shared" si="28"/>
        <v>1.37E-2</v>
      </c>
      <c r="BB25" s="49">
        <f t="shared" si="13"/>
        <v>0</v>
      </c>
      <c r="BC25" s="296">
        <v>3.4599999999999999E-2</v>
      </c>
      <c r="BD25" s="296">
        <v>2.9399999999999999E-2</v>
      </c>
      <c r="BE25" s="49">
        <f t="shared" si="29"/>
        <v>3.2000000000000001E-2</v>
      </c>
      <c r="BF25" s="546">
        <f t="shared" si="14"/>
        <v>2.5999999999999999E-3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>
        <v>2.24E-2</v>
      </c>
      <c r="BL25" s="296">
        <v>2.1700000000000001E-2</v>
      </c>
      <c r="BM25" s="49">
        <f t="shared" si="31"/>
        <v>2.205E-2</v>
      </c>
      <c r="BN25" s="49">
        <f t="shared" si="16"/>
        <v>3.4999999999999962E-4</v>
      </c>
      <c r="BO25" s="39">
        <v>1.43E-2</v>
      </c>
      <c r="BP25" s="41">
        <v>1.9E-2</v>
      </c>
      <c r="BQ25" s="39">
        <v>1.5599999999999999E-2</v>
      </c>
      <c r="BR25" s="41">
        <v>1.77E-2</v>
      </c>
      <c r="BS25" s="39">
        <v>2.4500000000000001E-2</v>
      </c>
      <c r="BT25" s="41" t="s">
        <v>12</v>
      </c>
      <c r="BU25" s="563" t="s">
        <v>12</v>
      </c>
    </row>
    <row r="26" spans="1:73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>
        <v>4.1099999999999998E-2</v>
      </c>
      <c r="X26" s="296" t="s">
        <v>12</v>
      </c>
      <c r="Y26" s="49">
        <f t="shared" si="21"/>
        <v>4.1099999999999998E-2</v>
      </c>
      <c r="Z26" s="546">
        <f t="shared" si="6"/>
        <v>0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563" t="s">
        <v>12</v>
      </c>
    </row>
    <row r="27" spans="1:73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6.8999999999999999E-3</v>
      </c>
      <c r="X27" s="296" t="s">
        <v>12</v>
      </c>
      <c r="Y27" s="49">
        <f t="shared" si="21"/>
        <v>6.8999999999999999E-3</v>
      </c>
      <c r="Z27" s="546">
        <f t="shared" si="6"/>
        <v>0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3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>
        <v>8.5000000000000006E-3</v>
      </c>
      <c r="AV27" s="296" t="s">
        <v>12</v>
      </c>
      <c r="AW27" s="49">
        <f t="shared" si="27"/>
        <v>8.5000000000000006E-3</v>
      </c>
      <c r="AX27" s="49">
        <f t="shared" si="12"/>
        <v>0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>
        <v>5.7000000000000002E-3</v>
      </c>
      <c r="BD27" s="296">
        <v>1.0699999999999999E-2</v>
      </c>
      <c r="BE27" s="49">
        <f t="shared" si="29"/>
        <v>8.199999999999999E-3</v>
      </c>
      <c r="BF27" s="546">
        <f t="shared" si="14"/>
        <v>2.4999999999999996E-3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>
        <v>7.4999999999999997E-3</v>
      </c>
      <c r="BL27" s="296">
        <v>5.4000000000000003E-3</v>
      </c>
      <c r="BM27" s="49">
        <f t="shared" si="31"/>
        <v>6.45E-3</v>
      </c>
      <c r="BN27" s="49">
        <f t="shared" si="16"/>
        <v>1.0499999999999997E-3</v>
      </c>
      <c r="BO27" s="39" t="s">
        <v>12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563" t="s">
        <v>12</v>
      </c>
    </row>
    <row r="28" spans="1:73" ht="15.75" customHeight="1" x14ac:dyDescent="0.2">
      <c r="A28" s="296" t="s">
        <v>132</v>
      </c>
      <c r="B28" s="29">
        <v>1.4800000000000001E-2</v>
      </c>
      <c r="C28" s="39">
        <v>3.0535999999999999</v>
      </c>
      <c r="D28" s="296">
        <v>3.0539000000000001</v>
      </c>
      <c r="E28" s="49">
        <f t="shared" si="0"/>
        <v>3.05375</v>
      </c>
      <c r="F28" s="49">
        <f t="shared" si="1"/>
        <v>1.500000000000945E-4</v>
      </c>
      <c r="G28" s="296">
        <v>3.0127999999999999</v>
      </c>
      <c r="H28" s="296">
        <v>3.1305000000000001</v>
      </c>
      <c r="I28" s="49">
        <f t="shared" si="17"/>
        <v>3.07165</v>
      </c>
      <c r="J28" s="546">
        <f t="shared" si="2"/>
        <v>5.8850000000000069E-2</v>
      </c>
      <c r="K28" s="296">
        <v>3.3077999999999999</v>
      </c>
      <c r="L28" s="296">
        <v>3.3988</v>
      </c>
      <c r="M28" s="49">
        <f t="shared" si="18"/>
        <v>3.3532999999999999</v>
      </c>
      <c r="N28" s="49">
        <f t="shared" si="3"/>
        <v>4.5500000000000096E-2</v>
      </c>
      <c r="O28" s="296">
        <v>3.5859999999999999</v>
      </c>
      <c r="P28" s="296">
        <v>3.4887000000000001</v>
      </c>
      <c r="Q28" s="49">
        <f t="shared" si="19"/>
        <v>3.53735</v>
      </c>
      <c r="R28" s="49">
        <f t="shared" si="4"/>
        <v>4.864999999999986E-2</v>
      </c>
      <c r="S28" s="39">
        <v>7.2572000000000001</v>
      </c>
      <c r="T28" s="296">
        <v>7.3898000000000001</v>
      </c>
      <c r="U28" s="49">
        <f t="shared" si="20"/>
        <v>7.3235000000000001</v>
      </c>
      <c r="V28" s="49">
        <f t="shared" si="5"/>
        <v>6.6300000000000026E-2</v>
      </c>
      <c r="W28" s="296">
        <v>7.3350999999999997</v>
      </c>
      <c r="X28" s="296">
        <v>7.2727000000000004</v>
      </c>
      <c r="Y28" s="49">
        <f t="shared" si="21"/>
        <v>7.3039000000000005</v>
      </c>
      <c r="Z28" s="546">
        <f t="shared" si="6"/>
        <v>3.1199999999999672E-2</v>
      </c>
      <c r="AA28" s="296">
        <v>7.9763999999999999</v>
      </c>
      <c r="AB28" s="296">
        <v>8.0500000000000007</v>
      </c>
      <c r="AC28" s="49">
        <f t="shared" si="22"/>
        <v>8.0132000000000012</v>
      </c>
      <c r="AD28" s="49">
        <f t="shared" si="7"/>
        <v>3.6800000000000388E-2</v>
      </c>
      <c r="AE28" s="296">
        <v>8.2022999999999993</v>
      </c>
      <c r="AF28" s="296">
        <v>8.2821999999999996</v>
      </c>
      <c r="AG28" s="49">
        <f t="shared" si="23"/>
        <v>8.2422499999999985</v>
      </c>
      <c r="AH28" s="49">
        <f t="shared" si="8"/>
        <v>3.9950000000000152E-2</v>
      </c>
      <c r="AI28" s="39">
        <v>444.27</v>
      </c>
      <c r="AJ28" s="296">
        <v>419.81900000000002</v>
      </c>
      <c r="AK28" s="49">
        <f t="shared" si="24"/>
        <v>432.04449999999997</v>
      </c>
      <c r="AL28" s="49">
        <f t="shared" si="9"/>
        <v>12.225499999999982</v>
      </c>
      <c r="AM28" s="296">
        <v>426.8603</v>
      </c>
      <c r="AN28" s="296">
        <v>428.55239999999998</v>
      </c>
      <c r="AO28" s="49">
        <f t="shared" si="25"/>
        <v>427.70634999999999</v>
      </c>
      <c r="AP28" s="546">
        <f t="shared" si="10"/>
        <v>0.84604999999999109</v>
      </c>
      <c r="AQ28" s="296">
        <v>12.5853</v>
      </c>
      <c r="AR28" s="296">
        <v>12.7865</v>
      </c>
      <c r="AS28" s="49">
        <f t="shared" si="26"/>
        <v>12.6859</v>
      </c>
      <c r="AT28" s="49">
        <f t="shared" si="11"/>
        <v>0.10060000000000002</v>
      </c>
      <c r="AU28" s="296">
        <v>12.728</v>
      </c>
      <c r="AV28" s="296">
        <v>12.3804</v>
      </c>
      <c r="AW28" s="49">
        <f t="shared" si="27"/>
        <v>12.5542</v>
      </c>
      <c r="AX28" s="49">
        <f t="shared" si="12"/>
        <v>0.17379999999999995</v>
      </c>
      <c r="AY28" s="39">
        <v>10.123100000000001</v>
      </c>
      <c r="AZ28" s="296">
        <v>9.9193999999999996</v>
      </c>
      <c r="BA28" s="49">
        <f t="shared" si="28"/>
        <v>10.02125</v>
      </c>
      <c r="BB28" s="49">
        <f t="shared" si="13"/>
        <v>0.10185000000000066</v>
      </c>
      <c r="BC28" s="296">
        <v>10.310499999999999</v>
      </c>
      <c r="BD28" s="296">
        <v>10.1716</v>
      </c>
      <c r="BE28" s="49">
        <f t="shared" si="29"/>
        <v>10.24105</v>
      </c>
      <c r="BF28" s="546">
        <f t="shared" si="14"/>
        <v>6.944999999999979E-2</v>
      </c>
      <c r="BG28" s="296">
        <v>12.596399999999999</v>
      </c>
      <c r="BH28" s="296">
        <v>12.3904</v>
      </c>
      <c r="BI28" s="49">
        <f t="shared" si="30"/>
        <v>12.493399999999999</v>
      </c>
      <c r="BJ28" s="49">
        <f t="shared" si="15"/>
        <v>0.10299999999999976</v>
      </c>
      <c r="BK28" s="296">
        <v>12.829700000000001</v>
      </c>
      <c r="BL28" s="296">
        <v>12.770899999999999</v>
      </c>
      <c r="BM28" s="49">
        <f t="shared" si="31"/>
        <v>12.8003</v>
      </c>
      <c r="BN28" s="49">
        <f t="shared" si="16"/>
        <v>2.9400000000000759E-2</v>
      </c>
      <c r="BO28" s="39">
        <v>1.9300000000000001E-2</v>
      </c>
      <c r="BP28" s="41" t="s">
        <v>12</v>
      </c>
      <c r="BQ28" s="39" t="s">
        <v>12</v>
      </c>
      <c r="BR28" s="41" t="s">
        <v>12</v>
      </c>
      <c r="BS28" s="39" t="s">
        <v>12</v>
      </c>
      <c r="BT28" s="41">
        <v>1.49E-2</v>
      </c>
      <c r="BU28" s="563">
        <v>25.299600000000002</v>
      </c>
    </row>
    <row r="29" spans="1:73" ht="15.75" customHeight="1" x14ac:dyDescent="0.2">
      <c r="A29" s="296" t="s">
        <v>133</v>
      </c>
      <c r="B29" s="29">
        <v>7.1999999999999998E-3</v>
      </c>
      <c r="C29" s="39">
        <v>3.3365999999999998</v>
      </c>
      <c r="D29" s="296">
        <v>3.3187000000000002</v>
      </c>
      <c r="E29" s="49">
        <f t="shared" si="0"/>
        <v>3.3276500000000002</v>
      </c>
      <c r="F29" s="49">
        <f t="shared" si="1"/>
        <v>8.9499999999997915E-3</v>
      </c>
      <c r="G29" s="296">
        <v>3.2509999999999999</v>
      </c>
      <c r="H29" s="296">
        <v>3.3944999999999999</v>
      </c>
      <c r="I29" s="49">
        <f t="shared" si="17"/>
        <v>3.3227500000000001</v>
      </c>
      <c r="J29" s="546">
        <f t="shared" si="2"/>
        <v>7.174999999999998E-2</v>
      </c>
      <c r="K29" s="296">
        <v>3.5362</v>
      </c>
      <c r="L29" s="296">
        <v>3.6541999999999999</v>
      </c>
      <c r="M29" s="49">
        <f t="shared" si="18"/>
        <v>3.5952000000000002</v>
      </c>
      <c r="N29" s="49">
        <f t="shared" si="3"/>
        <v>5.8999999999999941E-2</v>
      </c>
      <c r="O29" s="296">
        <v>3.8450000000000002</v>
      </c>
      <c r="P29" s="296">
        <v>3.7743000000000002</v>
      </c>
      <c r="Q29" s="49">
        <f t="shared" si="19"/>
        <v>3.8096500000000004</v>
      </c>
      <c r="R29" s="49">
        <f t="shared" si="4"/>
        <v>3.5349999999999993E-2</v>
      </c>
      <c r="S29" s="39">
        <v>7.7481</v>
      </c>
      <c r="T29" s="296">
        <v>7.8826000000000001</v>
      </c>
      <c r="U29" s="49">
        <f t="shared" si="20"/>
        <v>7.8153500000000005</v>
      </c>
      <c r="V29" s="49">
        <f t="shared" si="5"/>
        <v>6.7250000000000032E-2</v>
      </c>
      <c r="W29" s="296">
        <v>7.8811999999999998</v>
      </c>
      <c r="X29" s="296">
        <v>7.7827999999999999</v>
      </c>
      <c r="Y29" s="49">
        <f t="shared" si="21"/>
        <v>7.8319999999999999</v>
      </c>
      <c r="Z29" s="546">
        <f t="shared" si="6"/>
        <v>4.919999999999991E-2</v>
      </c>
      <c r="AA29" s="296">
        <v>8.5747999999999998</v>
      </c>
      <c r="AB29" s="296">
        <v>8.6243999999999996</v>
      </c>
      <c r="AC29" s="49">
        <f t="shared" si="22"/>
        <v>8.5995999999999988</v>
      </c>
      <c r="AD29" s="49">
        <f t="shared" si="7"/>
        <v>2.4799999999999933E-2</v>
      </c>
      <c r="AE29" s="296">
        <v>8.7963000000000005</v>
      </c>
      <c r="AF29" s="296">
        <v>8.8848000000000003</v>
      </c>
      <c r="AG29" s="49">
        <f t="shared" si="23"/>
        <v>8.8405500000000004</v>
      </c>
      <c r="AH29" s="49">
        <f t="shared" si="8"/>
        <v>4.4249999999999901E-2</v>
      </c>
      <c r="AI29" s="39">
        <v>431.25110000000001</v>
      </c>
      <c r="AJ29" s="296">
        <v>405.61130000000003</v>
      </c>
      <c r="AK29" s="49">
        <f t="shared" si="24"/>
        <v>418.43119999999999</v>
      </c>
      <c r="AL29" s="49">
        <f t="shared" si="9"/>
        <v>12.81989999999999</v>
      </c>
      <c r="AM29" s="296">
        <v>415.57049999999998</v>
      </c>
      <c r="AN29" s="296">
        <v>418.03339999999997</v>
      </c>
      <c r="AO29" s="49">
        <f t="shared" si="25"/>
        <v>416.80194999999998</v>
      </c>
      <c r="AP29" s="546">
        <f t="shared" si="10"/>
        <v>1.2314499999999953</v>
      </c>
      <c r="AQ29" s="296">
        <v>13.368600000000001</v>
      </c>
      <c r="AR29" s="296">
        <v>13.5748</v>
      </c>
      <c r="AS29" s="49">
        <f t="shared" si="26"/>
        <v>13.4717</v>
      </c>
      <c r="AT29" s="49">
        <f t="shared" si="11"/>
        <v>0.10309999999999953</v>
      </c>
      <c r="AU29" s="296">
        <v>13.669</v>
      </c>
      <c r="AV29" s="296">
        <v>13.149699999999999</v>
      </c>
      <c r="AW29" s="49">
        <f t="shared" si="27"/>
        <v>13.40935</v>
      </c>
      <c r="AX29" s="49">
        <f t="shared" si="12"/>
        <v>0.2596500000000006</v>
      </c>
      <c r="AY29" s="39">
        <v>10.7296</v>
      </c>
      <c r="AZ29" s="296">
        <v>10.6279</v>
      </c>
      <c r="BA29" s="49">
        <f t="shared" si="28"/>
        <v>10.678750000000001</v>
      </c>
      <c r="BB29" s="49">
        <f t="shared" si="13"/>
        <v>5.0849999999999618E-2</v>
      </c>
      <c r="BC29" s="296">
        <v>10.9224</v>
      </c>
      <c r="BD29" s="296">
        <v>10.805899999999999</v>
      </c>
      <c r="BE29" s="49">
        <f t="shared" si="29"/>
        <v>10.864149999999999</v>
      </c>
      <c r="BF29" s="546">
        <f t="shared" si="14"/>
        <v>5.8250000000000135E-2</v>
      </c>
      <c r="BG29" s="296">
        <v>13.384600000000001</v>
      </c>
      <c r="BH29" s="296">
        <v>13.1853</v>
      </c>
      <c r="BI29" s="49">
        <f t="shared" si="30"/>
        <v>13.28495</v>
      </c>
      <c r="BJ29" s="49">
        <f t="shared" si="15"/>
        <v>9.965000000000046E-2</v>
      </c>
      <c r="BK29" s="296">
        <v>13.6732</v>
      </c>
      <c r="BL29" s="296">
        <v>13.558999999999999</v>
      </c>
      <c r="BM29" s="49">
        <f t="shared" si="31"/>
        <v>13.616099999999999</v>
      </c>
      <c r="BN29" s="49">
        <f t="shared" si="16"/>
        <v>5.7100000000000151E-2</v>
      </c>
      <c r="BO29" s="39">
        <v>2.63E-2</v>
      </c>
      <c r="BP29" s="41" t="s">
        <v>12</v>
      </c>
      <c r="BQ29" s="39" t="s">
        <v>12</v>
      </c>
      <c r="BR29" s="41">
        <v>1.0999999999999999E-2</v>
      </c>
      <c r="BS29" s="39" t="s">
        <v>12</v>
      </c>
      <c r="BT29" s="41">
        <v>2.7400000000000001E-2</v>
      </c>
      <c r="BU29" s="563">
        <v>26.783999999999999</v>
      </c>
    </row>
    <row r="30" spans="1:73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>
        <v>3.8999999999999998E-3</v>
      </c>
      <c r="L30" s="296" t="s">
        <v>12</v>
      </c>
      <c r="M30" s="49">
        <f t="shared" si="18"/>
        <v>3.8999999999999998E-3</v>
      </c>
      <c r="N30" s="49">
        <f t="shared" si="3"/>
        <v>0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>
        <v>5.3E-3</v>
      </c>
      <c r="AR30" s="296" t="s">
        <v>12</v>
      </c>
      <c r="AS30" s="49">
        <f t="shared" si="26"/>
        <v>5.3E-3</v>
      </c>
      <c r="AT30" s="49">
        <f t="shared" si="11"/>
        <v>0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>
        <v>5.1000000000000004E-3</v>
      </c>
      <c r="BP30" s="41">
        <v>8.0000000000000002E-3</v>
      </c>
      <c r="BQ30" s="39">
        <v>4.1000000000000003E-3</v>
      </c>
      <c r="BR30" s="41" t="s">
        <v>12</v>
      </c>
      <c r="BS30" s="39" t="s">
        <v>12</v>
      </c>
      <c r="BT30" s="41">
        <v>7.6E-3</v>
      </c>
      <c r="BU30" s="563" t="s">
        <v>12</v>
      </c>
    </row>
    <row r="31" spans="1:73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>
        <v>1.06E-2</v>
      </c>
      <c r="M31" s="49">
        <f t="shared" si="18"/>
        <v>1.06E-2</v>
      </c>
      <c r="N31" s="49">
        <f t="shared" si="3"/>
        <v>0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>
        <v>1.03E-2</v>
      </c>
      <c r="AB31" s="296" t="s">
        <v>12</v>
      </c>
      <c r="AC31" s="49">
        <f t="shared" si="22"/>
        <v>1.03E-2</v>
      </c>
      <c r="AD31" s="49">
        <f t="shared" si="7"/>
        <v>0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>
        <v>9.4999999999999998E-3</v>
      </c>
      <c r="AS31" s="49">
        <f t="shared" si="26"/>
        <v>9.4999999999999998E-3</v>
      </c>
      <c r="AT31" s="49">
        <f t="shared" si="11"/>
        <v>0</v>
      </c>
      <c r="AU31" s="296">
        <v>9.1000000000000004E-3</v>
      </c>
      <c r="AV31" s="296" t="s">
        <v>12</v>
      </c>
      <c r="AW31" s="49">
        <f t="shared" si="27"/>
        <v>9.1000000000000004E-3</v>
      </c>
      <c r="AX31" s="49">
        <f t="shared" si="12"/>
        <v>0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>
        <v>9.7999999999999997E-3</v>
      </c>
      <c r="BD31" s="296" t="s">
        <v>12</v>
      </c>
      <c r="BE31" s="49">
        <f t="shared" si="29"/>
        <v>9.7999999999999997E-3</v>
      </c>
      <c r="BF31" s="546">
        <f t="shared" si="14"/>
        <v>0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563" t="s">
        <v>12</v>
      </c>
    </row>
    <row r="32" spans="1:73" ht="12.75" x14ac:dyDescent="0.2">
      <c r="A32" s="296" t="s">
        <v>136</v>
      </c>
      <c r="B32" s="29">
        <v>0.1031</v>
      </c>
      <c r="C32" s="39">
        <v>4.6776</v>
      </c>
      <c r="D32" s="296">
        <v>4.6635999999999997</v>
      </c>
      <c r="E32" s="49">
        <f t="shared" si="0"/>
        <v>4.6706000000000003</v>
      </c>
      <c r="F32" s="49">
        <f t="shared" si="1"/>
        <v>7.0000000000001172E-3</v>
      </c>
      <c r="G32" s="296">
        <v>4.8498000000000001</v>
      </c>
      <c r="H32" s="296">
        <v>4.8346</v>
      </c>
      <c r="I32" s="49">
        <f t="shared" si="17"/>
        <v>4.8422000000000001</v>
      </c>
      <c r="J32" s="546">
        <f t="shared" si="2"/>
        <v>7.6000000000000512E-3</v>
      </c>
      <c r="K32" s="296">
        <v>4.6532999999999998</v>
      </c>
      <c r="L32" s="296">
        <v>4.7012999999999998</v>
      </c>
      <c r="M32" s="49">
        <f t="shared" si="18"/>
        <v>4.6772999999999998</v>
      </c>
      <c r="N32" s="49">
        <f t="shared" si="3"/>
        <v>2.4000000000000021E-2</v>
      </c>
      <c r="O32" s="296">
        <v>5.3089000000000004</v>
      </c>
      <c r="P32" s="296">
        <v>4.8791000000000002</v>
      </c>
      <c r="Q32" s="49">
        <f t="shared" si="19"/>
        <v>5.0940000000000003</v>
      </c>
      <c r="R32" s="49">
        <f t="shared" si="4"/>
        <v>0.21490000000000009</v>
      </c>
      <c r="S32" s="39">
        <v>4.8067000000000002</v>
      </c>
      <c r="T32" s="296">
        <v>4.7259000000000002</v>
      </c>
      <c r="U32" s="49">
        <f t="shared" si="20"/>
        <v>4.7663000000000002</v>
      </c>
      <c r="V32" s="49">
        <f t="shared" si="5"/>
        <v>4.0399999999999991E-2</v>
      </c>
      <c r="W32" s="296">
        <v>5.0618999999999996</v>
      </c>
      <c r="X32" s="296">
        <v>5.0049999999999999</v>
      </c>
      <c r="Y32" s="49">
        <f t="shared" si="21"/>
        <v>5.0334500000000002</v>
      </c>
      <c r="Z32" s="546">
        <f t="shared" si="6"/>
        <v>2.8449999999999864E-2</v>
      </c>
      <c r="AA32" s="296">
        <v>4.8487</v>
      </c>
      <c r="AB32" s="296">
        <v>4.7789999999999999</v>
      </c>
      <c r="AC32" s="49">
        <f t="shared" si="22"/>
        <v>4.8138500000000004</v>
      </c>
      <c r="AD32" s="49">
        <f t="shared" si="7"/>
        <v>3.4850000000000048E-2</v>
      </c>
      <c r="AE32" s="296">
        <v>5.1757</v>
      </c>
      <c r="AF32" s="296">
        <v>5.3263999999999996</v>
      </c>
      <c r="AG32" s="49">
        <f t="shared" si="23"/>
        <v>5.2510499999999993</v>
      </c>
      <c r="AH32" s="49">
        <f t="shared" si="8"/>
        <v>7.5349999999999806E-2</v>
      </c>
      <c r="AI32" s="39">
        <v>0.86629999999999996</v>
      </c>
      <c r="AJ32" s="296">
        <v>0.82299999999999995</v>
      </c>
      <c r="AK32" s="49">
        <f t="shared" si="24"/>
        <v>0.8446499999999999</v>
      </c>
      <c r="AL32" s="49">
        <f t="shared" si="9"/>
        <v>2.1650000000000003E-2</v>
      </c>
      <c r="AM32" s="296">
        <v>0.91169999999999995</v>
      </c>
      <c r="AN32" s="296">
        <v>0.89170000000000005</v>
      </c>
      <c r="AO32" s="49">
        <f t="shared" si="25"/>
        <v>0.90169999999999995</v>
      </c>
      <c r="AP32" s="546">
        <f t="shared" si="10"/>
        <v>9.9999999999999534E-3</v>
      </c>
      <c r="AQ32" s="296">
        <v>4.9023000000000003</v>
      </c>
      <c r="AR32" s="296">
        <v>4.9318999999999997</v>
      </c>
      <c r="AS32" s="49">
        <f t="shared" si="26"/>
        <v>4.9170999999999996</v>
      </c>
      <c r="AT32" s="49">
        <f t="shared" si="11"/>
        <v>1.4799999999999702E-2</v>
      </c>
      <c r="AU32" s="296">
        <v>5.3562000000000003</v>
      </c>
      <c r="AV32" s="296">
        <v>5.0008999999999997</v>
      </c>
      <c r="AW32" s="49">
        <f t="shared" si="27"/>
        <v>5.1785499999999995</v>
      </c>
      <c r="AX32" s="49">
        <f t="shared" si="12"/>
        <v>0.17765000000000031</v>
      </c>
      <c r="AY32" s="39">
        <v>4.8765000000000001</v>
      </c>
      <c r="AZ32" s="296">
        <v>4.7797000000000001</v>
      </c>
      <c r="BA32" s="49">
        <f t="shared" si="28"/>
        <v>4.8281000000000001</v>
      </c>
      <c r="BB32" s="49">
        <f t="shared" si="13"/>
        <v>4.8399999999999999E-2</v>
      </c>
      <c r="BC32" s="296">
        <v>5.5484</v>
      </c>
      <c r="BD32" s="296">
        <v>5.5167000000000002</v>
      </c>
      <c r="BE32" s="49">
        <f t="shared" si="29"/>
        <v>5.5325500000000005</v>
      </c>
      <c r="BF32" s="546">
        <f t="shared" si="14"/>
        <v>1.584999999999992E-2</v>
      </c>
      <c r="BG32" s="296">
        <v>4.8611000000000004</v>
      </c>
      <c r="BH32" s="296">
        <v>4.7074999999999996</v>
      </c>
      <c r="BI32" s="49">
        <f t="shared" si="30"/>
        <v>4.7843</v>
      </c>
      <c r="BJ32" s="49">
        <f t="shared" si="15"/>
        <v>7.6800000000000423E-2</v>
      </c>
      <c r="BK32" s="296">
        <v>5.4625000000000004</v>
      </c>
      <c r="BL32" s="296">
        <v>5.3749000000000002</v>
      </c>
      <c r="BM32" s="49">
        <f t="shared" si="31"/>
        <v>5.4187000000000003</v>
      </c>
      <c r="BN32" s="49">
        <f t="shared" si="16"/>
        <v>4.3800000000000061E-2</v>
      </c>
      <c r="BO32" s="39" t="s">
        <v>12</v>
      </c>
      <c r="BP32" s="41" t="s">
        <v>12</v>
      </c>
      <c r="BQ32" s="39" t="s">
        <v>12</v>
      </c>
      <c r="BR32" s="41" t="s">
        <v>12</v>
      </c>
      <c r="BS32" s="39" t="s">
        <v>12</v>
      </c>
      <c r="BT32" s="41" t="s">
        <v>12</v>
      </c>
      <c r="BU32" s="563">
        <v>5.3536000000000001</v>
      </c>
    </row>
    <row r="33" spans="1:73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563" t="s">
        <v>12</v>
      </c>
    </row>
    <row r="34" spans="1:73" ht="12.75" x14ac:dyDescent="0.2">
      <c r="A34" s="296" t="s">
        <v>138</v>
      </c>
      <c r="B34" s="29">
        <v>2.9999999999999997E-4</v>
      </c>
      <c r="C34" s="39">
        <v>5.8299999999999998E-2</v>
      </c>
      <c r="D34" s="296">
        <v>5.8500000000000003E-2</v>
      </c>
      <c r="E34" s="49">
        <f t="shared" si="0"/>
        <v>5.8400000000000001E-2</v>
      </c>
      <c r="F34" s="49">
        <f t="shared" si="1"/>
        <v>1.0000000000000286E-4</v>
      </c>
      <c r="G34" s="296">
        <v>5.7500000000000002E-2</v>
      </c>
      <c r="H34" s="296">
        <v>5.8700000000000002E-2</v>
      </c>
      <c r="I34" s="49">
        <f t="shared" si="17"/>
        <v>5.8099999999999999E-2</v>
      </c>
      <c r="J34" s="546">
        <f t="shared" si="2"/>
        <v>5.9999999999999984E-4</v>
      </c>
      <c r="K34" s="296">
        <v>6.0100000000000001E-2</v>
      </c>
      <c r="L34" s="296">
        <v>6.0600000000000001E-2</v>
      </c>
      <c r="M34" s="49">
        <f t="shared" si="18"/>
        <v>6.0350000000000001E-2</v>
      </c>
      <c r="N34" s="49">
        <f t="shared" si="3"/>
        <v>2.5000000000000022E-4</v>
      </c>
      <c r="O34" s="296">
        <v>6.7000000000000004E-2</v>
      </c>
      <c r="P34" s="296">
        <v>6.3399999999999998E-2</v>
      </c>
      <c r="Q34" s="49">
        <f t="shared" si="19"/>
        <v>6.5200000000000008E-2</v>
      </c>
      <c r="R34" s="49">
        <f t="shared" si="4"/>
        <v>1.800000000000003E-3</v>
      </c>
      <c r="S34" s="39">
        <v>7.9899999999999999E-2</v>
      </c>
      <c r="T34" s="296">
        <v>8.0699999999999994E-2</v>
      </c>
      <c r="U34" s="49">
        <f t="shared" si="20"/>
        <v>8.0299999999999996E-2</v>
      </c>
      <c r="V34" s="49">
        <f t="shared" si="5"/>
        <v>3.9999999999999758E-4</v>
      </c>
      <c r="W34" s="296">
        <v>8.4199999999999997E-2</v>
      </c>
      <c r="X34" s="296">
        <v>8.1199999999999994E-2</v>
      </c>
      <c r="Y34" s="49">
        <f t="shared" si="21"/>
        <v>8.2699999999999996E-2</v>
      </c>
      <c r="Z34" s="546">
        <f t="shared" si="6"/>
        <v>1.5000000000000013E-3</v>
      </c>
      <c r="AA34" s="296">
        <v>9.01E-2</v>
      </c>
      <c r="AB34" s="296">
        <v>8.7800000000000003E-2</v>
      </c>
      <c r="AC34" s="49">
        <f t="shared" si="22"/>
        <v>8.8950000000000001E-2</v>
      </c>
      <c r="AD34" s="49">
        <f t="shared" si="7"/>
        <v>1.1499999999999982E-3</v>
      </c>
      <c r="AE34" s="296">
        <v>9.0399999999999994E-2</v>
      </c>
      <c r="AF34" s="296">
        <v>9.3299999999999994E-2</v>
      </c>
      <c r="AG34" s="49">
        <f t="shared" si="23"/>
        <v>9.1849999999999987E-2</v>
      </c>
      <c r="AH34" s="49">
        <f t="shared" si="8"/>
        <v>1.4499999999999999E-3</v>
      </c>
      <c r="AI34" s="39">
        <v>3.4451000000000001</v>
      </c>
      <c r="AJ34" s="296">
        <v>3.2690999999999999</v>
      </c>
      <c r="AK34" s="49">
        <f t="shared" si="24"/>
        <v>3.3571</v>
      </c>
      <c r="AL34" s="49">
        <f t="shared" si="9"/>
        <v>8.8000000000000078E-2</v>
      </c>
      <c r="AM34" s="296">
        <v>3.6074999999999999</v>
      </c>
      <c r="AN34" s="296">
        <v>3.3862000000000001</v>
      </c>
      <c r="AO34" s="49">
        <f t="shared" si="25"/>
        <v>3.4968500000000002</v>
      </c>
      <c r="AP34" s="546">
        <f t="shared" si="10"/>
        <v>0.11064999999999992</v>
      </c>
      <c r="AQ34" s="296">
        <v>0.11509999999999999</v>
      </c>
      <c r="AR34" s="296">
        <v>0.1176</v>
      </c>
      <c r="AS34" s="49">
        <f t="shared" si="26"/>
        <v>0.11635</v>
      </c>
      <c r="AT34" s="49">
        <f t="shared" si="11"/>
        <v>1.2500000000000011E-3</v>
      </c>
      <c r="AU34" s="296">
        <v>0.1159</v>
      </c>
      <c r="AV34" s="296">
        <v>0.1143</v>
      </c>
      <c r="AW34" s="49">
        <f t="shared" si="27"/>
        <v>0.11510000000000001</v>
      </c>
      <c r="AX34" s="49">
        <f t="shared" si="12"/>
        <v>8.000000000000021E-4</v>
      </c>
      <c r="AY34" s="39">
        <v>0.1176</v>
      </c>
      <c r="AZ34" s="296">
        <v>0.124</v>
      </c>
      <c r="BA34" s="49">
        <f t="shared" si="28"/>
        <v>0.12079999999999999</v>
      </c>
      <c r="BB34" s="49">
        <f t="shared" si="13"/>
        <v>3.2000000000000015E-3</v>
      </c>
      <c r="BC34" s="296">
        <v>0.1196</v>
      </c>
      <c r="BD34" s="296">
        <v>0.1246</v>
      </c>
      <c r="BE34" s="49">
        <f t="shared" si="29"/>
        <v>0.1221</v>
      </c>
      <c r="BF34" s="546">
        <f t="shared" si="14"/>
        <v>2.5000000000000022E-3</v>
      </c>
      <c r="BG34" s="296">
        <v>0.14480000000000001</v>
      </c>
      <c r="BH34" s="296">
        <v>0.14799999999999999</v>
      </c>
      <c r="BI34" s="49">
        <f t="shared" si="30"/>
        <v>0.1464</v>
      </c>
      <c r="BJ34" s="49">
        <f t="shared" si="15"/>
        <v>1.5999999999999903E-3</v>
      </c>
      <c r="BK34" s="296">
        <v>0.1409</v>
      </c>
      <c r="BL34" s="296">
        <v>0.14460000000000001</v>
      </c>
      <c r="BM34" s="49">
        <f t="shared" si="31"/>
        <v>0.14274999999999999</v>
      </c>
      <c r="BN34" s="49">
        <f t="shared" si="16"/>
        <v>1.8500000000000044E-3</v>
      </c>
      <c r="BO34" s="39" t="s">
        <v>12</v>
      </c>
      <c r="BP34" s="41" t="s">
        <v>12</v>
      </c>
      <c r="BQ34" s="39" t="s">
        <v>12</v>
      </c>
      <c r="BR34" s="41" t="s">
        <v>12</v>
      </c>
      <c r="BS34" s="39" t="s">
        <v>12</v>
      </c>
      <c r="BT34" s="41" t="s">
        <v>12</v>
      </c>
      <c r="BU34" s="563">
        <v>0.16739999999999999</v>
      </c>
    </row>
    <row r="35" spans="1:73" ht="12.75" x14ac:dyDescent="0.2">
      <c r="A35" s="296" t="s">
        <v>139</v>
      </c>
      <c r="B35" s="29">
        <v>1E-4</v>
      </c>
      <c r="C35" s="39">
        <v>6.9999999999999999E-4</v>
      </c>
      <c r="D35" s="296">
        <v>6.9999999999999999E-4</v>
      </c>
      <c r="E35" s="49">
        <f t="shared" si="0"/>
        <v>6.9999999999999999E-4</v>
      </c>
      <c r="F35" s="49">
        <f t="shared" si="1"/>
        <v>0</v>
      </c>
      <c r="G35" s="296">
        <v>8.0000000000000002E-3</v>
      </c>
      <c r="H35" s="296">
        <v>8.8999999999999999E-3</v>
      </c>
      <c r="I35" s="49">
        <f t="shared" si="17"/>
        <v>8.4499999999999992E-3</v>
      </c>
      <c r="J35" s="546">
        <f t="shared" si="2"/>
        <v>4.4999999999999988E-4</v>
      </c>
      <c r="K35" s="296">
        <v>5.9999999999999995E-4</v>
      </c>
      <c r="L35" s="296">
        <v>6.9999999999999999E-4</v>
      </c>
      <c r="M35" s="49">
        <f t="shared" si="18"/>
        <v>6.4999999999999997E-4</v>
      </c>
      <c r="N35" s="49">
        <f t="shared" si="3"/>
        <v>5.0000000000000023E-5</v>
      </c>
      <c r="O35" s="296">
        <v>8.9999999999999993E-3</v>
      </c>
      <c r="P35" s="296">
        <v>9.9000000000000008E-3</v>
      </c>
      <c r="Q35" s="49">
        <f t="shared" si="19"/>
        <v>9.4500000000000001E-3</v>
      </c>
      <c r="R35" s="49">
        <f t="shared" si="4"/>
        <v>4.5000000000000075E-4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>
        <v>1.43E-2</v>
      </c>
      <c r="X35" s="296">
        <v>1.38E-2</v>
      </c>
      <c r="Y35" s="49">
        <f t="shared" si="21"/>
        <v>1.405E-2</v>
      </c>
      <c r="Z35" s="546">
        <f t="shared" si="6"/>
        <v>2.5000000000000022E-4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>
        <v>1.04E-2</v>
      </c>
      <c r="AF35" s="296">
        <v>1.21E-2</v>
      </c>
      <c r="AG35" s="49">
        <f t="shared" si="23"/>
        <v>1.125E-2</v>
      </c>
      <c r="AH35" s="49">
        <f t="shared" si="8"/>
        <v>8.5000000000000006E-4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>
        <v>1.0999999999999999E-2</v>
      </c>
      <c r="AV35" s="296">
        <v>1.1599999999999999E-2</v>
      </c>
      <c r="AW35" s="49">
        <f t="shared" si="27"/>
        <v>1.1299999999999999E-2</v>
      </c>
      <c r="AX35" s="49">
        <f t="shared" si="12"/>
        <v>2.9999999999999992E-4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>
        <v>2.6800000000000001E-2</v>
      </c>
      <c r="BD35" s="296">
        <v>2.1899999999999999E-2</v>
      </c>
      <c r="BE35" s="49">
        <f t="shared" si="29"/>
        <v>2.435E-2</v>
      </c>
      <c r="BF35" s="546">
        <f t="shared" si="14"/>
        <v>2.4500000000000008E-3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>
        <v>1.6899999999999998E-2</v>
      </c>
      <c r="BL35" s="296">
        <v>2.0400000000000001E-2</v>
      </c>
      <c r="BM35" s="49">
        <f t="shared" si="31"/>
        <v>1.865E-2</v>
      </c>
      <c r="BN35" s="49">
        <f t="shared" si="16"/>
        <v>1.7500000000000016E-3</v>
      </c>
      <c r="BO35" s="39">
        <v>2.0000000000000001E-4</v>
      </c>
      <c r="BP35" s="41">
        <v>2.0000000000000001E-4</v>
      </c>
      <c r="BQ35" s="39">
        <v>2.0000000000000001E-4</v>
      </c>
      <c r="BR35" s="41">
        <v>2.0000000000000001E-4</v>
      </c>
      <c r="BS35" s="39">
        <v>2.0000000000000001E-4</v>
      </c>
      <c r="BT35" s="41">
        <v>1E-4</v>
      </c>
      <c r="BU35" s="563" t="s">
        <v>12</v>
      </c>
    </row>
    <row r="36" spans="1:73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563" t="s">
        <v>12</v>
      </c>
    </row>
    <row r="37" spans="1:73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>
        <v>6.9999999999999999E-4</v>
      </c>
      <c r="BD37" s="296">
        <v>8.9999999999999998E-4</v>
      </c>
      <c r="BE37" s="49">
        <f t="shared" si="29"/>
        <v>7.9999999999999993E-4</v>
      </c>
      <c r="BF37" s="546">
        <f t="shared" si="14"/>
        <v>9.9999999999999991E-5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>
        <v>5.9999999999999995E-4</v>
      </c>
      <c r="BL37" s="296">
        <v>8.0000000000000004E-4</v>
      </c>
      <c r="BM37" s="49">
        <f t="shared" si="31"/>
        <v>6.9999999999999999E-4</v>
      </c>
      <c r="BN37" s="49">
        <f t="shared" si="16"/>
        <v>1.0000000000000005E-4</v>
      </c>
      <c r="BO37" s="39" t="s">
        <v>12</v>
      </c>
      <c r="BP37" s="41" t="s">
        <v>12</v>
      </c>
      <c r="BQ37" s="39" t="s">
        <v>12</v>
      </c>
      <c r="BR37" s="41" t="s">
        <v>12</v>
      </c>
      <c r="BS37" s="39" t="s">
        <v>12</v>
      </c>
      <c r="BT37" s="41" t="s">
        <v>12</v>
      </c>
      <c r="BU37" s="563" t="s">
        <v>12</v>
      </c>
    </row>
    <row r="38" spans="1:73" ht="12.75" x14ac:dyDescent="0.2">
      <c r="A38" s="296" t="s">
        <v>142</v>
      </c>
      <c r="B38" s="29">
        <v>2.3E-3</v>
      </c>
      <c r="C38" s="39">
        <v>8.3999999999999995E-3</v>
      </c>
      <c r="D38" s="296">
        <v>8.2000000000000007E-3</v>
      </c>
      <c r="E38" s="49">
        <f t="shared" si="0"/>
        <v>8.3000000000000001E-3</v>
      </c>
      <c r="F38" s="49">
        <f t="shared" si="1"/>
        <v>9.9999999999999395E-5</v>
      </c>
      <c r="G38" s="296">
        <v>1.03E-2</v>
      </c>
      <c r="H38" s="296">
        <v>1.15E-2</v>
      </c>
      <c r="I38" s="49">
        <f t="shared" si="17"/>
        <v>1.09E-2</v>
      </c>
      <c r="J38" s="546">
        <f t="shared" si="2"/>
        <v>5.9999999999999984E-4</v>
      </c>
      <c r="K38" s="296">
        <v>2.7400000000000001E-2</v>
      </c>
      <c r="L38" s="296">
        <v>2.9100000000000001E-2</v>
      </c>
      <c r="M38" s="49">
        <f t="shared" si="18"/>
        <v>2.8250000000000001E-2</v>
      </c>
      <c r="N38" s="49">
        <f t="shared" si="3"/>
        <v>8.5000000000000006E-4</v>
      </c>
      <c r="O38" s="296">
        <v>3.6900000000000002E-2</v>
      </c>
      <c r="P38" s="296">
        <v>3.56E-2</v>
      </c>
      <c r="Q38" s="49">
        <f t="shared" si="19"/>
        <v>3.6250000000000004E-2</v>
      </c>
      <c r="R38" s="49">
        <f t="shared" si="4"/>
        <v>6.5000000000000127E-4</v>
      </c>
      <c r="S38" s="39">
        <v>5.0999999999999997E-2</v>
      </c>
      <c r="T38" s="296">
        <v>5.2400000000000002E-2</v>
      </c>
      <c r="U38" s="49">
        <f t="shared" si="20"/>
        <v>5.1699999999999996E-2</v>
      </c>
      <c r="V38" s="49">
        <f t="shared" si="5"/>
        <v>7.000000000000027E-4</v>
      </c>
      <c r="W38" s="296">
        <v>6.7599999999999993E-2</v>
      </c>
      <c r="X38" s="296">
        <v>6.7500000000000004E-2</v>
      </c>
      <c r="Y38" s="49">
        <f t="shared" si="21"/>
        <v>6.7549999999999999E-2</v>
      </c>
      <c r="Z38" s="546">
        <f t="shared" si="6"/>
        <v>4.9999999999994493E-5</v>
      </c>
      <c r="AA38" s="296">
        <v>9.1200000000000003E-2</v>
      </c>
      <c r="AB38" s="296">
        <v>8.7400000000000005E-2</v>
      </c>
      <c r="AC38" s="49">
        <f t="shared" si="22"/>
        <v>8.9300000000000004E-2</v>
      </c>
      <c r="AD38" s="49">
        <f t="shared" si="7"/>
        <v>1.8999999999999989E-3</v>
      </c>
      <c r="AE38" s="296">
        <v>0.1124</v>
      </c>
      <c r="AF38" s="296">
        <v>0.1149</v>
      </c>
      <c r="AG38" s="49">
        <f t="shared" si="23"/>
        <v>0.11365</v>
      </c>
      <c r="AH38" s="49">
        <f t="shared" si="8"/>
        <v>1.2500000000000011E-3</v>
      </c>
      <c r="AI38" s="39">
        <v>3.2599999999999997E-2</v>
      </c>
      <c r="AJ38" s="296">
        <v>3.09E-2</v>
      </c>
      <c r="AK38" s="49">
        <f t="shared" si="24"/>
        <v>3.175E-2</v>
      </c>
      <c r="AL38" s="49">
        <f t="shared" si="9"/>
        <v>8.4999999999999833E-4</v>
      </c>
      <c r="AM38" s="296">
        <v>4.9700000000000001E-2</v>
      </c>
      <c r="AN38" s="296">
        <v>4.6100000000000002E-2</v>
      </c>
      <c r="AO38" s="49">
        <f t="shared" si="25"/>
        <v>4.7899999999999998E-2</v>
      </c>
      <c r="AP38" s="546">
        <f t="shared" si="10"/>
        <v>1.7999999999999995E-3</v>
      </c>
      <c r="AQ38" s="296">
        <v>9.8500000000000004E-2</v>
      </c>
      <c r="AR38" s="296">
        <v>9.9599999999999994E-2</v>
      </c>
      <c r="AS38" s="49">
        <f t="shared" si="26"/>
        <v>9.9049999999999999E-2</v>
      </c>
      <c r="AT38" s="49">
        <f t="shared" si="11"/>
        <v>5.4999999999999494E-4</v>
      </c>
      <c r="AU38" s="296">
        <v>0.12839999999999999</v>
      </c>
      <c r="AV38" s="296">
        <v>0.12230000000000001</v>
      </c>
      <c r="AW38" s="49">
        <f t="shared" si="27"/>
        <v>0.12534999999999999</v>
      </c>
      <c r="AX38" s="49">
        <f t="shared" si="12"/>
        <v>3.0499999999999902E-3</v>
      </c>
      <c r="AY38" s="39">
        <v>0.106</v>
      </c>
      <c r="AZ38" s="296">
        <v>0.1082</v>
      </c>
      <c r="BA38" s="49">
        <f t="shared" si="28"/>
        <v>0.1071</v>
      </c>
      <c r="BB38" s="49">
        <f t="shared" si="13"/>
        <v>1.1000000000000038E-3</v>
      </c>
      <c r="BC38" s="296">
        <v>0.19520000000000001</v>
      </c>
      <c r="BD38" s="296">
        <v>0.18160000000000001</v>
      </c>
      <c r="BE38" s="49">
        <f t="shared" si="29"/>
        <v>0.18840000000000001</v>
      </c>
      <c r="BF38" s="546">
        <f t="shared" si="14"/>
        <v>6.8000000000000005E-3</v>
      </c>
      <c r="BG38" s="296">
        <v>0.1134</v>
      </c>
      <c r="BH38" s="296">
        <v>0.111</v>
      </c>
      <c r="BI38" s="49">
        <f t="shared" si="30"/>
        <v>0.11219999999999999</v>
      </c>
      <c r="BJ38" s="49">
        <f t="shared" si="15"/>
        <v>1.1999999999999997E-3</v>
      </c>
      <c r="BK38" s="296">
        <v>0.19570000000000001</v>
      </c>
      <c r="BL38" s="296">
        <v>0.2011</v>
      </c>
      <c r="BM38" s="49">
        <f t="shared" si="31"/>
        <v>0.19840000000000002</v>
      </c>
      <c r="BN38" s="49">
        <f t="shared" si="16"/>
        <v>2.6999999999999941E-3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563">
        <v>1.7968999999999999</v>
      </c>
    </row>
    <row r="39" spans="1:73" ht="12.75" x14ac:dyDescent="0.2">
      <c r="A39" s="296" t="s">
        <v>163</v>
      </c>
      <c r="B39" s="29">
        <v>2.3E-3</v>
      </c>
      <c r="C39" s="39">
        <v>3.5999999999999999E-3</v>
      </c>
      <c r="D39" s="296">
        <v>3.5000000000000001E-3</v>
      </c>
      <c r="E39" s="49">
        <f t="shared" ref="E39" si="32">IFERROR(AVERAGE(C39:D39)," ")</f>
        <v>3.5500000000000002E-3</v>
      </c>
      <c r="F39" s="49">
        <f t="shared" ref="F39" si="33">IFERROR(_xlfn.STDEV.P(C39:D39), " ")</f>
        <v>4.9999999999999921E-5</v>
      </c>
      <c r="G39" s="296">
        <v>5.7000000000000002E-3</v>
      </c>
      <c r="H39" s="296">
        <v>5.5999999999999999E-3</v>
      </c>
      <c r="I39" s="49">
        <f t="shared" ref="I39" si="34">IFERROR(AVERAGE(G39:H39)," ")</f>
        <v>5.6500000000000005E-3</v>
      </c>
      <c r="J39" s="546">
        <f t="shared" ref="J39" si="35">IFERROR(_xlfn.STDEV.P(G39:H39), " ")</f>
        <v>5.0000000000000131E-5</v>
      </c>
      <c r="K39" s="296">
        <v>2.1499999999999998E-2</v>
      </c>
      <c r="L39" s="296">
        <v>2.2800000000000001E-2</v>
      </c>
      <c r="M39" s="49">
        <f t="shared" ref="M39" si="36">IFERROR(AVERAGE(K39:L39)," ")</f>
        <v>2.215E-2</v>
      </c>
      <c r="N39" s="49">
        <f t="shared" ref="N39" si="37">IFERROR(_xlfn.STDEV.P(K39:L39), " ")</f>
        <v>6.5000000000000127E-4</v>
      </c>
      <c r="O39" s="296">
        <v>3.0200000000000001E-2</v>
      </c>
      <c r="P39" s="296">
        <v>2.8899999999999999E-2</v>
      </c>
      <c r="Q39" s="49">
        <f t="shared" ref="Q39" si="38">IFERROR(AVERAGE(O39:P39)," ")</f>
        <v>2.955E-2</v>
      </c>
      <c r="R39" s="49">
        <f t="shared" ref="R39" si="39">IFERROR(_xlfn.STDEV.P(O39:P39), " ")</f>
        <v>6.5000000000000127E-4</v>
      </c>
      <c r="S39" s="39">
        <v>4.2799999999999998E-2</v>
      </c>
      <c r="T39" s="296">
        <v>4.3499999999999997E-2</v>
      </c>
      <c r="U39" s="49">
        <f t="shared" ref="U39" si="40">IFERROR(AVERAGE(S39:T39)," ")</f>
        <v>4.3149999999999994E-2</v>
      </c>
      <c r="V39" s="49">
        <f t="shared" ref="V39" si="41">IFERROR(_xlfn.STDEV.P(S39:T39), " ")</f>
        <v>3.4999999999999962E-4</v>
      </c>
      <c r="W39" s="296">
        <v>5.8500000000000003E-2</v>
      </c>
      <c r="X39" s="296">
        <v>5.9200000000000003E-2</v>
      </c>
      <c r="Y39" s="49">
        <f t="shared" ref="Y39" si="42">IFERROR(AVERAGE(W39:X39)," ")</f>
        <v>5.885E-2</v>
      </c>
      <c r="Z39" s="546">
        <f t="shared" ref="Z39" si="43">IFERROR(_xlfn.STDEV.P(W39:X39), " ")</f>
        <v>3.4999999999999962E-4</v>
      </c>
      <c r="AA39" s="296">
        <v>8.0299999999999996E-2</v>
      </c>
      <c r="AB39" s="296">
        <v>7.6300000000000007E-2</v>
      </c>
      <c r="AC39" s="49">
        <f t="shared" ref="AC39" si="44">IFERROR(AVERAGE(AA39:AB39)," ")</f>
        <v>7.8300000000000008E-2</v>
      </c>
      <c r="AD39" s="49">
        <f t="shared" ref="AD39" si="45">IFERROR(_xlfn.STDEV.P(AA39:AB39), " ")</f>
        <v>1.9999999999999948E-3</v>
      </c>
      <c r="AE39" s="296">
        <v>0.1016</v>
      </c>
      <c r="AF39" s="296">
        <v>0.1032</v>
      </c>
      <c r="AG39" s="49">
        <f t="shared" ref="AG39" si="46">IFERROR(AVERAGE(AE39:AF39)," ")</f>
        <v>0.10239999999999999</v>
      </c>
      <c r="AH39" s="49">
        <f t="shared" ref="AH39" si="47">IFERROR(_xlfn.STDEV.P(AE39:AF39), " ")</f>
        <v>8.000000000000021E-4</v>
      </c>
      <c r="AI39" s="39">
        <v>8.9999999999999993E-3</v>
      </c>
      <c r="AJ39" s="296">
        <v>8.8000000000000005E-3</v>
      </c>
      <c r="AK39" s="49">
        <f t="shared" ref="AK39" si="48">IFERROR(AVERAGE(AI39:AJ39)," ")</f>
        <v>8.8999999999999999E-3</v>
      </c>
      <c r="AL39" s="49">
        <f t="shared" ref="AL39" si="49">IFERROR(_xlfn.STDEV.P(AI39:AJ39), " ")</f>
        <v>9.9999999999999395E-5</v>
      </c>
      <c r="AM39" s="296">
        <v>2.4400000000000002E-2</v>
      </c>
      <c r="AN39" s="296">
        <v>2.1600000000000001E-2</v>
      </c>
      <c r="AO39" s="49">
        <f t="shared" ref="AO39" si="50">IFERROR(AVERAGE(AM39:AN39)," ")</f>
        <v>2.3E-2</v>
      </c>
      <c r="AP39" s="546">
        <f t="shared" ref="AP39" si="51">IFERROR(_xlfn.STDEV.P(AM39:AN39), " ")</f>
        <v>1.4000000000000002E-3</v>
      </c>
      <c r="AQ39" s="296">
        <v>8.6599999999999996E-2</v>
      </c>
      <c r="AR39" s="296">
        <v>8.6999999999999994E-2</v>
      </c>
      <c r="AS39" s="49">
        <f t="shared" ref="AS39" si="52">IFERROR(AVERAGE(AQ39:AR39)," ")</f>
        <v>8.6799999999999988E-2</v>
      </c>
      <c r="AT39" s="49">
        <f t="shared" ref="AT39" si="53">IFERROR(_xlfn.STDEV.P(AQ39:AR39), " ")</f>
        <v>1.9999999999999879E-4</v>
      </c>
      <c r="AU39" s="296">
        <v>0.1144</v>
      </c>
      <c r="AV39" s="296">
        <v>0.1082</v>
      </c>
      <c r="AW39" s="49">
        <f t="shared" ref="AW39" si="54">IFERROR(AVERAGE(AU39:AV39)," ")</f>
        <v>0.11130000000000001</v>
      </c>
      <c r="AX39" s="49">
        <f t="shared" ref="AX39" si="55">IFERROR(_xlfn.STDEV.P(AU39:AV39), " ")</f>
        <v>3.0999999999999986E-3</v>
      </c>
      <c r="AY39" s="39">
        <v>9.6199999999999994E-2</v>
      </c>
      <c r="AZ39" s="296">
        <v>9.6699999999999994E-2</v>
      </c>
      <c r="BA39" s="49">
        <f t="shared" ref="BA39" si="56">IFERROR(AVERAGE(AY39:AZ39)," ")</f>
        <v>9.6449999999999994E-2</v>
      </c>
      <c r="BB39" s="49">
        <f t="shared" ref="BB39" si="57">IFERROR(_xlfn.STDEV.P(AY39:AZ39), " ")</f>
        <v>2.5000000000000022E-4</v>
      </c>
      <c r="BC39" s="296">
        <v>0.1764</v>
      </c>
      <c r="BD39" s="296">
        <v>0.16830000000000001</v>
      </c>
      <c r="BE39" s="49">
        <f t="shared" ref="BE39" si="58">IFERROR(AVERAGE(BC39:BD39)," ")</f>
        <v>0.17235</v>
      </c>
      <c r="BF39" s="546">
        <f t="shared" ref="BF39" si="59">IFERROR(_xlfn.STDEV.P(BC39:BD39), " ")</f>
        <v>4.049999999999998E-3</v>
      </c>
      <c r="BG39" s="296">
        <v>0.1007</v>
      </c>
      <c r="BH39" s="296">
        <v>9.8799999999999999E-2</v>
      </c>
      <c r="BI39" s="49">
        <f t="shared" ref="BI39" si="60">IFERROR(AVERAGE(BG39:BH39)," ")</f>
        <v>9.9750000000000005E-2</v>
      </c>
      <c r="BJ39" s="49">
        <f t="shared" ref="BJ39" si="61">IFERROR(_xlfn.STDEV.P(BG39:BH39), " ")</f>
        <v>9.4999999999999946E-4</v>
      </c>
      <c r="BK39" s="296">
        <v>0.18029999999999999</v>
      </c>
      <c r="BL39" s="296">
        <v>0.1847</v>
      </c>
      <c r="BM39" s="49">
        <f t="shared" ref="BM39" si="62">IFERROR(AVERAGE(BK39:BL39)," ")</f>
        <v>0.1825</v>
      </c>
      <c r="BN39" s="49">
        <f t="shared" ref="BN39" si="63">IFERROR(_xlfn.STDEV.P(BK39:BL39), " ")</f>
        <v>2.2000000000000075E-3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563">
        <v>1.8506</v>
      </c>
    </row>
    <row r="40" spans="1:73" ht="12.75" x14ac:dyDescent="0.2">
      <c r="A40" s="296" t="s">
        <v>177</v>
      </c>
      <c r="B40" s="29">
        <v>1.1000000000000001E-3</v>
      </c>
      <c r="C40" s="39">
        <v>2.2000000000000001E-3</v>
      </c>
      <c r="D40" s="296">
        <v>2E-3</v>
      </c>
      <c r="E40" s="49">
        <f t="shared" si="0"/>
        <v>2.1000000000000003E-3</v>
      </c>
      <c r="F40" s="49">
        <f t="shared" si="1"/>
        <v>1.0000000000000005E-4</v>
      </c>
      <c r="G40" s="296">
        <v>2.0999999999999999E-3</v>
      </c>
      <c r="H40" s="296">
        <v>2.5000000000000001E-3</v>
      </c>
      <c r="I40" s="49">
        <f t="shared" si="17"/>
        <v>2.3E-3</v>
      </c>
      <c r="J40" s="298">
        <f t="shared" si="2"/>
        <v>2.0000000000000009E-4</v>
      </c>
      <c r="K40" s="296">
        <v>2.3999999999999998E-3</v>
      </c>
      <c r="L40" s="296">
        <v>2.3E-3</v>
      </c>
      <c r="M40" s="49">
        <f t="shared" si="18"/>
        <v>2.3499999999999997E-3</v>
      </c>
      <c r="N40" s="49">
        <f t="shared" si="3"/>
        <v>4.9999999999999921E-5</v>
      </c>
      <c r="O40" s="296">
        <v>2.2000000000000001E-3</v>
      </c>
      <c r="P40" s="296">
        <v>2.5000000000000001E-3</v>
      </c>
      <c r="Q40" s="49">
        <f t="shared" si="19"/>
        <v>2.3500000000000001E-3</v>
      </c>
      <c r="R40" s="49">
        <f t="shared" si="4"/>
        <v>1.4999999999999996E-4</v>
      </c>
      <c r="S40" s="39">
        <v>2.5000000000000001E-3</v>
      </c>
      <c r="T40" s="296">
        <v>2.0999999999999999E-3</v>
      </c>
      <c r="U40" s="49">
        <f t="shared" si="20"/>
        <v>2.3E-3</v>
      </c>
      <c r="V40" s="49">
        <f t="shared" si="5"/>
        <v>2.0000000000000009E-4</v>
      </c>
      <c r="W40" s="296">
        <v>2.8E-3</v>
      </c>
      <c r="X40" s="296">
        <v>2.7000000000000001E-3</v>
      </c>
      <c r="Y40" s="49">
        <f t="shared" si="21"/>
        <v>2.7499999999999998E-3</v>
      </c>
      <c r="Z40" s="298">
        <f t="shared" si="6"/>
        <v>4.9999999999999921E-5</v>
      </c>
      <c r="AA40" s="296">
        <v>2.8E-3</v>
      </c>
      <c r="AB40" s="296">
        <v>3.0000000000000001E-3</v>
      </c>
      <c r="AC40" s="49">
        <f t="shared" si="22"/>
        <v>2.8999999999999998E-3</v>
      </c>
      <c r="AD40" s="49">
        <f t="shared" si="7"/>
        <v>1.0000000000000005E-4</v>
      </c>
      <c r="AE40" s="296">
        <v>2.8E-3</v>
      </c>
      <c r="AF40" s="296">
        <v>3.0000000000000001E-3</v>
      </c>
      <c r="AG40" s="49">
        <f t="shared" si="23"/>
        <v>2.8999999999999998E-3</v>
      </c>
      <c r="AH40" s="49">
        <f t="shared" si="8"/>
        <v>1.0000000000000005E-4</v>
      </c>
      <c r="AI40" s="39">
        <v>2.3E-3</v>
      </c>
      <c r="AJ40" s="296">
        <v>2.3999999999999998E-3</v>
      </c>
      <c r="AK40" s="49">
        <f t="shared" si="24"/>
        <v>2.3499999999999997E-3</v>
      </c>
      <c r="AL40" s="49">
        <f t="shared" si="9"/>
        <v>4.9999999999999921E-5</v>
      </c>
      <c r="AM40" s="296">
        <v>3.3E-3</v>
      </c>
      <c r="AN40" s="296">
        <v>3.2000000000000002E-3</v>
      </c>
      <c r="AO40" s="49">
        <f t="shared" si="25"/>
        <v>3.2500000000000003E-3</v>
      </c>
      <c r="AP40" s="298">
        <f t="shared" si="10"/>
        <v>4.9999999999999921E-5</v>
      </c>
      <c r="AQ40" s="296">
        <v>2.8E-3</v>
      </c>
      <c r="AR40" s="296">
        <v>2.3999999999999998E-3</v>
      </c>
      <c r="AS40" s="49">
        <f t="shared" si="26"/>
        <v>2.5999999999999999E-3</v>
      </c>
      <c r="AT40" s="49">
        <f t="shared" si="11"/>
        <v>2.0000000000000009E-4</v>
      </c>
      <c r="AU40" s="296">
        <v>3.2000000000000002E-3</v>
      </c>
      <c r="AV40" s="296">
        <v>3.2000000000000002E-3</v>
      </c>
      <c r="AW40" s="49">
        <f t="shared" si="27"/>
        <v>3.2000000000000002E-3</v>
      </c>
      <c r="AX40" s="49">
        <f t="shared" si="12"/>
        <v>0</v>
      </c>
      <c r="AY40" s="39">
        <v>2.3E-3</v>
      </c>
      <c r="AZ40" s="296">
        <v>2.0999999999999999E-3</v>
      </c>
      <c r="BA40" s="49">
        <f t="shared" si="28"/>
        <v>2.1999999999999997E-3</v>
      </c>
      <c r="BB40" s="49">
        <f t="shared" si="13"/>
        <v>1.0000000000000005E-4</v>
      </c>
      <c r="BC40" s="296">
        <v>3.7000000000000002E-3</v>
      </c>
      <c r="BD40" s="296">
        <v>2.3999999999999998E-3</v>
      </c>
      <c r="BE40" s="49">
        <f t="shared" si="29"/>
        <v>3.0499999999999998E-3</v>
      </c>
      <c r="BF40" s="298">
        <f t="shared" si="14"/>
        <v>6.5000000000000019E-4</v>
      </c>
      <c r="BG40" s="296">
        <v>2.3999999999999998E-3</v>
      </c>
      <c r="BH40" s="296">
        <v>2.3E-3</v>
      </c>
      <c r="BI40" s="49">
        <f t="shared" si="30"/>
        <v>2.3499999999999997E-3</v>
      </c>
      <c r="BJ40" s="49">
        <f t="shared" si="15"/>
        <v>4.9999999999999921E-5</v>
      </c>
      <c r="BK40" s="296">
        <v>3.0000000000000001E-3</v>
      </c>
      <c r="BL40" s="296">
        <v>3.3E-3</v>
      </c>
      <c r="BM40" s="49">
        <f t="shared" si="31"/>
        <v>3.15E-3</v>
      </c>
      <c r="BN40" s="49">
        <f t="shared" si="16"/>
        <v>1.4999999999999996E-4</v>
      </c>
      <c r="BO40" s="39">
        <v>2.0999999999999999E-3</v>
      </c>
      <c r="BP40" s="41">
        <v>2.5000000000000001E-3</v>
      </c>
      <c r="BQ40" s="115">
        <v>2E-3</v>
      </c>
      <c r="BR40" s="284">
        <v>2.3999999999999998E-3</v>
      </c>
      <c r="BS40" s="115">
        <v>2.2000000000000001E-3</v>
      </c>
      <c r="BT40" s="284">
        <v>2.3999999999999998E-3</v>
      </c>
      <c r="BU40" s="564">
        <v>2.5999999999999999E-3</v>
      </c>
    </row>
    <row r="41" spans="1:73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3" ht="12.75" x14ac:dyDescent="0.2">
      <c r="A42" s="444" t="s">
        <v>82</v>
      </c>
      <c r="B42" s="715"/>
      <c r="C42" s="260" t="s">
        <v>83</v>
      </c>
      <c r="D42" s="720" t="s">
        <v>84</v>
      </c>
      <c r="E42" s="720" t="s">
        <v>70</v>
      </c>
      <c r="F42" s="720" t="s">
        <v>85</v>
      </c>
      <c r="G42" s="715"/>
      <c r="H42" s="715"/>
      <c r="I42" s="715"/>
      <c r="J42" s="715"/>
      <c r="K42" s="260" t="s">
        <v>83</v>
      </c>
      <c r="L42" s="720" t="s">
        <v>84</v>
      </c>
      <c r="M42" s="720" t="s">
        <v>70</v>
      </c>
      <c r="N42" s="350" t="s">
        <v>85</v>
      </c>
      <c r="O42" s="715"/>
      <c r="P42" s="715"/>
      <c r="Q42" s="715"/>
      <c r="R42" s="715"/>
      <c r="S42" s="260" t="s">
        <v>83</v>
      </c>
      <c r="T42" s="720" t="s">
        <v>84</v>
      </c>
      <c r="U42" s="720" t="s">
        <v>70</v>
      </c>
      <c r="V42" s="351" t="s">
        <v>85</v>
      </c>
      <c r="W42" s="715"/>
      <c r="X42" s="715"/>
      <c r="Y42" s="715"/>
      <c r="Z42" s="715"/>
      <c r="AA42" s="260" t="s">
        <v>83</v>
      </c>
      <c r="AB42" s="720" t="s">
        <v>84</v>
      </c>
      <c r="AC42" s="720" t="s">
        <v>70</v>
      </c>
      <c r="AD42" s="350" t="s">
        <v>85</v>
      </c>
      <c r="AE42" s="715"/>
      <c r="AF42" s="715"/>
      <c r="AG42" s="715"/>
      <c r="AH42" s="715"/>
      <c r="AI42" s="260" t="s">
        <v>83</v>
      </c>
      <c r="AJ42" s="720" t="s">
        <v>84</v>
      </c>
      <c r="AK42" s="720" t="s">
        <v>70</v>
      </c>
      <c r="AL42" s="350" t="s">
        <v>85</v>
      </c>
      <c r="AM42" s="715"/>
      <c r="AN42" s="715"/>
      <c r="AO42" s="715"/>
      <c r="AP42" s="715"/>
      <c r="AQ42" s="260" t="s">
        <v>83</v>
      </c>
      <c r="AR42" s="720" t="s">
        <v>84</v>
      </c>
      <c r="AS42" s="720" t="s">
        <v>70</v>
      </c>
      <c r="AT42" s="720" t="s">
        <v>85</v>
      </c>
      <c r="AU42" s="715"/>
      <c r="AV42" s="715"/>
      <c r="AW42" s="715"/>
      <c r="AX42" s="715"/>
      <c r="AY42" s="260" t="s">
        <v>83</v>
      </c>
      <c r="AZ42" s="720" t="s">
        <v>84</v>
      </c>
      <c r="BA42" s="720" t="s">
        <v>70</v>
      </c>
      <c r="BB42" s="350" t="s">
        <v>85</v>
      </c>
      <c r="BC42" s="715"/>
      <c r="BD42" s="715"/>
      <c r="BE42" s="715"/>
      <c r="BF42" s="715"/>
      <c r="BG42" s="260" t="s">
        <v>83</v>
      </c>
      <c r="BH42" s="720" t="s">
        <v>84</v>
      </c>
      <c r="BI42" s="720" t="s">
        <v>70</v>
      </c>
      <c r="BJ42" s="350" t="s">
        <v>85</v>
      </c>
      <c r="BK42" s="715"/>
      <c r="BL42" s="715"/>
      <c r="BM42" s="715"/>
      <c r="BN42" s="715"/>
      <c r="BO42" s="274"/>
      <c r="BP42" s="718"/>
    </row>
    <row r="43" spans="1:73" ht="12.75" x14ac:dyDescent="0.2">
      <c r="A43" s="112" t="s">
        <v>86</v>
      </c>
      <c r="C43" s="613" t="s">
        <v>12</v>
      </c>
      <c r="D43" s="707" t="s">
        <v>12</v>
      </c>
      <c r="E43" s="620" t="str">
        <f>IFERROR(AVERAGE(C43:D43), " ")</f>
        <v xml:space="preserve"> </v>
      </c>
      <c r="F43" s="738" t="str">
        <f>IFERROR(_xlfn.STDEV.P(C43:D43)," ")</f>
        <v xml:space="preserve"> </v>
      </c>
      <c r="K43" s="616" t="s">
        <v>12</v>
      </c>
      <c r="L43" s="619" t="s">
        <v>12</v>
      </c>
      <c r="M43" s="620" t="str">
        <f>IFERROR(AVERAGE(K43:L43), " ")</f>
        <v xml:space="preserve"> </v>
      </c>
      <c r="N43" s="738" t="str">
        <f>IFERROR(_xlfn.STDEV.P(K43:L43)," ")</f>
        <v xml:space="preserve"> </v>
      </c>
      <c r="S43" s="616" t="s">
        <v>12</v>
      </c>
      <c r="T43" s="619" t="s">
        <v>12</v>
      </c>
      <c r="U43" s="620" t="str">
        <f>IFERROR(AVERAGE(S43:T43), " ")</f>
        <v xml:space="preserve"> </v>
      </c>
      <c r="V43" s="738" t="str">
        <f>IFERROR(_xlfn.STDEV.P(S43:T43)," ")</f>
        <v xml:space="preserve"> </v>
      </c>
      <c r="AA43" s="616" t="s">
        <v>12</v>
      </c>
      <c r="AB43" s="619" t="s">
        <v>12</v>
      </c>
      <c r="AC43" s="620" t="str">
        <f>IFERROR(AVERAGE(AA43:AB43), " ")</f>
        <v xml:space="preserve"> </v>
      </c>
      <c r="AD43" s="738" t="str">
        <f>IFERROR(_xlfn.STDEV.P(AA43:AB43)," ")</f>
        <v xml:space="preserve"> </v>
      </c>
      <c r="AI43" s="742">
        <v>0.69</v>
      </c>
      <c r="AJ43" s="739">
        <v>0.7</v>
      </c>
      <c r="AK43" s="620">
        <f>IFERROR(AVERAGE(AI43:AJ43), " ")</f>
        <v>0.69499999999999995</v>
      </c>
      <c r="AL43" s="620">
        <f>IFERROR(_xlfn.STDEV.P(AI43:AJ43)," ")</f>
        <v>5.0000000000000044E-3</v>
      </c>
      <c r="AQ43" s="616" t="s">
        <v>12</v>
      </c>
      <c r="AR43" s="619" t="s">
        <v>12</v>
      </c>
      <c r="AS43" s="102" t="str">
        <f>IFERROR(AVERAGE(AQ43:AR43), " ")</f>
        <v xml:space="preserve"> </v>
      </c>
      <c r="AT43" s="103" t="str">
        <f>IFERROR(_xlfn.STDEV.P(AQ43:AR43)," ")</f>
        <v xml:space="preserve"> </v>
      </c>
      <c r="AY43" s="616" t="s">
        <v>12</v>
      </c>
      <c r="AZ43" s="619" t="s">
        <v>12</v>
      </c>
      <c r="BA43" s="620" t="str">
        <f>IFERROR(AVERAGE(AY43:AZ43), " ")</f>
        <v xml:space="preserve"> </v>
      </c>
      <c r="BB43" s="738" t="str">
        <f>IFERROR(_xlfn.STDEV.P(AY43:AZ43)," ")</f>
        <v xml:space="preserve"> </v>
      </c>
      <c r="BG43" s="742">
        <v>0.1</v>
      </c>
      <c r="BH43" s="739">
        <v>0.1</v>
      </c>
      <c r="BI43" s="620">
        <f>IFERROR(AVERAGE(BG43:BH43), " ")</f>
        <v>0.1</v>
      </c>
      <c r="BJ43" s="620">
        <f>IFERROR(_xlfn.STDEV.P(BG43:BH43)," ")</f>
        <v>0</v>
      </c>
      <c r="BO43" s="714" t="s">
        <v>12</v>
      </c>
      <c r="BP43" s="710"/>
    </row>
    <row r="44" spans="1:73" ht="14.25" x14ac:dyDescent="0.2">
      <c r="A44" s="112" t="s">
        <v>87</v>
      </c>
      <c r="C44" s="739">
        <v>7.7</v>
      </c>
      <c r="D44" s="739">
        <v>7.36</v>
      </c>
      <c r="E44" s="620">
        <f t="shared" ref="E44:E48" si="64">IFERROR(AVERAGE(C44:D44), " ")</f>
        <v>7.53</v>
      </c>
      <c r="F44" s="620">
        <f t="shared" ref="F44:F49" si="65">IFERROR(_xlfn.STDEV.P(C44:D44)," ")</f>
        <v>0.16999999999999993</v>
      </c>
      <c r="K44" s="740">
        <v>10.56</v>
      </c>
      <c r="L44" s="739">
        <v>10.49</v>
      </c>
      <c r="M44" s="620">
        <f t="shared" ref="M44:M48" si="66">IFERROR(AVERAGE(K44:L44), " ")</f>
        <v>10.525</v>
      </c>
      <c r="N44" s="620">
        <f t="shared" ref="N44:N49" si="67">IFERROR(_xlfn.STDEV.P(K44:L44)," ")</f>
        <v>3.5000000000000142E-2</v>
      </c>
      <c r="S44" s="740">
        <v>16.14</v>
      </c>
      <c r="T44" s="739">
        <v>16.13</v>
      </c>
      <c r="U44" s="620">
        <f t="shared" ref="U44:U48" si="68">IFERROR(AVERAGE(S44:T44), " ")</f>
        <v>16.134999999999998</v>
      </c>
      <c r="V44" s="620">
        <f t="shared" ref="V44:V49" si="69">IFERROR(_xlfn.STDEV.P(S44:T44)," ")</f>
        <v>5.0000000000007816E-3</v>
      </c>
      <c r="AA44" s="740">
        <v>18.62</v>
      </c>
      <c r="AB44" s="739">
        <v>18.62</v>
      </c>
      <c r="AC44" s="620">
        <f t="shared" ref="AC44:AC48" si="70">IFERROR(AVERAGE(AA44:AB44), " ")</f>
        <v>18.62</v>
      </c>
      <c r="AD44" s="620">
        <f t="shared" ref="AD44:AD49" si="71">IFERROR(_xlfn.STDEV.P(AA44:AB44)," ")</f>
        <v>0</v>
      </c>
      <c r="AI44" s="740">
        <v>57.35</v>
      </c>
      <c r="AJ44" s="739">
        <v>57.58</v>
      </c>
      <c r="AK44" s="620">
        <f t="shared" ref="AK44:AK48" si="72">IFERROR(AVERAGE(AI44:AJ44), " ")</f>
        <v>57.465000000000003</v>
      </c>
      <c r="AL44" s="620">
        <f t="shared" ref="AL44:AL49" si="73">IFERROR(_xlfn.STDEV.P(AI44:AJ44)," ")</f>
        <v>0.11499999999999844</v>
      </c>
      <c r="AQ44" s="617">
        <v>21.35</v>
      </c>
      <c r="AR44" s="612">
        <v>20.41</v>
      </c>
      <c r="AS44" s="102">
        <f t="shared" ref="AS44:AS48" si="74">IFERROR(AVERAGE(AQ44:AR44), " ")</f>
        <v>20.880000000000003</v>
      </c>
      <c r="AT44" s="620">
        <f t="shared" ref="AT44:AT49" si="75">IFERROR(_xlfn.STDEV.P(AQ44:AR44)," ")</f>
        <v>0.47000000000000064</v>
      </c>
      <c r="AY44" s="740">
        <v>21.18</v>
      </c>
      <c r="AZ44" s="739">
        <v>23.23</v>
      </c>
      <c r="BA44" s="620">
        <f t="shared" ref="BA44:BA48" si="76">IFERROR(AVERAGE(AY44:AZ44), " ")</f>
        <v>22.204999999999998</v>
      </c>
      <c r="BB44" s="620">
        <f t="shared" ref="BB44:BB49" si="77">IFERROR(_xlfn.STDEV.P(AY44:AZ44)," ")</f>
        <v>1.0250000000000004</v>
      </c>
      <c r="BG44" s="740">
        <v>27.87</v>
      </c>
      <c r="BH44" s="739">
        <v>28.59</v>
      </c>
      <c r="BI44" s="620">
        <f t="shared" ref="BI44:BI48" si="78">IFERROR(AVERAGE(BG44:BH44), " ")</f>
        <v>28.23</v>
      </c>
      <c r="BJ44" s="620">
        <f t="shared" ref="BJ44:BJ49" si="79">IFERROR(_xlfn.STDEV.P(BG44:BH44)," ")</f>
        <v>0.35999999999999943</v>
      </c>
      <c r="BO44" s="714" t="s">
        <v>12</v>
      </c>
      <c r="BP44" s="710"/>
    </row>
    <row r="45" spans="1:73" ht="12.75" x14ac:dyDescent="0.2">
      <c r="A45" s="112" t="s">
        <v>88</v>
      </c>
      <c r="C45" s="613" t="s">
        <v>12</v>
      </c>
      <c r="D45" s="619" t="s">
        <v>12</v>
      </c>
      <c r="E45" s="620" t="str">
        <f t="shared" si="64"/>
        <v xml:space="preserve"> </v>
      </c>
      <c r="F45" s="620" t="str">
        <f t="shared" si="65"/>
        <v xml:space="preserve"> </v>
      </c>
      <c r="K45" s="613" t="s">
        <v>12</v>
      </c>
      <c r="L45" s="619" t="s">
        <v>12</v>
      </c>
      <c r="M45" s="620" t="str">
        <f t="shared" si="66"/>
        <v xml:space="preserve"> </v>
      </c>
      <c r="N45" s="738" t="str">
        <f t="shared" si="67"/>
        <v xml:space="preserve"> </v>
      </c>
      <c r="S45" s="613" t="s">
        <v>12</v>
      </c>
      <c r="T45" s="619" t="s">
        <v>12</v>
      </c>
      <c r="U45" s="620" t="str">
        <f t="shared" si="68"/>
        <v xml:space="preserve"> </v>
      </c>
      <c r="V45" s="620" t="str">
        <f t="shared" si="69"/>
        <v xml:space="preserve"> </v>
      </c>
      <c r="AA45" s="613" t="s">
        <v>12</v>
      </c>
      <c r="AB45" s="619" t="s">
        <v>12</v>
      </c>
      <c r="AC45" s="620" t="str">
        <f t="shared" si="70"/>
        <v xml:space="preserve"> </v>
      </c>
      <c r="AD45" s="620" t="str">
        <f t="shared" si="71"/>
        <v xml:space="preserve"> </v>
      </c>
      <c r="AI45" s="613" t="s">
        <v>12</v>
      </c>
      <c r="AJ45" s="619" t="s">
        <v>12</v>
      </c>
      <c r="AK45" s="620" t="str">
        <f t="shared" si="72"/>
        <v xml:space="preserve"> </v>
      </c>
      <c r="AL45" s="620" t="str">
        <f t="shared" si="73"/>
        <v xml:space="preserve"> </v>
      </c>
      <c r="AQ45" s="613" t="s">
        <v>12</v>
      </c>
      <c r="AR45" s="619" t="s">
        <v>12</v>
      </c>
      <c r="AS45" s="102" t="str">
        <f t="shared" si="74"/>
        <v xml:space="preserve"> </v>
      </c>
      <c r="AT45" s="620" t="str">
        <f t="shared" si="75"/>
        <v xml:space="preserve"> </v>
      </c>
      <c r="AY45" s="613" t="s">
        <v>12</v>
      </c>
      <c r="AZ45" s="619" t="s">
        <v>12</v>
      </c>
      <c r="BA45" s="620" t="str">
        <f t="shared" si="76"/>
        <v xml:space="preserve"> </v>
      </c>
      <c r="BB45" s="620" t="str">
        <f t="shared" si="77"/>
        <v xml:space="preserve"> </v>
      </c>
      <c r="BG45" s="613" t="s">
        <v>12</v>
      </c>
      <c r="BH45" s="619" t="s">
        <v>12</v>
      </c>
      <c r="BI45" s="620" t="str">
        <f t="shared" si="78"/>
        <v xml:space="preserve"> </v>
      </c>
      <c r="BJ45" s="620" t="str">
        <f t="shared" si="79"/>
        <v xml:space="preserve"> </v>
      </c>
      <c r="BO45" s="714" t="s">
        <v>12</v>
      </c>
      <c r="BP45" s="710"/>
    </row>
    <row r="46" spans="1:73" ht="12.75" x14ac:dyDescent="0.2">
      <c r="A46" s="112" t="s">
        <v>89</v>
      </c>
      <c r="C46" s="613" t="s">
        <v>12</v>
      </c>
      <c r="D46" s="619" t="s">
        <v>12</v>
      </c>
      <c r="E46" s="620" t="str">
        <f t="shared" si="64"/>
        <v xml:space="preserve"> </v>
      </c>
      <c r="F46" s="620" t="str">
        <f t="shared" si="65"/>
        <v xml:space="preserve"> </v>
      </c>
      <c r="K46" s="613" t="s">
        <v>12</v>
      </c>
      <c r="L46" s="619" t="s">
        <v>12</v>
      </c>
      <c r="M46" s="620" t="str">
        <f t="shared" si="66"/>
        <v xml:space="preserve"> </v>
      </c>
      <c r="N46" s="738" t="str">
        <f t="shared" si="67"/>
        <v xml:space="preserve"> </v>
      </c>
      <c r="S46" s="613" t="s">
        <v>12</v>
      </c>
      <c r="T46" s="619" t="s">
        <v>12</v>
      </c>
      <c r="U46" s="620" t="str">
        <f t="shared" si="68"/>
        <v xml:space="preserve"> </v>
      </c>
      <c r="V46" s="620" t="str">
        <f t="shared" si="69"/>
        <v xml:space="preserve"> </v>
      </c>
      <c r="AA46" s="613" t="s">
        <v>12</v>
      </c>
      <c r="AB46" s="619" t="s">
        <v>12</v>
      </c>
      <c r="AC46" s="620" t="str">
        <f t="shared" si="70"/>
        <v xml:space="preserve"> </v>
      </c>
      <c r="AD46" s="620" t="str">
        <f t="shared" si="71"/>
        <v xml:space="preserve"> </v>
      </c>
      <c r="AI46" s="613" t="s">
        <v>12</v>
      </c>
      <c r="AJ46" s="619" t="s">
        <v>12</v>
      </c>
      <c r="AK46" s="620" t="str">
        <f t="shared" si="72"/>
        <v xml:space="preserve"> </v>
      </c>
      <c r="AL46" s="620" t="str">
        <f t="shared" si="73"/>
        <v xml:space="preserve"> </v>
      </c>
      <c r="AQ46" s="613" t="s">
        <v>12</v>
      </c>
      <c r="AR46" s="619" t="s">
        <v>12</v>
      </c>
      <c r="AS46" s="102" t="str">
        <f t="shared" si="74"/>
        <v xml:space="preserve"> </v>
      </c>
      <c r="AT46" s="620" t="str">
        <f t="shared" si="75"/>
        <v xml:space="preserve"> </v>
      </c>
      <c r="AY46" s="613" t="s">
        <v>12</v>
      </c>
      <c r="AZ46" s="619" t="s">
        <v>12</v>
      </c>
      <c r="BA46" s="620" t="str">
        <f t="shared" si="76"/>
        <v xml:space="preserve"> </v>
      </c>
      <c r="BB46" s="620" t="str">
        <f t="shared" si="77"/>
        <v xml:space="preserve"> </v>
      </c>
      <c r="BG46" s="613" t="s">
        <v>12</v>
      </c>
      <c r="BH46" s="619" t="s">
        <v>12</v>
      </c>
      <c r="BI46" s="620" t="str">
        <f t="shared" si="78"/>
        <v xml:space="preserve"> </v>
      </c>
      <c r="BJ46" s="620" t="str">
        <f t="shared" si="79"/>
        <v xml:space="preserve"> </v>
      </c>
      <c r="BO46" s="714" t="s">
        <v>12</v>
      </c>
      <c r="BP46" s="710"/>
    </row>
    <row r="47" spans="1:73" ht="14.25" x14ac:dyDescent="0.2">
      <c r="A47" s="112" t="s">
        <v>90</v>
      </c>
      <c r="C47" s="613" t="s">
        <v>12</v>
      </c>
      <c r="D47" s="739">
        <v>0.18</v>
      </c>
      <c r="E47" s="620">
        <f t="shared" si="64"/>
        <v>0.18</v>
      </c>
      <c r="F47" s="620">
        <f t="shared" si="65"/>
        <v>0</v>
      </c>
      <c r="K47" s="613" t="s">
        <v>12</v>
      </c>
      <c r="L47" s="619" t="s">
        <v>12</v>
      </c>
      <c r="M47" s="620" t="str">
        <f t="shared" si="66"/>
        <v xml:space="preserve"> </v>
      </c>
      <c r="N47" s="738" t="str">
        <f t="shared" si="67"/>
        <v xml:space="preserve"> </v>
      </c>
      <c r="S47" s="740">
        <v>0.13</v>
      </c>
      <c r="T47" s="619" t="s">
        <v>12</v>
      </c>
      <c r="U47" s="620">
        <f t="shared" si="68"/>
        <v>0.13</v>
      </c>
      <c r="V47" s="620">
        <f t="shared" si="69"/>
        <v>0</v>
      </c>
      <c r="AA47" s="740">
        <v>0.13</v>
      </c>
      <c r="AB47" s="739">
        <v>0.1</v>
      </c>
      <c r="AC47" s="620">
        <f t="shared" si="70"/>
        <v>0.115</v>
      </c>
      <c r="AD47" s="620">
        <f t="shared" si="71"/>
        <v>1.5000000000000041E-2</v>
      </c>
      <c r="AI47" s="740">
        <v>0.17</v>
      </c>
      <c r="AJ47" s="739">
        <v>0.11</v>
      </c>
      <c r="AK47" s="620">
        <f t="shared" si="72"/>
        <v>0.14000000000000001</v>
      </c>
      <c r="AL47" s="620">
        <f t="shared" si="73"/>
        <v>3.0000000000000023E-2</v>
      </c>
      <c r="AQ47" s="617">
        <v>0.28000000000000003</v>
      </c>
      <c r="AR47" s="612">
        <v>0.2</v>
      </c>
      <c r="AS47" s="102">
        <f t="shared" si="74"/>
        <v>0.24000000000000002</v>
      </c>
      <c r="AT47" s="620">
        <f t="shared" si="75"/>
        <v>3.9999999999999966E-2</v>
      </c>
      <c r="AY47" s="740">
        <v>0.14000000000000001</v>
      </c>
      <c r="AZ47" s="739">
        <v>0.13</v>
      </c>
      <c r="BA47" s="620">
        <f t="shared" si="76"/>
        <v>0.13500000000000001</v>
      </c>
      <c r="BB47" s="620">
        <f t="shared" si="77"/>
        <v>5.0000000000000044E-3</v>
      </c>
      <c r="BG47" s="740">
        <v>0.49</v>
      </c>
      <c r="BH47" s="739">
        <v>0.44</v>
      </c>
      <c r="BI47" s="620">
        <f t="shared" si="78"/>
        <v>0.46499999999999997</v>
      </c>
      <c r="BJ47" s="620">
        <f t="shared" si="79"/>
        <v>2.4999999999999994E-2</v>
      </c>
      <c r="BO47" s="714" t="s">
        <v>12</v>
      </c>
      <c r="BP47" s="710"/>
    </row>
    <row r="48" spans="1:73" ht="12.75" x14ac:dyDescent="0.2">
      <c r="A48" s="112" t="s">
        <v>91</v>
      </c>
      <c r="C48" s="613" t="s">
        <v>12</v>
      </c>
      <c r="D48" s="619" t="s">
        <v>12</v>
      </c>
      <c r="E48" s="620" t="str">
        <f t="shared" si="64"/>
        <v xml:space="preserve"> </v>
      </c>
      <c r="F48" s="620" t="str">
        <f t="shared" si="65"/>
        <v xml:space="preserve"> </v>
      </c>
      <c r="K48" s="613" t="s">
        <v>12</v>
      </c>
      <c r="L48" s="619" t="s">
        <v>12</v>
      </c>
      <c r="M48" s="620" t="str">
        <f t="shared" si="66"/>
        <v xml:space="preserve"> </v>
      </c>
      <c r="N48" s="738" t="str">
        <f t="shared" si="67"/>
        <v xml:space="preserve"> </v>
      </c>
      <c r="S48" s="613" t="s">
        <v>12</v>
      </c>
      <c r="T48" s="619" t="s">
        <v>12</v>
      </c>
      <c r="U48" s="620" t="str">
        <f t="shared" si="68"/>
        <v xml:space="preserve"> </v>
      </c>
      <c r="V48" s="620" t="str">
        <f t="shared" si="69"/>
        <v xml:space="preserve"> </v>
      </c>
      <c r="AA48" s="613" t="s">
        <v>12</v>
      </c>
      <c r="AB48" s="619" t="s">
        <v>12</v>
      </c>
      <c r="AC48" s="620" t="str">
        <f t="shared" si="70"/>
        <v xml:space="preserve"> </v>
      </c>
      <c r="AD48" s="620" t="str">
        <f t="shared" si="71"/>
        <v xml:space="preserve"> </v>
      </c>
      <c r="AI48" s="613" t="s">
        <v>12</v>
      </c>
      <c r="AJ48" s="619" t="s">
        <v>12</v>
      </c>
      <c r="AK48" s="620" t="str">
        <f t="shared" si="72"/>
        <v xml:space="preserve"> </v>
      </c>
      <c r="AL48" s="620" t="str">
        <f t="shared" si="73"/>
        <v xml:space="preserve"> </v>
      </c>
      <c r="AQ48" s="613" t="s">
        <v>12</v>
      </c>
      <c r="AR48" s="619" t="s">
        <v>12</v>
      </c>
      <c r="AS48" s="102" t="str">
        <f t="shared" si="74"/>
        <v xml:space="preserve"> </v>
      </c>
      <c r="AT48" s="620" t="str">
        <f t="shared" si="75"/>
        <v xml:space="preserve"> </v>
      </c>
      <c r="AY48" s="613" t="s">
        <v>12</v>
      </c>
      <c r="AZ48" s="619" t="s">
        <v>12</v>
      </c>
      <c r="BA48" s="620" t="str">
        <f t="shared" si="76"/>
        <v xml:space="preserve"> </v>
      </c>
      <c r="BB48" s="620" t="str">
        <f t="shared" si="77"/>
        <v xml:space="preserve"> </v>
      </c>
      <c r="BG48" s="613" t="s">
        <v>12</v>
      </c>
      <c r="BH48" s="619" t="s">
        <v>12</v>
      </c>
      <c r="BI48" s="620" t="str">
        <f t="shared" si="78"/>
        <v xml:space="preserve"> </v>
      </c>
      <c r="BJ48" s="620" t="str">
        <f t="shared" si="79"/>
        <v xml:space="preserve"> </v>
      </c>
      <c r="BO48" s="714" t="s">
        <v>12</v>
      </c>
      <c r="BP48" s="710"/>
    </row>
    <row r="49" spans="1:69" ht="14.25" x14ac:dyDescent="0.2">
      <c r="A49" s="112" t="s">
        <v>92</v>
      </c>
      <c r="C49" s="739">
        <v>10.98</v>
      </c>
      <c r="D49" s="739">
        <v>11.17</v>
      </c>
      <c r="E49" s="620">
        <f>IFERROR(AVERAGE(C49:D49), " ")</f>
        <v>11.074999999999999</v>
      </c>
      <c r="F49" s="620">
        <f t="shared" si="65"/>
        <v>9.4999999999999751E-2</v>
      </c>
      <c r="K49" s="741">
        <v>11.86</v>
      </c>
      <c r="L49" s="739">
        <v>11.79</v>
      </c>
      <c r="M49" s="620">
        <f>IFERROR(AVERAGE(K49:L49), " ")</f>
        <v>11.824999999999999</v>
      </c>
      <c r="N49" s="620">
        <f t="shared" si="67"/>
        <v>3.5000000000000142E-2</v>
      </c>
      <c r="S49" s="741">
        <v>22.22</v>
      </c>
      <c r="T49" s="739">
        <v>22.18</v>
      </c>
      <c r="U49" s="620">
        <f>IFERROR(AVERAGE(S49:T49), " ")</f>
        <v>22.2</v>
      </c>
      <c r="V49" s="620">
        <f t="shared" si="69"/>
        <v>1.9999999999999574E-2</v>
      </c>
      <c r="AA49" s="741">
        <v>24.41</v>
      </c>
      <c r="AB49" s="739">
        <v>24.43</v>
      </c>
      <c r="AC49" s="620">
        <f>IFERROR(AVERAGE(AA49:AB49), " ")</f>
        <v>24.42</v>
      </c>
      <c r="AD49" s="620">
        <f t="shared" si="71"/>
        <v>9.9999999999997868E-3</v>
      </c>
      <c r="AI49" s="743">
        <v>1408.16</v>
      </c>
      <c r="AJ49" s="744">
        <v>1414.6</v>
      </c>
      <c r="AK49" s="620">
        <f>IFERROR(AVERAGE(AI49:AJ49), " ")</f>
        <v>1411.38</v>
      </c>
      <c r="AL49" s="620">
        <f t="shared" si="73"/>
        <v>3.2199999999999136</v>
      </c>
      <c r="AQ49" s="618">
        <v>36.450000000000003</v>
      </c>
      <c r="AR49" s="612">
        <v>36.36</v>
      </c>
      <c r="AS49" s="102">
        <f>IFERROR(AVERAGE(AQ49:AR49), " ")</f>
        <v>36.405000000000001</v>
      </c>
      <c r="AT49" s="620">
        <f t="shared" si="75"/>
        <v>4.5000000000001705E-2</v>
      </c>
      <c r="AY49" s="741">
        <v>30.28</v>
      </c>
      <c r="AZ49" s="739">
        <v>30.2</v>
      </c>
      <c r="BA49" s="620">
        <f>IFERROR(AVERAGE(AY49:AZ49), " ")</f>
        <v>30.240000000000002</v>
      </c>
      <c r="BB49" s="620">
        <f t="shared" si="77"/>
        <v>4.0000000000000924E-2</v>
      </c>
      <c r="BG49" s="741">
        <v>37.65</v>
      </c>
      <c r="BH49" s="739">
        <v>37.72</v>
      </c>
      <c r="BI49" s="620">
        <f>IFERROR(AVERAGE(BG49:BH49), " ")</f>
        <v>37.685000000000002</v>
      </c>
      <c r="BJ49" s="620">
        <f t="shared" si="79"/>
        <v>3.5000000000000142E-2</v>
      </c>
      <c r="BO49" s="741">
        <v>0.12</v>
      </c>
      <c r="BP49" s="710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719"/>
    </row>
    <row r="51" spans="1:69" ht="12.75" x14ac:dyDescent="0.2">
      <c r="A51" s="860" t="s">
        <v>56</v>
      </c>
      <c r="B51" s="712" t="s">
        <v>93</v>
      </c>
      <c r="C51" s="713"/>
      <c r="K51" s="713"/>
      <c r="S51" s="713"/>
      <c r="AA51" s="713"/>
      <c r="AI51" s="713"/>
      <c r="AQ51" s="713"/>
      <c r="AY51" s="713"/>
      <c r="BG51" s="378"/>
      <c r="BO51" s="714"/>
      <c r="BP51" s="710"/>
    </row>
    <row r="52" spans="1:69" ht="12.75" x14ac:dyDescent="0.2">
      <c r="A52" s="856"/>
      <c r="B52" s="712" t="s">
        <v>94</v>
      </c>
      <c r="C52" s="713">
        <v>7.33</v>
      </c>
      <c r="K52" s="713">
        <v>7.51</v>
      </c>
      <c r="S52" s="713">
        <v>7.43</v>
      </c>
      <c r="AA52" s="713">
        <v>7.46</v>
      </c>
      <c r="AI52" s="713">
        <v>6.65</v>
      </c>
      <c r="AQ52" s="713">
        <v>7.5</v>
      </c>
      <c r="AY52" s="713">
        <v>7.64</v>
      </c>
      <c r="BG52" s="713">
        <v>7.57</v>
      </c>
      <c r="BO52" s="714"/>
      <c r="BP52" s="710"/>
    </row>
    <row r="53" spans="1:69" ht="12.75" x14ac:dyDescent="0.2">
      <c r="A53" s="721" t="s">
        <v>96</v>
      </c>
      <c r="B53" s="435" t="s">
        <v>97</v>
      </c>
      <c r="C53" s="713">
        <v>81.400000000000006</v>
      </c>
      <c r="K53" s="713">
        <v>91</v>
      </c>
      <c r="S53" s="713">
        <v>148.69999999999999</v>
      </c>
      <c r="AA53" s="713">
        <v>162</v>
      </c>
      <c r="AI53" s="713">
        <v>2193</v>
      </c>
      <c r="AQ53" s="713">
        <v>199.5</v>
      </c>
      <c r="AY53" s="713">
        <v>182.4</v>
      </c>
      <c r="BG53" s="713">
        <v>239.1</v>
      </c>
      <c r="BO53" s="714"/>
      <c r="BP53" s="710"/>
    </row>
    <row r="54" spans="1:69" ht="12.75" x14ac:dyDescent="0.2">
      <c r="A54" s="721" t="s">
        <v>57</v>
      </c>
      <c r="B54" s="435" t="s">
        <v>58</v>
      </c>
      <c r="C54" s="713"/>
      <c r="K54" s="713"/>
      <c r="S54" s="713"/>
      <c r="AA54" s="713"/>
      <c r="AI54" s="713"/>
      <c r="AQ54" s="713"/>
      <c r="AY54" s="713"/>
      <c r="BG54" s="713"/>
      <c r="BO54" s="714"/>
      <c r="BP54" s="710"/>
    </row>
    <row r="55" spans="1:69" s="746" customFormat="1" ht="12.75" x14ac:dyDescent="0.2">
      <c r="A55" s="590" t="s">
        <v>59</v>
      </c>
      <c r="B55" s="419" t="s">
        <v>60</v>
      </c>
      <c r="C55" s="747"/>
      <c r="K55" s="747"/>
      <c r="S55" s="747"/>
      <c r="AA55" s="747"/>
      <c r="AI55" s="747"/>
      <c r="AQ55" s="747"/>
      <c r="AY55" s="747"/>
      <c r="BG55" s="747"/>
      <c r="BO55" s="748"/>
      <c r="BP55" s="586"/>
    </row>
    <row r="56" spans="1:69" ht="12.75" x14ac:dyDescent="0.2">
      <c r="A56" s="588" t="s">
        <v>186</v>
      </c>
      <c r="B56" s="284" t="s">
        <v>199</v>
      </c>
      <c r="C56" s="713">
        <v>4.2</v>
      </c>
      <c r="K56" s="713">
        <v>4.0999999999999996</v>
      </c>
      <c r="S56" s="240">
        <v>4.5</v>
      </c>
      <c r="AA56" s="713">
        <v>5.2</v>
      </c>
      <c r="AI56" s="713">
        <v>12.2</v>
      </c>
      <c r="AQ56" s="713">
        <v>5.4</v>
      </c>
      <c r="AY56" s="713">
        <v>6.3</v>
      </c>
      <c r="BG56" s="119">
        <v>7</v>
      </c>
      <c r="BO56" s="714"/>
      <c r="BP56" s="710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715"/>
      <c r="B58" s="715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80"/>
    </row>
    <row r="59" spans="1:69" ht="12.75" x14ac:dyDescent="0.2">
      <c r="A59" s="31" t="s">
        <v>103</v>
      </c>
      <c r="B59" s="354"/>
      <c r="C59" s="745">
        <v>2.97</v>
      </c>
      <c r="D59" s="745">
        <v>3.11</v>
      </c>
      <c r="E59" s="583">
        <f>AVERAGE(C59:D59)</f>
        <v>3.04</v>
      </c>
      <c r="F59" s="583">
        <f>STDEV(C59:D59)</f>
        <v>9.8994949366116428E-2</v>
      </c>
      <c r="G59" s="745">
        <v>2.91</v>
      </c>
      <c r="H59" s="745">
        <v>2.87</v>
      </c>
      <c r="I59" s="583">
        <f>AVERAGE(G59:H59)</f>
        <v>2.89</v>
      </c>
      <c r="J59" s="358">
        <f>STDEV(G59:H59)</f>
        <v>2.8284271247461926E-2</v>
      </c>
      <c r="K59" s="745">
        <v>3.13</v>
      </c>
      <c r="L59" s="745">
        <v>3.11</v>
      </c>
      <c r="M59" s="583">
        <f>AVERAGE(K59:L59)</f>
        <v>3.12</v>
      </c>
      <c r="N59" s="583">
        <f>STDEV(K59:L59)</f>
        <v>1.4142135623730963E-2</v>
      </c>
      <c r="O59" s="745">
        <v>2.91</v>
      </c>
      <c r="P59" s="745">
        <v>3</v>
      </c>
      <c r="Q59" s="583">
        <f>AVERAGE(O59:P59)</f>
        <v>2.9550000000000001</v>
      </c>
      <c r="R59" s="583">
        <f>STDEV(O59:P59)</f>
        <v>6.3639610306789177E-2</v>
      </c>
      <c r="S59" s="745">
        <v>3.06</v>
      </c>
      <c r="T59" s="745">
        <v>3.09</v>
      </c>
      <c r="U59" s="583">
        <f>AVERAGE(S59:T59)</f>
        <v>3.0750000000000002</v>
      </c>
      <c r="V59" s="583">
        <f>STDEV(S59:T59)</f>
        <v>2.1213203435596288E-2</v>
      </c>
      <c r="W59" s="745">
        <v>2.92</v>
      </c>
      <c r="X59" s="745">
        <v>3.05</v>
      </c>
      <c r="Y59" s="584">
        <f>AVERAGE(W59:X59)</f>
        <v>2.9849999999999999</v>
      </c>
      <c r="Z59" s="358">
        <f>STDEV(W59:X59)</f>
        <v>9.1923881554251102E-2</v>
      </c>
      <c r="AA59" s="745">
        <v>2.82</v>
      </c>
      <c r="AB59" s="745">
        <v>2.81</v>
      </c>
      <c r="AC59" s="584">
        <f>AVERAGE(AA59:AB59)</f>
        <v>2.8149999999999999</v>
      </c>
      <c r="AD59" s="583">
        <f>STDEV(AA59:AB59)</f>
        <v>7.0710678118653244E-3</v>
      </c>
      <c r="AE59" s="745">
        <v>2.9</v>
      </c>
      <c r="AF59" s="745">
        <v>2.87</v>
      </c>
      <c r="AG59" s="583">
        <f>AVERAGE(AE59:AF59)</f>
        <v>2.8849999999999998</v>
      </c>
      <c r="AH59" s="583">
        <f>STDEV(AE59:AF59)</f>
        <v>2.1213203435596288E-2</v>
      </c>
      <c r="AI59" s="745">
        <v>0.79</v>
      </c>
      <c r="AJ59" s="745">
        <v>0.87</v>
      </c>
      <c r="AK59" s="584">
        <f>AVERAGE(AI59:AJ59)</f>
        <v>0.83000000000000007</v>
      </c>
      <c r="AL59" s="583">
        <f>STDEV(AI59:AJ59)</f>
        <v>5.6568542494923775E-2</v>
      </c>
      <c r="AM59" s="745">
        <v>0.79</v>
      </c>
      <c r="AN59" s="745">
        <v>0.77</v>
      </c>
      <c r="AO59" s="583">
        <f>AVERAGE(AM59:AN59)</f>
        <v>0.78</v>
      </c>
      <c r="AP59" s="358">
        <f>STDEV(AM59:AN59)</f>
        <v>1.4142135623730963E-2</v>
      </c>
      <c r="AQ59" s="745">
        <v>2.63</v>
      </c>
      <c r="AR59" s="745">
        <v>2.74</v>
      </c>
      <c r="AS59" s="583">
        <f>AVERAGE(AQ59:AR59)</f>
        <v>2.6850000000000001</v>
      </c>
      <c r="AT59" s="583">
        <f>STDEV(AQ59:AR59)</f>
        <v>7.7781745930520452E-2</v>
      </c>
      <c r="AU59" s="745">
        <v>2.69</v>
      </c>
      <c r="AV59" s="745">
        <v>2.71</v>
      </c>
      <c r="AW59" s="583">
        <f>AVERAGE(AU59:AV59)</f>
        <v>2.7</v>
      </c>
      <c r="AX59" s="583">
        <f>STDEV(AU59:AV59)</f>
        <v>1.4142135623730963E-2</v>
      </c>
      <c r="AY59" s="745">
        <v>2.76</v>
      </c>
      <c r="AZ59" s="745">
        <v>2.71</v>
      </c>
      <c r="BA59" s="583">
        <f>AVERAGE(AY59:AZ59)</f>
        <v>2.7349999999999999</v>
      </c>
      <c r="BB59" s="583">
        <f>STDEV(AY59:AZ59)</f>
        <v>3.5355339059327251E-2</v>
      </c>
      <c r="BC59" s="745">
        <v>2.93</v>
      </c>
      <c r="BD59" s="745">
        <v>2.75</v>
      </c>
      <c r="BE59" s="584">
        <f>AVERAGE(BC59:BD59)</f>
        <v>2.84</v>
      </c>
      <c r="BF59" s="358">
        <f>STDEV(BC59:BD59)</f>
        <v>0.12727922061357869</v>
      </c>
      <c r="BG59" s="745">
        <v>2.74</v>
      </c>
      <c r="BH59" s="745">
        <v>2.59</v>
      </c>
      <c r="BI59" s="583">
        <f>AVERAGE(BG59:BH59)</f>
        <v>2.665</v>
      </c>
      <c r="BJ59" s="583">
        <f>STDEV(BG59:BH59)</f>
        <v>0.10606601717798238</v>
      </c>
      <c r="BK59" s="745">
        <v>2.81</v>
      </c>
      <c r="BL59" s="745">
        <v>2.74</v>
      </c>
      <c r="BM59" s="583">
        <f>AVERAGE(BK59:BL59)</f>
        <v>2.7750000000000004</v>
      </c>
      <c r="BN59" s="358">
        <f>STDEV(BK59:BL59)</f>
        <v>4.9497474683058214E-2</v>
      </c>
      <c r="BO59" s="745">
        <v>0.33</v>
      </c>
      <c r="BP59" s="745">
        <v>0.19</v>
      </c>
      <c r="BQ59" s="714"/>
    </row>
    <row r="60" spans="1:69" ht="12.75" x14ac:dyDescent="0.2">
      <c r="BP60" s="710"/>
    </row>
    <row r="61" spans="1:69" ht="12.75" x14ac:dyDescent="0.2">
      <c r="BP61" s="710"/>
    </row>
    <row r="62" spans="1:69" ht="12.75" x14ac:dyDescent="0.2">
      <c r="BP62" s="710"/>
    </row>
    <row r="63" spans="1:69" ht="12.75" x14ac:dyDescent="0.2">
      <c r="BP63" s="710"/>
    </row>
    <row r="64" spans="1:69" ht="12.75" x14ac:dyDescent="0.2">
      <c r="BP64" s="710"/>
    </row>
    <row r="65" spans="68:68" ht="12.75" x14ac:dyDescent="0.2">
      <c r="BP65" s="710"/>
    </row>
    <row r="66" spans="68:68" ht="12.75" x14ac:dyDescent="0.2">
      <c r="BP66" s="710"/>
    </row>
    <row r="67" spans="68:68" ht="12.75" x14ac:dyDescent="0.2">
      <c r="BP67" s="710"/>
    </row>
    <row r="68" spans="68:68" ht="12.75" x14ac:dyDescent="0.2">
      <c r="BP68" s="710"/>
    </row>
    <row r="69" spans="68:68" ht="12.75" x14ac:dyDescent="0.2">
      <c r="BP69" s="710"/>
    </row>
    <row r="70" spans="68:68" ht="12.75" x14ac:dyDescent="0.2">
      <c r="BP70" s="710"/>
    </row>
    <row r="71" spans="68:68" ht="12.75" x14ac:dyDescent="0.2">
      <c r="BP71" s="710"/>
    </row>
    <row r="72" spans="68:68" ht="12.75" x14ac:dyDescent="0.2">
      <c r="BP72" s="710"/>
    </row>
    <row r="73" spans="68:68" ht="12.75" x14ac:dyDescent="0.2">
      <c r="BP73" s="710"/>
    </row>
    <row r="74" spans="68:68" ht="12.75" x14ac:dyDescent="0.2">
      <c r="BP74" s="710"/>
    </row>
    <row r="75" spans="68:68" ht="12.75" x14ac:dyDescent="0.2">
      <c r="BP75" s="710"/>
    </row>
    <row r="76" spans="68:68" ht="12.75" x14ac:dyDescent="0.2">
      <c r="BP76" s="710"/>
    </row>
    <row r="77" spans="68:68" ht="12.75" x14ac:dyDescent="0.2">
      <c r="BP77" s="710"/>
    </row>
    <row r="78" spans="68:68" ht="12.75" x14ac:dyDescent="0.2">
      <c r="BP78" s="710"/>
    </row>
    <row r="79" spans="68:68" ht="12.75" x14ac:dyDescent="0.2">
      <c r="BP79" s="710"/>
    </row>
    <row r="80" spans="68:68" ht="12.75" x14ac:dyDescent="0.2">
      <c r="BP80" s="710"/>
    </row>
    <row r="81" spans="68:68" ht="12.75" x14ac:dyDescent="0.2">
      <c r="BP81" s="710"/>
    </row>
    <row r="82" spans="68:68" ht="12.75" x14ac:dyDescent="0.2">
      <c r="BP82" s="710"/>
    </row>
    <row r="83" spans="68:68" ht="12.75" x14ac:dyDescent="0.2">
      <c r="BP83" s="710"/>
    </row>
    <row r="84" spans="68:68" ht="12.75" x14ac:dyDescent="0.2">
      <c r="BP84" s="710"/>
    </row>
    <row r="85" spans="68:68" ht="12.75" x14ac:dyDescent="0.2">
      <c r="BP85" s="710"/>
    </row>
    <row r="86" spans="68:68" ht="12.75" x14ac:dyDescent="0.2">
      <c r="BP86" s="710"/>
    </row>
    <row r="87" spans="68:68" ht="12.75" x14ac:dyDescent="0.2">
      <c r="BP87" s="710"/>
    </row>
    <row r="88" spans="68:68" ht="12.75" x14ac:dyDescent="0.2">
      <c r="BP88" s="710"/>
    </row>
    <row r="89" spans="68:68" ht="12.75" x14ac:dyDescent="0.2">
      <c r="BP89" s="710"/>
    </row>
    <row r="90" spans="68:68" ht="12.75" x14ac:dyDescent="0.2">
      <c r="BP90" s="710"/>
    </row>
    <row r="91" spans="68:68" ht="12.75" x14ac:dyDescent="0.2">
      <c r="BP91" s="710"/>
    </row>
    <row r="92" spans="68:68" ht="12.75" x14ac:dyDescent="0.2">
      <c r="BP92" s="710"/>
    </row>
    <row r="93" spans="68:68" ht="12.75" x14ac:dyDescent="0.2">
      <c r="BP93" s="710"/>
    </row>
    <row r="94" spans="68:68" ht="12.75" x14ac:dyDescent="0.2">
      <c r="BP94" s="710"/>
    </row>
    <row r="95" spans="68:68" ht="12.75" x14ac:dyDescent="0.2">
      <c r="BP95" s="710"/>
    </row>
    <row r="96" spans="68:68" ht="12.75" x14ac:dyDescent="0.2">
      <c r="BP96" s="710"/>
    </row>
    <row r="97" spans="68:68" ht="12.75" x14ac:dyDescent="0.2">
      <c r="BP97" s="710"/>
    </row>
    <row r="98" spans="68:68" ht="12.75" x14ac:dyDescent="0.2">
      <c r="BP98" s="710"/>
    </row>
    <row r="99" spans="68:68" ht="12.75" x14ac:dyDescent="0.2">
      <c r="BP99" s="710"/>
    </row>
    <row r="100" spans="68:68" ht="12.75" x14ac:dyDescent="0.2">
      <c r="BP100" s="710"/>
    </row>
    <row r="101" spans="68:68" ht="12.75" x14ac:dyDescent="0.2">
      <c r="BP101" s="710"/>
    </row>
    <row r="102" spans="68:68" ht="12.75" x14ac:dyDescent="0.2">
      <c r="BP102" s="710"/>
    </row>
    <row r="103" spans="68:68" ht="12.75" x14ac:dyDescent="0.2">
      <c r="BP103" s="710"/>
    </row>
    <row r="104" spans="68:68" ht="12.75" x14ac:dyDescent="0.2">
      <c r="BP104" s="710"/>
    </row>
    <row r="105" spans="68:68" ht="12.75" x14ac:dyDescent="0.2">
      <c r="BP105" s="710"/>
    </row>
    <row r="106" spans="68:68" ht="12.75" x14ac:dyDescent="0.2">
      <c r="BP106" s="710"/>
    </row>
    <row r="107" spans="68:68" ht="12.75" x14ac:dyDescent="0.2">
      <c r="BP107" s="710"/>
    </row>
    <row r="108" spans="68:68" ht="12.75" x14ac:dyDescent="0.2">
      <c r="BP108" s="710"/>
    </row>
    <row r="109" spans="68:68" ht="12.75" x14ac:dyDescent="0.2">
      <c r="BP109" s="710"/>
    </row>
    <row r="110" spans="68:68" ht="12.75" x14ac:dyDescent="0.2">
      <c r="BP110" s="710"/>
    </row>
    <row r="111" spans="68:68" ht="12.75" x14ac:dyDescent="0.2">
      <c r="BP111" s="710"/>
    </row>
    <row r="112" spans="68:68" ht="12.75" x14ac:dyDescent="0.2">
      <c r="BP112" s="710"/>
    </row>
    <row r="113" spans="68:68" ht="12.75" x14ac:dyDescent="0.2">
      <c r="BP113" s="710"/>
    </row>
    <row r="114" spans="68:68" ht="12.75" x14ac:dyDescent="0.2">
      <c r="BP114" s="710"/>
    </row>
    <row r="115" spans="68:68" ht="12.75" x14ac:dyDescent="0.2">
      <c r="BP115" s="710"/>
    </row>
    <row r="116" spans="68:68" ht="12.75" x14ac:dyDescent="0.2">
      <c r="BP116" s="710"/>
    </row>
    <row r="117" spans="68:68" ht="12.75" x14ac:dyDescent="0.2">
      <c r="BP117" s="710"/>
    </row>
    <row r="118" spans="68:68" ht="12.75" x14ac:dyDescent="0.2">
      <c r="BP118" s="710"/>
    </row>
    <row r="119" spans="68:68" ht="12.75" x14ac:dyDescent="0.2">
      <c r="BP119" s="710"/>
    </row>
    <row r="120" spans="68:68" ht="12.75" x14ac:dyDescent="0.2">
      <c r="BP120" s="710"/>
    </row>
    <row r="121" spans="68:68" ht="12.75" x14ac:dyDescent="0.2">
      <c r="BP121" s="710"/>
    </row>
    <row r="122" spans="68:68" ht="12.75" x14ac:dyDescent="0.2">
      <c r="BP122" s="710"/>
    </row>
    <row r="123" spans="68:68" ht="12.75" x14ac:dyDescent="0.2">
      <c r="BP123" s="710"/>
    </row>
    <row r="124" spans="68:68" ht="12.75" x14ac:dyDescent="0.2">
      <c r="BP124" s="710"/>
    </row>
    <row r="125" spans="68:68" ht="12.75" x14ac:dyDescent="0.2">
      <c r="BP125" s="710"/>
    </row>
    <row r="126" spans="68:68" ht="12.75" x14ac:dyDescent="0.2">
      <c r="BP126" s="710"/>
    </row>
    <row r="127" spans="68:68" ht="12.75" x14ac:dyDescent="0.2">
      <c r="BP127" s="710"/>
    </row>
    <row r="128" spans="68:68" ht="12.75" x14ac:dyDescent="0.2">
      <c r="BP128" s="710"/>
    </row>
    <row r="129" spans="68:68" ht="12.75" x14ac:dyDescent="0.2">
      <c r="BP129" s="710"/>
    </row>
    <row r="130" spans="68:68" ht="12.75" x14ac:dyDescent="0.2">
      <c r="BP130" s="710"/>
    </row>
    <row r="131" spans="68:68" ht="12.75" x14ac:dyDescent="0.2">
      <c r="BP131" s="710"/>
    </row>
    <row r="132" spans="68:68" ht="12.75" x14ac:dyDescent="0.2">
      <c r="BP132" s="710"/>
    </row>
    <row r="133" spans="68:68" ht="12.75" x14ac:dyDescent="0.2">
      <c r="BP133" s="710"/>
    </row>
    <row r="134" spans="68:68" ht="12.75" x14ac:dyDescent="0.2">
      <c r="BP134" s="710"/>
    </row>
    <row r="135" spans="68:68" ht="12.75" x14ac:dyDescent="0.2">
      <c r="BP135" s="710"/>
    </row>
    <row r="136" spans="68:68" ht="12.75" x14ac:dyDescent="0.2">
      <c r="BP136" s="710"/>
    </row>
    <row r="137" spans="68:68" ht="12.75" x14ac:dyDescent="0.2">
      <c r="BP137" s="710"/>
    </row>
    <row r="138" spans="68:68" ht="12.75" x14ac:dyDescent="0.2">
      <c r="BP138" s="710"/>
    </row>
    <row r="139" spans="68:68" ht="12.75" x14ac:dyDescent="0.2">
      <c r="BP139" s="710"/>
    </row>
    <row r="140" spans="68:68" ht="12.75" x14ac:dyDescent="0.2">
      <c r="BP140" s="710"/>
    </row>
    <row r="141" spans="68:68" ht="12.75" x14ac:dyDescent="0.2">
      <c r="BP141" s="710"/>
    </row>
    <row r="142" spans="68:68" ht="12.75" x14ac:dyDescent="0.2">
      <c r="BP142" s="710"/>
    </row>
    <row r="143" spans="68:68" ht="12.75" x14ac:dyDescent="0.2">
      <c r="BP143" s="710"/>
    </row>
    <row r="144" spans="68:68" ht="12.75" x14ac:dyDescent="0.2">
      <c r="BP144" s="710"/>
    </row>
    <row r="145" spans="68:68" ht="12.75" x14ac:dyDescent="0.2">
      <c r="BP145" s="710"/>
    </row>
    <row r="146" spans="68:68" ht="12.75" x14ac:dyDescent="0.2">
      <c r="BP146" s="710"/>
    </row>
    <row r="147" spans="68:68" ht="12.75" x14ac:dyDescent="0.2">
      <c r="BP147" s="710"/>
    </row>
    <row r="148" spans="68:68" ht="12.75" x14ac:dyDescent="0.2">
      <c r="BP148" s="710"/>
    </row>
    <row r="149" spans="68:68" ht="12.75" x14ac:dyDescent="0.2">
      <c r="BP149" s="710"/>
    </row>
    <row r="150" spans="68:68" ht="12.75" x14ac:dyDescent="0.2">
      <c r="BP150" s="710"/>
    </row>
    <row r="151" spans="68:68" ht="12.75" x14ac:dyDescent="0.2">
      <c r="BP151" s="710"/>
    </row>
    <row r="152" spans="68:68" ht="12.75" x14ac:dyDescent="0.2">
      <c r="BP152" s="710"/>
    </row>
    <row r="153" spans="68:68" ht="12.75" x14ac:dyDescent="0.2">
      <c r="BP153" s="710"/>
    </row>
    <row r="154" spans="68:68" ht="12.75" x14ac:dyDescent="0.2">
      <c r="BP154" s="710"/>
    </row>
    <row r="155" spans="68:68" ht="12.75" x14ac:dyDescent="0.2">
      <c r="BP155" s="710"/>
    </row>
    <row r="156" spans="68:68" ht="12.75" x14ac:dyDescent="0.2">
      <c r="BP156" s="710"/>
    </row>
    <row r="157" spans="68:68" ht="12.75" x14ac:dyDescent="0.2">
      <c r="BP157" s="710"/>
    </row>
    <row r="158" spans="68:68" ht="12.75" x14ac:dyDescent="0.2">
      <c r="BP158" s="710"/>
    </row>
    <row r="159" spans="68:68" ht="12.75" x14ac:dyDescent="0.2">
      <c r="BP159" s="710"/>
    </row>
    <row r="160" spans="68:68" ht="12.75" x14ac:dyDescent="0.2">
      <c r="BP160" s="710"/>
    </row>
    <row r="161" spans="68:68" ht="12.75" x14ac:dyDescent="0.2">
      <c r="BP161" s="710"/>
    </row>
    <row r="162" spans="68:68" ht="12.75" x14ac:dyDescent="0.2">
      <c r="BP162" s="710"/>
    </row>
    <row r="163" spans="68:68" ht="12.75" x14ac:dyDescent="0.2">
      <c r="BP163" s="710"/>
    </row>
    <row r="164" spans="68:68" ht="12.75" x14ac:dyDescent="0.2">
      <c r="BP164" s="710"/>
    </row>
    <row r="165" spans="68:68" ht="12.75" x14ac:dyDescent="0.2">
      <c r="BP165" s="710"/>
    </row>
    <row r="166" spans="68:68" ht="12.75" x14ac:dyDescent="0.2">
      <c r="BP166" s="710"/>
    </row>
    <row r="167" spans="68:68" ht="12.75" x14ac:dyDescent="0.2">
      <c r="BP167" s="710"/>
    </row>
    <row r="168" spans="68:68" ht="12.75" x14ac:dyDescent="0.2">
      <c r="BP168" s="710"/>
    </row>
    <row r="169" spans="68:68" ht="12.75" x14ac:dyDescent="0.2">
      <c r="BP169" s="710"/>
    </row>
    <row r="170" spans="68:68" ht="12.75" x14ac:dyDescent="0.2">
      <c r="BP170" s="710"/>
    </row>
    <row r="171" spans="68:68" ht="12.75" x14ac:dyDescent="0.2">
      <c r="BP171" s="710"/>
    </row>
    <row r="172" spans="68:68" ht="12.75" x14ac:dyDescent="0.2">
      <c r="BP172" s="710"/>
    </row>
    <row r="173" spans="68:68" ht="12.75" x14ac:dyDescent="0.2">
      <c r="BP173" s="710"/>
    </row>
    <row r="174" spans="68:68" ht="12.75" x14ac:dyDescent="0.2">
      <c r="BP174" s="710"/>
    </row>
    <row r="175" spans="68:68" ht="12.75" x14ac:dyDescent="0.2">
      <c r="BP175" s="710"/>
    </row>
    <row r="176" spans="68:68" ht="12.75" x14ac:dyDescent="0.2">
      <c r="BP176" s="710"/>
    </row>
    <row r="177" spans="68:68" ht="12.75" x14ac:dyDescent="0.2">
      <c r="BP177" s="710"/>
    </row>
    <row r="178" spans="68:68" ht="12.75" x14ac:dyDescent="0.2">
      <c r="BP178" s="710"/>
    </row>
    <row r="179" spans="68:68" ht="12.75" x14ac:dyDescent="0.2">
      <c r="BP179" s="710"/>
    </row>
    <row r="180" spans="68:68" ht="12.75" x14ac:dyDescent="0.2">
      <c r="BP180" s="710"/>
    </row>
    <row r="181" spans="68:68" ht="12.75" x14ac:dyDescent="0.2">
      <c r="BP181" s="710"/>
    </row>
    <row r="182" spans="68:68" ht="12.75" x14ac:dyDescent="0.2">
      <c r="BP182" s="710"/>
    </row>
    <row r="183" spans="68:68" ht="12.75" x14ac:dyDescent="0.2">
      <c r="BP183" s="710"/>
    </row>
    <row r="184" spans="68:68" ht="12.75" x14ac:dyDescent="0.2">
      <c r="BP184" s="710"/>
    </row>
    <row r="185" spans="68:68" ht="12.75" x14ac:dyDescent="0.2">
      <c r="BP185" s="710"/>
    </row>
    <row r="186" spans="68:68" ht="12.75" x14ac:dyDescent="0.2">
      <c r="BP186" s="710"/>
    </row>
    <row r="187" spans="68:68" ht="12.75" x14ac:dyDescent="0.2">
      <c r="BP187" s="710"/>
    </row>
    <row r="188" spans="68:68" ht="12.75" x14ac:dyDescent="0.2">
      <c r="BP188" s="710"/>
    </row>
    <row r="189" spans="68:68" ht="12.75" x14ac:dyDescent="0.2">
      <c r="BP189" s="710"/>
    </row>
    <row r="190" spans="68:68" ht="12.75" x14ac:dyDescent="0.2">
      <c r="BP190" s="710"/>
    </row>
    <row r="191" spans="68:68" ht="12.75" x14ac:dyDescent="0.2">
      <c r="BP191" s="710"/>
    </row>
    <row r="192" spans="68:68" ht="12.75" x14ac:dyDescent="0.2">
      <c r="BP192" s="710"/>
    </row>
    <row r="193" spans="68:68" ht="12.75" x14ac:dyDescent="0.2">
      <c r="BP193" s="710"/>
    </row>
    <row r="194" spans="68:68" ht="12.75" x14ac:dyDescent="0.2">
      <c r="BP194" s="710"/>
    </row>
    <row r="195" spans="68:68" ht="12.75" x14ac:dyDescent="0.2">
      <c r="BP195" s="710"/>
    </row>
    <row r="196" spans="68:68" ht="12.75" x14ac:dyDescent="0.2">
      <c r="BP196" s="710"/>
    </row>
    <row r="197" spans="68:68" ht="12.75" x14ac:dyDescent="0.2">
      <c r="BP197" s="710"/>
    </row>
    <row r="198" spans="68:68" ht="12.75" x14ac:dyDescent="0.2">
      <c r="BP198" s="710"/>
    </row>
    <row r="199" spans="68:68" ht="12.75" x14ac:dyDescent="0.2">
      <c r="BP199" s="710"/>
    </row>
    <row r="200" spans="68:68" ht="12.75" x14ac:dyDescent="0.2">
      <c r="BP200" s="710"/>
    </row>
    <row r="201" spans="68:68" ht="12.75" x14ac:dyDescent="0.2">
      <c r="BP201" s="710"/>
    </row>
    <row r="202" spans="68:68" ht="12.75" x14ac:dyDescent="0.2">
      <c r="BP202" s="710"/>
    </row>
    <row r="203" spans="68:68" ht="12.75" x14ac:dyDescent="0.2">
      <c r="BP203" s="710"/>
    </row>
    <row r="204" spans="68:68" ht="12.75" x14ac:dyDescent="0.2">
      <c r="BP204" s="710"/>
    </row>
    <row r="205" spans="68:68" ht="12.75" x14ac:dyDescent="0.2">
      <c r="BP205" s="710"/>
    </row>
    <row r="206" spans="68:68" ht="12.75" x14ac:dyDescent="0.2">
      <c r="BP206" s="710"/>
    </row>
    <row r="207" spans="68:68" ht="12.75" x14ac:dyDescent="0.2">
      <c r="BP207" s="710"/>
    </row>
    <row r="208" spans="68:68" ht="12.75" x14ac:dyDescent="0.2">
      <c r="BP208" s="710"/>
    </row>
    <row r="209" spans="68:68" ht="12.75" x14ac:dyDescent="0.2">
      <c r="BP209" s="710"/>
    </row>
    <row r="210" spans="68:68" ht="12.75" x14ac:dyDescent="0.2">
      <c r="BP210" s="710"/>
    </row>
    <row r="211" spans="68:68" ht="12.75" x14ac:dyDescent="0.2">
      <c r="BP211" s="710"/>
    </row>
    <row r="212" spans="68:68" ht="12.75" x14ac:dyDescent="0.2">
      <c r="BP212" s="710"/>
    </row>
    <row r="213" spans="68:68" ht="12.75" x14ac:dyDescent="0.2">
      <c r="BP213" s="710"/>
    </row>
    <row r="214" spans="68:68" ht="12.75" x14ac:dyDescent="0.2">
      <c r="BP214" s="710"/>
    </row>
    <row r="215" spans="68:68" ht="12.75" x14ac:dyDescent="0.2">
      <c r="BP215" s="710"/>
    </row>
    <row r="216" spans="68:68" ht="12.75" x14ac:dyDescent="0.2">
      <c r="BP216" s="710"/>
    </row>
    <row r="217" spans="68:68" ht="12.75" x14ac:dyDescent="0.2">
      <c r="BP217" s="710"/>
    </row>
    <row r="218" spans="68:68" ht="12.75" x14ac:dyDescent="0.2">
      <c r="BP218" s="710"/>
    </row>
    <row r="219" spans="68:68" ht="12.75" x14ac:dyDescent="0.2">
      <c r="BP219" s="710"/>
    </row>
    <row r="220" spans="68:68" ht="12.75" x14ac:dyDescent="0.2">
      <c r="BP220" s="710"/>
    </row>
    <row r="221" spans="68:68" ht="12.75" x14ac:dyDescent="0.2">
      <c r="BP221" s="710"/>
    </row>
    <row r="222" spans="68:68" ht="12.75" x14ac:dyDescent="0.2">
      <c r="BP222" s="710"/>
    </row>
    <row r="223" spans="68:68" ht="12.75" x14ac:dyDescent="0.2">
      <c r="BP223" s="710"/>
    </row>
    <row r="224" spans="68:68" ht="12.75" x14ac:dyDescent="0.2">
      <c r="BP224" s="710"/>
    </row>
    <row r="225" spans="68:68" ht="12.75" x14ac:dyDescent="0.2">
      <c r="BP225" s="710"/>
    </row>
    <row r="226" spans="68:68" ht="12.75" x14ac:dyDescent="0.2">
      <c r="BP226" s="710"/>
    </row>
    <row r="227" spans="68:68" ht="12.75" x14ac:dyDescent="0.2">
      <c r="BP227" s="710"/>
    </row>
    <row r="228" spans="68:68" ht="12.75" x14ac:dyDescent="0.2">
      <c r="BP228" s="710"/>
    </row>
    <row r="229" spans="68:68" ht="12.75" x14ac:dyDescent="0.2">
      <c r="BP229" s="710"/>
    </row>
    <row r="230" spans="68:68" ht="12.75" x14ac:dyDescent="0.2">
      <c r="BP230" s="710"/>
    </row>
    <row r="231" spans="68:68" ht="12.75" x14ac:dyDescent="0.2">
      <c r="BP231" s="710"/>
    </row>
    <row r="232" spans="68:68" ht="12.75" x14ac:dyDescent="0.2">
      <c r="BP232" s="710"/>
    </row>
    <row r="233" spans="68:68" ht="12.75" x14ac:dyDescent="0.2">
      <c r="BP233" s="710"/>
    </row>
    <row r="234" spans="68:68" ht="12.75" x14ac:dyDescent="0.2">
      <c r="BP234" s="710"/>
    </row>
    <row r="235" spans="68:68" ht="12.75" x14ac:dyDescent="0.2">
      <c r="BP235" s="710"/>
    </row>
    <row r="236" spans="68:68" ht="12.75" x14ac:dyDescent="0.2">
      <c r="BP236" s="710"/>
    </row>
    <row r="237" spans="68:68" ht="12.75" x14ac:dyDescent="0.2">
      <c r="BP237" s="710"/>
    </row>
    <row r="238" spans="68:68" ht="12.75" x14ac:dyDescent="0.2">
      <c r="BP238" s="710"/>
    </row>
    <row r="239" spans="68:68" ht="12.75" x14ac:dyDescent="0.2">
      <c r="BP239" s="710"/>
    </row>
    <row r="240" spans="68:68" ht="12.75" x14ac:dyDescent="0.2">
      <c r="BP240" s="710"/>
    </row>
    <row r="241" spans="68:68" ht="12.75" x14ac:dyDescent="0.2">
      <c r="BP241" s="710"/>
    </row>
    <row r="242" spans="68:68" ht="12.75" x14ac:dyDescent="0.2">
      <c r="BP242" s="710"/>
    </row>
    <row r="243" spans="68:68" ht="12.75" x14ac:dyDescent="0.2">
      <c r="BP243" s="710"/>
    </row>
    <row r="244" spans="68:68" ht="12.75" x14ac:dyDescent="0.2">
      <c r="BP244" s="710"/>
    </row>
    <row r="245" spans="68:68" ht="12.75" x14ac:dyDescent="0.2">
      <c r="BP245" s="710"/>
    </row>
    <row r="246" spans="68:68" ht="12.75" x14ac:dyDescent="0.2">
      <c r="BP246" s="710"/>
    </row>
    <row r="247" spans="68:68" ht="12.75" x14ac:dyDescent="0.2">
      <c r="BP247" s="710"/>
    </row>
    <row r="248" spans="68:68" ht="12.75" x14ac:dyDescent="0.2">
      <c r="BP248" s="710"/>
    </row>
    <row r="249" spans="68:68" ht="12.75" x14ac:dyDescent="0.2">
      <c r="BP249" s="710"/>
    </row>
    <row r="250" spans="68:68" ht="12.75" x14ac:dyDescent="0.2">
      <c r="BP250" s="710"/>
    </row>
    <row r="251" spans="68:68" ht="12.75" x14ac:dyDescent="0.2">
      <c r="BP251" s="710"/>
    </row>
    <row r="252" spans="68:68" ht="12.75" x14ac:dyDescent="0.2">
      <c r="BP252" s="710"/>
    </row>
    <row r="253" spans="68:68" ht="12.75" x14ac:dyDescent="0.2">
      <c r="BP253" s="710"/>
    </row>
    <row r="254" spans="68:68" ht="12.75" x14ac:dyDescent="0.2">
      <c r="BP254" s="710"/>
    </row>
    <row r="255" spans="68:68" ht="12.75" x14ac:dyDescent="0.2">
      <c r="BP255" s="710"/>
    </row>
    <row r="256" spans="68:68" ht="12.75" x14ac:dyDescent="0.2">
      <c r="BP256" s="710"/>
    </row>
    <row r="257" spans="68:68" ht="12.75" x14ac:dyDescent="0.2">
      <c r="BP257" s="710"/>
    </row>
    <row r="258" spans="68:68" ht="12.75" x14ac:dyDescent="0.2">
      <c r="BP258" s="710"/>
    </row>
    <row r="259" spans="68:68" ht="12.75" x14ac:dyDescent="0.2">
      <c r="BP259" s="710"/>
    </row>
    <row r="260" spans="68:68" ht="12.75" x14ac:dyDescent="0.2">
      <c r="BP260" s="710"/>
    </row>
    <row r="261" spans="68:68" ht="12.75" x14ac:dyDescent="0.2">
      <c r="BP261" s="710"/>
    </row>
    <row r="262" spans="68:68" ht="12.75" x14ac:dyDescent="0.2">
      <c r="BP262" s="710"/>
    </row>
    <row r="263" spans="68:68" ht="12.75" x14ac:dyDescent="0.2">
      <c r="BP263" s="710"/>
    </row>
    <row r="264" spans="68:68" ht="12.75" x14ac:dyDescent="0.2">
      <c r="BP264" s="710"/>
    </row>
    <row r="265" spans="68:68" ht="12.75" x14ac:dyDescent="0.2">
      <c r="BP265" s="710"/>
    </row>
    <row r="266" spans="68:68" ht="12.75" x14ac:dyDescent="0.2">
      <c r="BP266" s="710"/>
    </row>
    <row r="267" spans="68:68" ht="12.75" x14ac:dyDescent="0.2">
      <c r="BP267" s="710"/>
    </row>
    <row r="268" spans="68:68" ht="12.75" x14ac:dyDescent="0.2">
      <c r="BP268" s="710"/>
    </row>
    <row r="269" spans="68:68" ht="12.75" x14ac:dyDescent="0.2">
      <c r="BP269" s="710"/>
    </row>
    <row r="270" spans="68:68" ht="12.75" x14ac:dyDescent="0.2">
      <c r="BP270" s="710"/>
    </row>
    <row r="271" spans="68:68" ht="12.75" x14ac:dyDescent="0.2">
      <c r="BP271" s="710"/>
    </row>
    <row r="272" spans="68:68" ht="12.75" x14ac:dyDescent="0.2">
      <c r="BP272" s="710"/>
    </row>
    <row r="273" spans="68:68" ht="12.75" x14ac:dyDescent="0.2">
      <c r="BP273" s="710"/>
    </row>
    <row r="274" spans="68:68" ht="12.75" x14ac:dyDescent="0.2">
      <c r="BP274" s="710"/>
    </row>
    <row r="275" spans="68:68" ht="12.75" x14ac:dyDescent="0.2">
      <c r="BP275" s="710"/>
    </row>
    <row r="276" spans="68:68" ht="12.75" x14ac:dyDescent="0.2">
      <c r="BP276" s="710"/>
    </row>
    <row r="277" spans="68:68" ht="12.75" x14ac:dyDescent="0.2">
      <c r="BP277" s="710"/>
    </row>
    <row r="278" spans="68:68" ht="12.75" x14ac:dyDescent="0.2">
      <c r="BP278" s="710"/>
    </row>
    <row r="279" spans="68:68" ht="12.75" x14ac:dyDescent="0.2">
      <c r="BP279" s="710"/>
    </row>
    <row r="280" spans="68:68" ht="12.75" x14ac:dyDescent="0.2">
      <c r="BP280" s="710"/>
    </row>
    <row r="281" spans="68:68" ht="12.75" x14ac:dyDescent="0.2">
      <c r="BP281" s="710"/>
    </row>
    <row r="282" spans="68:68" ht="12.75" x14ac:dyDescent="0.2">
      <c r="BP282" s="710"/>
    </row>
    <row r="283" spans="68:68" ht="12.75" x14ac:dyDescent="0.2">
      <c r="BP283" s="710"/>
    </row>
    <row r="284" spans="68:68" ht="12.75" x14ac:dyDescent="0.2">
      <c r="BP284" s="710"/>
    </row>
    <row r="285" spans="68:68" ht="12.75" x14ac:dyDescent="0.2">
      <c r="BP285" s="710"/>
    </row>
    <row r="286" spans="68:68" ht="12.75" x14ac:dyDescent="0.2">
      <c r="BP286" s="710"/>
    </row>
    <row r="287" spans="68:68" ht="12.75" x14ac:dyDescent="0.2">
      <c r="BP287" s="710"/>
    </row>
    <row r="288" spans="68:68" ht="12.75" x14ac:dyDescent="0.2">
      <c r="BP288" s="710"/>
    </row>
    <row r="289" spans="68:68" ht="12.75" x14ac:dyDescent="0.2">
      <c r="BP289" s="710"/>
    </row>
    <row r="290" spans="68:68" ht="12.75" x14ac:dyDescent="0.2">
      <c r="BP290" s="710"/>
    </row>
    <row r="291" spans="68:68" ht="12.75" x14ac:dyDescent="0.2">
      <c r="BP291" s="710"/>
    </row>
    <row r="292" spans="68:68" ht="12.75" x14ac:dyDescent="0.2">
      <c r="BP292" s="710"/>
    </row>
    <row r="293" spans="68:68" ht="12.75" x14ac:dyDescent="0.2">
      <c r="BP293" s="710"/>
    </row>
    <row r="294" spans="68:68" ht="12.75" x14ac:dyDescent="0.2">
      <c r="BP294" s="710"/>
    </row>
    <row r="295" spans="68:68" ht="12.75" x14ac:dyDescent="0.2">
      <c r="BP295" s="710"/>
    </row>
    <row r="296" spans="68:68" ht="12.75" x14ac:dyDescent="0.2">
      <c r="BP296" s="710"/>
    </row>
    <row r="297" spans="68:68" ht="12.75" x14ac:dyDescent="0.2">
      <c r="BP297" s="710"/>
    </row>
    <row r="298" spans="68:68" ht="12.75" x14ac:dyDescent="0.2">
      <c r="BP298" s="710"/>
    </row>
    <row r="299" spans="68:68" ht="12.75" x14ac:dyDescent="0.2">
      <c r="BP299" s="710"/>
    </row>
    <row r="300" spans="68:68" ht="12.75" x14ac:dyDescent="0.2">
      <c r="BP300" s="710"/>
    </row>
    <row r="301" spans="68:68" ht="12.75" x14ac:dyDescent="0.2">
      <c r="BP301" s="710"/>
    </row>
    <row r="302" spans="68:68" ht="12.75" x14ac:dyDescent="0.2">
      <c r="BP302" s="710"/>
    </row>
    <row r="303" spans="68:68" ht="12.75" x14ac:dyDescent="0.2">
      <c r="BP303" s="710"/>
    </row>
    <row r="304" spans="68:68" ht="12.75" x14ac:dyDescent="0.2">
      <c r="BP304" s="710"/>
    </row>
    <row r="305" spans="68:68" ht="12.75" x14ac:dyDescent="0.2">
      <c r="BP305" s="710"/>
    </row>
    <row r="306" spans="68:68" ht="12.75" x14ac:dyDescent="0.2">
      <c r="BP306" s="710"/>
    </row>
    <row r="307" spans="68:68" ht="12.75" x14ac:dyDescent="0.2">
      <c r="BP307" s="710"/>
    </row>
    <row r="308" spans="68:68" ht="12.75" x14ac:dyDescent="0.2">
      <c r="BP308" s="710"/>
    </row>
    <row r="309" spans="68:68" ht="12.75" x14ac:dyDescent="0.2">
      <c r="BP309" s="710"/>
    </row>
    <row r="310" spans="68:68" ht="12.75" x14ac:dyDescent="0.2">
      <c r="BP310" s="710"/>
    </row>
    <row r="311" spans="68:68" ht="12.75" x14ac:dyDescent="0.2">
      <c r="BP311" s="710"/>
    </row>
    <row r="312" spans="68:68" ht="12.75" x14ac:dyDescent="0.2">
      <c r="BP312" s="710"/>
    </row>
    <row r="313" spans="68:68" ht="12.75" x14ac:dyDescent="0.2">
      <c r="BP313" s="710"/>
    </row>
    <row r="314" spans="68:68" ht="12.75" x14ac:dyDescent="0.2">
      <c r="BP314" s="710"/>
    </row>
    <row r="315" spans="68:68" ht="12.75" x14ac:dyDescent="0.2">
      <c r="BP315" s="710"/>
    </row>
    <row r="316" spans="68:68" ht="12.75" x14ac:dyDescent="0.2">
      <c r="BP316" s="710"/>
    </row>
    <row r="317" spans="68:68" ht="12.75" x14ac:dyDescent="0.2">
      <c r="BP317" s="710"/>
    </row>
    <row r="318" spans="68:68" ht="12.75" x14ac:dyDescent="0.2">
      <c r="BP318" s="710"/>
    </row>
    <row r="319" spans="68:68" ht="12.75" x14ac:dyDescent="0.2">
      <c r="BP319" s="710"/>
    </row>
    <row r="320" spans="68:68" ht="12.75" x14ac:dyDescent="0.2">
      <c r="BP320" s="710"/>
    </row>
    <row r="321" spans="68:68" ht="12.75" x14ac:dyDescent="0.2">
      <c r="BP321" s="710"/>
    </row>
    <row r="322" spans="68:68" ht="12.75" x14ac:dyDescent="0.2">
      <c r="BP322" s="710"/>
    </row>
    <row r="323" spans="68:68" ht="12.75" x14ac:dyDescent="0.2">
      <c r="BP323" s="710"/>
    </row>
    <row r="324" spans="68:68" ht="12.75" x14ac:dyDescent="0.2">
      <c r="BP324" s="710"/>
    </row>
    <row r="325" spans="68:68" ht="12.75" x14ac:dyDescent="0.2">
      <c r="BP325" s="710"/>
    </row>
    <row r="326" spans="68:68" ht="12.75" x14ac:dyDescent="0.2">
      <c r="BP326" s="710"/>
    </row>
    <row r="327" spans="68:68" ht="12.75" x14ac:dyDescent="0.2">
      <c r="BP327" s="710"/>
    </row>
    <row r="328" spans="68:68" ht="12.75" x14ac:dyDescent="0.2">
      <c r="BP328" s="710"/>
    </row>
    <row r="329" spans="68:68" ht="12.75" x14ac:dyDescent="0.2">
      <c r="BP329" s="710"/>
    </row>
    <row r="330" spans="68:68" ht="12.75" x14ac:dyDescent="0.2">
      <c r="BP330" s="710"/>
    </row>
    <row r="331" spans="68:68" ht="12.75" x14ac:dyDescent="0.2">
      <c r="BP331" s="710"/>
    </row>
    <row r="332" spans="68:68" ht="12.75" x14ac:dyDescent="0.2">
      <c r="BP332" s="710"/>
    </row>
    <row r="333" spans="68:68" ht="12.75" x14ac:dyDescent="0.2">
      <c r="BP333" s="710"/>
    </row>
    <row r="334" spans="68:68" ht="12.75" x14ac:dyDescent="0.2">
      <c r="BP334" s="710"/>
    </row>
    <row r="335" spans="68:68" ht="12.75" x14ac:dyDescent="0.2">
      <c r="BP335" s="710"/>
    </row>
    <row r="336" spans="68:68" ht="12.75" x14ac:dyDescent="0.2">
      <c r="BP336" s="710"/>
    </row>
    <row r="337" spans="68:68" ht="12.75" x14ac:dyDescent="0.2">
      <c r="BP337" s="710"/>
    </row>
    <row r="338" spans="68:68" ht="12.75" x14ac:dyDescent="0.2">
      <c r="BP338" s="710"/>
    </row>
    <row r="339" spans="68:68" ht="12.75" x14ac:dyDescent="0.2">
      <c r="BP339" s="710"/>
    </row>
    <row r="340" spans="68:68" ht="12.75" x14ac:dyDescent="0.2">
      <c r="BP340" s="710"/>
    </row>
    <row r="341" spans="68:68" ht="12.75" x14ac:dyDescent="0.2">
      <c r="BP341" s="710"/>
    </row>
    <row r="342" spans="68:68" ht="12.75" x14ac:dyDescent="0.2">
      <c r="BP342" s="710"/>
    </row>
    <row r="343" spans="68:68" ht="12.75" x14ac:dyDescent="0.2">
      <c r="BP343" s="710"/>
    </row>
    <row r="344" spans="68:68" ht="12.75" x14ac:dyDescent="0.2">
      <c r="BP344" s="710"/>
    </row>
    <row r="345" spans="68:68" ht="12.75" x14ac:dyDescent="0.2">
      <c r="BP345" s="710"/>
    </row>
    <row r="346" spans="68:68" ht="12.75" x14ac:dyDescent="0.2">
      <c r="BP346" s="710"/>
    </row>
    <row r="347" spans="68:68" ht="12.75" x14ac:dyDescent="0.2">
      <c r="BP347" s="710"/>
    </row>
    <row r="348" spans="68:68" ht="12.75" x14ac:dyDescent="0.2">
      <c r="BP348" s="710"/>
    </row>
    <row r="349" spans="68:68" ht="12.75" x14ac:dyDescent="0.2">
      <c r="BP349" s="710"/>
    </row>
    <row r="350" spans="68:68" ht="12.75" x14ac:dyDescent="0.2">
      <c r="BP350" s="710"/>
    </row>
    <row r="351" spans="68:68" ht="12.75" x14ac:dyDescent="0.2">
      <c r="BP351" s="710"/>
    </row>
    <row r="352" spans="68:68" ht="12.75" x14ac:dyDescent="0.2">
      <c r="BP352" s="710"/>
    </row>
    <row r="353" spans="68:68" ht="12.75" x14ac:dyDescent="0.2">
      <c r="BP353" s="710"/>
    </row>
    <row r="354" spans="68:68" ht="12.75" x14ac:dyDescent="0.2">
      <c r="BP354" s="710"/>
    </row>
    <row r="355" spans="68:68" ht="12.75" x14ac:dyDescent="0.2">
      <c r="BP355" s="710"/>
    </row>
    <row r="356" spans="68:68" ht="12.75" x14ac:dyDescent="0.2">
      <c r="BP356" s="710"/>
    </row>
    <row r="357" spans="68:68" ht="12.75" x14ac:dyDescent="0.2">
      <c r="BP357" s="710"/>
    </row>
    <row r="358" spans="68:68" ht="12.75" x14ac:dyDescent="0.2">
      <c r="BP358" s="710"/>
    </row>
    <row r="359" spans="68:68" ht="12.75" x14ac:dyDescent="0.2">
      <c r="BP359" s="710"/>
    </row>
    <row r="360" spans="68:68" ht="12.75" x14ac:dyDescent="0.2">
      <c r="BP360" s="710"/>
    </row>
    <row r="361" spans="68:68" ht="12.75" x14ac:dyDescent="0.2">
      <c r="BP361" s="710"/>
    </row>
    <row r="362" spans="68:68" ht="12.75" x14ac:dyDescent="0.2">
      <c r="BP362" s="710"/>
    </row>
    <row r="363" spans="68:68" ht="12.75" x14ac:dyDescent="0.2">
      <c r="BP363" s="710"/>
    </row>
    <row r="364" spans="68:68" ht="12.75" x14ac:dyDescent="0.2">
      <c r="BP364" s="710"/>
    </row>
    <row r="365" spans="68:68" ht="12.75" x14ac:dyDescent="0.2">
      <c r="BP365" s="710"/>
    </row>
    <row r="366" spans="68:68" ht="12.75" x14ac:dyDescent="0.2">
      <c r="BP366" s="710"/>
    </row>
    <row r="367" spans="68:68" ht="12.75" x14ac:dyDescent="0.2">
      <c r="BP367" s="710"/>
    </row>
    <row r="368" spans="68:68" ht="12.75" x14ac:dyDescent="0.2">
      <c r="BP368" s="710"/>
    </row>
    <row r="369" spans="68:68" ht="12.75" x14ac:dyDescent="0.2">
      <c r="BP369" s="710"/>
    </row>
    <row r="370" spans="68:68" ht="12.75" x14ac:dyDescent="0.2">
      <c r="BP370" s="710"/>
    </row>
    <row r="371" spans="68:68" ht="12.75" x14ac:dyDescent="0.2">
      <c r="BP371" s="710"/>
    </row>
    <row r="372" spans="68:68" ht="12.75" x14ac:dyDescent="0.2">
      <c r="BP372" s="710"/>
    </row>
    <row r="373" spans="68:68" ht="12.75" x14ac:dyDescent="0.2">
      <c r="BP373" s="710"/>
    </row>
    <row r="374" spans="68:68" ht="12.75" x14ac:dyDescent="0.2">
      <c r="BP374" s="710"/>
    </row>
    <row r="375" spans="68:68" ht="12.75" x14ac:dyDescent="0.2">
      <c r="BP375" s="710"/>
    </row>
    <row r="376" spans="68:68" ht="12.75" x14ac:dyDescent="0.2">
      <c r="BP376" s="710"/>
    </row>
    <row r="377" spans="68:68" ht="12.75" x14ac:dyDescent="0.2">
      <c r="BP377" s="710"/>
    </row>
    <row r="378" spans="68:68" ht="12.75" x14ac:dyDescent="0.2">
      <c r="BP378" s="710"/>
    </row>
    <row r="379" spans="68:68" ht="12.75" x14ac:dyDescent="0.2">
      <c r="BP379" s="710"/>
    </row>
    <row r="380" spans="68:68" ht="12.75" x14ac:dyDescent="0.2">
      <c r="BP380" s="710"/>
    </row>
    <row r="381" spans="68:68" ht="12.75" x14ac:dyDescent="0.2">
      <c r="BP381" s="710"/>
    </row>
    <row r="382" spans="68:68" ht="12.75" x14ac:dyDescent="0.2">
      <c r="BP382" s="710"/>
    </row>
    <row r="383" spans="68:68" ht="12.75" x14ac:dyDescent="0.2">
      <c r="BP383" s="710"/>
    </row>
    <row r="384" spans="68:68" ht="12.75" x14ac:dyDescent="0.2">
      <c r="BP384" s="710"/>
    </row>
    <row r="385" spans="68:68" ht="12.75" x14ac:dyDescent="0.2">
      <c r="BP385" s="710"/>
    </row>
    <row r="386" spans="68:68" ht="12.75" x14ac:dyDescent="0.2">
      <c r="BP386" s="710"/>
    </row>
    <row r="387" spans="68:68" ht="12.75" x14ac:dyDescent="0.2">
      <c r="BP387" s="710"/>
    </row>
    <row r="388" spans="68:68" ht="12.75" x14ac:dyDescent="0.2">
      <c r="BP388" s="710"/>
    </row>
    <row r="389" spans="68:68" ht="12.75" x14ac:dyDescent="0.2">
      <c r="BP389" s="710"/>
    </row>
    <row r="390" spans="68:68" ht="12.75" x14ac:dyDescent="0.2">
      <c r="BP390" s="710"/>
    </row>
    <row r="391" spans="68:68" ht="12.75" x14ac:dyDescent="0.2">
      <c r="BP391" s="710"/>
    </row>
    <row r="392" spans="68:68" ht="12.75" x14ac:dyDescent="0.2">
      <c r="BP392" s="710"/>
    </row>
    <row r="393" spans="68:68" ht="12.75" x14ac:dyDescent="0.2">
      <c r="BP393" s="710"/>
    </row>
    <row r="394" spans="68:68" ht="12.75" x14ac:dyDescent="0.2">
      <c r="BP394" s="710"/>
    </row>
    <row r="395" spans="68:68" ht="12.75" x14ac:dyDescent="0.2">
      <c r="BP395" s="710"/>
    </row>
    <row r="396" spans="68:68" ht="12.75" x14ac:dyDescent="0.2">
      <c r="BP396" s="710"/>
    </row>
    <row r="397" spans="68:68" ht="12.75" x14ac:dyDescent="0.2">
      <c r="BP397" s="710"/>
    </row>
    <row r="398" spans="68:68" ht="12.75" x14ac:dyDescent="0.2">
      <c r="BP398" s="710"/>
    </row>
    <row r="399" spans="68:68" ht="12.75" x14ac:dyDescent="0.2">
      <c r="BP399" s="710"/>
    </row>
    <row r="400" spans="68:68" ht="12.75" x14ac:dyDescent="0.2">
      <c r="BP400" s="710"/>
    </row>
    <row r="401" spans="68:68" ht="12.75" x14ac:dyDescent="0.2">
      <c r="BP401" s="710"/>
    </row>
    <row r="402" spans="68:68" ht="12.75" x14ac:dyDescent="0.2">
      <c r="BP402" s="710"/>
    </row>
    <row r="403" spans="68:68" ht="12.75" x14ac:dyDescent="0.2">
      <c r="BP403" s="710"/>
    </row>
    <row r="404" spans="68:68" ht="12.75" x14ac:dyDescent="0.2">
      <c r="BP404" s="710"/>
    </row>
    <row r="405" spans="68:68" ht="12.75" x14ac:dyDescent="0.2">
      <c r="BP405" s="710"/>
    </row>
    <row r="406" spans="68:68" ht="12.75" x14ac:dyDescent="0.2">
      <c r="BP406" s="710"/>
    </row>
    <row r="407" spans="68:68" ht="12.75" x14ac:dyDescent="0.2">
      <c r="BP407" s="710"/>
    </row>
    <row r="408" spans="68:68" ht="12.75" x14ac:dyDescent="0.2">
      <c r="BP408" s="710"/>
    </row>
    <row r="409" spans="68:68" ht="12.75" x14ac:dyDescent="0.2">
      <c r="BP409" s="710"/>
    </row>
    <row r="410" spans="68:68" ht="12.75" x14ac:dyDescent="0.2">
      <c r="BP410" s="710"/>
    </row>
    <row r="411" spans="68:68" ht="12.75" x14ac:dyDescent="0.2">
      <c r="BP411" s="710"/>
    </row>
    <row r="412" spans="68:68" ht="12.75" x14ac:dyDescent="0.2">
      <c r="BP412" s="710"/>
    </row>
    <row r="413" spans="68:68" ht="12.75" x14ac:dyDescent="0.2">
      <c r="BP413" s="710"/>
    </row>
    <row r="414" spans="68:68" ht="12.75" x14ac:dyDescent="0.2">
      <c r="BP414" s="710"/>
    </row>
    <row r="415" spans="68:68" ht="12.75" x14ac:dyDescent="0.2">
      <c r="BP415" s="710"/>
    </row>
    <row r="416" spans="68:68" ht="12.75" x14ac:dyDescent="0.2">
      <c r="BP416" s="710"/>
    </row>
    <row r="417" spans="68:68" ht="12.75" x14ac:dyDescent="0.2">
      <c r="BP417" s="710"/>
    </row>
    <row r="418" spans="68:68" ht="12.75" x14ac:dyDescent="0.2">
      <c r="BP418" s="710"/>
    </row>
    <row r="419" spans="68:68" ht="12.75" x14ac:dyDescent="0.2">
      <c r="BP419" s="710"/>
    </row>
    <row r="420" spans="68:68" ht="12.75" x14ac:dyDescent="0.2">
      <c r="BP420" s="710"/>
    </row>
    <row r="421" spans="68:68" ht="12.75" x14ac:dyDescent="0.2">
      <c r="BP421" s="710"/>
    </row>
    <row r="422" spans="68:68" ht="12.75" x14ac:dyDescent="0.2">
      <c r="BP422" s="710"/>
    </row>
    <row r="423" spans="68:68" ht="12.75" x14ac:dyDescent="0.2">
      <c r="BP423" s="710"/>
    </row>
    <row r="424" spans="68:68" ht="12.75" x14ac:dyDescent="0.2">
      <c r="BP424" s="710"/>
    </row>
    <row r="425" spans="68:68" ht="12.75" x14ac:dyDescent="0.2">
      <c r="BP425" s="710"/>
    </row>
    <row r="426" spans="68:68" ht="12.75" x14ac:dyDescent="0.2">
      <c r="BP426" s="710"/>
    </row>
    <row r="427" spans="68:68" ht="12.75" x14ac:dyDescent="0.2">
      <c r="BP427" s="710"/>
    </row>
    <row r="428" spans="68:68" ht="12.75" x14ac:dyDescent="0.2">
      <c r="BP428" s="710"/>
    </row>
    <row r="429" spans="68:68" ht="12.75" x14ac:dyDescent="0.2">
      <c r="BP429" s="710"/>
    </row>
    <row r="430" spans="68:68" ht="12.75" x14ac:dyDescent="0.2">
      <c r="BP430" s="710"/>
    </row>
    <row r="431" spans="68:68" ht="12.75" x14ac:dyDescent="0.2">
      <c r="BP431" s="710"/>
    </row>
    <row r="432" spans="68:68" ht="12.75" x14ac:dyDescent="0.2">
      <c r="BP432" s="710"/>
    </row>
    <row r="433" spans="68:68" ht="12.75" x14ac:dyDescent="0.2">
      <c r="BP433" s="710"/>
    </row>
    <row r="434" spans="68:68" ht="12.75" x14ac:dyDescent="0.2">
      <c r="BP434" s="710"/>
    </row>
    <row r="435" spans="68:68" ht="12.75" x14ac:dyDescent="0.2">
      <c r="BP435" s="710"/>
    </row>
    <row r="436" spans="68:68" ht="12.75" x14ac:dyDescent="0.2">
      <c r="BP436" s="710"/>
    </row>
    <row r="437" spans="68:68" ht="12.75" x14ac:dyDescent="0.2">
      <c r="BP437" s="710"/>
    </row>
    <row r="438" spans="68:68" ht="12.75" x14ac:dyDescent="0.2">
      <c r="BP438" s="710"/>
    </row>
    <row r="439" spans="68:68" ht="12.75" x14ac:dyDescent="0.2">
      <c r="BP439" s="710"/>
    </row>
    <row r="440" spans="68:68" ht="12.75" x14ac:dyDescent="0.2">
      <c r="BP440" s="710"/>
    </row>
    <row r="441" spans="68:68" ht="12.75" x14ac:dyDescent="0.2">
      <c r="BP441" s="710"/>
    </row>
    <row r="442" spans="68:68" ht="12.75" x14ac:dyDescent="0.2">
      <c r="BP442" s="710"/>
    </row>
    <row r="443" spans="68:68" ht="12.75" x14ac:dyDescent="0.2">
      <c r="BP443" s="710"/>
    </row>
    <row r="444" spans="68:68" ht="12.75" x14ac:dyDescent="0.2">
      <c r="BP444" s="710"/>
    </row>
    <row r="445" spans="68:68" ht="12.75" x14ac:dyDescent="0.2">
      <c r="BP445" s="710"/>
    </row>
    <row r="446" spans="68:68" ht="12.75" x14ac:dyDescent="0.2">
      <c r="BP446" s="710"/>
    </row>
    <row r="447" spans="68:68" ht="12.75" x14ac:dyDescent="0.2">
      <c r="BP447" s="710"/>
    </row>
    <row r="448" spans="68:68" ht="12.75" x14ac:dyDescent="0.2">
      <c r="BP448" s="710"/>
    </row>
    <row r="449" spans="68:68" ht="12.75" x14ac:dyDescent="0.2">
      <c r="BP449" s="710"/>
    </row>
    <row r="450" spans="68:68" ht="12.75" x14ac:dyDescent="0.2">
      <c r="BP450" s="710"/>
    </row>
    <row r="451" spans="68:68" ht="12.75" x14ac:dyDescent="0.2">
      <c r="BP451" s="710"/>
    </row>
    <row r="452" spans="68:68" ht="12.75" x14ac:dyDescent="0.2">
      <c r="BP452" s="710"/>
    </row>
    <row r="453" spans="68:68" ht="12.75" x14ac:dyDescent="0.2">
      <c r="BP453" s="710"/>
    </row>
    <row r="454" spans="68:68" ht="12.75" x14ac:dyDescent="0.2">
      <c r="BP454" s="710"/>
    </row>
    <row r="455" spans="68:68" ht="12.75" x14ac:dyDescent="0.2">
      <c r="BP455" s="710"/>
    </row>
    <row r="456" spans="68:68" ht="12.75" x14ac:dyDescent="0.2">
      <c r="BP456" s="710"/>
    </row>
    <row r="457" spans="68:68" ht="12.75" x14ac:dyDescent="0.2">
      <c r="BP457" s="710"/>
    </row>
    <row r="458" spans="68:68" ht="12.75" x14ac:dyDescent="0.2">
      <c r="BP458" s="710"/>
    </row>
    <row r="459" spans="68:68" ht="12.75" x14ac:dyDescent="0.2">
      <c r="BP459" s="710"/>
    </row>
    <row r="460" spans="68:68" ht="12.75" x14ac:dyDescent="0.2">
      <c r="BP460" s="710"/>
    </row>
    <row r="461" spans="68:68" ht="12.75" x14ac:dyDescent="0.2">
      <c r="BP461" s="710"/>
    </row>
    <row r="462" spans="68:68" ht="12.75" x14ac:dyDescent="0.2">
      <c r="BP462" s="710"/>
    </row>
    <row r="463" spans="68:68" ht="12.75" x14ac:dyDescent="0.2">
      <c r="BP463" s="710"/>
    </row>
    <row r="464" spans="68:68" ht="12.75" x14ac:dyDescent="0.2">
      <c r="BP464" s="710"/>
    </row>
    <row r="465" spans="68:68" ht="12.75" x14ac:dyDescent="0.2">
      <c r="BP465" s="710"/>
    </row>
    <row r="466" spans="68:68" ht="12.75" x14ac:dyDescent="0.2">
      <c r="BP466" s="710"/>
    </row>
    <row r="467" spans="68:68" ht="12.75" x14ac:dyDescent="0.2">
      <c r="BP467" s="710"/>
    </row>
    <row r="468" spans="68:68" ht="12.75" x14ac:dyDescent="0.2">
      <c r="BP468" s="710"/>
    </row>
    <row r="469" spans="68:68" ht="12.75" x14ac:dyDescent="0.2">
      <c r="BP469" s="710"/>
    </row>
    <row r="470" spans="68:68" ht="12.75" x14ac:dyDescent="0.2">
      <c r="BP470" s="710"/>
    </row>
    <row r="471" spans="68:68" ht="12.75" x14ac:dyDescent="0.2">
      <c r="BP471" s="710"/>
    </row>
    <row r="472" spans="68:68" ht="12.75" x14ac:dyDescent="0.2">
      <c r="BP472" s="710"/>
    </row>
    <row r="473" spans="68:68" ht="12.75" x14ac:dyDescent="0.2">
      <c r="BP473" s="710"/>
    </row>
    <row r="474" spans="68:68" ht="12.75" x14ac:dyDescent="0.2">
      <c r="BP474" s="710"/>
    </row>
    <row r="475" spans="68:68" ht="12.75" x14ac:dyDescent="0.2">
      <c r="BP475" s="710"/>
    </row>
    <row r="476" spans="68:68" ht="12.75" x14ac:dyDescent="0.2">
      <c r="BP476" s="710"/>
    </row>
    <row r="477" spans="68:68" ht="12.75" x14ac:dyDescent="0.2">
      <c r="BP477" s="710"/>
    </row>
    <row r="478" spans="68:68" ht="12.75" x14ac:dyDescent="0.2">
      <c r="BP478" s="710"/>
    </row>
    <row r="479" spans="68:68" ht="12.75" x14ac:dyDescent="0.2">
      <c r="BP479" s="710"/>
    </row>
    <row r="480" spans="68:68" ht="12.75" x14ac:dyDescent="0.2">
      <c r="BP480" s="710"/>
    </row>
    <row r="481" spans="68:68" ht="12.75" x14ac:dyDescent="0.2">
      <c r="BP481" s="710"/>
    </row>
    <row r="482" spans="68:68" ht="12.75" x14ac:dyDescent="0.2">
      <c r="BP482" s="710"/>
    </row>
    <row r="483" spans="68:68" ht="12.75" x14ac:dyDescent="0.2">
      <c r="BP483" s="710"/>
    </row>
    <row r="484" spans="68:68" ht="12.75" x14ac:dyDescent="0.2">
      <c r="BP484" s="710"/>
    </row>
    <row r="485" spans="68:68" ht="12.75" x14ac:dyDescent="0.2">
      <c r="BP485" s="710"/>
    </row>
    <row r="486" spans="68:68" ht="12.75" x14ac:dyDescent="0.2">
      <c r="BP486" s="710"/>
    </row>
    <row r="487" spans="68:68" ht="12.75" x14ac:dyDescent="0.2">
      <c r="BP487" s="710"/>
    </row>
    <row r="488" spans="68:68" ht="12.75" x14ac:dyDescent="0.2">
      <c r="BP488" s="710"/>
    </row>
    <row r="489" spans="68:68" ht="12.75" x14ac:dyDescent="0.2">
      <c r="BP489" s="710"/>
    </row>
    <row r="490" spans="68:68" ht="12.75" x14ac:dyDescent="0.2">
      <c r="BP490" s="710"/>
    </row>
    <row r="491" spans="68:68" ht="12.75" x14ac:dyDescent="0.2">
      <c r="BP491" s="710"/>
    </row>
    <row r="492" spans="68:68" ht="12.75" x14ac:dyDescent="0.2">
      <c r="BP492" s="710"/>
    </row>
    <row r="493" spans="68:68" ht="12.75" x14ac:dyDescent="0.2">
      <c r="BP493" s="710"/>
    </row>
    <row r="494" spans="68:68" ht="12.75" x14ac:dyDescent="0.2">
      <c r="BP494" s="710"/>
    </row>
    <row r="495" spans="68:68" ht="12.75" x14ac:dyDescent="0.2">
      <c r="BP495" s="710"/>
    </row>
    <row r="496" spans="68:68" ht="12.75" x14ac:dyDescent="0.2">
      <c r="BP496" s="710"/>
    </row>
    <row r="497" spans="68:68" ht="12.75" x14ac:dyDescent="0.2">
      <c r="BP497" s="710"/>
    </row>
    <row r="498" spans="68:68" ht="12.75" x14ac:dyDescent="0.2">
      <c r="BP498" s="710"/>
    </row>
    <row r="499" spans="68:68" ht="12.75" x14ac:dyDescent="0.2">
      <c r="BP499" s="710"/>
    </row>
    <row r="500" spans="68:68" ht="12.75" x14ac:dyDescent="0.2">
      <c r="BP500" s="710"/>
    </row>
    <row r="501" spans="68:68" ht="12.75" x14ac:dyDescent="0.2">
      <c r="BP501" s="710"/>
    </row>
    <row r="502" spans="68:68" ht="12.75" x14ac:dyDescent="0.2">
      <c r="BP502" s="710"/>
    </row>
    <row r="503" spans="68:68" ht="12.75" x14ac:dyDescent="0.2">
      <c r="BP503" s="710"/>
    </row>
    <row r="504" spans="68:68" ht="12.75" x14ac:dyDescent="0.2">
      <c r="BP504" s="710"/>
    </row>
    <row r="505" spans="68:68" ht="12.75" x14ac:dyDescent="0.2">
      <c r="BP505" s="710"/>
    </row>
    <row r="506" spans="68:68" ht="12.75" x14ac:dyDescent="0.2">
      <c r="BP506" s="710"/>
    </row>
    <row r="507" spans="68:68" ht="12.75" x14ac:dyDescent="0.2">
      <c r="BP507" s="710"/>
    </row>
    <row r="508" spans="68:68" ht="12.75" x14ac:dyDescent="0.2">
      <c r="BP508" s="710"/>
    </row>
    <row r="509" spans="68:68" ht="12.75" x14ac:dyDescent="0.2">
      <c r="BP509" s="710"/>
    </row>
    <row r="510" spans="68:68" ht="12.75" x14ac:dyDescent="0.2">
      <c r="BP510" s="710"/>
    </row>
    <row r="511" spans="68:68" ht="12.75" x14ac:dyDescent="0.2">
      <c r="BP511" s="710"/>
    </row>
    <row r="512" spans="68:68" ht="12.75" x14ac:dyDescent="0.2">
      <c r="BP512" s="710"/>
    </row>
    <row r="513" spans="68:68" ht="12.75" x14ac:dyDescent="0.2">
      <c r="BP513" s="710"/>
    </row>
    <row r="514" spans="68:68" ht="12.75" x14ac:dyDescent="0.2">
      <c r="BP514" s="710"/>
    </row>
    <row r="515" spans="68:68" ht="12.75" x14ac:dyDescent="0.2">
      <c r="BP515" s="710"/>
    </row>
    <row r="516" spans="68:68" ht="12.75" x14ac:dyDescent="0.2">
      <c r="BP516" s="710"/>
    </row>
    <row r="517" spans="68:68" ht="12.75" x14ac:dyDescent="0.2">
      <c r="BP517" s="710"/>
    </row>
    <row r="518" spans="68:68" ht="12.75" x14ac:dyDescent="0.2">
      <c r="BP518" s="710"/>
    </row>
    <row r="519" spans="68:68" ht="12.75" x14ac:dyDescent="0.2">
      <c r="BP519" s="710"/>
    </row>
    <row r="520" spans="68:68" ht="12.75" x14ac:dyDescent="0.2">
      <c r="BP520" s="710"/>
    </row>
    <row r="521" spans="68:68" ht="12.75" x14ac:dyDescent="0.2">
      <c r="BP521" s="710"/>
    </row>
    <row r="522" spans="68:68" ht="12.75" x14ac:dyDescent="0.2">
      <c r="BP522" s="710"/>
    </row>
    <row r="523" spans="68:68" ht="12.75" x14ac:dyDescent="0.2">
      <c r="BP523" s="710"/>
    </row>
    <row r="524" spans="68:68" ht="12.75" x14ac:dyDescent="0.2">
      <c r="BP524" s="710"/>
    </row>
    <row r="525" spans="68:68" ht="12.75" x14ac:dyDescent="0.2">
      <c r="BP525" s="710"/>
    </row>
    <row r="526" spans="68:68" ht="12.75" x14ac:dyDescent="0.2">
      <c r="BP526" s="710"/>
    </row>
    <row r="527" spans="68:68" ht="12.75" x14ac:dyDescent="0.2">
      <c r="BP527" s="710"/>
    </row>
    <row r="528" spans="68:68" ht="12.75" x14ac:dyDescent="0.2">
      <c r="BP528" s="710"/>
    </row>
    <row r="529" spans="68:68" ht="12.75" x14ac:dyDescent="0.2">
      <c r="BP529" s="710"/>
    </row>
    <row r="530" spans="68:68" ht="12.75" x14ac:dyDescent="0.2">
      <c r="BP530" s="710"/>
    </row>
    <row r="531" spans="68:68" ht="12.75" x14ac:dyDescent="0.2">
      <c r="BP531" s="710"/>
    </row>
    <row r="532" spans="68:68" ht="12.75" x14ac:dyDescent="0.2">
      <c r="BP532" s="710"/>
    </row>
    <row r="533" spans="68:68" ht="12.75" x14ac:dyDescent="0.2">
      <c r="BP533" s="710"/>
    </row>
    <row r="534" spans="68:68" ht="12.75" x14ac:dyDescent="0.2">
      <c r="BP534" s="710"/>
    </row>
    <row r="535" spans="68:68" ht="12.75" x14ac:dyDescent="0.2">
      <c r="BP535" s="710"/>
    </row>
    <row r="536" spans="68:68" ht="12.75" x14ac:dyDescent="0.2">
      <c r="BP536" s="710"/>
    </row>
    <row r="537" spans="68:68" ht="12.75" x14ac:dyDescent="0.2">
      <c r="BP537" s="710"/>
    </row>
    <row r="538" spans="68:68" ht="12.75" x14ac:dyDescent="0.2">
      <c r="BP538" s="710"/>
    </row>
    <row r="539" spans="68:68" ht="12.75" x14ac:dyDescent="0.2">
      <c r="BP539" s="710"/>
    </row>
    <row r="540" spans="68:68" ht="12.75" x14ac:dyDescent="0.2">
      <c r="BP540" s="710"/>
    </row>
    <row r="541" spans="68:68" ht="12.75" x14ac:dyDescent="0.2">
      <c r="BP541" s="710"/>
    </row>
    <row r="542" spans="68:68" ht="12.75" x14ac:dyDescent="0.2">
      <c r="BP542" s="710"/>
    </row>
    <row r="543" spans="68:68" ht="12.75" x14ac:dyDescent="0.2">
      <c r="BP543" s="710"/>
    </row>
    <row r="544" spans="68:68" ht="12.75" x14ac:dyDescent="0.2">
      <c r="BP544" s="710"/>
    </row>
    <row r="545" spans="68:68" ht="12.75" x14ac:dyDescent="0.2">
      <c r="BP545" s="710"/>
    </row>
    <row r="546" spans="68:68" ht="12.75" x14ac:dyDescent="0.2">
      <c r="BP546" s="710"/>
    </row>
    <row r="547" spans="68:68" ht="12.75" x14ac:dyDescent="0.2">
      <c r="BP547" s="710"/>
    </row>
    <row r="548" spans="68:68" ht="12.75" x14ac:dyDescent="0.2">
      <c r="BP548" s="710"/>
    </row>
    <row r="549" spans="68:68" ht="12.75" x14ac:dyDescent="0.2">
      <c r="BP549" s="710"/>
    </row>
    <row r="550" spans="68:68" ht="12.75" x14ac:dyDescent="0.2">
      <c r="BP550" s="710"/>
    </row>
    <row r="551" spans="68:68" ht="12.75" x14ac:dyDescent="0.2">
      <c r="BP551" s="710"/>
    </row>
    <row r="552" spans="68:68" ht="12.75" x14ac:dyDescent="0.2">
      <c r="BP552" s="710"/>
    </row>
    <row r="553" spans="68:68" ht="12.75" x14ac:dyDescent="0.2">
      <c r="BP553" s="710"/>
    </row>
    <row r="554" spans="68:68" ht="12.75" x14ac:dyDescent="0.2">
      <c r="BP554" s="710"/>
    </row>
    <row r="555" spans="68:68" ht="12.75" x14ac:dyDescent="0.2">
      <c r="BP555" s="710"/>
    </row>
    <row r="556" spans="68:68" ht="12.75" x14ac:dyDescent="0.2">
      <c r="BP556" s="710"/>
    </row>
    <row r="557" spans="68:68" ht="12.75" x14ac:dyDescent="0.2">
      <c r="BP557" s="710"/>
    </row>
    <row r="558" spans="68:68" ht="12.75" x14ac:dyDescent="0.2">
      <c r="BP558" s="710"/>
    </row>
    <row r="559" spans="68:68" ht="12.75" x14ac:dyDescent="0.2">
      <c r="BP559" s="710"/>
    </row>
    <row r="560" spans="68:68" ht="12.75" x14ac:dyDescent="0.2">
      <c r="BP560" s="710"/>
    </row>
    <row r="561" spans="68:68" ht="12.75" x14ac:dyDescent="0.2">
      <c r="BP561" s="710"/>
    </row>
    <row r="562" spans="68:68" ht="12.75" x14ac:dyDescent="0.2">
      <c r="BP562" s="710"/>
    </row>
    <row r="563" spans="68:68" ht="12.75" x14ac:dyDescent="0.2">
      <c r="BP563" s="710"/>
    </row>
    <row r="564" spans="68:68" ht="12.75" x14ac:dyDescent="0.2">
      <c r="BP564" s="710"/>
    </row>
    <row r="565" spans="68:68" ht="12.75" x14ac:dyDescent="0.2">
      <c r="BP565" s="710"/>
    </row>
    <row r="566" spans="68:68" ht="12.75" x14ac:dyDescent="0.2">
      <c r="BP566" s="710"/>
    </row>
    <row r="567" spans="68:68" ht="12.75" x14ac:dyDescent="0.2">
      <c r="BP567" s="710"/>
    </row>
    <row r="568" spans="68:68" ht="12.75" x14ac:dyDescent="0.2">
      <c r="BP568" s="710"/>
    </row>
    <row r="569" spans="68:68" ht="12.75" x14ac:dyDescent="0.2">
      <c r="BP569" s="710"/>
    </row>
    <row r="570" spans="68:68" ht="12.75" x14ac:dyDescent="0.2">
      <c r="BP570" s="710"/>
    </row>
    <row r="571" spans="68:68" ht="12.75" x14ac:dyDescent="0.2">
      <c r="BP571" s="710"/>
    </row>
    <row r="572" spans="68:68" ht="12.75" x14ac:dyDescent="0.2">
      <c r="BP572" s="710"/>
    </row>
    <row r="573" spans="68:68" ht="12.75" x14ac:dyDescent="0.2">
      <c r="BP573" s="710"/>
    </row>
    <row r="574" spans="68:68" ht="12.75" x14ac:dyDescent="0.2">
      <c r="BP574" s="710"/>
    </row>
    <row r="575" spans="68:68" ht="12.75" x14ac:dyDescent="0.2">
      <c r="BP575" s="710"/>
    </row>
    <row r="576" spans="68:68" ht="12.75" x14ac:dyDescent="0.2">
      <c r="BP576" s="710"/>
    </row>
    <row r="577" spans="68:68" ht="12.75" x14ac:dyDescent="0.2">
      <c r="BP577" s="710"/>
    </row>
    <row r="578" spans="68:68" ht="12.75" x14ac:dyDescent="0.2">
      <c r="BP578" s="710"/>
    </row>
    <row r="579" spans="68:68" ht="12.75" x14ac:dyDescent="0.2">
      <c r="BP579" s="710"/>
    </row>
    <row r="580" spans="68:68" ht="12.75" x14ac:dyDescent="0.2">
      <c r="BP580" s="710"/>
    </row>
    <row r="581" spans="68:68" ht="12.75" x14ac:dyDescent="0.2">
      <c r="BP581" s="710"/>
    </row>
    <row r="582" spans="68:68" ht="12.75" x14ac:dyDescent="0.2">
      <c r="BP582" s="710"/>
    </row>
    <row r="583" spans="68:68" ht="12.75" x14ac:dyDescent="0.2">
      <c r="BP583" s="710"/>
    </row>
    <row r="584" spans="68:68" ht="12.75" x14ac:dyDescent="0.2">
      <c r="BP584" s="710"/>
    </row>
    <row r="585" spans="68:68" ht="12.75" x14ac:dyDescent="0.2">
      <c r="BP585" s="710"/>
    </row>
    <row r="586" spans="68:68" ht="12.75" x14ac:dyDescent="0.2">
      <c r="BP586" s="710"/>
    </row>
    <row r="587" spans="68:68" ht="12.75" x14ac:dyDescent="0.2">
      <c r="BP587" s="710"/>
    </row>
    <row r="588" spans="68:68" ht="12.75" x14ac:dyDescent="0.2">
      <c r="BP588" s="710"/>
    </row>
    <row r="589" spans="68:68" ht="12.75" x14ac:dyDescent="0.2">
      <c r="BP589" s="710"/>
    </row>
    <row r="590" spans="68:68" ht="12.75" x14ac:dyDescent="0.2">
      <c r="BP590" s="710"/>
    </row>
    <row r="591" spans="68:68" ht="12.75" x14ac:dyDescent="0.2">
      <c r="BP591" s="710"/>
    </row>
    <row r="592" spans="68:68" ht="12.75" x14ac:dyDescent="0.2">
      <c r="BP592" s="710"/>
    </row>
    <row r="593" spans="68:68" ht="12.75" x14ac:dyDescent="0.2">
      <c r="BP593" s="710"/>
    </row>
    <row r="594" spans="68:68" ht="12.75" x14ac:dyDescent="0.2">
      <c r="BP594" s="710"/>
    </row>
    <row r="595" spans="68:68" ht="12.75" x14ac:dyDescent="0.2">
      <c r="BP595" s="710"/>
    </row>
    <row r="596" spans="68:68" ht="12.75" x14ac:dyDescent="0.2">
      <c r="BP596" s="710"/>
    </row>
    <row r="597" spans="68:68" ht="12.75" x14ac:dyDescent="0.2">
      <c r="BP597" s="710"/>
    </row>
    <row r="598" spans="68:68" ht="12.75" x14ac:dyDescent="0.2">
      <c r="BP598" s="710"/>
    </row>
    <row r="599" spans="68:68" ht="12.75" x14ac:dyDescent="0.2">
      <c r="BP599" s="710"/>
    </row>
    <row r="600" spans="68:68" ht="12.75" x14ac:dyDescent="0.2">
      <c r="BP600" s="710"/>
    </row>
    <row r="601" spans="68:68" ht="12.75" x14ac:dyDescent="0.2">
      <c r="BP601" s="710"/>
    </row>
    <row r="602" spans="68:68" ht="12.75" x14ac:dyDescent="0.2">
      <c r="BP602" s="710"/>
    </row>
    <row r="603" spans="68:68" ht="12.75" x14ac:dyDescent="0.2">
      <c r="BP603" s="710"/>
    </row>
    <row r="604" spans="68:68" ht="12.75" x14ac:dyDescent="0.2">
      <c r="BP604" s="710"/>
    </row>
    <row r="605" spans="68:68" ht="12.75" x14ac:dyDescent="0.2">
      <c r="BP605" s="710"/>
    </row>
    <row r="606" spans="68:68" ht="12.75" x14ac:dyDescent="0.2">
      <c r="BP606" s="710"/>
    </row>
    <row r="607" spans="68:68" ht="12.75" x14ac:dyDescent="0.2">
      <c r="BP607" s="710"/>
    </row>
    <row r="608" spans="68:68" ht="12.75" x14ac:dyDescent="0.2">
      <c r="BP608" s="710"/>
    </row>
    <row r="609" spans="68:68" ht="12.75" x14ac:dyDescent="0.2">
      <c r="BP609" s="710"/>
    </row>
    <row r="610" spans="68:68" ht="12.75" x14ac:dyDescent="0.2">
      <c r="BP610" s="710"/>
    </row>
    <row r="611" spans="68:68" ht="12.75" x14ac:dyDescent="0.2">
      <c r="BP611" s="710"/>
    </row>
    <row r="612" spans="68:68" ht="12.75" x14ac:dyDescent="0.2">
      <c r="BP612" s="710"/>
    </row>
    <row r="613" spans="68:68" ht="12.75" x14ac:dyDescent="0.2">
      <c r="BP613" s="710"/>
    </row>
    <row r="614" spans="68:68" ht="12.75" x14ac:dyDescent="0.2">
      <c r="BP614" s="710"/>
    </row>
    <row r="615" spans="68:68" ht="12.75" x14ac:dyDescent="0.2">
      <c r="BP615" s="710"/>
    </row>
    <row r="616" spans="68:68" ht="12.75" x14ac:dyDescent="0.2">
      <c r="BP616" s="710"/>
    </row>
    <row r="617" spans="68:68" ht="12.75" x14ac:dyDescent="0.2">
      <c r="BP617" s="710"/>
    </row>
    <row r="618" spans="68:68" ht="12.75" x14ac:dyDescent="0.2">
      <c r="BP618" s="710"/>
    </row>
    <row r="619" spans="68:68" ht="12.75" x14ac:dyDescent="0.2">
      <c r="BP619" s="710"/>
    </row>
    <row r="620" spans="68:68" ht="12.75" x14ac:dyDescent="0.2">
      <c r="BP620" s="710"/>
    </row>
    <row r="621" spans="68:68" ht="12.75" x14ac:dyDescent="0.2">
      <c r="BP621" s="710"/>
    </row>
    <row r="622" spans="68:68" ht="12.75" x14ac:dyDescent="0.2">
      <c r="BP622" s="710"/>
    </row>
    <row r="623" spans="68:68" ht="12.75" x14ac:dyDescent="0.2">
      <c r="BP623" s="710"/>
    </row>
    <row r="624" spans="68:68" ht="12.75" x14ac:dyDescent="0.2">
      <c r="BP624" s="710"/>
    </row>
    <row r="625" spans="68:68" ht="12.75" x14ac:dyDescent="0.2">
      <c r="BP625" s="710"/>
    </row>
    <row r="626" spans="68:68" ht="12.75" x14ac:dyDescent="0.2">
      <c r="BP626" s="710"/>
    </row>
    <row r="627" spans="68:68" ht="12.75" x14ac:dyDescent="0.2">
      <c r="BP627" s="710"/>
    </row>
    <row r="628" spans="68:68" ht="12.75" x14ac:dyDescent="0.2">
      <c r="BP628" s="710"/>
    </row>
    <row r="629" spans="68:68" ht="12.75" x14ac:dyDescent="0.2">
      <c r="BP629" s="710"/>
    </row>
    <row r="630" spans="68:68" ht="12.75" x14ac:dyDescent="0.2">
      <c r="BP630" s="710"/>
    </row>
    <row r="631" spans="68:68" ht="12.75" x14ac:dyDescent="0.2">
      <c r="BP631" s="710"/>
    </row>
    <row r="632" spans="68:68" ht="12.75" x14ac:dyDescent="0.2">
      <c r="BP632" s="710"/>
    </row>
    <row r="633" spans="68:68" ht="12.75" x14ac:dyDescent="0.2">
      <c r="BP633" s="710"/>
    </row>
    <row r="634" spans="68:68" ht="12.75" x14ac:dyDescent="0.2">
      <c r="BP634" s="710"/>
    </row>
    <row r="635" spans="68:68" ht="12.75" x14ac:dyDescent="0.2">
      <c r="BP635" s="710"/>
    </row>
    <row r="636" spans="68:68" ht="12.75" x14ac:dyDescent="0.2">
      <c r="BP636" s="710"/>
    </row>
    <row r="637" spans="68:68" ht="12.75" x14ac:dyDescent="0.2">
      <c r="BP637" s="710"/>
    </row>
    <row r="638" spans="68:68" ht="12.75" x14ac:dyDescent="0.2">
      <c r="BP638" s="710"/>
    </row>
    <row r="639" spans="68:68" ht="12.75" x14ac:dyDescent="0.2">
      <c r="BP639" s="710"/>
    </row>
    <row r="640" spans="68:68" ht="12.75" x14ac:dyDescent="0.2">
      <c r="BP640" s="710"/>
    </row>
    <row r="641" spans="68:68" ht="12.75" x14ac:dyDescent="0.2">
      <c r="BP641" s="710"/>
    </row>
    <row r="642" spans="68:68" ht="12.75" x14ac:dyDescent="0.2">
      <c r="BP642" s="710"/>
    </row>
    <row r="643" spans="68:68" ht="12.75" x14ac:dyDescent="0.2">
      <c r="BP643" s="710"/>
    </row>
    <row r="644" spans="68:68" ht="12.75" x14ac:dyDescent="0.2">
      <c r="BP644" s="710"/>
    </row>
    <row r="645" spans="68:68" ht="12.75" x14ac:dyDescent="0.2">
      <c r="BP645" s="710"/>
    </row>
    <row r="646" spans="68:68" ht="12.75" x14ac:dyDescent="0.2">
      <c r="BP646" s="710"/>
    </row>
    <row r="647" spans="68:68" ht="12.75" x14ac:dyDescent="0.2">
      <c r="BP647" s="710"/>
    </row>
    <row r="648" spans="68:68" ht="12.75" x14ac:dyDescent="0.2">
      <c r="BP648" s="710"/>
    </row>
    <row r="649" spans="68:68" ht="12.75" x14ac:dyDescent="0.2">
      <c r="BP649" s="710"/>
    </row>
    <row r="650" spans="68:68" ht="12.75" x14ac:dyDescent="0.2">
      <c r="BP650" s="710"/>
    </row>
    <row r="651" spans="68:68" ht="12.75" x14ac:dyDescent="0.2">
      <c r="BP651" s="710"/>
    </row>
    <row r="652" spans="68:68" ht="12.75" x14ac:dyDescent="0.2">
      <c r="BP652" s="710"/>
    </row>
    <row r="653" spans="68:68" ht="12.75" x14ac:dyDescent="0.2">
      <c r="BP653" s="710"/>
    </row>
    <row r="654" spans="68:68" ht="12.75" x14ac:dyDescent="0.2">
      <c r="BP654" s="710"/>
    </row>
    <row r="655" spans="68:68" ht="12.75" x14ac:dyDescent="0.2">
      <c r="BP655" s="710"/>
    </row>
    <row r="656" spans="68:68" ht="12.75" x14ac:dyDescent="0.2">
      <c r="BP656" s="710"/>
    </row>
    <row r="657" spans="68:68" ht="12.75" x14ac:dyDescent="0.2">
      <c r="BP657" s="710"/>
    </row>
    <row r="658" spans="68:68" ht="12.75" x14ac:dyDescent="0.2">
      <c r="BP658" s="710"/>
    </row>
    <row r="659" spans="68:68" ht="12.75" x14ac:dyDescent="0.2">
      <c r="BP659" s="710"/>
    </row>
    <row r="660" spans="68:68" ht="12.75" x14ac:dyDescent="0.2">
      <c r="BP660" s="710"/>
    </row>
    <row r="661" spans="68:68" ht="12.75" x14ac:dyDescent="0.2">
      <c r="BP661" s="710"/>
    </row>
    <row r="662" spans="68:68" ht="12.75" x14ac:dyDescent="0.2">
      <c r="BP662" s="710"/>
    </row>
    <row r="663" spans="68:68" ht="12.75" x14ac:dyDescent="0.2">
      <c r="BP663" s="710"/>
    </row>
    <row r="664" spans="68:68" ht="12.75" x14ac:dyDescent="0.2">
      <c r="BP664" s="710"/>
    </row>
    <row r="665" spans="68:68" ht="12.75" x14ac:dyDescent="0.2">
      <c r="BP665" s="710"/>
    </row>
    <row r="666" spans="68:68" ht="12.75" x14ac:dyDescent="0.2">
      <c r="BP666" s="710"/>
    </row>
    <row r="667" spans="68:68" ht="12.75" x14ac:dyDescent="0.2">
      <c r="BP667" s="710"/>
    </row>
    <row r="668" spans="68:68" ht="12.75" x14ac:dyDescent="0.2">
      <c r="BP668" s="710"/>
    </row>
    <row r="669" spans="68:68" ht="12.75" x14ac:dyDescent="0.2">
      <c r="BP669" s="710"/>
    </row>
    <row r="670" spans="68:68" ht="12.75" x14ac:dyDescent="0.2">
      <c r="BP670" s="710"/>
    </row>
    <row r="671" spans="68:68" ht="12.75" x14ac:dyDescent="0.2">
      <c r="BP671" s="710"/>
    </row>
    <row r="672" spans="68:68" ht="12.75" x14ac:dyDescent="0.2">
      <c r="BP672" s="710"/>
    </row>
    <row r="673" spans="68:68" ht="12.75" x14ac:dyDescent="0.2">
      <c r="BP673" s="710"/>
    </row>
    <row r="674" spans="68:68" ht="12.75" x14ac:dyDescent="0.2">
      <c r="BP674" s="710"/>
    </row>
    <row r="675" spans="68:68" ht="12.75" x14ac:dyDescent="0.2">
      <c r="BP675" s="710"/>
    </row>
    <row r="676" spans="68:68" ht="12.75" x14ac:dyDescent="0.2">
      <c r="BP676" s="710"/>
    </row>
    <row r="677" spans="68:68" ht="12.75" x14ac:dyDescent="0.2">
      <c r="BP677" s="710"/>
    </row>
    <row r="678" spans="68:68" ht="12.75" x14ac:dyDescent="0.2">
      <c r="BP678" s="710"/>
    </row>
    <row r="679" spans="68:68" ht="12.75" x14ac:dyDescent="0.2">
      <c r="BP679" s="710"/>
    </row>
    <row r="680" spans="68:68" ht="12.75" x14ac:dyDescent="0.2">
      <c r="BP680" s="710"/>
    </row>
    <row r="681" spans="68:68" ht="12.75" x14ac:dyDescent="0.2">
      <c r="BP681" s="710"/>
    </row>
    <row r="682" spans="68:68" ht="12.75" x14ac:dyDescent="0.2">
      <c r="BP682" s="710"/>
    </row>
    <row r="683" spans="68:68" ht="12.75" x14ac:dyDescent="0.2">
      <c r="BP683" s="710"/>
    </row>
    <row r="684" spans="68:68" ht="12.75" x14ac:dyDescent="0.2">
      <c r="BP684" s="710"/>
    </row>
    <row r="685" spans="68:68" ht="12.75" x14ac:dyDescent="0.2">
      <c r="BP685" s="710"/>
    </row>
    <row r="686" spans="68:68" ht="12.75" x14ac:dyDescent="0.2">
      <c r="BP686" s="710"/>
    </row>
    <row r="687" spans="68:68" ht="12.75" x14ac:dyDescent="0.2">
      <c r="BP687" s="710"/>
    </row>
    <row r="688" spans="68:68" ht="12.75" x14ac:dyDescent="0.2">
      <c r="BP688" s="710"/>
    </row>
    <row r="689" spans="68:68" ht="12.75" x14ac:dyDescent="0.2">
      <c r="BP689" s="710"/>
    </row>
    <row r="690" spans="68:68" ht="12.75" x14ac:dyDescent="0.2">
      <c r="BP690" s="710"/>
    </row>
    <row r="691" spans="68:68" ht="12.75" x14ac:dyDescent="0.2">
      <c r="BP691" s="710"/>
    </row>
    <row r="692" spans="68:68" ht="12.75" x14ac:dyDescent="0.2">
      <c r="BP692" s="710"/>
    </row>
    <row r="693" spans="68:68" ht="12.75" x14ac:dyDescent="0.2">
      <c r="BP693" s="710"/>
    </row>
    <row r="694" spans="68:68" ht="12.75" x14ac:dyDescent="0.2">
      <c r="BP694" s="710"/>
    </row>
    <row r="695" spans="68:68" ht="12.75" x14ac:dyDescent="0.2">
      <c r="BP695" s="710"/>
    </row>
    <row r="696" spans="68:68" ht="12.75" x14ac:dyDescent="0.2">
      <c r="BP696" s="710"/>
    </row>
    <row r="697" spans="68:68" ht="12.75" x14ac:dyDescent="0.2">
      <c r="BP697" s="710"/>
    </row>
    <row r="698" spans="68:68" ht="12.75" x14ac:dyDescent="0.2">
      <c r="BP698" s="710"/>
    </row>
    <row r="699" spans="68:68" ht="12.75" x14ac:dyDescent="0.2">
      <c r="BP699" s="710"/>
    </row>
    <row r="700" spans="68:68" ht="12.75" x14ac:dyDescent="0.2">
      <c r="BP700" s="710"/>
    </row>
    <row r="701" spans="68:68" ht="12.75" x14ac:dyDescent="0.2">
      <c r="BP701" s="710"/>
    </row>
    <row r="702" spans="68:68" ht="12.75" x14ac:dyDescent="0.2">
      <c r="BP702" s="710"/>
    </row>
    <row r="703" spans="68:68" ht="12.75" x14ac:dyDescent="0.2">
      <c r="BP703" s="710"/>
    </row>
    <row r="704" spans="68:68" ht="12.75" x14ac:dyDescent="0.2">
      <c r="BP704" s="710"/>
    </row>
    <row r="705" spans="68:68" ht="12.75" x14ac:dyDescent="0.2">
      <c r="BP705" s="710"/>
    </row>
    <row r="706" spans="68:68" ht="12.75" x14ac:dyDescent="0.2">
      <c r="BP706" s="710"/>
    </row>
    <row r="707" spans="68:68" ht="12.75" x14ac:dyDescent="0.2">
      <c r="BP707" s="710"/>
    </row>
    <row r="708" spans="68:68" ht="12.75" x14ac:dyDescent="0.2">
      <c r="BP708" s="710"/>
    </row>
    <row r="709" spans="68:68" ht="12.75" x14ac:dyDescent="0.2">
      <c r="BP709" s="710"/>
    </row>
    <row r="710" spans="68:68" ht="12.75" x14ac:dyDescent="0.2">
      <c r="BP710" s="710"/>
    </row>
    <row r="711" spans="68:68" ht="12.75" x14ac:dyDescent="0.2">
      <c r="BP711" s="710"/>
    </row>
    <row r="712" spans="68:68" ht="12.75" x14ac:dyDescent="0.2">
      <c r="BP712" s="710"/>
    </row>
    <row r="713" spans="68:68" ht="12.75" x14ac:dyDescent="0.2">
      <c r="BP713" s="710"/>
    </row>
    <row r="714" spans="68:68" ht="12.75" x14ac:dyDescent="0.2">
      <c r="BP714" s="710"/>
    </row>
    <row r="715" spans="68:68" ht="12.75" x14ac:dyDescent="0.2">
      <c r="BP715" s="710"/>
    </row>
    <row r="716" spans="68:68" ht="12.75" x14ac:dyDescent="0.2">
      <c r="BP716" s="710"/>
    </row>
    <row r="717" spans="68:68" ht="12.75" x14ac:dyDescent="0.2">
      <c r="BP717" s="710"/>
    </row>
    <row r="718" spans="68:68" ht="12.75" x14ac:dyDescent="0.2">
      <c r="BP718" s="710"/>
    </row>
    <row r="719" spans="68:68" ht="12.75" x14ac:dyDescent="0.2">
      <c r="BP719" s="710"/>
    </row>
    <row r="720" spans="68:68" ht="12.75" x14ac:dyDescent="0.2">
      <c r="BP720" s="710"/>
    </row>
    <row r="721" spans="68:68" ht="12.75" x14ac:dyDescent="0.2">
      <c r="BP721" s="710"/>
    </row>
    <row r="722" spans="68:68" ht="12.75" x14ac:dyDescent="0.2">
      <c r="BP722" s="710"/>
    </row>
    <row r="723" spans="68:68" ht="12.75" x14ac:dyDescent="0.2">
      <c r="BP723" s="710"/>
    </row>
    <row r="724" spans="68:68" ht="12.75" x14ac:dyDescent="0.2">
      <c r="BP724" s="710"/>
    </row>
    <row r="725" spans="68:68" ht="12.75" x14ac:dyDescent="0.2">
      <c r="BP725" s="710"/>
    </row>
    <row r="726" spans="68:68" ht="12.75" x14ac:dyDescent="0.2">
      <c r="BP726" s="710"/>
    </row>
    <row r="727" spans="68:68" ht="12.75" x14ac:dyDescent="0.2">
      <c r="BP727" s="710"/>
    </row>
    <row r="728" spans="68:68" ht="12.75" x14ac:dyDescent="0.2">
      <c r="BP728" s="710"/>
    </row>
    <row r="729" spans="68:68" ht="12.75" x14ac:dyDescent="0.2">
      <c r="BP729" s="710"/>
    </row>
    <row r="730" spans="68:68" ht="12.75" x14ac:dyDescent="0.2">
      <c r="BP730" s="710"/>
    </row>
    <row r="731" spans="68:68" ht="12.75" x14ac:dyDescent="0.2">
      <c r="BP731" s="710"/>
    </row>
    <row r="732" spans="68:68" ht="12.75" x14ac:dyDescent="0.2">
      <c r="BP732" s="710"/>
    </row>
    <row r="733" spans="68:68" ht="12.75" x14ac:dyDescent="0.2">
      <c r="BP733" s="710"/>
    </row>
    <row r="734" spans="68:68" ht="12.75" x14ac:dyDescent="0.2">
      <c r="BP734" s="710"/>
    </row>
    <row r="735" spans="68:68" ht="12.75" x14ac:dyDescent="0.2">
      <c r="BP735" s="710"/>
    </row>
    <row r="736" spans="68:68" ht="12.75" x14ac:dyDescent="0.2">
      <c r="BP736" s="710"/>
    </row>
    <row r="737" spans="68:68" ht="12.75" x14ac:dyDescent="0.2">
      <c r="BP737" s="710"/>
    </row>
    <row r="738" spans="68:68" ht="12.75" x14ac:dyDescent="0.2">
      <c r="BP738" s="710"/>
    </row>
    <row r="739" spans="68:68" ht="12.75" x14ac:dyDescent="0.2">
      <c r="BP739" s="710"/>
    </row>
    <row r="740" spans="68:68" ht="12.75" x14ac:dyDescent="0.2">
      <c r="BP740" s="710"/>
    </row>
    <row r="741" spans="68:68" ht="12.75" x14ac:dyDescent="0.2">
      <c r="BP741" s="710"/>
    </row>
    <row r="742" spans="68:68" ht="12.75" x14ac:dyDescent="0.2">
      <c r="BP742" s="710"/>
    </row>
    <row r="743" spans="68:68" ht="12.75" x14ac:dyDescent="0.2">
      <c r="BP743" s="710"/>
    </row>
    <row r="744" spans="68:68" ht="12.75" x14ac:dyDescent="0.2">
      <c r="BP744" s="710"/>
    </row>
    <row r="745" spans="68:68" ht="12.75" x14ac:dyDescent="0.2">
      <c r="BP745" s="710"/>
    </row>
    <row r="746" spans="68:68" ht="12.75" x14ac:dyDescent="0.2">
      <c r="BP746" s="710"/>
    </row>
    <row r="747" spans="68:68" ht="12.75" x14ac:dyDescent="0.2">
      <c r="BP747" s="710"/>
    </row>
    <row r="748" spans="68:68" ht="12.75" x14ac:dyDescent="0.2">
      <c r="BP748" s="710"/>
    </row>
    <row r="749" spans="68:68" ht="12.75" x14ac:dyDescent="0.2">
      <c r="BP749" s="710"/>
    </row>
    <row r="750" spans="68:68" ht="12.75" x14ac:dyDescent="0.2">
      <c r="BP750" s="710"/>
    </row>
    <row r="751" spans="68:68" ht="12.75" x14ac:dyDescent="0.2">
      <c r="BP751" s="710"/>
    </row>
    <row r="752" spans="68:68" ht="12.75" x14ac:dyDescent="0.2">
      <c r="BP752" s="710"/>
    </row>
    <row r="753" spans="68:68" ht="12.75" x14ac:dyDescent="0.2">
      <c r="BP753" s="710"/>
    </row>
    <row r="754" spans="68:68" ht="12.75" x14ac:dyDescent="0.2">
      <c r="BP754" s="710"/>
    </row>
    <row r="755" spans="68:68" ht="12.75" x14ac:dyDescent="0.2">
      <c r="BP755" s="710"/>
    </row>
    <row r="756" spans="68:68" ht="12.75" x14ac:dyDescent="0.2">
      <c r="BP756" s="710"/>
    </row>
    <row r="757" spans="68:68" ht="12.75" x14ac:dyDescent="0.2">
      <c r="BP757" s="710"/>
    </row>
    <row r="758" spans="68:68" ht="12.75" x14ac:dyDescent="0.2">
      <c r="BP758" s="710"/>
    </row>
    <row r="759" spans="68:68" ht="12.75" x14ac:dyDescent="0.2">
      <c r="BP759" s="710"/>
    </row>
    <row r="760" spans="68:68" ht="12.75" x14ac:dyDescent="0.2">
      <c r="BP760" s="710"/>
    </row>
    <row r="761" spans="68:68" ht="12.75" x14ac:dyDescent="0.2">
      <c r="BP761" s="710"/>
    </row>
    <row r="762" spans="68:68" ht="12.75" x14ac:dyDescent="0.2">
      <c r="BP762" s="710"/>
    </row>
    <row r="763" spans="68:68" ht="12.75" x14ac:dyDescent="0.2">
      <c r="BP763" s="710"/>
    </row>
    <row r="764" spans="68:68" ht="12.75" x14ac:dyDescent="0.2">
      <c r="BP764" s="710"/>
    </row>
    <row r="765" spans="68:68" ht="12.75" x14ac:dyDescent="0.2">
      <c r="BP765" s="710"/>
    </row>
    <row r="766" spans="68:68" ht="12.75" x14ac:dyDescent="0.2">
      <c r="BP766" s="710"/>
    </row>
    <row r="767" spans="68:68" ht="12.75" x14ac:dyDescent="0.2">
      <c r="BP767" s="710"/>
    </row>
    <row r="768" spans="68:68" ht="12.75" x14ac:dyDescent="0.2">
      <c r="BP768" s="710"/>
    </row>
    <row r="769" spans="68:68" ht="12.75" x14ac:dyDescent="0.2">
      <c r="BP769" s="710"/>
    </row>
    <row r="770" spans="68:68" ht="12.75" x14ac:dyDescent="0.2">
      <c r="BP770" s="710"/>
    </row>
    <row r="771" spans="68:68" ht="12.75" x14ac:dyDescent="0.2">
      <c r="BP771" s="710"/>
    </row>
    <row r="772" spans="68:68" ht="12.75" x14ac:dyDescent="0.2">
      <c r="BP772" s="710"/>
    </row>
    <row r="773" spans="68:68" ht="12.75" x14ac:dyDescent="0.2">
      <c r="BP773" s="710"/>
    </row>
    <row r="774" spans="68:68" ht="12.75" x14ac:dyDescent="0.2">
      <c r="BP774" s="710"/>
    </row>
    <row r="775" spans="68:68" ht="12.75" x14ac:dyDescent="0.2">
      <c r="BP775" s="710"/>
    </row>
    <row r="776" spans="68:68" ht="12.75" x14ac:dyDescent="0.2">
      <c r="BP776" s="710"/>
    </row>
    <row r="777" spans="68:68" ht="12.75" x14ac:dyDescent="0.2">
      <c r="BP777" s="710"/>
    </row>
    <row r="778" spans="68:68" ht="12.75" x14ac:dyDescent="0.2">
      <c r="BP778" s="710"/>
    </row>
    <row r="779" spans="68:68" ht="12.75" x14ac:dyDescent="0.2">
      <c r="BP779" s="710"/>
    </row>
    <row r="780" spans="68:68" ht="12.75" x14ac:dyDescent="0.2">
      <c r="BP780" s="710"/>
    </row>
    <row r="781" spans="68:68" ht="12.75" x14ac:dyDescent="0.2">
      <c r="BP781" s="710"/>
    </row>
    <row r="782" spans="68:68" ht="12.75" x14ac:dyDescent="0.2">
      <c r="BP782" s="710"/>
    </row>
    <row r="783" spans="68:68" ht="12.75" x14ac:dyDescent="0.2">
      <c r="BP783" s="710"/>
    </row>
    <row r="784" spans="68:68" ht="12.75" x14ac:dyDescent="0.2">
      <c r="BP784" s="710"/>
    </row>
    <row r="785" spans="68:68" ht="12.75" x14ac:dyDescent="0.2">
      <c r="BP785" s="710"/>
    </row>
    <row r="786" spans="68:68" ht="12.75" x14ac:dyDescent="0.2">
      <c r="BP786" s="710"/>
    </row>
    <row r="787" spans="68:68" ht="12.75" x14ac:dyDescent="0.2">
      <c r="BP787" s="710"/>
    </row>
    <row r="788" spans="68:68" ht="12.75" x14ac:dyDescent="0.2">
      <c r="BP788" s="710"/>
    </row>
    <row r="789" spans="68:68" ht="12.75" x14ac:dyDescent="0.2">
      <c r="BP789" s="710"/>
    </row>
    <row r="790" spans="68:68" ht="12.75" x14ac:dyDescent="0.2">
      <c r="BP790" s="710"/>
    </row>
    <row r="791" spans="68:68" ht="12.75" x14ac:dyDescent="0.2">
      <c r="BP791" s="710"/>
    </row>
    <row r="792" spans="68:68" ht="12.75" x14ac:dyDescent="0.2">
      <c r="BP792" s="710"/>
    </row>
    <row r="793" spans="68:68" ht="12.75" x14ac:dyDescent="0.2">
      <c r="BP793" s="710"/>
    </row>
    <row r="794" spans="68:68" ht="12.75" x14ac:dyDescent="0.2">
      <c r="BP794" s="710"/>
    </row>
    <row r="795" spans="68:68" ht="12.75" x14ac:dyDescent="0.2">
      <c r="BP795" s="710"/>
    </row>
    <row r="796" spans="68:68" ht="12.75" x14ac:dyDescent="0.2">
      <c r="BP796" s="710"/>
    </row>
    <row r="797" spans="68:68" ht="12.75" x14ac:dyDescent="0.2">
      <c r="BP797" s="710"/>
    </row>
    <row r="798" spans="68:68" ht="12.75" x14ac:dyDescent="0.2">
      <c r="BP798" s="710"/>
    </row>
    <row r="799" spans="68:68" ht="12.75" x14ac:dyDescent="0.2">
      <c r="BP799" s="710"/>
    </row>
    <row r="800" spans="68:68" ht="12.75" x14ac:dyDescent="0.2">
      <c r="BP800" s="710"/>
    </row>
    <row r="801" spans="68:68" ht="12.75" x14ac:dyDescent="0.2">
      <c r="BP801" s="710"/>
    </row>
    <row r="802" spans="68:68" ht="12.75" x14ac:dyDescent="0.2">
      <c r="BP802" s="710"/>
    </row>
    <row r="803" spans="68:68" ht="12.75" x14ac:dyDescent="0.2">
      <c r="BP803" s="710"/>
    </row>
    <row r="804" spans="68:68" ht="12.75" x14ac:dyDescent="0.2">
      <c r="BP804" s="710"/>
    </row>
    <row r="805" spans="68:68" ht="12.75" x14ac:dyDescent="0.2">
      <c r="BP805" s="710"/>
    </row>
    <row r="806" spans="68:68" ht="12.75" x14ac:dyDescent="0.2">
      <c r="BP806" s="710"/>
    </row>
    <row r="807" spans="68:68" ht="12.75" x14ac:dyDescent="0.2">
      <c r="BP807" s="710"/>
    </row>
    <row r="808" spans="68:68" ht="12.75" x14ac:dyDescent="0.2">
      <c r="BP808" s="710"/>
    </row>
    <row r="809" spans="68:68" ht="12.75" x14ac:dyDescent="0.2">
      <c r="BP809" s="710"/>
    </row>
    <row r="810" spans="68:68" ht="12.75" x14ac:dyDescent="0.2">
      <c r="BP810" s="710"/>
    </row>
    <row r="811" spans="68:68" ht="12.75" x14ac:dyDescent="0.2">
      <c r="BP811" s="710"/>
    </row>
    <row r="812" spans="68:68" ht="12.75" x14ac:dyDescent="0.2">
      <c r="BP812" s="710"/>
    </row>
    <row r="813" spans="68:68" ht="12.75" x14ac:dyDescent="0.2">
      <c r="BP813" s="710"/>
    </row>
    <row r="814" spans="68:68" ht="12.75" x14ac:dyDescent="0.2">
      <c r="BP814" s="710"/>
    </row>
    <row r="815" spans="68:68" ht="12.75" x14ac:dyDescent="0.2">
      <c r="BP815" s="710"/>
    </row>
    <row r="816" spans="68:68" ht="12.75" x14ac:dyDescent="0.2">
      <c r="BP816" s="710"/>
    </row>
    <row r="817" spans="68:68" ht="12.75" x14ac:dyDescent="0.2">
      <c r="BP817" s="710"/>
    </row>
    <row r="818" spans="68:68" ht="12.75" x14ac:dyDescent="0.2">
      <c r="BP818" s="710"/>
    </row>
    <row r="819" spans="68:68" ht="12.75" x14ac:dyDescent="0.2">
      <c r="BP819" s="710"/>
    </row>
    <row r="820" spans="68:68" ht="12.75" x14ac:dyDescent="0.2">
      <c r="BP820" s="710"/>
    </row>
    <row r="821" spans="68:68" ht="12.75" x14ac:dyDescent="0.2">
      <c r="BP821" s="710"/>
    </row>
    <row r="822" spans="68:68" ht="12.75" x14ac:dyDescent="0.2">
      <c r="BP822" s="710"/>
    </row>
    <row r="823" spans="68:68" ht="12.75" x14ac:dyDescent="0.2">
      <c r="BP823" s="710"/>
    </row>
    <row r="824" spans="68:68" ht="12.75" x14ac:dyDescent="0.2">
      <c r="BP824" s="710"/>
    </row>
    <row r="825" spans="68:68" ht="12.75" x14ac:dyDescent="0.2">
      <c r="BP825" s="710"/>
    </row>
    <row r="826" spans="68:68" ht="12.75" x14ac:dyDescent="0.2">
      <c r="BP826" s="710"/>
    </row>
    <row r="827" spans="68:68" ht="12.75" x14ac:dyDescent="0.2">
      <c r="BP827" s="710"/>
    </row>
    <row r="828" spans="68:68" ht="12.75" x14ac:dyDescent="0.2">
      <c r="BP828" s="710"/>
    </row>
    <row r="829" spans="68:68" ht="12.75" x14ac:dyDescent="0.2">
      <c r="BP829" s="710"/>
    </row>
    <row r="830" spans="68:68" ht="12.75" x14ac:dyDescent="0.2">
      <c r="BP830" s="710"/>
    </row>
    <row r="831" spans="68:68" ht="12.75" x14ac:dyDescent="0.2">
      <c r="BP831" s="710"/>
    </row>
    <row r="832" spans="68:68" ht="12.75" x14ac:dyDescent="0.2">
      <c r="BP832" s="710"/>
    </row>
    <row r="833" spans="68:68" ht="12.75" x14ac:dyDescent="0.2">
      <c r="BP833" s="710"/>
    </row>
    <row r="834" spans="68:68" ht="12.75" x14ac:dyDescent="0.2">
      <c r="BP834" s="710"/>
    </row>
    <row r="835" spans="68:68" ht="12.75" x14ac:dyDescent="0.2">
      <c r="BP835" s="710"/>
    </row>
    <row r="836" spans="68:68" ht="12.75" x14ac:dyDescent="0.2">
      <c r="BP836" s="710"/>
    </row>
    <row r="837" spans="68:68" ht="12.75" x14ac:dyDescent="0.2">
      <c r="BP837" s="710"/>
    </row>
    <row r="838" spans="68:68" ht="12.75" x14ac:dyDescent="0.2">
      <c r="BP838" s="710"/>
    </row>
    <row r="839" spans="68:68" ht="12.75" x14ac:dyDescent="0.2">
      <c r="BP839" s="710"/>
    </row>
    <row r="840" spans="68:68" ht="12.75" x14ac:dyDescent="0.2">
      <c r="BP840" s="710"/>
    </row>
    <row r="841" spans="68:68" ht="12.75" x14ac:dyDescent="0.2">
      <c r="BP841" s="710"/>
    </row>
    <row r="842" spans="68:68" ht="12.75" x14ac:dyDescent="0.2">
      <c r="BP842" s="710"/>
    </row>
    <row r="843" spans="68:68" ht="12.75" x14ac:dyDescent="0.2">
      <c r="BP843" s="710"/>
    </row>
    <row r="844" spans="68:68" ht="12.75" x14ac:dyDescent="0.2">
      <c r="BP844" s="710"/>
    </row>
    <row r="845" spans="68:68" ht="12.75" x14ac:dyDescent="0.2">
      <c r="BP845" s="710"/>
    </row>
    <row r="846" spans="68:68" ht="12.75" x14ac:dyDescent="0.2">
      <c r="BP846" s="710"/>
    </row>
    <row r="847" spans="68:68" ht="12.75" x14ac:dyDescent="0.2">
      <c r="BP847" s="710"/>
    </row>
    <row r="848" spans="68:68" ht="12.75" x14ac:dyDescent="0.2">
      <c r="BP848" s="710"/>
    </row>
    <row r="849" spans="68:68" ht="12.75" x14ac:dyDescent="0.2">
      <c r="BP849" s="710"/>
    </row>
    <row r="850" spans="68:68" ht="12.75" x14ac:dyDescent="0.2">
      <c r="BP850" s="710"/>
    </row>
    <row r="851" spans="68:68" ht="12.75" x14ac:dyDescent="0.2">
      <c r="BP851" s="710"/>
    </row>
    <row r="852" spans="68:68" ht="12.75" x14ac:dyDescent="0.2">
      <c r="BP852" s="710"/>
    </row>
    <row r="853" spans="68:68" ht="12.75" x14ac:dyDescent="0.2">
      <c r="BP853" s="710"/>
    </row>
    <row r="854" spans="68:68" ht="12.75" x14ac:dyDescent="0.2">
      <c r="BP854" s="710"/>
    </row>
    <row r="855" spans="68:68" ht="12.75" x14ac:dyDescent="0.2">
      <c r="BP855" s="710"/>
    </row>
    <row r="856" spans="68:68" ht="12.75" x14ac:dyDescent="0.2">
      <c r="BP856" s="710"/>
    </row>
    <row r="857" spans="68:68" ht="12.75" x14ac:dyDescent="0.2">
      <c r="BP857" s="710"/>
    </row>
    <row r="858" spans="68:68" ht="12.75" x14ac:dyDescent="0.2">
      <c r="BP858" s="710"/>
    </row>
    <row r="859" spans="68:68" ht="12.75" x14ac:dyDescent="0.2">
      <c r="BP859" s="710"/>
    </row>
    <row r="860" spans="68:68" ht="12.75" x14ac:dyDescent="0.2">
      <c r="BP860" s="710"/>
    </row>
    <row r="861" spans="68:68" ht="12.75" x14ac:dyDescent="0.2">
      <c r="BP861" s="710"/>
    </row>
    <row r="862" spans="68:68" ht="12.75" x14ac:dyDescent="0.2">
      <c r="BP862" s="710"/>
    </row>
    <row r="863" spans="68:68" ht="12.75" x14ac:dyDescent="0.2">
      <c r="BP863" s="710"/>
    </row>
    <row r="864" spans="68:68" ht="12.75" x14ac:dyDescent="0.2">
      <c r="BP864" s="710"/>
    </row>
    <row r="865" spans="68:68" ht="12.75" x14ac:dyDescent="0.2">
      <c r="BP865" s="710"/>
    </row>
    <row r="866" spans="68:68" ht="12.75" x14ac:dyDescent="0.2">
      <c r="BP866" s="710"/>
    </row>
    <row r="867" spans="68:68" ht="12.75" x14ac:dyDescent="0.2">
      <c r="BP867" s="710"/>
    </row>
    <row r="868" spans="68:68" ht="12.75" x14ac:dyDescent="0.2">
      <c r="BP868" s="710"/>
    </row>
    <row r="869" spans="68:68" ht="12.75" x14ac:dyDescent="0.2">
      <c r="BP869" s="710"/>
    </row>
    <row r="870" spans="68:68" ht="12.75" x14ac:dyDescent="0.2">
      <c r="BP870" s="710"/>
    </row>
    <row r="871" spans="68:68" ht="12.75" x14ac:dyDescent="0.2">
      <c r="BP871" s="710"/>
    </row>
    <row r="872" spans="68:68" ht="12.75" x14ac:dyDescent="0.2">
      <c r="BP872" s="710"/>
    </row>
    <row r="873" spans="68:68" ht="12.75" x14ac:dyDescent="0.2">
      <c r="BP873" s="710"/>
    </row>
    <row r="874" spans="68:68" ht="12.75" x14ac:dyDescent="0.2">
      <c r="BP874" s="710"/>
    </row>
    <row r="875" spans="68:68" ht="12.75" x14ac:dyDescent="0.2">
      <c r="BP875" s="710"/>
    </row>
    <row r="876" spans="68:68" ht="12.75" x14ac:dyDescent="0.2">
      <c r="BP876" s="710"/>
    </row>
    <row r="877" spans="68:68" ht="12.75" x14ac:dyDescent="0.2">
      <c r="BP877" s="710"/>
    </row>
    <row r="878" spans="68:68" ht="12.75" x14ac:dyDescent="0.2">
      <c r="BP878" s="710"/>
    </row>
    <row r="879" spans="68:68" ht="12.75" x14ac:dyDescent="0.2">
      <c r="BP879" s="710"/>
    </row>
    <row r="880" spans="68:68" ht="12.75" x14ac:dyDescent="0.2">
      <c r="BP880" s="710"/>
    </row>
    <row r="881" spans="68:68" ht="12.75" x14ac:dyDescent="0.2">
      <c r="BP881" s="710"/>
    </row>
    <row r="882" spans="68:68" ht="12.75" x14ac:dyDescent="0.2">
      <c r="BP882" s="710"/>
    </row>
    <row r="883" spans="68:68" ht="12.75" x14ac:dyDescent="0.2">
      <c r="BP883" s="710"/>
    </row>
    <row r="884" spans="68:68" ht="12.75" x14ac:dyDescent="0.2">
      <c r="BP884" s="710"/>
    </row>
    <row r="885" spans="68:68" ht="12.75" x14ac:dyDescent="0.2">
      <c r="BP885" s="710"/>
    </row>
    <row r="886" spans="68:68" ht="12.75" x14ac:dyDescent="0.2">
      <c r="BP886" s="710"/>
    </row>
    <row r="887" spans="68:68" ht="12.75" x14ac:dyDescent="0.2">
      <c r="BP887" s="710"/>
    </row>
    <row r="888" spans="68:68" ht="12.75" x14ac:dyDescent="0.2">
      <c r="BP888" s="710"/>
    </row>
    <row r="889" spans="68:68" ht="12.75" x14ac:dyDescent="0.2">
      <c r="BP889" s="710"/>
    </row>
    <row r="890" spans="68:68" ht="12.75" x14ac:dyDescent="0.2">
      <c r="BP890" s="710"/>
    </row>
    <row r="891" spans="68:68" ht="12.75" x14ac:dyDescent="0.2">
      <c r="BP891" s="710"/>
    </row>
    <row r="892" spans="68:68" ht="12.75" x14ac:dyDescent="0.2">
      <c r="BP892" s="710"/>
    </row>
    <row r="893" spans="68:68" ht="12.75" x14ac:dyDescent="0.2">
      <c r="BP893" s="710"/>
    </row>
    <row r="894" spans="68:68" ht="12.75" x14ac:dyDescent="0.2">
      <c r="BP894" s="710"/>
    </row>
    <row r="895" spans="68:68" ht="12.75" x14ac:dyDescent="0.2">
      <c r="BP895" s="710"/>
    </row>
    <row r="896" spans="68:68" ht="12.75" x14ac:dyDescent="0.2">
      <c r="BP896" s="710"/>
    </row>
    <row r="897" spans="68:68" ht="12.75" x14ac:dyDescent="0.2">
      <c r="BP897" s="710"/>
    </row>
    <row r="898" spans="68:68" ht="12.75" x14ac:dyDescent="0.2">
      <c r="BP898" s="710"/>
    </row>
    <row r="899" spans="68:68" ht="12.75" x14ac:dyDescent="0.2">
      <c r="BP899" s="710"/>
    </row>
    <row r="900" spans="68:68" ht="12.75" x14ac:dyDescent="0.2">
      <c r="BP900" s="710"/>
    </row>
    <row r="901" spans="68:68" ht="12.75" x14ac:dyDescent="0.2">
      <c r="BP901" s="710"/>
    </row>
    <row r="902" spans="68:68" ht="12.75" x14ac:dyDescent="0.2">
      <c r="BP902" s="710"/>
    </row>
    <row r="903" spans="68:68" ht="12.75" x14ac:dyDescent="0.2">
      <c r="BP903" s="710"/>
    </row>
    <row r="904" spans="68:68" ht="12.75" x14ac:dyDescent="0.2">
      <c r="BP904" s="710"/>
    </row>
    <row r="905" spans="68:68" ht="12.75" x14ac:dyDescent="0.2">
      <c r="BP905" s="710"/>
    </row>
    <row r="906" spans="68:68" ht="12.75" x14ac:dyDescent="0.2">
      <c r="BP906" s="710"/>
    </row>
    <row r="907" spans="68:68" ht="12.75" x14ac:dyDescent="0.2">
      <c r="BP907" s="710"/>
    </row>
    <row r="908" spans="68:68" ht="12.75" x14ac:dyDescent="0.2">
      <c r="BP908" s="710"/>
    </row>
    <row r="909" spans="68:68" ht="12.75" x14ac:dyDescent="0.2">
      <c r="BP909" s="710"/>
    </row>
    <row r="910" spans="68:68" ht="12.75" x14ac:dyDescent="0.2">
      <c r="BP910" s="710"/>
    </row>
    <row r="911" spans="68:68" ht="12.75" x14ac:dyDescent="0.2">
      <c r="BP911" s="710"/>
    </row>
    <row r="912" spans="68:68" ht="12.75" x14ac:dyDescent="0.2">
      <c r="BP912" s="710"/>
    </row>
    <row r="913" spans="68:68" ht="12.75" x14ac:dyDescent="0.2">
      <c r="BP913" s="710"/>
    </row>
    <row r="914" spans="68:68" ht="12.75" x14ac:dyDescent="0.2">
      <c r="BP914" s="710"/>
    </row>
    <row r="915" spans="68:68" ht="12.75" x14ac:dyDescent="0.2">
      <c r="BP915" s="710"/>
    </row>
    <row r="916" spans="68:68" ht="12.75" x14ac:dyDescent="0.2">
      <c r="BP916" s="710"/>
    </row>
    <row r="917" spans="68:68" ht="12.75" x14ac:dyDescent="0.2">
      <c r="BP917" s="710"/>
    </row>
    <row r="918" spans="68:68" ht="12.75" x14ac:dyDescent="0.2">
      <c r="BP918" s="710"/>
    </row>
    <row r="919" spans="68:68" ht="12.75" x14ac:dyDescent="0.2">
      <c r="BP919" s="710"/>
    </row>
    <row r="920" spans="68:68" ht="12.75" x14ac:dyDescent="0.2">
      <c r="BP920" s="710"/>
    </row>
    <row r="921" spans="68:68" ht="12.75" x14ac:dyDescent="0.2">
      <c r="BP921" s="710"/>
    </row>
    <row r="922" spans="68:68" ht="12.75" x14ac:dyDescent="0.2">
      <c r="BP922" s="710"/>
    </row>
    <row r="923" spans="68:68" ht="12.75" x14ac:dyDescent="0.2">
      <c r="BP923" s="710"/>
    </row>
    <row r="924" spans="68:68" ht="12.75" x14ac:dyDescent="0.2">
      <c r="BP924" s="710"/>
    </row>
    <row r="925" spans="68:68" ht="12.75" x14ac:dyDescent="0.2">
      <c r="BP925" s="710"/>
    </row>
    <row r="926" spans="68:68" ht="12.75" x14ac:dyDescent="0.2">
      <c r="BP926" s="710"/>
    </row>
    <row r="927" spans="68:68" ht="12.75" x14ac:dyDescent="0.2">
      <c r="BP927" s="710"/>
    </row>
    <row r="928" spans="68:68" ht="12.75" x14ac:dyDescent="0.2">
      <c r="BP928" s="710"/>
    </row>
    <row r="929" spans="68:68" ht="12.75" x14ac:dyDescent="0.2">
      <c r="BP929" s="710"/>
    </row>
    <row r="930" spans="68:68" ht="12.75" x14ac:dyDescent="0.2">
      <c r="BP930" s="710"/>
    </row>
    <row r="931" spans="68:68" ht="12.75" x14ac:dyDescent="0.2">
      <c r="BP931" s="710"/>
    </row>
    <row r="932" spans="68:68" ht="12.75" x14ac:dyDescent="0.2">
      <c r="BP932" s="710"/>
    </row>
    <row r="933" spans="68:68" ht="12.75" x14ac:dyDescent="0.2">
      <c r="BP933" s="710"/>
    </row>
    <row r="934" spans="68:68" ht="12.75" x14ac:dyDescent="0.2">
      <c r="BP934" s="710"/>
    </row>
    <row r="935" spans="68:68" ht="12.75" x14ac:dyDescent="0.2">
      <c r="BP935" s="710"/>
    </row>
    <row r="936" spans="68:68" ht="12.75" x14ac:dyDescent="0.2">
      <c r="BP936" s="710"/>
    </row>
    <row r="937" spans="68:68" ht="12.75" x14ac:dyDescent="0.2">
      <c r="BP937" s="710"/>
    </row>
    <row r="938" spans="68:68" ht="12.75" x14ac:dyDescent="0.2">
      <c r="BP938" s="710"/>
    </row>
    <row r="939" spans="68:68" ht="12.75" x14ac:dyDescent="0.2">
      <c r="BP939" s="710"/>
    </row>
    <row r="940" spans="68:68" ht="12.75" x14ac:dyDescent="0.2">
      <c r="BP940" s="710"/>
    </row>
    <row r="941" spans="68:68" ht="12.75" x14ac:dyDescent="0.2">
      <c r="BP941" s="710"/>
    </row>
    <row r="942" spans="68:68" ht="12.75" x14ac:dyDescent="0.2">
      <c r="BP942" s="710"/>
    </row>
    <row r="943" spans="68:68" ht="12.75" x14ac:dyDescent="0.2">
      <c r="BP943" s="710"/>
    </row>
    <row r="944" spans="68:68" ht="12.75" x14ac:dyDescent="0.2">
      <c r="BP944" s="710"/>
    </row>
    <row r="945" spans="68:68" ht="12.75" x14ac:dyDescent="0.2">
      <c r="BP945" s="710"/>
    </row>
    <row r="946" spans="68:68" ht="12.75" x14ac:dyDescent="0.2">
      <c r="BP946" s="710"/>
    </row>
    <row r="947" spans="68:68" ht="12.75" x14ac:dyDescent="0.2">
      <c r="BP947" s="710"/>
    </row>
    <row r="948" spans="68:68" ht="12.75" x14ac:dyDescent="0.2">
      <c r="BP948" s="710"/>
    </row>
    <row r="949" spans="68:68" ht="12.75" x14ac:dyDescent="0.2">
      <c r="BP949" s="710"/>
    </row>
    <row r="950" spans="68:68" ht="12.75" x14ac:dyDescent="0.2">
      <c r="BP950" s="710"/>
    </row>
    <row r="951" spans="68:68" ht="12.75" x14ac:dyDescent="0.2">
      <c r="BP951" s="710"/>
    </row>
    <row r="952" spans="68:68" ht="12.75" x14ac:dyDescent="0.2">
      <c r="BP952" s="710"/>
    </row>
    <row r="953" spans="68:68" ht="12.75" x14ac:dyDescent="0.2">
      <c r="BP953" s="710"/>
    </row>
    <row r="954" spans="68:68" ht="12.75" x14ac:dyDescent="0.2">
      <c r="BP954" s="710"/>
    </row>
    <row r="955" spans="68:68" ht="12.75" x14ac:dyDescent="0.2">
      <c r="BP955" s="710"/>
    </row>
    <row r="956" spans="68:68" ht="12.75" x14ac:dyDescent="0.2">
      <c r="BP956" s="710"/>
    </row>
    <row r="957" spans="68:68" ht="12.75" x14ac:dyDescent="0.2">
      <c r="BP957" s="710"/>
    </row>
    <row r="958" spans="68:68" ht="12.75" x14ac:dyDescent="0.2">
      <c r="BP958" s="710"/>
    </row>
    <row r="959" spans="68:68" ht="12.75" x14ac:dyDescent="0.2">
      <c r="BP959" s="710"/>
    </row>
    <row r="960" spans="68:68" ht="12.75" x14ac:dyDescent="0.2">
      <c r="BP960" s="710"/>
    </row>
    <row r="961" spans="68:68" ht="12.75" x14ac:dyDescent="0.2">
      <c r="BP961" s="710"/>
    </row>
    <row r="962" spans="68:68" ht="12.75" x14ac:dyDescent="0.2">
      <c r="BP962" s="710"/>
    </row>
    <row r="963" spans="68:68" ht="12.75" x14ac:dyDescent="0.2">
      <c r="BP963" s="710"/>
    </row>
    <row r="964" spans="68:68" ht="12.75" x14ac:dyDescent="0.2">
      <c r="BP964" s="710"/>
    </row>
    <row r="965" spans="68:68" ht="12.75" x14ac:dyDescent="0.2">
      <c r="BP965" s="710"/>
    </row>
    <row r="966" spans="68:68" ht="12.75" x14ac:dyDescent="0.2">
      <c r="BP966" s="710"/>
    </row>
    <row r="967" spans="68:68" ht="12.75" x14ac:dyDescent="0.2">
      <c r="BP967" s="710"/>
    </row>
    <row r="968" spans="68:68" ht="12.75" x14ac:dyDescent="0.2">
      <c r="BP968" s="710"/>
    </row>
    <row r="969" spans="68:68" ht="12.75" x14ac:dyDescent="0.2">
      <c r="BP969" s="710"/>
    </row>
    <row r="970" spans="68:68" ht="12.75" x14ac:dyDescent="0.2">
      <c r="BP970" s="710"/>
    </row>
    <row r="971" spans="68:68" ht="12.75" x14ac:dyDescent="0.2">
      <c r="BP971" s="710"/>
    </row>
    <row r="972" spans="68:68" ht="12.75" x14ac:dyDescent="0.2">
      <c r="BP972" s="710"/>
    </row>
    <row r="973" spans="68:68" ht="12.75" x14ac:dyDescent="0.2">
      <c r="BP973" s="710"/>
    </row>
    <row r="974" spans="68:68" ht="12.75" x14ac:dyDescent="0.2">
      <c r="BP974" s="710"/>
    </row>
    <row r="975" spans="68:68" ht="12.75" x14ac:dyDescent="0.2">
      <c r="BP975" s="710"/>
    </row>
    <row r="976" spans="68:68" ht="12.75" x14ac:dyDescent="0.2">
      <c r="BP976" s="710"/>
    </row>
    <row r="977" spans="68:68" ht="12.75" x14ac:dyDescent="0.2">
      <c r="BP977" s="710"/>
    </row>
    <row r="978" spans="68:68" ht="12.75" x14ac:dyDescent="0.2">
      <c r="BP978" s="710"/>
    </row>
    <row r="979" spans="68:68" ht="12.75" x14ac:dyDescent="0.2">
      <c r="BP979" s="710"/>
    </row>
    <row r="980" spans="68:68" ht="12.75" x14ac:dyDescent="0.2">
      <c r="BP980" s="710"/>
    </row>
    <row r="981" spans="68:68" ht="12.75" x14ac:dyDescent="0.2">
      <c r="BP981" s="710"/>
    </row>
    <row r="982" spans="68:68" ht="12.75" x14ac:dyDescent="0.2">
      <c r="BP982" s="710"/>
    </row>
    <row r="983" spans="68:68" ht="12.75" x14ac:dyDescent="0.2">
      <c r="BP983" s="710"/>
    </row>
    <row r="984" spans="68:68" ht="12.75" x14ac:dyDescent="0.2">
      <c r="BP984" s="710"/>
    </row>
    <row r="985" spans="68:68" ht="12.75" x14ac:dyDescent="0.2">
      <c r="BP985" s="710"/>
    </row>
    <row r="986" spans="68:68" ht="12.75" x14ac:dyDescent="0.2">
      <c r="BP986" s="710"/>
    </row>
    <row r="987" spans="68:68" ht="12.75" x14ac:dyDescent="0.2">
      <c r="BP987" s="710"/>
    </row>
    <row r="988" spans="68:68" ht="12.75" x14ac:dyDescent="0.2">
      <c r="BP988" s="710"/>
    </row>
    <row r="989" spans="68:68" ht="12.75" x14ac:dyDescent="0.2">
      <c r="BP989" s="710"/>
    </row>
    <row r="990" spans="68:68" ht="12.75" x14ac:dyDescent="0.2">
      <c r="BP990" s="710"/>
    </row>
    <row r="991" spans="68:68" ht="12.75" x14ac:dyDescent="0.2">
      <c r="BP991" s="710"/>
    </row>
    <row r="992" spans="68:68" ht="12.75" x14ac:dyDescent="0.2">
      <c r="BP992" s="710"/>
    </row>
    <row r="993" spans="68:68" ht="12.75" x14ac:dyDescent="0.2">
      <c r="BP993" s="710"/>
    </row>
    <row r="994" spans="68:68" ht="12.75" x14ac:dyDescent="0.2">
      <c r="BP994" s="710"/>
    </row>
    <row r="995" spans="68:68" ht="12.75" x14ac:dyDescent="0.2">
      <c r="BP995" s="710"/>
    </row>
    <row r="996" spans="68:68" ht="12.75" x14ac:dyDescent="0.2">
      <c r="BP996" s="710"/>
    </row>
    <row r="997" spans="68:68" ht="12.75" x14ac:dyDescent="0.2">
      <c r="BP997" s="710"/>
    </row>
    <row r="998" spans="68:68" ht="12.75" x14ac:dyDescent="0.2">
      <c r="BP998" s="710"/>
    </row>
    <row r="999" spans="68:68" ht="12.75" x14ac:dyDescent="0.2">
      <c r="BP999" s="710"/>
    </row>
    <row r="1000" spans="68:68" ht="12.75" x14ac:dyDescent="0.2">
      <c r="BP1000" s="710"/>
    </row>
    <row r="1001" spans="68:68" ht="12.75" x14ac:dyDescent="0.2">
      <c r="BP1001" s="710"/>
    </row>
    <row r="1002" spans="68:68" ht="12.75" x14ac:dyDescent="0.2">
      <c r="BP1002" s="710"/>
    </row>
  </sheetData>
  <mergeCells count="17">
    <mergeCell ref="A1:B1"/>
    <mergeCell ref="C2:J2"/>
    <mergeCell ref="K2:R2"/>
    <mergeCell ref="S2:Z2"/>
    <mergeCell ref="AA2:AH2"/>
    <mergeCell ref="A51:A52"/>
    <mergeCell ref="A57:B57"/>
    <mergeCell ref="BQ2:BR2"/>
    <mergeCell ref="BS2:BT2"/>
    <mergeCell ref="AQ2:AX2"/>
    <mergeCell ref="AY2:BF2"/>
    <mergeCell ref="BG2:BN2"/>
    <mergeCell ref="BO2:BP2"/>
    <mergeCell ref="A41:B41"/>
    <mergeCell ref="A50:B50"/>
    <mergeCell ref="AY50:AZ50"/>
    <mergeCell ref="AI2:AP2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D1002"/>
  <sheetViews>
    <sheetView workbookViewId="0">
      <pane xSplit="2" ySplit="3" topLeftCell="C38" activePane="bottomRight" state="frozen"/>
      <selection pane="topRight" activeCell="C1" sqref="C1"/>
      <selection pane="bottomLeft" activeCell="A4" sqref="A4"/>
      <selection pane="bottomRight" activeCell="CC7" sqref="CC7:CC40"/>
    </sheetView>
  </sheetViews>
  <sheetFormatPr defaultColWidth="14.42578125" defaultRowHeight="15.75" customHeight="1" x14ac:dyDescent="0.2"/>
  <cols>
    <col min="1" max="16384" width="14.42578125" style="725"/>
  </cols>
  <sheetData>
    <row r="1" spans="1:82" ht="15.75" customHeight="1" x14ac:dyDescent="0.2">
      <c r="A1" s="859" t="s">
        <v>0</v>
      </c>
      <c r="B1" s="856"/>
      <c r="C1" s="4"/>
      <c r="D1" s="729"/>
      <c r="E1" s="729"/>
      <c r="F1" s="729"/>
      <c r="G1" s="729"/>
      <c r="H1" s="729"/>
      <c r="I1" s="729"/>
      <c r="J1" s="293"/>
      <c r="K1" s="729"/>
      <c r="L1" s="729"/>
      <c r="M1" s="729"/>
      <c r="N1" s="729"/>
      <c r="O1" s="729"/>
      <c r="P1" s="729"/>
      <c r="Q1" s="729"/>
      <c r="R1" s="729"/>
      <c r="S1" s="6"/>
      <c r="T1" s="7"/>
      <c r="U1" s="7"/>
      <c r="V1" s="7"/>
      <c r="W1" s="7"/>
      <c r="X1" s="7"/>
      <c r="Y1" s="7"/>
      <c r="Z1" s="245"/>
      <c r="AA1" s="729"/>
      <c r="AB1" s="729"/>
      <c r="AC1" s="729"/>
      <c r="AD1" s="729"/>
      <c r="AE1" s="729"/>
      <c r="AF1" s="729"/>
      <c r="AG1" s="729"/>
      <c r="AH1" s="729"/>
      <c r="AI1" s="6"/>
      <c r="AJ1" s="7"/>
      <c r="AK1" s="7"/>
      <c r="AL1" s="7"/>
      <c r="AM1" s="7"/>
      <c r="AN1" s="7"/>
      <c r="AO1" s="7"/>
      <c r="AP1" s="245"/>
      <c r="AQ1" s="729"/>
      <c r="AR1" s="729"/>
      <c r="AS1" s="729"/>
      <c r="AT1" s="729"/>
      <c r="AU1" s="729"/>
      <c r="AV1" s="729"/>
      <c r="AW1" s="729"/>
      <c r="AX1" s="729"/>
      <c r="AY1" s="6"/>
      <c r="AZ1" s="7"/>
      <c r="BA1" s="7"/>
      <c r="BB1" s="7"/>
      <c r="BC1" s="7"/>
      <c r="BD1" s="7"/>
      <c r="BE1" s="7"/>
      <c r="BF1" s="245"/>
      <c r="BG1" s="729"/>
      <c r="BH1" s="729"/>
      <c r="BI1" s="729"/>
      <c r="BJ1" s="729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4"/>
      <c r="BV1" s="752"/>
      <c r="BW1" s="752"/>
      <c r="BX1" s="752"/>
      <c r="BY1" s="753"/>
      <c r="BZ1" s="753"/>
      <c r="CA1" s="753"/>
      <c r="CB1" s="754"/>
      <c r="CC1" s="754"/>
      <c r="CD1" s="757"/>
    </row>
    <row r="2" spans="1:82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188</v>
      </c>
      <c r="BP2" s="858"/>
      <c r="BQ2" s="857" t="s">
        <v>189</v>
      </c>
      <c r="BR2" s="858"/>
      <c r="BS2" s="857" t="s">
        <v>190</v>
      </c>
      <c r="BT2" s="858"/>
      <c r="BU2" s="896" t="s">
        <v>197</v>
      </c>
      <c r="BV2" s="905"/>
      <c r="BW2" s="905"/>
      <c r="BX2" s="905"/>
      <c r="BY2" s="905"/>
      <c r="BZ2" s="905"/>
      <c r="CA2" s="905"/>
      <c r="CB2" s="906"/>
      <c r="CC2" s="749" t="s">
        <v>198</v>
      </c>
      <c r="CD2" s="758" t="s">
        <v>192</v>
      </c>
    </row>
    <row r="3" spans="1:82" ht="15.75" customHeight="1" x14ac:dyDescent="0.2">
      <c r="A3" s="20" t="s">
        <v>4</v>
      </c>
      <c r="B3" s="22" t="s">
        <v>5</v>
      </c>
      <c r="C3" s="734" t="s">
        <v>7</v>
      </c>
      <c r="D3" s="731" t="s">
        <v>23</v>
      </c>
      <c r="E3" s="731" t="s">
        <v>70</v>
      </c>
      <c r="F3" s="731" t="s">
        <v>71</v>
      </c>
      <c r="G3" s="731" t="s">
        <v>8</v>
      </c>
      <c r="H3" s="731" t="s">
        <v>29</v>
      </c>
      <c r="I3" s="731" t="s">
        <v>70</v>
      </c>
      <c r="J3" s="25" t="s">
        <v>71</v>
      </c>
      <c r="K3" s="731" t="s">
        <v>7</v>
      </c>
      <c r="L3" s="731" t="s">
        <v>23</v>
      </c>
      <c r="M3" s="731" t="s">
        <v>70</v>
      </c>
      <c r="N3" s="731" t="s">
        <v>71</v>
      </c>
      <c r="O3" s="731" t="s">
        <v>8</v>
      </c>
      <c r="P3" s="731" t="s">
        <v>29</v>
      </c>
      <c r="Q3" s="731" t="s">
        <v>70</v>
      </c>
      <c r="R3" s="731" t="s">
        <v>71</v>
      </c>
      <c r="S3" s="734" t="s">
        <v>7</v>
      </c>
      <c r="T3" s="731" t="s">
        <v>23</v>
      </c>
      <c r="U3" s="731" t="s">
        <v>70</v>
      </c>
      <c r="V3" s="731" t="s">
        <v>71</v>
      </c>
      <c r="W3" s="731" t="s">
        <v>8</v>
      </c>
      <c r="X3" s="731" t="s">
        <v>29</v>
      </c>
      <c r="Y3" s="731" t="s">
        <v>70</v>
      </c>
      <c r="Z3" s="25" t="s">
        <v>71</v>
      </c>
      <c r="AA3" s="731" t="s">
        <v>7</v>
      </c>
      <c r="AB3" s="731" t="s">
        <v>23</v>
      </c>
      <c r="AC3" s="731" t="s">
        <v>70</v>
      </c>
      <c r="AD3" s="731" t="s">
        <v>71</v>
      </c>
      <c r="AE3" s="731" t="s">
        <v>8</v>
      </c>
      <c r="AF3" s="731" t="s">
        <v>29</v>
      </c>
      <c r="AG3" s="731" t="s">
        <v>70</v>
      </c>
      <c r="AH3" s="731" t="s">
        <v>71</v>
      </c>
      <c r="AI3" s="734" t="s">
        <v>7</v>
      </c>
      <c r="AJ3" s="731" t="s">
        <v>23</v>
      </c>
      <c r="AK3" s="731" t="s">
        <v>70</v>
      </c>
      <c r="AL3" s="731" t="s">
        <v>71</v>
      </c>
      <c r="AM3" s="731" t="s">
        <v>8</v>
      </c>
      <c r="AN3" s="731" t="s">
        <v>29</v>
      </c>
      <c r="AO3" s="731" t="s">
        <v>70</v>
      </c>
      <c r="AP3" s="25" t="s">
        <v>71</v>
      </c>
      <c r="AQ3" s="731" t="s">
        <v>7</v>
      </c>
      <c r="AR3" s="731" t="s">
        <v>23</v>
      </c>
      <c r="AS3" s="731" t="s">
        <v>70</v>
      </c>
      <c r="AT3" s="731" t="s">
        <v>71</v>
      </c>
      <c r="AU3" s="731" t="s">
        <v>8</v>
      </c>
      <c r="AV3" s="731" t="s">
        <v>29</v>
      </c>
      <c r="AW3" s="731" t="s">
        <v>70</v>
      </c>
      <c r="AX3" s="731" t="s">
        <v>71</v>
      </c>
      <c r="AY3" s="734" t="s">
        <v>7</v>
      </c>
      <c r="AZ3" s="731" t="s">
        <v>23</v>
      </c>
      <c r="BA3" s="731" t="s">
        <v>70</v>
      </c>
      <c r="BB3" s="731" t="s">
        <v>71</v>
      </c>
      <c r="BC3" s="731" t="s">
        <v>8</v>
      </c>
      <c r="BD3" s="731" t="s">
        <v>29</v>
      </c>
      <c r="BE3" s="731" t="s">
        <v>70</v>
      </c>
      <c r="BF3" s="25" t="s">
        <v>71</v>
      </c>
      <c r="BG3" s="731" t="s">
        <v>7</v>
      </c>
      <c r="BH3" s="731" t="s">
        <v>23</v>
      </c>
      <c r="BI3" s="731" t="s">
        <v>70</v>
      </c>
      <c r="BJ3" s="731" t="s">
        <v>71</v>
      </c>
      <c r="BK3" s="731" t="s">
        <v>8</v>
      </c>
      <c r="BL3" s="731" t="s">
        <v>29</v>
      </c>
      <c r="BM3" s="731" t="s">
        <v>70</v>
      </c>
      <c r="BN3" s="731" t="s">
        <v>71</v>
      </c>
      <c r="BO3" s="734" t="s">
        <v>106</v>
      </c>
      <c r="BP3" s="25" t="s">
        <v>109</v>
      </c>
      <c r="BQ3" s="734" t="s">
        <v>106</v>
      </c>
      <c r="BR3" s="25" t="s">
        <v>109</v>
      </c>
      <c r="BS3" s="734" t="s">
        <v>106</v>
      </c>
      <c r="BT3" s="25" t="s">
        <v>109</v>
      </c>
      <c r="BU3" s="731" t="s">
        <v>7</v>
      </c>
      <c r="BV3" s="731" t="s">
        <v>23</v>
      </c>
      <c r="BW3" s="731" t="s">
        <v>70</v>
      </c>
      <c r="BX3" s="731" t="s">
        <v>71</v>
      </c>
      <c r="BY3" s="731" t="s">
        <v>8</v>
      </c>
      <c r="BZ3" s="731" t="s">
        <v>29</v>
      </c>
      <c r="CA3" s="731" t="s">
        <v>70</v>
      </c>
      <c r="CB3" s="25" t="s">
        <v>71</v>
      </c>
      <c r="CC3" s="759" t="s">
        <v>109</v>
      </c>
      <c r="CD3" s="759" t="s">
        <v>106</v>
      </c>
    </row>
    <row r="4" spans="1:82" ht="15.75" customHeight="1" x14ac:dyDescent="0.2">
      <c r="A4" s="318" t="s">
        <v>151</v>
      </c>
      <c r="B4" s="318" t="s">
        <v>152</v>
      </c>
      <c r="C4" s="317">
        <v>100</v>
      </c>
      <c r="D4" s="318">
        <v>98</v>
      </c>
      <c r="E4" s="328"/>
      <c r="F4" s="328"/>
      <c r="G4" s="318">
        <v>98</v>
      </c>
      <c r="H4" s="318">
        <v>99</v>
      </c>
      <c r="I4" s="328"/>
      <c r="J4" s="330"/>
      <c r="K4" s="318">
        <v>97</v>
      </c>
      <c r="L4" s="318">
        <v>96</v>
      </c>
      <c r="M4" s="328"/>
      <c r="N4" s="328"/>
      <c r="O4" s="318">
        <v>97</v>
      </c>
      <c r="P4" s="318">
        <v>101</v>
      </c>
      <c r="Q4" s="328"/>
      <c r="R4" s="328"/>
      <c r="S4" s="317">
        <v>103</v>
      </c>
      <c r="T4" s="318">
        <v>99</v>
      </c>
      <c r="U4" s="328"/>
      <c r="V4" s="328"/>
      <c r="W4" s="318">
        <v>100</v>
      </c>
      <c r="X4" s="318">
        <v>98</v>
      </c>
      <c r="Y4" s="328"/>
      <c r="Z4" s="330"/>
      <c r="AA4" s="318">
        <v>103</v>
      </c>
      <c r="AB4" s="318">
        <v>100</v>
      </c>
      <c r="AC4" s="328"/>
      <c r="AD4" s="328"/>
      <c r="AE4" s="318">
        <v>99</v>
      </c>
      <c r="AF4" s="318">
        <v>102</v>
      </c>
      <c r="AG4" s="328"/>
      <c r="AH4" s="328"/>
      <c r="AI4" s="317">
        <v>96</v>
      </c>
      <c r="AJ4" s="318">
        <v>99</v>
      </c>
      <c r="AK4" s="328"/>
      <c r="AL4" s="328"/>
      <c r="AM4" s="318">
        <v>91</v>
      </c>
      <c r="AN4" s="318">
        <v>102</v>
      </c>
      <c r="AO4" s="328"/>
      <c r="AP4" s="330"/>
      <c r="AQ4" s="318">
        <v>101</v>
      </c>
      <c r="AR4" s="318">
        <v>104</v>
      </c>
      <c r="AS4" s="328"/>
      <c r="AT4" s="328"/>
      <c r="AU4" s="318">
        <v>98</v>
      </c>
      <c r="AV4" s="318">
        <v>100</v>
      </c>
      <c r="AW4" s="328"/>
      <c r="AX4" s="328"/>
      <c r="AY4" s="317">
        <v>105</v>
      </c>
      <c r="AZ4" s="318">
        <v>103</v>
      </c>
      <c r="BA4" s="328"/>
      <c r="BB4" s="328"/>
      <c r="BC4" s="318">
        <v>96</v>
      </c>
      <c r="BD4" s="318">
        <v>100</v>
      </c>
      <c r="BE4" s="328"/>
      <c r="BF4" s="330"/>
      <c r="BG4" s="318">
        <v>97</v>
      </c>
      <c r="BH4" s="318">
        <v>102</v>
      </c>
      <c r="BI4" s="328"/>
      <c r="BJ4" s="328"/>
      <c r="BK4" s="318">
        <v>100</v>
      </c>
      <c r="BL4" s="318">
        <v>108</v>
      </c>
      <c r="BM4" s="328"/>
      <c r="BN4" s="328"/>
      <c r="BO4" s="317">
        <v>100</v>
      </c>
      <c r="BP4" s="321">
        <v>98</v>
      </c>
      <c r="BQ4" s="317">
        <v>101</v>
      </c>
      <c r="BR4" s="321">
        <v>103</v>
      </c>
      <c r="BS4" s="317">
        <v>94</v>
      </c>
      <c r="BT4" s="321">
        <v>100</v>
      </c>
      <c r="BU4" s="318">
        <v>113</v>
      </c>
      <c r="BV4" s="318">
        <v>96</v>
      </c>
      <c r="BW4" s="328"/>
      <c r="BX4" s="328"/>
      <c r="BY4" s="318">
        <v>98</v>
      </c>
      <c r="BZ4" s="318">
        <v>100</v>
      </c>
      <c r="CA4" s="328"/>
      <c r="CB4" s="750"/>
      <c r="CC4" s="760">
        <v>98</v>
      </c>
      <c r="CD4" s="760">
        <v>98</v>
      </c>
    </row>
    <row r="5" spans="1:82" ht="15.75" customHeight="1" x14ac:dyDescent="0.2">
      <c r="A5" s="318" t="s">
        <v>153</v>
      </c>
      <c r="B5" s="318" t="s">
        <v>152</v>
      </c>
      <c r="C5" s="317">
        <v>98</v>
      </c>
      <c r="D5" s="318">
        <v>98</v>
      </c>
      <c r="E5" s="328"/>
      <c r="F5" s="328"/>
      <c r="G5" s="318">
        <v>97</v>
      </c>
      <c r="H5" s="318">
        <v>97</v>
      </c>
      <c r="I5" s="328"/>
      <c r="J5" s="330"/>
      <c r="K5" s="318">
        <v>97</v>
      </c>
      <c r="L5" s="318">
        <v>99</v>
      </c>
      <c r="M5" s="328"/>
      <c r="N5" s="328"/>
      <c r="O5" s="318">
        <v>97</v>
      </c>
      <c r="P5" s="318">
        <v>97</v>
      </c>
      <c r="Q5" s="328"/>
      <c r="R5" s="328"/>
      <c r="S5" s="317">
        <v>97</v>
      </c>
      <c r="T5" s="318">
        <v>99</v>
      </c>
      <c r="U5" s="328"/>
      <c r="V5" s="328"/>
      <c r="W5" s="318">
        <v>99</v>
      </c>
      <c r="X5" s="318">
        <v>98</v>
      </c>
      <c r="Y5" s="328"/>
      <c r="Z5" s="330"/>
      <c r="AA5" s="318">
        <v>98</v>
      </c>
      <c r="AB5" s="318">
        <v>98</v>
      </c>
      <c r="AC5" s="328"/>
      <c r="AD5" s="328"/>
      <c r="AE5" s="318">
        <v>100</v>
      </c>
      <c r="AF5" s="318">
        <v>97</v>
      </c>
      <c r="AG5" s="328"/>
      <c r="AH5" s="328"/>
      <c r="AI5" s="317">
        <v>95</v>
      </c>
      <c r="AJ5" s="318">
        <v>97</v>
      </c>
      <c r="AK5" s="328"/>
      <c r="AL5" s="328"/>
      <c r="AM5" s="318">
        <v>94</v>
      </c>
      <c r="AN5" s="318">
        <v>93</v>
      </c>
      <c r="AO5" s="328"/>
      <c r="AP5" s="330"/>
      <c r="AQ5" s="318">
        <v>101</v>
      </c>
      <c r="AR5" s="318">
        <v>102</v>
      </c>
      <c r="AS5" s="328"/>
      <c r="AT5" s="328"/>
      <c r="AU5" s="318">
        <v>101</v>
      </c>
      <c r="AV5" s="318">
        <v>101</v>
      </c>
      <c r="AW5" s="328"/>
      <c r="AX5" s="328"/>
      <c r="AY5" s="317">
        <v>102</v>
      </c>
      <c r="AZ5" s="318">
        <v>102</v>
      </c>
      <c r="BA5" s="328"/>
      <c r="BB5" s="328"/>
      <c r="BC5" s="318">
        <v>103</v>
      </c>
      <c r="BD5" s="318">
        <v>101</v>
      </c>
      <c r="BE5" s="328"/>
      <c r="BF5" s="330"/>
      <c r="BG5" s="318">
        <v>102</v>
      </c>
      <c r="BH5" s="318">
        <v>101</v>
      </c>
      <c r="BI5" s="328"/>
      <c r="BJ5" s="328"/>
      <c r="BK5" s="318">
        <v>99</v>
      </c>
      <c r="BL5" s="318">
        <v>99</v>
      </c>
      <c r="BM5" s="328"/>
      <c r="BN5" s="328"/>
      <c r="BO5" s="317">
        <v>100</v>
      </c>
      <c r="BP5" s="321">
        <v>98</v>
      </c>
      <c r="BQ5" s="317">
        <v>100</v>
      </c>
      <c r="BR5" s="321">
        <v>98</v>
      </c>
      <c r="BS5" s="317">
        <v>100</v>
      </c>
      <c r="BT5" s="321">
        <v>99</v>
      </c>
      <c r="BU5" s="318">
        <v>98</v>
      </c>
      <c r="BV5" s="318">
        <v>99</v>
      </c>
      <c r="BW5" s="328"/>
      <c r="BX5" s="328"/>
      <c r="BY5" s="318">
        <v>101</v>
      </c>
      <c r="BZ5" s="318">
        <v>101</v>
      </c>
      <c r="CA5" s="328"/>
      <c r="CB5" s="750"/>
      <c r="CC5" s="760">
        <v>101</v>
      </c>
      <c r="CD5" s="760">
        <v>94</v>
      </c>
    </row>
    <row r="6" spans="1:82" ht="15.75" customHeight="1" x14ac:dyDescent="0.2">
      <c r="A6" s="547" t="s">
        <v>154</v>
      </c>
      <c r="B6" s="548" t="s">
        <v>152</v>
      </c>
      <c r="C6" s="547">
        <v>101</v>
      </c>
      <c r="D6" s="548">
        <v>101</v>
      </c>
      <c r="E6" s="549"/>
      <c r="F6" s="549"/>
      <c r="G6" s="548">
        <v>101</v>
      </c>
      <c r="H6" s="548">
        <v>99</v>
      </c>
      <c r="I6" s="549"/>
      <c r="J6" s="550"/>
      <c r="K6" s="548">
        <v>102</v>
      </c>
      <c r="L6" s="548">
        <v>101</v>
      </c>
      <c r="M6" s="549"/>
      <c r="N6" s="549"/>
      <c r="O6" s="548">
        <v>100</v>
      </c>
      <c r="P6" s="548">
        <v>98</v>
      </c>
      <c r="Q6" s="549"/>
      <c r="R6" s="549"/>
      <c r="S6" s="547">
        <v>99</v>
      </c>
      <c r="T6" s="548">
        <v>98</v>
      </c>
      <c r="U6" s="549"/>
      <c r="V6" s="549"/>
      <c r="W6" s="548">
        <v>98</v>
      </c>
      <c r="X6" s="548">
        <v>98</v>
      </c>
      <c r="Y6" s="549"/>
      <c r="Z6" s="550"/>
      <c r="AA6" s="548">
        <v>98</v>
      </c>
      <c r="AB6" s="548">
        <v>99</v>
      </c>
      <c r="AC6" s="549"/>
      <c r="AD6" s="549"/>
      <c r="AE6" s="548">
        <v>98</v>
      </c>
      <c r="AF6" s="548">
        <v>99</v>
      </c>
      <c r="AG6" s="549"/>
      <c r="AH6" s="549"/>
      <c r="AI6" s="547">
        <v>92</v>
      </c>
      <c r="AJ6" s="548">
        <v>94</v>
      </c>
      <c r="AK6" s="549"/>
      <c r="AL6" s="549"/>
      <c r="AM6" s="548">
        <v>89</v>
      </c>
      <c r="AN6" s="548">
        <v>91</v>
      </c>
      <c r="AO6" s="549"/>
      <c r="AP6" s="550"/>
      <c r="AQ6" s="548">
        <v>101</v>
      </c>
      <c r="AR6" s="548">
        <v>103</v>
      </c>
      <c r="AS6" s="549"/>
      <c r="AT6" s="549"/>
      <c r="AU6" s="548">
        <v>100</v>
      </c>
      <c r="AV6" s="548">
        <v>103</v>
      </c>
      <c r="AW6" s="549"/>
      <c r="AX6" s="549"/>
      <c r="AY6" s="547">
        <v>103</v>
      </c>
      <c r="AZ6" s="548">
        <v>103</v>
      </c>
      <c r="BA6" s="549"/>
      <c r="BB6" s="549"/>
      <c r="BC6" s="548">
        <v>104</v>
      </c>
      <c r="BD6" s="548">
        <v>102</v>
      </c>
      <c r="BE6" s="549"/>
      <c r="BF6" s="550"/>
      <c r="BG6" s="548">
        <v>101</v>
      </c>
      <c r="BH6" s="548">
        <v>103</v>
      </c>
      <c r="BI6" s="549"/>
      <c r="BJ6" s="549"/>
      <c r="BK6" s="548">
        <v>103</v>
      </c>
      <c r="BL6" s="548">
        <v>104</v>
      </c>
      <c r="BM6" s="549"/>
      <c r="BN6" s="549"/>
      <c r="BO6" s="547">
        <v>99</v>
      </c>
      <c r="BP6" s="551">
        <v>99</v>
      </c>
      <c r="BQ6" s="547">
        <v>99</v>
      </c>
      <c r="BR6" s="551">
        <v>100</v>
      </c>
      <c r="BS6" s="547">
        <v>101</v>
      </c>
      <c r="BT6" s="551">
        <v>100</v>
      </c>
      <c r="BU6" s="548">
        <v>100</v>
      </c>
      <c r="BV6" s="548">
        <v>99</v>
      </c>
      <c r="BW6" s="549"/>
      <c r="BX6" s="549"/>
      <c r="BY6" s="548">
        <v>98</v>
      </c>
      <c r="BZ6" s="548">
        <v>100</v>
      </c>
      <c r="CA6" s="549"/>
      <c r="CB6" s="550"/>
      <c r="CC6" s="761">
        <v>104</v>
      </c>
      <c r="CD6" s="761">
        <v>94</v>
      </c>
    </row>
    <row r="7" spans="1:82" ht="15.75" customHeight="1" x14ac:dyDescent="0.2">
      <c r="A7" s="296" t="s">
        <v>110</v>
      </c>
      <c r="B7" s="29">
        <v>1.1000000000000001E-3</v>
      </c>
      <c r="C7" s="39">
        <v>7.6E-3</v>
      </c>
      <c r="D7" s="296">
        <v>7.1000000000000004E-3</v>
      </c>
      <c r="E7" s="49">
        <f>IFERROR(AVERAGE(C7:D7)," ")</f>
        <v>7.3500000000000006E-3</v>
      </c>
      <c r="F7" s="49">
        <f>IFERROR(_xlfn.STDEV.P(C7:D7), " ")</f>
        <v>2.4999999999999979E-4</v>
      </c>
      <c r="G7" s="296">
        <v>4.5600000000000002E-2</v>
      </c>
      <c r="H7" s="296">
        <v>4.1500000000000002E-2</v>
      </c>
      <c r="I7" s="49">
        <f>IFERROR(AVERAGE(G7:H7)," ")</f>
        <v>4.3550000000000005E-2</v>
      </c>
      <c r="J7" s="546">
        <f>IFERROR(_xlfn.STDEV.P(G7:H7), " ")</f>
        <v>2.0499999999999997E-3</v>
      </c>
      <c r="K7" s="296">
        <v>1.21E-2</v>
      </c>
      <c r="L7" s="296">
        <v>1.21E-2</v>
      </c>
      <c r="M7" s="49">
        <f>IFERROR(AVERAGE(K7:L7)," ")</f>
        <v>1.21E-2</v>
      </c>
      <c r="N7" s="49">
        <f>IFERROR(_xlfn.STDEV.P(K7:L7), " ")</f>
        <v>0</v>
      </c>
      <c r="O7" s="296">
        <v>4.8300000000000003E-2</v>
      </c>
      <c r="P7" s="296">
        <v>4.99E-2</v>
      </c>
      <c r="Q7" s="49">
        <f>IFERROR(AVERAGE(O7:P7)," ")</f>
        <v>4.9100000000000005E-2</v>
      </c>
      <c r="R7" s="49">
        <f>IFERROR(_xlfn.STDEV.P(O7:P7), " ")</f>
        <v>7.9999999999999874E-4</v>
      </c>
      <c r="S7" s="39">
        <v>1.7500000000000002E-2</v>
      </c>
      <c r="T7" s="296">
        <v>1.8499999999999999E-2</v>
      </c>
      <c r="U7" s="49">
        <f>IFERROR(AVERAGE(S7:T7)," ")</f>
        <v>1.8000000000000002E-2</v>
      </c>
      <c r="V7" s="49">
        <f>IFERROR(_xlfn.STDEV.P(S7:T7), " ")</f>
        <v>4.9999999999999871E-4</v>
      </c>
      <c r="W7" s="296">
        <v>9.35E-2</v>
      </c>
      <c r="X7" s="296">
        <v>9.4600000000000004E-2</v>
      </c>
      <c r="Y7" s="49">
        <f>IFERROR(AVERAGE(W7:X7)," ")</f>
        <v>9.4049999999999995E-2</v>
      </c>
      <c r="Z7" s="546">
        <f>IFERROR(_xlfn.STDEV.P(W7:X7), " ")</f>
        <v>5.5000000000000188E-4</v>
      </c>
      <c r="AA7" s="296">
        <v>3.2899999999999999E-2</v>
      </c>
      <c r="AB7" s="296">
        <v>3.49E-2</v>
      </c>
      <c r="AC7" s="49">
        <f>IFERROR(AVERAGE(AA7:AB7)," ")</f>
        <v>3.39E-2</v>
      </c>
      <c r="AD7" s="49">
        <f>IFERROR(_xlfn.STDEV.P(AA7:AB7), " ")</f>
        <v>1.0000000000000009E-3</v>
      </c>
      <c r="AE7" s="296">
        <v>7.9699999999999993E-2</v>
      </c>
      <c r="AF7" s="296">
        <v>7.6600000000000001E-2</v>
      </c>
      <c r="AG7" s="49">
        <f>IFERROR(AVERAGE(AE7:AF7)," ")</f>
        <v>7.8149999999999997E-2</v>
      </c>
      <c r="AH7" s="49">
        <f>IFERROR(_xlfn.STDEV.P(AE7:AF7), " ")</f>
        <v>1.5499999999999958E-3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 t="s">
        <v>12</v>
      </c>
      <c r="AN7" s="296" t="s">
        <v>12</v>
      </c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296">
        <v>3.1E-2</v>
      </c>
      <c r="AR7" s="296">
        <v>3.1899999999999998E-2</v>
      </c>
      <c r="AS7" s="49">
        <f>IFERROR(AVERAGE(AQ7:AR7)," ")</f>
        <v>3.1449999999999999E-2</v>
      </c>
      <c r="AT7" s="49">
        <f>IFERROR(_xlfn.STDEV.P(AQ7:AR7), " ")</f>
        <v>4.4999999999999901E-4</v>
      </c>
      <c r="AU7" s="296">
        <v>8.3599999999999994E-2</v>
      </c>
      <c r="AV7" s="296">
        <v>8.0799999999999997E-2</v>
      </c>
      <c r="AW7" s="49">
        <f>IFERROR(AVERAGE(AU7:AV7)," ")</f>
        <v>8.2199999999999995E-2</v>
      </c>
      <c r="AX7" s="49">
        <f>IFERROR(_xlfn.STDEV.P(AU7:AV7), " ")</f>
        <v>1.3999999999999985E-3</v>
      </c>
      <c r="AY7" s="39">
        <v>2.35E-2</v>
      </c>
      <c r="AZ7" s="296">
        <v>2.3300000000000001E-2</v>
      </c>
      <c r="BA7" s="49">
        <f>IFERROR(AVERAGE(AY7:AZ7)," ")</f>
        <v>2.3400000000000001E-2</v>
      </c>
      <c r="BB7" s="49">
        <f>IFERROR(_xlfn.STDEV.P(AY7:AZ7), " ")</f>
        <v>9.9999999999999395E-5</v>
      </c>
      <c r="BC7" s="296">
        <v>5.4699999999999999E-2</v>
      </c>
      <c r="BD7" s="296">
        <v>5.7000000000000002E-2</v>
      </c>
      <c r="BE7" s="49">
        <f>IFERROR(AVERAGE(BC7:BD7)," ")</f>
        <v>5.5849999999999997E-2</v>
      </c>
      <c r="BF7" s="546">
        <f>IFERROR(_xlfn.STDEV.P(BC7:BD7), " ")</f>
        <v>1.1500000000000017E-3</v>
      </c>
      <c r="BG7" s="296">
        <v>1.35E-2</v>
      </c>
      <c r="BH7" s="296">
        <v>1.4200000000000001E-2</v>
      </c>
      <c r="BI7" s="49">
        <f>IFERROR(AVERAGE(BG7:BH7)," ")</f>
        <v>1.3850000000000001E-2</v>
      </c>
      <c r="BJ7" s="49">
        <f>IFERROR(_xlfn.STDEV.P(BG7:BH7), " ")</f>
        <v>3.5000000000000048E-4</v>
      </c>
      <c r="BK7" s="296">
        <v>6.59E-2</v>
      </c>
      <c r="BL7" s="296">
        <v>6.59E-2</v>
      </c>
      <c r="BM7" s="49">
        <f>IFERROR(AVERAGE(BK7:BL7)," ")</f>
        <v>6.59E-2</v>
      </c>
      <c r="BN7" s="49">
        <f>IFERROR(_xlfn.STDEV.P(BK7:BL7), " ")</f>
        <v>0</v>
      </c>
      <c r="BO7" s="39" t="s">
        <v>12</v>
      </c>
      <c r="BP7" s="41" t="s">
        <v>12</v>
      </c>
      <c r="BQ7" s="39" t="s">
        <v>12</v>
      </c>
      <c r="BR7" s="41" t="s">
        <v>12</v>
      </c>
      <c r="BS7" s="39" t="s">
        <v>12</v>
      </c>
      <c r="BT7" s="41" t="s">
        <v>12</v>
      </c>
      <c r="BU7" s="296">
        <v>0.1201</v>
      </c>
      <c r="BV7" s="296">
        <v>0.12</v>
      </c>
      <c r="BW7" s="49">
        <f>IFERROR(AVERAGE(BU7:BV7)," ")</f>
        <v>0.12004999999999999</v>
      </c>
      <c r="BX7" s="49">
        <f>IFERROR(_xlfn.STDEV.P(BU7:BV7), " ")</f>
        <v>5.0000000000001432E-5</v>
      </c>
      <c r="BY7" s="296">
        <v>0.49399999999999999</v>
      </c>
      <c r="BZ7" s="296">
        <v>0.48120000000000002</v>
      </c>
      <c r="CA7" s="49">
        <f>IFERROR(AVERAGE(BY7:BZ7)," ")</f>
        <v>0.48760000000000003</v>
      </c>
      <c r="CB7" s="546">
        <f>IFERROR(_xlfn.STDEV.P(BY7:BZ7), " ")</f>
        <v>6.3999999999999899E-3</v>
      </c>
      <c r="CC7" s="563">
        <v>8.72E-2</v>
      </c>
      <c r="CD7" s="563">
        <v>66.502200000000002</v>
      </c>
    </row>
    <row r="8" spans="1:82" ht="15.75" customHeight="1" x14ac:dyDescent="0.2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296">
        <v>8.3000000000000001E-3</v>
      </c>
      <c r="X8" s="296">
        <v>1.2500000000000001E-2</v>
      </c>
      <c r="Y8" s="49">
        <f>IFERROR(AVERAGE(W8:X8)," ")</f>
        <v>1.04E-2</v>
      </c>
      <c r="Z8" s="546">
        <f t="shared" ref="Z8:Z40" si="6">IFERROR(_xlfn.STDEV.P(W8:X8), " ")</f>
        <v>2.1000000000000003E-3</v>
      </c>
      <c r="AA8" s="296">
        <v>0.01</v>
      </c>
      <c r="AB8" s="296" t="s">
        <v>12</v>
      </c>
      <c r="AC8" s="49">
        <f>IFERROR(AVERAGE(AA8:AB8)," ")</f>
        <v>0.01</v>
      </c>
      <c r="AD8" s="49">
        <f t="shared" ref="AD8:AD40" si="7">IFERROR(_xlfn.STDEV.P(AA8:AB8), " ")</f>
        <v>0</v>
      </c>
      <c r="AE8" s="296">
        <v>8.2000000000000007E-3</v>
      </c>
      <c r="AF8" s="296">
        <v>1.26E-2</v>
      </c>
      <c r="AG8" s="49">
        <f>IFERROR(AVERAGE(AE8:AF8)," ")</f>
        <v>1.04E-2</v>
      </c>
      <c r="AH8" s="49">
        <f t="shared" ref="AH8:AH40" si="8">IFERROR(_xlfn.STDEV.P(AE8:AF8), " ")</f>
        <v>2.1999999999999997E-3</v>
      </c>
      <c r="AI8" s="39">
        <v>4.3200000000000002E-2</v>
      </c>
      <c r="AJ8" s="296">
        <v>4.3099999999999999E-2</v>
      </c>
      <c r="AK8" s="49">
        <f>IFERROR(AVERAGE(AI8:AJ8)," ")</f>
        <v>4.3150000000000001E-2</v>
      </c>
      <c r="AL8" s="49">
        <f t="shared" ref="AL8:AL40" si="9">IFERROR(_xlfn.STDEV.P(AI8:AJ8), " ")</f>
        <v>5.0000000000001432E-5</v>
      </c>
      <c r="AM8" s="296">
        <v>4.8599999999999997E-2</v>
      </c>
      <c r="AN8" s="296">
        <v>5.2299999999999999E-2</v>
      </c>
      <c r="AO8" s="49">
        <f>IFERROR(AVERAGE(AM8:AN8)," ")</f>
        <v>5.0449999999999995E-2</v>
      </c>
      <c r="AP8" s="546">
        <f t="shared" ref="AP8:AP40" si="10">IFERROR(_xlfn.STDEV.P(AM8:AN8), " ")</f>
        <v>1.8500000000000009E-3</v>
      </c>
      <c r="AQ8" s="296">
        <v>8.6E-3</v>
      </c>
      <c r="AR8" s="296" t="s">
        <v>12</v>
      </c>
      <c r="AS8" s="49">
        <f>IFERROR(AVERAGE(AQ8:AR8)," ")</f>
        <v>8.6E-3</v>
      </c>
      <c r="AT8" s="49">
        <f t="shared" ref="AT8:AT40" si="11">IFERROR(_xlfn.STDEV.P(AQ8:AR8), " ")</f>
        <v>0</v>
      </c>
      <c r="AU8" s="296" t="s">
        <v>12</v>
      </c>
      <c r="AV8" s="296" t="s">
        <v>12</v>
      </c>
      <c r="AW8" s="49" t="str">
        <f>IFERROR(AVERAGE(AU8:AV8)," ")</f>
        <v xml:space="preserve"> </v>
      </c>
      <c r="AX8" s="49" t="str">
        <f t="shared" ref="AX8:AX40" si="12">IFERROR(_xlfn.STDEV.P(AU8:AV8), " ")</f>
        <v xml:space="preserve"> </v>
      </c>
      <c r="AY8" s="39" t="s">
        <v>12</v>
      </c>
      <c r="AZ8" s="296" t="s">
        <v>12</v>
      </c>
      <c r="BA8" s="49" t="str">
        <f>IFERROR(AVERAGE(AY8:AZ8)," ")</f>
        <v xml:space="preserve"> </v>
      </c>
      <c r="BB8" s="49" t="str">
        <f t="shared" ref="BB8:BB40" si="13">IFERROR(_xlfn.STDEV.P(AY8:AZ8), " ")</f>
        <v xml:space="preserve"> </v>
      </c>
      <c r="BC8" s="296">
        <v>1.3599999999999999E-2</v>
      </c>
      <c r="BD8" s="296" t="s">
        <v>12</v>
      </c>
      <c r="BE8" s="49">
        <f>IFERROR(AVERAGE(BC8:BD8)," ")</f>
        <v>1.3599999999999999E-2</v>
      </c>
      <c r="BF8" s="546">
        <f t="shared" ref="BF8:BF40" si="14">IFERROR(_xlfn.STDEV.P(BC8:BD8), " ")</f>
        <v>0</v>
      </c>
      <c r="BG8" s="296">
        <v>8.3000000000000001E-3</v>
      </c>
      <c r="BH8" s="296" t="s">
        <v>12</v>
      </c>
      <c r="BI8" s="49">
        <f>IFERROR(AVERAGE(BG8:BH8)," ")</f>
        <v>8.3000000000000001E-3</v>
      </c>
      <c r="BJ8" s="49">
        <f t="shared" ref="BJ8:BJ40" si="15">IFERROR(_xlfn.STDEV.P(BG8:BH8), " ")</f>
        <v>0</v>
      </c>
      <c r="BK8" s="296" t="s">
        <v>12</v>
      </c>
      <c r="BL8" s="296">
        <v>1.04E-2</v>
      </c>
      <c r="BM8" s="49">
        <f>IFERROR(AVERAGE(BK8:BL8)," ")</f>
        <v>1.04E-2</v>
      </c>
      <c r="BN8" s="49">
        <f t="shared" ref="BN8:BN40" si="16">IFERROR(_xlfn.STDEV.P(BK8:BL8), " ")</f>
        <v>0</v>
      </c>
      <c r="BO8" s="39" t="s">
        <v>12</v>
      </c>
      <c r="BP8" s="41" t="s">
        <v>12</v>
      </c>
      <c r="BQ8" s="39" t="s">
        <v>12</v>
      </c>
      <c r="BR8" s="41" t="s">
        <v>12</v>
      </c>
      <c r="BS8" s="39" t="s">
        <v>12</v>
      </c>
      <c r="BT8" s="41" t="s">
        <v>12</v>
      </c>
      <c r="BU8" s="296">
        <v>2.0500000000000001E-2</v>
      </c>
      <c r="BV8" s="296">
        <v>2.3199999999999998E-2</v>
      </c>
      <c r="BW8" s="49">
        <f>IFERROR(AVERAGE(BU8:BV8)," ")</f>
        <v>2.1850000000000001E-2</v>
      </c>
      <c r="BX8" s="49">
        <f t="shared" ref="BX8:BX40" si="17">IFERROR(_xlfn.STDEV.P(BU8:BV8), " ")</f>
        <v>1.3499999999999988E-3</v>
      </c>
      <c r="BY8" s="296">
        <v>2.2800000000000001E-2</v>
      </c>
      <c r="BZ8" s="296">
        <v>2.0400000000000001E-2</v>
      </c>
      <c r="CA8" s="49">
        <f>IFERROR(AVERAGE(BY8:BZ8)," ")</f>
        <v>2.1600000000000001E-2</v>
      </c>
      <c r="CB8" s="546">
        <f t="shared" ref="CB8:CB40" si="18">IFERROR(_xlfn.STDEV.P(BY8:BZ8), " ")</f>
        <v>1.1999999999999997E-3</v>
      </c>
      <c r="CC8" s="563">
        <v>1.29E-2</v>
      </c>
      <c r="CD8" s="563">
        <v>7.4099999999999999E-2</v>
      </c>
    </row>
    <row r="9" spans="1:82" ht="15.75" customHeight="1" x14ac:dyDescent="0.2">
      <c r="A9" s="296" t="s">
        <v>112</v>
      </c>
      <c r="B9" s="29">
        <v>1.61E-2</v>
      </c>
      <c r="C9" s="39" t="s">
        <v>12</v>
      </c>
      <c r="D9" s="296">
        <v>4.5400000000000003E-2</v>
      </c>
      <c r="E9" s="49">
        <f t="shared" si="0"/>
        <v>4.5400000000000003E-2</v>
      </c>
      <c r="F9" s="49">
        <f t="shared" si="1"/>
        <v>0</v>
      </c>
      <c r="G9" s="296" t="s">
        <v>12</v>
      </c>
      <c r="H9" s="296" t="s">
        <v>12</v>
      </c>
      <c r="I9" s="49" t="str">
        <f t="shared" ref="I9:I40" si="19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0" si="20">IFERROR(AVERAGE(K9:L9)," ")</f>
        <v xml:space="preserve"> </v>
      </c>
      <c r="N9" s="49" t="str">
        <f t="shared" si="3"/>
        <v xml:space="preserve"> </v>
      </c>
      <c r="O9" s="296">
        <v>1.89E-2</v>
      </c>
      <c r="P9" s="296" t="s">
        <v>12</v>
      </c>
      <c r="Q9" s="49">
        <f t="shared" ref="Q9:Q40" si="21">IFERROR(AVERAGE(O9:P9)," ")</f>
        <v>1.89E-2</v>
      </c>
      <c r="R9" s="49">
        <f t="shared" si="4"/>
        <v>0</v>
      </c>
      <c r="S9" s="39" t="s">
        <v>12</v>
      </c>
      <c r="T9" s="296" t="s">
        <v>12</v>
      </c>
      <c r="U9" s="49" t="str">
        <f t="shared" ref="U9:U40" si="22">IFERROR(AVERAGE(S9:T9)," ")</f>
        <v xml:space="preserve"> </v>
      </c>
      <c r="V9" s="49" t="str">
        <f t="shared" si="5"/>
        <v xml:space="preserve"> </v>
      </c>
      <c r="W9" s="296" t="s">
        <v>12</v>
      </c>
      <c r="X9" s="296" t="s">
        <v>12</v>
      </c>
      <c r="Y9" s="49" t="str">
        <f t="shared" ref="Y9:Y40" si="23">IFERROR(AVERAGE(W9:X9)," ")</f>
        <v xml:space="preserve"> </v>
      </c>
      <c r="Z9" s="546" t="str">
        <f t="shared" si="6"/>
        <v xml:space="preserve"> </v>
      </c>
      <c r="AA9" s="296">
        <v>2.4799999999999999E-2</v>
      </c>
      <c r="AB9" s="296" t="s">
        <v>12</v>
      </c>
      <c r="AC9" s="49">
        <f t="shared" ref="AC9:AC40" si="24">IFERROR(AVERAGE(AA9:AB9)," ")</f>
        <v>2.4799999999999999E-2</v>
      </c>
      <c r="AD9" s="49">
        <f t="shared" si="7"/>
        <v>0</v>
      </c>
      <c r="AE9" s="296" t="s">
        <v>12</v>
      </c>
      <c r="AF9" s="296">
        <v>5.0700000000000002E-2</v>
      </c>
      <c r="AG9" s="49">
        <f t="shared" ref="AG9:AG40" si="25">IFERROR(AVERAGE(AE9:AF9)," ")</f>
        <v>5.0700000000000002E-2</v>
      </c>
      <c r="AH9" s="49">
        <f t="shared" si="8"/>
        <v>0</v>
      </c>
      <c r="AI9" s="39" t="s">
        <v>12</v>
      </c>
      <c r="AJ9" s="296" t="s">
        <v>12</v>
      </c>
      <c r="AK9" s="49" t="str">
        <f t="shared" ref="AK9:AK40" si="26">IFERROR(AVERAGE(AI9:AJ9)," ")</f>
        <v xml:space="preserve"> </v>
      </c>
      <c r="AL9" s="49" t="str">
        <f t="shared" si="9"/>
        <v xml:space="preserve"> </v>
      </c>
      <c r="AM9" s="296">
        <v>2.2800000000000001E-2</v>
      </c>
      <c r="AN9" s="296">
        <v>1.6500000000000001E-2</v>
      </c>
      <c r="AO9" s="49">
        <f t="shared" ref="AO9:AO40" si="27">IFERROR(AVERAGE(AM9:AN9)," ")</f>
        <v>1.9650000000000001E-2</v>
      </c>
      <c r="AP9" s="546">
        <f t="shared" si="10"/>
        <v>3.15E-3</v>
      </c>
      <c r="AQ9" s="296" t="s">
        <v>12</v>
      </c>
      <c r="AR9" s="296">
        <v>2.4E-2</v>
      </c>
      <c r="AS9" s="49">
        <f t="shared" ref="AS9:AS40" si="28">IFERROR(AVERAGE(AQ9:AR9)," ")</f>
        <v>2.4E-2</v>
      </c>
      <c r="AT9" s="49">
        <f t="shared" si="11"/>
        <v>0</v>
      </c>
      <c r="AU9" s="296" t="s">
        <v>12</v>
      </c>
      <c r="AV9" s="296" t="s">
        <v>12</v>
      </c>
      <c r="AW9" s="49" t="str">
        <f t="shared" ref="AW9:AW40" si="29">IFERROR(AVERAGE(AU9:AV9)," ")</f>
        <v xml:space="preserve"> </v>
      </c>
      <c r="AX9" s="49" t="str">
        <f t="shared" si="12"/>
        <v xml:space="preserve"> </v>
      </c>
      <c r="AY9" s="39" t="s">
        <v>12</v>
      </c>
      <c r="AZ9" s="296" t="s">
        <v>12</v>
      </c>
      <c r="BA9" s="49" t="str">
        <f t="shared" ref="BA9:BA40" si="30">IFERROR(AVERAGE(AY9:AZ9)," ")</f>
        <v xml:space="preserve"> </v>
      </c>
      <c r="BB9" s="49" t="str">
        <f t="shared" si="13"/>
        <v xml:space="preserve"> </v>
      </c>
      <c r="BC9" s="296" t="s">
        <v>12</v>
      </c>
      <c r="BD9" s="296" t="s">
        <v>12</v>
      </c>
      <c r="BE9" s="49" t="str">
        <f t="shared" ref="BE9:BE40" si="31">IFERROR(AVERAGE(BC9:BD9)," ")</f>
        <v xml:space="preserve"> </v>
      </c>
      <c r="BF9" s="546" t="str">
        <f t="shared" si="14"/>
        <v xml:space="preserve"> </v>
      </c>
      <c r="BG9" s="296" t="s">
        <v>12</v>
      </c>
      <c r="BH9" s="296" t="s">
        <v>12</v>
      </c>
      <c r="BI9" s="49" t="str">
        <f t="shared" ref="BI9:BI40" si="32">IFERROR(AVERAGE(BG9:BH9)," ")</f>
        <v xml:space="preserve"> </v>
      </c>
      <c r="BJ9" s="49" t="str">
        <f t="shared" si="15"/>
        <v xml:space="preserve"> </v>
      </c>
      <c r="BK9" s="296" t="s">
        <v>12</v>
      </c>
      <c r="BL9" s="296" t="s">
        <v>12</v>
      </c>
      <c r="BM9" s="49" t="str">
        <f t="shared" ref="BM9:BM40" si="33">IFERROR(AVERAGE(BK9:BL9)," ")</f>
        <v xml:space="preserve"> </v>
      </c>
      <c r="BN9" s="49" t="str">
        <f t="shared" si="16"/>
        <v xml:space="preserve"> </v>
      </c>
      <c r="BO9" s="39" t="s">
        <v>12</v>
      </c>
      <c r="BP9" s="41">
        <v>2.2800000000000001E-2</v>
      </c>
      <c r="BQ9" s="39" t="s">
        <v>12</v>
      </c>
      <c r="BR9" s="41" t="s">
        <v>12</v>
      </c>
      <c r="BS9" s="39" t="s">
        <v>12</v>
      </c>
      <c r="BT9" s="41" t="s">
        <v>12</v>
      </c>
      <c r="BU9" s="296">
        <v>0.1153</v>
      </c>
      <c r="BV9" s="296">
        <v>9.9099999999999994E-2</v>
      </c>
      <c r="BW9" s="49">
        <f t="shared" ref="BW9:BW40" si="34">IFERROR(AVERAGE(BU9:BV9)," ")</f>
        <v>0.10719999999999999</v>
      </c>
      <c r="BX9" s="49">
        <f t="shared" si="17"/>
        <v>8.100000000000003E-3</v>
      </c>
      <c r="BY9" s="296">
        <v>6.6699999999999995E-2</v>
      </c>
      <c r="BZ9" s="296">
        <v>0.13320000000000001</v>
      </c>
      <c r="CA9" s="49">
        <f t="shared" ref="CA9:CA40" si="35">IFERROR(AVERAGE(BY9:BZ9)," ")</f>
        <v>9.9950000000000011E-2</v>
      </c>
      <c r="CB9" s="546">
        <f t="shared" si="18"/>
        <v>3.3249999999999981E-2</v>
      </c>
      <c r="CC9" s="563" t="s">
        <v>12</v>
      </c>
      <c r="CD9" s="563">
        <v>9.5899999999999999E-2</v>
      </c>
    </row>
    <row r="10" spans="1:82" ht="15.75" customHeight="1" x14ac:dyDescent="0.2">
      <c r="A10" s="296" t="s">
        <v>113</v>
      </c>
      <c r="B10" s="29">
        <v>2.9999999999999997E-4</v>
      </c>
      <c r="C10" s="39">
        <v>1.7600000000000001E-2</v>
      </c>
      <c r="D10" s="296">
        <v>1.7299999999999999E-2</v>
      </c>
      <c r="E10" s="49">
        <f t="shared" si="0"/>
        <v>1.745E-2</v>
      </c>
      <c r="F10" s="49">
        <f t="shared" si="1"/>
        <v>1.5000000000000083E-4</v>
      </c>
      <c r="G10" s="296">
        <v>1.83E-2</v>
      </c>
      <c r="H10" s="296">
        <v>1.83E-2</v>
      </c>
      <c r="I10" s="49">
        <f t="shared" si="19"/>
        <v>1.83E-2</v>
      </c>
      <c r="J10" s="546">
        <f t="shared" si="2"/>
        <v>0</v>
      </c>
      <c r="K10" s="296">
        <v>1.8100000000000002E-2</v>
      </c>
      <c r="L10" s="296">
        <v>1.83E-2</v>
      </c>
      <c r="M10" s="49">
        <f t="shared" si="20"/>
        <v>1.8200000000000001E-2</v>
      </c>
      <c r="N10" s="49">
        <f t="shared" si="3"/>
        <v>9.9999999999999395E-5</v>
      </c>
      <c r="O10" s="296">
        <v>1.9199999999999998E-2</v>
      </c>
      <c r="P10" s="296">
        <v>1.9400000000000001E-2</v>
      </c>
      <c r="Q10" s="49">
        <f t="shared" si="21"/>
        <v>1.9299999999999998E-2</v>
      </c>
      <c r="R10" s="49">
        <f t="shared" si="4"/>
        <v>1.0000000000000113E-4</v>
      </c>
      <c r="S10" s="39">
        <v>1.9400000000000001E-2</v>
      </c>
      <c r="T10" s="296">
        <v>1.9400000000000001E-2</v>
      </c>
      <c r="U10" s="49">
        <f t="shared" si="22"/>
        <v>1.9400000000000001E-2</v>
      </c>
      <c r="V10" s="49">
        <f t="shared" si="5"/>
        <v>0</v>
      </c>
      <c r="W10" s="296">
        <v>2.1100000000000001E-2</v>
      </c>
      <c r="X10" s="296">
        <v>2.12E-2</v>
      </c>
      <c r="Y10" s="49">
        <f t="shared" si="23"/>
        <v>2.1150000000000002E-2</v>
      </c>
      <c r="Z10" s="546">
        <f t="shared" si="6"/>
        <v>4.9999999999999697E-5</v>
      </c>
      <c r="AA10" s="296">
        <v>2.0899999999999998E-2</v>
      </c>
      <c r="AB10" s="296">
        <v>2.0799999999999999E-2</v>
      </c>
      <c r="AC10" s="49">
        <f t="shared" si="24"/>
        <v>2.085E-2</v>
      </c>
      <c r="AD10" s="49">
        <f t="shared" si="7"/>
        <v>4.9999999999999697E-5</v>
      </c>
      <c r="AE10" s="296">
        <v>2.1499999999999998E-2</v>
      </c>
      <c r="AF10" s="296">
        <v>2.1100000000000001E-2</v>
      </c>
      <c r="AG10" s="49">
        <f t="shared" si="25"/>
        <v>2.1299999999999999E-2</v>
      </c>
      <c r="AH10" s="49">
        <f t="shared" si="8"/>
        <v>1.9999999999999879E-4</v>
      </c>
      <c r="AI10" s="39">
        <v>1.6999999999999999E-3</v>
      </c>
      <c r="AJ10" s="296">
        <v>2.2000000000000001E-3</v>
      </c>
      <c r="AK10" s="49">
        <f t="shared" si="26"/>
        <v>1.9499999999999999E-3</v>
      </c>
      <c r="AL10" s="49">
        <f t="shared" si="9"/>
        <v>2.5000000000000011E-4</v>
      </c>
      <c r="AM10" s="296">
        <v>1.8E-3</v>
      </c>
      <c r="AN10" s="296">
        <v>1.8E-3</v>
      </c>
      <c r="AO10" s="49">
        <f t="shared" si="27"/>
        <v>1.8E-3</v>
      </c>
      <c r="AP10" s="546">
        <f t="shared" si="10"/>
        <v>0</v>
      </c>
      <c r="AQ10" s="296">
        <v>2.0899999999999998E-2</v>
      </c>
      <c r="AR10" s="296">
        <v>2.06E-2</v>
      </c>
      <c r="AS10" s="49">
        <f t="shared" si="28"/>
        <v>2.0749999999999998E-2</v>
      </c>
      <c r="AT10" s="49">
        <f t="shared" si="11"/>
        <v>1.4999999999999909E-4</v>
      </c>
      <c r="AU10" s="296">
        <v>2.1700000000000001E-2</v>
      </c>
      <c r="AV10" s="296">
        <v>2.1100000000000001E-2</v>
      </c>
      <c r="AW10" s="49">
        <f t="shared" si="29"/>
        <v>2.1400000000000002E-2</v>
      </c>
      <c r="AX10" s="49">
        <f t="shared" si="12"/>
        <v>2.9999999999999992E-4</v>
      </c>
      <c r="AY10" s="39">
        <v>1.7500000000000002E-2</v>
      </c>
      <c r="AZ10" s="296">
        <v>1.7500000000000002E-2</v>
      </c>
      <c r="BA10" s="49">
        <f t="shared" si="30"/>
        <v>1.7500000000000002E-2</v>
      </c>
      <c r="BB10" s="49">
        <f t="shared" si="13"/>
        <v>0</v>
      </c>
      <c r="BC10" s="296">
        <v>1.7600000000000001E-2</v>
      </c>
      <c r="BD10" s="296">
        <v>1.8200000000000001E-2</v>
      </c>
      <c r="BE10" s="49">
        <f t="shared" si="31"/>
        <v>1.7899999999999999E-2</v>
      </c>
      <c r="BF10" s="546">
        <f t="shared" si="14"/>
        <v>2.9999999999999992E-4</v>
      </c>
      <c r="BG10" s="296">
        <v>1.8800000000000001E-2</v>
      </c>
      <c r="BH10" s="296">
        <v>1.8599999999999998E-2</v>
      </c>
      <c r="BI10" s="49">
        <f t="shared" si="32"/>
        <v>1.8700000000000001E-2</v>
      </c>
      <c r="BJ10" s="49">
        <f t="shared" si="15"/>
        <v>1.0000000000000113E-4</v>
      </c>
      <c r="BK10" s="296">
        <v>1.9099999999999999E-2</v>
      </c>
      <c r="BL10" s="296">
        <v>1.9099999999999999E-2</v>
      </c>
      <c r="BM10" s="49">
        <f t="shared" si="33"/>
        <v>1.9099999999999999E-2</v>
      </c>
      <c r="BN10" s="49">
        <f t="shared" si="16"/>
        <v>0</v>
      </c>
      <c r="BO10" s="39" t="s">
        <v>12</v>
      </c>
      <c r="BP10" s="41" t="s">
        <v>12</v>
      </c>
      <c r="BQ10" s="39" t="s">
        <v>12</v>
      </c>
      <c r="BR10" s="41" t="s">
        <v>12</v>
      </c>
      <c r="BS10" s="39" t="s">
        <v>12</v>
      </c>
      <c r="BT10" s="41" t="s">
        <v>12</v>
      </c>
      <c r="BU10" s="296">
        <v>9.4000000000000004E-3</v>
      </c>
      <c r="BV10" s="296">
        <v>9.4000000000000004E-3</v>
      </c>
      <c r="BW10" s="49">
        <f t="shared" si="34"/>
        <v>9.4000000000000004E-3</v>
      </c>
      <c r="BX10" s="49">
        <f t="shared" si="17"/>
        <v>0</v>
      </c>
      <c r="BY10" s="296">
        <v>9.5999999999999992E-3</v>
      </c>
      <c r="BZ10" s="296">
        <v>9.4999999999999998E-3</v>
      </c>
      <c r="CA10" s="49">
        <f t="shared" si="35"/>
        <v>9.5499999999999995E-3</v>
      </c>
      <c r="CB10" s="546">
        <f t="shared" si="18"/>
        <v>4.9999999999999697E-5</v>
      </c>
      <c r="CC10" s="563">
        <v>4.4499999999999998E-2</v>
      </c>
      <c r="CD10" s="563" t="s">
        <v>12</v>
      </c>
    </row>
    <row r="11" spans="1:82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9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20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21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2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3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4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5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6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7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8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9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30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31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2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3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296" t="s">
        <v>12</v>
      </c>
      <c r="BV11" s="296" t="s">
        <v>12</v>
      </c>
      <c r="BW11" s="49" t="str">
        <f t="shared" si="34"/>
        <v xml:space="preserve"> </v>
      </c>
      <c r="BX11" s="49" t="str">
        <f t="shared" si="17"/>
        <v xml:space="preserve"> </v>
      </c>
      <c r="BY11" s="296" t="s">
        <v>12</v>
      </c>
      <c r="BZ11" s="296" t="s">
        <v>12</v>
      </c>
      <c r="CA11" s="49" t="str">
        <f t="shared" si="35"/>
        <v xml:space="preserve"> </v>
      </c>
      <c r="CB11" s="546" t="str">
        <f t="shared" si="18"/>
        <v xml:space="preserve"> </v>
      </c>
      <c r="CC11" s="563" t="s">
        <v>12</v>
      </c>
      <c r="CD11" s="563">
        <v>1.2999999999999999E-2</v>
      </c>
    </row>
    <row r="12" spans="1:82" ht="15.75" customHeight="1" x14ac:dyDescent="0.2">
      <c r="A12" s="296" t="s">
        <v>115</v>
      </c>
      <c r="B12" s="29">
        <v>2.5399999999999999E-2</v>
      </c>
      <c r="C12" s="39">
        <v>5.5533000000000001</v>
      </c>
      <c r="D12" s="296">
        <v>5.3555000000000001</v>
      </c>
      <c r="E12" s="49">
        <f t="shared" si="0"/>
        <v>5.4543999999999997</v>
      </c>
      <c r="F12" s="49">
        <f t="shared" si="1"/>
        <v>9.8899999999999988E-2</v>
      </c>
      <c r="G12" s="296">
        <v>5.3924000000000003</v>
      </c>
      <c r="H12" s="296">
        <v>5.3550000000000004</v>
      </c>
      <c r="I12" s="49">
        <f t="shared" si="19"/>
        <v>5.3737000000000004</v>
      </c>
      <c r="J12" s="546">
        <f t="shared" si="2"/>
        <v>1.8699999999999939E-2</v>
      </c>
      <c r="K12" s="296">
        <v>6.0548000000000002</v>
      </c>
      <c r="L12" s="296">
        <v>5.9817999999999998</v>
      </c>
      <c r="M12" s="49">
        <f t="shared" si="20"/>
        <v>6.0183</v>
      </c>
      <c r="N12" s="49">
        <f t="shared" si="3"/>
        <v>3.6500000000000199E-2</v>
      </c>
      <c r="O12" s="296">
        <v>6.0705999999999998</v>
      </c>
      <c r="P12" s="296">
        <v>6.1254999999999997</v>
      </c>
      <c r="Q12" s="49">
        <f t="shared" si="21"/>
        <v>6.0980499999999997</v>
      </c>
      <c r="R12" s="49">
        <f t="shared" si="4"/>
        <v>2.7449999999999974E-2</v>
      </c>
      <c r="S12" s="39">
        <v>22.531600000000001</v>
      </c>
      <c r="T12" s="296">
        <v>22.1965</v>
      </c>
      <c r="U12" s="49">
        <f t="shared" si="22"/>
        <v>22.364049999999999</v>
      </c>
      <c r="V12" s="49">
        <f t="shared" si="5"/>
        <v>0.16755000000000031</v>
      </c>
      <c r="W12" s="296">
        <v>22.6889</v>
      </c>
      <c r="X12" s="296">
        <v>22.387499999999999</v>
      </c>
      <c r="Y12" s="49">
        <f t="shared" si="23"/>
        <v>22.5382</v>
      </c>
      <c r="Z12" s="546">
        <f t="shared" si="6"/>
        <v>0.1507000000000005</v>
      </c>
      <c r="AA12" s="296">
        <v>23.4923</v>
      </c>
      <c r="AB12" s="296">
        <v>23.338899999999999</v>
      </c>
      <c r="AC12" s="49">
        <f t="shared" si="24"/>
        <v>23.415599999999998</v>
      </c>
      <c r="AD12" s="49">
        <f t="shared" si="7"/>
        <v>7.6700000000000657E-2</v>
      </c>
      <c r="AE12" s="296">
        <v>23.195</v>
      </c>
      <c r="AF12" s="296">
        <v>23.5563</v>
      </c>
      <c r="AG12" s="49">
        <f t="shared" si="25"/>
        <v>23.37565</v>
      </c>
      <c r="AH12" s="49">
        <f t="shared" si="8"/>
        <v>0.18064999999999998</v>
      </c>
      <c r="AI12" s="39">
        <v>347.47550000000001</v>
      </c>
      <c r="AJ12" s="296">
        <v>356.48579999999998</v>
      </c>
      <c r="AK12" s="49">
        <f t="shared" si="26"/>
        <v>351.98064999999997</v>
      </c>
      <c r="AL12" s="49">
        <f t="shared" si="9"/>
        <v>4.5051499999999862</v>
      </c>
      <c r="AM12" s="296">
        <v>364.63420000000002</v>
      </c>
      <c r="AN12" s="296">
        <v>353.53460000000001</v>
      </c>
      <c r="AO12" s="49">
        <f t="shared" si="27"/>
        <v>359.08440000000002</v>
      </c>
      <c r="AP12" s="546">
        <f t="shared" si="10"/>
        <v>5.5498000000000047</v>
      </c>
      <c r="AQ12" s="296">
        <v>30.1586</v>
      </c>
      <c r="AR12" s="296">
        <v>30.4252</v>
      </c>
      <c r="AS12" s="49">
        <f t="shared" si="28"/>
        <v>30.291899999999998</v>
      </c>
      <c r="AT12" s="49">
        <f t="shared" si="11"/>
        <v>0.1333000000000002</v>
      </c>
      <c r="AU12" s="296">
        <v>30.123899999999999</v>
      </c>
      <c r="AV12" s="296">
        <v>30.427700000000002</v>
      </c>
      <c r="AW12" s="49">
        <f t="shared" si="29"/>
        <v>30.2758</v>
      </c>
      <c r="AX12" s="49">
        <f t="shared" si="12"/>
        <v>0.15190000000000126</v>
      </c>
      <c r="AY12" s="39">
        <v>18.3032</v>
      </c>
      <c r="AZ12" s="296">
        <v>18.5732</v>
      </c>
      <c r="BA12" s="49">
        <f t="shared" si="30"/>
        <v>18.438200000000002</v>
      </c>
      <c r="BB12" s="49">
        <f t="shared" si="13"/>
        <v>0.13499999999999979</v>
      </c>
      <c r="BC12" s="296">
        <v>17.840900000000001</v>
      </c>
      <c r="BD12" s="296">
        <v>17.9374</v>
      </c>
      <c r="BE12" s="49">
        <f t="shared" si="31"/>
        <v>17.889150000000001</v>
      </c>
      <c r="BF12" s="546">
        <f t="shared" si="14"/>
        <v>4.824999999999946E-2</v>
      </c>
      <c r="BG12" s="296">
        <v>21.130500000000001</v>
      </c>
      <c r="BH12" s="296">
        <v>21.8645</v>
      </c>
      <c r="BI12" s="49">
        <f t="shared" si="32"/>
        <v>21.497500000000002</v>
      </c>
      <c r="BJ12" s="49">
        <f t="shared" si="15"/>
        <v>0.3669999999999991</v>
      </c>
      <c r="BK12" s="296">
        <v>21.857199999999999</v>
      </c>
      <c r="BL12" s="296">
        <v>22.290800000000001</v>
      </c>
      <c r="BM12" s="49">
        <f t="shared" si="33"/>
        <v>22.073999999999998</v>
      </c>
      <c r="BN12" s="49">
        <f t="shared" si="16"/>
        <v>0.21680000000000099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296">
        <v>28.206</v>
      </c>
      <c r="BV12" s="296">
        <v>26.1904</v>
      </c>
      <c r="BW12" s="49">
        <f t="shared" si="34"/>
        <v>27.1982</v>
      </c>
      <c r="BX12" s="49">
        <f t="shared" si="17"/>
        <v>1.0077999999999996</v>
      </c>
      <c r="BY12" s="296">
        <v>26.1767</v>
      </c>
      <c r="BZ12" s="296">
        <v>26.708500000000001</v>
      </c>
      <c r="CA12" s="49">
        <f t="shared" si="35"/>
        <v>26.442599999999999</v>
      </c>
      <c r="CB12" s="546">
        <f t="shared" si="18"/>
        <v>0.26590000000000025</v>
      </c>
      <c r="CC12" s="563">
        <v>28.5534</v>
      </c>
      <c r="CD12" s="563">
        <v>185.02170000000001</v>
      </c>
    </row>
    <row r="13" spans="1:82" ht="15.75" customHeight="1" x14ac:dyDescent="0.2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9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20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21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2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3"/>
        <v xml:space="preserve"> </v>
      </c>
      <c r="Z13" s="546" t="str">
        <f t="shared" si="6"/>
        <v xml:space="preserve"> </v>
      </c>
      <c r="AA13" s="296" t="s">
        <v>12</v>
      </c>
      <c r="AB13" s="296" t="s">
        <v>12</v>
      </c>
      <c r="AC13" s="49" t="str">
        <f t="shared" si="24"/>
        <v xml:space="preserve"> </v>
      </c>
      <c r="AD13" s="49" t="str">
        <f t="shared" si="7"/>
        <v xml:space="preserve"> </v>
      </c>
      <c r="AE13" s="296" t="s">
        <v>12</v>
      </c>
      <c r="AF13" s="296" t="s">
        <v>12</v>
      </c>
      <c r="AG13" s="49" t="str">
        <f t="shared" si="25"/>
        <v xml:space="preserve"> </v>
      </c>
      <c r="AH13" s="49" t="str">
        <f t="shared" si="8"/>
        <v xml:space="preserve"> </v>
      </c>
      <c r="AI13" s="39" t="s">
        <v>12</v>
      </c>
      <c r="AJ13" s="296" t="s">
        <v>12</v>
      </c>
      <c r="AK13" s="49" t="str">
        <f t="shared" si="26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7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28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29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30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31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2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3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39" t="s">
        <v>12</v>
      </c>
      <c r="BR13" s="41" t="s">
        <v>12</v>
      </c>
      <c r="BS13" s="39" t="s">
        <v>12</v>
      </c>
      <c r="BT13" s="41" t="s">
        <v>12</v>
      </c>
      <c r="BU13" s="296" t="s">
        <v>12</v>
      </c>
      <c r="BV13" s="296" t="s">
        <v>12</v>
      </c>
      <c r="BW13" s="49" t="str">
        <f t="shared" si="34"/>
        <v xml:space="preserve"> </v>
      </c>
      <c r="BX13" s="49" t="str">
        <f t="shared" si="17"/>
        <v xml:space="preserve"> </v>
      </c>
      <c r="BY13" s="296" t="s">
        <v>12</v>
      </c>
      <c r="BZ13" s="296" t="s">
        <v>12</v>
      </c>
      <c r="CA13" s="49" t="str">
        <f t="shared" si="35"/>
        <v xml:space="preserve"> </v>
      </c>
      <c r="CB13" s="546" t="str">
        <f t="shared" si="18"/>
        <v xml:space="preserve"> </v>
      </c>
      <c r="CC13" s="563">
        <v>4.1999999999999997E-3</v>
      </c>
      <c r="CD13" s="563">
        <v>0.2387</v>
      </c>
    </row>
    <row r="14" spans="1:82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9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20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21"/>
        <v xml:space="preserve"> </v>
      </c>
      <c r="R14" s="49" t="str">
        <f t="shared" si="4"/>
        <v xml:space="preserve"> </v>
      </c>
      <c r="S14" s="39" t="s">
        <v>12</v>
      </c>
      <c r="T14" s="296" t="s">
        <v>12</v>
      </c>
      <c r="U14" s="49" t="str">
        <f t="shared" si="22"/>
        <v xml:space="preserve"> </v>
      </c>
      <c r="V14" s="49" t="str">
        <f t="shared" si="5"/>
        <v xml:space="preserve"> </v>
      </c>
      <c r="W14" s="296">
        <v>7.3000000000000001E-3</v>
      </c>
      <c r="X14" s="296">
        <v>8.2000000000000007E-3</v>
      </c>
      <c r="Y14" s="49">
        <f t="shared" si="23"/>
        <v>7.7499999999999999E-3</v>
      </c>
      <c r="Z14" s="546">
        <f t="shared" si="6"/>
        <v>4.5000000000000031E-4</v>
      </c>
      <c r="AA14" s="296">
        <v>1.1900000000000001E-2</v>
      </c>
      <c r="AB14" s="296">
        <v>1.0999999999999999E-2</v>
      </c>
      <c r="AC14" s="49">
        <f t="shared" si="24"/>
        <v>1.145E-2</v>
      </c>
      <c r="AD14" s="49">
        <f t="shared" si="7"/>
        <v>4.5000000000000075E-4</v>
      </c>
      <c r="AE14" s="296">
        <v>1.17E-2</v>
      </c>
      <c r="AF14" s="296">
        <v>1.29E-2</v>
      </c>
      <c r="AG14" s="49">
        <f t="shared" si="25"/>
        <v>1.23E-2</v>
      </c>
      <c r="AH14" s="49">
        <f t="shared" si="8"/>
        <v>5.9999999999999984E-4</v>
      </c>
      <c r="AI14" s="39" t="s">
        <v>12</v>
      </c>
      <c r="AJ14" s="296" t="s">
        <v>12</v>
      </c>
      <c r="AK14" s="49" t="str">
        <f t="shared" si="26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7"/>
        <v xml:space="preserve"> </v>
      </c>
      <c r="AP14" s="546" t="str">
        <f t="shared" si="10"/>
        <v xml:space="preserve"> </v>
      </c>
      <c r="AQ14" s="296">
        <v>1.01E-2</v>
      </c>
      <c r="AR14" s="296">
        <v>9.2999999999999992E-3</v>
      </c>
      <c r="AS14" s="49">
        <f t="shared" si="28"/>
        <v>9.7000000000000003E-3</v>
      </c>
      <c r="AT14" s="49">
        <f t="shared" si="11"/>
        <v>4.0000000000000018E-4</v>
      </c>
      <c r="AU14" s="296">
        <v>1.17E-2</v>
      </c>
      <c r="AV14" s="296">
        <v>1.09E-2</v>
      </c>
      <c r="AW14" s="49">
        <f t="shared" si="29"/>
        <v>1.1300000000000001E-2</v>
      </c>
      <c r="AX14" s="49">
        <f t="shared" si="12"/>
        <v>4.0000000000000018E-4</v>
      </c>
      <c r="AY14" s="39">
        <v>7.9000000000000008E-3</v>
      </c>
      <c r="AZ14" s="296">
        <v>7.7999999999999996E-3</v>
      </c>
      <c r="BA14" s="49">
        <f t="shared" si="30"/>
        <v>7.8499999999999993E-3</v>
      </c>
      <c r="BB14" s="49">
        <f t="shared" si="13"/>
        <v>5.0000000000000565E-5</v>
      </c>
      <c r="BC14" s="296">
        <v>1.03E-2</v>
      </c>
      <c r="BD14" s="296">
        <v>1.0800000000000001E-2</v>
      </c>
      <c r="BE14" s="49">
        <f t="shared" si="31"/>
        <v>1.055E-2</v>
      </c>
      <c r="BF14" s="546">
        <f t="shared" si="14"/>
        <v>2.5000000000000022E-4</v>
      </c>
      <c r="BG14" s="296" t="s">
        <v>12</v>
      </c>
      <c r="BH14" s="296" t="s">
        <v>12</v>
      </c>
      <c r="BI14" s="49" t="str">
        <f t="shared" si="32"/>
        <v xml:space="preserve"> </v>
      </c>
      <c r="BJ14" s="49" t="str">
        <f t="shared" si="15"/>
        <v xml:space="preserve"> </v>
      </c>
      <c r="BK14" s="296">
        <v>8.8999999999999999E-3</v>
      </c>
      <c r="BL14" s="296">
        <v>7.1999999999999998E-3</v>
      </c>
      <c r="BM14" s="49">
        <f t="shared" si="33"/>
        <v>8.0499999999999999E-3</v>
      </c>
      <c r="BN14" s="49">
        <f t="shared" si="16"/>
        <v>8.5000000000000006E-4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296" t="s">
        <v>12</v>
      </c>
      <c r="BV14" s="296" t="s">
        <v>12</v>
      </c>
      <c r="BW14" s="49" t="str">
        <f t="shared" si="34"/>
        <v xml:space="preserve"> </v>
      </c>
      <c r="BX14" s="49" t="str">
        <f t="shared" si="17"/>
        <v xml:space="preserve"> </v>
      </c>
      <c r="BY14" s="296" t="s">
        <v>12</v>
      </c>
      <c r="BZ14" s="296" t="s">
        <v>12</v>
      </c>
      <c r="CA14" s="49" t="str">
        <f t="shared" si="35"/>
        <v xml:space="preserve"> </v>
      </c>
      <c r="CB14" s="546" t="str">
        <f t="shared" si="18"/>
        <v xml:space="preserve"> </v>
      </c>
      <c r="CC14" s="563">
        <v>8.3000000000000001E-3</v>
      </c>
      <c r="CD14" s="563">
        <v>9.4125999999999994</v>
      </c>
    </row>
    <row r="15" spans="1:82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9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20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21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2"/>
        <v xml:space="preserve"> </v>
      </c>
      <c r="V15" s="49" t="str">
        <f t="shared" si="5"/>
        <v xml:space="preserve"> </v>
      </c>
      <c r="W15" s="296" t="s">
        <v>12</v>
      </c>
      <c r="X15" s="296">
        <v>1.6999999999999999E-3</v>
      </c>
      <c r="Y15" s="49">
        <f t="shared" si="23"/>
        <v>1.6999999999999999E-3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4"/>
        <v xml:space="preserve"> </v>
      </c>
      <c r="AD15" s="49" t="str">
        <f t="shared" si="7"/>
        <v xml:space="preserve"> </v>
      </c>
      <c r="AE15" s="296" t="s">
        <v>12</v>
      </c>
      <c r="AF15" s="296">
        <v>1E-3</v>
      </c>
      <c r="AG15" s="49">
        <f t="shared" si="25"/>
        <v>1E-3</v>
      </c>
      <c r="AH15" s="49">
        <f t="shared" si="8"/>
        <v>0</v>
      </c>
      <c r="AI15" s="39">
        <v>1.6999999999999999E-3</v>
      </c>
      <c r="AJ15" s="296">
        <v>1E-3</v>
      </c>
      <c r="AK15" s="49">
        <f t="shared" si="26"/>
        <v>1.3500000000000001E-3</v>
      </c>
      <c r="AL15" s="49">
        <f t="shared" si="9"/>
        <v>3.4999999999999994E-4</v>
      </c>
      <c r="AM15" s="296">
        <v>1.2999999999999999E-3</v>
      </c>
      <c r="AN15" s="296">
        <v>1.1000000000000001E-3</v>
      </c>
      <c r="AO15" s="49">
        <f t="shared" si="27"/>
        <v>1.2000000000000001E-3</v>
      </c>
      <c r="AP15" s="546">
        <f t="shared" si="10"/>
        <v>9.9999999999999937E-5</v>
      </c>
      <c r="AQ15" s="296" t="s">
        <v>12</v>
      </c>
      <c r="AR15" s="296" t="s">
        <v>12</v>
      </c>
      <c r="AS15" s="49" t="str">
        <f t="shared" si="28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9"/>
        <v xml:space="preserve"> </v>
      </c>
      <c r="AX15" s="49" t="str">
        <f t="shared" si="12"/>
        <v xml:space="preserve"> </v>
      </c>
      <c r="AY15" s="39" t="s">
        <v>12</v>
      </c>
      <c r="AZ15" s="296">
        <v>8.0000000000000004E-4</v>
      </c>
      <c r="BA15" s="49">
        <f t="shared" si="30"/>
        <v>8.0000000000000004E-4</v>
      </c>
      <c r="BB15" s="49">
        <f t="shared" si="13"/>
        <v>0</v>
      </c>
      <c r="BC15" s="296" t="s">
        <v>12</v>
      </c>
      <c r="BD15" s="296" t="s">
        <v>12</v>
      </c>
      <c r="BE15" s="49" t="str">
        <f t="shared" si="31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2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3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296" t="s">
        <v>12</v>
      </c>
      <c r="BV15" s="296" t="s">
        <v>12</v>
      </c>
      <c r="BW15" s="49" t="str">
        <f t="shared" si="34"/>
        <v xml:space="preserve"> </v>
      </c>
      <c r="BX15" s="49" t="str">
        <f t="shared" si="17"/>
        <v xml:space="preserve"> </v>
      </c>
      <c r="BY15" s="296" t="s">
        <v>12</v>
      </c>
      <c r="BZ15" s="296" t="s">
        <v>12</v>
      </c>
      <c r="CA15" s="49" t="str">
        <f t="shared" si="35"/>
        <v xml:space="preserve"> </v>
      </c>
      <c r="CB15" s="546" t="str">
        <f t="shared" si="18"/>
        <v xml:space="preserve"> </v>
      </c>
      <c r="CC15" s="563" t="s">
        <v>12</v>
      </c>
      <c r="CD15" s="563">
        <v>2.76E-2</v>
      </c>
    </row>
    <row r="16" spans="1:82" ht="15.75" customHeight="1" x14ac:dyDescent="0.2">
      <c r="A16" s="296" t="s">
        <v>120</v>
      </c>
      <c r="B16" s="29">
        <v>1.6000000000000001E-3</v>
      </c>
      <c r="C16" s="39">
        <v>9.5999999999999992E-3</v>
      </c>
      <c r="D16" s="296">
        <v>8.8000000000000005E-3</v>
      </c>
      <c r="E16" s="49">
        <f t="shared" si="0"/>
        <v>9.1999999999999998E-3</v>
      </c>
      <c r="F16" s="49">
        <f t="shared" si="1"/>
        <v>3.9999999999999931E-4</v>
      </c>
      <c r="G16" s="296">
        <v>9.0499999999999997E-2</v>
      </c>
      <c r="H16" s="296">
        <v>8.5900000000000004E-2</v>
      </c>
      <c r="I16" s="49">
        <f t="shared" si="19"/>
        <v>8.8200000000000001E-2</v>
      </c>
      <c r="J16" s="546">
        <f t="shared" si="2"/>
        <v>2.2999999999999965E-3</v>
      </c>
      <c r="K16" s="296">
        <v>1.43E-2</v>
      </c>
      <c r="L16" s="296">
        <v>1.52E-2</v>
      </c>
      <c r="M16" s="49">
        <f t="shared" si="20"/>
        <v>1.4749999999999999E-2</v>
      </c>
      <c r="N16" s="49">
        <f t="shared" si="3"/>
        <v>4.4999999999999988E-4</v>
      </c>
      <c r="O16" s="296">
        <v>0.1003</v>
      </c>
      <c r="P16" s="296">
        <v>0.1024</v>
      </c>
      <c r="Q16" s="49">
        <f t="shared" si="21"/>
        <v>0.10135</v>
      </c>
      <c r="R16" s="49">
        <f t="shared" si="4"/>
        <v>1.0500000000000023E-3</v>
      </c>
      <c r="S16" s="39">
        <v>7.3899999999999993E-2</v>
      </c>
      <c r="T16" s="296">
        <v>7.8399999999999997E-2</v>
      </c>
      <c r="U16" s="49">
        <f t="shared" si="22"/>
        <v>7.6149999999999995E-2</v>
      </c>
      <c r="V16" s="49">
        <f t="shared" si="5"/>
        <v>2.250000000000002E-3</v>
      </c>
      <c r="W16" s="296">
        <v>0.29559999999999997</v>
      </c>
      <c r="X16" s="296">
        <v>0.3019</v>
      </c>
      <c r="Y16" s="49">
        <f t="shared" si="23"/>
        <v>0.29874999999999996</v>
      </c>
      <c r="Z16" s="546">
        <f t="shared" si="6"/>
        <v>3.1500000000000139E-3</v>
      </c>
      <c r="AA16" s="296">
        <v>2.2700000000000001E-2</v>
      </c>
      <c r="AB16" s="296">
        <v>2.87E-2</v>
      </c>
      <c r="AC16" s="49">
        <f t="shared" si="24"/>
        <v>2.5700000000000001E-2</v>
      </c>
      <c r="AD16" s="49">
        <f t="shared" si="7"/>
        <v>2.9999999999999992E-3</v>
      </c>
      <c r="AE16" s="296">
        <v>0.13639999999999999</v>
      </c>
      <c r="AF16" s="296">
        <v>0.13170000000000001</v>
      </c>
      <c r="AG16" s="49">
        <f t="shared" si="25"/>
        <v>0.13405</v>
      </c>
      <c r="AH16" s="49">
        <f t="shared" si="8"/>
        <v>2.349999999999991E-3</v>
      </c>
      <c r="AI16" s="39" t="s">
        <v>12</v>
      </c>
      <c r="AJ16" s="296" t="s">
        <v>12</v>
      </c>
      <c r="AK16" s="49" t="str">
        <f t="shared" si="26"/>
        <v xml:space="preserve"> </v>
      </c>
      <c r="AL16" s="49" t="str">
        <f t="shared" si="9"/>
        <v xml:space="preserve"> </v>
      </c>
      <c r="AM16" s="296">
        <v>0.2424</v>
      </c>
      <c r="AN16" s="296">
        <v>0.2417</v>
      </c>
      <c r="AO16" s="49">
        <f t="shared" si="27"/>
        <v>0.24204999999999999</v>
      </c>
      <c r="AP16" s="546">
        <f t="shared" si="10"/>
        <v>3.5000000000000309E-4</v>
      </c>
      <c r="AQ16" s="296">
        <v>0.02</v>
      </c>
      <c r="AR16" s="296">
        <v>2.0899999999999998E-2</v>
      </c>
      <c r="AS16" s="49">
        <f t="shared" si="28"/>
        <v>2.0449999999999999E-2</v>
      </c>
      <c r="AT16" s="49">
        <f t="shared" si="11"/>
        <v>4.4999999999999901E-4</v>
      </c>
      <c r="AU16" s="296">
        <v>0.153</v>
      </c>
      <c r="AV16" s="296">
        <v>0.14549999999999999</v>
      </c>
      <c r="AW16" s="49">
        <f t="shared" si="29"/>
        <v>0.14924999999999999</v>
      </c>
      <c r="AX16" s="49">
        <f t="shared" si="12"/>
        <v>3.7500000000000033E-3</v>
      </c>
      <c r="AY16" s="39">
        <v>3.5499999999999997E-2</v>
      </c>
      <c r="AZ16" s="296">
        <v>3.6900000000000002E-2</v>
      </c>
      <c r="BA16" s="49">
        <f t="shared" si="30"/>
        <v>3.6199999999999996E-2</v>
      </c>
      <c r="BB16" s="49">
        <f t="shared" si="13"/>
        <v>7.000000000000027E-4</v>
      </c>
      <c r="BC16" s="296">
        <v>0.1221</v>
      </c>
      <c r="BD16" s="296">
        <v>0.12770000000000001</v>
      </c>
      <c r="BE16" s="49">
        <f t="shared" si="31"/>
        <v>0.12490000000000001</v>
      </c>
      <c r="BF16" s="546">
        <f t="shared" si="14"/>
        <v>2.8000000000000039E-3</v>
      </c>
      <c r="BG16" s="296">
        <v>2.9600000000000001E-2</v>
      </c>
      <c r="BH16" s="296">
        <v>3.1E-2</v>
      </c>
      <c r="BI16" s="49">
        <f t="shared" si="32"/>
        <v>3.0300000000000001E-2</v>
      </c>
      <c r="BJ16" s="49">
        <f t="shared" si="15"/>
        <v>6.9999999999999923E-4</v>
      </c>
      <c r="BK16" s="296">
        <v>0.1721</v>
      </c>
      <c r="BL16" s="296">
        <v>0.16650000000000001</v>
      </c>
      <c r="BM16" s="49">
        <f t="shared" si="33"/>
        <v>0.16930000000000001</v>
      </c>
      <c r="BN16" s="49">
        <f t="shared" si="16"/>
        <v>2.7999999999999969E-3</v>
      </c>
      <c r="BO16" s="39" t="s">
        <v>12</v>
      </c>
      <c r="BP16" s="41" t="s">
        <v>12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296">
        <v>6.0000000000000001E-3</v>
      </c>
      <c r="BV16" s="296">
        <v>6.4999999999999997E-3</v>
      </c>
      <c r="BW16" s="49">
        <f t="shared" si="34"/>
        <v>6.2500000000000003E-3</v>
      </c>
      <c r="BX16" s="49">
        <f t="shared" si="17"/>
        <v>2.4999999999999979E-4</v>
      </c>
      <c r="BY16" s="296">
        <v>1.7999999999999999E-2</v>
      </c>
      <c r="BZ16" s="296">
        <v>1.8700000000000001E-2</v>
      </c>
      <c r="CA16" s="49">
        <f t="shared" si="35"/>
        <v>1.8349999999999998E-2</v>
      </c>
      <c r="CB16" s="546">
        <f t="shared" si="18"/>
        <v>3.5000000000000135E-4</v>
      </c>
      <c r="CC16" s="563">
        <v>0.23960000000000001</v>
      </c>
      <c r="CD16" s="563">
        <v>23.132100000000001</v>
      </c>
    </row>
    <row r="17" spans="1:82" ht="15.75" customHeight="1" x14ac:dyDescent="0.2">
      <c r="A17" s="296" t="s">
        <v>121</v>
      </c>
      <c r="B17" s="29">
        <v>0.1081</v>
      </c>
      <c r="C17" s="39">
        <v>0.69720000000000004</v>
      </c>
      <c r="D17" s="296">
        <v>0.72389999999999999</v>
      </c>
      <c r="E17" s="49">
        <f t="shared" si="0"/>
        <v>0.71055000000000001</v>
      </c>
      <c r="F17" s="49">
        <f t="shared" si="1"/>
        <v>1.3349999999999973E-2</v>
      </c>
      <c r="G17" s="296">
        <v>0.69630000000000003</v>
      </c>
      <c r="H17" s="296">
        <v>0.68820000000000003</v>
      </c>
      <c r="I17" s="49">
        <f t="shared" si="19"/>
        <v>0.69225000000000003</v>
      </c>
      <c r="J17" s="546">
        <f t="shared" si="2"/>
        <v>4.049999999999998E-3</v>
      </c>
      <c r="K17" s="296">
        <v>0.76439999999999997</v>
      </c>
      <c r="L17" s="296">
        <v>0.7641</v>
      </c>
      <c r="M17" s="49">
        <f t="shared" si="20"/>
        <v>0.76424999999999998</v>
      </c>
      <c r="N17" s="49">
        <f t="shared" si="3"/>
        <v>1.4999999999998348E-4</v>
      </c>
      <c r="O17" s="296">
        <v>0.72870000000000001</v>
      </c>
      <c r="P17" s="296">
        <v>0.75039999999999996</v>
      </c>
      <c r="Q17" s="49">
        <f t="shared" si="21"/>
        <v>0.73954999999999993</v>
      </c>
      <c r="R17" s="49">
        <f t="shared" si="4"/>
        <v>1.0849999999999971E-2</v>
      </c>
      <c r="S17" s="39">
        <v>0.99</v>
      </c>
      <c r="T17" s="296">
        <v>0.97150000000000003</v>
      </c>
      <c r="U17" s="49">
        <f t="shared" si="22"/>
        <v>0.98075000000000001</v>
      </c>
      <c r="V17" s="49">
        <f t="shared" si="5"/>
        <v>9.2499999999999805E-3</v>
      </c>
      <c r="W17" s="296">
        <v>1.0222</v>
      </c>
      <c r="X17" s="296">
        <v>1.0195000000000001</v>
      </c>
      <c r="Y17" s="49">
        <f t="shared" si="23"/>
        <v>1.02085</v>
      </c>
      <c r="Z17" s="546">
        <f t="shared" si="6"/>
        <v>1.3499999999999623E-3</v>
      </c>
      <c r="AA17" s="296">
        <v>1.0918000000000001</v>
      </c>
      <c r="AB17" s="296">
        <v>1.1375</v>
      </c>
      <c r="AC17" s="49">
        <f t="shared" si="24"/>
        <v>1.1146500000000001</v>
      </c>
      <c r="AD17" s="49">
        <f t="shared" si="7"/>
        <v>2.2849999999999926E-2</v>
      </c>
      <c r="AE17" s="296">
        <v>1.1355999999999999</v>
      </c>
      <c r="AF17" s="296">
        <v>1.1452</v>
      </c>
      <c r="AG17" s="49">
        <f t="shared" si="25"/>
        <v>1.1404000000000001</v>
      </c>
      <c r="AH17" s="49">
        <f t="shared" si="8"/>
        <v>4.8000000000000265E-3</v>
      </c>
      <c r="AI17" s="39">
        <v>8.1267999999999994</v>
      </c>
      <c r="AJ17" s="296">
        <v>7.9085999999999999</v>
      </c>
      <c r="AK17" s="49">
        <f t="shared" si="26"/>
        <v>8.0176999999999996</v>
      </c>
      <c r="AL17" s="49">
        <f t="shared" si="9"/>
        <v>0.10909999999999975</v>
      </c>
      <c r="AM17" s="296">
        <v>8.1242999999999999</v>
      </c>
      <c r="AN17" s="296">
        <v>7.9928999999999997</v>
      </c>
      <c r="AO17" s="49">
        <f t="shared" si="27"/>
        <v>8.0586000000000002</v>
      </c>
      <c r="AP17" s="546">
        <f t="shared" si="10"/>
        <v>6.5700000000000092E-2</v>
      </c>
      <c r="AQ17" s="296">
        <v>1.2584</v>
      </c>
      <c r="AR17" s="296">
        <v>1.3044</v>
      </c>
      <c r="AS17" s="49">
        <f t="shared" si="28"/>
        <v>1.2814000000000001</v>
      </c>
      <c r="AT17" s="49">
        <f t="shared" si="11"/>
        <v>2.300000000000002E-2</v>
      </c>
      <c r="AU17" s="296">
        <v>1.2628999999999999</v>
      </c>
      <c r="AV17" s="296">
        <v>1.2838000000000001</v>
      </c>
      <c r="AW17" s="49">
        <f t="shared" si="29"/>
        <v>1.27335</v>
      </c>
      <c r="AX17" s="49">
        <f t="shared" si="12"/>
        <v>1.045000000000007E-2</v>
      </c>
      <c r="AY17" s="39">
        <v>1.1424000000000001</v>
      </c>
      <c r="AZ17" s="296">
        <v>1.1947000000000001</v>
      </c>
      <c r="BA17" s="49">
        <f t="shared" si="30"/>
        <v>1.1685500000000002</v>
      </c>
      <c r="BB17" s="49">
        <f t="shared" si="13"/>
        <v>2.6150000000000007E-2</v>
      </c>
      <c r="BC17" s="296">
        <v>1.1713</v>
      </c>
      <c r="BD17" s="296">
        <v>1.1505000000000001</v>
      </c>
      <c r="BE17" s="49">
        <f t="shared" si="31"/>
        <v>1.1609</v>
      </c>
      <c r="BF17" s="546">
        <f t="shared" si="14"/>
        <v>1.0399999999999965E-2</v>
      </c>
      <c r="BG17" s="296">
        <v>1.8893</v>
      </c>
      <c r="BH17" s="296">
        <v>1.9444999999999999</v>
      </c>
      <c r="BI17" s="49">
        <f t="shared" si="32"/>
        <v>1.9169</v>
      </c>
      <c r="BJ17" s="49">
        <f t="shared" si="15"/>
        <v>2.7599999999999958E-2</v>
      </c>
      <c r="BK17" s="296">
        <v>1.8858999999999999</v>
      </c>
      <c r="BL17" s="296">
        <v>1.9081999999999999</v>
      </c>
      <c r="BM17" s="49">
        <f t="shared" si="33"/>
        <v>1.8970499999999999</v>
      </c>
      <c r="BN17" s="49">
        <f t="shared" si="16"/>
        <v>1.1149999999999993E-2</v>
      </c>
      <c r="BO17" s="39" t="s">
        <v>12</v>
      </c>
      <c r="BP17" s="41" t="s">
        <v>12</v>
      </c>
      <c r="BQ17" s="39" t="s">
        <v>12</v>
      </c>
      <c r="BR17" s="41" t="s">
        <v>12</v>
      </c>
      <c r="BS17" s="39" t="s">
        <v>12</v>
      </c>
      <c r="BT17" s="41" t="s">
        <v>12</v>
      </c>
      <c r="BU17" s="296">
        <v>12.707599999999999</v>
      </c>
      <c r="BV17" s="296">
        <v>12.763500000000001</v>
      </c>
      <c r="BW17" s="49">
        <f t="shared" si="34"/>
        <v>12.73555</v>
      </c>
      <c r="BX17" s="49">
        <f t="shared" si="17"/>
        <v>2.7950000000000585E-2</v>
      </c>
      <c r="BY17" s="296">
        <v>13.304500000000001</v>
      </c>
      <c r="BZ17" s="296">
        <v>12.980499999999999</v>
      </c>
      <c r="CA17" s="49">
        <f t="shared" si="35"/>
        <v>13.1425</v>
      </c>
      <c r="CB17" s="546">
        <f t="shared" si="18"/>
        <v>0.16200000000000081</v>
      </c>
      <c r="CC17" s="563">
        <v>2.1947000000000001</v>
      </c>
      <c r="CD17" s="563">
        <v>4.6741000000000001</v>
      </c>
    </row>
    <row r="18" spans="1:82" ht="15.75" customHeight="1" x14ac:dyDescent="0.2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9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20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21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2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3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4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5"/>
        <v xml:space="preserve"> </v>
      </c>
      <c r="AH18" s="49" t="str">
        <f t="shared" si="8"/>
        <v xml:space="preserve"> </v>
      </c>
      <c r="AI18" s="39">
        <v>2.9600000000000001E-2</v>
      </c>
      <c r="AJ18" s="296">
        <v>2.75E-2</v>
      </c>
      <c r="AK18" s="49">
        <f t="shared" si="26"/>
        <v>2.8549999999999999E-2</v>
      </c>
      <c r="AL18" s="49">
        <f t="shared" si="9"/>
        <v>1.0500000000000006E-3</v>
      </c>
      <c r="AM18" s="296">
        <v>2.6499999999999999E-2</v>
      </c>
      <c r="AN18" s="296">
        <v>2.8199999999999999E-2</v>
      </c>
      <c r="AO18" s="49">
        <f t="shared" si="27"/>
        <v>2.7349999999999999E-2</v>
      </c>
      <c r="AP18" s="546">
        <f t="shared" si="10"/>
        <v>8.5000000000000006E-4</v>
      </c>
      <c r="AQ18" s="296" t="s">
        <v>12</v>
      </c>
      <c r="AR18" s="296" t="s">
        <v>12</v>
      </c>
      <c r="AS18" s="49" t="str">
        <f t="shared" si="28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9"/>
        <v xml:space="preserve"> </v>
      </c>
      <c r="AX18" s="49" t="str">
        <f t="shared" si="12"/>
        <v xml:space="preserve"> </v>
      </c>
      <c r="AY18" s="39" t="s">
        <v>12</v>
      </c>
      <c r="AZ18" s="296">
        <v>5.4000000000000003E-3</v>
      </c>
      <c r="BA18" s="49">
        <f t="shared" si="30"/>
        <v>5.4000000000000003E-3</v>
      </c>
      <c r="BB18" s="49">
        <f t="shared" si="13"/>
        <v>0</v>
      </c>
      <c r="BC18" s="296" t="s">
        <v>12</v>
      </c>
      <c r="BD18" s="296" t="s">
        <v>12</v>
      </c>
      <c r="BE18" s="49" t="str">
        <f t="shared" si="31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2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3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296">
        <v>1.46E-2</v>
      </c>
      <c r="BV18" s="296">
        <v>1.43E-2</v>
      </c>
      <c r="BW18" s="49">
        <f t="shared" si="34"/>
        <v>1.4450000000000001E-2</v>
      </c>
      <c r="BX18" s="49">
        <f t="shared" si="17"/>
        <v>1.4999999999999996E-4</v>
      </c>
      <c r="BY18" s="296">
        <v>1.38E-2</v>
      </c>
      <c r="BZ18" s="296">
        <v>1.4E-2</v>
      </c>
      <c r="CA18" s="49">
        <f t="shared" si="35"/>
        <v>1.3899999999999999E-2</v>
      </c>
      <c r="CB18" s="546">
        <f t="shared" si="18"/>
        <v>1.0000000000000026E-4</v>
      </c>
      <c r="CC18" s="563" t="s">
        <v>12</v>
      </c>
      <c r="CD18" s="563">
        <v>5.9700000000000003E-2</v>
      </c>
    </row>
    <row r="19" spans="1:82" ht="15.75" customHeight="1" x14ac:dyDescent="0.2">
      <c r="A19" s="296" t="s">
        <v>123</v>
      </c>
      <c r="B19" s="29">
        <v>4.4000000000000003E-3</v>
      </c>
      <c r="C19" s="39">
        <v>1.5344</v>
      </c>
      <c r="D19" s="296">
        <v>1.4978</v>
      </c>
      <c r="E19" s="49">
        <f t="shared" si="0"/>
        <v>1.5161</v>
      </c>
      <c r="F19" s="49">
        <f t="shared" si="1"/>
        <v>1.8299999999999983E-2</v>
      </c>
      <c r="G19" s="296">
        <v>1.5386</v>
      </c>
      <c r="H19" s="296">
        <v>1.4981</v>
      </c>
      <c r="I19" s="49">
        <f t="shared" si="19"/>
        <v>1.5183499999999999</v>
      </c>
      <c r="J19" s="546">
        <f t="shared" si="2"/>
        <v>2.024999999999999E-2</v>
      </c>
      <c r="K19" s="296">
        <v>1.71</v>
      </c>
      <c r="L19" s="296">
        <v>1.7162999999999999</v>
      </c>
      <c r="M19" s="49">
        <f t="shared" si="20"/>
        <v>1.71315</v>
      </c>
      <c r="N19" s="49">
        <f t="shared" si="3"/>
        <v>3.1499999999999861E-3</v>
      </c>
      <c r="O19" s="296">
        <v>1.7264999999999999</v>
      </c>
      <c r="P19" s="296">
        <v>1.7553000000000001</v>
      </c>
      <c r="Q19" s="49">
        <f t="shared" si="21"/>
        <v>1.7408999999999999</v>
      </c>
      <c r="R19" s="49">
        <f t="shared" si="4"/>
        <v>1.4400000000000079E-2</v>
      </c>
      <c r="S19" s="39">
        <v>3.0259999999999998</v>
      </c>
      <c r="T19" s="296">
        <v>3.0367999999999999</v>
      </c>
      <c r="U19" s="49">
        <f t="shared" si="22"/>
        <v>3.0313999999999997</v>
      </c>
      <c r="V19" s="49">
        <f t="shared" si="5"/>
        <v>5.4000000000000714E-3</v>
      </c>
      <c r="W19" s="296">
        <v>3.1528</v>
      </c>
      <c r="X19" s="296">
        <v>3.1212</v>
      </c>
      <c r="Y19" s="49">
        <f t="shared" si="23"/>
        <v>3.137</v>
      </c>
      <c r="Z19" s="546">
        <f t="shared" si="6"/>
        <v>1.5800000000000036E-2</v>
      </c>
      <c r="AA19" s="296">
        <v>3.4097</v>
      </c>
      <c r="AB19" s="296">
        <v>3.5036999999999998</v>
      </c>
      <c r="AC19" s="49">
        <f t="shared" si="24"/>
        <v>3.4566999999999997</v>
      </c>
      <c r="AD19" s="49">
        <f t="shared" si="7"/>
        <v>4.6999999999999931E-2</v>
      </c>
      <c r="AE19" s="296">
        <v>3.4824000000000002</v>
      </c>
      <c r="AF19" s="296">
        <v>3.54</v>
      </c>
      <c r="AG19" s="49">
        <f t="shared" si="25"/>
        <v>3.5112000000000001</v>
      </c>
      <c r="AH19" s="49">
        <f t="shared" si="8"/>
        <v>2.8799999999999937E-2</v>
      </c>
      <c r="AI19" s="39">
        <v>73.799700000000001</v>
      </c>
      <c r="AJ19" s="296">
        <v>69.2239</v>
      </c>
      <c r="AK19" s="49">
        <f t="shared" si="26"/>
        <v>71.511799999999994</v>
      </c>
      <c r="AL19" s="49">
        <f t="shared" si="9"/>
        <v>2.2879000000000005</v>
      </c>
      <c r="AM19" s="296">
        <v>73.415099999999995</v>
      </c>
      <c r="AN19" s="296">
        <v>72.876499999999993</v>
      </c>
      <c r="AO19" s="49">
        <f t="shared" si="27"/>
        <v>73.145799999999994</v>
      </c>
      <c r="AP19" s="546">
        <f t="shared" si="10"/>
        <v>0.26930000000000121</v>
      </c>
      <c r="AQ19" s="296">
        <v>4.7009999999999996</v>
      </c>
      <c r="AR19" s="296">
        <v>4.7253999999999996</v>
      </c>
      <c r="AS19" s="49">
        <f t="shared" si="28"/>
        <v>4.7131999999999996</v>
      </c>
      <c r="AT19" s="49">
        <f t="shared" si="11"/>
        <v>1.2199999999999989E-2</v>
      </c>
      <c r="AU19" s="296">
        <v>4.8090000000000002</v>
      </c>
      <c r="AV19" s="296">
        <v>4.8048000000000002</v>
      </c>
      <c r="AW19" s="49">
        <f t="shared" si="29"/>
        <v>4.8069000000000006</v>
      </c>
      <c r="AX19" s="49">
        <f t="shared" si="12"/>
        <v>2.0999999999999908E-3</v>
      </c>
      <c r="AY19" s="39">
        <v>4.1642999999999999</v>
      </c>
      <c r="AZ19" s="296">
        <v>4.4311999999999996</v>
      </c>
      <c r="BA19" s="49">
        <f t="shared" si="30"/>
        <v>4.2977499999999997</v>
      </c>
      <c r="BB19" s="49">
        <f t="shared" si="13"/>
        <v>0.13344999999999985</v>
      </c>
      <c r="BC19" s="296">
        <v>4.1726999999999999</v>
      </c>
      <c r="BD19" s="296">
        <v>4.0970000000000004</v>
      </c>
      <c r="BE19" s="49">
        <f t="shared" si="31"/>
        <v>4.1348500000000001</v>
      </c>
      <c r="BF19" s="546">
        <f t="shared" si="14"/>
        <v>3.7849999999999717E-2</v>
      </c>
      <c r="BG19" s="296">
        <v>5.8929999999999998</v>
      </c>
      <c r="BH19" s="296">
        <v>6.0720000000000001</v>
      </c>
      <c r="BI19" s="49">
        <f t="shared" si="32"/>
        <v>5.9824999999999999</v>
      </c>
      <c r="BJ19" s="49">
        <f t="shared" si="15"/>
        <v>8.9500000000000135E-2</v>
      </c>
      <c r="BK19" s="296">
        <v>6.0305999999999997</v>
      </c>
      <c r="BL19" s="296">
        <v>6.0418000000000003</v>
      </c>
      <c r="BM19" s="49">
        <f t="shared" si="33"/>
        <v>6.0362</v>
      </c>
      <c r="BN19" s="49">
        <f t="shared" si="16"/>
        <v>5.6000000000002714E-3</v>
      </c>
      <c r="BO19" s="39" t="s">
        <v>12</v>
      </c>
      <c r="BP19" s="41" t="s">
        <v>12</v>
      </c>
      <c r="BQ19" s="39" t="s">
        <v>12</v>
      </c>
      <c r="BR19" s="41" t="s">
        <v>12</v>
      </c>
      <c r="BS19" s="39" t="s">
        <v>12</v>
      </c>
      <c r="BT19" s="41" t="s">
        <v>12</v>
      </c>
      <c r="BU19" s="296">
        <v>33.627800000000001</v>
      </c>
      <c r="BV19" s="296">
        <v>33.4818</v>
      </c>
      <c r="BW19" s="49">
        <f t="shared" si="34"/>
        <v>33.5548</v>
      </c>
      <c r="BX19" s="49">
        <f t="shared" si="17"/>
        <v>7.3000000000000398E-2</v>
      </c>
      <c r="BY19" s="296">
        <v>33.097000000000001</v>
      </c>
      <c r="BZ19" s="296">
        <v>33.589599999999997</v>
      </c>
      <c r="CA19" s="49">
        <f t="shared" si="35"/>
        <v>33.343299999999999</v>
      </c>
      <c r="CB19" s="546">
        <f t="shared" si="18"/>
        <v>0.24629999999999797</v>
      </c>
      <c r="CC19" s="563">
        <v>8.4268999999999998</v>
      </c>
      <c r="CD19" s="563">
        <v>96.296199999999999</v>
      </c>
    </row>
    <row r="20" spans="1:82" ht="15.75" customHeight="1" x14ac:dyDescent="0.2">
      <c r="A20" s="296" t="s">
        <v>124</v>
      </c>
      <c r="B20" s="29">
        <v>2.0299999999999999E-2</v>
      </c>
      <c r="C20" s="39">
        <v>1.5450999999999999</v>
      </c>
      <c r="D20" s="296">
        <v>1.5230999999999999</v>
      </c>
      <c r="E20" s="49">
        <f t="shared" si="0"/>
        <v>1.5341</v>
      </c>
      <c r="F20" s="49">
        <f t="shared" si="1"/>
        <v>1.100000000000001E-2</v>
      </c>
      <c r="G20" s="296">
        <v>1.5745</v>
      </c>
      <c r="H20" s="296">
        <v>1.5490999999999999</v>
      </c>
      <c r="I20" s="49">
        <f t="shared" si="19"/>
        <v>1.5617999999999999</v>
      </c>
      <c r="J20" s="546">
        <f t="shared" si="2"/>
        <v>1.2700000000000045E-2</v>
      </c>
      <c r="K20" s="296">
        <v>1.7613000000000001</v>
      </c>
      <c r="L20" s="296">
        <v>1.724</v>
      </c>
      <c r="M20" s="49">
        <f t="shared" si="20"/>
        <v>1.74265</v>
      </c>
      <c r="N20" s="49">
        <f t="shared" si="3"/>
        <v>1.8650000000000055E-2</v>
      </c>
      <c r="O20" s="296">
        <v>1.7851999999999999</v>
      </c>
      <c r="P20" s="296">
        <v>1.7907</v>
      </c>
      <c r="Q20" s="49">
        <f t="shared" si="21"/>
        <v>1.7879499999999999</v>
      </c>
      <c r="R20" s="49">
        <f t="shared" si="4"/>
        <v>2.7500000000000302E-3</v>
      </c>
      <c r="S20" s="39">
        <v>3.1236999999999999</v>
      </c>
      <c r="T20" s="296">
        <v>3.1211000000000002</v>
      </c>
      <c r="U20" s="49">
        <f t="shared" si="22"/>
        <v>3.1223999999999998</v>
      </c>
      <c r="V20" s="49">
        <f t="shared" si="5"/>
        <v>1.2999999999998568E-3</v>
      </c>
      <c r="W20" s="296">
        <v>3.1673</v>
      </c>
      <c r="X20" s="296">
        <v>3.1827000000000001</v>
      </c>
      <c r="Y20" s="49">
        <f t="shared" si="23"/>
        <v>3.1749999999999998</v>
      </c>
      <c r="Z20" s="546">
        <f t="shared" si="6"/>
        <v>7.7000000000000401E-3</v>
      </c>
      <c r="AA20" s="296">
        <v>3.4903</v>
      </c>
      <c r="AB20" s="296">
        <v>3.5141</v>
      </c>
      <c r="AC20" s="49">
        <f t="shared" si="24"/>
        <v>3.5022000000000002</v>
      </c>
      <c r="AD20" s="49">
        <f t="shared" si="7"/>
        <v>1.1900000000000022E-2</v>
      </c>
      <c r="AE20" s="296">
        <v>3.4980000000000002</v>
      </c>
      <c r="AF20" s="296">
        <v>3.5581</v>
      </c>
      <c r="AG20" s="49">
        <f t="shared" si="25"/>
        <v>3.5280500000000004</v>
      </c>
      <c r="AH20" s="49">
        <f t="shared" si="8"/>
        <v>3.004999999999991E-2</v>
      </c>
      <c r="AI20" s="39">
        <v>72.128600000000006</v>
      </c>
      <c r="AJ20" s="296">
        <v>70.344300000000004</v>
      </c>
      <c r="AK20" s="49">
        <f t="shared" si="26"/>
        <v>71.236450000000005</v>
      </c>
      <c r="AL20" s="49">
        <f t="shared" si="9"/>
        <v>0.89215000000000089</v>
      </c>
      <c r="AM20" s="296">
        <v>71.671300000000002</v>
      </c>
      <c r="AN20" s="296">
        <v>70.350899999999996</v>
      </c>
      <c r="AO20" s="49">
        <f t="shared" si="27"/>
        <v>71.011099999999999</v>
      </c>
      <c r="AP20" s="546">
        <f t="shared" si="10"/>
        <v>0.66020000000000323</v>
      </c>
      <c r="AQ20" s="296">
        <v>4.8975</v>
      </c>
      <c r="AR20" s="296">
        <v>4.7790999999999997</v>
      </c>
      <c r="AS20" s="49">
        <f t="shared" si="28"/>
        <v>4.8383000000000003</v>
      </c>
      <c r="AT20" s="49">
        <f t="shared" si="11"/>
        <v>5.9200000000000141E-2</v>
      </c>
      <c r="AU20" s="296">
        <v>4.9470000000000001</v>
      </c>
      <c r="AV20" s="296">
        <v>4.9619</v>
      </c>
      <c r="AW20" s="49">
        <f t="shared" si="29"/>
        <v>4.9544499999999996</v>
      </c>
      <c r="AX20" s="49">
        <f t="shared" si="12"/>
        <v>7.4499999999999567E-3</v>
      </c>
      <c r="AY20" s="39">
        <v>4.2</v>
      </c>
      <c r="AZ20" s="296">
        <v>4.2874999999999996</v>
      </c>
      <c r="BA20" s="49">
        <f t="shared" si="30"/>
        <v>4.2437500000000004</v>
      </c>
      <c r="BB20" s="49">
        <f t="shared" si="13"/>
        <v>4.3749999999999734E-2</v>
      </c>
      <c r="BC20" s="296">
        <v>4.2061999999999999</v>
      </c>
      <c r="BD20" s="296">
        <v>4.3178999999999998</v>
      </c>
      <c r="BE20" s="49">
        <f t="shared" si="31"/>
        <v>4.2620500000000003</v>
      </c>
      <c r="BF20" s="546">
        <f t="shared" si="14"/>
        <v>5.5849999999999955E-2</v>
      </c>
      <c r="BG20" s="296">
        <v>6.0301999999999998</v>
      </c>
      <c r="BH20" s="296">
        <v>6.0612000000000004</v>
      </c>
      <c r="BI20" s="49">
        <f t="shared" si="32"/>
        <v>6.0457000000000001</v>
      </c>
      <c r="BJ20" s="49">
        <f t="shared" si="15"/>
        <v>1.5500000000000291E-2</v>
      </c>
      <c r="BK20" s="296">
        <v>6.2285000000000004</v>
      </c>
      <c r="BL20" s="296">
        <v>6.2229999999999999</v>
      </c>
      <c r="BM20" s="49">
        <f t="shared" si="33"/>
        <v>6.2257499999999997</v>
      </c>
      <c r="BN20" s="49">
        <f t="shared" si="16"/>
        <v>2.7500000000002522E-3</v>
      </c>
      <c r="BO20" s="39" t="s">
        <v>12</v>
      </c>
      <c r="BP20" s="41" t="s">
        <v>12</v>
      </c>
      <c r="BQ20" s="39" t="s">
        <v>12</v>
      </c>
      <c r="BR20" s="41" t="s">
        <v>12</v>
      </c>
      <c r="BS20" s="39" t="s">
        <v>12</v>
      </c>
      <c r="BT20" s="41" t="s">
        <v>12</v>
      </c>
      <c r="BU20" s="296">
        <v>36.2393</v>
      </c>
      <c r="BV20" s="296">
        <v>35.7532</v>
      </c>
      <c r="BW20" s="49">
        <f t="shared" si="34"/>
        <v>35.996250000000003</v>
      </c>
      <c r="BX20" s="49">
        <f t="shared" si="17"/>
        <v>0.24305000000000021</v>
      </c>
      <c r="BY20" s="296">
        <v>34.340899999999998</v>
      </c>
      <c r="BZ20" s="296">
        <v>35.321599999999997</v>
      </c>
      <c r="CA20" s="49">
        <f t="shared" si="35"/>
        <v>34.831249999999997</v>
      </c>
      <c r="CB20" s="546">
        <f t="shared" si="18"/>
        <v>0.4903499999999994</v>
      </c>
      <c r="CC20" s="563">
        <v>8.6094000000000008</v>
      </c>
      <c r="CD20" s="563">
        <v>96.069199999999995</v>
      </c>
    </row>
    <row r="21" spans="1:82" ht="15.75" customHeight="1" x14ac:dyDescent="0.2">
      <c r="A21" s="296" t="s">
        <v>125</v>
      </c>
      <c r="B21" s="29">
        <v>2.0000000000000001E-4</v>
      </c>
      <c r="C21" s="39">
        <v>2.3999999999999998E-3</v>
      </c>
      <c r="D21" s="296">
        <v>2.3999999999999998E-3</v>
      </c>
      <c r="E21" s="49">
        <f t="shared" si="0"/>
        <v>2.3999999999999998E-3</v>
      </c>
      <c r="F21" s="49">
        <f t="shared" si="1"/>
        <v>0</v>
      </c>
      <c r="G21" s="296">
        <v>7.3000000000000001E-3</v>
      </c>
      <c r="H21" s="296">
        <v>6.7000000000000002E-3</v>
      </c>
      <c r="I21" s="49">
        <f t="shared" si="19"/>
        <v>7.0000000000000001E-3</v>
      </c>
      <c r="J21" s="546">
        <f t="shared" si="2"/>
        <v>2.9999999999999992E-4</v>
      </c>
      <c r="K21" s="296">
        <v>2.4299999999999999E-2</v>
      </c>
      <c r="L21" s="296">
        <v>2.5000000000000001E-2</v>
      </c>
      <c r="M21" s="49">
        <f t="shared" si="20"/>
        <v>2.4649999999999998E-2</v>
      </c>
      <c r="N21" s="49">
        <f t="shared" si="3"/>
        <v>3.5000000000000135E-4</v>
      </c>
      <c r="O21" s="296">
        <v>3.0300000000000001E-2</v>
      </c>
      <c r="P21" s="296">
        <v>3.1800000000000002E-2</v>
      </c>
      <c r="Q21" s="49">
        <f t="shared" si="21"/>
        <v>3.1050000000000001E-2</v>
      </c>
      <c r="R21" s="49">
        <f t="shared" si="4"/>
        <v>7.5000000000000067E-4</v>
      </c>
      <c r="S21" s="39">
        <v>5.8999999999999997E-2</v>
      </c>
      <c r="T21" s="296">
        <v>5.9299999999999999E-2</v>
      </c>
      <c r="U21" s="49">
        <f t="shared" si="22"/>
        <v>5.9149999999999994E-2</v>
      </c>
      <c r="V21" s="49">
        <f t="shared" si="5"/>
        <v>1.5000000000000083E-4</v>
      </c>
      <c r="W21" s="296">
        <v>7.0000000000000007E-2</v>
      </c>
      <c r="X21" s="296">
        <v>6.9800000000000001E-2</v>
      </c>
      <c r="Y21" s="49">
        <f t="shared" si="23"/>
        <v>6.9900000000000004E-2</v>
      </c>
      <c r="Z21" s="546">
        <f t="shared" si="6"/>
        <v>1.0000000000000286E-4</v>
      </c>
      <c r="AA21" s="296">
        <v>0.17130000000000001</v>
      </c>
      <c r="AB21" s="296">
        <v>0.17249999999999999</v>
      </c>
      <c r="AC21" s="49">
        <f t="shared" si="24"/>
        <v>0.1719</v>
      </c>
      <c r="AD21" s="49">
        <f t="shared" si="7"/>
        <v>5.9999999999998943E-4</v>
      </c>
      <c r="AE21" s="296">
        <v>0.17519999999999999</v>
      </c>
      <c r="AF21" s="296">
        <v>0.17749999999999999</v>
      </c>
      <c r="AG21" s="49">
        <f t="shared" si="25"/>
        <v>0.17635000000000001</v>
      </c>
      <c r="AH21" s="49">
        <f t="shared" si="8"/>
        <v>1.1499999999999982E-3</v>
      </c>
      <c r="AI21" s="39">
        <v>0.17050000000000001</v>
      </c>
      <c r="AJ21" s="296">
        <v>0.16950000000000001</v>
      </c>
      <c r="AK21" s="49">
        <f t="shared" si="26"/>
        <v>0.17</v>
      </c>
      <c r="AL21" s="49">
        <f t="shared" si="9"/>
        <v>5.0000000000000044E-4</v>
      </c>
      <c r="AM21" s="296">
        <v>0.2475</v>
      </c>
      <c r="AN21" s="296">
        <v>0.2455</v>
      </c>
      <c r="AO21" s="49">
        <f t="shared" si="27"/>
        <v>0.2465</v>
      </c>
      <c r="AP21" s="546">
        <f t="shared" si="10"/>
        <v>1.0000000000000009E-3</v>
      </c>
      <c r="AQ21" s="296">
        <v>0.16489999999999999</v>
      </c>
      <c r="AR21" s="296">
        <v>0.1623</v>
      </c>
      <c r="AS21" s="49">
        <f t="shared" si="28"/>
        <v>0.1636</v>
      </c>
      <c r="AT21" s="49">
        <f t="shared" si="11"/>
        <v>1.2999999999999956E-3</v>
      </c>
      <c r="AU21" s="296">
        <v>0.1767</v>
      </c>
      <c r="AV21" s="296">
        <v>0.17069999999999999</v>
      </c>
      <c r="AW21" s="49">
        <f t="shared" si="29"/>
        <v>0.17369999999999999</v>
      </c>
      <c r="AX21" s="49">
        <f t="shared" si="12"/>
        <v>3.0000000000000027E-3</v>
      </c>
      <c r="AY21" s="39">
        <v>0.1234</v>
      </c>
      <c r="AZ21" s="296">
        <v>0.1231</v>
      </c>
      <c r="BA21" s="49">
        <f t="shared" si="30"/>
        <v>0.12325</v>
      </c>
      <c r="BB21" s="49">
        <f t="shared" si="13"/>
        <v>1.4999999999999736E-4</v>
      </c>
      <c r="BC21" s="296">
        <v>0.12659999999999999</v>
      </c>
      <c r="BD21" s="296">
        <v>0.129</v>
      </c>
      <c r="BE21" s="49">
        <f t="shared" si="31"/>
        <v>0.1278</v>
      </c>
      <c r="BF21" s="546">
        <f t="shared" si="14"/>
        <v>1.2000000000000066E-3</v>
      </c>
      <c r="BG21" s="296">
        <v>0.1157</v>
      </c>
      <c r="BH21" s="296">
        <v>0.1154</v>
      </c>
      <c r="BI21" s="49">
        <f t="shared" si="32"/>
        <v>0.11555</v>
      </c>
      <c r="BJ21" s="49">
        <f t="shared" si="15"/>
        <v>1.4999999999999736E-4</v>
      </c>
      <c r="BK21" s="296">
        <v>0.13109999999999999</v>
      </c>
      <c r="BL21" s="296">
        <v>0.1268</v>
      </c>
      <c r="BM21" s="49">
        <f t="shared" si="33"/>
        <v>0.12895000000000001</v>
      </c>
      <c r="BN21" s="49">
        <f t="shared" si="16"/>
        <v>2.1499999999999991E-3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 t="s">
        <v>12</v>
      </c>
      <c r="BT21" s="41" t="s">
        <v>12</v>
      </c>
      <c r="BU21" s="296">
        <v>1.09E-2</v>
      </c>
      <c r="BV21" s="296">
        <v>1.0999999999999999E-2</v>
      </c>
      <c r="BW21" s="49">
        <f t="shared" si="34"/>
        <v>1.095E-2</v>
      </c>
      <c r="BX21" s="49">
        <f t="shared" si="17"/>
        <v>4.9999999999999697E-5</v>
      </c>
      <c r="BY21" s="296">
        <v>1.24E-2</v>
      </c>
      <c r="BZ21" s="296">
        <v>1.26E-2</v>
      </c>
      <c r="CA21" s="49">
        <f t="shared" si="35"/>
        <v>1.2500000000000001E-2</v>
      </c>
      <c r="CB21" s="546">
        <f t="shared" si="18"/>
        <v>1.0000000000000026E-4</v>
      </c>
      <c r="CC21" s="563">
        <v>0.25440000000000002</v>
      </c>
      <c r="CD21" s="563">
        <v>80.767600000000002</v>
      </c>
    </row>
    <row r="22" spans="1:82" ht="15.75" customHeight="1" x14ac:dyDescent="0.2">
      <c r="A22" s="296" t="s">
        <v>126</v>
      </c>
      <c r="B22" s="29">
        <v>1.1999999999999999E-3</v>
      </c>
      <c r="C22" s="39">
        <v>2.5999999999999999E-3</v>
      </c>
      <c r="D22" s="296">
        <v>3.3999999999999998E-3</v>
      </c>
      <c r="E22" s="49">
        <f t="shared" si="0"/>
        <v>3.0000000000000001E-3</v>
      </c>
      <c r="F22" s="49">
        <f t="shared" si="1"/>
        <v>3.9999999999999996E-4</v>
      </c>
      <c r="G22" s="296">
        <v>1.1999999999999999E-3</v>
      </c>
      <c r="H22" s="296" t="s">
        <v>12</v>
      </c>
      <c r="I22" s="49">
        <f t="shared" si="19"/>
        <v>1.1999999999999999E-3</v>
      </c>
      <c r="J22" s="546">
        <f t="shared" si="2"/>
        <v>0</v>
      </c>
      <c r="K22" s="296">
        <v>2.5000000000000001E-3</v>
      </c>
      <c r="L22" s="296">
        <v>1.6000000000000001E-3</v>
      </c>
      <c r="M22" s="49">
        <f t="shared" si="20"/>
        <v>2.0500000000000002E-3</v>
      </c>
      <c r="N22" s="49">
        <f t="shared" si="3"/>
        <v>4.4999999999999999E-4</v>
      </c>
      <c r="O22" s="296">
        <v>2.5000000000000001E-3</v>
      </c>
      <c r="P22" s="296">
        <v>2.7000000000000001E-3</v>
      </c>
      <c r="Q22" s="49">
        <f t="shared" si="21"/>
        <v>2.5999999999999999E-3</v>
      </c>
      <c r="R22" s="49">
        <f t="shared" si="4"/>
        <v>1.0000000000000005E-4</v>
      </c>
      <c r="S22" s="39">
        <v>1.6000000000000001E-3</v>
      </c>
      <c r="T22" s="296">
        <v>2.3E-3</v>
      </c>
      <c r="U22" s="49">
        <f t="shared" si="22"/>
        <v>1.9499999999999999E-3</v>
      </c>
      <c r="V22" s="49">
        <f t="shared" si="5"/>
        <v>3.4999999999999994E-4</v>
      </c>
      <c r="W22" s="296">
        <v>2.3999999999999998E-3</v>
      </c>
      <c r="X22" s="296">
        <v>4.0000000000000001E-3</v>
      </c>
      <c r="Y22" s="49">
        <f t="shared" si="23"/>
        <v>3.1999999999999997E-3</v>
      </c>
      <c r="Z22" s="546">
        <f t="shared" si="6"/>
        <v>8.0000000000000015E-4</v>
      </c>
      <c r="AA22" s="296">
        <v>2.3E-3</v>
      </c>
      <c r="AB22" s="296">
        <v>1.4E-3</v>
      </c>
      <c r="AC22" s="49">
        <f t="shared" si="24"/>
        <v>1.8500000000000001E-3</v>
      </c>
      <c r="AD22" s="49">
        <f t="shared" si="7"/>
        <v>4.4999999999999999E-4</v>
      </c>
      <c r="AE22" s="296">
        <v>2.3E-3</v>
      </c>
      <c r="AF22" s="296">
        <v>4.1999999999999997E-3</v>
      </c>
      <c r="AG22" s="49">
        <f t="shared" si="25"/>
        <v>3.2499999999999999E-3</v>
      </c>
      <c r="AH22" s="49">
        <f t="shared" si="8"/>
        <v>9.4999999999999989E-4</v>
      </c>
      <c r="AI22" s="39">
        <v>2.3E-3</v>
      </c>
      <c r="AJ22" s="296">
        <v>1.9E-3</v>
      </c>
      <c r="AK22" s="49">
        <f t="shared" si="26"/>
        <v>2.0999999999999999E-3</v>
      </c>
      <c r="AL22" s="49">
        <f t="shared" si="9"/>
        <v>1.9999999999999998E-4</v>
      </c>
      <c r="AM22" s="296">
        <v>3.8999999999999998E-3</v>
      </c>
      <c r="AN22" s="296">
        <v>1.8E-3</v>
      </c>
      <c r="AO22" s="49">
        <f t="shared" si="27"/>
        <v>2.8500000000000001E-3</v>
      </c>
      <c r="AP22" s="546">
        <f t="shared" si="10"/>
        <v>1.0499999999999999E-3</v>
      </c>
      <c r="AQ22" s="296">
        <v>2.5000000000000001E-3</v>
      </c>
      <c r="AR22" s="296" t="s">
        <v>12</v>
      </c>
      <c r="AS22" s="49">
        <f t="shared" si="28"/>
        <v>2.5000000000000001E-3</v>
      </c>
      <c r="AT22" s="49">
        <f t="shared" si="11"/>
        <v>0</v>
      </c>
      <c r="AU22" s="296">
        <v>1.8E-3</v>
      </c>
      <c r="AV22" s="296">
        <v>2.3E-3</v>
      </c>
      <c r="AW22" s="49">
        <f t="shared" si="29"/>
        <v>2.0499999999999997E-3</v>
      </c>
      <c r="AX22" s="49">
        <f t="shared" si="12"/>
        <v>2.5000000000000001E-4</v>
      </c>
      <c r="AY22" s="39" t="s">
        <v>12</v>
      </c>
      <c r="AZ22" s="296" t="s">
        <v>12</v>
      </c>
      <c r="BA22" s="49" t="str">
        <f t="shared" si="30"/>
        <v xml:space="preserve"> </v>
      </c>
      <c r="BB22" s="49" t="str">
        <f t="shared" si="13"/>
        <v xml:space="preserve"> </v>
      </c>
      <c r="BC22" s="296" t="s">
        <v>12</v>
      </c>
      <c r="BD22" s="296">
        <v>2.2000000000000001E-3</v>
      </c>
      <c r="BE22" s="49">
        <f t="shared" si="31"/>
        <v>2.2000000000000001E-3</v>
      </c>
      <c r="BF22" s="546">
        <f t="shared" si="14"/>
        <v>0</v>
      </c>
      <c r="BG22" s="296" t="s">
        <v>12</v>
      </c>
      <c r="BH22" s="296">
        <v>2.5999999999999999E-3</v>
      </c>
      <c r="BI22" s="49">
        <f t="shared" si="32"/>
        <v>2.5999999999999999E-3</v>
      </c>
      <c r="BJ22" s="49">
        <f t="shared" si="15"/>
        <v>0</v>
      </c>
      <c r="BK22" s="296" t="s">
        <v>12</v>
      </c>
      <c r="BL22" s="296">
        <v>1.4E-3</v>
      </c>
      <c r="BM22" s="49">
        <f t="shared" si="33"/>
        <v>1.4E-3</v>
      </c>
      <c r="BN22" s="49">
        <f t="shared" si="16"/>
        <v>0</v>
      </c>
      <c r="BO22" s="39" t="s">
        <v>12</v>
      </c>
      <c r="BP22" s="41" t="s">
        <v>12</v>
      </c>
      <c r="BQ22" s="39" t="s">
        <v>12</v>
      </c>
      <c r="BR22" s="41" t="s">
        <v>12</v>
      </c>
      <c r="BS22" s="39" t="s">
        <v>12</v>
      </c>
      <c r="BT22" s="41" t="s">
        <v>12</v>
      </c>
      <c r="BU22" s="296">
        <v>8.3000000000000001E-3</v>
      </c>
      <c r="BV22" s="296">
        <v>9.7000000000000003E-3</v>
      </c>
      <c r="BW22" s="49">
        <f t="shared" si="34"/>
        <v>9.0000000000000011E-3</v>
      </c>
      <c r="BX22" s="49">
        <f t="shared" si="17"/>
        <v>7.000000000000001E-4</v>
      </c>
      <c r="BY22" s="296">
        <v>9.1000000000000004E-3</v>
      </c>
      <c r="BZ22" s="296">
        <v>9.7999999999999997E-3</v>
      </c>
      <c r="CA22" s="49">
        <f t="shared" si="35"/>
        <v>9.4500000000000001E-3</v>
      </c>
      <c r="CB22" s="546">
        <f t="shared" si="18"/>
        <v>3.4999999999999962E-4</v>
      </c>
      <c r="CC22" s="563">
        <v>2.0999999999999999E-3</v>
      </c>
      <c r="CD22" s="563" t="s">
        <v>12</v>
      </c>
    </row>
    <row r="23" spans="1:82" ht="15.75" customHeight="1" x14ac:dyDescent="0.2">
      <c r="A23" s="296" t="s">
        <v>127</v>
      </c>
      <c r="B23" s="29">
        <v>1.9300000000000001E-2</v>
      </c>
      <c r="C23" s="39">
        <v>3.1667999999999998</v>
      </c>
      <c r="D23" s="296">
        <v>3.0091999999999999</v>
      </c>
      <c r="E23" s="49">
        <f t="shared" si="0"/>
        <v>3.0880000000000001</v>
      </c>
      <c r="F23" s="49">
        <f t="shared" si="1"/>
        <v>7.8799999999999981E-2</v>
      </c>
      <c r="G23" s="296">
        <v>3.0629</v>
      </c>
      <c r="H23" s="296">
        <v>2.9432999999999998</v>
      </c>
      <c r="I23" s="49">
        <f t="shared" si="19"/>
        <v>3.0030999999999999</v>
      </c>
      <c r="J23" s="546">
        <f t="shared" si="2"/>
        <v>5.9800000000000075E-2</v>
      </c>
      <c r="K23" s="296">
        <v>3.7244999999999999</v>
      </c>
      <c r="L23" s="296">
        <v>3.7574999999999998</v>
      </c>
      <c r="M23" s="49">
        <f t="shared" si="20"/>
        <v>3.7409999999999997</v>
      </c>
      <c r="N23" s="49">
        <f t="shared" si="3"/>
        <v>1.6499999999999959E-2</v>
      </c>
      <c r="O23" s="296">
        <v>3.7323</v>
      </c>
      <c r="P23" s="296">
        <v>3.8313999999999999</v>
      </c>
      <c r="Q23" s="49">
        <f t="shared" si="21"/>
        <v>3.7818499999999999</v>
      </c>
      <c r="R23" s="49">
        <f t="shared" si="4"/>
        <v>4.9549999999999983E-2</v>
      </c>
      <c r="S23" s="39">
        <v>8.5215999999999994</v>
      </c>
      <c r="T23" s="296">
        <v>8.5515000000000008</v>
      </c>
      <c r="U23" s="49">
        <f t="shared" si="22"/>
        <v>8.5365500000000001</v>
      </c>
      <c r="V23" s="49">
        <f t="shared" si="5"/>
        <v>1.4950000000000685E-2</v>
      </c>
      <c r="W23" s="296">
        <v>9.1193000000000008</v>
      </c>
      <c r="X23" s="296">
        <v>8.5749999999999993</v>
      </c>
      <c r="Y23" s="49">
        <f t="shared" si="23"/>
        <v>8.8471499999999992</v>
      </c>
      <c r="Z23" s="546">
        <f t="shared" si="6"/>
        <v>0.27215000000000078</v>
      </c>
      <c r="AA23" s="296">
        <v>10.250299999999999</v>
      </c>
      <c r="AB23" s="296">
        <v>10.7681</v>
      </c>
      <c r="AC23" s="49">
        <f t="shared" si="24"/>
        <v>10.5092</v>
      </c>
      <c r="AD23" s="49">
        <f t="shared" si="7"/>
        <v>0.25890000000000057</v>
      </c>
      <c r="AE23" s="296">
        <v>10.832000000000001</v>
      </c>
      <c r="AF23" s="296">
        <v>11.0916</v>
      </c>
      <c r="AG23" s="49">
        <f t="shared" si="25"/>
        <v>10.9618</v>
      </c>
      <c r="AH23" s="49">
        <f t="shared" si="8"/>
        <v>0.12979999999999947</v>
      </c>
      <c r="AI23" s="39">
        <v>34.3919</v>
      </c>
      <c r="AJ23" s="296">
        <v>31.346499999999999</v>
      </c>
      <c r="AK23" s="49">
        <f t="shared" si="26"/>
        <v>32.869199999999999</v>
      </c>
      <c r="AL23" s="49">
        <f t="shared" si="9"/>
        <v>1.5227000000000004</v>
      </c>
      <c r="AM23" s="296">
        <v>34.058599999999998</v>
      </c>
      <c r="AN23" s="296">
        <v>33.521700000000003</v>
      </c>
      <c r="AO23" s="49">
        <f t="shared" si="27"/>
        <v>33.790149999999997</v>
      </c>
      <c r="AP23" s="546">
        <f t="shared" si="10"/>
        <v>0.26844999999999786</v>
      </c>
      <c r="AQ23" s="296">
        <v>11.0116</v>
      </c>
      <c r="AR23" s="296">
        <v>10.9041</v>
      </c>
      <c r="AS23" s="49">
        <f t="shared" si="28"/>
        <v>10.957850000000001</v>
      </c>
      <c r="AT23" s="49">
        <f t="shared" si="11"/>
        <v>5.3749999999999964E-2</v>
      </c>
      <c r="AU23" s="296">
        <v>10.958299999999999</v>
      </c>
      <c r="AV23" s="296">
        <v>10.948499999999999</v>
      </c>
      <c r="AW23" s="49">
        <f t="shared" si="29"/>
        <v>10.953399999999998</v>
      </c>
      <c r="AX23" s="49">
        <f t="shared" si="12"/>
        <v>4.9000000000001265E-3</v>
      </c>
      <c r="AY23" s="39">
        <v>9.3780000000000001</v>
      </c>
      <c r="AZ23" s="296">
        <v>9.7150999999999996</v>
      </c>
      <c r="BA23" s="49">
        <f t="shared" si="30"/>
        <v>9.5465499999999999</v>
      </c>
      <c r="BB23" s="49">
        <f t="shared" si="13"/>
        <v>0.16854999999999976</v>
      </c>
      <c r="BC23" s="296">
        <v>9.7324999999999999</v>
      </c>
      <c r="BD23" s="296">
        <v>9.1651000000000007</v>
      </c>
      <c r="BE23" s="49">
        <f t="shared" si="31"/>
        <v>9.4488000000000003</v>
      </c>
      <c r="BF23" s="546">
        <f t="shared" si="14"/>
        <v>0.28369999999999962</v>
      </c>
      <c r="BG23" s="296">
        <v>14.354200000000001</v>
      </c>
      <c r="BH23" s="296">
        <v>15.671900000000001</v>
      </c>
      <c r="BI23" s="49">
        <f t="shared" si="32"/>
        <v>15.01305</v>
      </c>
      <c r="BJ23" s="49">
        <f t="shared" si="15"/>
        <v>0.65885000000000016</v>
      </c>
      <c r="BK23" s="296">
        <v>15.008900000000001</v>
      </c>
      <c r="BL23" s="296">
        <v>14.750400000000001</v>
      </c>
      <c r="BM23" s="49">
        <f t="shared" si="33"/>
        <v>14.879650000000002</v>
      </c>
      <c r="BN23" s="49">
        <f t="shared" si="16"/>
        <v>0.12924999999999986</v>
      </c>
      <c r="BO23" s="39" t="s">
        <v>12</v>
      </c>
      <c r="BP23" s="41" t="s">
        <v>12</v>
      </c>
      <c r="BQ23" s="39" t="s">
        <v>12</v>
      </c>
      <c r="BR23" s="41" t="s">
        <v>12</v>
      </c>
      <c r="BS23" s="39" t="s">
        <v>12</v>
      </c>
      <c r="BT23" s="41" t="s">
        <v>12</v>
      </c>
      <c r="BU23" s="296">
        <v>59.544600000000003</v>
      </c>
      <c r="BV23" s="296">
        <v>63.267899999999997</v>
      </c>
      <c r="BW23" s="49">
        <f t="shared" si="34"/>
        <v>61.40625</v>
      </c>
      <c r="BX23" s="49">
        <f t="shared" si="17"/>
        <v>1.8616499999999974</v>
      </c>
      <c r="BY23" s="296">
        <v>61.637799999999999</v>
      </c>
      <c r="BZ23" s="296">
        <v>65.503900000000002</v>
      </c>
      <c r="CA23" s="49">
        <f t="shared" si="35"/>
        <v>63.57085</v>
      </c>
      <c r="CB23" s="546">
        <f t="shared" si="18"/>
        <v>1.9330500000000015</v>
      </c>
      <c r="CC23" s="563">
        <v>5.6147</v>
      </c>
      <c r="CD23" s="563">
        <v>199.8706</v>
      </c>
    </row>
    <row r="24" spans="1:82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>
        <v>6.8999999999999999E-3</v>
      </c>
      <c r="H24" s="296" t="s">
        <v>12</v>
      </c>
      <c r="I24" s="49">
        <f t="shared" si="19"/>
        <v>6.8999999999999999E-3</v>
      </c>
      <c r="J24" s="546">
        <f t="shared" si="2"/>
        <v>0</v>
      </c>
      <c r="K24" s="296" t="s">
        <v>12</v>
      </c>
      <c r="L24" s="296" t="s">
        <v>12</v>
      </c>
      <c r="M24" s="49" t="str">
        <f t="shared" si="20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21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2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3"/>
        <v xml:space="preserve"> </v>
      </c>
      <c r="Z24" s="546" t="str">
        <f t="shared" si="6"/>
        <v xml:space="preserve"> </v>
      </c>
      <c r="AA24" s="296">
        <v>2.0999999999999999E-3</v>
      </c>
      <c r="AB24" s="296" t="s">
        <v>12</v>
      </c>
      <c r="AC24" s="49">
        <f t="shared" si="24"/>
        <v>2.0999999999999999E-3</v>
      </c>
      <c r="AD24" s="49">
        <f t="shared" si="7"/>
        <v>0</v>
      </c>
      <c r="AE24" s="296" t="s">
        <v>12</v>
      </c>
      <c r="AF24" s="296">
        <v>1.6999999999999999E-3</v>
      </c>
      <c r="AG24" s="49">
        <f t="shared" si="25"/>
        <v>1.6999999999999999E-3</v>
      </c>
      <c r="AH24" s="49">
        <f t="shared" si="8"/>
        <v>0</v>
      </c>
      <c r="AI24" s="39" t="s">
        <v>12</v>
      </c>
      <c r="AJ24" s="296" t="s">
        <v>12</v>
      </c>
      <c r="AK24" s="49" t="str">
        <f t="shared" si="26"/>
        <v xml:space="preserve"> </v>
      </c>
      <c r="AL24" s="49" t="str">
        <f t="shared" si="9"/>
        <v xml:space="preserve"> </v>
      </c>
      <c r="AM24" s="296">
        <v>2.0999999999999999E-3</v>
      </c>
      <c r="AN24" s="296" t="s">
        <v>12</v>
      </c>
      <c r="AO24" s="49">
        <f t="shared" si="27"/>
        <v>2.0999999999999999E-3</v>
      </c>
      <c r="AP24" s="546">
        <f t="shared" si="10"/>
        <v>0</v>
      </c>
      <c r="AQ24" s="296">
        <v>2.5000000000000001E-3</v>
      </c>
      <c r="AR24" s="296" t="s">
        <v>12</v>
      </c>
      <c r="AS24" s="49">
        <f t="shared" si="28"/>
        <v>2.5000000000000001E-3</v>
      </c>
      <c r="AT24" s="49">
        <f t="shared" si="11"/>
        <v>0</v>
      </c>
      <c r="AU24" s="296">
        <v>1.5E-3</v>
      </c>
      <c r="AV24" s="296" t="s">
        <v>12</v>
      </c>
      <c r="AW24" s="49">
        <f t="shared" si="29"/>
        <v>1.5E-3</v>
      </c>
      <c r="AX24" s="49">
        <f t="shared" si="12"/>
        <v>0</v>
      </c>
      <c r="AY24" s="39" t="s">
        <v>12</v>
      </c>
      <c r="AZ24" s="296" t="s">
        <v>12</v>
      </c>
      <c r="BA24" s="49" t="str">
        <f t="shared" si="30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31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2"/>
        <v xml:space="preserve"> </v>
      </c>
      <c r="BJ24" s="49" t="str">
        <f t="shared" si="15"/>
        <v xml:space="preserve"> </v>
      </c>
      <c r="BK24" s="296" t="s">
        <v>12</v>
      </c>
      <c r="BL24" s="296" t="s">
        <v>12</v>
      </c>
      <c r="BM24" s="49" t="str">
        <f t="shared" si="33"/>
        <v xml:space="preserve"> </v>
      </c>
      <c r="BN24" s="49" t="str">
        <f t="shared" si="16"/>
        <v xml:space="preserve"> 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296" t="s">
        <v>12</v>
      </c>
      <c r="BV24" s="296" t="s">
        <v>12</v>
      </c>
      <c r="BW24" s="49" t="str">
        <f t="shared" si="34"/>
        <v xml:space="preserve"> </v>
      </c>
      <c r="BX24" s="49" t="str">
        <f t="shared" si="17"/>
        <v xml:space="preserve"> </v>
      </c>
      <c r="BY24" s="296" t="s">
        <v>12</v>
      </c>
      <c r="BZ24" s="296" t="s">
        <v>12</v>
      </c>
      <c r="CA24" s="49" t="str">
        <f t="shared" si="35"/>
        <v xml:space="preserve"> </v>
      </c>
      <c r="CB24" s="546" t="str">
        <f t="shared" si="18"/>
        <v xml:space="preserve"> </v>
      </c>
      <c r="CC24" s="563" t="s">
        <v>12</v>
      </c>
      <c r="CD24" s="563">
        <v>0.72540000000000004</v>
      </c>
    </row>
    <row r="25" spans="1:82" ht="15.75" customHeight="1" x14ac:dyDescent="0.2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9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20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21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2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3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4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5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6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7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8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9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30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31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2"/>
        <v xml:space="preserve"> </v>
      </c>
      <c r="BJ25" s="49" t="str">
        <f t="shared" si="15"/>
        <v xml:space="preserve"> </v>
      </c>
      <c r="BK25" s="296">
        <v>1.37E-2</v>
      </c>
      <c r="BL25" s="296" t="s">
        <v>12</v>
      </c>
      <c r="BM25" s="49">
        <f t="shared" si="33"/>
        <v>1.37E-2</v>
      </c>
      <c r="BN25" s="49">
        <f t="shared" si="16"/>
        <v>0</v>
      </c>
      <c r="BO25" s="39" t="s">
        <v>12</v>
      </c>
      <c r="BP25" s="41" t="s">
        <v>12</v>
      </c>
      <c r="BQ25" s="39" t="s">
        <v>12</v>
      </c>
      <c r="BR25" s="41" t="s">
        <v>12</v>
      </c>
      <c r="BS25" s="39" t="s">
        <v>12</v>
      </c>
      <c r="BT25" s="41" t="s">
        <v>12</v>
      </c>
      <c r="BU25" s="296">
        <v>3.3399999999999999E-2</v>
      </c>
      <c r="BV25" s="296">
        <v>3.49E-2</v>
      </c>
      <c r="BW25" s="49">
        <f t="shared" si="34"/>
        <v>3.415E-2</v>
      </c>
      <c r="BX25" s="49">
        <f t="shared" si="17"/>
        <v>7.5000000000000067E-4</v>
      </c>
      <c r="BY25" s="296">
        <v>8.2799999999999999E-2</v>
      </c>
      <c r="BZ25" s="296">
        <v>8.4699999999999998E-2</v>
      </c>
      <c r="CA25" s="49">
        <f t="shared" si="35"/>
        <v>8.3749999999999991E-2</v>
      </c>
      <c r="CB25" s="546">
        <f t="shared" si="18"/>
        <v>9.4999999999999946E-4</v>
      </c>
      <c r="CC25" s="563" t="s">
        <v>12</v>
      </c>
      <c r="CD25" s="563">
        <v>0.92349999999999999</v>
      </c>
    </row>
    <row r="26" spans="1:82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9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20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21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2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3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4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5"/>
        <v xml:space="preserve"> </v>
      </c>
      <c r="AH26" s="49" t="str">
        <f t="shared" si="8"/>
        <v xml:space="preserve"> </v>
      </c>
      <c r="AI26" s="39">
        <v>4.7699999999999999E-2</v>
      </c>
      <c r="AJ26" s="296">
        <v>7.6700000000000004E-2</v>
      </c>
      <c r="AK26" s="49">
        <f t="shared" si="26"/>
        <v>6.2200000000000005E-2</v>
      </c>
      <c r="AL26" s="49">
        <f t="shared" si="9"/>
        <v>1.4499999999999997E-2</v>
      </c>
      <c r="AM26" s="296" t="s">
        <v>12</v>
      </c>
      <c r="AN26" s="296" t="s">
        <v>12</v>
      </c>
      <c r="AO26" s="49" t="str">
        <f t="shared" si="27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8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9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30"/>
        <v xml:space="preserve"> </v>
      </c>
      <c r="BB26" s="49" t="str">
        <f t="shared" si="13"/>
        <v xml:space="preserve"> </v>
      </c>
      <c r="BC26" s="296" t="s">
        <v>12</v>
      </c>
      <c r="BD26" s="296">
        <v>2.58E-2</v>
      </c>
      <c r="BE26" s="49">
        <f t="shared" si="31"/>
        <v>2.58E-2</v>
      </c>
      <c r="BF26" s="546">
        <f t="shared" si="14"/>
        <v>0</v>
      </c>
      <c r="BG26" s="296" t="s">
        <v>12</v>
      </c>
      <c r="BH26" s="296" t="s">
        <v>12</v>
      </c>
      <c r="BI26" s="49" t="str">
        <f t="shared" si="32"/>
        <v xml:space="preserve"> </v>
      </c>
      <c r="BJ26" s="49" t="str">
        <f t="shared" si="15"/>
        <v xml:space="preserve"> </v>
      </c>
      <c r="BK26" s="296" t="s">
        <v>12</v>
      </c>
      <c r="BL26" s="296">
        <v>3.2099999999999997E-2</v>
      </c>
      <c r="BM26" s="49">
        <f t="shared" si="33"/>
        <v>3.2099999999999997E-2</v>
      </c>
      <c r="BN26" s="49">
        <f t="shared" si="16"/>
        <v>0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296">
        <v>0.14760000000000001</v>
      </c>
      <c r="BV26" s="296">
        <v>0.15989999999999999</v>
      </c>
      <c r="BW26" s="49">
        <f t="shared" si="34"/>
        <v>0.15375</v>
      </c>
      <c r="BX26" s="49">
        <f t="shared" si="17"/>
        <v>6.1499999999999888E-3</v>
      </c>
      <c r="BY26" s="296">
        <v>0.1487</v>
      </c>
      <c r="BZ26" s="296">
        <v>0.1633</v>
      </c>
      <c r="CA26" s="49">
        <f t="shared" si="35"/>
        <v>0.156</v>
      </c>
      <c r="CB26" s="546">
        <f t="shared" si="18"/>
        <v>7.3000000000000009E-3</v>
      </c>
      <c r="CC26" s="563" t="s">
        <v>12</v>
      </c>
      <c r="CD26" s="563" t="s">
        <v>12</v>
      </c>
    </row>
    <row r="27" spans="1:82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9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20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21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2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3"/>
        <v xml:space="preserve"> </v>
      </c>
      <c r="Z27" s="546" t="str">
        <f t="shared" si="6"/>
        <v xml:space="preserve"> </v>
      </c>
      <c r="AA27" s="296">
        <v>7.4000000000000003E-3</v>
      </c>
      <c r="AB27" s="296" t="s">
        <v>12</v>
      </c>
      <c r="AC27" s="49">
        <f t="shared" si="24"/>
        <v>7.4000000000000003E-3</v>
      </c>
      <c r="AD27" s="49">
        <f t="shared" si="7"/>
        <v>0</v>
      </c>
      <c r="AE27" s="296">
        <v>7.1000000000000004E-3</v>
      </c>
      <c r="AF27" s="296">
        <v>6.4000000000000003E-3</v>
      </c>
      <c r="AG27" s="49">
        <f t="shared" si="25"/>
        <v>6.7500000000000008E-3</v>
      </c>
      <c r="AH27" s="49">
        <f t="shared" si="8"/>
        <v>3.5000000000000005E-4</v>
      </c>
      <c r="AI27" s="39" t="s">
        <v>12</v>
      </c>
      <c r="AJ27" s="296" t="s">
        <v>12</v>
      </c>
      <c r="AK27" s="49" t="str">
        <f t="shared" si="26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7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8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29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30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31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2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3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296" t="s">
        <v>12</v>
      </c>
      <c r="BV27" s="296" t="s">
        <v>12</v>
      </c>
      <c r="BW27" s="49" t="str">
        <f t="shared" si="34"/>
        <v xml:space="preserve"> </v>
      </c>
      <c r="BX27" s="49" t="str">
        <f t="shared" si="17"/>
        <v xml:space="preserve"> </v>
      </c>
      <c r="BY27" s="296" t="s">
        <v>12</v>
      </c>
      <c r="BZ27" s="296" t="s">
        <v>12</v>
      </c>
      <c r="CA27" s="49" t="str">
        <f t="shared" si="35"/>
        <v xml:space="preserve"> </v>
      </c>
      <c r="CB27" s="546" t="str">
        <f t="shared" si="18"/>
        <v xml:space="preserve"> </v>
      </c>
      <c r="CC27" s="563" t="s">
        <v>12</v>
      </c>
      <c r="CD27" s="563">
        <v>7.8600000000000003E-2</v>
      </c>
    </row>
    <row r="28" spans="1:82" ht="15.75" customHeight="1" x14ac:dyDescent="0.2">
      <c r="A28" s="296" t="s">
        <v>132</v>
      </c>
      <c r="B28" s="29">
        <v>1.4800000000000001E-2</v>
      </c>
      <c r="C28" s="39">
        <v>2.137</v>
      </c>
      <c r="D28" s="296">
        <v>2.1697000000000002</v>
      </c>
      <c r="E28" s="49">
        <f t="shared" si="0"/>
        <v>2.1533500000000001</v>
      </c>
      <c r="F28" s="49">
        <f t="shared" si="1"/>
        <v>1.6350000000000087E-2</v>
      </c>
      <c r="G28" s="296">
        <v>2.1726999999999999</v>
      </c>
      <c r="H28" s="296">
        <v>2.1876000000000002</v>
      </c>
      <c r="I28" s="49">
        <f t="shared" si="19"/>
        <v>2.1801500000000003</v>
      </c>
      <c r="J28" s="546">
        <f t="shared" si="2"/>
        <v>7.4500000000001787E-3</v>
      </c>
      <c r="K28" s="296">
        <v>2.7738999999999998</v>
      </c>
      <c r="L28" s="296">
        <v>2.7875999999999999</v>
      </c>
      <c r="M28" s="49">
        <f t="shared" si="20"/>
        <v>2.7807499999999998</v>
      </c>
      <c r="N28" s="49">
        <f t="shared" si="3"/>
        <v>6.8500000000000227E-3</v>
      </c>
      <c r="O28" s="296">
        <v>2.8327</v>
      </c>
      <c r="P28" s="296">
        <v>2.8917999999999999</v>
      </c>
      <c r="Q28" s="49">
        <f t="shared" si="21"/>
        <v>2.86225</v>
      </c>
      <c r="R28" s="49">
        <f t="shared" si="4"/>
        <v>2.9549999999999965E-2</v>
      </c>
      <c r="S28" s="39">
        <v>16.136900000000001</v>
      </c>
      <c r="T28" s="296">
        <v>16.362500000000001</v>
      </c>
      <c r="U28" s="49">
        <f t="shared" si="22"/>
        <v>16.249700000000001</v>
      </c>
      <c r="V28" s="49">
        <f t="shared" si="5"/>
        <v>0.11280000000000001</v>
      </c>
      <c r="W28" s="296">
        <v>16.420400000000001</v>
      </c>
      <c r="X28" s="296">
        <v>16.6876</v>
      </c>
      <c r="Y28" s="49">
        <f t="shared" si="23"/>
        <v>16.554000000000002</v>
      </c>
      <c r="Z28" s="546">
        <f t="shared" si="6"/>
        <v>0.1335999999999995</v>
      </c>
      <c r="AA28" s="296">
        <v>17.571100000000001</v>
      </c>
      <c r="AB28" s="296">
        <v>17.427600000000002</v>
      </c>
      <c r="AC28" s="49">
        <f t="shared" si="24"/>
        <v>17.49935</v>
      </c>
      <c r="AD28" s="49">
        <f t="shared" si="7"/>
        <v>7.1749999999999758E-2</v>
      </c>
      <c r="AE28" s="296">
        <v>17.565899999999999</v>
      </c>
      <c r="AF28" s="296">
        <v>17.415600000000001</v>
      </c>
      <c r="AG28" s="49">
        <f t="shared" si="25"/>
        <v>17.490749999999998</v>
      </c>
      <c r="AH28" s="49">
        <f t="shared" si="8"/>
        <v>7.514999999999894E-2</v>
      </c>
      <c r="AI28" s="39">
        <v>471.7405</v>
      </c>
      <c r="AJ28" s="296">
        <v>467.6223</v>
      </c>
      <c r="AK28" s="49">
        <f t="shared" si="26"/>
        <v>469.6814</v>
      </c>
      <c r="AL28" s="49">
        <f t="shared" si="9"/>
        <v>2.0591000000000008</v>
      </c>
      <c r="AM28" s="296">
        <v>476.22239999999999</v>
      </c>
      <c r="AN28" s="296">
        <v>475.78989999999999</v>
      </c>
      <c r="AO28" s="49">
        <f t="shared" si="27"/>
        <v>476.00614999999999</v>
      </c>
      <c r="AP28" s="546">
        <f t="shared" si="10"/>
        <v>0.21625000000000227</v>
      </c>
      <c r="AQ28" s="296">
        <v>25.758400000000002</v>
      </c>
      <c r="AR28" s="296">
        <v>25.0379</v>
      </c>
      <c r="AS28" s="49">
        <f t="shared" si="28"/>
        <v>25.398150000000001</v>
      </c>
      <c r="AT28" s="49">
        <f t="shared" si="11"/>
        <v>0.36025000000000063</v>
      </c>
      <c r="AU28" s="296">
        <v>26.494700000000002</v>
      </c>
      <c r="AV28" s="296">
        <v>25.4313</v>
      </c>
      <c r="AW28" s="49">
        <f t="shared" si="29"/>
        <v>25.963000000000001</v>
      </c>
      <c r="AX28" s="49">
        <f t="shared" si="12"/>
        <v>0.53170000000000073</v>
      </c>
      <c r="AY28" s="39">
        <v>15.5025</v>
      </c>
      <c r="AZ28" s="296">
        <v>15.716799999999999</v>
      </c>
      <c r="BA28" s="49">
        <f t="shared" si="30"/>
        <v>15.609649999999998</v>
      </c>
      <c r="BB28" s="49">
        <f t="shared" si="13"/>
        <v>0.10714999999999986</v>
      </c>
      <c r="BC28" s="296">
        <v>15.3439</v>
      </c>
      <c r="BD28" s="296">
        <v>15.681699999999999</v>
      </c>
      <c r="BE28" s="49">
        <f t="shared" si="31"/>
        <v>15.512799999999999</v>
      </c>
      <c r="BF28" s="546">
        <f t="shared" si="14"/>
        <v>0.16889999999999983</v>
      </c>
      <c r="BG28" s="296">
        <v>19.267299999999999</v>
      </c>
      <c r="BH28" s="296">
        <v>18.887499999999999</v>
      </c>
      <c r="BI28" s="49">
        <f t="shared" si="32"/>
        <v>19.077399999999997</v>
      </c>
      <c r="BJ28" s="49">
        <f t="shared" si="15"/>
        <v>0.18989999999999974</v>
      </c>
      <c r="BK28" s="296">
        <v>18.9117</v>
      </c>
      <c r="BL28" s="296">
        <v>18.700900000000001</v>
      </c>
      <c r="BM28" s="49">
        <f t="shared" si="33"/>
        <v>18.8063</v>
      </c>
      <c r="BN28" s="49">
        <f t="shared" si="16"/>
        <v>0.10539999999999949</v>
      </c>
      <c r="BO28" s="39" t="s">
        <v>12</v>
      </c>
      <c r="BP28" s="41" t="s">
        <v>12</v>
      </c>
      <c r="BQ28" s="39">
        <v>2.4299999999999999E-2</v>
      </c>
      <c r="BR28" s="41">
        <v>2.1299999999999999E-2</v>
      </c>
      <c r="BS28" s="39" t="s">
        <v>12</v>
      </c>
      <c r="BT28" s="41">
        <v>2.12E-2</v>
      </c>
      <c r="BU28" s="296">
        <v>25.366499999999998</v>
      </c>
      <c r="BV28" s="296">
        <v>25.450199999999999</v>
      </c>
      <c r="BW28" s="49">
        <f t="shared" si="34"/>
        <v>25.408349999999999</v>
      </c>
      <c r="BX28" s="49">
        <f t="shared" si="17"/>
        <v>4.1850000000000165E-2</v>
      </c>
      <c r="BY28" s="296">
        <v>25.813300000000002</v>
      </c>
      <c r="BZ28" s="296">
        <v>25.6389</v>
      </c>
      <c r="CA28" s="49">
        <f t="shared" si="35"/>
        <v>25.726100000000002</v>
      </c>
      <c r="CB28" s="546">
        <f t="shared" si="18"/>
        <v>8.7200000000001054E-2</v>
      </c>
      <c r="CC28" s="563">
        <v>24.8855</v>
      </c>
      <c r="CD28" s="563">
        <v>504.75510000000003</v>
      </c>
    </row>
    <row r="29" spans="1:82" ht="15.75" customHeight="1" x14ac:dyDescent="0.2">
      <c r="A29" s="296" t="s">
        <v>133</v>
      </c>
      <c r="B29" s="29">
        <v>7.1999999999999998E-3</v>
      </c>
      <c r="C29" s="39">
        <v>2.2869000000000002</v>
      </c>
      <c r="D29" s="296">
        <v>2.3431000000000002</v>
      </c>
      <c r="E29" s="49">
        <f t="shared" si="0"/>
        <v>2.3150000000000004</v>
      </c>
      <c r="F29" s="49">
        <f t="shared" si="1"/>
        <v>2.8100000000000014E-2</v>
      </c>
      <c r="G29" s="296">
        <v>2.3448000000000002</v>
      </c>
      <c r="H29" s="296">
        <v>2.3605999999999998</v>
      </c>
      <c r="I29" s="49">
        <f t="shared" si="19"/>
        <v>2.3527</v>
      </c>
      <c r="J29" s="546">
        <f t="shared" si="2"/>
        <v>7.8999999999997961E-3</v>
      </c>
      <c r="K29" s="296">
        <v>2.9784999999999999</v>
      </c>
      <c r="L29" s="296">
        <v>3.0264000000000002</v>
      </c>
      <c r="M29" s="49">
        <f t="shared" si="20"/>
        <v>3.0024500000000001</v>
      </c>
      <c r="N29" s="49">
        <f t="shared" si="3"/>
        <v>2.3950000000000138E-2</v>
      </c>
      <c r="O29" s="296">
        <v>3.0468999999999999</v>
      </c>
      <c r="P29" s="296">
        <v>3.1051000000000002</v>
      </c>
      <c r="Q29" s="49">
        <f t="shared" si="21"/>
        <v>3.0760000000000001</v>
      </c>
      <c r="R29" s="49">
        <f t="shared" si="4"/>
        <v>2.9100000000000126E-2</v>
      </c>
      <c r="S29" s="39">
        <v>17.2623</v>
      </c>
      <c r="T29" s="296">
        <v>17.508400000000002</v>
      </c>
      <c r="U29" s="49">
        <f t="shared" si="22"/>
        <v>17.385350000000003</v>
      </c>
      <c r="V29" s="49">
        <f t="shared" si="5"/>
        <v>0.12305000000000099</v>
      </c>
      <c r="W29" s="296">
        <v>17.565799999999999</v>
      </c>
      <c r="X29" s="296">
        <v>17.7988</v>
      </c>
      <c r="Y29" s="49">
        <f t="shared" si="23"/>
        <v>17.682299999999998</v>
      </c>
      <c r="Z29" s="546">
        <f t="shared" si="6"/>
        <v>0.11650000000000027</v>
      </c>
      <c r="AA29" s="296">
        <v>18.732199999999999</v>
      </c>
      <c r="AB29" s="296">
        <v>18.605899999999998</v>
      </c>
      <c r="AC29" s="49">
        <f t="shared" si="24"/>
        <v>18.669049999999999</v>
      </c>
      <c r="AD29" s="49">
        <f t="shared" si="7"/>
        <v>6.3150000000000261E-2</v>
      </c>
      <c r="AE29" s="296">
        <v>18.7837</v>
      </c>
      <c r="AF29" s="296">
        <v>18.669799999999999</v>
      </c>
      <c r="AG29" s="49">
        <f t="shared" si="25"/>
        <v>18.726749999999999</v>
      </c>
      <c r="AH29" s="49">
        <f t="shared" si="8"/>
        <v>5.69500000000005E-2</v>
      </c>
      <c r="AI29" s="39">
        <v>461.90769999999998</v>
      </c>
      <c r="AJ29" s="296">
        <v>458.76209999999998</v>
      </c>
      <c r="AK29" s="49">
        <f t="shared" si="26"/>
        <v>460.33489999999995</v>
      </c>
      <c r="AL29" s="49">
        <f t="shared" si="9"/>
        <v>1.5728000000000009</v>
      </c>
      <c r="AM29" s="296">
        <v>467.97829999999999</v>
      </c>
      <c r="AN29" s="296">
        <v>464.9264</v>
      </c>
      <c r="AO29" s="49">
        <f t="shared" si="27"/>
        <v>466.45235000000002</v>
      </c>
      <c r="AP29" s="546">
        <f t="shared" si="10"/>
        <v>1.5259499999999946</v>
      </c>
      <c r="AQ29" s="296">
        <v>27.533899999999999</v>
      </c>
      <c r="AR29" s="296">
        <v>26.651199999999999</v>
      </c>
      <c r="AS29" s="49">
        <f t="shared" si="28"/>
        <v>27.092549999999999</v>
      </c>
      <c r="AT29" s="49">
        <f t="shared" si="11"/>
        <v>0.44134999999999991</v>
      </c>
      <c r="AU29" s="296">
        <v>28.301300000000001</v>
      </c>
      <c r="AV29" s="296">
        <v>27.3247</v>
      </c>
      <c r="AW29" s="49">
        <f t="shared" si="29"/>
        <v>27.813000000000002</v>
      </c>
      <c r="AX29" s="49">
        <f t="shared" si="12"/>
        <v>0.48830000000000062</v>
      </c>
      <c r="AY29" s="39">
        <v>16.441600000000001</v>
      </c>
      <c r="AZ29" s="296">
        <v>16.650500000000001</v>
      </c>
      <c r="BA29" s="49">
        <f t="shared" si="30"/>
        <v>16.546050000000001</v>
      </c>
      <c r="BB29" s="49">
        <f t="shared" si="13"/>
        <v>0.10444999999999993</v>
      </c>
      <c r="BC29" s="296">
        <v>16.2394</v>
      </c>
      <c r="BD29" s="296">
        <v>16.613199999999999</v>
      </c>
      <c r="BE29" s="49">
        <f t="shared" si="31"/>
        <v>16.426299999999998</v>
      </c>
      <c r="BF29" s="546">
        <f t="shared" si="14"/>
        <v>0.18689999999999962</v>
      </c>
      <c r="BG29" s="296">
        <v>20.306699999999999</v>
      </c>
      <c r="BH29" s="296">
        <v>19.9194</v>
      </c>
      <c r="BI29" s="49">
        <f t="shared" si="32"/>
        <v>20.113050000000001</v>
      </c>
      <c r="BJ29" s="49">
        <f t="shared" si="15"/>
        <v>0.19364999999999988</v>
      </c>
      <c r="BK29" s="296">
        <v>19.9815</v>
      </c>
      <c r="BL29" s="296">
        <v>19.730899999999998</v>
      </c>
      <c r="BM29" s="49">
        <f t="shared" si="33"/>
        <v>19.856200000000001</v>
      </c>
      <c r="BN29" s="49">
        <f t="shared" si="16"/>
        <v>0.12530000000000108</v>
      </c>
      <c r="BO29" s="39">
        <v>1.77E-2</v>
      </c>
      <c r="BP29" s="41">
        <v>2.6599999999999999E-2</v>
      </c>
      <c r="BQ29" s="39">
        <v>1.8700000000000001E-2</v>
      </c>
      <c r="BR29" s="41">
        <v>1.54E-2</v>
      </c>
      <c r="BS29" s="39">
        <v>2.0500000000000001E-2</v>
      </c>
      <c r="BT29" s="41">
        <v>1.2500000000000001E-2</v>
      </c>
      <c r="BU29" s="296">
        <v>26.53</v>
      </c>
      <c r="BV29" s="296">
        <v>26.705500000000001</v>
      </c>
      <c r="BW29" s="49">
        <f t="shared" si="34"/>
        <v>26.617750000000001</v>
      </c>
      <c r="BX29" s="49">
        <f t="shared" si="17"/>
        <v>8.7749999999999773E-2</v>
      </c>
      <c r="BY29" s="296">
        <v>27.0318</v>
      </c>
      <c r="BZ29" s="296">
        <v>26.9649</v>
      </c>
      <c r="CA29" s="49">
        <f t="shared" si="35"/>
        <v>26.998350000000002</v>
      </c>
      <c r="CB29" s="546">
        <f t="shared" si="18"/>
        <v>3.3450000000000202E-2</v>
      </c>
      <c r="CC29" s="563">
        <v>26.178100000000001</v>
      </c>
      <c r="CD29" s="563">
        <v>474.04430000000002</v>
      </c>
    </row>
    <row r="30" spans="1:82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9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20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21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2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3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4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5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6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7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8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9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30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31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2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3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39" t="s">
        <v>12</v>
      </c>
      <c r="BR30" s="41" t="s">
        <v>12</v>
      </c>
      <c r="BS30" s="39" t="s">
        <v>12</v>
      </c>
      <c r="BT30" s="41" t="s">
        <v>12</v>
      </c>
      <c r="BU30" s="296" t="s">
        <v>12</v>
      </c>
      <c r="BV30" s="296" t="s">
        <v>12</v>
      </c>
      <c r="BW30" s="49" t="str">
        <f t="shared" si="34"/>
        <v xml:space="preserve"> </v>
      </c>
      <c r="BX30" s="49" t="str">
        <f t="shared" si="17"/>
        <v xml:space="preserve"> </v>
      </c>
      <c r="BY30" s="296" t="s">
        <v>12</v>
      </c>
      <c r="BZ30" s="296" t="s">
        <v>12</v>
      </c>
      <c r="CA30" s="49" t="str">
        <f t="shared" si="35"/>
        <v xml:space="preserve"> </v>
      </c>
      <c r="CB30" s="546" t="str">
        <f t="shared" si="18"/>
        <v xml:space="preserve"> </v>
      </c>
      <c r="CC30" s="563" t="s">
        <v>12</v>
      </c>
      <c r="CD30" s="563" t="s">
        <v>12</v>
      </c>
    </row>
    <row r="31" spans="1:82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9"/>
        <v xml:space="preserve"> </v>
      </c>
      <c r="J31" s="546" t="str">
        <f t="shared" si="2"/>
        <v xml:space="preserve"> </v>
      </c>
      <c r="K31" s="296" t="s">
        <v>12</v>
      </c>
      <c r="L31" s="296">
        <v>1.06E-2</v>
      </c>
      <c r="M31" s="49">
        <f t="shared" si="20"/>
        <v>1.06E-2</v>
      </c>
      <c r="N31" s="49">
        <f t="shared" si="3"/>
        <v>0</v>
      </c>
      <c r="O31" s="296" t="s">
        <v>12</v>
      </c>
      <c r="P31" s="296">
        <v>1.0500000000000001E-2</v>
      </c>
      <c r="Q31" s="49">
        <f t="shared" si="21"/>
        <v>1.0500000000000001E-2</v>
      </c>
      <c r="R31" s="49">
        <f t="shared" si="4"/>
        <v>0</v>
      </c>
      <c r="S31" s="39" t="s">
        <v>12</v>
      </c>
      <c r="T31" s="296">
        <v>1.37E-2</v>
      </c>
      <c r="U31" s="49">
        <f t="shared" si="22"/>
        <v>1.37E-2</v>
      </c>
      <c r="V31" s="49">
        <f t="shared" si="5"/>
        <v>0</v>
      </c>
      <c r="W31" s="296" t="s">
        <v>12</v>
      </c>
      <c r="X31" s="296">
        <v>1.3599999999999999E-2</v>
      </c>
      <c r="Y31" s="49">
        <f t="shared" si="23"/>
        <v>1.3599999999999999E-2</v>
      </c>
      <c r="Z31" s="546">
        <f t="shared" si="6"/>
        <v>0</v>
      </c>
      <c r="AA31" s="296">
        <v>1.04E-2</v>
      </c>
      <c r="AB31" s="296">
        <v>1.47E-2</v>
      </c>
      <c r="AC31" s="49">
        <f t="shared" si="24"/>
        <v>1.2549999999999999E-2</v>
      </c>
      <c r="AD31" s="49">
        <f t="shared" si="7"/>
        <v>2.15E-3</v>
      </c>
      <c r="AE31" s="296">
        <v>8.3999999999999995E-3</v>
      </c>
      <c r="AF31" s="296">
        <v>1.2699999999999999E-2</v>
      </c>
      <c r="AG31" s="49">
        <f t="shared" si="25"/>
        <v>1.055E-2</v>
      </c>
      <c r="AH31" s="49">
        <f t="shared" si="8"/>
        <v>2.15E-3</v>
      </c>
      <c r="AI31" s="39">
        <v>1.03E-2</v>
      </c>
      <c r="AJ31" s="296" t="s">
        <v>12</v>
      </c>
      <c r="AK31" s="49">
        <f t="shared" si="26"/>
        <v>1.03E-2</v>
      </c>
      <c r="AL31" s="49">
        <f t="shared" si="9"/>
        <v>0</v>
      </c>
      <c r="AM31" s="296" t="s">
        <v>12</v>
      </c>
      <c r="AN31" s="296">
        <v>2.3900000000000001E-2</v>
      </c>
      <c r="AO31" s="49">
        <f t="shared" si="27"/>
        <v>2.3900000000000001E-2</v>
      </c>
      <c r="AP31" s="546">
        <f t="shared" si="10"/>
        <v>0</v>
      </c>
      <c r="AQ31" s="296" t="s">
        <v>12</v>
      </c>
      <c r="AR31" s="296">
        <v>1.01E-2</v>
      </c>
      <c r="AS31" s="49">
        <f t="shared" si="28"/>
        <v>1.01E-2</v>
      </c>
      <c r="AT31" s="49">
        <f t="shared" si="11"/>
        <v>0</v>
      </c>
      <c r="AU31" s="296" t="s">
        <v>12</v>
      </c>
      <c r="AV31" s="296">
        <v>1.38E-2</v>
      </c>
      <c r="AW31" s="49">
        <f t="shared" si="29"/>
        <v>1.38E-2</v>
      </c>
      <c r="AX31" s="49">
        <f t="shared" si="12"/>
        <v>0</v>
      </c>
      <c r="AY31" s="39">
        <v>8.8999999999999999E-3</v>
      </c>
      <c r="AZ31" s="296" t="s">
        <v>12</v>
      </c>
      <c r="BA31" s="49">
        <f t="shared" si="30"/>
        <v>8.8999999999999999E-3</v>
      </c>
      <c r="BB31" s="49">
        <f t="shared" si="13"/>
        <v>0</v>
      </c>
      <c r="BC31" s="296">
        <v>1.3100000000000001E-2</v>
      </c>
      <c r="BD31" s="296">
        <v>8.3999999999999995E-3</v>
      </c>
      <c r="BE31" s="49">
        <f t="shared" si="31"/>
        <v>1.0749999999999999E-2</v>
      </c>
      <c r="BF31" s="546">
        <f t="shared" si="14"/>
        <v>2.3500000000000005E-3</v>
      </c>
      <c r="BG31" s="296" t="s">
        <v>12</v>
      </c>
      <c r="BH31" s="296">
        <v>1.3599999999999999E-2</v>
      </c>
      <c r="BI31" s="49">
        <f t="shared" si="32"/>
        <v>1.3599999999999999E-2</v>
      </c>
      <c r="BJ31" s="49">
        <f t="shared" si="15"/>
        <v>0</v>
      </c>
      <c r="BK31" s="296">
        <v>9.4999999999999998E-3</v>
      </c>
      <c r="BL31" s="296">
        <v>1.0999999999999999E-2</v>
      </c>
      <c r="BM31" s="49">
        <f t="shared" si="33"/>
        <v>1.0249999999999999E-2</v>
      </c>
      <c r="BN31" s="49">
        <f t="shared" si="16"/>
        <v>7.499999999999998E-4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296">
        <v>1.0999999999999999E-2</v>
      </c>
      <c r="BV31" s="296" t="s">
        <v>12</v>
      </c>
      <c r="BW31" s="49">
        <f t="shared" si="34"/>
        <v>1.0999999999999999E-2</v>
      </c>
      <c r="BX31" s="49">
        <f t="shared" si="17"/>
        <v>0</v>
      </c>
      <c r="BY31" s="296" t="s">
        <v>12</v>
      </c>
      <c r="BZ31" s="296" t="s">
        <v>12</v>
      </c>
      <c r="CA31" s="49" t="str">
        <f t="shared" si="35"/>
        <v xml:space="preserve"> </v>
      </c>
      <c r="CB31" s="546" t="str">
        <f t="shared" si="18"/>
        <v xml:space="preserve"> </v>
      </c>
      <c r="CC31" s="563">
        <v>8.9999999999999993E-3</v>
      </c>
      <c r="CD31" s="563">
        <v>2.76E-2</v>
      </c>
    </row>
    <row r="32" spans="1:82" ht="12.75" x14ac:dyDescent="0.2">
      <c r="A32" s="296" t="s">
        <v>136</v>
      </c>
      <c r="B32" s="29">
        <v>0.1031</v>
      </c>
      <c r="C32" s="39">
        <v>4.2251000000000003</v>
      </c>
      <c r="D32" s="296">
        <v>4.3498999999999999</v>
      </c>
      <c r="E32" s="49">
        <f t="shared" si="0"/>
        <v>4.2874999999999996</v>
      </c>
      <c r="F32" s="49">
        <f t="shared" si="1"/>
        <v>6.2399999999999789E-2</v>
      </c>
      <c r="G32" s="296">
        <v>4.4257999999999997</v>
      </c>
      <c r="H32" s="296">
        <v>4.3914999999999997</v>
      </c>
      <c r="I32" s="49">
        <f t="shared" si="19"/>
        <v>4.4086499999999997</v>
      </c>
      <c r="J32" s="546">
        <f t="shared" si="2"/>
        <v>1.7149999999999999E-2</v>
      </c>
      <c r="K32" s="296">
        <v>4.3422999999999998</v>
      </c>
      <c r="L32" s="296">
        <v>4.343</v>
      </c>
      <c r="M32" s="49">
        <f t="shared" si="20"/>
        <v>4.3426499999999999</v>
      </c>
      <c r="N32" s="49">
        <f t="shared" si="3"/>
        <v>3.5000000000007248E-4</v>
      </c>
      <c r="O32" s="296">
        <v>4.4528999999999996</v>
      </c>
      <c r="P32" s="296">
        <v>4.5575999999999999</v>
      </c>
      <c r="Q32" s="49">
        <f t="shared" si="21"/>
        <v>4.5052500000000002</v>
      </c>
      <c r="R32" s="49">
        <f t="shared" si="4"/>
        <v>5.2350000000000119E-2</v>
      </c>
      <c r="S32" s="39">
        <v>4.3066000000000004</v>
      </c>
      <c r="T32" s="296">
        <v>4.3456999999999999</v>
      </c>
      <c r="U32" s="49">
        <f t="shared" si="22"/>
        <v>4.3261500000000002</v>
      </c>
      <c r="V32" s="49">
        <f t="shared" si="5"/>
        <v>1.9549999999999734E-2</v>
      </c>
      <c r="W32" s="296">
        <v>4.5709999999999997</v>
      </c>
      <c r="X32" s="296">
        <v>4.5792000000000002</v>
      </c>
      <c r="Y32" s="49">
        <f t="shared" si="23"/>
        <v>4.5750999999999999</v>
      </c>
      <c r="Z32" s="546">
        <f t="shared" si="6"/>
        <v>4.1000000000002146E-3</v>
      </c>
      <c r="AA32" s="296">
        <v>4.5286999999999997</v>
      </c>
      <c r="AB32" s="296">
        <v>4.4821999999999997</v>
      </c>
      <c r="AC32" s="49">
        <f t="shared" si="24"/>
        <v>4.5054499999999997</v>
      </c>
      <c r="AD32" s="49">
        <f t="shared" si="7"/>
        <v>2.3249999999999993E-2</v>
      </c>
      <c r="AE32" s="296">
        <v>4.5464000000000002</v>
      </c>
      <c r="AF32" s="296">
        <v>4.6273</v>
      </c>
      <c r="AG32" s="49">
        <f t="shared" si="25"/>
        <v>4.5868500000000001</v>
      </c>
      <c r="AH32" s="49">
        <f t="shared" si="8"/>
        <v>4.0449999999999875E-2</v>
      </c>
      <c r="AI32" s="39">
        <v>0.97089999999999999</v>
      </c>
      <c r="AJ32" s="296">
        <v>0.9587</v>
      </c>
      <c r="AK32" s="49">
        <f t="shared" si="26"/>
        <v>0.96479999999999999</v>
      </c>
      <c r="AL32" s="49">
        <f t="shared" si="9"/>
        <v>6.0999999999999943E-3</v>
      </c>
      <c r="AM32" s="296">
        <v>1.0173000000000001</v>
      </c>
      <c r="AN32" s="296">
        <v>1.0061</v>
      </c>
      <c r="AO32" s="49">
        <f t="shared" si="27"/>
        <v>1.0117</v>
      </c>
      <c r="AP32" s="546">
        <f t="shared" si="10"/>
        <v>5.6000000000000494E-3</v>
      </c>
      <c r="AQ32" s="296">
        <v>4.4634999999999998</v>
      </c>
      <c r="AR32" s="296">
        <v>4.4294000000000002</v>
      </c>
      <c r="AS32" s="49">
        <f t="shared" si="28"/>
        <v>4.4464500000000005</v>
      </c>
      <c r="AT32" s="49">
        <f t="shared" si="11"/>
        <v>1.7049999999999788E-2</v>
      </c>
      <c r="AU32" s="296">
        <v>4.6231</v>
      </c>
      <c r="AV32" s="296">
        <v>4.5171999999999999</v>
      </c>
      <c r="AW32" s="49">
        <f t="shared" si="29"/>
        <v>4.5701499999999999</v>
      </c>
      <c r="AX32" s="49">
        <f t="shared" si="12"/>
        <v>5.2950000000000053E-2</v>
      </c>
      <c r="AY32" s="39">
        <v>4.6596000000000002</v>
      </c>
      <c r="AZ32" s="296">
        <v>4.6935000000000002</v>
      </c>
      <c r="BA32" s="49">
        <f t="shared" si="30"/>
        <v>4.6765500000000007</v>
      </c>
      <c r="BB32" s="49">
        <f t="shared" si="13"/>
        <v>1.6950000000000021E-2</v>
      </c>
      <c r="BC32" s="296">
        <v>4.6483999999999996</v>
      </c>
      <c r="BD32" s="296">
        <v>4.7359</v>
      </c>
      <c r="BE32" s="49">
        <f t="shared" si="31"/>
        <v>4.6921499999999998</v>
      </c>
      <c r="BF32" s="546">
        <f t="shared" si="14"/>
        <v>4.3750000000000178E-2</v>
      </c>
      <c r="BG32" s="296">
        <v>4.8258000000000001</v>
      </c>
      <c r="BH32" s="296">
        <v>4.8491999999999997</v>
      </c>
      <c r="BI32" s="49">
        <f t="shared" si="32"/>
        <v>4.8375000000000004</v>
      </c>
      <c r="BJ32" s="49">
        <f t="shared" si="15"/>
        <v>1.1699999999999822E-2</v>
      </c>
      <c r="BK32" s="296">
        <v>4.9321999999999999</v>
      </c>
      <c r="BL32" s="296">
        <v>4.8830999999999998</v>
      </c>
      <c r="BM32" s="49">
        <f t="shared" si="33"/>
        <v>4.9076500000000003</v>
      </c>
      <c r="BN32" s="49">
        <f t="shared" si="16"/>
        <v>2.4550000000000072E-2</v>
      </c>
      <c r="BO32" s="39" t="s">
        <v>12</v>
      </c>
      <c r="BP32" s="41" t="s">
        <v>12</v>
      </c>
      <c r="BQ32" s="39" t="s">
        <v>12</v>
      </c>
      <c r="BR32" s="41" t="s">
        <v>12</v>
      </c>
      <c r="BS32" s="39" t="s">
        <v>12</v>
      </c>
      <c r="BT32" s="41" t="s">
        <v>12</v>
      </c>
      <c r="BU32" s="296">
        <v>3.5421999999999998</v>
      </c>
      <c r="BV32" s="296">
        <v>3.5261999999999998</v>
      </c>
      <c r="BW32" s="49">
        <f t="shared" si="34"/>
        <v>3.5341999999999998</v>
      </c>
      <c r="BX32" s="49">
        <f t="shared" si="17"/>
        <v>8.0000000000000071E-3</v>
      </c>
      <c r="BY32" s="296">
        <v>3.6013000000000002</v>
      </c>
      <c r="BZ32" s="296">
        <v>3.6444999999999999</v>
      </c>
      <c r="CA32" s="49">
        <f t="shared" si="35"/>
        <v>3.6229</v>
      </c>
      <c r="CB32" s="546">
        <f t="shared" si="18"/>
        <v>2.1599999999999842E-2</v>
      </c>
      <c r="CC32" s="563">
        <v>5.8766999999999996</v>
      </c>
      <c r="CD32" s="563">
        <v>23.274000000000001</v>
      </c>
    </row>
    <row r="33" spans="1:82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9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20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21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2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3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4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5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6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7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8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9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30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31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2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3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296" t="s">
        <v>12</v>
      </c>
      <c r="BV33" s="296" t="s">
        <v>12</v>
      </c>
      <c r="BW33" s="49" t="str">
        <f t="shared" si="34"/>
        <v xml:space="preserve"> </v>
      </c>
      <c r="BX33" s="49" t="str">
        <f t="shared" si="17"/>
        <v xml:space="preserve"> </v>
      </c>
      <c r="BY33" s="296" t="s">
        <v>12</v>
      </c>
      <c r="BZ33" s="296" t="s">
        <v>12</v>
      </c>
      <c r="CA33" s="49" t="str">
        <f t="shared" si="35"/>
        <v xml:space="preserve"> </v>
      </c>
      <c r="CB33" s="546" t="str">
        <f t="shared" si="18"/>
        <v xml:space="preserve"> </v>
      </c>
      <c r="CC33" s="563" t="s">
        <v>12</v>
      </c>
      <c r="CD33" s="563" t="s">
        <v>12</v>
      </c>
    </row>
    <row r="34" spans="1:82" ht="12.75" x14ac:dyDescent="0.2">
      <c r="A34" s="296" t="s">
        <v>138</v>
      </c>
      <c r="B34" s="29">
        <v>2.9999999999999997E-4</v>
      </c>
      <c r="C34" s="39">
        <v>0.2288</v>
      </c>
      <c r="D34" s="296">
        <v>0.2203</v>
      </c>
      <c r="E34" s="49">
        <f t="shared" si="0"/>
        <v>0.22455</v>
      </c>
      <c r="F34" s="49">
        <f t="shared" si="1"/>
        <v>4.2500000000000038E-3</v>
      </c>
      <c r="G34" s="296">
        <v>0.22819999999999999</v>
      </c>
      <c r="H34" s="296">
        <v>0.2228</v>
      </c>
      <c r="I34" s="49">
        <f t="shared" si="19"/>
        <v>0.22549999999999998</v>
      </c>
      <c r="J34" s="546">
        <f t="shared" si="2"/>
        <v>2.6999999999999941E-3</v>
      </c>
      <c r="K34" s="296">
        <v>0.2414</v>
      </c>
      <c r="L34" s="296">
        <v>0.24110000000000001</v>
      </c>
      <c r="M34" s="49">
        <f t="shared" si="20"/>
        <v>0.24125000000000002</v>
      </c>
      <c r="N34" s="49">
        <f t="shared" si="3"/>
        <v>1.4999999999999736E-4</v>
      </c>
      <c r="O34" s="296">
        <v>0.2394</v>
      </c>
      <c r="P34" s="296">
        <v>0.25259999999999999</v>
      </c>
      <c r="Q34" s="49">
        <f t="shared" si="21"/>
        <v>0.246</v>
      </c>
      <c r="R34" s="49">
        <f t="shared" si="4"/>
        <v>6.5999999999999948E-3</v>
      </c>
      <c r="S34" s="39">
        <v>0.43099999999999999</v>
      </c>
      <c r="T34" s="296">
        <v>0.44579999999999997</v>
      </c>
      <c r="U34" s="49">
        <f t="shared" si="22"/>
        <v>0.43840000000000001</v>
      </c>
      <c r="V34" s="49">
        <f t="shared" si="5"/>
        <v>7.3999999999999899E-3</v>
      </c>
      <c r="W34" s="296">
        <v>0.44429999999999997</v>
      </c>
      <c r="X34" s="296">
        <v>0.4536</v>
      </c>
      <c r="Y34" s="49">
        <f t="shared" si="23"/>
        <v>0.44894999999999996</v>
      </c>
      <c r="Z34" s="546">
        <f t="shared" si="6"/>
        <v>4.6500000000000152E-3</v>
      </c>
      <c r="AA34" s="296">
        <v>0.50509999999999999</v>
      </c>
      <c r="AB34" s="296">
        <v>0.49430000000000002</v>
      </c>
      <c r="AC34" s="49">
        <f t="shared" si="24"/>
        <v>0.49970000000000003</v>
      </c>
      <c r="AD34" s="49">
        <f t="shared" si="7"/>
        <v>5.3999999999999881E-3</v>
      </c>
      <c r="AE34" s="296">
        <v>0.50219999999999998</v>
      </c>
      <c r="AF34" s="296">
        <v>0.51549999999999996</v>
      </c>
      <c r="AG34" s="49">
        <f t="shared" si="25"/>
        <v>0.50885000000000002</v>
      </c>
      <c r="AH34" s="49">
        <f t="shared" si="8"/>
        <v>6.6499999999999893E-3</v>
      </c>
      <c r="AI34" s="39">
        <v>15.8504</v>
      </c>
      <c r="AJ34" s="296">
        <v>14.149800000000001</v>
      </c>
      <c r="AK34" s="49">
        <f t="shared" si="26"/>
        <v>15.0001</v>
      </c>
      <c r="AL34" s="49">
        <f t="shared" si="9"/>
        <v>0.85029999999999983</v>
      </c>
      <c r="AM34" s="296">
        <v>14.627700000000001</v>
      </c>
      <c r="AN34" s="296">
        <v>14.3408</v>
      </c>
      <c r="AO34" s="49">
        <f t="shared" si="27"/>
        <v>14.484249999999999</v>
      </c>
      <c r="AP34" s="546">
        <f t="shared" si="10"/>
        <v>0.14345000000000052</v>
      </c>
      <c r="AQ34" s="296">
        <v>0.71619999999999995</v>
      </c>
      <c r="AR34" s="296">
        <v>0.69279999999999997</v>
      </c>
      <c r="AS34" s="49">
        <f t="shared" si="28"/>
        <v>0.7044999999999999</v>
      </c>
      <c r="AT34" s="49">
        <f t="shared" si="11"/>
        <v>1.1699999999999988E-2</v>
      </c>
      <c r="AU34" s="296">
        <v>0.74129999999999996</v>
      </c>
      <c r="AV34" s="296">
        <v>0.72489999999999999</v>
      </c>
      <c r="AW34" s="49">
        <f t="shared" si="29"/>
        <v>0.73309999999999997</v>
      </c>
      <c r="AX34" s="49">
        <f t="shared" si="12"/>
        <v>8.1999999999999851E-3</v>
      </c>
      <c r="AY34" s="39">
        <v>0.57620000000000005</v>
      </c>
      <c r="AZ34" s="296">
        <v>0.61570000000000003</v>
      </c>
      <c r="BA34" s="49">
        <f t="shared" si="30"/>
        <v>0.59594999999999998</v>
      </c>
      <c r="BB34" s="49">
        <f t="shared" si="13"/>
        <v>1.974999999999999E-2</v>
      </c>
      <c r="BC34" s="296">
        <v>0.6169</v>
      </c>
      <c r="BD34" s="296">
        <v>0.60170000000000001</v>
      </c>
      <c r="BE34" s="49">
        <f t="shared" si="31"/>
        <v>0.60929999999999995</v>
      </c>
      <c r="BF34" s="546">
        <f t="shared" si="14"/>
        <v>7.5999999999999956E-3</v>
      </c>
      <c r="BG34" s="296">
        <v>0.74339999999999995</v>
      </c>
      <c r="BH34" s="296">
        <v>0.73429999999999995</v>
      </c>
      <c r="BI34" s="49">
        <f t="shared" si="32"/>
        <v>0.73885000000000001</v>
      </c>
      <c r="BJ34" s="49">
        <f t="shared" si="15"/>
        <v>4.5499999999999985E-3</v>
      </c>
      <c r="BK34" s="296">
        <v>0.73470000000000002</v>
      </c>
      <c r="BL34" s="296">
        <v>0.68500000000000005</v>
      </c>
      <c r="BM34" s="49">
        <f t="shared" si="33"/>
        <v>0.70985000000000009</v>
      </c>
      <c r="BN34" s="49">
        <f t="shared" si="16"/>
        <v>2.4849999999999983E-2</v>
      </c>
      <c r="BO34" s="39" t="s">
        <v>12</v>
      </c>
      <c r="BP34" s="41">
        <v>2.5999999999999999E-3</v>
      </c>
      <c r="BQ34" s="39" t="s">
        <v>12</v>
      </c>
      <c r="BR34" s="41" t="s">
        <v>12</v>
      </c>
      <c r="BS34" s="39" t="s">
        <v>12</v>
      </c>
      <c r="BT34" s="41" t="s">
        <v>12</v>
      </c>
      <c r="BU34" s="296">
        <v>0.83399999999999996</v>
      </c>
      <c r="BV34" s="296">
        <v>0.89249999999999996</v>
      </c>
      <c r="BW34" s="49">
        <f t="shared" si="34"/>
        <v>0.86324999999999996</v>
      </c>
      <c r="BX34" s="49">
        <f t="shared" si="17"/>
        <v>2.9249999999999998E-2</v>
      </c>
      <c r="BY34" s="296">
        <v>0.88229999999999997</v>
      </c>
      <c r="BZ34" s="296">
        <v>0.89770000000000005</v>
      </c>
      <c r="CA34" s="49">
        <f t="shared" si="35"/>
        <v>0.89</v>
      </c>
      <c r="CB34" s="546">
        <f t="shared" si="18"/>
        <v>7.7000000000000401E-3</v>
      </c>
      <c r="CC34" s="563">
        <v>0.73050000000000004</v>
      </c>
      <c r="CD34" s="563">
        <v>4.1974999999999998</v>
      </c>
    </row>
    <row r="35" spans="1:82" ht="12.75" x14ac:dyDescent="0.2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>
        <v>2.3E-3</v>
      </c>
      <c r="H35" s="296">
        <v>2.3E-3</v>
      </c>
      <c r="I35" s="49">
        <f t="shared" si="19"/>
        <v>2.3E-3</v>
      </c>
      <c r="J35" s="546">
        <f t="shared" si="2"/>
        <v>0</v>
      </c>
      <c r="K35" s="296" t="s">
        <v>12</v>
      </c>
      <c r="L35" s="296" t="s">
        <v>12</v>
      </c>
      <c r="M35" s="49" t="str">
        <f t="shared" si="20"/>
        <v xml:space="preserve"> </v>
      </c>
      <c r="N35" s="49" t="str">
        <f t="shared" si="3"/>
        <v xml:space="preserve"> </v>
      </c>
      <c r="O35" s="296">
        <v>2.3E-3</v>
      </c>
      <c r="P35" s="296">
        <v>2.3E-3</v>
      </c>
      <c r="Q35" s="49">
        <f t="shared" si="21"/>
        <v>2.3E-3</v>
      </c>
      <c r="R35" s="49">
        <f t="shared" si="4"/>
        <v>0</v>
      </c>
      <c r="S35" s="39" t="s">
        <v>12</v>
      </c>
      <c r="T35" s="296" t="s">
        <v>12</v>
      </c>
      <c r="U35" s="49" t="str">
        <f t="shared" si="22"/>
        <v xml:space="preserve"> </v>
      </c>
      <c r="V35" s="49" t="str">
        <f t="shared" si="5"/>
        <v xml:space="preserve"> </v>
      </c>
      <c r="W35" s="296">
        <v>1.1999999999999999E-3</v>
      </c>
      <c r="X35" s="296">
        <v>1.6000000000000001E-3</v>
      </c>
      <c r="Y35" s="49">
        <f t="shared" si="23"/>
        <v>1.4E-3</v>
      </c>
      <c r="Z35" s="546">
        <f t="shared" si="6"/>
        <v>2.0000000000000009E-4</v>
      </c>
      <c r="AA35" s="296" t="s">
        <v>12</v>
      </c>
      <c r="AB35" s="296" t="s">
        <v>12</v>
      </c>
      <c r="AC35" s="49" t="str">
        <f t="shared" si="24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5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6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7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8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9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30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31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2"/>
        <v xml:space="preserve"> </v>
      </c>
      <c r="BJ35" s="49" t="str">
        <f t="shared" si="15"/>
        <v xml:space="preserve"> </v>
      </c>
      <c r="BK35" s="296">
        <v>1E-3</v>
      </c>
      <c r="BL35" s="296">
        <v>8.9999999999999998E-4</v>
      </c>
      <c r="BM35" s="49">
        <f t="shared" si="33"/>
        <v>9.5E-4</v>
      </c>
      <c r="BN35" s="49">
        <f t="shared" si="16"/>
        <v>5.0000000000000023E-5</v>
      </c>
      <c r="BO35" s="39" t="s">
        <v>12</v>
      </c>
      <c r="BP35" s="41" t="s">
        <v>12</v>
      </c>
      <c r="BQ35" s="39" t="s">
        <v>12</v>
      </c>
      <c r="BR35" s="41" t="s">
        <v>12</v>
      </c>
      <c r="BS35" s="39" t="s">
        <v>12</v>
      </c>
      <c r="BT35" s="41" t="s">
        <v>12</v>
      </c>
      <c r="BU35" s="296" t="s">
        <v>12</v>
      </c>
      <c r="BV35" s="296" t="s">
        <v>12</v>
      </c>
      <c r="BW35" s="49" t="str">
        <f t="shared" si="34"/>
        <v xml:space="preserve"> </v>
      </c>
      <c r="BX35" s="49" t="str">
        <f t="shared" si="17"/>
        <v xml:space="preserve"> </v>
      </c>
      <c r="BY35" s="296" t="s">
        <v>12</v>
      </c>
      <c r="BZ35" s="296" t="s">
        <v>12</v>
      </c>
      <c r="CA35" s="49" t="str">
        <f t="shared" si="35"/>
        <v xml:space="preserve"> </v>
      </c>
      <c r="CB35" s="546" t="str">
        <f t="shared" si="18"/>
        <v xml:space="preserve"> </v>
      </c>
      <c r="CC35" s="563" t="s">
        <v>12</v>
      </c>
      <c r="CD35" s="563" t="s">
        <v>12</v>
      </c>
    </row>
    <row r="36" spans="1:82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9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20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21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2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3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4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5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6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7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8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9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30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31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2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3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296" t="s">
        <v>12</v>
      </c>
      <c r="BV36" s="296" t="s">
        <v>12</v>
      </c>
      <c r="BW36" s="49" t="str">
        <f t="shared" si="34"/>
        <v xml:space="preserve"> </v>
      </c>
      <c r="BX36" s="49" t="str">
        <f t="shared" si="17"/>
        <v xml:space="preserve"> </v>
      </c>
      <c r="BY36" s="296" t="s">
        <v>12</v>
      </c>
      <c r="BZ36" s="296" t="s">
        <v>12</v>
      </c>
      <c r="CA36" s="49" t="str">
        <f t="shared" si="35"/>
        <v xml:space="preserve"> </v>
      </c>
      <c r="CB36" s="546" t="str">
        <f t="shared" si="18"/>
        <v xml:space="preserve"> </v>
      </c>
      <c r="CC36" s="563" t="s">
        <v>12</v>
      </c>
      <c r="CD36" s="563" t="s">
        <v>12</v>
      </c>
    </row>
    <row r="37" spans="1:82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9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20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21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2"/>
        <v xml:space="preserve"> </v>
      </c>
      <c r="V37" s="49" t="str">
        <f t="shared" si="5"/>
        <v xml:space="preserve"> </v>
      </c>
      <c r="W37" s="296" t="s">
        <v>12</v>
      </c>
      <c r="X37" s="296">
        <v>8.9999999999999998E-4</v>
      </c>
      <c r="Y37" s="49">
        <f t="shared" si="23"/>
        <v>8.9999999999999998E-4</v>
      </c>
      <c r="Z37" s="546">
        <f t="shared" si="6"/>
        <v>0</v>
      </c>
      <c r="AA37" s="296" t="s">
        <v>12</v>
      </c>
      <c r="AB37" s="296" t="s">
        <v>12</v>
      </c>
      <c r="AC37" s="49" t="str">
        <f t="shared" si="24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5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6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7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8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9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30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31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2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3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39" t="s">
        <v>12</v>
      </c>
      <c r="BR37" s="41" t="s">
        <v>12</v>
      </c>
      <c r="BS37" s="39" t="s">
        <v>12</v>
      </c>
      <c r="BT37" s="41" t="s">
        <v>12</v>
      </c>
      <c r="BU37" s="296" t="s">
        <v>12</v>
      </c>
      <c r="BV37" s="296" t="s">
        <v>12</v>
      </c>
      <c r="BW37" s="49" t="str">
        <f t="shared" si="34"/>
        <v xml:space="preserve"> </v>
      </c>
      <c r="BX37" s="49" t="str">
        <f t="shared" si="17"/>
        <v xml:space="preserve"> </v>
      </c>
      <c r="BY37" s="296" t="s">
        <v>12</v>
      </c>
      <c r="BZ37" s="296" t="s">
        <v>12</v>
      </c>
      <c r="CA37" s="49" t="str">
        <f t="shared" si="35"/>
        <v xml:space="preserve"> </v>
      </c>
      <c r="CB37" s="546" t="str">
        <f t="shared" si="18"/>
        <v xml:space="preserve"> </v>
      </c>
      <c r="CC37" s="563" t="s">
        <v>12</v>
      </c>
      <c r="CD37" s="563" t="s">
        <v>12</v>
      </c>
    </row>
    <row r="38" spans="1:82" ht="12.75" x14ac:dyDescent="0.2">
      <c r="A38" s="296" t="s">
        <v>142</v>
      </c>
      <c r="B38" s="29">
        <v>2.3E-3</v>
      </c>
      <c r="C38" s="39" t="s">
        <v>12</v>
      </c>
      <c r="D38" s="296" t="s">
        <v>12</v>
      </c>
      <c r="E38" s="49" t="str">
        <f>IFERROR(AVERAGE(C38:D38)," ")</f>
        <v xml:space="preserve"> </v>
      </c>
      <c r="F38" s="49" t="str">
        <f t="shared" si="1"/>
        <v xml:space="preserve"> </v>
      </c>
      <c r="G38" s="296" t="s">
        <v>12</v>
      </c>
      <c r="H38" s="296" t="s">
        <v>12</v>
      </c>
      <c r="I38" s="49" t="str">
        <f>IFERROR(AVERAGE(G38:H38)," ")</f>
        <v xml:space="preserve"> </v>
      </c>
      <c r="J38" s="546" t="str">
        <f t="shared" si="2"/>
        <v xml:space="preserve"> </v>
      </c>
      <c r="K38" s="296">
        <v>4.0399999999999998E-2</v>
      </c>
      <c r="L38" s="296">
        <v>4.2200000000000001E-2</v>
      </c>
      <c r="M38" s="49">
        <f t="shared" si="20"/>
        <v>4.1300000000000003E-2</v>
      </c>
      <c r="N38" s="49">
        <f t="shared" si="3"/>
        <v>9.0000000000000149E-4</v>
      </c>
      <c r="O38" s="296">
        <v>4.48E-2</v>
      </c>
      <c r="P38" s="296">
        <v>4.8599999999999997E-2</v>
      </c>
      <c r="Q38" s="49">
        <f t="shared" si="21"/>
        <v>4.6699999999999998E-2</v>
      </c>
      <c r="R38" s="49">
        <f t="shared" si="4"/>
        <v>1.8999999999999989E-3</v>
      </c>
      <c r="S38" s="39">
        <v>7.3999999999999996E-2</v>
      </c>
      <c r="T38" s="296">
        <v>7.5200000000000003E-2</v>
      </c>
      <c r="U38" s="49">
        <f t="shared" si="22"/>
        <v>7.46E-2</v>
      </c>
      <c r="V38" s="49">
        <f t="shared" si="5"/>
        <v>6.0000000000000331E-4</v>
      </c>
      <c r="W38" s="296">
        <v>8.2699999999999996E-2</v>
      </c>
      <c r="X38" s="296">
        <v>8.6499999999999994E-2</v>
      </c>
      <c r="Y38" s="49">
        <f t="shared" si="23"/>
        <v>8.4599999999999995E-2</v>
      </c>
      <c r="Z38" s="546">
        <f t="shared" si="6"/>
        <v>1.8999999999999989E-3</v>
      </c>
      <c r="AA38" s="296">
        <v>0.12959999999999999</v>
      </c>
      <c r="AB38" s="296">
        <v>0.13009999999999999</v>
      </c>
      <c r="AC38" s="49">
        <f t="shared" si="24"/>
        <v>0.12984999999999999</v>
      </c>
      <c r="AD38" s="49">
        <f t="shared" si="7"/>
        <v>2.5000000000000022E-4</v>
      </c>
      <c r="AE38" s="296">
        <v>0.13439999999999999</v>
      </c>
      <c r="AF38" s="296">
        <v>0.13400000000000001</v>
      </c>
      <c r="AG38" s="49">
        <f t="shared" si="25"/>
        <v>0.13419999999999999</v>
      </c>
      <c r="AH38" s="49">
        <f t="shared" si="8"/>
        <v>1.9999999999999185E-4</v>
      </c>
      <c r="AI38" s="39">
        <v>2.5000000000000001E-3</v>
      </c>
      <c r="AJ38" s="296">
        <v>6.4999999999999997E-3</v>
      </c>
      <c r="AK38" s="49">
        <f t="shared" si="26"/>
        <v>4.4999999999999997E-3</v>
      </c>
      <c r="AL38" s="49">
        <f t="shared" si="9"/>
        <v>1.9999999999999996E-3</v>
      </c>
      <c r="AM38" s="296">
        <v>1.04E-2</v>
      </c>
      <c r="AN38" s="296">
        <v>1.01E-2</v>
      </c>
      <c r="AO38" s="49">
        <f t="shared" si="27"/>
        <v>1.0249999999999999E-2</v>
      </c>
      <c r="AP38" s="546">
        <f t="shared" si="10"/>
        <v>1.4999999999999996E-4</v>
      </c>
      <c r="AQ38" s="296">
        <v>0.1313</v>
      </c>
      <c r="AR38" s="296">
        <v>0.1298</v>
      </c>
      <c r="AS38" s="49">
        <f t="shared" si="28"/>
        <v>0.13055</v>
      </c>
      <c r="AT38" s="49">
        <f t="shared" si="11"/>
        <v>7.5000000000000067E-4</v>
      </c>
      <c r="AU38" s="296">
        <v>0.14369999999999999</v>
      </c>
      <c r="AV38" s="296">
        <v>0.13719999999999999</v>
      </c>
      <c r="AW38" s="49">
        <f t="shared" si="29"/>
        <v>0.14044999999999999</v>
      </c>
      <c r="AX38" s="49">
        <f t="shared" si="12"/>
        <v>3.2500000000000029E-3</v>
      </c>
      <c r="AY38" s="39">
        <v>0.121</v>
      </c>
      <c r="AZ38" s="296">
        <v>0.1235</v>
      </c>
      <c r="BA38" s="49">
        <f t="shared" si="30"/>
        <v>0.12225</v>
      </c>
      <c r="BB38" s="49">
        <f t="shared" si="13"/>
        <v>1.2500000000000011E-3</v>
      </c>
      <c r="BC38" s="296">
        <v>0.12559999999999999</v>
      </c>
      <c r="BD38" s="296">
        <v>0.13089999999999999</v>
      </c>
      <c r="BE38" s="49">
        <f t="shared" si="31"/>
        <v>0.12824999999999998</v>
      </c>
      <c r="BF38" s="546">
        <f t="shared" si="14"/>
        <v>2.6499999999999996E-3</v>
      </c>
      <c r="BG38" s="296">
        <v>0.1202</v>
      </c>
      <c r="BH38" s="296">
        <v>0.1186</v>
      </c>
      <c r="BI38" s="49">
        <f t="shared" si="32"/>
        <v>0.11940000000000001</v>
      </c>
      <c r="BJ38" s="49">
        <f t="shared" si="15"/>
        <v>8.000000000000021E-4</v>
      </c>
      <c r="BK38" s="296">
        <v>0.12720000000000001</v>
      </c>
      <c r="BL38" s="296">
        <v>0.12609999999999999</v>
      </c>
      <c r="BM38" s="49">
        <f t="shared" si="33"/>
        <v>0.12664999999999998</v>
      </c>
      <c r="BN38" s="49">
        <f t="shared" si="16"/>
        <v>5.5000000000000882E-4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296">
        <v>0.12670000000000001</v>
      </c>
      <c r="BV38" s="296">
        <v>0.1283</v>
      </c>
      <c r="BW38" s="49">
        <f t="shared" si="34"/>
        <v>0.1275</v>
      </c>
      <c r="BX38" s="49">
        <f t="shared" si="17"/>
        <v>7.9999999999999516E-4</v>
      </c>
      <c r="BY38" s="296">
        <v>0.1241</v>
      </c>
      <c r="BZ38" s="296">
        <v>0.125</v>
      </c>
      <c r="CA38" s="49">
        <f t="shared" si="35"/>
        <v>0.12454999999999999</v>
      </c>
      <c r="CB38" s="546">
        <f t="shared" si="18"/>
        <v>4.4999999999999901E-4</v>
      </c>
      <c r="CC38" s="563">
        <v>1.7844</v>
      </c>
      <c r="CD38" s="563">
        <v>30.113700000000001</v>
      </c>
    </row>
    <row r="39" spans="1:82" ht="12.75" x14ac:dyDescent="0.2">
      <c r="A39" s="296" t="s">
        <v>163</v>
      </c>
      <c r="B39" s="29">
        <v>2.3E-3</v>
      </c>
      <c r="C39" s="39" t="s">
        <v>12</v>
      </c>
      <c r="D39" s="296" t="s">
        <v>12</v>
      </c>
      <c r="E39" s="49" t="str">
        <f>IFERROR(AVERAGE(C39:D39)," ")</f>
        <v xml:space="preserve"> </v>
      </c>
      <c r="F39" s="49" t="str">
        <f t="shared" si="1"/>
        <v xml:space="preserve"> </v>
      </c>
      <c r="G39" s="296" t="s">
        <v>12</v>
      </c>
      <c r="H39" s="296" t="s">
        <v>12</v>
      </c>
      <c r="I39" s="49" t="str">
        <f t="shared" ref="I39" si="36">IFERROR(AVERAGE(G39:H39)," ")</f>
        <v xml:space="preserve"> </v>
      </c>
      <c r="J39" s="546" t="str">
        <f t="shared" si="2"/>
        <v xml:space="preserve"> </v>
      </c>
      <c r="K39" s="296">
        <v>4.07E-2</v>
      </c>
      <c r="L39" s="296">
        <v>4.1599999999999998E-2</v>
      </c>
      <c r="M39" s="49">
        <f t="shared" si="20"/>
        <v>4.1149999999999999E-2</v>
      </c>
      <c r="N39" s="49">
        <f t="shared" si="3"/>
        <v>4.4999999999999901E-4</v>
      </c>
      <c r="O39" s="296">
        <v>4.3499999999999997E-2</v>
      </c>
      <c r="P39" s="296">
        <v>4.7800000000000002E-2</v>
      </c>
      <c r="Q39" s="49">
        <f t="shared" si="21"/>
        <v>4.5649999999999996E-2</v>
      </c>
      <c r="R39" s="49">
        <f t="shared" si="4"/>
        <v>2.1500000000000026E-3</v>
      </c>
      <c r="S39" s="39">
        <v>7.3599999999999999E-2</v>
      </c>
      <c r="T39" s="296">
        <v>7.4999999999999997E-2</v>
      </c>
      <c r="U39" s="49">
        <f t="shared" si="22"/>
        <v>7.4300000000000005E-2</v>
      </c>
      <c r="V39" s="49">
        <f t="shared" si="5"/>
        <v>6.9999999999999923E-4</v>
      </c>
      <c r="W39" s="296">
        <v>8.3000000000000004E-2</v>
      </c>
      <c r="X39" s="296">
        <v>8.3799999999999999E-2</v>
      </c>
      <c r="Y39" s="49">
        <f t="shared" si="23"/>
        <v>8.3400000000000002E-2</v>
      </c>
      <c r="Z39" s="546">
        <f t="shared" si="6"/>
        <v>3.9999999999999758E-4</v>
      </c>
      <c r="AA39" s="296">
        <v>0.12540000000000001</v>
      </c>
      <c r="AB39" s="296">
        <v>0.12620000000000001</v>
      </c>
      <c r="AC39" s="49">
        <f t="shared" si="24"/>
        <v>0.12580000000000002</v>
      </c>
      <c r="AD39" s="49">
        <f t="shared" si="7"/>
        <v>3.9999999999999758E-4</v>
      </c>
      <c r="AE39" s="296">
        <v>0.13059999999999999</v>
      </c>
      <c r="AF39" s="296">
        <v>0.13070000000000001</v>
      </c>
      <c r="AG39" s="49">
        <f t="shared" si="25"/>
        <v>0.13064999999999999</v>
      </c>
      <c r="AH39" s="49">
        <f t="shared" si="8"/>
        <v>5.0000000000008371E-5</v>
      </c>
      <c r="AI39" s="39" t="s">
        <v>12</v>
      </c>
      <c r="AJ39" s="296">
        <v>6.0000000000000001E-3</v>
      </c>
      <c r="AK39" s="49">
        <f t="shared" si="26"/>
        <v>6.0000000000000001E-3</v>
      </c>
      <c r="AL39" s="49">
        <f t="shared" si="9"/>
        <v>0</v>
      </c>
      <c r="AM39" s="296">
        <v>8.9999999999999993E-3</v>
      </c>
      <c r="AN39" s="296">
        <v>7.9000000000000008E-3</v>
      </c>
      <c r="AO39" s="49">
        <f t="shared" si="27"/>
        <v>8.4499999999999992E-3</v>
      </c>
      <c r="AP39" s="546">
        <f t="shared" si="10"/>
        <v>5.4999999999999927E-4</v>
      </c>
      <c r="AQ39" s="296">
        <v>0.1273</v>
      </c>
      <c r="AR39" s="296">
        <v>0.1239</v>
      </c>
      <c r="AS39" s="49">
        <f t="shared" si="28"/>
        <v>0.12559999999999999</v>
      </c>
      <c r="AT39" s="49">
        <f t="shared" si="11"/>
        <v>1.7000000000000001E-3</v>
      </c>
      <c r="AU39" s="296">
        <v>0.13780000000000001</v>
      </c>
      <c r="AV39" s="296">
        <v>0.13289999999999999</v>
      </c>
      <c r="AW39" s="49">
        <f t="shared" si="29"/>
        <v>0.13535</v>
      </c>
      <c r="AX39" s="49">
        <f t="shared" si="12"/>
        <v>2.4500000000000077E-3</v>
      </c>
      <c r="AY39" s="39">
        <v>0.1179</v>
      </c>
      <c r="AZ39" s="296">
        <v>0.1171</v>
      </c>
      <c r="BA39" s="49">
        <f t="shared" si="30"/>
        <v>0.11749999999999999</v>
      </c>
      <c r="BB39" s="49">
        <f t="shared" si="13"/>
        <v>4.0000000000000452E-4</v>
      </c>
      <c r="BC39" s="296">
        <v>0.1215</v>
      </c>
      <c r="BD39" s="296">
        <v>0.12620000000000001</v>
      </c>
      <c r="BE39" s="49">
        <f t="shared" si="31"/>
        <v>0.12385</v>
      </c>
      <c r="BF39" s="546">
        <f t="shared" si="14"/>
        <v>2.3500000000000049E-3</v>
      </c>
      <c r="BG39" s="296">
        <v>0.1171</v>
      </c>
      <c r="BH39" s="296">
        <v>0.1139</v>
      </c>
      <c r="BI39" s="49">
        <f t="shared" si="32"/>
        <v>0.11549999999999999</v>
      </c>
      <c r="BJ39" s="49">
        <f t="shared" si="15"/>
        <v>1.5999999999999975E-3</v>
      </c>
      <c r="BK39" s="296">
        <v>0.12139999999999999</v>
      </c>
      <c r="BL39" s="296">
        <v>0.1211</v>
      </c>
      <c r="BM39" s="49">
        <f t="shared" si="33"/>
        <v>0.12125</v>
      </c>
      <c r="BN39" s="49">
        <f t="shared" si="16"/>
        <v>1.4999999999999736E-4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296">
        <v>0.11899999999999999</v>
      </c>
      <c r="BV39" s="296">
        <v>0.1221</v>
      </c>
      <c r="BW39" s="49">
        <f t="shared" si="34"/>
        <v>0.12054999999999999</v>
      </c>
      <c r="BX39" s="49">
        <f t="shared" si="17"/>
        <v>1.5500000000000028E-3</v>
      </c>
      <c r="BY39" s="296">
        <v>0.1168</v>
      </c>
      <c r="BZ39" s="296">
        <v>0.1181</v>
      </c>
      <c r="CA39" s="49">
        <f t="shared" si="35"/>
        <v>0.11745</v>
      </c>
      <c r="CB39" s="546">
        <f t="shared" si="18"/>
        <v>6.499999999999978E-4</v>
      </c>
      <c r="CC39" s="563">
        <v>1.7615000000000001</v>
      </c>
      <c r="CD39" s="563">
        <v>34.397300000000001</v>
      </c>
    </row>
    <row r="40" spans="1:82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9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20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21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2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3"/>
        <v xml:space="preserve"> </v>
      </c>
      <c r="Z40" s="298" t="str">
        <f t="shared" si="6"/>
        <v xml:space="preserve"> </v>
      </c>
      <c r="AA40" s="296" t="s">
        <v>12</v>
      </c>
      <c r="AB40" s="296" t="s">
        <v>12</v>
      </c>
      <c r="AC40" s="49" t="str">
        <f t="shared" si="24"/>
        <v xml:space="preserve"> </v>
      </c>
      <c r="AD40" s="49" t="str">
        <f t="shared" si="7"/>
        <v xml:space="preserve"> </v>
      </c>
      <c r="AE40" s="296" t="s">
        <v>12</v>
      </c>
      <c r="AF40" s="296">
        <v>1.2999999999999999E-3</v>
      </c>
      <c r="AG40" s="49">
        <f t="shared" si="25"/>
        <v>1.2999999999999999E-3</v>
      </c>
      <c r="AH40" s="49">
        <f t="shared" si="8"/>
        <v>0</v>
      </c>
      <c r="AI40" s="39">
        <v>1.6000000000000001E-3</v>
      </c>
      <c r="AJ40" s="296" t="s">
        <v>12</v>
      </c>
      <c r="AK40" s="49">
        <f t="shared" si="26"/>
        <v>1.6000000000000001E-3</v>
      </c>
      <c r="AL40" s="49">
        <f t="shared" si="9"/>
        <v>0</v>
      </c>
      <c r="AM40" s="296">
        <v>1.2999999999999999E-3</v>
      </c>
      <c r="AN40" s="296">
        <v>2.3E-3</v>
      </c>
      <c r="AO40" s="49">
        <f t="shared" si="27"/>
        <v>1.8E-3</v>
      </c>
      <c r="AP40" s="298">
        <f t="shared" si="10"/>
        <v>5.0000000000000001E-4</v>
      </c>
      <c r="AQ40" s="296" t="s">
        <v>12</v>
      </c>
      <c r="AR40" s="296">
        <v>1.6000000000000001E-3</v>
      </c>
      <c r="AS40" s="49">
        <f t="shared" si="28"/>
        <v>1.6000000000000001E-3</v>
      </c>
      <c r="AT40" s="49">
        <f t="shared" si="11"/>
        <v>0</v>
      </c>
      <c r="AU40" s="296" t="s">
        <v>12</v>
      </c>
      <c r="AV40" s="296">
        <v>1.6000000000000001E-3</v>
      </c>
      <c r="AW40" s="49">
        <f t="shared" si="29"/>
        <v>1.6000000000000001E-3</v>
      </c>
      <c r="AX40" s="49">
        <f t="shared" si="12"/>
        <v>0</v>
      </c>
      <c r="AY40" s="39" t="s">
        <v>12</v>
      </c>
      <c r="AZ40" s="296">
        <v>1.1999999999999999E-3</v>
      </c>
      <c r="BA40" s="49">
        <f t="shared" si="30"/>
        <v>1.1999999999999999E-3</v>
      </c>
      <c r="BB40" s="49">
        <f t="shared" si="13"/>
        <v>0</v>
      </c>
      <c r="BC40" s="296">
        <v>1.1999999999999999E-3</v>
      </c>
      <c r="BD40" s="296" t="s">
        <v>12</v>
      </c>
      <c r="BE40" s="49">
        <f t="shared" si="31"/>
        <v>1.1999999999999999E-3</v>
      </c>
      <c r="BF40" s="298">
        <f t="shared" si="14"/>
        <v>0</v>
      </c>
      <c r="BG40" s="296" t="s">
        <v>12</v>
      </c>
      <c r="BH40" s="296">
        <v>1.5E-3</v>
      </c>
      <c r="BI40" s="49">
        <f t="shared" si="32"/>
        <v>1.5E-3</v>
      </c>
      <c r="BJ40" s="49">
        <f t="shared" si="15"/>
        <v>0</v>
      </c>
      <c r="BK40" s="296">
        <v>1.2999999999999999E-3</v>
      </c>
      <c r="BL40" s="296">
        <v>1.1999999999999999E-3</v>
      </c>
      <c r="BM40" s="49">
        <f t="shared" si="33"/>
        <v>1.2499999999999998E-3</v>
      </c>
      <c r="BN40" s="49">
        <f t="shared" si="16"/>
        <v>5.0000000000000023E-5</v>
      </c>
      <c r="BO40" s="39" t="s">
        <v>12</v>
      </c>
      <c r="BP40" s="41" t="s">
        <v>12</v>
      </c>
      <c r="BQ40" s="115" t="s">
        <v>12</v>
      </c>
      <c r="BR40" s="284" t="s">
        <v>12</v>
      </c>
      <c r="BS40" s="115" t="s">
        <v>12</v>
      </c>
      <c r="BT40" s="284" t="s">
        <v>12</v>
      </c>
      <c r="BU40" s="115">
        <v>1.9E-3</v>
      </c>
      <c r="BV40" s="640">
        <v>2.2000000000000001E-3</v>
      </c>
      <c r="BW40" s="751">
        <f t="shared" si="34"/>
        <v>2.0500000000000002E-3</v>
      </c>
      <c r="BX40" s="751">
        <f t="shared" si="17"/>
        <v>1.5000000000000007E-4</v>
      </c>
      <c r="BY40" s="640">
        <v>2.2000000000000001E-3</v>
      </c>
      <c r="BZ40" s="640">
        <v>1.6000000000000001E-3</v>
      </c>
      <c r="CA40" s="751">
        <f t="shared" si="35"/>
        <v>1.9000000000000002E-3</v>
      </c>
      <c r="CB40" s="298">
        <f t="shared" si="18"/>
        <v>3.0000000000000003E-4</v>
      </c>
      <c r="CC40" s="564">
        <v>1.5E-3</v>
      </c>
      <c r="CD40" s="564">
        <v>0.28599999999999998</v>
      </c>
    </row>
    <row r="41" spans="1:82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  <c r="BQ41" s="125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96"/>
    </row>
    <row r="42" spans="1:82" ht="12.75" x14ac:dyDescent="0.2">
      <c r="A42" s="444" t="s">
        <v>82</v>
      </c>
      <c r="B42" s="733"/>
      <c r="C42" s="260" t="s">
        <v>83</v>
      </c>
      <c r="D42" s="736" t="s">
        <v>84</v>
      </c>
      <c r="E42" s="736" t="s">
        <v>70</v>
      </c>
      <c r="F42" s="736" t="s">
        <v>85</v>
      </c>
      <c r="G42" s="733"/>
      <c r="H42" s="733"/>
      <c r="I42" s="733"/>
      <c r="J42" s="733"/>
      <c r="K42" s="260" t="s">
        <v>83</v>
      </c>
      <c r="L42" s="736" t="s">
        <v>84</v>
      </c>
      <c r="M42" s="736" t="s">
        <v>70</v>
      </c>
      <c r="N42" s="350" t="s">
        <v>85</v>
      </c>
      <c r="O42" s="733"/>
      <c r="P42" s="733"/>
      <c r="Q42" s="733"/>
      <c r="R42" s="733"/>
      <c r="S42" s="260" t="s">
        <v>83</v>
      </c>
      <c r="T42" s="736" t="s">
        <v>84</v>
      </c>
      <c r="U42" s="736" t="s">
        <v>70</v>
      </c>
      <c r="V42" s="351" t="s">
        <v>85</v>
      </c>
      <c r="W42" s="733"/>
      <c r="X42" s="733"/>
      <c r="Y42" s="733"/>
      <c r="Z42" s="733"/>
      <c r="AA42" s="260" t="s">
        <v>83</v>
      </c>
      <c r="AB42" s="736" t="s">
        <v>84</v>
      </c>
      <c r="AC42" s="736" t="s">
        <v>70</v>
      </c>
      <c r="AD42" s="350" t="s">
        <v>85</v>
      </c>
      <c r="AE42" s="733"/>
      <c r="AF42" s="733"/>
      <c r="AG42" s="733"/>
      <c r="AH42" s="733"/>
      <c r="AI42" s="260" t="s">
        <v>83</v>
      </c>
      <c r="AJ42" s="736" t="s">
        <v>84</v>
      </c>
      <c r="AK42" s="736" t="s">
        <v>70</v>
      </c>
      <c r="AL42" s="350" t="s">
        <v>85</v>
      </c>
      <c r="AM42" s="733"/>
      <c r="AN42" s="733"/>
      <c r="AO42" s="733"/>
      <c r="AP42" s="733"/>
      <c r="AQ42" s="260" t="s">
        <v>83</v>
      </c>
      <c r="AR42" s="736" t="s">
        <v>84</v>
      </c>
      <c r="AS42" s="736" t="s">
        <v>70</v>
      </c>
      <c r="AT42" s="736" t="s">
        <v>85</v>
      </c>
      <c r="AU42" s="733"/>
      <c r="AV42" s="733"/>
      <c r="AW42" s="733"/>
      <c r="AX42" s="733"/>
      <c r="AY42" s="260" t="s">
        <v>83</v>
      </c>
      <c r="AZ42" s="736" t="s">
        <v>84</v>
      </c>
      <c r="BA42" s="736" t="s">
        <v>70</v>
      </c>
      <c r="BB42" s="350" t="s">
        <v>85</v>
      </c>
      <c r="BC42" s="733"/>
      <c r="BD42" s="733"/>
      <c r="BE42" s="733"/>
      <c r="BF42" s="733"/>
      <c r="BG42" s="260" t="s">
        <v>83</v>
      </c>
      <c r="BH42" s="736" t="s">
        <v>84</v>
      </c>
      <c r="BI42" s="736" t="s">
        <v>70</v>
      </c>
      <c r="BJ42" s="350" t="s">
        <v>85</v>
      </c>
      <c r="BK42" s="733"/>
      <c r="BL42" s="733"/>
      <c r="BM42" s="733"/>
      <c r="BN42" s="733"/>
      <c r="BO42" s="274"/>
      <c r="BP42" s="735"/>
      <c r="BU42" s="260" t="s">
        <v>83</v>
      </c>
      <c r="BV42" s="736" t="s">
        <v>84</v>
      </c>
      <c r="BW42" s="736" t="s">
        <v>70</v>
      </c>
      <c r="BX42" s="350" t="s">
        <v>85</v>
      </c>
      <c r="BY42" s="733"/>
      <c r="BZ42" s="733"/>
      <c r="CA42" s="733"/>
      <c r="CB42" s="732"/>
    </row>
    <row r="43" spans="1:82" ht="14.25" x14ac:dyDescent="0.2">
      <c r="A43" s="112" t="s">
        <v>86</v>
      </c>
      <c r="C43" s="613" t="s">
        <v>12</v>
      </c>
      <c r="D43" s="619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619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16" t="s">
        <v>12</v>
      </c>
      <c r="T43" s="619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16" t="s">
        <v>12</v>
      </c>
      <c r="AB43" s="619" t="s">
        <v>12</v>
      </c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623">
        <v>0.62</v>
      </c>
      <c r="AJ43" s="612">
        <v>0.62</v>
      </c>
      <c r="AK43" s="102">
        <f>IFERROR(AVERAGE(AI43:AJ43), " ")</f>
        <v>0.62</v>
      </c>
      <c r="AL43" s="620">
        <f>IFERROR(_xlfn.STDEV.P(AI43:AJ43)," ")</f>
        <v>0</v>
      </c>
      <c r="AQ43" s="616" t="s">
        <v>12</v>
      </c>
      <c r="AR43" s="619" t="s">
        <v>12</v>
      </c>
      <c r="AS43" s="102" t="str">
        <f>IFERROR(AVERAGE(AQ43:AR43), " ")</f>
        <v xml:space="preserve"> </v>
      </c>
      <c r="AT43" s="103" t="str">
        <f>IFERROR(_xlfn.STDEV.P(AQ43:AR43)," ")</f>
        <v xml:space="preserve"> </v>
      </c>
      <c r="AY43" s="616" t="s">
        <v>12</v>
      </c>
      <c r="AZ43" s="619" t="s">
        <v>12</v>
      </c>
      <c r="BA43" s="102" t="str">
        <f>IFERROR(AVERAGE(AY43:AZ43), " ")</f>
        <v xml:space="preserve"> </v>
      </c>
      <c r="BB43" s="103" t="str">
        <f>IFERROR(_xlfn.STDEV.P(AY43:AZ43)," ")</f>
        <v xml:space="preserve"> </v>
      </c>
      <c r="BG43" s="616" t="s">
        <v>12</v>
      </c>
      <c r="BH43" s="619" t="s">
        <v>12</v>
      </c>
      <c r="BI43" s="102" t="str">
        <f>IFERROR(AVERAGE(BG43:BH43), " ")</f>
        <v xml:space="preserve"> </v>
      </c>
      <c r="BJ43" s="103" t="str">
        <f>IFERROR(_xlfn.STDEV.P(BG43:BH43)," ")</f>
        <v xml:space="preserve"> </v>
      </c>
      <c r="BO43" s="622" t="s">
        <v>12</v>
      </c>
      <c r="BP43" s="728"/>
      <c r="BQ43" s="755"/>
      <c r="BR43" s="756"/>
      <c r="BS43" s="756"/>
      <c r="BT43" s="667"/>
      <c r="BU43" s="742" t="s">
        <v>12</v>
      </c>
      <c r="BV43" s="739" t="s">
        <v>12</v>
      </c>
      <c r="BW43" s="102" t="str">
        <f>IFERROR(AVERAGE(BU43:BV43), " ")</f>
        <v xml:space="preserve"> </v>
      </c>
      <c r="BX43" s="770" t="str">
        <f>IFERROR(_xlfn.STDEV.P(BU43:BV43)," ")</f>
        <v xml:space="preserve"> </v>
      </c>
      <c r="CB43" s="668"/>
    </row>
    <row r="44" spans="1:82" ht="15" x14ac:dyDescent="0.25">
      <c r="A44" s="112" t="s">
        <v>87</v>
      </c>
      <c r="C44" s="612">
        <v>5.38</v>
      </c>
      <c r="D44" s="612">
        <v>5.36</v>
      </c>
      <c r="E44" s="102">
        <f t="shared" ref="E44:E48" si="37">IFERROR(AVERAGE(C44:D44), " ")</f>
        <v>5.37</v>
      </c>
      <c r="F44" s="620">
        <f t="shared" ref="F44:F49" si="38">IFERROR(_xlfn.STDEV.P(C44:D44)," ")</f>
        <v>9.9999999999997868E-3</v>
      </c>
      <c r="K44" s="617">
        <v>7.65</v>
      </c>
      <c r="L44" s="612">
        <v>7.52</v>
      </c>
      <c r="M44" s="102">
        <f t="shared" ref="M44:M48" si="39">IFERROR(AVERAGE(K44:L44), " ")</f>
        <v>7.585</v>
      </c>
      <c r="N44" s="620">
        <f t="shared" ref="N44:N49" si="40">IFERROR(_xlfn.STDEV.P(K44:L44)," ")</f>
        <v>6.5000000000000391E-2</v>
      </c>
      <c r="S44" s="617">
        <v>24.19</v>
      </c>
      <c r="T44" s="612">
        <v>24.24</v>
      </c>
      <c r="U44" s="102">
        <f t="shared" ref="U44:U48" si="41">IFERROR(AVERAGE(S44:T44), " ")</f>
        <v>24.215</v>
      </c>
      <c r="V44" s="620">
        <f t="shared" ref="V44:V49" si="42">IFERROR(_xlfn.STDEV.P(S44:T44)," ")</f>
        <v>2.4999999999998579E-2</v>
      </c>
      <c r="AA44" s="617">
        <v>28.43</v>
      </c>
      <c r="AB44" s="612">
        <v>28.58</v>
      </c>
      <c r="AC44" s="102">
        <f t="shared" ref="AC44:AC48" si="43">IFERROR(AVERAGE(AA44:AB44), " ")</f>
        <v>28.504999999999999</v>
      </c>
      <c r="AD44" s="620">
        <f t="shared" ref="AD44:AD49" si="44">IFERROR(_xlfn.STDEV.P(AA44:AB44)," ")</f>
        <v>7.4999999999999289E-2</v>
      </c>
      <c r="AI44" s="617">
        <v>64.12</v>
      </c>
      <c r="AJ44" s="612">
        <v>63.93</v>
      </c>
      <c r="AK44" s="102">
        <f t="shared" ref="AK44:AK48" si="45">IFERROR(AVERAGE(AI44:AJ44), " ")</f>
        <v>64.025000000000006</v>
      </c>
      <c r="AL44" s="620">
        <f t="shared" ref="AL44:AL49" si="46">IFERROR(_xlfn.STDEV.P(AI44:AJ44)," ")</f>
        <v>9.5000000000002416E-2</v>
      </c>
      <c r="AQ44" s="617">
        <v>30.41</v>
      </c>
      <c r="AR44" s="612">
        <v>29.86</v>
      </c>
      <c r="AS44" s="102">
        <f t="shared" ref="AS44:AS48" si="47">IFERROR(AVERAGE(AQ44:AR44), " ")</f>
        <v>30.134999999999998</v>
      </c>
      <c r="AT44" s="620">
        <f t="shared" ref="AT44:AT49" si="48">IFERROR(_xlfn.STDEV.P(AQ44:AR44)," ")</f>
        <v>0.27500000000000036</v>
      </c>
      <c r="AY44" s="617">
        <v>22.75</v>
      </c>
      <c r="AZ44" s="612">
        <v>22.74</v>
      </c>
      <c r="BA44" s="102">
        <f t="shared" ref="BA44:BA48" si="49">IFERROR(AVERAGE(AY44:AZ44), " ")</f>
        <v>22.744999999999997</v>
      </c>
      <c r="BB44" s="620">
        <f t="shared" ref="BB44:BB49" si="50">IFERROR(_xlfn.STDEV.P(AY44:AZ44)," ")</f>
        <v>5.0000000000007816E-3</v>
      </c>
      <c r="BG44" s="617">
        <v>31.76</v>
      </c>
      <c r="BH44" s="612">
        <v>31.81</v>
      </c>
      <c r="BI44" s="102">
        <f t="shared" ref="BI44:BI48" si="51">IFERROR(AVERAGE(BG44:BH44), " ")</f>
        <v>31.785</v>
      </c>
      <c r="BJ44" s="620">
        <f t="shared" ref="BJ44:BJ49" si="52">IFERROR(_xlfn.STDEV.P(BG44:BH44)," ")</f>
        <v>2.4999999999998579E-2</v>
      </c>
      <c r="BO44" s="617">
        <v>0.15</v>
      </c>
      <c r="BP44" s="728"/>
      <c r="BQ44" s="763"/>
      <c r="BR44" s="768"/>
      <c r="BS44" s="768"/>
      <c r="BT44" s="668"/>
      <c r="BU44" s="621">
        <v>117.99</v>
      </c>
      <c r="BV44" s="621">
        <v>117.71</v>
      </c>
      <c r="BW44" s="102">
        <f t="shared" ref="BW44:BW48" si="53">IFERROR(AVERAGE(BU44:BV44), " ")</f>
        <v>117.85</v>
      </c>
      <c r="BX44" s="771">
        <f t="shared" ref="BX44:BX49" si="54">IFERROR(_xlfn.STDEV.P(BU44:BV44)," ")</f>
        <v>0.14000000000000057</v>
      </c>
      <c r="CB44" s="668"/>
    </row>
    <row r="45" spans="1:82" ht="12.75" x14ac:dyDescent="0.2">
      <c r="A45" s="112" t="s">
        <v>88</v>
      </c>
      <c r="C45" s="613" t="s">
        <v>12</v>
      </c>
      <c r="D45" s="619" t="s">
        <v>12</v>
      </c>
      <c r="E45" s="102" t="str">
        <f t="shared" si="37"/>
        <v xml:space="preserve"> </v>
      </c>
      <c r="F45" s="620" t="str">
        <f t="shared" si="38"/>
        <v xml:space="preserve"> </v>
      </c>
      <c r="K45" s="613" t="s">
        <v>12</v>
      </c>
      <c r="L45" s="619" t="s">
        <v>12</v>
      </c>
      <c r="M45" s="102" t="str">
        <f t="shared" si="39"/>
        <v xml:space="preserve"> </v>
      </c>
      <c r="N45" s="620" t="str">
        <f t="shared" si="40"/>
        <v xml:space="preserve"> </v>
      </c>
      <c r="S45" s="613" t="s">
        <v>12</v>
      </c>
      <c r="T45" s="619" t="s">
        <v>12</v>
      </c>
      <c r="U45" s="102" t="str">
        <f t="shared" si="41"/>
        <v xml:space="preserve"> </v>
      </c>
      <c r="V45" s="620" t="str">
        <f t="shared" si="42"/>
        <v xml:space="preserve"> </v>
      </c>
      <c r="AA45" s="613" t="s">
        <v>12</v>
      </c>
      <c r="AB45" s="619" t="s">
        <v>12</v>
      </c>
      <c r="AC45" s="102" t="str">
        <f t="shared" si="43"/>
        <v xml:space="preserve"> </v>
      </c>
      <c r="AD45" s="620" t="str">
        <f t="shared" si="44"/>
        <v xml:space="preserve"> </v>
      </c>
      <c r="AI45" s="613" t="s">
        <v>12</v>
      </c>
      <c r="AJ45" s="619" t="s">
        <v>12</v>
      </c>
      <c r="AK45" s="102" t="str">
        <f t="shared" si="45"/>
        <v xml:space="preserve"> </v>
      </c>
      <c r="AL45" s="620" t="str">
        <f t="shared" si="46"/>
        <v xml:space="preserve"> </v>
      </c>
      <c r="AQ45" s="613" t="s">
        <v>12</v>
      </c>
      <c r="AR45" s="619" t="s">
        <v>12</v>
      </c>
      <c r="AS45" s="102" t="str">
        <f t="shared" si="47"/>
        <v xml:space="preserve"> </v>
      </c>
      <c r="AT45" s="620" t="str">
        <f t="shared" si="48"/>
        <v xml:space="preserve"> </v>
      </c>
      <c r="AY45" s="613" t="s">
        <v>12</v>
      </c>
      <c r="AZ45" s="619" t="s">
        <v>12</v>
      </c>
      <c r="BA45" s="102" t="str">
        <f t="shared" si="49"/>
        <v xml:space="preserve"> </v>
      </c>
      <c r="BB45" s="620" t="str">
        <f t="shared" si="50"/>
        <v xml:space="preserve"> </v>
      </c>
      <c r="BG45" s="613" t="s">
        <v>12</v>
      </c>
      <c r="BH45" s="619" t="s">
        <v>12</v>
      </c>
      <c r="BI45" s="102" t="str">
        <f t="shared" si="51"/>
        <v xml:space="preserve"> </v>
      </c>
      <c r="BJ45" s="620" t="str">
        <f t="shared" si="52"/>
        <v xml:space="preserve"> </v>
      </c>
      <c r="BO45" s="727" t="s">
        <v>12</v>
      </c>
      <c r="BP45" s="728"/>
      <c r="BQ45" s="763"/>
      <c r="BR45" s="768"/>
      <c r="BS45" s="768"/>
      <c r="BT45" s="668"/>
      <c r="BU45" s="740" t="s">
        <v>12</v>
      </c>
      <c r="BV45" s="739" t="s">
        <v>12</v>
      </c>
      <c r="BW45" s="102" t="str">
        <f t="shared" si="53"/>
        <v xml:space="preserve"> </v>
      </c>
      <c r="BX45" s="771" t="str">
        <f t="shared" si="54"/>
        <v xml:space="preserve"> </v>
      </c>
      <c r="CB45" s="668"/>
    </row>
    <row r="46" spans="1:82" ht="14.25" x14ac:dyDescent="0.2">
      <c r="A46" s="112" t="s">
        <v>89</v>
      </c>
      <c r="C46" s="613" t="s">
        <v>12</v>
      </c>
      <c r="D46" s="619" t="s">
        <v>12</v>
      </c>
      <c r="E46" s="102" t="str">
        <f t="shared" si="37"/>
        <v xml:space="preserve"> </v>
      </c>
      <c r="F46" s="620" t="str">
        <f t="shared" si="38"/>
        <v xml:space="preserve"> </v>
      </c>
      <c r="K46" s="613" t="s">
        <v>12</v>
      </c>
      <c r="L46" s="619" t="s">
        <v>12</v>
      </c>
      <c r="M46" s="102" t="str">
        <f t="shared" si="39"/>
        <v xml:space="preserve"> </v>
      </c>
      <c r="N46" s="620" t="str">
        <f t="shared" si="40"/>
        <v xml:space="preserve"> </v>
      </c>
      <c r="S46" s="613" t="s">
        <v>12</v>
      </c>
      <c r="T46" s="619" t="s">
        <v>12</v>
      </c>
      <c r="U46" s="102" t="str">
        <f t="shared" si="41"/>
        <v xml:space="preserve"> </v>
      </c>
      <c r="V46" s="620" t="str">
        <f t="shared" si="42"/>
        <v xml:space="preserve"> </v>
      </c>
      <c r="AA46" s="613" t="s">
        <v>12</v>
      </c>
      <c r="AB46" s="619" t="s">
        <v>12</v>
      </c>
      <c r="AC46" s="102" t="str">
        <f t="shared" si="43"/>
        <v xml:space="preserve"> </v>
      </c>
      <c r="AD46" s="620" t="str">
        <f t="shared" si="44"/>
        <v xml:space="preserve"> </v>
      </c>
      <c r="AI46" s="613" t="s">
        <v>12</v>
      </c>
      <c r="AJ46" s="619" t="s">
        <v>12</v>
      </c>
      <c r="AK46" s="102" t="str">
        <f t="shared" si="45"/>
        <v xml:space="preserve"> </v>
      </c>
      <c r="AL46" s="620" t="str">
        <f t="shared" si="46"/>
        <v xml:space="preserve"> </v>
      </c>
      <c r="AQ46" s="613" t="s">
        <v>12</v>
      </c>
      <c r="AR46" s="619" t="s">
        <v>12</v>
      </c>
      <c r="AS46" s="102" t="str">
        <f t="shared" si="47"/>
        <v xml:space="preserve"> </v>
      </c>
      <c r="AT46" s="620" t="str">
        <f t="shared" si="48"/>
        <v xml:space="preserve"> </v>
      </c>
      <c r="AY46" s="613" t="s">
        <v>12</v>
      </c>
      <c r="AZ46" s="619" t="s">
        <v>12</v>
      </c>
      <c r="BA46" s="102" t="str">
        <f t="shared" si="49"/>
        <v xml:space="preserve"> </v>
      </c>
      <c r="BB46" s="620" t="str">
        <f t="shared" si="50"/>
        <v xml:space="preserve"> </v>
      </c>
      <c r="BG46" s="613" t="s">
        <v>12</v>
      </c>
      <c r="BH46" s="619" t="s">
        <v>12</v>
      </c>
      <c r="BI46" s="102" t="str">
        <f t="shared" si="51"/>
        <v xml:space="preserve"> </v>
      </c>
      <c r="BJ46" s="620" t="str">
        <f t="shared" si="52"/>
        <v xml:space="preserve"> </v>
      </c>
      <c r="BO46" s="727" t="s">
        <v>12</v>
      </c>
      <c r="BP46" s="728"/>
      <c r="BQ46" s="763"/>
      <c r="BR46" s="768"/>
      <c r="BS46" s="768"/>
      <c r="BT46" s="668"/>
      <c r="BU46" s="612">
        <v>0.4</v>
      </c>
      <c r="BV46" s="612">
        <v>0.39</v>
      </c>
      <c r="BW46" s="102">
        <f t="shared" si="53"/>
        <v>0.39500000000000002</v>
      </c>
      <c r="BX46" s="771">
        <f t="shared" si="54"/>
        <v>5.0000000000000044E-3</v>
      </c>
      <c r="CB46" s="668"/>
    </row>
    <row r="47" spans="1:82" ht="14.25" x14ac:dyDescent="0.2">
      <c r="A47" s="112" t="s">
        <v>90</v>
      </c>
      <c r="C47" s="612">
        <v>0.1</v>
      </c>
      <c r="D47" s="619" t="s">
        <v>12</v>
      </c>
      <c r="E47" s="102">
        <f t="shared" si="37"/>
        <v>0.1</v>
      </c>
      <c r="F47" s="620">
        <f t="shared" si="38"/>
        <v>0</v>
      </c>
      <c r="K47" s="617">
        <v>0.32</v>
      </c>
      <c r="L47" s="612">
        <v>0.31</v>
      </c>
      <c r="M47" s="102">
        <f t="shared" si="39"/>
        <v>0.315</v>
      </c>
      <c r="N47" s="620">
        <f t="shared" si="40"/>
        <v>5.0000000000000044E-3</v>
      </c>
      <c r="S47" s="617">
        <v>1.1299999999999999</v>
      </c>
      <c r="T47" s="612">
        <v>1.04</v>
      </c>
      <c r="U47" s="102">
        <f t="shared" si="41"/>
        <v>1.085</v>
      </c>
      <c r="V47" s="620">
        <f t="shared" si="42"/>
        <v>4.4999999999999929E-2</v>
      </c>
      <c r="AA47" s="617">
        <v>1.5</v>
      </c>
      <c r="AB47" s="612">
        <v>1.5</v>
      </c>
      <c r="AC47" s="102">
        <f t="shared" si="43"/>
        <v>1.5</v>
      </c>
      <c r="AD47" s="620">
        <f t="shared" si="44"/>
        <v>0</v>
      </c>
      <c r="AI47" s="617">
        <v>0.74</v>
      </c>
      <c r="AJ47" s="612">
        <v>0.54</v>
      </c>
      <c r="AK47" s="102">
        <f t="shared" si="45"/>
        <v>0.64</v>
      </c>
      <c r="AL47" s="620">
        <f t="shared" si="46"/>
        <v>9.999999999999977E-2</v>
      </c>
      <c r="AQ47" s="617">
        <v>0.41</v>
      </c>
      <c r="AR47" s="612">
        <v>0.34</v>
      </c>
      <c r="AS47" s="102">
        <f t="shared" si="47"/>
        <v>0.375</v>
      </c>
      <c r="AT47" s="620">
        <f t="shared" si="48"/>
        <v>3.4999999999999976E-2</v>
      </c>
      <c r="AY47" s="617">
        <v>0.41</v>
      </c>
      <c r="AZ47" s="612">
        <v>0.36</v>
      </c>
      <c r="BA47" s="102">
        <f t="shared" si="49"/>
        <v>0.38500000000000001</v>
      </c>
      <c r="BB47" s="620">
        <f t="shared" si="50"/>
        <v>2.4999999999999994E-2</v>
      </c>
      <c r="BG47" s="617">
        <v>0.77</v>
      </c>
      <c r="BH47" s="612">
        <v>0.7</v>
      </c>
      <c r="BI47" s="102">
        <f t="shared" si="51"/>
        <v>0.73499999999999999</v>
      </c>
      <c r="BJ47" s="620">
        <f t="shared" si="52"/>
        <v>3.5000000000000031E-2</v>
      </c>
      <c r="BO47" s="617">
        <v>0.31</v>
      </c>
      <c r="BP47" s="728"/>
      <c r="BQ47" s="763"/>
      <c r="BR47" s="768"/>
      <c r="BS47" s="768"/>
      <c r="BT47" s="668"/>
      <c r="BU47" s="612">
        <v>22.69</v>
      </c>
      <c r="BV47" s="612">
        <v>22.48</v>
      </c>
      <c r="BW47" s="102">
        <f t="shared" si="53"/>
        <v>22.585000000000001</v>
      </c>
      <c r="BX47" s="771">
        <f t="shared" si="54"/>
        <v>0.10500000000000043</v>
      </c>
      <c r="CB47" s="668"/>
    </row>
    <row r="48" spans="1:82" ht="12.75" x14ac:dyDescent="0.2">
      <c r="A48" s="112" t="s">
        <v>91</v>
      </c>
      <c r="C48" s="613" t="s">
        <v>12</v>
      </c>
      <c r="D48" s="619" t="s">
        <v>12</v>
      </c>
      <c r="E48" s="102" t="str">
        <f t="shared" si="37"/>
        <v xml:space="preserve"> </v>
      </c>
      <c r="F48" s="620" t="str">
        <f t="shared" si="38"/>
        <v xml:space="preserve"> </v>
      </c>
      <c r="K48" s="613" t="s">
        <v>12</v>
      </c>
      <c r="L48" s="619" t="s">
        <v>12</v>
      </c>
      <c r="M48" s="102" t="str">
        <f t="shared" si="39"/>
        <v xml:space="preserve"> </v>
      </c>
      <c r="N48" s="620" t="str">
        <f t="shared" si="40"/>
        <v xml:space="preserve"> </v>
      </c>
      <c r="S48" s="613" t="s">
        <v>12</v>
      </c>
      <c r="T48" s="619" t="s">
        <v>12</v>
      </c>
      <c r="U48" s="102" t="str">
        <f t="shared" si="41"/>
        <v xml:space="preserve"> </v>
      </c>
      <c r="V48" s="620" t="str">
        <f t="shared" si="42"/>
        <v xml:space="preserve"> </v>
      </c>
      <c r="AA48" s="613" t="s">
        <v>12</v>
      </c>
      <c r="AB48" s="619" t="s">
        <v>12</v>
      </c>
      <c r="AC48" s="102" t="str">
        <f t="shared" si="43"/>
        <v xml:space="preserve"> </v>
      </c>
      <c r="AD48" s="620" t="str">
        <f t="shared" si="44"/>
        <v xml:space="preserve"> </v>
      </c>
      <c r="AI48" s="613" t="s">
        <v>12</v>
      </c>
      <c r="AJ48" s="619" t="s">
        <v>12</v>
      </c>
      <c r="AK48" s="102" t="str">
        <f t="shared" si="45"/>
        <v xml:space="preserve"> </v>
      </c>
      <c r="AL48" s="620" t="str">
        <f t="shared" si="46"/>
        <v xml:space="preserve"> </v>
      </c>
      <c r="AQ48" s="613" t="s">
        <v>12</v>
      </c>
      <c r="AR48" s="619" t="s">
        <v>12</v>
      </c>
      <c r="AS48" s="102" t="str">
        <f t="shared" si="47"/>
        <v xml:space="preserve"> </v>
      </c>
      <c r="AT48" s="620" t="str">
        <f t="shared" si="48"/>
        <v xml:space="preserve"> </v>
      </c>
      <c r="AY48" s="613" t="s">
        <v>12</v>
      </c>
      <c r="AZ48" s="619" t="s">
        <v>12</v>
      </c>
      <c r="BA48" s="102" t="str">
        <f t="shared" si="49"/>
        <v xml:space="preserve"> </v>
      </c>
      <c r="BB48" s="620" t="str">
        <f t="shared" si="50"/>
        <v xml:space="preserve"> </v>
      </c>
      <c r="BG48" s="613" t="s">
        <v>12</v>
      </c>
      <c r="BH48" s="619" t="s">
        <v>12</v>
      </c>
      <c r="BI48" s="102" t="str">
        <f t="shared" si="51"/>
        <v xml:space="preserve"> </v>
      </c>
      <c r="BJ48" s="620" t="str">
        <f t="shared" si="52"/>
        <v xml:space="preserve"> </v>
      </c>
      <c r="BO48" s="727" t="s">
        <v>12</v>
      </c>
      <c r="BP48" s="728"/>
      <c r="BQ48" s="763"/>
      <c r="BR48" s="768"/>
      <c r="BS48" s="768"/>
      <c r="BT48" s="668"/>
      <c r="BU48" s="740" t="s">
        <v>12</v>
      </c>
      <c r="BV48" s="739" t="s">
        <v>12</v>
      </c>
      <c r="BW48" s="102" t="str">
        <f t="shared" si="53"/>
        <v xml:space="preserve"> </v>
      </c>
      <c r="BX48" s="771" t="str">
        <f t="shared" si="54"/>
        <v xml:space="preserve"> </v>
      </c>
      <c r="CB48" s="668"/>
    </row>
    <row r="49" spans="1:80" ht="15" x14ac:dyDescent="0.25">
      <c r="A49" s="112" t="s">
        <v>92</v>
      </c>
      <c r="C49" s="612">
        <v>6.69</v>
      </c>
      <c r="D49" s="612">
        <v>6.58</v>
      </c>
      <c r="E49" s="102">
        <f>IFERROR(AVERAGE(C49:D49), " ")</f>
        <v>6.6349999999999998</v>
      </c>
      <c r="F49" s="620">
        <f t="shared" si="38"/>
        <v>5.500000000000016E-2</v>
      </c>
      <c r="K49" s="618">
        <v>8.76</v>
      </c>
      <c r="L49" s="612">
        <v>8.67</v>
      </c>
      <c r="M49" s="102">
        <f>IFERROR(AVERAGE(K49:L49), " ")</f>
        <v>8.7149999999999999</v>
      </c>
      <c r="N49" s="620">
        <f t="shared" si="40"/>
        <v>4.4999999999999929E-2</v>
      </c>
      <c r="S49" s="618">
        <v>45.61</v>
      </c>
      <c r="T49" s="612">
        <v>45.64</v>
      </c>
      <c r="U49" s="102">
        <f>IFERROR(AVERAGE(S49:T49), " ")</f>
        <v>45.625</v>
      </c>
      <c r="V49" s="620">
        <f t="shared" si="42"/>
        <v>1.5000000000000568E-2</v>
      </c>
      <c r="AA49" s="618">
        <v>48.69</v>
      </c>
      <c r="AB49" s="612">
        <v>48.76</v>
      </c>
      <c r="AC49" s="102">
        <f>IFERROR(AVERAGE(AA49:AB49), " ")</f>
        <v>48.724999999999994</v>
      </c>
      <c r="AD49" s="620">
        <f t="shared" si="44"/>
        <v>3.5000000000000142E-2</v>
      </c>
      <c r="AI49" s="671">
        <v>1524.14</v>
      </c>
      <c r="AJ49" s="666">
        <v>1504.38</v>
      </c>
      <c r="AK49" s="102">
        <f>IFERROR(AVERAGE(AI49:AJ49), " ")</f>
        <v>1514.2600000000002</v>
      </c>
      <c r="AL49" s="620">
        <f t="shared" si="46"/>
        <v>9.8799999999999955</v>
      </c>
      <c r="AQ49" s="618">
        <v>72.010000000000005</v>
      </c>
      <c r="AR49" s="612">
        <v>71.33</v>
      </c>
      <c r="AS49" s="102">
        <f>IFERROR(AVERAGE(AQ49:AR49), " ")</f>
        <v>71.67</v>
      </c>
      <c r="AT49" s="620">
        <f t="shared" si="48"/>
        <v>0.34000000000000341</v>
      </c>
      <c r="AY49" s="618">
        <v>44.31</v>
      </c>
      <c r="AZ49" s="612">
        <v>44.11</v>
      </c>
      <c r="BA49" s="102">
        <f>IFERROR(AVERAGE(AY49:AZ49), " ")</f>
        <v>44.21</v>
      </c>
      <c r="BB49" s="620">
        <f t="shared" si="50"/>
        <v>0.10000000000000142</v>
      </c>
      <c r="BG49" s="618">
        <v>53.54</v>
      </c>
      <c r="BH49" s="612">
        <v>53.41</v>
      </c>
      <c r="BI49" s="102">
        <f>IFERROR(AVERAGE(BG49:BH49), " ")</f>
        <v>53.474999999999994</v>
      </c>
      <c r="BJ49" s="620">
        <f t="shared" si="52"/>
        <v>6.5000000000001279E-2</v>
      </c>
      <c r="BO49" s="618">
        <v>0.27</v>
      </c>
      <c r="BP49" s="728"/>
      <c r="BQ49" s="764"/>
      <c r="BR49" s="765"/>
      <c r="BS49" s="765"/>
      <c r="BT49" s="766"/>
      <c r="BU49" s="618">
        <v>69.790000000000006</v>
      </c>
      <c r="BV49" s="669">
        <v>69.31</v>
      </c>
      <c r="BW49" s="769">
        <f>IFERROR(AVERAGE(BU49:BV49), " ")</f>
        <v>69.550000000000011</v>
      </c>
      <c r="BX49" s="772">
        <f t="shared" si="54"/>
        <v>0.24000000000000199</v>
      </c>
      <c r="BY49" s="765"/>
      <c r="BZ49" s="765"/>
      <c r="CA49" s="765"/>
      <c r="CB49" s="766"/>
    </row>
    <row r="50" spans="1:80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767"/>
      <c r="BR50" s="768"/>
      <c r="BS50" s="768"/>
      <c r="BT50" s="768"/>
      <c r="BU50" s="755"/>
    </row>
    <row r="51" spans="1:80" ht="12.75" x14ac:dyDescent="0.2">
      <c r="A51" s="860" t="s">
        <v>56</v>
      </c>
      <c r="B51" s="730" t="s">
        <v>93</v>
      </c>
      <c r="C51" s="790"/>
      <c r="D51" s="791"/>
      <c r="E51" s="791"/>
      <c r="F51" s="791"/>
      <c r="G51" s="791"/>
      <c r="H51" s="791"/>
      <c r="I51" s="791"/>
      <c r="J51" s="791"/>
      <c r="K51" s="790"/>
      <c r="L51" s="791"/>
      <c r="M51" s="791"/>
      <c r="N51" s="791"/>
      <c r="O51" s="791"/>
      <c r="P51" s="791"/>
      <c r="Q51" s="791"/>
      <c r="R51" s="791"/>
      <c r="S51" s="790"/>
      <c r="T51" s="791"/>
      <c r="U51" s="791"/>
      <c r="V51" s="791"/>
      <c r="W51" s="791"/>
      <c r="X51" s="791"/>
      <c r="Y51" s="791"/>
      <c r="Z51" s="791"/>
      <c r="AA51" s="790"/>
      <c r="AB51" s="791"/>
      <c r="AC51" s="791"/>
      <c r="AD51" s="791"/>
      <c r="AE51" s="791"/>
      <c r="AF51" s="791"/>
      <c r="AG51" s="791"/>
      <c r="AH51" s="791"/>
      <c r="AI51" s="790"/>
      <c r="AJ51" s="791"/>
      <c r="AK51" s="791"/>
      <c r="AL51" s="791"/>
      <c r="AM51" s="791"/>
      <c r="AN51" s="791"/>
      <c r="AO51" s="791"/>
      <c r="AP51" s="791"/>
      <c r="AQ51" s="790"/>
      <c r="AR51" s="791"/>
      <c r="AS51" s="791"/>
      <c r="AT51" s="791"/>
      <c r="AU51" s="791"/>
      <c r="AV51" s="791"/>
      <c r="AW51" s="791"/>
      <c r="AX51" s="791"/>
      <c r="AY51" s="790"/>
      <c r="AZ51" s="791"/>
      <c r="BA51" s="791"/>
      <c r="BB51" s="791"/>
      <c r="BC51" s="791"/>
      <c r="BD51" s="791"/>
      <c r="BE51" s="791"/>
      <c r="BF51" s="791"/>
      <c r="BG51" s="792"/>
      <c r="BH51" s="791"/>
      <c r="BI51" s="791"/>
      <c r="BJ51" s="791"/>
      <c r="BK51" s="791"/>
      <c r="BL51" s="791"/>
      <c r="BM51" s="791"/>
      <c r="BN51" s="791"/>
      <c r="BO51" s="727"/>
      <c r="BP51" s="728"/>
      <c r="BU51" s="763"/>
    </row>
    <row r="52" spans="1:80" ht="12.75" x14ac:dyDescent="0.2">
      <c r="A52" s="856"/>
      <c r="B52" s="730" t="s">
        <v>94</v>
      </c>
      <c r="C52" s="790">
        <v>7.43</v>
      </c>
      <c r="D52" s="791"/>
      <c r="E52" s="791"/>
      <c r="F52" s="791"/>
      <c r="G52" s="791"/>
      <c r="H52" s="791"/>
      <c r="I52" s="791"/>
      <c r="J52" s="791"/>
      <c r="K52" s="790">
        <v>7.3</v>
      </c>
      <c r="L52" s="791"/>
      <c r="M52" s="791"/>
      <c r="N52" s="791"/>
      <c r="O52" s="791"/>
      <c r="P52" s="791"/>
      <c r="Q52" s="791"/>
      <c r="R52" s="791"/>
      <c r="S52" s="790">
        <v>7.24</v>
      </c>
      <c r="T52" s="791"/>
      <c r="U52" s="791"/>
      <c r="V52" s="791"/>
      <c r="W52" s="791"/>
      <c r="X52" s="791"/>
      <c r="Y52" s="791"/>
      <c r="Z52" s="791"/>
      <c r="AA52" s="790">
        <v>7.21</v>
      </c>
      <c r="AB52" s="791"/>
      <c r="AC52" s="791"/>
      <c r="AD52" s="791"/>
      <c r="AE52" s="791"/>
      <c r="AF52" s="791"/>
      <c r="AG52" s="791"/>
      <c r="AH52" s="791"/>
      <c r="AI52" s="790">
        <v>6.47</v>
      </c>
      <c r="AJ52" s="791"/>
      <c r="AK52" s="791"/>
      <c r="AL52" s="791"/>
      <c r="AM52" s="791"/>
      <c r="AN52" s="791"/>
      <c r="AO52" s="791"/>
      <c r="AP52" s="791"/>
      <c r="AQ52" s="790">
        <v>7.27</v>
      </c>
      <c r="AR52" s="791"/>
      <c r="AS52" s="791"/>
      <c r="AT52" s="791"/>
      <c r="AU52" s="791"/>
      <c r="AV52" s="791"/>
      <c r="AW52" s="791"/>
      <c r="AX52" s="791"/>
      <c r="AY52" s="790">
        <v>7.18</v>
      </c>
      <c r="AZ52" s="791"/>
      <c r="BA52" s="791"/>
      <c r="BB52" s="791"/>
      <c r="BC52" s="791"/>
      <c r="BD52" s="791"/>
      <c r="BE52" s="791"/>
      <c r="BF52" s="791"/>
      <c r="BG52" s="790">
        <v>7.52</v>
      </c>
      <c r="BH52" s="791"/>
      <c r="BI52" s="791"/>
      <c r="BJ52" s="791"/>
      <c r="BK52" s="791"/>
      <c r="BL52" s="791"/>
      <c r="BM52" s="791"/>
      <c r="BN52" s="791"/>
      <c r="BO52" s="727"/>
      <c r="BP52" s="728"/>
      <c r="BU52" s="763">
        <v>7.6</v>
      </c>
    </row>
    <row r="53" spans="1:80" ht="12.75" x14ac:dyDescent="0.2">
      <c r="A53" s="737" t="s">
        <v>96</v>
      </c>
      <c r="B53" s="435" t="s">
        <v>97</v>
      </c>
      <c r="C53" s="790">
        <v>63.58</v>
      </c>
      <c r="D53" s="791"/>
      <c r="E53" s="791"/>
      <c r="F53" s="791"/>
      <c r="G53" s="791"/>
      <c r="H53" s="791"/>
      <c r="I53" s="791"/>
      <c r="J53" s="791"/>
      <c r="K53" s="790">
        <v>75.959999999999994</v>
      </c>
      <c r="L53" s="791"/>
      <c r="M53" s="791"/>
      <c r="N53" s="791"/>
      <c r="O53" s="791"/>
      <c r="P53" s="791"/>
      <c r="Q53" s="791"/>
      <c r="R53" s="791"/>
      <c r="S53" s="790">
        <v>225</v>
      </c>
      <c r="T53" s="791"/>
      <c r="U53" s="791"/>
      <c r="V53" s="791"/>
      <c r="W53" s="791"/>
      <c r="X53" s="791"/>
      <c r="Y53" s="791"/>
      <c r="Z53" s="791"/>
      <c r="AA53" s="790">
        <v>113.2</v>
      </c>
      <c r="AB53" s="791"/>
      <c r="AC53" s="791"/>
      <c r="AD53" s="791"/>
      <c r="AE53" s="791"/>
      <c r="AF53" s="791"/>
      <c r="AG53" s="791"/>
      <c r="AH53" s="791"/>
      <c r="AI53" s="790">
        <v>2144</v>
      </c>
      <c r="AJ53" s="791"/>
      <c r="AK53" s="791"/>
      <c r="AL53" s="791"/>
      <c r="AM53" s="791"/>
      <c r="AN53" s="791"/>
      <c r="AO53" s="791"/>
      <c r="AP53" s="791"/>
      <c r="AQ53" s="790">
        <v>282.89999999999998</v>
      </c>
      <c r="AR53" s="791"/>
      <c r="AS53" s="791"/>
      <c r="AT53" s="791"/>
      <c r="AU53" s="791"/>
      <c r="AV53" s="791"/>
      <c r="AW53" s="791"/>
      <c r="AX53" s="791"/>
      <c r="AY53" s="790">
        <v>209.3</v>
      </c>
      <c r="AZ53" s="791"/>
      <c r="BA53" s="791"/>
      <c r="BB53" s="791"/>
      <c r="BC53" s="791"/>
      <c r="BD53" s="791"/>
      <c r="BE53" s="791"/>
      <c r="BF53" s="791"/>
      <c r="BG53" s="790">
        <v>270</v>
      </c>
      <c r="BH53" s="791"/>
      <c r="BI53" s="791"/>
      <c r="BJ53" s="791"/>
      <c r="BK53" s="791"/>
      <c r="BL53" s="791"/>
      <c r="BM53" s="791"/>
      <c r="BN53" s="791"/>
      <c r="BO53" s="727"/>
      <c r="BP53" s="728"/>
      <c r="BU53" s="763"/>
    </row>
    <row r="54" spans="1:80" ht="12.75" x14ac:dyDescent="0.2">
      <c r="A54" s="737" t="s">
        <v>57</v>
      </c>
      <c r="B54" s="435" t="s">
        <v>58</v>
      </c>
      <c r="C54" s="790"/>
      <c r="D54" s="791"/>
      <c r="E54" s="791"/>
      <c r="F54" s="791"/>
      <c r="G54" s="791"/>
      <c r="H54" s="791"/>
      <c r="I54" s="791"/>
      <c r="J54" s="791"/>
      <c r="K54" s="790"/>
      <c r="L54" s="791"/>
      <c r="M54" s="791"/>
      <c r="N54" s="791"/>
      <c r="O54" s="791"/>
      <c r="P54" s="791"/>
      <c r="Q54" s="791"/>
      <c r="R54" s="791"/>
      <c r="S54" s="790"/>
      <c r="T54" s="791"/>
      <c r="U54" s="791"/>
      <c r="V54" s="791"/>
      <c r="W54" s="791"/>
      <c r="X54" s="791"/>
      <c r="Y54" s="791"/>
      <c r="Z54" s="791"/>
      <c r="AA54" s="790"/>
      <c r="AB54" s="791"/>
      <c r="AC54" s="791"/>
      <c r="AD54" s="791"/>
      <c r="AE54" s="791"/>
      <c r="AF54" s="791"/>
      <c r="AG54" s="791"/>
      <c r="AH54" s="791"/>
      <c r="AI54" s="790"/>
      <c r="AJ54" s="791"/>
      <c r="AK54" s="791"/>
      <c r="AL54" s="791"/>
      <c r="AM54" s="791"/>
      <c r="AN54" s="791"/>
      <c r="AO54" s="791"/>
      <c r="AP54" s="791"/>
      <c r="AQ54" s="790"/>
      <c r="AR54" s="791"/>
      <c r="AS54" s="791"/>
      <c r="AT54" s="791"/>
      <c r="AU54" s="791"/>
      <c r="AV54" s="791"/>
      <c r="AW54" s="791"/>
      <c r="AX54" s="791"/>
      <c r="AY54" s="790"/>
      <c r="AZ54" s="791"/>
      <c r="BA54" s="791"/>
      <c r="BB54" s="791"/>
      <c r="BC54" s="791"/>
      <c r="BD54" s="791"/>
      <c r="BE54" s="791"/>
      <c r="BF54" s="791"/>
      <c r="BG54" s="790"/>
      <c r="BH54" s="791"/>
      <c r="BI54" s="791"/>
      <c r="BJ54" s="791"/>
      <c r="BK54" s="791"/>
      <c r="BL54" s="791"/>
      <c r="BM54" s="791"/>
      <c r="BN54" s="791"/>
      <c r="BO54" s="727"/>
      <c r="BP54" s="728"/>
      <c r="BU54" s="763"/>
    </row>
    <row r="55" spans="1:80" ht="12.75" x14ac:dyDescent="0.2">
      <c r="A55" s="590" t="s">
        <v>59</v>
      </c>
      <c r="B55" s="419" t="s">
        <v>60</v>
      </c>
      <c r="C55" s="790">
        <f>140*0.1</f>
        <v>14</v>
      </c>
      <c r="D55" s="791"/>
      <c r="E55" s="791"/>
      <c r="F55" s="791"/>
      <c r="G55" s="791"/>
      <c r="H55" s="791"/>
      <c r="I55" s="791"/>
      <c r="J55" s="791"/>
      <c r="K55" s="790">
        <f>146*0.1</f>
        <v>14.600000000000001</v>
      </c>
      <c r="L55" s="791"/>
      <c r="M55" s="791"/>
      <c r="N55" s="791"/>
      <c r="O55" s="791"/>
      <c r="P55" s="791"/>
      <c r="Q55" s="791"/>
      <c r="R55" s="791"/>
      <c r="S55" s="793">
        <f>138*0.1</f>
        <v>13.8</v>
      </c>
      <c r="T55" s="791"/>
      <c r="U55" s="791"/>
      <c r="V55" s="791"/>
      <c r="W55" s="791"/>
      <c r="X55" s="791"/>
      <c r="Y55" s="791"/>
      <c r="Z55" s="791"/>
      <c r="AA55" s="790">
        <f>142*0.1</f>
        <v>14.200000000000001</v>
      </c>
      <c r="AB55" s="791"/>
      <c r="AC55" s="791"/>
      <c r="AD55" s="791"/>
      <c r="AE55" s="791"/>
      <c r="AF55" s="791"/>
      <c r="AG55" s="791"/>
      <c r="AH55" s="791"/>
      <c r="AI55" s="790">
        <f>143*0.1</f>
        <v>14.3</v>
      </c>
      <c r="AJ55" s="791"/>
      <c r="AK55" s="791"/>
      <c r="AL55" s="791"/>
      <c r="AM55" s="791"/>
      <c r="AN55" s="791"/>
      <c r="AO55" s="791"/>
      <c r="AP55" s="791"/>
      <c r="AQ55" s="790">
        <f>136*0.1</f>
        <v>13.600000000000001</v>
      </c>
      <c r="AR55" s="791"/>
      <c r="AS55" s="791"/>
      <c r="AT55" s="791"/>
      <c r="AU55" s="791"/>
      <c r="AV55" s="791"/>
      <c r="AW55" s="791"/>
      <c r="AX55" s="791"/>
      <c r="AY55" s="790">
        <f>145*0.1</f>
        <v>14.5</v>
      </c>
      <c r="AZ55" s="791"/>
      <c r="BA55" s="791"/>
      <c r="BB55" s="791"/>
      <c r="BC55" s="791"/>
      <c r="BD55" s="791"/>
      <c r="BE55" s="791"/>
      <c r="BF55" s="791"/>
      <c r="BG55" s="790">
        <f>201*0.1</f>
        <v>20.100000000000001</v>
      </c>
      <c r="BH55" s="791"/>
      <c r="BI55" s="791"/>
      <c r="BJ55" s="791"/>
      <c r="BK55" s="791"/>
      <c r="BL55" s="791"/>
      <c r="BM55" s="791"/>
      <c r="BN55" s="791"/>
      <c r="BO55" s="727"/>
      <c r="BP55" s="728"/>
      <c r="BU55" s="763">
        <v>123</v>
      </c>
    </row>
    <row r="56" spans="1:80" s="746" customFormat="1" ht="12.75" x14ac:dyDescent="0.2">
      <c r="A56" s="588" t="s">
        <v>186</v>
      </c>
      <c r="B56" s="284" t="s">
        <v>199</v>
      </c>
      <c r="C56" s="795">
        <v>8.1</v>
      </c>
      <c r="D56" s="791"/>
      <c r="E56" s="791"/>
      <c r="F56" s="791"/>
      <c r="G56" s="791"/>
      <c r="H56" s="791"/>
      <c r="I56" s="791"/>
      <c r="J56" s="791"/>
      <c r="K56" s="794">
        <v>8.3000000000000007</v>
      </c>
      <c r="L56" s="791"/>
      <c r="M56" s="791"/>
      <c r="N56" s="791"/>
      <c r="O56" s="791"/>
      <c r="P56" s="791"/>
      <c r="Q56" s="791"/>
      <c r="R56" s="791"/>
      <c r="S56" s="796">
        <v>9.6</v>
      </c>
      <c r="T56" s="791"/>
      <c r="U56" s="791"/>
      <c r="V56" s="791"/>
      <c r="W56" s="791"/>
      <c r="X56" s="791"/>
      <c r="Y56" s="791"/>
      <c r="Z56" s="791"/>
      <c r="AA56" s="794">
        <v>10.9</v>
      </c>
      <c r="AB56" s="791"/>
      <c r="AC56" s="791"/>
      <c r="AD56" s="791"/>
      <c r="AE56" s="791"/>
      <c r="AF56" s="791"/>
      <c r="AG56" s="791"/>
      <c r="AH56" s="791"/>
      <c r="AI56" s="794">
        <v>12.9</v>
      </c>
      <c r="AJ56" s="791"/>
      <c r="AK56" s="791"/>
      <c r="AL56" s="791"/>
      <c r="AM56" s="791"/>
      <c r="AN56" s="791"/>
      <c r="AO56" s="791"/>
      <c r="AP56" s="791"/>
      <c r="AQ56" s="794">
        <v>11.2</v>
      </c>
      <c r="AR56" s="791"/>
      <c r="AS56" s="791"/>
      <c r="AT56" s="791"/>
      <c r="AU56" s="791"/>
      <c r="AV56" s="791"/>
      <c r="AW56" s="791"/>
      <c r="AX56" s="791"/>
      <c r="AY56" s="794">
        <v>12.6</v>
      </c>
      <c r="AZ56" s="791"/>
      <c r="BA56" s="791"/>
      <c r="BB56" s="791"/>
      <c r="BC56" s="791"/>
      <c r="BD56" s="791"/>
      <c r="BE56" s="791"/>
      <c r="BF56" s="791"/>
      <c r="BG56" s="794">
        <v>14.5</v>
      </c>
      <c r="BH56" s="791"/>
      <c r="BI56" s="791"/>
      <c r="BJ56" s="791"/>
      <c r="BK56" s="791"/>
      <c r="BL56" s="791"/>
      <c r="BM56" s="791"/>
      <c r="BN56" s="791"/>
      <c r="BO56" s="580"/>
      <c r="BP56" s="586"/>
      <c r="BU56" s="764"/>
    </row>
    <row r="57" spans="1:80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  <c r="BQ57" s="154"/>
      <c r="BR57" s="773"/>
      <c r="BS57" s="773"/>
      <c r="BT57" s="773"/>
      <c r="BU57" s="773"/>
      <c r="BV57" s="773"/>
      <c r="BW57" s="773"/>
      <c r="BX57" s="773"/>
      <c r="BY57" s="773"/>
      <c r="BZ57" s="773"/>
      <c r="CA57" s="773"/>
      <c r="CB57" s="304"/>
    </row>
    <row r="58" spans="1:80" ht="12.75" x14ac:dyDescent="0.2">
      <c r="A58" s="733"/>
      <c r="B58" s="73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733"/>
      <c r="BU58" s="305" t="s">
        <v>99</v>
      </c>
      <c r="BV58" s="306" t="s">
        <v>100</v>
      </c>
      <c r="BW58" s="306" t="s">
        <v>24</v>
      </c>
      <c r="BX58" s="306" t="s">
        <v>25</v>
      </c>
      <c r="BY58" s="306" t="s">
        <v>101</v>
      </c>
      <c r="BZ58" s="306" t="s">
        <v>102</v>
      </c>
      <c r="CA58" s="306" t="s">
        <v>24</v>
      </c>
      <c r="CB58" s="348" t="s">
        <v>25</v>
      </c>
    </row>
    <row r="59" spans="1:80" ht="14.25" x14ac:dyDescent="0.2">
      <c r="A59" s="31" t="s">
        <v>103</v>
      </c>
      <c r="B59" s="354"/>
      <c r="C59" s="745">
        <v>2.0099999999999998</v>
      </c>
      <c r="D59" s="745">
        <v>1.97</v>
      </c>
      <c r="E59" s="583">
        <f>AVERAGE(C59:D59)</f>
        <v>1.9899999999999998</v>
      </c>
      <c r="F59" s="583">
        <f>STDEV(C59:D59)</f>
        <v>2.828427124746177E-2</v>
      </c>
      <c r="G59" s="745">
        <v>2.08</v>
      </c>
      <c r="H59" s="745">
        <v>1.93</v>
      </c>
      <c r="I59" s="583">
        <f>AVERAGE(G59:H59)</f>
        <v>2.0049999999999999</v>
      </c>
      <c r="J59" s="358">
        <f>STDEV(G59:H59)</f>
        <v>0.10606601717798222</v>
      </c>
      <c r="K59" s="745">
        <v>1.93</v>
      </c>
      <c r="L59" s="745">
        <v>2.0299999999999998</v>
      </c>
      <c r="M59" s="583">
        <f>AVERAGE(K59:L59)</f>
        <v>1.98</v>
      </c>
      <c r="N59" s="583">
        <f>STDEV(K59:L59)</f>
        <v>7.0710678118654655E-2</v>
      </c>
      <c r="O59" s="745">
        <v>1.9</v>
      </c>
      <c r="P59" s="745">
        <v>1.85</v>
      </c>
      <c r="Q59" s="583">
        <f>AVERAGE(O59:P59)</f>
        <v>1.875</v>
      </c>
      <c r="R59" s="583">
        <f>STDEV(O59:P59)</f>
        <v>3.5355339059327251E-2</v>
      </c>
      <c r="S59" s="745">
        <v>1.92</v>
      </c>
      <c r="T59" s="745">
        <v>1.83</v>
      </c>
      <c r="U59" s="583">
        <f>AVERAGE(S59:T59)</f>
        <v>1.875</v>
      </c>
      <c r="V59" s="583">
        <f>STDEV(S59:T59)</f>
        <v>6.3639610306789177E-2</v>
      </c>
      <c r="W59" s="745">
        <v>1.96</v>
      </c>
      <c r="X59" s="745">
        <v>1.98</v>
      </c>
      <c r="Y59" s="584">
        <f>AVERAGE(W59:X59)</f>
        <v>1.97</v>
      </c>
      <c r="Z59" s="358">
        <f>STDEV(W59:X59)</f>
        <v>1.4142135623730963E-2</v>
      </c>
      <c r="AA59" s="745">
        <v>1.71</v>
      </c>
      <c r="AB59" s="745">
        <v>1.99</v>
      </c>
      <c r="AC59" s="584">
        <f>AVERAGE(AA59:AB59)</f>
        <v>1.85</v>
      </c>
      <c r="AD59" s="583">
        <f>STDEV(AA59:AB59)</f>
        <v>0.19798989873223333</v>
      </c>
      <c r="AE59" s="745">
        <v>1.73</v>
      </c>
      <c r="AF59" s="745">
        <v>1.81</v>
      </c>
      <c r="AG59" s="583">
        <f>AVERAGE(AE59:AF59)</f>
        <v>1.77</v>
      </c>
      <c r="AH59" s="583">
        <f>STDEV(AE59:AF59)</f>
        <v>5.6568542494923851E-2</v>
      </c>
      <c r="AI59" s="745">
        <v>0.91</v>
      </c>
      <c r="AJ59" s="745">
        <v>0.92</v>
      </c>
      <c r="AK59" s="584">
        <f>AVERAGE(AI59:AJ59)</f>
        <v>0.91500000000000004</v>
      </c>
      <c r="AL59" s="583">
        <f>STDEV(AI59:AJ59)</f>
        <v>7.0710678118654814E-3</v>
      </c>
      <c r="AM59" s="745">
        <v>1.01</v>
      </c>
      <c r="AN59" s="745">
        <v>0.88</v>
      </c>
      <c r="AO59" s="583">
        <f>AVERAGE(AM59:AN59)</f>
        <v>0.94500000000000006</v>
      </c>
      <c r="AP59" s="358">
        <f>STDEV(AM59:AN59)</f>
        <v>9.1923881554251172E-2</v>
      </c>
      <c r="AQ59" s="745">
        <v>1.71</v>
      </c>
      <c r="AR59" s="745">
        <v>1.76</v>
      </c>
      <c r="AS59" s="583">
        <f>AVERAGE(AQ59:AR59)</f>
        <v>1.7349999999999999</v>
      </c>
      <c r="AT59" s="583">
        <f>STDEV(AQ59:AR59)</f>
        <v>3.5355339059327411E-2</v>
      </c>
      <c r="AU59" s="745">
        <v>1.84</v>
      </c>
      <c r="AV59" s="745">
        <v>1.85</v>
      </c>
      <c r="AW59" s="583">
        <f>AVERAGE(AU59:AV59)</f>
        <v>1.8450000000000002</v>
      </c>
      <c r="AX59" s="583">
        <f>STDEV(AU59:AV59)</f>
        <v>7.0710678118654814E-3</v>
      </c>
      <c r="AY59" s="745">
        <v>1.68</v>
      </c>
      <c r="AZ59" s="745">
        <v>1.84</v>
      </c>
      <c r="BA59" s="583">
        <f>AVERAGE(AY59:AZ59)</f>
        <v>1.76</v>
      </c>
      <c r="BB59" s="583">
        <f>STDEV(AY59:AZ59)</f>
        <v>0.1131370849898477</v>
      </c>
      <c r="BC59" s="745">
        <v>1.71</v>
      </c>
      <c r="BD59" s="745">
        <v>1.91</v>
      </c>
      <c r="BE59" s="584">
        <f>AVERAGE(BC59:BD59)</f>
        <v>1.81</v>
      </c>
      <c r="BF59" s="358">
        <f>STDEV(BC59:BD59)</f>
        <v>0.14142135623730948</v>
      </c>
      <c r="BG59" s="745">
        <v>1.79</v>
      </c>
      <c r="BH59" s="745">
        <v>1.86</v>
      </c>
      <c r="BI59" s="583">
        <f>AVERAGE(BG59:BH59)</f>
        <v>1.8250000000000002</v>
      </c>
      <c r="BJ59" s="583">
        <f>STDEV(BG59:BH59)</f>
        <v>4.9497474683058366E-2</v>
      </c>
      <c r="BK59" s="745">
        <v>1.78</v>
      </c>
      <c r="BL59" s="745">
        <v>1.94</v>
      </c>
      <c r="BM59" s="583">
        <f>AVERAGE(BK59:BL59)</f>
        <v>1.8599999999999999</v>
      </c>
      <c r="BN59" s="358">
        <f>STDEV(BK59:BL59)</f>
        <v>0.11313708498984755</v>
      </c>
      <c r="BO59" s="745">
        <v>0.21</v>
      </c>
      <c r="BP59" s="745">
        <v>0.36</v>
      </c>
      <c r="BQ59" s="726"/>
      <c r="BU59" s="708">
        <v>7.19</v>
      </c>
      <c r="BV59" s="629">
        <v>7.14</v>
      </c>
      <c r="BW59" s="583">
        <f>AVERAGE(BU59:BV59)</f>
        <v>7.165</v>
      </c>
      <c r="BX59" s="583">
        <f>STDEV(BU59:BV59)</f>
        <v>3.5355339059327882E-2</v>
      </c>
      <c r="BY59" s="629">
        <v>8.6199999999999992</v>
      </c>
      <c r="BZ59" s="629">
        <v>7.36</v>
      </c>
      <c r="CA59" s="583">
        <f>AVERAGE(BY59:BZ59)</f>
        <v>7.99</v>
      </c>
      <c r="CB59" s="358">
        <f>STDEV(BY59:BZ59)</f>
        <v>0.89095454429504906</v>
      </c>
    </row>
    <row r="60" spans="1:80" ht="12.75" x14ac:dyDescent="0.2">
      <c r="BP60" s="728"/>
    </row>
    <row r="61" spans="1:80" ht="12.75" x14ac:dyDescent="0.2">
      <c r="BP61" s="728"/>
    </row>
    <row r="62" spans="1:80" ht="12.75" x14ac:dyDescent="0.2">
      <c r="BP62" s="728"/>
    </row>
    <row r="63" spans="1:80" ht="12.75" x14ac:dyDescent="0.2">
      <c r="BP63" s="728"/>
    </row>
    <row r="64" spans="1:80" ht="12.75" x14ac:dyDescent="0.2">
      <c r="BP64" s="728"/>
    </row>
    <row r="65" spans="68:68" ht="12.75" x14ac:dyDescent="0.2">
      <c r="BP65" s="728"/>
    </row>
    <row r="66" spans="68:68" ht="12.75" x14ac:dyDescent="0.2">
      <c r="BP66" s="728"/>
    </row>
    <row r="67" spans="68:68" ht="12.75" x14ac:dyDescent="0.2">
      <c r="BP67" s="728"/>
    </row>
    <row r="68" spans="68:68" ht="12.75" x14ac:dyDescent="0.2">
      <c r="BP68" s="728"/>
    </row>
    <row r="69" spans="68:68" ht="12.75" x14ac:dyDescent="0.2">
      <c r="BP69" s="728"/>
    </row>
    <row r="70" spans="68:68" ht="12.75" x14ac:dyDescent="0.2">
      <c r="BP70" s="728"/>
    </row>
    <row r="71" spans="68:68" ht="12.75" x14ac:dyDescent="0.2">
      <c r="BP71" s="728"/>
    </row>
    <row r="72" spans="68:68" ht="12.75" x14ac:dyDescent="0.2">
      <c r="BP72" s="728"/>
    </row>
    <row r="73" spans="68:68" ht="12.75" x14ac:dyDescent="0.2">
      <c r="BP73" s="728"/>
    </row>
    <row r="74" spans="68:68" ht="12.75" x14ac:dyDescent="0.2">
      <c r="BP74" s="728"/>
    </row>
    <row r="75" spans="68:68" ht="12.75" x14ac:dyDescent="0.2">
      <c r="BP75" s="728"/>
    </row>
    <row r="76" spans="68:68" ht="12.75" x14ac:dyDescent="0.2">
      <c r="BP76" s="728"/>
    </row>
    <row r="77" spans="68:68" ht="12.75" x14ac:dyDescent="0.2">
      <c r="BP77" s="728"/>
    </row>
    <row r="78" spans="68:68" ht="12.75" x14ac:dyDescent="0.2">
      <c r="BP78" s="728"/>
    </row>
    <row r="79" spans="68:68" ht="12.75" x14ac:dyDescent="0.2">
      <c r="BP79" s="728"/>
    </row>
    <row r="80" spans="68:68" ht="12.75" x14ac:dyDescent="0.2">
      <c r="BP80" s="728"/>
    </row>
    <row r="81" spans="68:68" ht="12.75" x14ac:dyDescent="0.2">
      <c r="BP81" s="728"/>
    </row>
    <row r="82" spans="68:68" ht="12.75" x14ac:dyDescent="0.2">
      <c r="BP82" s="728"/>
    </row>
    <row r="83" spans="68:68" ht="12.75" x14ac:dyDescent="0.2">
      <c r="BP83" s="728"/>
    </row>
    <row r="84" spans="68:68" ht="12.75" x14ac:dyDescent="0.2">
      <c r="BP84" s="728"/>
    </row>
    <row r="85" spans="68:68" ht="12.75" x14ac:dyDescent="0.2">
      <c r="BP85" s="728"/>
    </row>
    <row r="86" spans="68:68" ht="12.75" x14ac:dyDescent="0.2">
      <c r="BP86" s="728"/>
    </row>
    <row r="87" spans="68:68" ht="12.75" x14ac:dyDescent="0.2">
      <c r="BP87" s="728"/>
    </row>
    <row r="88" spans="68:68" ht="12.75" x14ac:dyDescent="0.2">
      <c r="BP88" s="728"/>
    </row>
    <row r="89" spans="68:68" ht="12.75" x14ac:dyDescent="0.2">
      <c r="BP89" s="728"/>
    </row>
    <row r="90" spans="68:68" ht="12.75" x14ac:dyDescent="0.2">
      <c r="BP90" s="728"/>
    </row>
    <row r="91" spans="68:68" ht="12.75" x14ac:dyDescent="0.2">
      <c r="BP91" s="728"/>
    </row>
    <row r="92" spans="68:68" ht="12.75" x14ac:dyDescent="0.2">
      <c r="BP92" s="728"/>
    </row>
    <row r="93" spans="68:68" ht="12.75" x14ac:dyDescent="0.2">
      <c r="BP93" s="728"/>
    </row>
    <row r="94" spans="68:68" ht="12.75" x14ac:dyDescent="0.2">
      <c r="BP94" s="728"/>
    </row>
    <row r="95" spans="68:68" ht="12.75" x14ac:dyDescent="0.2">
      <c r="BP95" s="728"/>
    </row>
    <row r="96" spans="68:68" ht="12.75" x14ac:dyDescent="0.2">
      <c r="BP96" s="728"/>
    </row>
    <row r="97" spans="68:68" ht="12.75" x14ac:dyDescent="0.2">
      <c r="BP97" s="728"/>
    </row>
    <row r="98" spans="68:68" ht="12.75" x14ac:dyDescent="0.2">
      <c r="BP98" s="728"/>
    </row>
    <row r="99" spans="68:68" ht="12.75" x14ac:dyDescent="0.2">
      <c r="BP99" s="728"/>
    </row>
    <row r="100" spans="68:68" ht="12.75" x14ac:dyDescent="0.2">
      <c r="BP100" s="728"/>
    </row>
    <row r="101" spans="68:68" ht="12.75" x14ac:dyDescent="0.2">
      <c r="BP101" s="728"/>
    </row>
    <row r="102" spans="68:68" ht="12.75" x14ac:dyDescent="0.2">
      <c r="BP102" s="728"/>
    </row>
    <row r="103" spans="68:68" ht="12.75" x14ac:dyDescent="0.2">
      <c r="BP103" s="728"/>
    </row>
    <row r="104" spans="68:68" ht="12.75" x14ac:dyDescent="0.2">
      <c r="BP104" s="728"/>
    </row>
    <row r="105" spans="68:68" ht="12.75" x14ac:dyDescent="0.2">
      <c r="BP105" s="728"/>
    </row>
    <row r="106" spans="68:68" ht="12.75" x14ac:dyDescent="0.2">
      <c r="BP106" s="728"/>
    </row>
    <row r="107" spans="68:68" ht="12.75" x14ac:dyDescent="0.2">
      <c r="BP107" s="728"/>
    </row>
    <row r="108" spans="68:68" ht="12.75" x14ac:dyDescent="0.2">
      <c r="BP108" s="728"/>
    </row>
    <row r="109" spans="68:68" ht="12.75" x14ac:dyDescent="0.2">
      <c r="BP109" s="728"/>
    </row>
    <row r="110" spans="68:68" ht="12.75" x14ac:dyDescent="0.2">
      <c r="BP110" s="728"/>
    </row>
    <row r="111" spans="68:68" ht="12.75" x14ac:dyDescent="0.2">
      <c r="BP111" s="728"/>
    </row>
    <row r="112" spans="68:68" ht="12.75" x14ac:dyDescent="0.2">
      <c r="BP112" s="728"/>
    </row>
    <row r="113" spans="68:68" ht="12.75" x14ac:dyDescent="0.2">
      <c r="BP113" s="728"/>
    </row>
    <row r="114" spans="68:68" ht="12.75" x14ac:dyDescent="0.2">
      <c r="BP114" s="728"/>
    </row>
    <row r="115" spans="68:68" ht="12.75" x14ac:dyDescent="0.2">
      <c r="BP115" s="728"/>
    </row>
    <row r="116" spans="68:68" ht="12.75" x14ac:dyDescent="0.2">
      <c r="BP116" s="728"/>
    </row>
    <row r="117" spans="68:68" ht="12.75" x14ac:dyDescent="0.2">
      <c r="BP117" s="728"/>
    </row>
    <row r="118" spans="68:68" ht="12.75" x14ac:dyDescent="0.2">
      <c r="BP118" s="728"/>
    </row>
    <row r="119" spans="68:68" ht="12.75" x14ac:dyDescent="0.2">
      <c r="BP119" s="728"/>
    </row>
    <row r="120" spans="68:68" ht="12.75" x14ac:dyDescent="0.2">
      <c r="BP120" s="728"/>
    </row>
    <row r="121" spans="68:68" ht="12.75" x14ac:dyDescent="0.2">
      <c r="BP121" s="728"/>
    </row>
    <row r="122" spans="68:68" ht="12.75" x14ac:dyDescent="0.2">
      <c r="BP122" s="728"/>
    </row>
    <row r="123" spans="68:68" ht="12.75" x14ac:dyDescent="0.2">
      <c r="BP123" s="728"/>
    </row>
    <row r="124" spans="68:68" ht="12.75" x14ac:dyDescent="0.2">
      <c r="BP124" s="728"/>
    </row>
    <row r="125" spans="68:68" ht="12.75" x14ac:dyDescent="0.2">
      <c r="BP125" s="728"/>
    </row>
    <row r="126" spans="68:68" ht="12.75" x14ac:dyDescent="0.2">
      <c r="BP126" s="728"/>
    </row>
    <row r="127" spans="68:68" ht="12.75" x14ac:dyDescent="0.2">
      <c r="BP127" s="728"/>
    </row>
    <row r="128" spans="68:68" ht="12.75" x14ac:dyDescent="0.2">
      <c r="BP128" s="728"/>
    </row>
    <row r="129" spans="68:68" ht="12.75" x14ac:dyDescent="0.2">
      <c r="BP129" s="728"/>
    </row>
    <row r="130" spans="68:68" ht="12.75" x14ac:dyDescent="0.2">
      <c r="BP130" s="728"/>
    </row>
    <row r="131" spans="68:68" ht="12.75" x14ac:dyDescent="0.2">
      <c r="BP131" s="728"/>
    </row>
    <row r="132" spans="68:68" ht="12.75" x14ac:dyDescent="0.2">
      <c r="BP132" s="728"/>
    </row>
    <row r="133" spans="68:68" ht="12.75" x14ac:dyDescent="0.2">
      <c r="BP133" s="728"/>
    </row>
    <row r="134" spans="68:68" ht="12.75" x14ac:dyDescent="0.2">
      <c r="BP134" s="728"/>
    </row>
    <row r="135" spans="68:68" ht="12.75" x14ac:dyDescent="0.2">
      <c r="BP135" s="728"/>
    </row>
    <row r="136" spans="68:68" ht="12.75" x14ac:dyDescent="0.2">
      <c r="BP136" s="728"/>
    </row>
    <row r="137" spans="68:68" ht="12.75" x14ac:dyDescent="0.2">
      <c r="BP137" s="728"/>
    </row>
    <row r="138" spans="68:68" ht="12.75" x14ac:dyDescent="0.2">
      <c r="BP138" s="728"/>
    </row>
    <row r="139" spans="68:68" ht="12.75" x14ac:dyDescent="0.2">
      <c r="BP139" s="728"/>
    </row>
    <row r="140" spans="68:68" ht="12.75" x14ac:dyDescent="0.2">
      <c r="BP140" s="728"/>
    </row>
    <row r="141" spans="68:68" ht="12.75" x14ac:dyDescent="0.2">
      <c r="BP141" s="728"/>
    </row>
    <row r="142" spans="68:68" ht="12.75" x14ac:dyDescent="0.2">
      <c r="BP142" s="728"/>
    </row>
    <row r="143" spans="68:68" ht="12.75" x14ac:dyDescent="0.2">
      <c r="BP143" s="728"/>
    </row>
    <row r="144" spans="68:68" ht="12.75" x14ac:dyDescent="0.2">
      <c r="BP144" s="728"/>
    </row>
    <row r="145" spans="68:68" ht="12.75" x14ac:dyDescent="0.2">
      <c r="BP145" s="728"/>
    </row>
    <row r="146" spans="68:68" ht="12.75" x14ac:dyDescent="0.2">
      <c r="BP146" s="728"/>
    </row>
    <row r="147" spans="68:68" ht="12.75" x14ac:dyDescent="0.2">
      <c r="BP147" s="728"/>
    </row>
    <row r="148" spans="68:68" ht="12.75" x14ac:dyDescent="0.2">
      <c r="BP148" s="728"/>
    </row>
    <row r="149" spans="68:68" ht="12.75" x14ac:dyDescent="0.2">
      <c r="BP149" s="728"/>
    </row>
    <row r="150" spans="68:68" ht="12.75" x14ac:dyDescent="0.2">
      <c r="BP150" s="728"/>
    </row>
    <row r="151" spans="68:68" ht="12.75" x14ac:dyDescent="0.2">
      <c r="BP151" s="728"/>
    </row>
    <row r="152" spans="68:68" ht="12.75" x14ac:dyDescent="0.2">
      <c r="BP152" s="728"/>
    </row>
    <row r="153" spans="68:68" ht="12.75" x14ac:dyDescent="0.2">
      <c r="BP153" s="728"/>
    </row>
    <row r="154" spans="68:68" ht="12.75" x14ac:dyDescent="0.2">
      <c r="BP154" s="728"/>
    </row>
    <row r="155" spans="68:68" ht="12.75" x14ac:dyDescent="0.2">
      <c r="BP155" s="728"/>
    </row>
    <row r="156" spans="68:68" ht="12.75" x14ac:dyDescent="0.2">
      <c r="BP156" s="728"/>
    </row>
    <row r="157" spans="68:68" ht="12.75" x14ac:dyDescent="0.2">
      <c r="BP157" s="728"/>
    </row>
    <row r="158" spans="68:68" ht="12.75" x14ac:dyDescent="0.2">
      <c r="BP158" s="728"/>
    </row>
    <row r="159" spans="68:68" ht="12.75" x14ac:dyDescent="0.2">
      <c r="BP159" s="728"/>
    </row>
    <row r="160" spans="68:68" ht="12.75" x14ac:dyDescent="0.2">
      <c r="BP160" s="728"/>
    </row>
    <row r="161" spans="68:68" ht="12.75" x14ac:dyDescent="0.2">
      <c r="BP161" s="728"/>
    </row>
    <row r="162" spans="68:68" ht="12.75" x14ac:dyDescent="0.2">
      <c r="BP162" s="728"/>
    </row>
    <row r="163" spans="68:68" ht="12.75" x14ac:dyDescent="0.2">
      <c r="BP163" s="728"/>
    </row>
    <row r="164" spans="68:68" ht="12.75" x14ac:dyDescent="0.2">
      <c r="BP164" s="728"/>
    </row>
    <row r="165" spans="68:68" ht="12.75" x14ac:dyDescent="0.2">
      <c r="BP165" s="728"/>
    </row>
    <row r="166" spans="68:68" ht="12.75" x14ac:dyDescent="0.2">
      <c r="BP166" s="728"/>
    </row>
    <row r="167" spans="68:68" ht="12.75" x14ac:dyDescent="0.2">
      <c r="BP167" s="728"/>
    </row>
    <row r="168" spans="68:68" ht="12.75" x14ac:dyDescent="0.2">
      <c r="BP168" s="728"/>
    </row>
    <row r="169" spans="68:68" ht="12.75" x14ac:dyDescent="0.2">
      <c r="BP169" s="728"/>
    </row>
    <row r="170" spans="68:68" ht="12.75" x14ac:dyDescent="0.2">
      <c r="BP170" s="728"/>
    </row>
    <row r="171" spans="68:68" ht="12.75" x14ac:dyDescent="0.2">
      <c r="BP171" s="728"/>
    </row>
    <row r="172" spans="68:68" ht="12.75" x14ac:dyDescent="0.2">
      <c r="BP172" s="728"/>
    </row>
    <row r="173" spans="68:68" ht="12.75" x14ac:dyDescent="0.2">
      <c r="BP173" s="728"/>
    </row>
    <row r="174" spans="68:68" ht="12.75" x14ac:dyDescent="0.2">
      <c r="BP174" s="728"/>
    </row>
    <row r="175" spans="68:68" ht="12.75" x14ac:dyDescent="0.2">
      <c r="BP175" s="728"/>
    </row>
    <row r="176" spans="68:68" ht="12.75" x14ac:dyDescent="0.2">
      <c r="BP176" s="728"/>
    </row>
    <row r="177" spans="68:68" ht="12.75" x14ac:dyDescent="0.2">
      <c r="BP177" s="728"/>
    </row>
    <row r="178" spans="68:68" ht="12.75" x14ac:dyDescent="0.2">
      <c r="BP178" s="728"/>
    </row>
    <row r="179" spans="68:68" ht="12.75" x14ac:dyDescent="0.2">
      <c r="BP179" s="728"/>
    </row>
    <row r="180" spans="68:68" ht="12.75" x14ac:dyDescent="0.2">
      <c r="BP180" s="728"/>
    </row>
    <row r="181" spans="68:68" ht="12.75" x14ac:dyDescent="0.2">
      <c r="BP181" s="728"/>
    </row>
    <row r="182" spans="68:68" ht="12.75" x14ac:dyDescent="0.2">
      <c r="BP182" s="728"/>
    </row>
    <row r="183" spans="68:68" ht="12.75" x14ac:dyDescent="0.2">
      <c r="BP183" s="728"/>
    </row>
    <row r="184" spans="68:68" ht="12.75" x14ac:dyDescent="0.2">
      <c r="BP184" s="728"/>
    </row>
    <row r="185" spans="68:68" ht="12.75" x14ac:dyDescent="0.2">
      <c r="BP185" s="728"/>
    </row>
    <row r="186" spans="68:68" ht="12.75" x14ac:dyDescent="0.2">
      <c r="BP186" s="728"/>
    </row>
    <row r="187" spans="68:68" ht="12.75" x14ac:dyDescent="0.2">
      <c r="BP187" s="728"/>
    </row>
    <row r="188" spans="68:68" ht="12.75" x14ac:dyDescent="0.2">
      <c r="BP188" s="728"/>
    </row>
    <row r="189" spans="68:68" ht="12.75" x14ac:dyDescent="0.2">
      <c r="BP189" s="728"/>
    </row>
    <row r="190" spans="68:68" ht="12.75" x14ac:dyDescent="0.2">
      <c r="BP190" s="728"/>
    </row>
    <row r="191" spans="68:68" ht="12.75" x14ac:dyDescent="0.2">
      <c r="BP191" s="728"/>
    </row>
    <row r="192" spans="68:68" ht="12.75" x14ac:dyDescent="0.2">
      <c r="BP192" s="728"/>
    </row>
    <row r="193" spans="68:68" ht="12.75" x14ac:dyDescent="0.2">
      <c r="BP193" s="728"/>
    </row>
    <row r="194" spans="68:68" ht="12.75" x14ac:dyDescent="0.2">
      <c r="BP194" s="728"/>
    </row>
    <row r="195" spans="68:68" ht="12.75" x14ac:dyDescent="0.2">
      <c r="BP195" s="728"/>
    </row>
    <row r="196" spans="68:68" ht="12.75" x14ac:dyDescent="0.2">
      <c r="BP196" s="728"/>
    </row>
    <row r="197" spans="68:68" ht="12.75" x14ac:dyDescent="0.2">
      <c r="BP197" s="728"/>
    </row>
    <row r="198" spans="68:68" ht="12.75" x14ac:dyDescent="0.2">
      <c r="BP198" s="728"/>
    </row>
    <row r="199" spans="68:68" ht="12.75" x14ac:dyDescent="0.2">
      <c r="BP199" s="728"/>
    </row>
    <row r="200" spans="68:68" ht="12.75" x14ac:dyDescent="0.2">
      <c r="BP200" s="728"/>
    </row>
    <row r="201" spans="68:68" ht="12.75" x14ac:dyDescent="0.2">
      <c r="BP201" s="728"/>
    </row>
    <row r="202" spans="68:68" ht="12.75" x14ac:dyDescent="0.2">
      <c r="BP202" s="728"/>
    </row>
    <row r="203" spans="68:68" ht="12.75" x14ac:dyDescent="0.2">
      <c r="BP203" s="728"/>
    </row>
    <row r="204" spans="68:68" ht="12.75" x14ac:dyDescent="0.2">
      <c r="BP204" s="728"/>
    </row>
    <row r="205" spans="68:68" ht="12.75" x14ac:dyDescent="0.2">
      <c r="BP205" s="728"/>
    </row>
    <row r="206" spans="68:68" ht="12.75" x14ac:dyDescent="0.2">
      <c r="BP206" s="728"/>
    </row>
    <row r="207" spans="68:68" ht="12.75" x14ac:dyDescent="0.2">
      <c r="BP207" s="728"/>
    </row>
    <row r="208" spans="68:68" ht="12.75" x14ac:dyDescent="0.2">
      <c r="BP208" s="728"/>
    </row>
    <row r="209" spans="68:68" ht="12.75" x14ac:dyDescent="0.2">
      <c r="BP209" s="728"/>
    </row>
    <row r="210" spans="68:68" ht="12.75" x14ac:dyDescent="0.2">
      <c r="BP210" s="728"/>
    </row>
    <row r="211" spans="68:68" ht="12.75" x14ac:dyDescent="0.2">
      <c r="BP211" s="728"/>
    </row>
    <row r="212" spans="68:68" ht="12.75" x14ac:dyDescent="0.2">
      <c r="BP212" s="728"/>
    </row>
    <row r="213" spans="68:68" ht="12.75" x14ac:dyDescent="0.2">
      <c r="BP213" s="728"/>
    </row>
    <row r="214" spans="68:68" ht="12.75" x14ac:dyDescent="0.2">
      <c r="BP214" s="728"/>
    </row>
    <row r="215" spans="68:68" ht="12.75" x14ac:dyDescent="0.2">
      <c r="BP215" s="728"/>
    </row>
    <row r="216" spans="68:68" ht="12.75" x14ac:dyDescent="0.2">
      <c r="BP216" s="728"/>
    </row>
    <row r="217" spans="68:68" ht="12.75" x14ac:dyDescent="0.2">
      <c r="BP217" s="728"/>
    </row>
    <row r="218" spans="68:68" ht="12.75" x14ac:dyDescent="0.2">
      <c r="BP218" s="728"/>
    </row>
    <row r="219" spans="68:68" ht="12.75" x14ac:dyDescent="0.2">
      <c r="BP219" s="728"/>
    </row>
    <row r="220" spans="68:68" ht="12.75" x14ac:dyDescent="0.2">
      <c r="BP220" s="728"/>
    </row>
    <row r="221" spans="68:68" ht="12.75" x14ac:dyDescent="0.2">
      <c r="BP221" s="728"/>
    </row>
    <row r="222" spans="68:68" ht="12.75" x14ac:dyDescent="0.2">
      <c r="BP222" s="728"/>
    </row>
    <row r="223" spans="68:68" ht="12.75" x14ac:dyDescent="0.2">
      <c r="BP223" s="728"/>
    </row>
    <row r="224" spans="68:68" ht="12.75" x14ac:dyDescent="0.2">
      <c r="BP224" s="728"/>
    </row>
    <row r="225" spans="68:68" ht="12.75" x14ac:dyDescent="0.2">
      <c r="BP225" s="728"/>
    </row>
    <row r="226" spans="68:68" ht="12.75" x14ac:dyDescent="0.2">
      <c r="BP226" s="728"/>
    </row>
    <row r="227" spans="68:68" ht="12.75" x14ac:dyDescent="0.2">
      <c r="BP227" s="728"/>
    </row>
    <row r="228" spans="68:68" ht="12.75" x14ac:dyDescent="0.2">
      <c r="BP228" s="728"/>
    </row>
    <row r="229" spans="68:68" ht="12.75" x14ac:dyDescent="0.2">
      <c r="BP229" s="728"/>
    </row>
    <row r="230" spans="68:68" ht="12.75" x14ac:dyDescent="0.2">
      <c r="BP230" s="728"/>
    </row>
    <row r="231" spans="68:68" ht="12.75" x14ac:dyDescent="0.2">
      <c r="BP231" s="728"/>
    </row>
    <row r="232" spans="68:68" ht="12.75" x14ac:dyDescent="0.2">
      <c r="BP232" s="728"/>
    </row>
    <row r="233" spans="68:68" ht="12.75" x14ac:dyDescent="0.2">
      <c r="BP233" s="728"/>
    </row>
    <row r="234" spans="68:68" ht="12.75" x14ac:dyDescent="0.2">
      <c r="BP234" s="728"/>
    </row>
    <row r="235" spans="68:68" ht="12.75" x14ac:dyDescent="0.2">
      <c r="BP235" s="728"/>
    </row>
    <row r="236" spans="68:68" ht="12.75" x14ac:dyDescent="0.2">
      <c r="BP236" s="728"/>
    </row>
    <row r="237" spans="68:68" ht="12.75" x14ac:dyDescent="0.2">
      <c r="BP237" s="728"/>
    </row>
    <row r="238" spans="68:68" ht="12.75" x14ac:dyDescent="0.2">
      <c r="BP238" s="728"/>
    </row>
    <row r="239" spans="68:68" ht="12.75" x14ac:dyDescent="0.2">
      <c r="BP239" s="728"/>
    </row>
    <row r="240" spans="68:68" ht="12.75" x14ac:dyDescent="0.2">
      <c r="BP240" s="728"/>
    </row>
    <row r="241" spans="68:68" ht="12.75" x14ac:dyDescent="0.2">
      <c r="BP241" s="728"/>
    </row>
    <row r="242" spans="68:68" ht="12.75" x14ac:dyDescent="0.2">
      <c r="BP242" s="728"/>
    </row>
    <row r="243" spans="68:68" ht="12.75" x14ac:dyDescent="0.2">
      <c r="BP243" s="728"/>
    </row>
    <row r="244" spans="68:68" ht="12.75" x14ac:dyDescent="0.2">
      <c r="BP244" s="728"/>
    </row>
    <row r="245" spans="68:68" ht="12.75" x14ac:dyDescent="0.2">
      <c r="BP245" s="728"/>
    </row>
    <row r="246" spans="68:68" ht="12.75" x14ac:dyDescent="0.2">
      <c r="BP246" s="728"/>
    </row>
    <row r="247" spans="68:68" ht="12.75" x14ac:dyDescent="0.2">
      <c r="BP247" s="728"/>
    </row>
    <row r="248" spans="68:68" ht="12.75" x14ac:dyDescent="0.2">
      <c r="BP248" s="728"/>
    </row>
    <row r="249" spans="68:68" ht="12.75" x14ac:dyDescent="0.2">
      <c r="BP249" s="728"/>
    </row>
    <row r="250" spans="68:68" ht="12.75" x14ac:dyDescent="0.2">
      <c r="BP250" s="728"/>
    </row>
    <row r="251" spans="68:68" ht="12.75" x14ac:dyDescent="0.2">
      <c r="BP251" s="728"/>
    </row>
    <row r="252" spans="68:68" ht="12.75" x14ac:dyDescent="0.2">
      <c r="BP252" s="728"/>
    </row>
    <row r="253" spans="68:68" ht="12.75" x14ac:dyDescent="0.2">
      <c r="BP253" s="728"/>
    </row>
    <row r="254" spans="68:68" ht="12.75" x14ac:dyDescent="0.2">
      <c r="BP254" s="728"/>
    </row>
    <row r="255" spans="68:68" ht="12.75" x14ac:dyDescent="0.2">
      <c r="BP255" s="728"/>
    </row>
    <row r="256" spans="68:68" ht="12.75" x14ac:dyDescent="0.2">
      <c r="BP256" s="728"/>
    </row>
    <row r="257" spans="68:68" ht="12.75" x14ac:dyDescent="0.2">
      <c r="BP257" s="728"/>
    </row>
    <row r="258" spans="68:68" ht="12.75" x14ac:dyDescent="0.2">
      <c r="BP258" s="728"/>
    </row>
    <row r="259" spans="68:68" ht="12.75" x14ac:dyDescent="0.2">
      <c r="BP259" s="728"/>
    </row>
    <row r="260" spans="68:68" ht="12.75" x14ac:dyDescent="0.2">
      <c r="BP260" s="728"/>
    </row>
    <row r="261" spans="68:68" ht="12.75" x14ac:dyDescent="0.2">
      <c r="BP261" s="728"/>
    </row>
    <row r="262" spans="68:68" ht="12.75" x14ac:dyDescent="0.2">
      <c r="BP262" s="728"/>
    </row>
    <row r="263" spans="68:68" ht="12.75" x14ac:dyDescent="0.2">
      <c r="BP263" s="728"/>
    </row>
    <row r="264" spans="68:68" ht="12.75" x14ac:dyDescent="0.2">
      <c r="BP264" s="728"/>
    </row>
    <row r="265" spans="68:68" ht="12.75" x14ac:dyDescent="0.2">
      <c r="BP265" s="728"/>
    </row>
    <row r="266" spans="68:68" ht="12.75" x14ac:dyDescent="0.2">
      <c r="BP266" s="728"/>
    </row>
    <row r="267" spans="68:68" ht="12.75" x14ac:dyDescent="0.2">
      <c r="BP267" s="728"/>
    </row>
    <row r="268" spans="68:68" ht="12.75" x14ac:dyDescent="0.2">
      <c r="BP268" s="728"/>
    </row>
    <row r="269" spans="68:68" ht="12.75" x14ac:dyDescent="0.2">
      <c r="BP269" s="728"/>
    </row>
    <row r="270" spans="68:68" ht="12.75" x14ac:dyDescent="0.2">
      <c r="BP270" s="728"/>
    </row>
    <row r="271" spans="68:68" ht="12.75" x14ac:dyDescent="0.2">
      <c r="BP271" s="728"/>
    </row>
    <row r="272" spans="68:68" ht="12.75" x14ac:dyDescent="0.2">
      <c r="BP272" s="728"/>
    </row>
    <row r="273" spans="68:68" ht="12.75" x14ac:dyDescent="0.2">
      <c r="BP273" s="728"/>
    </row>
    <row r="274" spans="68:68" ht="12.75" x14ac:dyDescent="0.2">
      <c r="BP274" s="728"/>
    </row>
    <row r="275" spans="68:68" ht="12.75" x14ac:dyDescent="0.2">
      <c r="BP275" s="728"/>
    </row>
    <row r="276" spans="68:68" ht="12.75" x14ac:dyDescent="0.2">
      <c r="BP276" s="728"/>
    </row>
    <row r="277" spans="68:68" ht="12.75" x14ac:dyDescent="0.2">
      <c r="BP277" s="728"/>
    </row>
    <row r="278" spans="68:68" ht="12.75" x14ac:dyDescent="0.2">
      <c r="BP278" s="728"/>
    </row>
    <row r="279" spans="68:68" ht="12.75" x14ac:dyDescent="0.2">
      <c r="BP279" s="728"/>
    </row>
    <row r="280" spans="68:68" ht="12.75" x14ac:dyDescent="0.2">
      <c r="BP280" s="728"/>
    </row>
    <row r="281" spans="68:68" ht="12.75" x14ac:dyDescent="0.2">
      <c r="BP281" s="728"/>
    </row>
    <row r="282" spans="68:68" ht="12.75" x14ac:dyDescent="0.2">
      <c r="BP282" s="728"/>
    </row>
    <row r="283" spans="68:68" ht="12.75" x14ac:dyDescent="0.2">
      <c r="BP283" s="728"/>
    </row>
    <row r="284" spans="68:68" ht="12.75" x14ac:dyDescent="0.2">
      <c r="BP284" s="728"/>
    </row>
    <row r="285" spans="68:68" ht="12.75" x14ac:dyDescent="0.2">
      <c r="BP285" s="728"/>
    </row>
    <row r="286" spans="68:68" ht="12.75" x14ac:dyDescent="0.2">
      <c r="BP286" s="728"/>
    </row>
    <row r="287" spans="68:68" ht="12.75" x14ac:dyDescent="0.2">
      <c r="BP287" s="728"/>
    </row>
    <row r="288" spans="68:68" ht="12.75" x14ac:dyDescent="0.2">
      <c r="BP288" s="728"/>
    </row>
    <row r="289" spans="68:68" ht="12.75" x14ac:dyDescent="0.2">
      <c r="BP289" s="728"/>
    </row>
    <row r="290" spans="68:68" ht="12.75" x14ac:dyDescent="0.2">
      <c r="BP290" s="728"/>
    </row>
    <row r="291" spans="68:68" ht="12.75" x14ac:dyDescent="0.2">
      <c r="BP291" s="728"/>
    </row>
    <row r="292" spans="68:68" ht="12.75" x14ac:dyDescent="0.2">
      <c r="BP292" s="728"/>
    </row>
    <row r="293" spans="68:68" ht="12.75" x14ac:dyDescent="0.2">
      <c r="BP293" s="728"/>
    </row>
    <row r="294" spans="68:68" ht="12.75" x14ac:dyDescent="0.2">
      <c r="BP294" s="728"/>
    </row>
    <row r="295" spans="68:68" ht="12.75" x14ac:dyDescent="0.2">
      <c r="BP295" s="728"/>
    </row>
    <row r="296" spans="68:68" ht="12.75" x14ac:dyDescent="0.2">
      <c r="BP296" s="728"/>
    </row>
    <row r="297" spans="68:68" ht="12.75" x14ac:dyDescent="0.2">
      <c r="BP297" s="728"/>
    </row>
    <row r="298" spans="68:68" ht="12.75" x14ac:dyDescent="0.2">
      <c r="BP298" s="728"/>
    </row>
    <row r="299" spans="68:68" ht="12.75" x14ac:dyDescent="0.2">
      <c r="BP299" s="728"/>
    </row>
    <row r="300" spans="68:68" ht="12.75" x14ac:dyDescent="0.2">
      <c r="BP300" s="728"/>
    </row>
    <row r="301" spans="68:68" ht="12.75" x14ac:dyDescent="0.2">
      <c r="BP301" s="728"/>
    </row>
    <row r="302" spans="68:68" ht="12.75" x14ac:dyDescent="0.2">
      <c r="BP302" s="728"/>
    </row>
    <row r="303" spans="68:68" ht="12.75" x14ac:dyDescent="0.2">
      <c r="BP303" s="728"/>
    </row>
    <row r="304" spans="68:68" ht="12.75" x14ac:dyDescent="0.2">
      <c r="BP304" s="728"/>
    </row>
    <row r="305" spans="68:68" ht="12.75" x14ac:dyDescent="0.2">
      <c r="BP305" s="728"/>
    </row>
    <row r="306" spans="68:68" ht="12.75" x14ac:dyDescent="0.2">
      <c r="BP306" s="728"/>
    </row>
    <row r="307" spans="68:68" ht="12.75" x14ac:dyDescent="0.2">
      <c r="BP307" s="728"/>
    </row>
    <row r="308" spans="68:68" ht="12.75" x14ac:dyDescent="0.2">
      <c r="BP308" s="728"/>
    </row>
    <row r="309" spans="68:68" ht="12.75" x14ac:dyDescent="0.2">
      <c r="BP309" s="728"/>
    </row>
    <row r="310" spans="68:68" ht="12.75" x14ac:dyDescent="0.2">
      <c r="BP310" s="728"/>
    </row>
    <row r="311" spans="68:68" ht="12.75" x14ac:dyDescent="0.2">
      <c r="BP311" s="728"/>
    </row>
    <row r="312" spans="68:68" ht="12.75" x14ac:dyDescent="0.2">
      <c r="BP312" s="728"/>
    </row>
    <row r="313" spans="68:68" ht="12.75" x14ac:dyDescent="0.2">
      <c r="BP313" s="728"/>
    </row>
    <row r="314" spans="68:68" ht="12.75" x14ac:dyDescent="0.2">
      <c r="BP314" s="728"/>
    </row>
    <row r="315" spans="68:68" ht="12.75" x14ac:dyDescent="0.2">
      <c r="BP315" s="728"/>
    </row>
    <row r="316" spans="68:68" ht="12.75" x14ac:dyDescent="0.2">
      <c r="BP316" s="728"/>
    </row>
    <row r="317" spans="68:68" ht="12.75" x14ac:dyDescent="0.2">
      <c r="BP317" s="728"/>
    </row>
    <row r="318" spans="68:68" ht="12.75" x14ac:dyDescent="0.2">
      <c r="BP318" s="728"/>
    </row>
    <row r="319" spans="68:68" ht="12.75" x14ac:dyDescent="0.2">
      <c r="BP319" s="728"/>
    </row>
    <row r="320" spans="68:68" ht="12.75" x14ac:dyDescent="0.2">
      <c r="BP320" s="728"/>
    </row>
    <row r="321" spans="68:68" ht="12.75" x14ac:dyDescent="0.2">
      <c r="BP321" s="728"/>
    </row>
    <row r="322" spans="68:68" ht="12.75" x14ac:dyDescent="0.2">
      <c r="BP322" s="728"/>
    </row>
    <row r="323" spans="68:68" ht="12.75" x14ac:dyDescent="0.2">
      <c r="BP323" s="728"/>
    </row>
    <row r="324" spans="68:68" ht="12.75" x14ac:dyDescent="0.2">
      <c r="BP324" s="728"/>
    </row>
    <row r="325" spans="68:68" ht="12.75" x14ac:dyDescent="0.2">
      <c r="BP325" s="728"/>
    </row>
    <row r="326" spans="68:68" ht="12.75" x14ac:dyDescent="0.2">
      <c r="BP326" s="728"/>
    </row>
    <row r="327" spans="68:68" ht="12.75" x14ac:dyDescent="0.2">
      <c r="BP327" s="728"/>
    </row>
    <row r="328" spans="68:68" ht="12.75" x14ac:dyDescent="0.2">
      <c r="BP328" s="728"/>
    </row>
    <row r="329" spans="68:68" ht="12.75" x14ac:dyDescent="0.2">
      <c r="BP329" s="728"/>
    </row>
    <row r="330" spans="68:68" ht="12.75" x14ac:dyDescent="0.2">
      <c r="BP330" s="728"/>
    </row>
    <row r="331" spans="68:68" ht="12.75" x14ac:dyDescent="0.2">
      <c r="BP331" s="728"/>
    </row>
    <row r="332" spans="68:68" ht="12.75" x14ac:dyDescent="0.2">
      <c r="BP332" s="728"/>
    </row>
    <row r="333" spans="68:68" ht="12.75" x14ac:dyDescent="0.2">
      <c r="BP333" s="728"/>
    </row>
    <row r="334" spans="68:68" ht="12.75" x14ac:dyDescent="0.2">
      <c r="BP334" s="728"/>
    </row>
    <row r="335" spans="68:68" ht="12.75" x14ac:dyDescent="0.2">
      <c r="BP335" s="728"/>
    </row>
    <row r="336" spans="68:68" ht="12.75" x14ac:dyDescent="0.2">
      <c r="BP336" s="728"/>
    </row>
    <row r="337" spans="68:68" ht="12.75" x14ac:dyDescent="0.2">
      <c r="BP337" s="728"/>
    </row>
    <row r="338" spans="68:68" ht="12.75" x14ac:dyDescent="0.2">
      <c r="BP338" s="728"/>
    </row>
    <row r="339" spans="68:68" ht="12.75" x14ac:dyDescent="0.2">
      <c r="BP339" s="728"/>
    </row>
    <row r="340" spans="68:68" ht="12.75" x14ac:dyDescent="0.2">
      <c r="BP340" s="728"/>
    </row>
    <row r="341" spans="68:68" ht="12.75" x14ac:dyDescent="0.2">
      <c r="BP341" s="728"/>
    </row>
    <row r="342" spans="68:68" ht="12.75" x14ac:dyDescent="0.2">
      <c r="BP342" s="728"/>
    </row>
    <row r="343" spans="68:68" ht="12.75" x14ac:dyDescent="0.2">
      <c r="BP343" s="728"/>
    </row>
    <row r="344" spans="68:68" ht="12.75" x14ac:dyDescent="0.2">
      <c r="BP344" s="728"/>
    </row>
    <row r="345" spans="68:68" ht="12.75" x14ac:dyDescent="0.2">
      <c r="BP345" s="728"/>
    </row>
    <row r="346" spans="68:68" ht="12.75" x14ac:dyDescent="0.2">
      <c r="BP346" s="728"/>
    </row>
    <row r="347" spans="68:68" ht="12.75" x14ac:dyDescent="0.2">
      <c r="BP347" s="728"/>
    </row>
    <row r="348" spans="68:68" ht="12.75" x14ac:dyDescent="0.2">
      <c r="BP348" s="728"/>
    </row>
    <row r="349" spans="68:68" ht="12.75" x14ac:dyDescent="0.2">
      <c r="BP349" s="728"/>
    </row>
    <row r="350" spans="68:68" ht="12.75" x14ac:dyDescent="0.2">
      <c r="BP350" s="728"/>
    </row>
    <row r="351" spans="68:68" ht="12.75" x14ac:dyDescent="0.2">
      <c r="BP351" s="728"/>
    </row>
    <row r="352" spans="68:68" ht="12.75" x14ac:dyDescent="0.2">
      <c r="BP352" s="728"/>
    </row>
    <row r="353" spans="68:68" ht="12.75" x14ac:dyDescent="0.2">
      <c r="BP353" s="728"/>
    </row>
    <row r="354" spans="68:68" ht="12.75" x14ac:dyDescent="0.2">
      <c r="BP354" s="728"/>
    </row>
    <row r="355" spans="68:68" ht="12.75" x14ac:dyDescent="0.2">
      <c r="BP355" s="728"/>
    </row>
    <row r="356" spans="68:68" ht="12.75" x14ac:dyDescent="0.2">
      <c r="BP356" s="728"/>
    </row>
    <row r="357" spans="68:68" ht="12.75" x14ac:dyDescent="0.2">
      <c r="BP357" s="728"/>
    </row>
    <row r="358" spans="68:68" ht="12.75" x14ac:dyDescent="0.2">
      <c r="BP358" s="728"/>
    </row>
    <row r="359" spans="68:68" ht="12.75" x14ac:dyDescent="0.2">
      <c r="BP359" s="728"/>
    </row>
    <row r="360" spans="68:68" ht="12.75" x14ac:dyDescent="0.2">
      <c r="BP360" s="728"/>
    </row>
    <row r="361" spans="68:68" ht="12.75" x14ac:dyDescent="0.2">
      <c r="BP361" s="728"/>
    </row>
    <row r="362" spans="68:68" ht="12.75" x14ac:dyDescent="0.2">
      <c r="BP362" s="728"/>
    </row>
    <row r="363" spans="68:68" ht="12.75" x14ac:dyDescent="0.2">
      <c r="BP363" s="728"/>
    </row>
    <row r="364" spans="68:68" ht="12.75" x14ac:dyDescent="0.2">
      <c r="BP364" s="728"/>
    </row>
    <row r="365" spans="68:68" ht="12.75" x14ac:dyDescent="0.2">
      <c r="BP365" s="728"/>
    </row>
    <row r="366" spans="68:68" ht="12.75" x14ac:dyDescent="0.2">
      <c r="BP366" s="728"/>
    </row>
    <row r="367" spans="68:68" ht="12.75" x14ac:dyDescent="0.2">
      <c r="BP367" s="728"/>
    </row>
    <row r="368" spans="68:68" ht="12.75" x14ac:dyDescent="0.2">
      <c r="BP368" s="728"/>
    </row>
    <row r="369" spans="68:68" ht="12.75" x14ac:dyDescent="0.2">
      <c r="BP369" s="728"/>
    </row>
    <row r="370" spans="68:68" ht="12.75" x14ac:dyDescent="0.2">
      <c r="BP370" s="728"/>
    </row>
    <row r="371" spans="68:68" ht="12.75" x14ac:dyDescent="0.2">
      <c r="BP371" s="728"/>
    </row>
    <row r="372" spans="68:68" ht="12.75" x14ac:dyDescent="0.2">
      <c r="BP372" s="728"/>
    </row>
    <row r="373" spans="68:68" ht="12.75" x14ac:dyDescent="0.2">
      <c r="BP373" s="728"/>
    </row>
    <row r="374" spans="68:68" ht="12.75" x14ac:dyDescent="0.2">
      <c r="BP374" s="728"/>
    </row>
    <row r="375" spans="68:68" ht="12.75" x14ac:dyDescent="0.2">
      <c r="BP375" s="728"/>
    </row>
    <row r="376" spans="68:68" ht="12.75" x14ac:dyDescent="0.2">
      <c r="BP376" s="728"/>
    </row>
    <row r="377" spans="68:68" ht="12.75" x14ac:dyDescent="0.2">
      <c r="BP377" s="728"/>
    </row>
    <row r="378" spans="68:68" ht="12.75" x14ac:dyDescent="0.2">
      <c r="BP378" s="728"/>
    </row>
    <row r="379" spans="68:68" ht="12.75" x14ac:dyDescent="0.2">
      <c r="BP379" s="728"/>
    </row>
    <row r="380" spans="68:68" ht="12.75" x14ac:dyDescent="0.2">
      <c r="BP380" s="728"/>
    </row>
    <row r="381" spans="68:68" ht="12.75" x14ac:dyDescent="0.2">
      <c r="BP381" s="728"/>
    </row>
    <row r="382" spans="68:68" ht="12.75" x14ac:dyDescent="0.2">
      <c r="BP382" s="728"/>
    </row>
    <row r="383" spans="68:68" ht="12.75" x14ac:dyDescent="0.2">
      <c r="BP383" s="728"/>
    </row>
    <row r="384" spans="68:68" ht="12.75" x14ac:dyDescent="0.2">
      <c r="BP384" s="728"/>
    </row>
    <row r="385" spans="68:68" ht="12.75" x14ac:dyDescent="0.2">
      <c r="BP385" s="728"/>
    </row>
    <row r="386" spans="68:68" ht="12.75" x14ac:dyDescent="0.2">
      <c r="BP386" s="728"/>
    </row>
    <row r="387" spans="68:68" ht="12.75" x14ac:dyDescent="0.2">
      <c r="BP387" s="728"/>
    </row>
    <row r="388" spans="68:68" ht="12.75" x14ac:dyDescent="0.2">
      <c r="BP388" s="728"/>
    </row>
    <row r="389" spans="68:68" ht="12.75" x14ac:dyDescent="0.2">
      <c r="BP389" s="728"/>
    </row>
    <row r="390" spans="68:68" ht="12.75" x14ac:dyDescent="0.2">
      <c r="BP390" s="728"/>
    </row>
    <row r="391" spans="68:68" ht="12.75" x14ac:dyDescent="0.2">
      <c r="BP391" s="728"/>
    </row>
    <row r="392" spans="68:68" ht="12.75" x14ac:dyDescent="0.2">
      <c r="BP392" s="728"/>
    </row>
    <row r="393" spans="68:68" ht="12.75" x14ac:dyDescent="0.2">
      <c r="BP393" s="728"/>
    </row>
    <row r="394" spans="68:68" ht="12.75" x14ac:dyDescent="0.2">
      <c r="BP394" s="728"/>
    </row>
    <row r="395" spans="68:68" ht="12.75" x14ac:dyDescent="0.2">
      <c r="BP395" s="728"/>
    </row>
    <row r="396" spans="68:68" ht="12.75" x14ac:dyDescent="0.2">
      <c r="BP396" s="728"/>
    </row>
    <row r="397" spans="68:68" ht="12.75" x14ac:dyDescent="0.2">
      <c r="BP397" s="728"/>
    </row>
    <row r="398" spans="68:68" ht="12.75" x14ac:dyDescent="0.2">
      <c r="BP398" s="728"/>
    </row>
    <row r="399" spans="68:68" ht="12.75" x14ac:dyDescent="0.2">
      <c r="BP399" s="728"/>
    </row>
    <row r="400" spans="68:68" ht="12.75" x14ac:dyDescent="0.2">
      <c r="BP400" s="728"/>
    </row>
    <row r="401" spans="68:68" ht="12.75" x14ac:dyDescent="0.2">
      <c r="BP401" s="728"/>
    </row>
    <row r="402" spans="68:68" ht="12.75" x14ac:dyDescent="0.2">
      <c r="BP402" s="728"/>
    </row>
    <row r="403" spans="68:68" ht="12.75" x14ac:dyDescent="0.2">
      <c r="BP403" s="728"/>
    </row>
    <row r="404" spans="68:68" ht="12.75" x14ac:dyDescent="0.2">
      <c r="BP404" s="728"/>
    </row>
    <row r="405" spans="68:68" ht="12.75" x14ac:dyDescent="0.2">
      <c r="BP405" s="728"/>
    </row>
    <row r="406" spans="68:68" ht="12.75" x14ac:dyDescent="0.2">
      <c r="BP406" s="728"/>
    </row>
    <row r="407" spans="68:68" ht="12.75" x14ac:dyDescent="0.2">
      <c r="BP407" s="728"/>
    </row>
    <row r="408" spans="68:68" ht="12.75" x14ac:dyDescent="0.2">
      <c r="BP408" s="728"/>
    </row>
    <row r="409" spans="68:68" ht="12.75" x14ac:dyDescent="0.2">
      <c r="BP409" s="728"/>
    </row>
    <row r="410" spans="68:68" ht="12.75" x14ac:dyDescent="0.2">
      <c r="BP410" s="728"/>
    </row>
    <row r="411" spans="68:68" ht="12.75" x14ac:dyDescent="0.2">
      <c r="BP411" s="728"/>
    </row>
    <row r="412" spans="68:68" ht="12.75" x14ac:dyDescent="0.2">
      <c r="BP412" s="728"/>
    </row>
    <row r="413" spans="68:68" ht="12.75" x14ac:dyDescent="0.2">
      <c r="BP413" s="728"/>
    </row>
    <row r="414" spans="68:68" ht="12.75" x14ac:dyDescent="0.2">
      <c r="BP414" s="728"/>
    </row>
    <row r="415" spans="68:68" ht="12.75" x14ac:dyDescent="0.2">
      <c r="BP415" s="728"/>
    </row>
    <row r="416" spans="68:68" ht="12.75" x14ac:dyDescent="0.2">
      <c r="BP416" s="728"/>
    </row>
    <row r="417" spans="68:68" ht="12.75" x14ac:dyDescent="0.2">
      <c r="BP417" s="728"/>
    </row>
    <row r="418" spans="68:68" ht="12.75" x14ac:dyDescent="0.2">
      <c r="BP418" s="728"/>
    </row>
    <row r="419" spans="68:68" ht="12.75" x14ac:dyDescent="0.2">
      <c r="BP419" s="728"/>
    </row>
    <row r="420" spans="68:68" ht="12.75" x14ac:dyDescent="0.2">
      <c r="BP420" s="728"/>
    </row>
    <row r="421" spans="68:68" ht="12.75" x14ac:dyDescent="0.2">
      <c r="BP421" s="728"/>
    </row>
    <row r="422" spans="68:68" ht="12.75" x14ac:dyDescent="0.2">
      <c r="BP422" s="728"/>
    </row>
    <row r="423" spans="68:68" ht="12.75" x14ac:dyDescent="0.2">
      <c r="BP423" s="728"/>
    </row>
    <row r="424" spans="68:68" ht="12.75" x14ac:dyDescent="0.2">
      <c r="BP424" s="728"/>
    </row>
    <row r="425" spans="68:68" ht="12.75" x14ac:dyDescent="0.2">
      <c r="BP425" s="728"/>
    </row>
    <row r="426" spans="68:68" ht="12.75" x14ac:dyDescent="0.2">
      <c r="BP426" s="728"/>
    </row>
    <row r="427" spans="68:68" ht="12.75" x14ac:dyDescent="0.2">
      <c r="BP427" s="728"/>
    </row>
    <row r="428" spans="68:68" ht="12.75" x14ac:dyDescent="0.2">
      <c r="BP428" s="728"/>
    </row>
    <row r="429" spans="68:68" ht="12.75" x14ac:dyDescent="0.2">
      <c r="BP429" s="728"/>
    </row>
    <row r="430" spans="68:68" ht="12.75" x14ac:dyDescent="0.2">
      <c r="BP430" s="728"/>
    </row>
    <row r="431" spans="68:68" ht="12.75" x14ac:dyDescent="0.2">
      <c r="BP431" s="728"/>
    </row>
    <row r="432" spans="68:68" ht="12.75" x14ac:dyDescent="0.2">
      <c r="BP432" s="728"/>
    </row>
    <row r="433" spans="68:68" ht="12.75" x14ac:dyDescent="0.2">
      <c r="BP433" s="728"/>
    </row>
    <row r="434" spans="68:68" ht="12.75" x14ac:dyDescent="0.2">
      <c r="BP434" s="728"/>
    </row>
    <row r="435" spans="68:68" ht="12.75" x14ac:dyDescent="0.2">
      <c r="BP435" s="728"/>
    </row>
    <row r="436" spans="68:68" ht="12.75" x14ac:dyDescent="0.2">
      <c r="BP436" s="728"/>
    </row>
    <row r="437" spans="68:68" ht="12.75" x14ac:dyDescent="0.2">
      <c r="BP437" s="728"/>
    </row>
    <row r="438" spans="68:68" ht="12.75" x14ac:dyDescent="0.2">
      <c r="BP438" s="728"/>
    </row>
    <row r="439" spans="68:68" ht="12.75" x14ac:dyDescent="0.2">
      <c r="BP439" s="728"/>
    </row>
    <row r="440" spans="68:68" ht="12.75" x14ac:dyDescent="0.2">
      <c r="BP440" s="728"/>
    </row>
    <row r="441" spans="68:68" ht="12.75" x14ac:dyDescent="0.2">
      <c r="BP441" s="728"/>
    </row>
    <row r="442" spans="68:68" ht="12.75" x14ac:dyDescent="0.2">
      <c r="BP442" s="728"/>
    </row>
    <row r="443" spans="68:68" ht="12.75" x14ac:dyDescent="0.2">
      <c r="BP443" s="728"/>
    </row>
    <row r="444" spans="68:68" ht="12.75" x14ac:dyDescent="0.2">
      <c r="BP444" s="728"/>
    </row>
    <row r="445" spans="68:68" ht="12.75" x14ac:dyDescent="0.2">
      <c r="BP445" s="728"/>
    </row>
    <row r="446" spans="68:68" ht="12.75" x14ac:dyDescent="0.2">
      <c r="BP446" s="728"/>
    </row>
    <row r="447" spans="68:68" ht="12.75" x14ac:dyDescent="0.2">
      <c r="BP447" s="728"/>
    </row>
    <row r="448" spans="68:68" ht="12.75" x14ac:dyDescent="0.2">
      <c r="BP448" s="728"/>
    </row>
    <row r="449" spans="68:68" ht="12.75" x14ac:dyDescent="0.2">
      <c r="BP449" s="728"/>
    </row>
    <row r="450" spans="68:68" ht="12.75" x14ac:dyDescent="0.2">
      <c r="BP450" s="728"/>
    </row>
    <row r="451" spans="68:68" ht="12.75" x14ac:dyDescent="0.2">
      <c r="BP451" s="728"/>
    </row>
    <row r="452" spans="68:68" ht="12.75" x14ac:dyDescent="0.2">
      <c r="BP452" s="728"/>
    </row>
    <row r="453" spans="68:68" ht="12.75" x14ac:dyDescent="0.2">
      <c r="BP453" s="728"/>
    </row>
    <row r="454" spans="68:68" ht="12.75" x14ac:dyDescent="0.2">
      <c r="BP454" s="728"/>
    </row>
    <row r="455" spans="68:68" ht="12.75" x14ac:dyDescent="0.2">
      <c r="BP455" s="728"/>
    </row>
    <row r="456" spans="68:68" ht="12.75" x14ac:dyDescent="0.2">
      <c r="BP456" s="728"/>
    </row>
    <row r="457" spans="68:68" ht="12.75" x14ac:dyDescent="0.2">
      <c r="BP457" s="728"/>
    </row>
    <row r="458" spans="68:68" ht="12.75" x14ac:dyDescent="0.2">
      <c r="BP458" s="728"/>
    </row>
    <row r="459" spans="68:68" ht="12.75" x14ac:dyDescent="0.2">
      <c r="BP459" s="728"/>
    </row>
    <row r="460" spans="68:68" ht="12.75" x14ac:dyDescent="0.2">
      <c r="BP460" s="728"/>
    </row>
    <row r="461" spans="68:68" ht="12.75" x14ac:dyDescent="0.2">
      <c r="BP461" s="728"/>
    </row>
    <row r="462" spans="68:68" ht="12.75" x14ac:dyDescent="0.2">
      <c r="BP462" s="728"/>
    </row>
    <row r="463" spans="68:68" ht="12.75" x14ac:dyDescent="0.2">
      <c r="BP463" s="728"/>
    </row>
    <row r="464" spans="68:68" ht="12.75" x14ac:dyDescent="0.2">
      <c r="BP464" s="728"/>
    </row>
    <row r="465" spans="68:68" ht="12.75" x14ac:dyDescent="0.2">
      <c r="BP465" s="728"/>
    </row>
    <row r="466" spans="68:68" ht="12.75" x14ac:dyDescent="0.2">
      <c r="BP466" s="728"/>
    </row>
    <row r="467" spans="68:68" ht="12.75" x14ac:dyDescent="0.2">
      <c r="BP467" s="728"/>
    </row>
    <row r="468" spans="68:68" ht="12.75" x14ac:dyDescent="0.2">
      <c r="BP468" s="728"/>
    </row>
    <row r="469" spans="68:68" ht="12.75" x14ac:dyDescent="0.2">
      <c r="BP469" s="728"/>
    </row>
    <row r="470" spans="68:68" ht="12.75" x14ac:dyDescent="0.2">
      <c r="BP470" s="728"/>
    </row>
    <row r="471" spans="68:68" ht="12.75" x14ac:dyDescent="0.2">
      <c r="BP471" s="728"/>
    </row>
    <row r="472" spans="68:68" ht="12.75" x14ac:dyDescent="0.2">
      <c r="BP472" s="728"/>
    </row>
    <row r="473" spans="68:68" ht="12.75" x14ac:dyDescent="0.2">
      <c r="BP473" s="728"/>
    </row>
    <row r="474" spans="68:68" ht="12.75" x14ac:dyDescent="0.2">
      <c r="BP474" s="728"/>
    </row>
    <row r="475" spans="68:68" ht="12.75" x14ac:dyDescent="0.2">
      <c r="BP475" s="728"/>
    </row>
    <row r="476" spans="68:68" ht="12.75" x14ac:dyDescent="0.2">
      <c r="BP476" s="728"/>
    </row>
    <row r="477" spans="68:68" ht="12.75" x14ac:dyDescent="0.2">
      <c r="BP477" s="728"/>
    </row>
    <row r="478" spans="68:68" ht="12.75" x14ac:dyDescent="0.2">
      <c r="BP478" s="728"/>
    </row>
    <row r="479" spans="68:68" ht="12.75" x14ac:dyDescent="0.2">
      <c r="BP479" s="728"/>
    </row>
    <row r="480" spans="68:68" ht="12.75" x14ac:dyDescent="0.2">
      <c r="BP480" s="728"/>
    </row>
    <row r="481" spans="68:68" ht="12.75" x14ac:dyDescent="0.2">
      <c r="BP481" s="728"/>
    </row>
    <row r="482" spans="68:68" ht="12.75" x14ac:dyDescent="0.2">
      <c r="BP482" s="728"/>
    </row>
    <row r="483" spans="68:68" ht="12.75" x14ac:dyDescent="0.2">
      <c r="BP483" s="728"/>
    </row>
    <row r="484" spans="68:68" ht="12.75" x14ac:dyDescent="0.2">
      <c r="BP484" s="728"/>
    </row>
    <row r="485" spans="68:68" ht="12.75" x14ac:dyDescent="0.2">
      <c r="BP485" s="728"/>
    </row>
    <row r="486" spans="68:68" ht="12.75" x14ac:dyDescent="0.2">
      <c r="BP486" s="728"/>
    </row>
    <row r="487" spans="68:68" ht="12.75" x14ac:dyDescent="0.2">
      <c r="BP487" s="728"/>
    </row>
    <row r="488" spans="68:68" ht="12.75" x14ac:dyDescent="0.2">
      <c r="BP488" s="728"/>
    </row>
    <row r="489" spans="68:68" ht="12.75" x14ac:dyDescent="0.2">
      <c r="BP489" s="728"/>
    </row>
    <row r="490" spans="68:68" ht="12.75" x14ac:dyDescent="0.2">
      <c r="BP490" s="728"/>
    </row>
    <row r="491" spans="68:68" ht="12.75" x14ac:dyDescent="0.2">
      <c r="BP491" s="728"/>
    </row>
    <row r="492" spans="68:68" ht="12.75" x14ac:dyDescent="0.2">
      <c r="BP492" s="728"/>
    </row>
    <row r="493" spans="68:68" ht="12.75" x14ac:dyDescent="0.2">
      <c r="BP493" s="728"/>
    </row>
    <row r="494" spans="68:68" ht="12.75" x14ac:dyDescent="0.2">
      <c r="BP494" s="728"/>
    </row>
    <row r="495" spans="68:68" ht="12.75" x14ac:dyDescent="0.2">
      <c r="BP495" s="728"/>
    </row>
    <row r="496" spans="68:68" ht="12.75" x14ac:dyDescent="0.2">
      <c r="BP496" s="728"/>
    </row>
    <row r="497" spans="68:68" ht="12.75" x14ac:dyDescent="0.2">
      <c r="BP497" s="728"/>
    </row>
    <row r="498" spans="68:68" ht="12.75" x14ac:dyDescent="0.2">
      <c r="BP498" s="728"/>
    </row>
    <row r="499" spans="68:68" ht="12.75" x14ac:dyDescent="0.2">
      <c r="BP499" s="728"/>
    </row>
    <row r="500" spans="68:68" ht="12.75" x14ac:dyDescent="0.2">
      <c r="BP500" s="728"/>
    </row>
    <row r="501" spans="68:68" ht="12.75" x14ac:dyDescent="0.2">
      <c r="BP501" s="728"/>
    </row>
    <row r="502" spans="68:68" ht="12.75" x14ac:dyDescent="0.2">
      <c r="BP502" s="728"/>
    </row>
    <row r="503" spans="68:68" ht="12.75" x14ac:dyDescent="0.2">
      <c r="BP503" s="728"/>
    </row>
    <row r="504" spans="68:68" ht="12.75" x14ac:dyDescent="0.2">
      <c r="BP504" s="728"/>
    </row>
    <row r="505" spans="68:68" ht="12.75" x14ac:dyDescent="0.2">
      <c r="BP505" s="728"/>
    </row>
    <row r="506" spans="68:68" ht="12.75" x14ac:dyDescent="0.2">
      <c r="BP506" s="728"/>
    </row>
    <row r="507" spans="68:68" ht="12.75" x14ac:dyDescent="0.2">
      <c r="BP507" s="728"/>
    </row>
    <row r="508" spans="68:68" ht="12.75" x14ac:dyDescent="0.2">
      <c r="BP508" s="728"/>
    </row>
    <row r="509" spans="68:68" ht="12.75" x14ac:dyDescent="0.2">
      <c r="BP509" s="728"/>
    </row>
    <row r="510" spans="68:68" ht="12.75" x14ac:dyDescent="0.2">
      <c r="BP510" s="728"/>
    </row>
    <row r="511" spans="68:68" ht="12.75" x14ac:dyDescent="0.2">
      <c r="BP511" s="728"/>
    </row>
    <row r="512" spans="68:68" ht="12.75" x14ac:dyDescent="0.2">
      <c r="BP512" s="728"/>
    </row>
    <row r="513" spans="68:68" ht="12.75" x14ac:dyDescent="0.2">
      <c r="BP513" s="728"/>
    </row>
    <row r="514" spans="68:68" ht="12.75" x14ac:dyDescent="0.2">
      <c r="BP514" s="728"/>
    </row>
    <row r="515" spans="68:68" ht="12.75" x14ac:dyDescent="0.2">
      <c r="BP515" s="728"/>
    </row>
    <row r="516" spans="68:68" ht="12.75" x14ac:dyDescent="0.2">
      <c r="BP516" s="728"/>
    </row>
    <row r="517" spans="68:68" ht="12.75" x14ac:dyDescent="0.2">
      <c r="BP517" s="728"/>
    </row>
    <row r="518" spans="68:68" ht="12.75" x14ac:dyDescent="0.2">
      <c r="BP518" s="728"/>
    </row>
    <row r="519" spans="68:68" ht="12.75" x14ac:dyDescent="0.2">
      <c r="BP519" s="728"/>
    </row>
    <row r="520" spans="68:68" ht="12.75" x14ac:dyDescent="0.2">
      <c r="BP520" s="728"/>
    </row>
    <row r="521" spans="68:68" ht="12.75" x14ac:dyDescent="0.2">
      <c r="BP521" s="728"/>
    </row>
    <row r="522" spans="68:68" ht="12.75" x14ac:dyDescent="0.2">
      <c r="BP522" s="728"/>
    </row>
    <row r="523" spans="68:68" ht="12.75" x14ac:dyDescent="0.2">
      <c r="BP523" s="728"/>
    </row>
    <row r="524" spans="68:68" ht="12.75" x14ac:dyDescent="0.2">
      <c r="BP524" s="728"/>
    </row>
    <row r="525" spans="68:68" ht="12.75" x14ac:dyDescent="0.2">
      <c r="BP525" s="728"/>
    </row>
    <row r="526" spans="68:68" ht="12.75" x14ac:dyDescent="0.2">
      <c r="BP526" s="728"/>
    </row>
    <row r="527" spans="68:68" ht="12.75" x14ac:dyDescent="0.2">
      <c r="BP527" s="728"/>
    </row>
    <row r="528" spans="68:68" ht="12.75" x14ac:dyDescent="0.2">
      <c r="BP528" s="728"/>
    </row>
    <row r="529" spans="68:68" ht="12.75" x14ac:dyDescent="0.2">
      <c r="BP529" s="728"/>
    </row>
    <row r="530" spans="68:68" ht="12.75" x14ac:dyDescent="0.2">
      <c r="BP530" s="728"/>
    </row>
    <row r="531" spans="68:68" ht="12.75" x14ac:dyDescent="0.2">
      <c r="BP531" s="728"/>
    </row>
    <row r="532" spans="68:68" ht="12.75" x14ac:dyDescent="0.2">
      <c r="BP532" s="728"/>
    </row>
    <row r="533" spans="68:68" ht="12.75" x14ac:dyDescent="0.2">
      <c r="BP533" s="728"/>
    </row>
    <row r="534" spans="68:68" ht="12.75" x14ac:dyDescent="0.2">
      <c r="BP534" s="728"/>
    </row>
    <row r="535" spans="68:68" ht="12.75" x14ac:dyDescent="0.2">
      <c r="BP535" s="728"/>
    </row>
    <row r="536" spans="68:68" ht="12.75" x14ac:dyDescent="0.2">
      <c r="BP536" s="728"/>
    </row>
    <row r="537" spans="68:68" ht="12.75" x14ac:dyDescent="0.2">
      <c r="BP537" s="728"/>
    </row>
    <row r="538" spans="68:68" ht="12.75" x14ac:dyDescent="0.2">
      <c r="BP538" s="728"/>
    </row>
    <row r="539" spans="68:68" ht="12.75" x14ac:dyDescent="0.2">
      <c r="BP539" s="728"/>
    </row>
    <row r="540" spans="68:68" ht="12.75" x14ac:dyDescent="0.2">
      <c r="BP540" s="728"/>
    </row>
    <row r="541" spans="68:68" ht="12.75" x14ac:dyDescent="0.2">
      <c r="BP541" s="728"/>
    </row>
    <row r="542" spans="68:68" ht="12.75" x14ac:dyDescent="0.2">
      <c r="BP542" s="728"/>
    </row>
    <row r="543" spans="68:68" ht="12.75" x14ac:dyDescent="0.2">
      <c r="BP543" s="728"/>
    </row>
    <row r="544" spans="68:68" ht="12.75" x14ac:dyDescent="0.2">
      <c r="BP544" s="728"/>
    </row>
    <row r="545" spans="68:68" ht="12.75" x14ac:dyDescent="0.2">
      <c r="BP545" s="728"/>
    </row>
    <row r="546" spans="68:68" ht="12.75" x14ac:dyDescent="0.2">
      <c r="BP546" s="728"/>
    </row>
    <row r="547" spans="68:68" ht="12.75" x14ac:dyDescent="0.2">
      <c r="BP547" s="728"/>
    </row>
    <row r="548" spans="68:68" ht="12.75" x14ac:dyDescent="0.2">
      <c r="BP548" s="728"/>
    </row>
    <row r="549" spans="68:68" ht="12.75" x14ac:dyDescent="0.2">
      <c r="BP549" s="728"/>
    </row>
    <row r="550" spans="68:68" ht="12.75" x14ac:dyDescent="0.2">
      <c r="BP550" s="728"/>
    </row>
    <row r="551" spans="68:68" ht="12.75" x14ac:dyDescent="0.2">
      <c r="BP551" s="728"/>
    </row>
    <row r="552" spans="68:68" ht="12.75" x14ac:dyDescent="0.2">
      <c r="BP552" s="728"/>
    </row>
    <row r="553" spans="68:68" ht="12.75" x14ac:dyDescent="0.2">
      <c r="BP553" s="728"/>
    </row>
    <row r="554" spans="68:68" ht="12.75" x14ac:dyDescent="0.2">
      <c r="BP554" s="728"/>
    </row>
    <row r="555" spans="68:68" ht="12.75" x14ac:dyDescent="0.2">
      <c r="BP555" s="728"/>
    </row>
    <row r="556" spans="68:68" ht="12.75" x14ac:dyDescent="0.2">
      <c r="BP556" s="728"/>
    </row>
    <row r="557" spans="68:68" ht="12.75" x14ac:dyDescent="0.2">
      <c r="BP557" s="728"/>
    </row>
    <row r="558" spans="68:68" ht="12.75" x14ac:dyDescent="0.2">
      <c r="BP558" s="728"/>
    </row>
    <row r="559" spans="68:68" ht="12.75" x14ac:dyDescent="0.2">
      <c r="BP559" s="728"/>
    </row>
    <row r="560" spans="68:68" ht="12.75" x14ac:dyDescent="0.2">
      <c r="BP560" s="728"/>
    </row>
    <row r="561" spans="68:68" ht="12.75" x14ac:dyDescent="0.2">
      <c r="BP561" s="728"/>
    </row>
    <row r="562" spans="68:68" ht="12.75" x14ac:dyDescent="0.2">
      <c r="BP562" s="728"/>
    </row>
    <row r="563" spans="68:68" ht="12.75" x14ac:dyDescent="0.2">
      <c r="BP563" s="728"/>
    </row>
    <row r="564" spans="68:68" ht="12.75" x14ac:dyDescent="0.2">
      <c r="BP564" s="728"/>
    </row>
    <row r="565" spans="68:68" ht="12.75" x14ac:dyDescent="0.2">
      <c r="BP565" s="728"/>
    </row>
    <row r="566" spans="68:68" ht="12.75" x14ac:dyDescent="0.2">
      <c r="BP566" s="728"/>
    </row>
    <row r="567" spans="68:68" ht="12.75" x14ac:dyDescent="0.2">
      <c r="BP567" s="728"/>
    </row>
    <row r="568" spans="68:68" ht="12.75" x14ac:dyDescent="0.2">
      <c r="BP568" s="728"/>
    </row>
    <row r="569" spans="68:68" ht="12.75" x14ac:dyDescent="0.2">
      <c r="BP569" s="728"/>
    </row>
    <row r="570" spans="68:68" ht="12.75" x14ac:dyDescent="0.2">
      <c r="BP570" s="728"/>
    </row>
    <row r="571" spans="68:68" ht="12.75" x14ac:dyDescent="0.2">
      <c r="BP571" s="728"/>
    </row>
    <row r="572" spans="68:68" ht="12.75" x14ac:dyDescent="0.2">
      <c r="BP572" s="728"/>
    </row>
    <row r="573" spans="68:68" ht="12.75" x14ac:dyDescent="0.2">
      <c r="BP573" s="728"/>
    </row>
    <row r="574" spans="68:68" ht="12.75" x14ac:dyDescent="0.2">
      <c r="BP574" s="728"/>
    </row>
    <row r="575" spans="68:68" ht="12.75" x14ac:dyDescent="0.2">
      <c r="BP575" s="728"/>
    </row>
    <row r="576" spans="68:68" ht="12.75" x14ac:dyDescent="0.2">
      <c r="BP576" s="728"/>
    </row>
    <row r="577" spans="68:68" ht="12.75" x14ac:dyDescent="0.2">
      <c r="BP577" s="728"/>
    </row>
    <row r="578" spans="68:68" ht="12.75" x14ac:dyDescent="0.2">
      <c r="BP578" s="728"/>
    </row>
    <row r="579" spans="68:68" ht="12.75" x14ac:dyDescent="0.2">
      <c r="BP579" s="728"/>
    </row>
    <row r="580" spans="68:68" ht="12.75" x14ac:dyDescent="0.2">
      <c r="BP580" s="728"/>
    </row>
    <row r="581" spans="68:68" ht="12.75" x14ac:dyDescent="0.2">
      <c r="BP581" s="728"/>
    </row>
    <row r="582" spans="68:68" ht="12.75" x14ac:dyDescent="0.2">
      <c r="BP582" s="728"/>
    </row>
    <row r="583" spans="68:68" ht="12.75" x14ac:dyDescent="0.2">
      <c r="BP583" s="728"/>
    </row>
    <row r="584" spans="68:68" ht="12.75" x14ac:dyDescent="0.2">
      <c r="BP584" s="728"/>
    </row>
    <row r="585" spans="68:68" ht="12.75" x14ac:dyDescent="0.2">
      <c r="BP585" s="728"/>
    </row>
    <row r="586" spans="68:68" ht="12.75" x14ac:dyDescent="0.2">
      <c r="BP586" s="728"/>
    </row>
    <row r="587" spans="68:68" ht="12.75" x14ac:dyDescent="0.2">
      <c r="BP587" s="728"/>
    </row>
    <row r="588" spans="68:68" ht="12.75" x14ac:dyDescent="0.2">
      <c r="BP588" s="728"/>
    </row>
    <row r="589" spans="68:68" ht="12.75" x14ac:dyDescent="0.2">
      <c r="BP589" s="728"/>
    </row>
    <row r="590" spans="68:68" ht="12.75" x14ac:dyDescent="0.2">
      <c r="BP590" s="728"/>
    </row>
    <row r="591" spans="68:68" ht="12.75" x14ac:dyDescent="0.2">
      <c r="BP591" s="728"/>
    </row>
    <row r="592" spans="68:68" ht="12.75" x14ac:dyDescent="0.2">
      <c r="BP592" s="728"/>
    </row>
    <row r="593" spans="68:68" ht="12.75" x14ac:dyDescent="0.2">
      <c r="BP593" s="728"/>
    </row>
    <row r="594" spans="68:68" ht="12.75" x14ac:dyDescent="0.2">
      <c r="BP594" s="728"/>
    </row>
    <row r="595" spans="68:68" ht="12.75" x14ac:dyDescent="0.2">
      <c r="BP595" s="728"/>
    </row>
    <row r="596" spans="68:68" ht="12.75" x14ac:dyDescent="0.2">
      <c r="BP596" s="728"/>
    </row>
    <row r="597" spans="68:68" ht="12.75" x14ac:dyDescent="0.2">
      <c r="BP597" s="728"/>
    </row>
    <row r="598" spans="68:68" ht="12.75" x14ac:dyDescent="0.2">
      <c r="BP598" s="728"/>
    </row>
    <row r="599" spans="68:68" ht="12.75" x14ac:dyDescent="0.2">
      <c r="BP599" s="728"/>
    </row>
    <row r="600" spans="68:68" ht="12.75" x14ac:dyDescent="0.2">
      <c r="BP600" s="728"/>
    </row>
    <row r="601" spans="68:68" ht="12.75" x14ac:dyDescent="0.2">
      <c r="BP601" s="728"/>
    </row>
    <row r="602" spans="68:68" ht="12.75" x14ac:dyDescent="0.2">
      <c r="BP602" s="728"/>
    </row>
    <row r="603" spans="68:68" ht="12.75" x14ac:dyDescent="0.2">
      <c r="BP603" s="728"/>
    </row>
    <row r="604" spans="68:68" ht="12.75" x14ac:dyDescent="0.2">
      <c r="BP604" s="728"/>
    </row>
    <row r="605" spans="68:68" ht="12.75" x14ac:dyDescent="0.2">
      <c r="BP605" s="728"/>
    </row>
    <row r="606" spans="68:68" ht="12.75" x14ac:dyDescent="0.2">
      <c r="BP606" s="728"/>
    </row>
    <row r="607" spans="68:68" ht="12.75" x14ac:dyDescent="0.2">
      <c r="BP607" s="728"/>
    </row>
    <row r="608" spans="68:68" ht="12.75" x14ac:dyDescent="0.2">
      <c r="BP608" s="728"/>
    </row>
    <row r="609" spans="68:68" ht="12.75" x14ac:dyDescent="0.2">
      <c r="BP609" s="728"/>
    </row>
    <row r="610" spans="68:68" ht="12.75" x14ac:dyDescent="0.2">
      <c r="BP610" s="728"/>
    </row>
    <row r="611" spans="68:68" ht="12.75" x14ac:dyDescent="0.2">
      <c r="BP611" s="728"/>
    </row>
    <row r="612" spans="68:68" ht="12.75" x14ac:dyDescent="0.2">
      <c r="BP612" s="728"/>
    </row>
    <row r="613" spans="68:68" ht="12.75" x14ac:dyDescent="0.2">
      <c r="BP613" s="728"/>
    </row>
    <row r="614" spans="68:68" ht="12.75" x14ac:dyDescent="0.2">
      <c r="BP614" s="728"/>
    </row>
    <row r="615" spans="68:68" ht="12.75" x14ac:dyDescent="0.2">
      <c r="BP615" s="728"/>
    </row>
    <row r="616" spans="68:68" ht="12.75" x14ac:dyDescent="0.2">
      <c r="BP616" s="728"/>
    </row>
    <row r="617" spans="68:68" ht="12.75" x14ac:dyDescent="0.2">
      <c r="BP617" s="728"/>
    </row>
    <row r="618" spans="68:68" ht="12.75" x14ac:dyDescent="0.2">
      <c r="BP618" s="728"/>
    </row>
    <row r="619" spans="68:68" ht="12.75" x14ac:dyDescent="0.2">
      <c r="BP619" s="728"/>
    </row>
    <row r="620" spans="68:68" ht="12.75" x14ac:dyDescent="0.2">
      <c r="BP620" s="728"/>
    </row>
    <row r="621" spans="68:68" ht="12.75" x14ac:dyDescent="0.2">
      <c r="BP621" s="728"/>
    </row>
    <row r="622" spans="68:68" ht="12.75" x14ac:dyDescent="0.2">
      <c r="BP622" s="728"/>
    </row>
    <row r="623" spans="68:68" ht="12.75" x14ac:dyDescent="0.2">
      <c r="BP623" s="728"/>
    </row>
    <row r="624" spans="68:68" ht="12.75" x14ac:dyDescent="0.2">
      <c r="BP624" s="728"/>
    </row>
    <row r="625" spans="68:68" ht="12.75" x14ac:dyDescent="0.2">
      <c r="BP625" s="728"/>
    </row>
    <row r="626" spans="68:68" ht="12.75" x14ac:dyDescent="0.2">
      <c r="BP626" s="728"/>
    </row>
    <row r="627" spans="68:68" ht="12.75" x14ac:dyDescent="0.2">
      <c r="BP627" s="728"/>
    </row>
    <row r="628" spans="68:68" ht="12.75" x14ac:dyDescent="0.2">
      <c r="BP628" s="728"/>
    </row>
    <row r="629" spans="68:68" ht="12.75" x14ac:dyDescent="0.2">
      <c r="BP629" s="728"/>
    </row>
    <row r="630" spans="68:68" ht="12.75" x14ac:dyDescent="0.2">
      <c r="BP630" s="728"/>
    </row>
    <row r="631" spans="68:68" ht="12.75" x14ac:dyDescent="0.2">
      <c r="BP631" s="728"/>
    </row>
    <row r="632" spans="68:68" ht="12.75" x14ac:dyDescent="0.2">
      <c r="BP632" s="728"/>
    </row>
    <row r="633" spans="68:68" ht="12.75" x14ac:dyDescent="0.2">
      <c r="BP633" s="728"/>
    </row>
    <row r="634" spans="68:68" ht="12.75" x14ac:dyDescent="0.2">
      <c r="BP634" s="728"/>
    </row>
    <row r="635" spans="68:68" ht="12.75" x14ac:dyDescent="0.2">
      <c r="BP635" s="728"/>
    </row>
    <row r="636" spans="68:68" ht="12.75" x14ac:dyDescent="0.2">
      <c r="BP636" s="728"/>
    </row>
    <row r="637" spans="68:68" ht="12.75" x14ac:dyDescent="0.2">
      <c r="BP637" s="728"/>
    </row>
    <row r="638" spans="68:68" ht="12.75" x14ac:dyDescent="0.2">
      <c r="BP638" s="728"/>
    </row>
    <row r="639" spans="68:68" ht="12.75" x14ac:dyDescent="0.2">
      <c r="BP639" s="728"/>
    </row>
    <row r="640" spans="68:68" ht="12.75" x14ac:dyDescent="0.2">
      <c r="BP640" s="728"/>
    </row>
    <row r="641" spans="68:68" ht="12.75" x14ac:dyDescent="0.2">
      <c r="BP641" s="728"/>
    </row>
    <row r="642" spans="68:68" ht="12.75" x14ac:dyDescent="0.2">
      <c r="BP642" s="728"/>
    </row>
    <row r="643" spans="68:68" ht="12.75" x14ac:dyDescent="0.2">
      <c r="BP643" s="728"/>
    </row>
    <row r="644" spans="68:68" ht="12.75" x14ac:dyDescent="0.2">
      <c r="BP644" s="728"/>
    </row>
    <row r="645" spans="68:68" ht="12.75" x14ac:dyDescent="0.2">
      <c r="BP645" s="728"/>
    </row>
    <row r="646" spans="68:68" ht="12.75" x14ac:dyDescent="0.2">
      <c r="BP646" s="728"/>
    </row>
    <row r="647" spans="68:68" ht="12.75" x14ac:dyDescent="0.2">
      <c r="BP647" s="728"/>
    </row>
    <row r="648" spans="68:68" ht="12.75" x14ac:dyDescent="0.2">
      <c r="BP648" s="728"/>
    </row>
    <row r="649" spans="68:68" ht="12.75" x14ac:dyDescent="0.2">
      <c r="BP649" s="728"/>
    </row>
    <row r="650" spans="68:68" ht="12.75" x14ac:dyDescent="0.2">
      <c r="BP650" s="728"/>
    </row>
    <row r="651" spans="68:68" ht="12.75" x14ac:dyDescent="0.2">
      <c r="BP651" s="728"/>
    </row>
    <row r="652" spans="68:68" ht="12.75" x14ac:dyDescent="0.2">
      <c r="BP652" s="728"/>
    </row>
    <row r="653" spans="68:68" ht="12.75" x14ac:dyDescent="0.2">
      <c r="BP653" s="728"/>
    </row>
    <row r="654" spans="68:68" ht="12.75" x14ac:dyDescent="0.2">
      <c r="BP654" s="728"/>
    </row>
    <row r="655" spans="68:68" ht="12.75" x14ac:dyDescent="0.2">
      <c r="BP655" s="728"/>
    </row>
    <row r="656" spans="68:68" ht="12.75" x14ac:dyDescent="0.2">
      <c r="BP656" s="728"/>
    </row>
    <row r="657" spans="68:68" ht="12.75" x14ac:dyDescent="0.2">
      <c r="BP657" s="728"/>
    </row>
    <row r="658" spans="68:68" ht="12.75" x14ac:dyDescent="0.2">
      <c r="BP658" s="728"/>
    </row>
    <row r="659" spans="68:68" ht="12.75" x14ac:dyDescent="0.2">
      <c r="BP659" s="728"/>
    </row>
    <row r="660" spans="68:68" ht="12.75" x14ac:dyDescent="0.2">
      <c r="BP660" s="728"/>
    </row>
    <row r="661" spans="68:68" ht="12.75" x14ac:dyDescent="0.2">
      <c r="BP661" s="728"/>
    </row>
    <row r="662" spans="68:68" ht="12.75" x14ac:dyDescent="0.2">
      <c r="BP662" s="728"/>
    </row>
    <row r="663" spans="68:68" ht="12.75" x14ac:dyDescent="0.2">
      <c r="BP663" s="728"/>
    </row>
    <row r="664" spans="68:68" ht="12.75" x14ac:dyDescent="0.2">
      <c r="BP664" s="728"/>
    </row>
    <row r="665" spans="68:68" ht="12.75" x14ac:dyDescent="0.2">
      <c r="BP665" s="728"/>
    </row>
    <row r="666" spans="68:68" ht="12.75" x14ac:dyDescent="0.2">
      <c r="BP666" s="728"/>
    </row>
    <row r="667" spans="68:68" ht="12.75" x14ac:dyDescent="0.2">
      <c r="BP667" s="728"/>
    </row>
    <row r="668" spans="68:68" ht="12.75" x14ac:dyDescent="0.2">
      <c r="BP668" s="728"/>
    </row>
    <row r="669" spans="68:68" ht="12.75" x14ac:dyDescent="0.2">
      <c r="BP669" s="728"/>
    </row>
    <row r="670" spans="68:68" ht="12.75" x14ac:dyDescent="0.2">
      <c r="BP670" s="728"/>
    </row>
    <row r="671" spans="68:68" ht="12.75" x14ac:dyDescent="0.2">
      <c r="BP671" s="728"/>
    </row>
    <row r="672" spans="68:68" ht="12.75" x14ac:dyDescent="0.2">
      <c r="BP672" s="728"/>
    </row>
    <row r="673" spans="68:68" ht="12.75" x14ac:dyDescent="0.2">
      <c r="BP673" s="728"/>
    </row>
    <row r="674" spans="68:68" ht="12.75" x14ac:dyDescent="0.2">
      <c r="BP674" s="728"/>
    </row>
    <row r="675" spans="68:68" ht="12.75" x14ac:dyDescent="0.2">
      <c r="BP675" s="728"/>
    </row>
    <row r="676" spans="68:68" ht="12.75" x14ac:dyDescent="0.2">
      <c r="BP676" s="728"/>
    </row>
    <row r="677" spans="68:68" ht="12.75" x14ac:dyDescent="0.2">
      <c r="BP677" s="728"/>
    </row>
    <row r="678" spans="68:68" ht="12.75" x14ac:dyDescent="0.2">
      <c r="BP678" s="728"/>
    </row>
    <row r="679" spans="68:68" ht="12.75" x14ac:dyDescent="0.2">
      <c r="BP679" s="728"/>
    </row>
    <row r="680" spans="68:68" ht="12.75" x14ac:dyDescent="0.2">
      <c r="BP680" s="728"/>
    </row>
    <row r="681" spans="68:68" ht="12.75" x14ac:dyDescent="0.2">
      <c r="BP681" s="728"/>
    </row>
    <row r="682" spans="68:68" ht="12.75" x14ac:dyDescent="0.2">
      <c r="BP682" s="728"/>
    </row>
    <row r="683" spans="68:68" ht="12.75" x14ac:dyDescent="0.2">
      <c r="BP683" s="728"/>
    </row>
    <row r="684" spans="68:68" ht="12.75" x14ac:dyDescent="0.2">
      <c r="BP684" s="728"/>
    </row>
    <row r="685" spans="68:68" ht="12.75" x14ac:dyDescent="0.2">
      <c r="BP685" s="728"/>
    </row>
    <row r="686" spans="68:68" ht="12.75" x14ac:dyDescent="0.2">
      <c r="BP686" s="728"/>
    </row>
    <row r="687" spans="68:68" ht="12.75" x14ac:dyDescent="0.2">
      <c r="BP687" s="728"/>
    </row>
    <row r="688" spans="68:68" ht="12.75" x14ac:dyDescent="0.2">
      <c r="BP688" s="728"/>
    </row>
    <row r="689" spans="68:68" ht="12.75" x14ac:dyDescent="0.2">
      <c r="BP689" s="728"/>
    </row>
    <row r="690" spans="68:68" ht="12.75" x14ac:dyDescent="0.2">
      <c r="BP690" s="728"/>
    </row>
    <row r="691" spans="68:68" ht="12.75" x14ac:dyDescent="0.2">
      <c r="BP691" s="728"/>
    </row>
    <row r="692" spans="68:68" ht="12.75" x14ac:dyDescent="0.2">
      <c r="BP692" s="728"/>
    </row>
    <row r="693" spans="68:68" ht="12.75" x14ac:dyDescent="0.2">
      <c r="BP693" s="728"/>
    </row>
    <row r="694" spans="68:68" ht="12.75" x14ac:dyDescent="0.2">
      <c r="BP694" s="728"/>
    </row>
    <row r="695" spans="68:68" ht="12.75" x14ac:dyDescent="0.2">
      <c r="BP695" s="728"/>
    </row>
    <row r="696" spans="68:68" ht="12.75" x14ac:dyDescent="0.2">
      <c r="BP696" s="728"/>
    </row>
    <row r="697" spans="68:68" ht="12.75" x14ac:dyDescent="0.2">
      <c r="BP697" s="728"/>
    </row>
    <row r="698" spans="68:68" ht="12.75" x14ac:dyDescent="0.2">
      <c r="BP698" s="728"/>
    </row>
    <row r="699" spans="68:68" ht="12.75" x14ac:dyDescent="0.2">
      <c r="BP699" s="728"/>
    </row>
    <row r="700" spans="68:68" ht="12.75" x14ac:dyDescent="0.2">
      <c r="BP700" s="728"/>
    </row>
    <row r="701" spans="68:68" ht="12.75" x14ac:dyDescent="0.2">
      <c r="BP701" s="728"/>
    </row>
    <row r="702" spans="68:68" ht="12.75" x14ac:dyDescent="0.2">
      <c r="BP702" s="728"/>
    </row>
    <row r="703" spans="68:68" ht="12.75" x14ac:dyDescent="0.2">
      <c r="BP703" s="728"/>
    </row>
    <row r="704" spans="68:68" ht="12.75" x14ac:dyDescent="0.2">
      <c r="BP704" s="728"/>
    </row>
    <row r="705" spans="68:68" ht="12.75" x14ac:dyDescent="0.2">
      <c r="BP705" s="728"/>
    </row>
    <row r="706" spans="68:68" ht="12.75" x14ac:dyDescent="0.2">
      <c r="BP706" s="728"/>
    </row>
    <row r="707" spans="68:68" ht="12.75" x14ac:dyDescent="0.2">
      <c r="BP707" s="728"/>
    </row>
    <row r="708" spans="68:68" ht="12.75" x14ac:dyDescent="0.2">
      <c r="BP708" s="728"/>
    </row>
    <row r="709" spans="68:68" ht="12.75" x14ac:dyDescent="0.2">
      <c r="BP709" s="728"/>
    </row>
    <row r="710" spans="68:68" ht="12.75" x14ac:dyDescent="0.2">
      <c r="BP710" s="728"/>
    </row>
    <row r="711" spans="68:68" ht="12.75" x14ac:dyDescent="0.2">
      <c r="BP711" s="728"/>
    </row>
    <row r="712" spans="68:68" ht="12.75" x14ac:dyDescent="0.2">
      <c r="BP712" s="728"/>
    </row>
    <row r="713" spans="68:68" ht="12.75" x14ac:dyDescent="0.2">
      <c r="BP713" s="728"/>
    </row>
    <row r="714" spans="68:68" ht="12.75" x14ac:dyDescent="0.2">
      <c r="BP714" s="728"/>
    </row>
    <row r="715" spans="68:68" ht="12.75" x14ac:dyDescent="0.2">
      <c r="BP715" s="728"/>
    </row>
    <row r="716" spans="68:68" ht="12.75" x14ac:dyDescent="0.2">
      <c r="BP716" s="728"/>
    </row>
    <row r="717" spans="68:68" ht="12.75" x14ac:dyDescent="0.2">
      <c r="BP717" s="728"/>
    </row>
    <row r="718" spans="68:68" ht="12.75" x14ac:dyDescent="0.2">
      <c r="BP718" s="728"/>
    </row>
    <row r="719" spans="68:68" ht="12.75" x14ac:dyDescent="0.2">
      <c r="BP719" s="728"/>
    </row>
    <row r="720" spans="68:68" ht="12.75" x14ac:dyDescent="0.2">
      <c r="BP720" s="728"/>
    </row>
    <row r="721" spans="68:68" ht="12.75" x14ac:dyDescent="0.2">
      <c r="BP721" s="728"/>
    </row>
    <row r="722" spans="68:68" ht="12.75" x14ac:dyDescent="0.2">
      <c r="BP722" s="728"/>
    </row>
    <row r="723" spans="68:68" ht="12.75" x14ac:dyDescent="0.2">
      <c r="BP723" s="728"/>
    </row>
    <row r="724" spans="68:68" ht="12.75" x14ac:dyDescent="0.2">
      <c r="BP724" s="728"/>
    </row>
    <row r="725" spans="68:68" ht="12.75" x14ac:dyDescent="0.2">
      <c r="BP725" s="728"/>
    </row>
    <row r="726" spans="68:68" ht="12.75" x14ac:dyDescent="0.2">
      <c r="BP726" s="728"/>
    </row>
    <row r="727" spans="68:68" ht="12.75" x14ac:dyDescent="0.2">
      <c r="BP727" s="728"/>
    </row>
    <row r="728" spans="68:68" ht="12.75" x14ac:dyDescent="0.2">
      <c r="BP728" s="728"/>
    </row>
    <row r="729" spans="68:68" ht="12.75" x14ac:dyDescent="0.2">
      <c r="BP729" s="728"/>
    </row>
    <row r="730" spans="68:68" ht="12.75" x14ac:dyDescent="0.2">
      <c r="BP730" s="728"/>
    </row>
    <row r="731" spans="68:68" ht="12.75" x14ac:dyDescent="0.2">
      <c r="BP731" s="728"/>
    </row>
    <row r="732" spans="68:68" ht="12.75" x14ac:dyDescent="0.2">
      <c r="BP732" s="728"/>
    </row>
    <row r="733" spans="68:68" ht="12.75" x14ac:dyDescent="0.2">
      <c r="BP733" s="728"/>
    </row>
    <row r="734" spans="68:68" ht="12.75" x14ac:dyDescent="0.2">
      <c r="BP734" s="728"/>
    </row>
    <row r="735" spans="68:68" ht="12.75" x14ac:dyDescent="0.2">
      <c r="BP735" s="728"/>
    </row>
    <row r="736" spans="68:68" ht="12.75" x14ac:dyDescent="0.2">
      <c r="BP736" s="728"/>
    </row>
    <row r="737" spans="68:68" ht="12.75" x14ac:dyDescent="0.2">
      <c r="BP737" s="728"/>
    </row>
    <row r="738" spans="68:68" ht="12.75" x14ac:dyDescent="0.2">
      <c r="BP738" s="728"/>
    </row>
    <row r="739" spans="68:68" ht="12.75" x14ac:dyDescent="0.2">
      <c r="BP739" s="728"/>
    </row>
    <row r="740" spans="68:68" ht="12.75" x14ac:dyDescent="0.2">
      <c r="BP740" s="728"/>
    </row>
    <row r="741" spans="68:68" ht="12.75" x14ac:dyDescent="0.2">
      <c r="BP741" s="728"/>
    </row>
    <row r="742" spans="68:68" ht="12.75" x14ac:dyDescent="0.2">
      <c r="BP742" s="728"/>
    </row>
    <row r="743" spans="68:68" ht="12.75" x14ac:dyDescent="0.2">
      <c r="BP743" s="728"/>
    </row>
    <row r="744" spans="68:68" ht="12.75" x14ac:dyDescent="0.2">
      <c r="BP744" s="728"/>
    </row>
    <row r="745" spans="68:68" ht="12.75" x14ac:dyDescent="0.2">
      <c r="BP745" s="728"/>
    </row>
    <row r="746" spans="68:68" ht="12.75" x14ac:dyDescent="0.2">
      <c r="BP746" s="728"/>
    </row>
    <row r="747" spans="68:68" ht="12.75" x14ac:dyDescent="0.2">
      <c r="BP747" s="728"/>
    </row>
    <row r="748" spans="68:68" ht="12.75" x14ac:dyDescent="0.2">
      <c r="BP748" s="728"/>
    </row>
    <row r="749" spans="68:68" ht="12.75" x14ac:dyDescent="0.2">
      <c r="BP749" s="728"/>
    </row>
    <row r="750" spans="68:68" ht="12.75" x14ac:dyDescent="0.2">
      <c r="BP750" s="728"/>
    </row>
    <row r="751" spans="68:68" ht="12.75" x14ac:dyDescent="0.2">
      <c r="BP751" s="728"/>
    </row>
    <row r="752" spans="68:68" ht="12.75" x14ac:dyDescent="0.2">
      <c r="BP752" s="728"/>
    </row>
    <row r="753" spans="68:68" ht="12.75" x14ac:dyDescent="0.2">
      <c r="BP753" s="728"/>
    </row>
    <row r="754" spans="68:68" ht="12.75" x14ac:dyDescent="0.2">
      <c r="BP754" s="728"/>
    </row>
    <row r="755" spans="68:68" ht="12.75" x14ac:dyDescent="0.2">
      <c r="BP755" s="728"/>
    </row>
    <row r="756" spans="68:68" ht="12.75" x14ac:dyDescent="0.2">
      <c r="BP756" s="728"/>
    </row>
    <row r="757" spans="68:68" ht="12.75" x14ac:dyDescent="0.2">
      <c r="BP757" s="728"/>
    </row>
    <row r="758" spans="68:68" ht="12.75" x14ac:dyDescent="0.2">
      <c r="BP758" s="728"/>
    </row>
    <row r="759" spans="68:68" ht="12.75" x14ac:dyDescent="0.2">
      <c r="BP759" s="728"/>
    </row>
    <row r="760" spans="68:68" ht="12.75" x14ac:dyDescent="0.2">
      <c r="BP760" s="728"/>
    </row>
    <row r="761" spans="68:68" ht="12.75" x14ac:dyDescent="0.2">
      <c r="BP761" s="728"/>
    </row>
    <row r="762" spans="68:68" ht="12.75" x14ac:dyDescent="0.2">
      <c r="BP762" s="728"/>
    </row>
    <row r="763" spans="68:68" ht="12.75" x14ac:dyDescent="0.2">
      <c r="BP763" s="728"/>
    </row>
    <row r="764" spans="68:68" ht="12.75" x14ac:dyDescent="0.2">
      <c r="BP764" s="728"/>
    </row>
    <row r="765" spans="68:68" ht="12.75" x14ac:dyDescent="0.2">
      <c r="BP765" s="728"/>
    </row>
    <row r="766" spans="68:68" ht="12.75" x14ac:dyDescent="0.2">
      <c r="BP766" s="728"/>
    </row>
    <row r="767" spans="68:68" ht="12.75" x14ac:dyDescent="0.2">
      <c r="BP767" s="728"/>
    </row>
    <row r="768" spans="68:68" ht="12.75" x14ac:dyDescent="0.2">
      <c r="BP768" s="728"/>
    </row>
    <row r="769" spans="68:68" ht="12.75" x14ac:dyDescent="0.2">
      <c r="BP769" s="728"/>
    </row>
    <row r="770" spans="68:68" ht="12.75" x14ac:dyDescent="0.2">
      <c r="BP770" s="728"/>
    </row>
    <row r="771" spans="68:68" ht="12.75" x14ac:dyDescent="0.2">
      <c r="BP771" s="728"/>
    </row>
    <row r="772" spans="68:68" ht="12.75" x14ac:dyDescent="0.2">
      <c r="BP772" s="728"/>
    </row>
    <row r="773" spans="68:68" ht="12.75" x14ac:dyDescent="0.2">
      <c r="BP773" s="728"/>
    </row>
    <row r="774" spans="68:68" ht="12.75" x14ac:dyDescent="0.2">
      <c r="BP774" s="728"/>
    </row>
    <row r="775" spans="68:68" ht="12.75" x14ac:dyDescent="0.2">
      <c r="BP775" s="728"/>
    </row>
    <row r="776" spans="68:68" ht="12.75" x14ac:dyDescent="0.2">
      <c r="BP776" s="728"/>
    </row>
    <row r="777" spans="68:68" ht="12.75" x14ac:dyDescent="0.2">
      <c r="BP777" s="728"/>
    </row>
    <row r="778" spans="68:68" ht="12.75" x14ac:dyDescent="0.2">
      <c r="BP778" s="728"/>
    </row>
    <row r="779" spans="68:68" ht="12.75" x14ac:dyDescent="0.2">
      <c r="BP779" s="728"/>
    </row>
    <row r="780" spans="68:68" ht="12.75" x14ac:dyDescent="0.2">
      <c r="BP780" s="728"/>
    </row>
    <row r="781" spans="68:68" ht="12.75" x14ac:dyDescent="0.2">
      <c r="BP781" s="728"/>
    </row>
    <row r="782" spans="68:68" ht="12.75" x14ac:dyDescent="0.2">
      <c r="BP782" s="728"/>
    </row>
    <row r="783" spans="68:68" ht="12.75" x14ac:dyDescent="0.2">
      <c r="BP783" s="728"/>
    </row>
    <row r="784" spans="68:68" ht="12.75" x14ac:dyDescent="0.2">
      <c r="BP784" s="728"/>
    </row>
    <row r="785" spans="68:68" ht="12.75" x14ac:dyDescent="0.2">
      <c r="BP785" s="728"/>
    </row>
    <row r="786" spans="68:68" ht="12.75" x14ac:dyDescent="0.2">
      <c r="BP786" s="728"/>
    </row>
    <row r="787" spans="68:68" ht="12.75" x14ac:dyDescent="0.2">
      <c r="BP787" s="728"/>
    </row>
    <row r="788" spans="68:68" ht="12.75" x14ac:dyDescent="0.2">
      <c r="BP788" s="728"/>
    </row>
    <row r="789" spans="68:68" ht="12.75" x14ac:dyDescent="0.2">
      <c r="BP789" s="728"/>
    </row>
    <row r="790" spans="68:68" ht="12.75" x14ac:dyDescent="0.2">
      <c r="BP790" s="728"/>
    </row>
    <row r="791" spans="68:68" ht="12.75" x14ac:dyDescent="0.2">
      <c r="BP791" s="728"/>
    </row>
    <row r="792" spans="68:68" ht="12.75" x14ac:dyDescent="0.2">
      <c r="BP792" s="728"/>
    </row>
    <row r="793" spans="68:68" ht="12.75" x14ac:dyDescent="0.2">
      <c r="BP793" s="728"/>
    </row>
    <row r="794" spans="68:68" ht="12.75" x14ac:dyDescent="0.2">
      <c r="BP794" s="728"/>
    </row>
    <row r="795" spans="68:68" ht="12.75" x14ac:dyDescent="0.2">
      <c r="BP795" s="728"/>
    </row>
    <row r="796" spans="68:68" ht="12.75" x14ac:dyDescent="0.2">
      <c r="BP796" s="728"/>
    </row>
    <row r="797" spans="68:68" ht="12.75" x14ac:dyDescent="0.2">
      <c r="BP797" s="728"/>
    </row>
    <row r="798" spans="68:68" ht="12.75" x14ac:dyDescent="0.2">
      <c r="BP798" s="728"/>
    </row>
    <row r="799" spans="68:68" ht="12.75" x14ac:dyDescent="0.2">
      <c r="BP799" s="728"/>
    </row>
    <row r="800" spans="68:68" ht="12.75" x14ac:dyDescent="0.2">
      <c r="BP800" s="728"/>
    </row>
    <row r="801" spans="68:68" ht="12.75" x14ac:dyDescent="0.2">
      <c r="BP801" s="728"/>
    </row>
    <row r="802" spans="68:68" ht="12.75" x14ac:dyDescent="0.2">
      <c r="BP802" s="728"/>
    </row>
    <row r="803" spans="68:68" ht="12.75" x14ac:dyDescent="0.2">
      <c r="BP803" s="728"/>
    </row>
    <row r="804" spans="68:68" ht="12.75" x14ac:dyDescent="0.2">
      <c r="BP804" s="728"/>
    </row>
    <row r="805" spans="68:68" ht="12.75" x14ac:dyDescent="0.2">
      <c r="BP805" s="728"/>
    </row>
    <row r="806" spans="68:68" ht="12.75" x14ac:dyDescent="0.2">
      <c r="BP806" s="728"/>
    </row>
    <row r="807" spans="68:68" ht="12.75" x14ac:dyDescent="0.2">
      <c r="BP807" s="728"/>
    </row>
    <row r="808" spans="68:68" ht="12.75" x14ac:dyDescent="0.2">
      <c r="BP808" s="728"/>
    </row>
    <row r="809" spans="68:68" ht="12.75" x14ac:dyDescent="0.2">
      <c r="BP809" s="728"/>
    </row>
    <row r="810" spans="68:68" ht="12.75" x14ac:dyDescent="0.2">
      <c r="BP810" s="728"/>
    </row>
    <row r="811" spans="68:68" ht="12.75" x14ac:dyDescent="0.2">
      <c r="BP811" s="728"/>
    </row>
    <row r="812" spans="68:68" ht="12.75" x14ac:dyDescent="0.2">
      <c r="BP812" s="728"/>
    </row>
    <row r="813" spans="68:68" ht="12.75" x14ac:dyDescent="0.2">
      <c r="BP813" s="728"/>
    </row>
    <row r="814" spans="68:68" ht="12.75" x14ac:dyDescent="0.2">
      <c r="BP814" s="728"/>
    </row>
    <row r="815" spans="68:68" ht="12.75" x14ac:dyDescent="0.2">
      <c r="BP815" s="728"/>
    </row>
    <row r="816" spans="68:68" ht="12.75" x14ac:dyDescent="0.2">
      <c r="BP816" s="728"/>
    </row>
    <row r="817" spans="68:68" ht="12.75" x14ac:dyDescent="0.2">
      <c r="BP817" s="728"/>
    </row>
    <row r="818" spans="68:68" ht="12.75" x14ac:dyDescent="0.2">
      <c r="BP818" s="728"/>
    </row>
    <row r="819" spans="68:68" ht="12.75" x14ac:dyDescent="0.2">
      <c r="BP819" s="728"/>
    </row>
    <row r="820" spans="68:68" ht="12.75" x14ac:dyDescent="0.2">
      <c r="BP820" s="728"/>
    </row>
    <row r="821" spans="68:68" ht="12.75" x14ac:dyDescent="0.2">
      <c r="BP821" s="728"/>
    </row>
    <row r="822" spans="68:68" ht="12.75" x14ac:dyDescent="0.2">
      <c r="BP822" s="728"/>
    </row>
    <row r="823" spans="68:68" ht="12.75" x14ac:dyDescent="0.2">
      <c r="BP823" s="728"/>
    </row>
    <row r="824" spans="68:68" ht="12.75" x14ac:dyDescent="0.2">
      <c r="BP824" s="728"/>
    </row>
    <row r="825" spans="68:68" ht="12.75" x14ac:dyDescent="0.2">
      <c r="BP825" s="728"/>
    </row>
    <row r="826" spans="68:68" ht="12.75" x14ac:dyDescent="0.2">
      <c r="BP826" s="728"/>
    </row>
    <row r="827" spans="68:68" ht="12.75" x14ac:dyDescent="0.2">
      <c r="BP827" s="728"/>
    </row>
    <row r="828" spans="68:68" ht="12.75" x14ac:dyDescent="0.2">
      <c r="BP828" s="728"/>
    </row>
    <row r="829" spans="68:68" ht="12.75" x14ac:dyDescent="0.2">
      <c r="BP829" s="728"/>
    </row>
    <row r="830" spans="68:68" ht="12.75" x14ac:dyDescent="0.2">
      <c r="BP830" s="728"/>
    </row>
    <row r="831" spans="68:68" ht="12.75" x14ac:dyDescent="0.2">
      <c r="BP831" s="728"/>
    </row>
    <row r="832" spans="68:68" ht="12.75" x14ac:dyDescent="0.2">
      <c r="BP832" s="728"/>
    </row>
    <row r="833" spans="68:68" ht="12.75" x14ac:dyDescent="0.2">
      <c r="BP833" s="728"/>
    </row>
    <row r="834" spans="68:68" ht="12.75" x14ac:dyDescent="0.2">
      <c r="BP834" s="728"/>
    </row>
    <row r="835" spans="68:68" ht="12.75" x14ac:dyDescent="0.2">
      <c r="BP835" s="728"/>
    </row>
    <row r="836" spans="68:68" ht="12.75" x14ac:dyDescent="0.2">
      <c r="BP836" s="728"/>
    </row>
    <row r="837" spans="68:68" ht="12.75" x14ac:dyDescent="0.2">
      <c r="BP837" s="728"/>
    </row>
    <row r="838" spans="68:68" ht="12.75" x14ac:dyDescent="0.2">
      <c r="BP838" s="728"/>
    </row>
    <row r="839" spans="68:68" ht="12.75" x14ac:dyDescent="0.2">
      <c r="BP839" s="728"/>
    </row>
    <row r="840" spans="68:68" ht="12.75" x14ac:dyDescent="0.2">
      <c r="BP840" s="728"/>
    </row>
    <row r="841" spans="68:68" ht="12.75" x14ac:dyDescent="0.2">
      <c r="BP841" s="728"/>
    </row>
    <row r="842" spans="68:68" ht="12.75" x14ac:dyDescent="0.2">
      <c r="BP842" s="728"/>
    </row>
    <row r="843" spans="68:68" ht="12.75" x14ac:dyDescent="0.2">
      <c r="BP843" s="728"/>
    </row>
    <row r="844" spans="68:68" ht="12.75" x14ac:dyDescent="0.2">
      <c r="BP844" s="728"/>
    </row>
    <row r="845" spans="68:68" ht="12.75" x14ac:dyDescent="0.2">
      <c r="BP845" s="728"/>
    </row>
    <row r="846" spans="68:68" ht="12.75" x14ac:dyDescent="0.2">
      <c r="BP846" s="728"/>
    </row>
    <row r="847" spans="68:68" ht="12.75" x14ac:dyDescent="0.2">
      <c r="BP847" s="728"/>
    </row>
    <row r="848" spans="68:68" ht="12.75" x14ac:dyDescent="0.2">
      <c r="BP848" s="728"/>
    </row>
    <row r="849" spans="68:68" ht="12.75" x14ac:dyDescent="0.2">
      <c r="BP849" s="728"/>
    </row>
    <row r="850" spans="68:68" ht="12.75" x14ac:dyDescent="0.2">
      <c r="BP850" s="728"/>
    </row>
    <row r="851" spans="68:68" ht="12.75" x14ac:dyDescent="0.2">
      <c r="BP851" s="728"/>
    </row>
    <row r="852" spans="68:68" ht="12.75" x14ac:dyDescent="0.2">
      <c r="BP852" s="728"/>
    </row>
    <row r="853" spans="68:68" ht="12.75" x14ac:dyDescent="0.2">
      <c r="BP853" s="728"/>
    </row>
    <row r="854" spans="68:68" ht="12.75" x14ac:dyDescent="0.2">
      <c r="BP854" s="728"/>
    </row>
    <row r="855" spans="68:68" ht="12.75" x14ac:dyDescent="0.2">
      <c r="BP855" s="728"/>
    </row>
    <row r="856" spans="68:68" ht="12.75" x14ac:dyDescent="0.2">
      <c r="BP856" s="728"/>
    </row>
    <row r="857" spans="68:68" ht="12.75" x14ac:dyDescent="0.2">
      <c r="BP857" s="728"/>
    </row>
    <row r="858" spans="68:68" ht="12.75" x14ac:dyDescent="0.2">
      <c r="BP858" s="728"/>
    </row>
    <row r="859" spans="68:68" ht="12.75" x14ac:dyDescent="0.2">
      <c r="BP859" s="728"/>
    </row>
    <row r="860" spans="68:68" ht="12.75" x14ac:dyDescent="0.2">
      <c r="BP860" s="728"/>
    </row>
    <row r="861" spans="68:68" ht="12.75" x14ac:dyDescent="0.2">
      <c r="BP861" s="728"/>
    </row>
    <row r="862" spans="68:68" ht="12.75" x14ac:dyDescent="0.2">
      <c r="BP862" s="728"/>
    </row>
    <row r="863" spans="68:68" ht="12.75" x14ac:dyDescent="0.2">
      <c r="BP863" s="728"/>
    </row>
    <row r="864" spans="68:68" ht="12.75" x14ac:dyDescent="0.2">
      <c r="BP864" s="728"/>
    </row>
    <row r="865" spans="68:68" ht="12.75" x14ac:dyDescent="0.2">
      <c r="BP865" s="728"/>
    </row>
    <row r="866" spans="68:68" ht="12.75" x14ac:dyDescent="0.2">
      <c r="BP866" s="728"/>
    </row>
    <row r="867" spans="68:68" ht="12.75" x14ac:dyDescent="0.2">
      <c r="BP867" s="728"/>
    </row>
    <row r="868" spans="68:68" ht="12.75" x14ac:dyDescent="0.2">
      <c r="BP868" s="728"/>
    </row>
    <row r="869" spans="68:68" ht="12.75" x14ac:dyDescent="0.2">
      <c r="BP869" s="728"/>
    </row>
    <row r="870" spans="68:68" ht="12.75" x14ac:dyDescent="0.2">
      <c r="BP870" s="728"/>
    </row>
    <row r="871" spans="68:68" ht="12.75" x14ac:dyDescent="0.2">
      <c r="BP871" s="728"/>
    </row>
    <row r="872" spans="68:68" ht="12.75" x14ac:dyDescent="0.2">
      <c r="BP872" s="728"/>
    </row>
    <row r="873" spans="68:68" ht="12.75" x14ac:dyDescent="0.2">
      <c r="BP873" s="728"/>
    </row>
    <row r="874" spans="68:68" ht="12.75" x14ac:dyDescent="0.2">
      <c r="BP874" s="728"/>
    </row>
    <row r="875" spans="68:68" ht="12.75" x14ac:dyDescent="0.2">
      <c r="BP875" s="728"/>
    </row>
    <row r="876" spans="68:68" ht="12.75" x14ac:dyDescent="0.2">
      <c r="BP876" s="728"/>
    </row>
    <row r="877" spans="68:68" ht="12.75" x14ac:dyDescent="0.2">
      <c r="BP877" s="728"/>
    </row>
    <row r="878" spans="68:68" ht="12.75" x14ac:dyDescent="0.2">
      <c r="BP878" s="728"/>
    </row>
    <row r="879" spans="68:68" ht="12.75" x14ac:dyDescent="0.2">
      <c r="BP879" s="728"/>
    </row>
    <row r="880" spans="68:68" ht="12.75" x14ac:dyDescent="0.2">
      <c r="BP880" s="728"/>
    </row>
    <row r="881" spans="68:68" ht="12.75" x14ac:dyDescent="0.2">
      <c r="BP881" s="728"/>
    </row>
    <row r="882" spans="68:68" ht="12.75" x14ac:dyDescent="0.2">
      <c r="BP882" s="728"/>
    </row>
    <row r="883" spans="68:68" ht="12.75" x14ac:dyDescent="0.2">
      <c r="BP883" s="728"/>
    </row>
    <row r="884" spans="68:68" ht="12.75" x14ac:dyDescent="0.2">
      <c r="BP884" s="728"/>
    </row>
    <row r="885" spans="68:68" ht="12.75" x14ac:dyDescent="0.2">
      <c r="BP885" s="728"/>
    </row>
    <row r="886" spans="68:68" ht="12.75" x14ac:dyDescent="0.2">
      <c r="BP886" s="728"/>
    </row>
    <row r="887" spans="68:68" ht="12.75" x14ac:dyDescent="0.2">
      <c r="BP887" s="728"/>
    </row>
    <row r="888" spans="68:68" ht="12.75" x14ac:dyDescent="0.2">
      <c r="BP888" s="728"/>
    </row>
    <row r="889" spans="68:68" ht="12.75" x14ac:dyDescent="0.2">
      <c r="BP889" s="728"/>
    </row>
    <row r="890" spans="68:68" ht="12.75" x14ac:dyDescent="0.2">
      <c r="BP890" s="728"/>
    </row>
    <row r="891" spans="68:68" ht="12.75" x14ac:dyDescent="0.2">
      <c r="BP891" s="728"/>
    </row>
    <row r="892" spans="68:68" ht="12.75" x14ac:dyDescent="0.2">
      <c r="BP892" s="728"/>
    </row>
    <row r="893" spans="68:68" ht="12.75" x14ac:dyDescent="0.2">
      <c r="BP893" s="728"/>
    </row>
    <row r="894" spans="68:68" ht="12.75" x14ac:dyDescent="0.2">
      <c r="BP894" s="728"/>
    </row>
    <row r="895" spans="68:68" ht="12.75" x14ac:dyDescent="0.2">
      <c r="BP895" s="728"/>
    </row>
    <row r="896" spans="68:68" ht="12.75" x14ac:dyDescent="0.2">
      <c r="BP896" s="728"/>
    </row>
    <row r="897" spans="68:68" ht="12.75" x14ac:dyDescent="0.2">
      <c r="BP897" s="728"/>
    </row>
    <row r="898" spans="68:68" ht="12.75" x14ac:dyDescent="0.2">
      <c r="BP898" s="728"/>
    </row>
    <row r="899" spans="68:68" ht="12.75" x14ac:dyDescent="0.2">
      <c r="BP899" s="728"/>
    </row>
    <row r="900" spans="68:68" ht="12.75" x14ac:dyDescent="0.2">
      <c r="BP900" s="728"/>
    </row>
    <row r="901" spans="68:68" ht="12.75" x14ac:dyDescent="0.2">
      <c r="BP901" s="728"/>
    </row>
    <row r="902" spans="68:68" ht="12.75" x14ac:dyDescent="0.2">
      <c r="BP902" s="728"/>
    </row>
    <row r="903" spans="68:68" ht="12.75" x14ac:dyDescent="0.2">
      <c r="BP903" s="728"/>
    </row>
    <row r="904" spans="68:68" ht="12.75" x14ac:dyDescent="0.2">
      <c r="BP904" s="728"/>
    </row>
    <row r="905" spans="68:68" ht="12.75" x14ac:dyDescent="0.2">
      <c r="BP905" s="728"/>
    </row>
    <row r="906" spans="68:68" ht="12.75" x14ac:dyDescent="0.2">
      <c r="BP906" s="728"/>
    </row>
    <row r="907" spans="68:68" ht="12.75" x14ac:dyDescent="0.2">
      <c r="BP907" s="728"/>
    </row>
    <row r="908" spans="68:68" ht="12.75" x14ac:dyDescent="0.2">
      <c r="BP908" s="728"/>
    </row>
    <row r="909" spans="68:68" ht="12.75" x14ac:dyDescent="0.2">
      <c r="BP909" s="728"/>
    </row>
    <row r="910" spans="68:68" ht="12.75" x14ac:dyDescent="0.2">
      <c r="BP910" s="728"/>
    </row>
    <row r="911" spans="68:68" ht="12.75" x14ac:dyDescent="0.2">
      <c r="BP911" s="728"/>
    </row>
    <row r="912" spans="68:68" ht="12.75" x14ac:dyDescent="0.2">
      <c r="BP912" s="728"/>
    </row>
    <row r="913" spans="68:68" ht="12.75" x14ac:dyDescent="0.2">
      <c r="BP913" s="728"/>
    </row>
    <row r="914" spans="68:68" ht="12.75" x14ac:dyDescent="0.2">
      <c r="BP914" s="728"/>
    </row>
    <row r="915" spans="68:68" ht="12.75" x14ac:dyDescent="0.2">
      <c r="BP915" s="728"/>
    </row>
    <row r="916" spans="68:68" ht="12.75" x14ac:dyDescent="0.2">
      <c r="BP916" s="728"/>
    </row>
    <row r="917" spans="68:68" ht="12.75" x14ac:dyDescent="0.2">
      <c r="BP917" s="728"/>
    </row>
    <row r="918" spans="68:68" ht="12.75" x14ac:dyDescent="0.2">
      <c r="BP918" s="728"/>
    </row>
    <row r="919" spans="68:68" ht="12.75" x14ac:dyDescent="0.2">
      <c r="BP919" s="728"/>
    </row>
    <row r="920" spans="68:68" ht="12.75" x14ac:dyDescent="0.2">
      <c r="BP920" s="728"/>
    </row>
    <row r="921" spans="68:68" ht="12.75" x14ac:dyDescent="0.2">
      <c r="BP921" s="728"/>
    </row>
    <row r="922" spans="68:68" ht="12.75" x14ac:dyDescent="0.2">
      <c r="BP922" s="728"/>
    </row>
    <row r="923" spans="68:68" ht="12.75" x14ac:dyDescent="0.2">
      <c r="BP923" s="728"/>
    </row>
    <row r="924" spans="68:68" ht="12.75" x14ac:dyDescent="0.2">
      <c r="BP924" s="728"/>
    </row>
    <row r="925" spans="68:68" ht="12.75" x14ac:dyDescent="0.2">
      <c r="BP925" s="728"/>
    </row>
    <row r="926" spans="68:68" ht="12.75" x14ac:dyDescent="0.2">
      <c r="BP926" s="728"/>
    </row>
    <row r="927" spans="68:68" ht="12.75" x14ac:dyDescent="0.2">
      <c r="BP927" s="728"/>
    </row>
    <row r="928" spans="68:68" ht="12.75" x14ac:dyDescent="0.2">
      <c r="BP928" s="728"/>
    </row>
    <row r="929" spans="68:68" ht="12.75" x14ac:dyDescent="0.2">
      <c r="BP929" s="728"/>
    </row>
    <row r="930" spans="68:68" ht="12.75" x14ac:dyDescent="0.2">
      <c r="BP930" s="728"/>
    </row>
    <row r="931" spans="68:68" ht="12.75" x14ac:dyDescent="0.2">
      <c r="BP931" s="728"/>
    </row>
    <row r="932" spans="68:68" ht="12.75" x14ac:dyDescent="0.2">
      <c r="BP932" s="728"/>
    </row>
    <row r="933" spans="68:68" ht="12.75" x14ac:dyDescent="0.2">
      <c r="BP933" s="728"/>
    </row>
    <row r="934" spans="68:68" ht="12.75" x14ac:dyDescent="0.2">
      <c r="BP934" s="728"/>
    </row>
    <row r="935" spans="68:68" ht="12.75" x14ac:dyDescent="0.2">
      <c r="BP935" s="728"/>
    </row>
    <row r="936" spans="68:68" ht="12.75" x14ac:dyDescent="0.2">
      <c r="BP936" s="728"/>
    </row>
    <row r="937" spans="68:68" ht="12.75" x14ac:dyDescent="0.2">
      <c r="BP937" s="728"/>
    </row>
    <row r="938" spans="68:68" ht="12.75" x14ac:dyDescent="0.2">
      <c r="BP938" s="728"/>
    </row>
    <row r="939" spans="68:68" ht="12.75" x14ac:dyDescent="0.2">
      <c r="BP939" s="728"/>
    </row>
    <row r="940" spans="68:68" ht="12.75" x14ac:dyDescent="0.2">
      <c r="BP940" s="728"/>
    </row>
    <row r="941" spans="68:68" ht="12.75" x14ac:dyDescent="0.2">
      <c r="BP941" s="728"/>
    </row>
    <row r="942" spans="68:68" ht="12.75" x14ac:dyDescent="0.2">
      <c r="BP942" s="728"/>
    </row>
    <row r="943" spans="68:68" ht="12.75" x14ac:dyDescent="0.2">
      <c r="BP943" s="728"/>
    </row>
    <row r="944" spans="68:68" ht="12.75" x14ac:dyDescent="0.2">
      <c r="BP944" s="728"/>
    </row>
    <row r="945" spans="68:68" ht="12.75" x14ac:dyDescent="0.2">
      <c r="BP945" s="728"/>
    </row>
    <row r="946" spans="68:68" ht="12.75" x14ac:dyDescent="0.2">
      <c r="BP946" s="728"/>
    </row>
    <row r="947" spans="68:68" ht="12.75" x14ac:dyDescent="0.2">
      <c r="BP947" s="728"/>
    </row>
    <row r="948" spans="68:68" ht="12.75" x14ac:dyDescent="0.2">
      <c r="BP948" s="728"/>
    </row>
    <row r="949" spans="68:68" ht="12.75" x14ac:dyDescent="0.2">
      <c r="BP949" s="728"/>
    </row>
    <row r="950" spans="68:68" ht="12.75" x14ac:dyDescent="0.2">
      <c r="BP950" s="728"/>
    </row>
    <row r="951" spans="68:68" ht="12.75" x14ac:dyDescent="0.2">
      <c r="BP951" s="728"/>
    </row>
    <row r="952" spans="68:68" ht="12.75" x14ac:dyDescent="0.2">
      <c r="BP952" s="728"/>
    </row>
    <row r="953" spans="68:68" ht="12.75" x14ac:dyDescent="0.2">
      <c r="BP953" s="728"/>
    </row>
    <row r="954" spans="68:68" ht="12.75" x14ac:dyDescent="0.2">
      <c r="BP954" s="728"/>
    </row>
    <row r="955" spans="68:68" ht="12.75" x14ac:dyDescent="0.2">
      <c r="BP955" s="728"/>
    </row>
    <row r="956" spans="68:68" ht="12.75" x14ac:dyDescent="0.2">
      <c r="BP956" s="728"/>
    </row>
    <row r="957" spans="68:68" ht="12.75" x14ac:dyDescent="0.2">
      <c r="BP957" s="728"/>
    </row>
    <row r="958" spans="68:68" ht="12.75" x14ac:dyDescent="0.2">
      <c r="BP958" s="728"/>
    </row>
    <row r="959" spans="68:68" ht="12.75" x14ac:dyDescent="0.2">
      <c r="BP959" s="728"/>
    </row>
    <row r="960" spans="68:68" ht="12.75" x14ac:dyDescent="0.2">
      <c r="BP960" s="728"/>
    </row>
    <row r="961" spans="68:68" ht="12.75" x14ac:dyDescent="0.2">
      <c r="BP961" s="728"/>
    </row>
    <row r="962" spans="68:68" ht="12.75" x14ac:dyDescent="0.2">
      <c r="BP962" s="728"/>
    </row>
    <row r="963" spans="68:68" ht="12.75" x14ac:dyDescent="0.2">
      <c r="BP963" s="728"/>
    </row>
    <row r="964" spans="68:68" ht="12.75" x14ac:dyDescent="0.2">
      <c r="BP964" s="728"/>
    </row>
    <row r="965" spans="68:68" ht="12.75" x14ac:dyDescent="0.2">
      <c r="BP965" s="728"/>
    </row>
    <row r="966" spans="68:68" ht="12.75" x14ac:dyDescent="0.2">
      <c r="BP966" s="728"/>
    </row>
    <row r="967" spans="68:68" ht="12.75" x14ac:dyDescent="0.2">
      <c r="BP967" s="728"/>
    </row>
    <row r="968" spans="68:68" ht="12.75" x14ac:dyDescent="0.2">
      <c r="BP968" s="728"/>
    </row>
    <row r="969" spans="68:68" ht="12.75" x14ac:dyDescent="0.2">
      <c r="BP969" s="728"/>
    </row>
    <row r="970" spans="68:68" ht="12.75" x14ac:dyDescent="0.2">
      <c r="BP970" s="728"/>
    </row>
    <row r="971" spans="68:68" ht="12.75" x14ac:dyDescent="0.2">
      <c r="BP971" s="728"/>
    </row>
    <row r="972" spans="68:68" ht="12.75" x14ac:dyDescent="0.2">
      <c r="BP972" s="728"/>
    </row>
    <row r="973" spans="68:68" ht="12.75" x14ac:dyDescent="0.2">
      <c r="BP973" s="728"/>
    </row>
    <row r="974" spans="68:68" ht="12.75" x14ac:dyDescent="0.2">
      <c r="BP974" s="728"/>
    </row>
    <row r="975" spans="68:68" ht="12.75" x14ac:dyDescent="0.2">
      <c r="BP975" s="728"/>
    </row>
    <row r="976" spans="68:68" ht="12.75" x14ac:dyDescent="0.2">
      <c r="BP976" s="728"/>
    </row>
    <row r="977" spans="68:68" ht="12.75" x14ac:dyDescent="0.2">
      <c r="BP977" s="728"/>
    </row>
    <row r="978" spans="68:68" ht="12.75" x14ac:dyDescent="0.2">
      <c r="BP978" s="728"/>
    </row>
    <row r="979" spans="68:68" ht="12.75" x14ac:dyDescent="0.2">
      <c r="BP979" s="728"/>
    </row>
    <row r="980" spans="68:68" ht="12.75" x14ac:dyDescent="0.2">
      <c r="BP980" s="728"/>
    </row>
    <row r="981" spans="68:68" ht="12.75" x14ac:dyDescent="0.2">
      <c r="BP981" s="728"/>
    </row>
    <row r="982" spans="68:68" ht="12.75" x14ac:dyDescent="0.2">
      <c r="BP982" s="728"/>
    </row>
    <row r="983" spans="68:68" ht="12.75" x14ac:dyDescent="0.2">
      <c r="BP983" s="728"/>
    </row>
    <row r="984" spans="68:68" ht="12.75" x14ac:dyDescent="0.2">
      <c r="BP984" s="728"/>
    </row>
    <row r="985" spans="68:68" ht="12.75" x14ac:dyDescent="0.2">
      <c r="BP985" s="728"/>
    </row>
    <row r="986" spans="68:68" ht="12.75" x14ac:dyDescent="0.2">
      <c r="BP986" s="728"/>
    </row>
    <row r="987" spans="68:68" ht="12.75" x14ac:dyDescent="0.2">
      <c r="BP987" s="728"/>
    </row>
    <row r="988" spans="68:68" ht="12.75" x14ac:dyDescent="0.2">
      <c r="BP988" s="728"/>
    </row>
    <row r="989" spans="68:68" ht="12.75" x14ac:dyDescent="0.2">
      <c r="BP989" s="728"/>
    </row>
    <row r="990" spans="68:68" ht="12.75" x14ac:dyDescent="0.2">
      <c r="BP990" s="728"/>
    </row>
    <row r="991" spans="68:68" ht="12.75" x14ac:dyDescent="0.2">
      <c r="BP991" s="728"/>
    </row>
    <row r="992" spans="68:68" ht="12.75" x14ac:dyDescent="0.2">
      <c r="BP992" s="728"/>
    </row>
    <row r="993" spans="68:68" ht="12.75" x14ac:dyDescent="0.2">
      <c r="BP993" s="728"/>
    </row>
    <row r="994" spans="68:68" ht="12.75" x14ac:dyDescent="0.2">
      <c r="BP994" s="728"/>
    </row>
    <row r="995" spans="68:68" ht="12.75" x14ac:dyDescent="0.2">
      <c r="BP995" s="728"/>
    </row>
    <row r="996" spans="68:68" ht="12.75" x14ac:dyDescent="0.2">
      <c r="BP996" s="728"/>
    </row>
    <row r="997" spans="68:68" ht="12.75" x14ac:dyDescent="0.2">
      <c r="BP997" s="728"/>
    </row>
    <row r="998" spans="68:68" ht="12.75" x14ac:dyDescent="0.2">
      <c r="BP998" s="728"/>
    </row>
    <row r="999" spans="68:68" ht="12.75" x14ac:dyDescent="0.2">
      <c r="BP999" s="728"/>
    </row>
    <row r="1000" spans="68:68" ht="12.75" x14ac:dyDescent="0.2">
      <c r="BP1000" s="728"/>
    </row>
    <row r="1001" spans="68:68" ht="12.75" x14ac:dyDescent="0.2">
      <c r="BP1001" s="728"/>
    </row>
    <row r="1002" spans="68:68" ht="12.75" x14ac:dyDescent="0.2">
      <c r="BP1002" s="728"/>
    </row>
  </sheetData>
  <mergeCells count="18">
    <mergeCell ref="A51:A52"/>
    <mergeCell ref="A57:B57"/>
    <mergeCell ref="BQ2:BR2"/>
    <mergeCell ref="BS2:BT2"/>
    <mergeCell ref="BU2:CB2"/>
    <mergeCell ref="AQ2:AX2"/>
    <mergeCell ref="AY2:BF2"/>
    <mergeCell ref="BG2:BN2"/>
    <mergeCell ref="BO2:BP2"/>
    <mergeCell ref="A41:B41"/>
    <mergeCell ref="A50:B50"/>
    <mergeCell ref="AY50:AZ50"/>
    <mergeCell ref="AI2:AP2"/>
    <mergeCell ref="A1:B1"/>
    <mergeCell ref="C2:J2"/>
    <mergeCell ref="K2:R2"/>
    <mergeCell ref="S2:Z2"/>
    <mergeCell ref="AA2:AH2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B1002"/>
  <sheetViews>
    <sheetView workbookViewId="0">
      <pane xSplit="2" ySplit="3" topLeftCell="BS4" activePane="bottomRight" state="frozen"/>
      <selection pane="topRight" activeCell="C1" sqref="C1"/>
      <selection pane="bottomLeft" activeCell="A4" sqref="A4"/>
      <selection pane="bottomRight" activeCell="B38" sqref="B38"/>
    </sheetView>
  </sheetViews>
  <sheetFormatPr defaultColWidth="14.42578125" defaultRowHeight="15.75" customHeight="1" x14ac:dyDescent="0.2"/>
  <cols>
    <col min="1" max="16384" width="14.42578125" style="774"/>
  </cols>
  <sheetData>
    <row r="1" spans="1:80" ht="15.75" customHeight="1" x14ac:dyDescent="0.2">
      <c r="A1" s="859" t="s">
        <v>0</v>
      </c>
      <c r="B1" s="856"/>
      <c r="C1" s="4"/>
      <c r="D1" s="779"/>
      <c r="E1" s="779"/>
      <c r="F1" s="779"/>
      <c r="G1" s="779"/>
      <c r="H1" s="779"/>
      <c r="I1" s="779"/>
      <c r="J1" s="293"/>
      <c r="K1" s="779"/>
      <c r="L1" s="779"/>
      <c r="M1" s="779"/>
      <c r="N1" s="779"/>
      <c r="O1" s="779"/>
      <c r="P1" s="779"/>
      <c r="Q1" s="779"/>
      <c r="R1" s="779"/>
      <c r="S1" s="6"/>
      <c r="T1" s="7"/>
      <c r="U1" s="7"/>
      <c r="V1" s="7"/>
      <c r="W1" s="7"/>
      <c r="X1" s="7"/>
      <c r="Y1" s="7"/>
      <c r="Z1" s="245"/>
      <c r="AA1" s="779"/>
      <c r="AB1" s="779"/>
      <c r="AC1" s="779"/>
      <c r="AD1" s="779"/>
      <c r="AE1" s="779"/>
      <c r="AF1" s="779"/>
      <c r="AG1" s="779"/>
      <c r="AH1" s="779"/>
      <c r="AI1" s="6"/>
      <c r="AJ1" s="7"/>
      <c r="AK1" s="7"/>
      <c r="AL1" s="7"/>
      <c r="AM1" s="7"/>
      <c r="AN1" s="7"/>
      <c r="AO1" s="7"/>
      <c r="AP1" s="245"/>
      <c r="AQ1" s="779"/>
      <c r="AR1" s="779"/>
      <c r="AS1" s="779"/>
      <c r="AT1" s="779"/>
      <c r="AU1" s="779"/>
      <c r="AV1" s="779"/>
      <c r="AW1" s="779"/>
      <c r="AX1" s="779"/>
      <c r="AY1" s="6"/>
      <c r="AZ1" s="7"/>
      <c r="BA1" s="7"/>
      <c r="BB1" s="7"/>
      <c r="BC1" s="7"/>
      <c r="BD1" s="7"/>
      <c r="BE1" s="7"/>
      <c r="BF1" s="245"/>
      <c r="BG1" s="779"/>
      <c r="BH1" s="779"/>
      <c r="BI1" s="779"/>
      <c r="BJ1" s="779"/>
      <c r="BK1" s="75"/>
      <c r="BL1" s="75"/>
      <c r="BM1" s="75"/>
      <c r="BN1" s="75"/>
      <c r="BO1" s="246"/>
      <c r="BP1" s="248"/>
      <c r="BQ1" s="246"/>
      <c r="BR1" s="248"/>
      <c r="BS1" s="4"/>
      <c r="BT1" s="752"/>
      <c r="BU1" s="752"/>
      <c r="BV1" s="752"/>
      <c r="BW1" s="753"/>
      <c r="BX1" s="753"/>
      <c r="BY1" s="753"/>
      <c r="BZ1" s="754"/>
      <c r="CA1" s="248"/>
      <c r="CB1" s="248"/>
    </row>
    <row r="2" spans="1:80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  <c r="BQ2" s="857" t="s">
        <v>189</v>
      </c>
      <c r="BR2" s="858"/>
      <c r="BS2" s="896" t="s">
        <v>197</v>
      </c>
      <c r="BT2" s="905"/>
      <c r="BU2" s="905"/>
      <c r="BV2" s="905"/>
      <c r="BW2" s="905"/>
      <c r="BX2" s="905"/>
      <c r="BY2" s="905"/>
      <c r="BZ2" s="906"/>
      <c r="CA2" s="630" t="s">
        <v>182</v>
      </c>
      <c r="CB2" s="632" t="s">
        <v>192</v>
      </c>
    </row>
    <row r="3" spans="1:80" ht="15.75" customHeight="1" x14ac:dyDescent="0.2">
      <c r="A3" s="20" t="s">
        <v>4</v>
      </c>
      <c r="B3" s="22" t="s">
        <v>5</v>
      </c>
      <c r="C3" s="784" t="s">
        <v>7</v>
      </c>
      <c r="D3" s="781" t="s">
        <v>23</v>
      </c>
      <c r="E3" s="781" t="s">
        <v>70</v>
      </c>
      <c r="F3" s="781" t="s">
        <v>71</v>
      </c>
      <c r="G3" s="781" t="s">
        <v>8</v>
      </c>
      <c r="H3" s="781" t="s">
        <v>29</v>
      </c>
      <c r="I3" s="781" t="s">
        <v>70</v>
      </c>
      <c r="J3" s="25" t="s">
        <v>71</v>
      </c>
      <c r="K3" s="781" t="s">
        <v>7</v>
      </c>
      <c r="L3" s="781" t="s">
        <v>23</v>
      </c>
      <c r="M3" s="781" t="s">
        <v>70</v>
      </c>
      <c r="N3" s="781" t="s">
        <v>71</v>
      </c>
      <c r="O3" s="781" t="s">
        <v>8</v>
      </c>
      <c r="P3" s="781" t="s">
        <v>29</v>
      </c>
      <c r="Q3" s="781" t="s">
        <v>70</v>
      </c>
      <c r="R3" s="781" t="s">
        <v>71</v>
      </c>
      <c r="S3" s="784" t="s">
        <v>7</v>
      </c>
      <c r="T3" s="781" t="s">
        <v>23</v>
      </c>
      <c r="U3" s="781" t="s">
        <v>70</v>
      </c>
      <c r="V3" s="781" t="s">
        <v>71</v>
      </c>
      <c r="W3" s="781" t="s">
        <v>8</v>
      </c>
      <c r="X3" s="781" t="s">
        <v>29</v>
      </c>
      <c r="Y3" s="781" t="s">
        <v>70</v>
      </c>
      <c r="Z3" s="25" t="s">
        <v>71</v>
      </c>
      <c r="AA3" s="781" t="s">
        <v>7</v>
      </c>
      <c r="AB3" s="781" t="s">
        <v>23</v>
      </c>
      <c r="AC3" s="781" t="s">
        <v>70</v>
      </c>
      <c r="AD3" s="781" t="s">
        <v>71</v>
      </c>
      <c r="AE3" s="781" t="s">
        <v>8</v>
      </c>
      <c r="AF3" s="781" t="s">
        <v>29</v>
      </c>
      <c r="AG3" s="781" t="s">
        <v>70</v>
      </c>
      <c r="AH3" s="781" t="s">
        <v>71</v>
      </c>
      <c r="AI3" s="784" t="s">
        <v>7</v>
      </c>
      <c r="AJ3" s="781" t="s">
        <v>23</v>
      </c>
      <c r="AK3" s="781" t="s">
        <v>70</v>
      </c>
      <c r="AL3" s="781" t="s">
        <v>71</v>
      </c>
      <c r="AM3" s="781" t="s">
        <v>8</v>
      </c>
      <c r="AN3" s="781" t="s">
        <v>29</v>
      </c>
      <c r="AO3" s="781" t="s">
        <v>70</v>
      </c>
      <c r="AP3" s="25" t="s">
        <v>71</v>
      </c>
      <c r="AQ3" s="781" t="s">
        <v>7</v>
      </c>
      <c r="AR3" s="781" t="s">
        <v>23</v>
      </c>
      <c r="AS3" s="781" t="s">
        <v>70</v>
      </c>
      <c r="AT3" s="781" t="s">
        <v>71</v>
      </c>
      <c r="AU3" s="781" t="s">
        <v>8</v>
      </c>
      <c r="AV3" s="781" t="s">
        <v>29</v>
      </c>
      <c r="AW3" s="781" t="s">
        <v>70</v>
      </c>
      <c r="AX3" s="781" t="s">
        <v>71</v>
      </c>
      <c r="AY3" s="784" t="s">
        <v>7</v>
      </c>
      <c r="AZ3" s="781" t="s">
        <v>23</v>
      </c>
      <c r="BA3" s="781" t="s">
        <v>70</v>
      </c>
      <c r="BB3" s="781" t="s">
        <v>71</v>
      </c>
      <c r="BC3" s="781" t="s">
        <v>8</v>
      </c>
      <c r="BD3" s="781" t="s">
        <v>29</v>
      </c>
      <c r="BE3" s="781" t="s">
        <v>70</v>
      </c>
      <c r="BF3" s="25" t="s">
        <v>71</v>
      </c>
      <c r="BG3" s="781" t="s">
        <v>7</v>
      </c>
      <c r="BH3" s="781" t="s">
        <v>23</v>
      </c>
      <c r="BI3" s="781" t="s">
        <v>70</v>
      </c>
      <c r="BJ3" s="781" t="s">
        <v>71</v>
      </c>
      <c r="BK3" s="781" t="s">
        <v>8</v>
      </c>
      <c r="BL3" s="781" t="s">
        <v>29</v>
      </c>
      <c r="BM3" s="781" t="s">
        <v>70</v>
      </c>
      <c r="BN3" s="781" t="s">
        <v>71</v>
      </c>
      <c r="BO3" s="784" t="s">
        <v>106</v>
      </c>
      <c r="BP3" s="25" t="s">
        <v>109</v>
      </c>
      <c r="BQ3" s="798" t="s">
        <v>106</v>
      </c>
      <c r="BR3" s="25" t="s">
        <v>109</v>
      </c>
      <c r="BS3" s="797" t="s">
        <v>7</v>
      </c>
      <c r="BT3" s="797" t="s">
        <v>23</v>
      </c>
      <c r="BU3" s="797" t="s">
        <v>70</v>
      </c>
      <c r="BV3" s="797" t="s">
        <v>71</v>
      </c>
      <c r="BW3" s="797" t="s">
        <v>8</v>
      </c>
      <c r="BX3" s="797" t="s">
        <v>29</v>
      </c>
      <c r="BY3" s="797" t="s">
        <v>70</v>
      </c>
      <c r="BZ3" s="797" t="s">
        <v>71</v>
      </c>
      <c r="CA3" s="759" t="s">
        <v>109</v>
      </c>
      <c r="CB3" s="759" t="s">
        <v>109</v>
      </c>
    </row>
    <row r="4" spans="1:80" ht="15.75" customHeight="1" x14ac:dyDescent="0.2">
      <c r="A4" s="318" t="s">
        <v>151</v>
      </c>
      <c r="B4" s="318" t="s">
        <v>152</v>
      </c>
      <c r="C4" s="317">
        <v>91.107648819999994</v>
      </c>
      <c r="D4" s="318">
        <v>94.395144220000006</v>
      </c>
      <c r="E4" s="328"/>
      <c r="F4" s="328"/>
      <c r="G4" s="318">
        <v>92.377063160000006</v>
      </c>
      <c r="H4" s="318">
        <v>92.354293850000005</v>
      </c>
      <c r="I4" s="328"/>
      <c r="J4" s="330"/>
      <c r="K4" s="318">
        <v>95.880854630000002</v>
      </c>
      <c r="L4" s="318">
        <v>95.183258690000002</v>
      </c>
      <c r="M4" s="328"/>
      <c r="N4" s="328"/>
      <c r="O4" s="318">
        <v>99.147229899999999</v>
      </c>
      <c r="P4" s="318">
        <v>87.378640219999994</v>
      </c>
      <c r="Q4" s="328"/>
      <c r="R4" s="328"/>
      <c r="S4" s="317">
        <v>95.034208910000004</v>
      </c>
      <c r="T4" s="318">
        <v>95.737111619999993</v>
      </c>
      <c r="U4" s="328"/>
      <c r="V4" s="328"/>
      <c r="W4" s="318">
        <v>99.445412950000005</v>
      </c>
      <c r="X4" s="318">
        <v>90.46077348</v>
      </c>
      <c r="Y4" s="328"/>
      <c r="Z4" s="330"/>
      <c r="AA4" s="318">
        <v>97.256198639999994</v>
      </c>
      <c r="AB4" s="318">
        <v>92.397218449999997</v>
      </c>
      <c r="AC4" s="328"/>
      <c r="AD4" s="328"/>
      <c r="AE4" s="318">
        <v>84.703461649999994</v>
      </c>
      <c r="AF4" s="318">
        <v>97.995911750000005</v>
      </c>
      <c r="AG4" s="328"/>
      <c r="AH4" s="328"/>
      <c r="AI4" s="317">
        <v>94.273907929999993</v>
      </c>
      <c r="AJ4" s="318">
        <v>92.51023137</v>
      </c>
      <c r="AK4" s="328"/>
      <c r="AL4" s="328"/>
      <c r="AM4" s="318">
        <v>92.805916629999999</v>
      </c>
      <c r="AN4" s="318">
        <v>87.924035439999997</v>
      </c>
      <c r="AO4" s="328"/>
      <c r="AP4" s="330"/>
      <c r="AQ4" s="318">
        <v>83.722689299999999</v>
      </c>
      <c r="AR4" s="318">
        <v>92.054973390000001</v>
      </c>
      <c r="AS4" s="328"/>
      <c r="AT4" s="328"/>
      <c r="AU4" s="318">
        <v>93.327047010000001</v>
      </c>
      <c r="AV4" s="318">
        <v>96.236222810000001</v>
      </c>
      <c r="AW4" s="328"/>
      <c r="AX4" s="328"/>
      <c r="AY4" s="317">
        <v>94.077396759999999</v>
      </c>
      <c r="AZ4" s="318">
        <v>91.496830829999993</v>
      </c>
      <c r="BA4" s="328"/>
      <c r="BB4" s="328"/>
      <c r="BC4" s="318">
        <v>92.858660810000003</v>
      </c>
      <c r="BD4" s="318">
        <v>93.324295269999993</v>
      </c>
      <c r="BE4" s="328"/>
      <c r="BF4" s="330"/>
      <c r="BG4" s="318">
        <v>88.806013460000003</v>
      </c>
      <c r="BH4" s="318">
        <v>93.692094359999999</v>
      </c>
      <c r="BI4" s="328"/>
      <c r="BJ4" s="328"/>
      <c r="BK4" s="318">
        <v>99.090196779999999</v>
      </c>
      <c r="BL4" s="318">
        <v>93.594013959999998</v>
      </c>
      <c r="BM4" s="328"/>
      <c r="BN4" s="328"/>
      <c r="BO4" s="317">
        <v>102.017905</v>
      </c>
      <c r="BP4" s="321">
        <v>97.690904489999994</v>
      </c>
      <c r="BQ4" s="317">
        <v>96.771721099999993</v>
      </c>
      <c r="BR4" s="813">
        <v>95.324634149999994</v>
      </c>
      <c r="BS4" s="802">
        <v>92.277398959999999</v>
      </c>
      <c r="BT4" s="802">
        <v>99.84807945</v>
      </c>
      <c r="BU4" s="802"/>
      <c r="BV4" s="802"/>
      <c r="BW4" s="802">
        <v>95.962553819999997</v>
      </c>
      <c r="BX4" s="802">
        <v>91.306796700000007</v>
      </c>
      <c r="BY4" s="802"/>
      <c r="BZ4" s="813"/>
      <c r="CA4" s="367">
        <v>101.75137170000001</v>
      </c>
      <c r="CB4" s="813">
        <v>95.518031019999995</v>
      </c>
    </row>
    <row r="5" spans="1:80" ht="15.75" customHeight="1" x14ac:dyDescent="0.2">
      <c r="A5" s="318" t="s">
        <v>153</v>
      </c>
      <c r="B5" s="318" t="s">
        <v>152</v>
      </c>
      <c r="C5" s="317">
        <v>99.138394790000007</v>
      </c>
      <c r="D5" s="318">
        <v>99.892256329999995</v>
      </c>
      <c r="E5" s="328"/>
      <c r="F5" s="328"/>
      <c r="G5" s="318">
        <v>96.06039663</v>
      </c>
      <c r="H5" s="318">
        <v>95.436182290000005</v>
      </c>
      <c r="I5" s="328"/>
      <c r="J5" s="330"/>
      <c r="K5" s="318">
        <v>98.206279120000005</v>
      </c>
      <c r="L5" s="318">
        <v>98.583357379999995</v>
      </c>
      <c r="M5" s="328"/>
      <c r="N5" s="328"/>
      <c r="O5" s="318">
        <v>98.634549750000005</v>
      </c>
      <c r="P5" s="318">
        <v>98.624076930000001</v>
      </c>
      <c r="Q5" s="328"/>
      <c r="R5" s="328"/>
      <c r="S5" s="317">
        <v>98.181136609999996</v>
      </c>
      <c r="T5" s="318">
        <v>97.990446739999996</v>
      </c>
      <c r="U5" s="328"/>
      <c r="V5" s="328"/>
      <c r="W5" s="318">
        <v>98.745012079999995</v>
      </c>
      <c r="X5" s="318">
        <v>100.57836140000001</v>
      </c>
      <c r="Y5" s="328"/>
      <c r="Z5" s="330"/>
      <c r="AA5" s="318">
        <v>98.142807860000005</v>
      </c>
      <c r="AB5" s="318">
        <v>92.416301849999996</v>
      </c>
      <c r="AC5" s="328"/>
      <c r="AD5" s="328"/>
      <c r="AE5" s="318">
        <v>98.752759429999998</v>
      </c>
      <c r="AF5" s="318">
        <v>99.345355679999997</v>
      </c>
      <c r="AG5" s="328"/>
      <c r="AH5" s="328"/>
      <c r="AI5" s="317">
        <v>91.031336730000007</v>
      </c>
      <c r="AJ5" s="318">
        <v>91.390767150000002</v>
      </c>
      <c r="AK5" s="328"/>
      <c r="AL5" s="328"/>
      <c r="AM5" s="318">
        <v>92.971381390000005</v>
      </c>
      <c r="AN5" s="318">
        <v>89.660252619999994</v>
      </c>
      <c r="AO5" s="328"/>
      <c r="AP5" s="330"/>
      <c r="AQ5" s="318">
        <v>95.835419979999998</v>
      </c>
      <c r="AR5" s="318">
        <v>98.863270999999997</v>
      </c>
      <c r="AS5" s="328"/>
      <c r="AT5" s="328"/>
      <c r="AU5" s="318">
        <v>98.497392259999998</v>
      </c>
      <c r="AV5" s="318">
        <v>96.52646652</v>
      </c>
      <c r="AW5" s="328"/>
      <c r="AX5" s="328"/>
      <c r="AY5" s="317">
        <v>97.587067779999998</v>
      </c>
      <c r="AZ5" s="318">
        <v>97.594569800000002</v>
      </c>
      <c r="BA5" s="328"/>
      <c r="BB5" s="328"/>
      <c r="BC5" s="318">
        <v>96.773512749999995</v>
      </c>
      <c r="BD5" s="318">
        <v>96.7501611</v>
      </c>
      <c r="BE5" s="328"/>
      <c r="BF5" s="330"/>
      <c r="BG5" s="318">
        <v>99.277716740000002</v>
      </c>
      <c r="BH5" s="318">
        <v>97.182915140000006</v>
      </c>
      <c r="BI5" s="328"/>
      <c r="BJ5" s="328"/>
      <c r="BK5" s="318">
        <v>95.855637049999999</v>
      </c>
      <c r="BL5" s="318">
        <v>97.798765279999998</v>
      </c>
      <c r="BM5" s="328"/>
      <c r="BN5" s="328"/>
      <c r="BO5" s="317">
        <v>99.966089019999998</v>
      </c>
      <c r="BP5" s="321">
        <v>98.725357009999996</v>
      </c>
      <c r="BQ5" s="317">
        <v>102.9043999</v>
      </c>
      <c r="BR5" s="813">
        <v>101.0948801</v>
      </c>
      <c r="BS5" s="802">
        <v>95.828354489999995</v>
      </c>
      <c r="BT5" s="802">
        <v>96.821560980000001</v>
      </c>
      <c r="BU5" s="802"/>
      <c r="BV5" s="802"/>
      <c r="BW5" s="802">
        <v>95.735207799999998</v>
      </c>
      <c r="BX5" s="802">
        <v>96.310572539999995</v>
      </c>
      <c r="BY5" s="802"/>
      <c r="BZ5" s="813"/>
      <c r="CA5" s="367">
        <v>101.046334</v>
      </c>
      <c r="CB5" s="813">
        <v>93.50043187</v>
      </c>
    </row>
    <row r="6" spans="1:80" ht="15.75" customHeight="1" x14ac:dyDescent="0.2">
      <c r="A6" s="547" t="s">
        <v>154</v>
      </c>
      <c r="B6" s="548" t="s">
        <v>152</v>
      </c>
      <c r="C6" s="547">
        <v>99.299948909999998</v>
      </c>
      <c r="D6" s="548">
        <v>97.141609950000003</v>
      </c>
      <c r="E6" s="549"/>
      <c r="F6" s="549"/>
      <c r="G6" s="548">
        <v>98.989522269999995</v>
      </c>
      <c r="H6" s="548">
        <v>98.349736379999996</v>
      </c>
      <c r="I6" s="549"/>
      <c r="J6" s="550"/>
      <c r="K6" s="548">
        <v>99.002755640000004</v>
      </c>
      <c r="L6" s="548">
        <v>99.659631599999997</v>
      </c>
      <c r="M6" s="549"/>
      <c r="N6" s="549"/>
      <c r="O6" s="548">
        <v>100.2336924</v>
      </c>
      <c r="P6" s="548">
        <v>98.057922959999999</v>
      </c>
      <c r="Q6" s="549"/>
      <c r="R6" s="549"/>
      <c r="S6" s="547">
        <v>95.945376139999993</v>
      </c>
      <c r="T6" s="548">
        <v>98.500406990000002</v>
      </c>
      <c r="U6" s="549"/>
      <c r="V6" s="549"/>
      <c r="W6" s="548">
        <v>96.076720980000005</v>
      </c>
      <c r="X6" s="548">
        <v>97.879671970000004</v>
      </c>
      <c r="Y6" s="549"/>
      <c r="Z6" s="550"/>
      <c r="AA6" s="548">
        <v>96.995157050000003</v>
      </c>
      <c r="AB6" s="548">
        <v>96.274860810000007</v>
      </c>
      <c r="AC6" s="549"/>
      <c r="AD6" s="549"/>
      <c r="AE6" s="548">
        <v>95.841593590000002</v>
      </c>
      <c r="AF6" s="548">
        <v>96.025284769999999</v>
      </c>
      <c r="AG6" s="549"/>
      <c r="AH6" s="549"/>
      <c r="AI6" s="547">
        <v>88.811613699999995</v>
      </c>
      <c r="AJ6" s="548">
        <v>88.696027659999999</v>
      </c>
      <c r="AK6" s="549"/>
      <c r="AL6" s="549"/>
      <c r="AM6" s="548">
        <v>88.047556670000006</v>
      </c>
      <c r="AN6" s="548">
        <v>86.651726179999997</v>
      </c>
      <c r="AO6" s="549"/>
      <c r="AP6" s="550"/>
      <c r="AQ6" s="548">
        <v>96.017367280000002</v>
      </c>
      <c r="AR6" s="548">
        <v>95.439129899999998</v>
      </c>
      <c r="AS6" s="549"/>
      <c r="AT6" s="549"/>
      <c r="AU6" s="548">
        <v>96.536068999999998</v>
      </c>
      <c r="AV6" s="548">
        <v>94.198205520000002</v>
      </c>
      <c r="AW6" s="549"/>
      <c r="AX6" s="549"/>
      <c r="AY6" s="547">
        <v>97.453221260000007</v>
      </c>
      <c r="AZ6" s="548">
        <v>95.795073290000005</v>
      </c>
      <c r="BA6" s="549"/>
      <c r="BB6" s="549"/>
      <c r="BC6" s="548">
        <v>95.495763179999997</v>
      </c>
      <c r="BD6" s="548">
        <v>96.159351839999999</v>
      </c>
      <c r="BE6" s="549"/>
      <c r="BF6" s="550"/>
      <c r="BG6" s="548">
        <v>95.815795870000002</v>
      </c>
      <c r="BH6" s="548">
        <v>97.800027819999997</v>
      </c>
      <c r="BI6" s="549"/>
      <c r="BJ6" s="549"/>
      <c r="BK6" s="548">
        <v>95.261623650000004</v>
      </c>
      <c r="BL6" s="548">
        <v>95.847671489999996</v>
      </c>
      <c r="BM6" s="549"/>
      <c r="BN6" s="549"/>
      <c r="BO6" s="547">
        <v>102.763198</v>
      </c>
      <c r="BP6" s="551">
        <v>103.2899307</v>
      </c>
      <c r="BQ6" s="547">
        <v>100.4530208</v>
      </c>
      <c r="BR6" s="551">
        <v>98.992370210000004</v>
      </c>
      <c r="BS6" s="548">
        <v>96.969076000000001</v>
      </c>
      <c r="BT6" s="548">
        <v>96.888542110000003</v>
      </c>
      <c r="BU6" s="548"/>
      <c r="BV6" s="548"/>
      <c r="BW6" s="548">
        <v>94.685023349999994</v>
      </c>
      <c r="BX6" s="548">
        <v>95.929285460000003</v>
      </c>
      <c r="BY6" s="548"/>
      <c r="BZ6" s="551"/>
      <c r="CA6" s="642">
        <v>101.1131408</v>
      </c>
      <c r="CB6" s="551">
        <v>91.988209859999998</v>
      </c>
    </row>
    <row r="7" spans="1:80" ht="15.75" customHeight="1" x14ac:dyDescent="0.2">
      <c r="A7" s="296" t="s">
        <v>110</v>
      </c>
      <c r="B7" s="29">
        <v>1.0981840810166199E-3</v>
      </c>
      <c r="C7" s="39">
        <v>5.7806657520000004E-3</v>
      </c>
      <c r="D7" s="296">
        <v>3.2870600659999998E-3</v>
      </c>
      <c r="E7" s="49">
        <f>IFERROR(AVERAGE(C7:D7)," ")</f>
        <v>4.5338629089999999E-3</v>
      </c>
      <c r="F7" s="49">
        <f>IFERROR(_xlfn.STDEV.P(C7:D7), " ")</f>
        <v>1.2468028430000003E-3</v>
      </c>
      <c r="G7" s="296">
        <v>2.574516428E-2</v>
      </c>
      <c r="H7" s="296">
        <v>2.6022021230000001E-2</v>
      </c>
      <c r="I7" s="49">
        <f>IFERROR(AVERAGE(G7:H7)," ")</f>
        <v>2.5883592755E-2</v>
      </c>
      <c r="J7" s="546">
        <f>IFERROR(_xlfn.STDEV.P(G7:H7), " ")</f>
        <v>1.3842847500000061E-4</v>
      </c>
      <c r="K7" s="296">
        <v>1.982643932E-2</v>
      </c>
      <c r="L7" s="296">
        <v>1.788759274E-2</v>
      </c>
      <c r="M7" s="49">
        <f>IFERROR(AVERAGE(K7:L7)," ")</f>
        <v>1.885701603E-2</v>
      </c>
      <c r="N7" s="49">
        <f>IFERROR(_xlfn.STDEV.P(K7:L7), " ")</f>
        <v>9.6942329000000022E-4</v>
      </c>
      <c r="O7" s="296">
        <v>5.4861479069999997E-2</v>
      </c>
      <c r="P7" s="296">
        <v>4.9311499170000002E-2</v>
      </c>
      <c r="Q7" s="49">
        <f>IFERROR(AVERAGE(O7:P7)," ")</f>
        <v>5.2086489119999996E-2</v>
      </c>
      <c r="R7" s="49">
        <f>IFERROR(_xlfn.STDEV.P(O7:P7), " ")</f>
        <v>2.7749899499999973E-3</v>
      </c>
      <c r="S7" s="39">
        <v>2.190785889E-2</v>
      </c>
      <c r="T7" s="296">
        <v>2.239548718E-2</v>
      </c>
      <c r="U7" s="49">
        <f>IFERROR(AVERAGE(S7:T7)," ")</f>
        <v>2.2151673035E-2</v>
      </c>
      <c r="V7" s="49">
        <f>IFERROR(_xlfn.STDEV.P(S7:T7), " ")</f>
        <v>2.4381414500000004E-4</v>
      </c>
      <c r="W7" s="296">
        <v>6.2272544870000002E-2</v>
      </c>
      <c r="X7" s="296">
        <v>5.9594405830000002E-2</v>
      </c>
      <c r="Y7" s="49">
        <f>IFERROR(AVERAGE(W7:X7)," ")</f>
        <v>6.0933475350000002E-2</v>
      </c>
      <c r="Z7" s="546">
        <f>IFERROR(_xlfn.STDEV.P(W7:X7), " ")</f>
        <v>1.3390695199999997E-3</v>
      </c>
      <c r="AA7" s="296">
        <v>5.9466939949999999E-2</v>
      </c>
      <c r="AB7" s="296">
        <v>6.0625003390000001E-2</v>
      </c>
      <c r="AC7" s="49">
        <f>IFERROR(AVERAGE(AA7:AB7)," ")</f>
        <v>6.0045971670000003E-2</v>
      </c>
      <c r="AD7" s="49">
        <f>IFERROR(_xlfn.STDEV.P(AA7:AB7), " ")</f>
        <v>5.7903172000000128E-4</v>
      </c>
      <c r="AE7" s="296">
        <v>0.1586036539</v>
      </c>
      <c r="AF7" s="296">
        <v>0.16697010600000001</v>
      </c>
      <c r="AG7" s="49">
        <f>IFERROR(AVERAGE(AE7:AF7)," ")</f>
        <v>0.16278687995000002</v>
      </c>
      <c r="AH7" s="49">
        <f>IFERROR(_xlfn.STDEV.P(AE7:AF7), " ")</f>
        <v>4.1832260500000024E-3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3.335305065E-3</v>
      </c>
      <c r="AN7" s="296">
        <v>5.8369943840000001E-3</v>
      </c>
      <c r="AO7" s="49">
        <f>IFERROR(AVERAGE(AM7:AN7)," ")</f>
        <v>4.5861497245000002E-3</v>
      </c>
      <c r="AP7" s="546">
        <f>IFERROR(_xlfn.STDEV.P(AM7:AN7), " ")</f>
        <v>1.2508446595000001E-3</v>
      </c>
      <c r="AQ7" s="296">
        <v>4.3733136300000003E-2</v>
      </c>
      <c r="AR7" s="296">
        <v>4.5992779720000002E-2</v>
      </c>
      <c r="AS7" s="49">
        <f>IFERROR(AVERAGE(AQ7:AR7)," ")</f>
        <v>4.4862958010000002E-2</v>
      </c>
      <c r="AT7" s="49">
        <f>IFERROR(_xlfn.STDEV.P(AQ7:AR7), " ")</f>
        <v>1.1298217099999994E-3</v>
      </c>
      <c r="AU7" s="296">
        <v>0.17526639869999999</v>
      </c>
      <c r="AV7" s="296">
        <v>0.1815693528</v>
      </c>
      <c r="AW7" s="49">
        <f>IFERROR(AVERAGE(AU7:AV7)," ")</f>
        <v>0.17841787575000001</v>
      </c>
      <c r="AX7" s="49">
        <f>IFERROR(_xlfn.STDEV.P(AU7:AV7), " ")</f>
        <v>3.1514770500000039E-3</v>
      </c>
      <c r="AY7" s="39">
        <v>2.9670088130000001E-2</v>
      </c>
      <c r="AZ7" s="296">
        <v>3.0035736850000001E-2</v>
      </c>
      <c r="BA7" s="49">
        <f>IFERROR(AVERAGE(AY7:AZ7)," ")</f>
        <v>2.9852912490000001E-2</v>
      </c>
      <c r="BB7" s="49">
        <f>IFERROR(_xlfn.STDEV.P(AY7:AZ7), " ")</f>
        <v>1.8282436000000013E-4</v>
      </c>
      <c r="BC7" s="296">
        <v>6.9262561599999994E-2</v>
      </c>
      <c r="BD7" s="296">
        <v>6.8704552700000004E-2</v>
      </c>
      <c r="BE7" s="49">
        <f>IFERROR(AVERAGE(BC7:BD7)," ")</f>
        <v>6.8983557149999999E-2</v>
      </c>
      <c r="BF7" s="546">
        <f>IFERROR(_xlfn.STDEV.P(BC7:BD7), " ")</f>
        <v>2.7900444999999496E-4</v>
      </c>
      <c r="BG7" s="296">
        <v>1.192586801E-2</v>
      </c>
      <c r="BH7" s="296">
        <v>1.223650364E-2</v>
      </c>
      <c r="BI7" s="49">
        <f>IFERROR(AVERAGE(BG7:BH7)," ")</f>
        <v>1.2081185825E-2</v>
      </c>
      <c r="BJ7" s="49">
        <f>IFERROR(_xlfn.STDEV.P(BG7:BH7), " ")</f>
        <v>1.5531781500000008E-4</v>
      </c>
      <c r="BK7" s="296">
        <v>0.19318669499999999</v>
      </c>
      <c r="BL7" s="296">
        <v>0.1966778964</v>
      </c>
      <c r="BM7" s="49">
        <f>IFERROR(AVERAGE(BK7:BL7)," ")</f>
        <v>0.19493229569999998</v>
      </c>
      <c r="BN7" s="49">
        <f>IFERROR(_xlfn.STDEV.P(BK7:BL7), " ")</f>
        <v>1.7456007000000023E-3</v>
      </c>
      <c r="BO7" s="39" t="s">
        <v>12</v>
      </c>
      <c r="BP7" s="41" t="s">
        <v>12</v>
      </c>
      <c r="BQ7" s="774" t="s">
        <v>12</v>
      </c>
      <c r="BR7" s="667" t="s">
        <v>12</v>
      </c>
      <c r="BS7" s="774">
        <v>0.1028714216</v>
      </c>
      <c r="BT7" s="774">
        <v>0.1019363739</v>
      </c>
      <c r="BU7" s="49">
        <f>IFERROR(AVERAGE(BS7:BT7)," ")</f>
        <v>0.10240389775</v>
      </c>
      <c r="BV7" s="49">
        <f>IFERROR(_xlfn.STDEV.P(BS7:BT7), " ")</f>
        <v>4.6752384999999841E-4</v>
      </c>
      <c r="BW7" s="774">
        <v>0.52669112630000003</v>
      </c>
      <c r="BX7" s="774">
        <v>0.52273828470000006</v>
      </c>
      <c r="BY7" s="49">
        <f>IFERROR(AVERAGE(BW7:BX7)," ")</f>
        <v>0.5247147055000001</v>
      </c>
      <c r="BZ7" s="49">
        <f>IFERROR(_xlfn.STDEV.P(BW7:BX7), " ")</f>
        <v>1.9764207999999894E-3</v>
      </c>
      <c r="CA7" s="562">
        <v>0.1160097471</v>
      </c>
      <c r="CB7" s="562">
        <v>54.208046340000003</v>
      </c>
    </row>
    <row r="8" spans="1:80" ht="15.75" customHeight="1" x14ac:dyDescent="0.2">
      <c r="A8" s="296" t="s">
        <v>111</v>
      </c>
      <c r="B8" s="29">
        <v>7.9796625954360149E-3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>
        <v>8.3065808449999997E-3</v>
      </c>
      <c r="H8" s="296" t="s">
        <v>12</v>
      </c>
      <c r="I8" s="49">
        <f>IFERROR(AVERAGE(G8:H8)," ")</f>
        <v>8.3065808449999997E-3</v>
      </c>
      <c r="J8" s="546">
        <f t="shared" ref="J8:J40" si="2">IFERROR(_xlfn.STDEV.P(G8:H8), " ")</f>
        <v>0</v>
      </c>
      <c r="K8" s="296">
        <v>1.682973536E-2</v>
      </c>
      <c r="L8" s="296">
        <v>9.7903991420000003E-3</v>
      </c>
      <c r="M8" s="49">
        <f>IFERROR(AVERAGE(K8:L8)," ")</f>
        <v>1.3310067251E-2</v>
      </c>
      <c r="N8" s="49">
        <f t="shared" ref="N8:N40" si="3">IFERROR(_xlfn.STDEV.P(K8:L8), " ")</f>
        <v>3.5196681090000001E-3</v>
      </c>
      <c r="O8" s="296">
        <v>1.299410371E-2</v>
      </c>
      <c r="P8" s="296" t="s">
        <v>12</v>
      </c>
      <c r="Q8" s="49">
        <f>IFERROR(AVERAGE(O8:P8)," ")</f>
        <v>1.299410371E-2</v>
      </c>
      <c r="R8" s="49">
        <f t="shared" ref="R8:R40" si="4">IFERROR(_xlfn.STDEV.P(O8:P8), " ")</f>
        <v>0</v>
      </c>
      <c r="S8" s="39">
        <v>1.522564199E-2</v>
      </c>
      <c r="T8" s="296" t="s">
        <v>12</v>
      </c>
      <c r="U8" s="49">
        <f>IFERROR(AVERAGE(S8:T8)," ")</f>
        <v>1.522564199E-2</v>
      </c>
      <c r="V8" s="49">
        <f t="shared" ref="V8:V40" si="5">IFERROR(_xlfn.STDEV.P(S8:T8), " ")</f>
        <v>0</v>
      </c>
      <c r="W8" s="296">
        <v>1.5528008709999999E-2</v>
      </c>
      <c r="X8" s="296">
        <v>9.914117658E-3</v>
      </c>
      <c r="Y8" s="49">
        <f>IFERROR(AVERAGE(W8:X8)," ")</f>
        <v>1.2721063184E-2</v>
      </c>
      <c r="Z8" s="546">
        <f t="shared" ref="Z8:Z40" si="6">IFERROR(_xlfn.STDEV.P(W8:X8), " ")</f>
        <v>2.8069455259999996E-3</v>
      </c>
      <c r="AA8" s="296">
        <v>9.3133706419999997E-3</v>
      </c>
      <c r="AB8" s="296">
        <v>1.5767906080000001E-2</v>
      </c>
      <c r="AC8" s="49">
        <f>IFERROR(AVERAGE(AA8:AB8)," ")</f>
        <v>1.2540638361000001E-2</v>
      </c>
      <c r="AD8" s="49">
        <f t="shared" ref="AD8:AD40" si="7">IFERROR(_xlfn.STDEV.P(AA8:AB8), " ")</f>
        <v>3.2272677190000008E-3</v>
      </c>
      <c r="AE8" s="296">
        <v>1.1105198970000001E-2</v>
      </c>
      <c r="AF8" s="296" t="s">
        <v>12</v>
      </c>
      <c r="AG8" s="49">
        <f>IFERROR(AVERAGE(AE8:AF8)," ")</f>
        <v>1.1105198970000001E-2</v>
      </c>
      <c r="AH8" s="49">
        <f t="shared" ref="AH8:AH40" si="8">IFERROR(_xlfn.STDEV.P(AE8:AF8), " ")</f>
        <v>0</v>
      </c>
      <c r="AI8" s="39">
        <v>3.470459813E-2</v>
      </c>
      <c r="AJ8" s="296">
        <v>4.6962275419999998E-2</v>
      </c>
      <c r="AK8" s="49">
        <f>IFERROR(AVERAGE(AI8:AJ8)," ")</f>
        <v>4.0833436774999995E-2</v>
      </c>
      <c r="AL8" s="49">
        <f t="shared" ref="AL8:AL40" si="9">IFERROR(_xlfn.STDEV.P(AI8:AJ8), " ")</f>
        <v>6.1288386449999989E-3</v>
      </c>
      <c r="AM8" s="296">
        <v>4.3768667839999997E-2</v>
      </c>
      <c r="AN8" s="296">
        <v>4.4073643849999997E-2</v>
      </c>
      <c r="AO8" s="49">
        <f>IFERROR(AVERAGE(AM8:AN8)," ")</f>
        <v>4.3921155844999997E-2</v>
      </c>
      <c r="AP8" s="546">
        <f t="shared" ref="AP8:AP40" si="10">IFERROR(_xlfn.STDEV.P(AM8:AN8), " ")</f>
        <v>1.5248800499999965E-4</v>
      </c>
      <c r="AQ8" s="296">
        <v>2.0013263690000001E-2</v>
      </c>
      <c r="AR8" s="296">
        <v>1.895745041E-2</v>
      </c>
      <c r="AS8" s="49">
        <f>IFERROR(AVERAGE(AQ8:AR8)," ")</f>
        <v>1.9485357049999999E-2</v>
      </c>
      <c r="AT8" s="49">
        <f t="shared" ref="AT8:AT40" si="11">IFERROR(_xlfn.STDEV.P(AQ8:AR8), " ")</f>
        <v>5.2790664000000077E-4</v>
      </c>
      <c r="AU8" s="296">
        <v>1.9360122550000001E-2</v>
      </c>
      <c r="AV8" s="296">
        <v>2.147357716E-2</v>
      </c>
      <c r="AW8" s="49">
        <f>IFERROR(AVERAGE(AU8:AV8)," ")</f>
        <v>2.0416849855000002E-2</v>
      </c>
      <c r="AX8" s="49">
        <f t="shared" ref="AX8:AX40" si="12">IFERROR(_xlfn.STDEV.P(AU8:AV8), " ")</f>
        <v>1.0567273049999996E-3</v>
      </c>
      <c r="AY8" s="39">
        <v>1.378147549E-2</v>
      </c>
      <c r="AZ8" s="296">
        <v>2.403706659E-2</v>
      </c>
      <c r="BA8" s="49">
        <f>IFERROR(AVERAGE(AY8:AZ8)," ")</f>
        <v>1.8909271040000002E-2</v>
      </c>
      <c r="BB8" s="49">
        <f t="shared" ref="BB8:BB40" si="13">IFERROR(_xlfn.STDEV.P(AY8:AZ8), " ")</f>
        <v>5.1277955499999953E-3</v>
      </c>
      <c r="BC8" s="296">
        <v>1.545476554E-2</v>
      </c>
      <c r="BD8" s="296">
        <v>2.145940126E-2</v>
      </c>
      <c r="BE8" s="49">
        <f>IFERROR(AVERAGE(BC8:BD8)," ")</f>
        <v>1.8457083400000001E-2</v>
      </c>
      <c r="BF8" s="546">
        <f t="shared" ref="BF8:BF40" si="14">IFERROR(_xlfn.STDEV.P(BC8:BD8), " ")</f>
        <v>3.00231786E-3</v>
      </c>
      <c r="BG8" s="296">
        <v>1.8143402669999999E-2</v>
      </c>
      <c r="BH8" s="296">
        <v>1.4706072739999999E-2</v>
      </c>
      <c r="BI8" s="49">
        <f>IFERROR(AVERAGE(BG8:BH8)," ")</f>
        <v>1.6424737704999998E-2</v>
      </c>
      <c r="BJ8" s="49">
        <f t="shared" ref="BJ8:BJ40" si="15">IFERROR(_xlfn.STDEV.P(BG8:BH8), " ")</f>
        <v>1.718664965E-3</v>
      </c>
      <c r="BK8" s="296">
        <v>2.0906711170000002E-2</v>
      </c>
      <c r="BL8" s="296">
        <v>1.8648537820000002E-2</v>
      </c>
      <c r="BM8" s="49">
        <f>IFERROR(AVERAGE(BK8:BL8)," ")</f>
        <v>1.9777624495E-2</v>
      </c>
      <c r="BN8" s="49">
        <f t="shared" ref="BN8:BN40" si="16">IFERROR(_xlfn.STDEV.P(BK8:BL8), " ")</f>
        <v>1.129086675E-3</v>
      </c>
      <c r="BO8" s="39" t="s">
        <v>12</v>
      </c>
      <c r="BP8" s="41" t="s">
        <v>12</v>
      </c>
      <c r="BQ8" s="774" t="s">
        <v>12</v>
      </c>
      <c r="BR8" s="668" t="s">
        <v>12</v>
      </c>
      <c r="BS8" s="774">
        <v>1.5181833069999999E-2</v>
      </c>
      <c r="BT8" s="774" t="s">
        <v>12</v>
      </c>
      <c r="BU8" s="49">
        <f>IFERROR(AVERAGE(BS8:BT8)," ")</f>
        <v>1.5181833069999999E-2</v>
      </c>
      <c r="BV8" s="49">
        <f t="shared" ref="BV8:BV40" si="17">IFERROR(_xlfn.STDEV.P(BS8:BT8), " ")</f>
        <v>0</v>
      </c>
      <c r="BW8" s="774">
        <v>2.358200002E-2</v>
      </c>
      <c r="BX8" s="774">
        <v>1.8352918650000001E-2</v>
      </c>
      <c r="BY8" s="49">
        <f>IFERROR(AVERAGE(BW8:BX8)," ")</f>
        <v>2.0967459335000001E-2</v>
      </c>
      <c r="BZ8" s="49">
        <f t="shared" ref="BZ8:BZ40" si="18">IFERROR(_xlfn.STDEV.P(BW8:BX8), " ")</f>
        <v>2.6145406849999997E-3</v>
      </c>
      <c r="CA8" s="563">
        <v>9.8768763360000001E-3</v>
      </c>
      <c r="CB8" s="563">
        <v>5.9158969999999998E-2</v>
      </c>
    </row>
    <row r="9" spans="1:80" ht="15.75" customHeight="1" x14ac:dyDescent="0.2">
      <c r="A9" s="296" t="s">
        <v>112</v>
      </c>
      <c r="B9" s="29">
        <v>1.6119448456255358E-2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9">IFERROR(AVERAGE(G9:H9)," ")</f>
        <v xml:space="preserve"> </v>
      </c>
      <c r="J9" s="546" t="str">
        <f t="shared" si="2"/>
        <v xml:space="preserve"> </v>
      </c>
      <c r="K9" s="296">
        <v>3.1251945670000003E-2</v>
      </c>
      <c r="L9" s="296">
        <v>2.315676182E-2</v>
      </c>
      <c r="M9" s="49">
        <f t="shared" ref="M9:M40" si="20">IFERROR(AVERAGE(K9:L9)," ")</f>
        <v>2.7204353745E-2</v>
      </c>
      <c r="N9" s="49">
        <f t="shared" si="3"/>
        <v>4.0475919250000016E-3</v>
      </c>
      <c r="O9" s="296">
        <v>7.5494318399999996E-2</v>
      </c>
      <c r="P9" s="296">
        <v>4.7147336390000003E-2</v>
      </c>
      <c r="Q9" s="49">
        <f t="shared" ref="Q9:Q40" si="21">IFERROR(AVERAGE(O9:P9)," ")</f>
        <v>6.1320827394999999E-2</v>
      </c>
      <c r="R9" s="49">
        <f t="shared" si="4"/>
        <v>1.4173491005000009E-2</v>
      </c>
      <c r="S9" s="39" t="s">
        <v>12</v>
      </c>
      <c r="T9" s="296" t="s">
        <v>12</v>
      </c>
      <c r="U9" s="49" t="str">
        <f t="shared" ref="U9:U40" si="22">IFERROR(AVERAGE(S9:T9)," ")</f>
        <v xml:space="preserve"> </v>
      </c>
      <c r="V9" s="49" t="str">
        <f t="shared" si="5"/>
        <v xml:space="preserve"> </v>
      </c>
      <c r="W9" s="296">
        <v>1.637056579E-2</v>
      </c>
      <c r="X9" s="296" t="s">
        <v>12</v>
      </c>
      <c r="Y9" s="49">
        <f t="shared" ref="Y9:Y40" si="23">IFERROR(AVERAGE(W9:X9)," ")</f>
        <v>1.637056579E-2</v>
      </c>
      <c r="Z9" s="546">
        <f t="shared" si="6"/>
        <v>0</v>
      </c>
      <c r="AA9" s="296">
        <v>7.9251895219999993E-2</v>
      </c>
      <c r="AB9" s="296">
        <v>5.609303132E-2</v>
      </c>
      <c r="AC9" s="49">
        <f t="shared" ref="AC9:AC40" si="24">IFERROR(AVERAGE(AA9:AB9)," ")</f>
        <v>6.7672463269999997E-2</v>
      </c>
      <c r="AD9" s="49">
        <f t="shared" si="7"/>
        <v>1.1579431949999977E-2</v>
      </c>
      <c r="AE9" s="296" t="s">
        <v>12</v>
      </c>
      <c r="AF9" s="296" t="s">
        <v>12</v>
      </c>
      <c r="AG9" s="49" t="str">
        <f t="shared" ref="AG9:AG40" si="25">IFERROR(AVERAGE(AE9:AF9)," ")</f>
        <v xml:space="preserve"> </v>
      </c>
      <c r="AH9" s="49" t="str">
        <f t="shared" si="8"/>
        <v xml:space="preserve"> </v>
      </c>
      <c r="AI9" s="39">
        <v>4.1094871970000002E-2</v>
      </c>
      <c r="AJ9" s="296">
        <v>3.76365777E-2</v>
      </c>
      <c r="AK9" s="49">
        <f t="shared" ref="AK9:AK40" si="26">IFERROR(AVERAGE(AI9:AJ9)," ")</f>
        <v>3.9365724835000004E-2</v>
      </c>
      <c r="AL9" s="49">
        <f t="shared" si="9"/>
        <v>1.7291471350000011E-3</v>
      </c>
      <c r="AM9" s="296">
        <v>5.5065416589999999E-2</v>
      </c>
      <c r="AN9" s="296">
        <v>4.7218638979999998E-2</v>
      </c>
      <c r="AO9" s="49">
        <f t="shared" ref="AO9:AO40" si="27">IFERROR(AVERAGE(AM9:AN9)," ")</f>
        <v>5.1142027785000002E-2</v>
      </c>
      <c r="AP9" s="546">
        <f t="shared" si="10"/>
        <v>3.9233888050000006E-3</v>
      </c>
      <c r="AQ9" s="296" t="s">
        <v>12</v>
      </c>
      <c r="AR9" s="296" t="s">
        <v>12</v>
      </c>
      <c r="AS9" s="49" t="str">
        <f t="shared" ref="AS9:AS40" si="28">IFERROR(AVERAGE(AQ9:AR9)," ")</f>
        <v xml:space="preserve"> </v>
      </c>
      <c r="AT9" s="49" t="str">
        <f t="shared" si="11"/>
        <v xml:space="preserve"> </v>
      </c>
      <c r="AU9" s="296">
        <v>1.8413064980000001E-2</v>
      </c>
      <c r="AV9" s="296">
        <v>1.872586616E-2</v>
      </c>
      <c r="AW9" s="49">
        <f t="shared" ref="AW9:AW40" si="29">IFERROR(AVERAGE(AU9:AV9)," ")</f>
        <v>1.8569465569999999E-2</v>
      </c>
      <c r="AX9" s="49">
        <f t="shared" si="12"/>
        <v>1.5640058999999949E-4</v>
      </c>
      <c r="AY9" s="39">
        <v>3.0693264549999998E-2</v>
      </c>
      <c r="AZ9" s="296">
        <v>2.5260185229999999E-2</v>
      </c>
      <c r="BA9" s="49">
        <f t="shared" ref="BA9:BA40" si="30">IFERROR(AVERAGE(AY9:AZ9)," ")</f>
        <v>2.7976724889999999E-2</v>
      </c>
      <c r="BB9" s="49">
        <f t="shared" si="13"/>
        <v>2.7165396599999996E-3</v>
      </c>
      <c r="BC9" s="296">
        <v>5.5656342499999997E-2</v>
      </c>
      <c r="BD9" s="296">
        <v>4.0515983790000001E-2</v>
      </c>
      <c r="BE9" s="49">
        <f t="shared" ref="BE9:BE40" si="31">IFERROR(AVERAGE(BC9:BD9)," ")</f>
        <v>4.8086163144999999E-2</v>
      </c>
      <c r="BF9" s="546">
        <f t="shared" si="14"/>
        <v>7.5701793550000101E-3</v>
      </c>
      <c r="BG9" s="296">
        <v>3.3174259990000003E-2</v>
      </c>
      <c r="BH9" s="296">
        <v>3.2461513439999999E-2</v>
      </c>
      <c r="BI9" s="49">
        <f t="shared" ref="BI9:BI40" si="32">IFERROR(AVERAGE(BG9:BH9)," ")</f>
        <v>3.2817886715000001E-2</v>
      </c>
      <c r="BJ9" s="49">
        <f t="shared" si="15"/>
        <v>3.5637327500000204E-4</v>
      </c>
      <c r="BK9" s="296">
        <v>3.7349706980000001E-2</v>
      </c>
      <c r="BL9" s="296">
        <v>3.5020840659999997E-2</v>
      </c>
      <c r="BM9" s="49">
        <f t="shared" ref="BM9:BM40" si="33">IFERROR(AVERAGE(BK9:BL9)," ")</f>
        <v>3.6185273820000002E-2</v>
      </c>
      <c r="BN9" s="49">
        <f t="shared" si="16"/>
        <v>1.1644331600000023E-3</v>
      </c>
      <c r="BO9" s="39" t="s">
        <v>12</v>
      </c>
      <c r="BP9" s="41">
        <v>2.191972956E-2</v>
      </c>
      <c r="BQ9" s="774" t="s">
        <v>12</v>
      </c>
      <c r="BR9" s="668" t="s">
        <v>12</v>
      </c>
      <c r="BS9" s="774">
        <v>0.16599424970000001</v>
      </c>
      <c r="BT9" s="774">
        <v>0.13906963059999999</v>
      </c>
      <c r="BU9" s="49">
        <f t="shared" ref="BU9:BU39" si="34">IFERROR(AVERAGE(BS9:BT9)," ")</f>
        <v>0.15253194014999999</v>
      </c>
      <c r="BV9" s="49">
        <f t="shared" si="17"/>
        <v>1.346230955000001E-2</v>
      </c>
      <c r="BW9" s="774">
        <v>0.1010904068</v>
      </c>
      <c r="BX9" s="774">
        <v>9.9195111799999999E-2</v>
      </c>
      <c r="BY9" s="49">
        <f t="shared" ref="BY9:BY11" si="35">IFERROR(AVERAGE(BW9:BX9)," ")</f>
        <v>0.10014275929999999</v>
      </c>
      <c r="BZ9" s="49">
        <f t="shared" si="18"/>
        <v>9.4764750000000259E-4</v>
      </c>
      <c r="CA9" s="563" t="s">
        <v>12</v>
      </c>
      <c r="CB9" s="563">
        <v>0.1124942151</v>
      </c>
    </row>
    <row r="10" spans="1:80" ht="15.75" customHeight="1" x14ac:dyDescent="0.2">
      <c r="A10" s="296" t="s">
        <v>113</v>
      </c>
      <c r="B10" s="29">
        <v>2.656711892174131E-4</v>
      </c>
      <c r="C10" s="39">
        <v>2.8158672310000001E-2</v>
      </c>
      <c r="D10" s="296">
        <v>2.8776370230000001E-2</v>
      </c>
      <c r="E10" s="49">
        <f t="shared" si="0"/>
        <v>2.8467521270000001E-2</v>
      </c>
      <c r="F10" s="49">
        <f t="shared" si="1"/>
        <v>3.0884896000000009E-4</v>
      </c>
      <c r="G10" s="296">
        <v>2.884537601E-2</v>
      </c>
      <c r="H10" s="296">
        <v>2.9278822699999998E-2</v>
      </c>
      <c r="I10" s="49">
        <f t="shared" si="19"/>
        <v>2.9062099354999999E-2</v>
      </c>
      <c r="J10" s="546">
        <f t="shared" si="2"/>
        <v>2.1672334499999932E-4</v>
      </c>
      <c r="K10" s="296">
        <v>2.9083121189999998E-2</v>
      </c>
      <c r="L10" s="296">
        <v>2.8869996160000001E-2</v>
      </c>
      <c r="M10" s="49">
        <f t="shared" si="20"/>
        <v>2.8976558675E-2</v>
      </c>
      <c r="N10" s="49">
        <f t="shared" si="3"/>
        <v>1.0656251499999853E-4</v>
      </c>
      <c r="O10" s="296">
        <v>2.9182102759999998E-2</v>
      </c>
      <c r="P10" s="296">
        <v>3.0030313919999999E-2</v>
      </c>
      <c r="Q10" s="49">
        <f t="shared" si="21"/>
        <v>2.9606208339999999E-2</v>
      </c>
      <c r="R10" s="49">
        <f t="shared" si="4"/>
        <v>4.2410558000000043E-4</v>
      </c>
      <c r="S10" s="39">
        <v>2.3926401140000001E-2</v>
      </c>
      <c r="T10" s="296">
        <v>2.348320512E-2</v>
      </c>
      <c r="U10" s="49">
        <f t="shared" si="22"/>
        <v>2.370480313E-2</v>
      </c>
      <c r="V10" s="49">
        <f t="shared" si="5"/>
        <v>2.2159801000000076E-4</v>
      </c>
      <c r="W10" s="296">
        <v>2.4665649000000001E-2</v>
      </c>
      <c r="X10" s="296">
        <v>2.422148294E-2</v>
      </c>
      <c r="Y10" s="49">
        <f t="shared" si="23"/>
        <v>2.4443565970000001E-2</v>
      </c>
      <c r="Z10" s="546">
        <f t="shared" si="6"/>
        <v>2.220830300000004E-4</v>
      </c>
      <c r="AA10" s="296">
        <v>2.0941752550000001E-2</v>
      </c>
      <c r="AB10" s="296">
        <v>2.1102074070000001E-2</v>
      </c>
      <c r="AC10" s="49">
        <f t="shared" si="24"/>
        <v>2.1021913310000001E-2</v>
      </c>
      <c r="AD10" s="49">
        <f t="shared" si="7"/>
        <v>8.0160759999999692E-5</v>
      </c>
      <c r="AE10" s="296">
        <v>2.180178684E-2</v>
      </c>
      <c r="AF10" s="296">
        <v>2.202862714E-2</v>
      </c>
      <c r="AG10" s="49">
        <f t="shared" si="25"/>
        <v>2.1915206989999998E-2</v>
      </c>
      <c r="AH10" s="49">
        <f t="shared" si="8"/>
        <v>1.1342014999999976E-4</v>
      </c>
      <c r="AI10" s="39">
        <v>2.4445418920000001E-3</v>
      </c>
      <c r="AJ10" s="296">
        <v>2.776081346E-3</v>
      </c>
      <c r="AK10" s="49">
        <f t="shared" si="26"/>
        <v>2.6103116190000003E-3</v>
      </c>
      <c r="AL10" s="49">
        <f t="shared" si="9"/>
        <v>1.6576972699999999E-4</v>
      </c>
      <c r="AM10" s="296">
        <v>3.4558253629999999E-3</v>
      </c>
      <c r="AN10" s="296">
        <v>3.3563023650000001E-3</v>
      </c>
      <c r="AO10" s="49">
        <f t="shared" si="27"/>
        <v>3.406063864E-3</v>
      </c>
      <c r="AP10" s="546">
        <f t="shared" si="10"/>
        <v>4.9761498999999904E-5</v>
      </c>
      <c r="AQ10" s="296">
        <v>2.2541353560000001E-2</v>
      </c>
      <c r="AR10" s="296">
        <v>2.2682133810000001E-2</v>
      </c>
      <c r="AS10" s="49">
        <f t="shared" si="28"/>
        <v>2.2611743685000001E-2</v>
      </c>
      <c r="AT10" s="49">
        <f t="shared" si="11"/>
        <v>7.039012499999997E-5</v>
      </c>
      <c r="AU10" s="296">
        <v>2.4290449580000002E-2</v>
      </c>
      <c r="AV10" s="296">
        <v>2.4897618409999999E-2</v>
      </c>
      <c r="AW10" s="49">
        <f t="shared" si="29"/>
        <v>2.4594033995E-2</v>
      </c>
      <c r="AX10" s="49">
        <f t="shared" si="12"/>
        <v>3.0358441499999875E-4</v>
      </c>
      <c r="AY10" s="39">
        <v>2.7535769089999999E-2</v>
      </c>
      <c r="AZ10" s="296">
        <v>2.7935374740000001E-2</v>
      </c>
      <c r="BA10" s="49">
        <f t="shared" si="30"/>
        <v>2.7735571915E-2</v>
      </c>
      <c r="BB10" s="49">
        <f t="shared" si="13"/>
        <v>1.9980282500000127E-4</v>
      </c>
      <c r="BC10" s="296">
        <v>2.8562894639999999E-2</v>
      </c>
      <c r="BD10" s="296">
        <v>2.847757385E-2</v>
      </c>
      <c r="BE10" s="49">
        <f t="shared" si="31"/>
        <v>2.8520234244999998E-2</v>
      </c>
      <c r="BF10" s="546">
        <f t="shared" si="14"/>
        <v>4.2660394999999643E-5</v>
      </c>
      <c r="BG10" s="296">
        <v>3.5516163789999999E-2</v>
      </c>
      <c r="BH10" s="296">
        <v>3.4962506210000001E-2</v>
      </c>
      <c r="BI10" s="49">
        <f t="shared" si="32"/>
        <v>3.5239334999999997E-2</v>
      </c>
      <c r="BJ10" s="49">
        <f t="shared" si="15"/>
        <v>2.7682878999999924E-4</v>
      </c>
      <c r="BK10" s="296">
        <v>3.8316486650000002E-2</v>
      </c>
      <c r="BL10" s="296">
        <v>3.8668888550000002E-2</v>
      </c>
      <c r="BM10" s="49">
        <f t="shared" si="33"/>
        <v>3.8492687600000006E-2</v>
      </c>
      <c r="BN10" s="49">
        <f t="shared" si="16"/>
        <v>1.7620095000000016E-4</v>
      </c>
      <c r="BO10" s="39">
        <v>1.1075043609999999E-3</v>
      </c>
      <c r="BP10" s="41">
        <v>1.0331995920000001E-3</v>
      </c>
      <c r="BQ10" s="774">
        <v>1.0538967549999999E-3</v>
      </c>
      <c r="BR10" s="668">
        <v>1.000834699E-3</v>
      </c>
      <c r="BS10" s="774">
        <v>1.100973622E-2</v>
      </c>
      <c r="BT10" s="774">
        <v>1.0911436300000001E-2</v>
      </c>
      <c r="BU10" s="49">
        <f t="shared" si="34"/>
        <v>1.096058626E-2</v>
      </c>
      <c r="BV10" s="49">
        <f t="shared" si="17"/>
        <v>4.9149959999999701E-5</v>
      </c>
      <c r="BW10" s="774">
        <v>1.117612768E-2</v>
      </c>
      <c r="BX10" s="774">
        <v>1.108847221E-2</v>
      </c>
      <c r="BY10" s="49">
        <f t="shared" si="35"/>
        <v>1.1132299945E-2</v>
      </c>
      <c r="BZ10" s="49">
        <f t="shared" si="18"/>
        <v>4.3827734999999854E-5</v>
      </c>
      <c r="CA10" s="563">
        <v>4.2285062300000002E-2</v>
      </c>
      <c r="CB10" s="563">
        <v>3.4866406360000001E-3</v>
      </c>
    </row>
    <row r="11" spans="1:80" ht="15.75" customHeight="1" x14ac:dyDescent="0.2">
      <c r="A11" s="296" t="s">
        <v>114</v>
      </c>
      <c r="B11" s="29">
        <v>1.5403254634614616E-4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9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20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21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2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3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4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5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6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7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8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9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30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31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2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3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774" t="s">
        <v>12</v>
      </c>
      <c r="BR11" s="668" t="s">
        <v>12</v>
      </c>
      <c r="BS11" s="774" t="s">
        <v>12</v>
      </c>
      <c r="BT11" s="774" t="s">
        <v>12</v>
      </c>
      <c r="BU11" s="49" t="str">
        <f t="shared" si="34"/>
        <v xml:space="preserve"> </v>
      </c>
      <c r="BV11" s="49" t="str">
        <f t="shared" si="17"/>
        <v xml:space="preserve"> </v>
      </c>
      <c r="BW11" s="774" t="s">
        <v>12</v>
      </c>
      <c r="BX11" s="774" t="s">
        <v>12</v>
      </c>
      <c r="BY11" s="49" t="str">
        <f t="shared" si="35"/>
        <v xml:space="preserve"> </v>
      </c>
      <c r="BZ11" s="49" t="str">
        <f t="shared" si="18"/>
        <v xml:space="preserve"> </v>
      </c>
      <c r="CA11" s="563" t="s">
        <v>12</v>
      </c>
      <c r="CB11" s="563">
        <v>1.043033019E-2</v>
      </c>
    </row>
    <row r="12" spans="1:80" ht="15.75" customHeight="1" x14ac:dyDescent="0.2">
      <c r="A12" s="296" t="s">
        <v>115</v>
      </c>
      <c r="B12" s="29">
        <v>2.5407467350444361E-2</v>
      </c>
      <c r="C12" s="39">
        <v>7.9873710070000001</v>
      </c>
      <c r="D12" s="296">
        <v>8.0165021519999993</v>
      </c>
      <c r="E12" s="49">
        <f t="shared" si="0"/>
        <v>8.0019365795000006</v>
      </c>
      <c r="F12" s="49">
        <f t="shared" si="1"/>
        <v>1.4565572499999568E-2</v>
      </c>
      <c r="G12" s="296">
        <v>8.1595056820000007</v>
      </c>
      <c r="H12" s="296">
        <v>8.1963282930000005</v>
      </c>
      <c r="I12" s="49">
        <f t="shared" si="19"/>
        <v>8.1779169875000015</v>
      </c>
      <c r="J12" s="546">
        <f t="shared" si="2"/>
        <v>1.8411305499999919E-2</v>
      </c>
      <c r="K12" s="296">
        <v>10.277161939999999</v>
      </c>
      <c r="L12" s="296">
        <v>10.286454539999999</v>
      </c>
      <c r="M12" s="49">
        <f t="shared" si="20"/>
        <v>10.28180824</v>
      </c>
      <c r="N12" s="49">
        <f t="shared" si="3"/>
        <v>4.6463000000001031E-3</v>
      </c>
      <c r="O12" s="296">
        <v>10.428105759999999</v>
      </c>
      <c r="P12" s="296">
        <v>9.9815204669999993</v>
      </c>
      <c r="Q12" s="49">
        <f t="shared" si="21"/>
        <v>10.204813113499998</v>
      </c>
      <c r="R12" s="49">
        <f t="shared" si="4"/>
        <v>0.22329264650000002</v>
      </c>
      <c r="S12" s="39">
        <v>11.686793460000001</v>
      </c>
      <c r="T12" s="296">
        <v>11.652698859999999</v>
      </c>
      <c r="U12" s="49">
        <f t="shared" si="22"/>
        <v>11.669746159999999</v>
      </c>
      <c r="V12" s="49">
        <f t="shared" si="5"/>
        <v>1.7047300000000654E-2</v>
      </c>
      <c r="W12" s="296">
        <v>11.882680179999999</v>
      </c>
      <c r="X12" s="296">
        <v>11.44927639</v>
      </c>
      <c r="Y12" s="49">
        <f t="shared" si="23"/>
        <v>11.665978285</v>
      </c>
      <c r="Z12" s="546">
        <f t="shared" si="6"/>
        <v>0.21670189499999992</v>
      </c>
      <c r="AA12" s="296">
        <v>20.644769230000001</v>
      </c>
      <c r="AB12" s="296">
        <v>20.42416695</v>
      </c>
      <c r="AC12" s="49">
        <f t="shared" si="24"/>
        <v>20.534468090000001</v>
      </c>
      <c r="AD12" s="49">
        <f t="shared" si="7"/>
        <v>0.11030114000000069</v>
      </c>
      <c r="AE12" s="296">
        <v>19.73379761</v>
      </c>
      <c r="AF12" s="296">
        <v>20.974577149999998</v>
      </c>
      <c r="AG12" s="49">
        <f t="shared" si="25"/>
        <v>20.354187379999999</v>
      </c>
      <c r="AH12" s="49">
        <f t="shared" si="8"/>
        <v>0.62038976999999917</v>
      </c>
      <c r="AI12" s="39">
        <v>363.56920439999999</v>
      </c>
      <c r="AJ12" s="296">
        <v>342.81818199999998</v>
      </c>
      <c r="AK12" s="49">
        <f t="shared" si="26"/>
        <v>353.19369319999998</v>
      </c>
      <c r="AL12" s="49">
        <f t="shared" si="9"/>
        <v>10.375511200000005</v>
      </c>
      <c r="AM12" s="296">
        <v>356.14375510000002</v>
      </c>
      <c r="AN12" s="296">
        <v>360.71638789999997</v>
      </c>
      <c r="AO12" s="49">
        <f t="shared" si="27"/>
        <v>358.4300715</v>
      </c>
      <c r="AP12" s="546">
        <f t="shared" si="10"/>
        <v>2.2863163999999756</v>
      </c>
      <c r="AQ12" s="296">
        <v>53.998073789999999</v>
      </c>
      <c r="AR12" s="296">
        <v>55.602163400000002</v>
      </c>
      <c r="AS12" s="49">
        <f t="shared" si="28"/>
        <v>54.800118595000001</v>
      </c>
      <c r="AT12" s="49">
        <f t="shared" si="11"/>
        <v>0.8020448050000013</v>
      </c>
      <c r="AU12" s="296">
        <v>56.60458594</v>
      </c>
      <c r="AV12" s="296">
        <v>56.370262769999997</v>
      </c>
      <c r="AW12" s="49">
        <f t="shared" si="29"/>
        <v>56.487424355000002</v>
      </c>
      <c r="AX12" s="49">
        <f t="shared" si="12"/>
        <v>0.11716158500000162</v>
      </c>
      <c r="AY12" s="39">
        <v>48.122627799999997</v>
      </c>
      <c r="AZ12" s="296">
        <v>47.497937649999997</v>
      </c>
      <c r="BA12" s="49">
        <f t="shared" si="30"/>
        <v>47.810282724999993</v>
      </c>
      <c r="BB12" s="49">
        <f t="shared" si="13"/>
        <v>0.31234507499999964</v>
      </c>
      <c r="BC12" s="296">
        <v>47.736571509999997</v>
      </c>
      <c r="BD12" s="296">
        <v>48.462820350000001</v>
      </c>
      <c r="BE12" s="49">
        <f t="shared" si="31"/>
        <v>48.099695929999996</v>
      </c>
      <c r="BF12" s="546">
        <f t="shared" si="14"/>
        <v>0.36312442000000189</v>
      </c>
      <c r="BG12" s="296">
        <v>50.133921819999998</v>
      </c>
      <c r="BH12" s="296">
        <v>51.241930080000003</v>
      </c>
      <c r="BI12" s="49">
        <f t="shared" si="32"/>
        <v>50.68792595</v>
      </c>
      <c r="BJ12" s="49">
        <f t="shared" si="15"/>
        <v>0.5540041300000027</v>
      </c>
      <c r="BK12" s="296">
        <v>52.53881836</v>
      </c>
      <c r="BL12" s="296">
        <v>51.807764540000001</v>
      </c>
      <c r="BM12" s="49">
        <f t="shared" si="33"/>
        <v>52.173291450000001</v>
      </c>
      <c r="BN12" s="49">
        <f t="shared" si="16"/>
        <v>0.36552690999999982</v>
      </c>
      <c r="BO12" s="39" t="s">
        <v>12</v>
      </c>
      <c r="BP12" s="41" t="s">
        <v>12</v>
      </c>
      <c r="BQ12" s="774" t="s">
        <v>12</v>
      </c>
      <c r="BR12" s="668" t="s">
        <v>12</v>
      </c>
      <c r="BS12" s="774">
        <v>25.863524689999998</v>
      </c>
      <c r="BT12" s="774">
        <v>26.68248663</v>
      </c>
      <c r="BU12" s="49">
        <f>IFERROR(AVERAGE(BS12:BT12)," ")</f>
        <v>26.273005659999999</v>
      </c>
      <c r="BV12" s="49">
        <f t="shared" si="17"/>
        <v>0.40948097000000061</v>
      </c>
      <c r="BW12" s="774">
        <v>26.287563370000001</v>
      </c>
      <c r="BX12" s="774">
        <v>25.938254449999999</v>
      </c>
      <c r="BY12" s="49">
        <f>IFERROR(AVERAGE(BW12:BX12)," ")</f>
        <v>26.112908910000002</v>
      </c>
      <c r="BZ12" s="49">
        <f t="shared" si="18"/>
        <v>0.17465446000000107</v>
      </c>
      <c r="CA12" s="563">
        <v>27.510872979999998</v>
      </c>
      <c r="CB12" s="563">
        <v>140.15151760000001</v>
      </c>
    </row>
    <row r="13" spans="1:80" ht="15.75" customHeight="1" x14ac:dyDescent="0.2">
      <c r="A13" s="296" t="s">
        <v>116</v>
      </c>
      <c r="B13" s="29">
        <v>5.9873098956359774E-4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9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20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21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2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3"/>
        <v xml:space="preserve"> </v>
      </c>
      <c r="Z13" s="546" t="str">
        <f t="shared" si="6"/>
        <v xml:space="preserve"> </v>
      </c>
      <c r="AA13" s="296" t="s">
        <v>12</v>
      </c>
      <c r="AB13" s="296" t="s">
        <v>12</v>
      </c>
      <c r="AC13" s="49" t="str">
        <f t="shared" si="24"/>
        <v xml:space="preserve"> </v>
      </c>
      <c r="AD13" s="49" t="str">
        <f t="shared" si="7"/>
        <v xml:space="preserve"> </v>
      </c>
      <c r="AE13" s="296" t="s">
        <v>12</v>
      </c>
      <c r="AF13" s="296" t="s">
        <v>12</v>
      </c>
      <c r="AG13" s="49" t="str">
        <f t="shared" si="25"/>
        <v xml:space="preserve"> </v>
      </c>
      <c r="AH13" s="49" t="str">
        <f t="shared" si="8"/>
        <v xml:space="preserve"> </v>
      </c>
      <c r="AI13" s="39" t="s">
        <v>12</v>
      </c>
      <c r="AJ13" s="296" t="s">
        <v>12</v>
      </c>
      <c r="AK13" s="49" t="str">
        <f t="shared" si="26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7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28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29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30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31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2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3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774" t="s">
        <v>12</v>
      </c>
      <c r="BR13" s="668" t="s">
        <v>12</v>
      </c>
      <c r="BS13" s="774" t="s">
        <v>12</v>
      </c>
      <c r="BT13" s="774" t="s">
        <v>12</v>
      </c>
      <c r="BU13" s="49" t="str">
        <f t="shared" si="34"/>
        <v xml:space="preserve"> </v>
      </c>
      <c r="BV13" s="49" t="str">
        <f t="shared" si="17"/>
        <v xml:space="preserve"> </v>
      </c>
      <c r="BW13" s="774" t="s">
        <v>12</v>
      </c>
      <c r="BX13" s="774" t="s">
        <v>12</v>
      </c>
      <c r="BY13" s="49" t="str">
        <f t="shared" ref="BY13:BY40" si="36">IFERROR(AVERAGE(BW13:BX13)," ")</f>
        <v xml:space="preserve"> </v>
      </c>
      <c r="BZ13" s="49" t="str">
        <f t="shared" si="18"/>
        <v xml:space="preserve"> </v>
      </c>
      <c r="CA13" s="563">
        <v>1.1334439529999999E-3</v>
      </c>
      <c r="CB13" s="563">
        <v>0.16964725180000001</v>
      </c>
    </row>
    <row r="14" spans="1:80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9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20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21"/>
        <v xml:space="preserve"> </v>
      </c>
      <c r="R14" s="49" t="str">
        <f t="shared" si="4"/>
        <v xml:space="preserve"> </v>
      </c>
      <c r="S14" s="39" t="s">
        <v>12</v>
      </c>
      <c r="T14" s="296" t="s">
        <v>12</v>
      </c>
      <c r="U14" s="49" t="str">
        <f t="shared" si="22"/>
        <v xml:space="preserve"> </v>
      </c>
      <c r="V14" s="49" t="str">
        <f t="shared" si="5"/>
        <v xml:space="preserve"> </v>
      </c>
      <c r="W14" s="296" t="s">
        <v>12</v>
      </c>
      <c r="X14" s="296" t="s">
        <v>12</v>
      </c>
      <c r="Y14" s="49" t="str">
        <f t="shared" si="23"/>
        <v xml:space="preserve"> </v>
      </c>
      <c r="Z14" s="546" t="str">
        <f t="shared" si="6"/>
        <v xml:space="preserve"> </v>
      </c>
      <c r="AA14" s="296">
        <v>1.7429884570000002E-2</v>
      </c>
      <c r="AB14" s="296">
        <v>1.693592625E-2</v>
      </c>
      <c r="AC14" s="49">
        <f t="shared" si="24"/>
        <v>1.7182905410000001E-2</v>
      </c>
      <c r="AD14" s="49">
        <f t="shared" si="7"/>
        <v>2.469791600000007E-4</v>
      </c>
      <c r="AE14" s="296">
        <v>2.546026367E-2</v>
      </c>
      <c r="AF14" s="296">
        <v>2.4259477920000001E-2</v>
      </c>
      <c r="AG14" s="49">
        <f t="shared" si="25"/>
        <v>2.4859870795000003E-2</v>
      </c>
      <c r="AH14" s="49">
        <f t="shared" si="8"/>
        <v>6.0039287499999948E-4</v>
      </c>
      <c r="AI14" s="39" t="s">
        <v>12</v>
      </c>
      <c r="AJ14" s="296" t="s">
        <v>12</v>
      </c>
      <c r="AK14" s="49" t="str">
        <f t="shared" si="26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7"/>
        <v xml:space="preserve"> </v>
      </c>
      <c r="AP14" s="546" t="str">
        <f t="shared" si="10"/>
        <v xml:space="preserve"> </v>
      </c>
      <c r="AQ14" s="296">
        <v>9.3668501760000005E-3</v>
      </c>
      <c r="AR14" s="296">
        <v>1.0631490469999999E-2</v>
      </c>
      <c r="AS14" s="49">
        <f t="shared" si="28"/>
        <v>9.9991703229999999E-3</v>
      </c>
      <c r="AT14" s="49">
        <f t="shared" si="11"/>
        <v>6.3232014699999943E-4</v>
      </c>
      <c r="AU14" s="296">
        <v>1.8994631679999999E-2</v>
      </c>
      <c r="AV14" s="296">
        <v>2.0562563589999999E-2</v>
      </c>
      <c r="AW14" s="49">
        <f t="shared" si="29"/>
        <v>1.9778597634999999E-2</v>
      </c>
      <c r="AX14" s="49">
        <f t="shared" si="12"/>
        <v>7.8396595500000027E-4</v>
      </c>
      <c r="AY14" s="39" t="s">
        <v>12</v>
      </c>
      <c r="AZ14" s="296" t="s">
        <v>12</v>
      </c>
      <c r="BA14" s="49" t="str">
        <f t="shared" si="30"/>
        <v xml:space="preserve"> </v>
      </c>
      <c r="BB14" s="49" t="str">
        <f t="shared" si="13"/>
        <v xml:space="preserve"> </v>
      </c>
      <c r="BC14" s="296">
        <v>7.3676080979999999E-3</v>
      </c>
      <c r="BD14" s="296">
        <v>6.23798667E-3</v>
      </c>
      <c r="BE14" s="49">
        <f t="shared" si="31"/>
        <v>6.8027973839999995E-3</v>
      </c>
      <c r="BF14" s="546">
        <f t="shared" si="14"/>
        <v>5.6481071399999997E-4</v>
      </c>
      <c r="BG14" s="296" t="s">
        <v>12</v>
      </c>
      <c r="BH14" s="296" t="s">
        <v>12</v>
      </c>
      <c r="BI14" s="49" t="str">
        <f t="shared" si="32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3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774" t="s">
        <v>12</v>
      </c>
      <c r="BR14" s="668" t="s">
        <v>12</v>
      </c>
      <c r="BS14" s="774" t="s">
        <v>12</v>
      </c>
      <c r="BT14" s="774" t="s">
        <v>12</v>
      </c>
      <c r="BU14" s="49" t="str">
        <f t="shared" si="34"/>
        <v xml:space="preserve"> </v>
      </c>
      <c r="BV14" s="49" t="str">
        <f t="shared" si="17"/>
        <v xml:space="preserve"> </v>
      </c>
      <c r="BW14" s="774" t="s">
        <v>12</v>
      </c>
      <c r="BX14" s="774" t="s">
        <v>12</v>
      </c>
      <c r="BY14" s="49" t="str">
        <f t="shared" si="36"/>
        <v xml:space="preserve"> </v>
      </c>
      <c r="BZ14" s="49" t="str">
        <f t="shared" si="18"/>
        <v xml:space="preserve"> </v>
      </c>
      <c r="CA14" s="563" t="s">
        <v>12</v>
      </c>
      <c r="CB14" s="563">
        <v>6.8265012589999996</v>
      </c>
    </row>
    <row r="15" spans="1:80" ht="15.75" customHeight="1" x14ac:dyDescent="0.2">
      <c r="A15" s="296" t="s">
        <v>118</v>
      </c>
      <c r="B15" s="29">
        <v>7.2060906030467628E-4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9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20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21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2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3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4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5"/>
        <v xml:space="preserve"> </v>
      </c>
      <c r="AH15" s="49" t="str">
        <f t="shared" si="8"/>
        <v xml:space="preserve"> </v>
      </c>
      <c r="AI15" s="39" t="s">
        <v>12</v>
      </c>
      <c r="AJ15" s="296" t="s">
        <v>12</v>
      </c>
      <c r="AK15" s="49" t="str">
        <f t="shared" si="26"/>
        <v xml:space="preserve"> </v>
      </c>
      <c r="AL15" s="49" t="str">
        <f t="shared" si="9"/>
        <v xml:space="preserve"> </v>
      </c>
      <c r="AM15" s="296" t="s">
        <v>12</v>
      </c>
      <c r="AN15" s="296" t="s">
        <v>12</v>
      </c>
      <c r="AO15" s="49" t="str">
        <f t="shared" si="27"/>
        <v xml:space="preserve"> </v>
      </c>
      <c r="AP15" s="546" t="str">
        <f t="shared" si="10"/>
        <v xml:space="preserve"> </v>
      </c>
      <c r="AQ15" s="296" t="s">
        <v>12</v>
      </c>
      <c r="AR15" s="296" t="s">
        <v>12</v>
      </c>
      <c r="AS15" s="49" t="str">
        <f t="shared" si="28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9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30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31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2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3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774" t="s">
        <v>12</v>
      </c>
      <c r="BR15" s="668" t="s">
        <v>12</v>
      </c>
      <c r="BS15" s="774" t="s">
        <v>12</v>
      </c>
      <c r="BT15" s="774" t="s">
        <v>12</v>
      </c>
      <c r="BU15" s="49" t="str">
        <f t="shared" si="34"/>
        <v xml:space="preserve"> </v>
      </c>
      <c r="BV15" s="49" t="str">
        <f t="shared" si="17"/>
        <v xml:space="preserve"> </v>
      </c>
      <c r="BW15" s="774" t="s">
        <v>12</v>
      </c>
      <c r="BX15" s="774" t="s">
        <v>12</v>
      </c>
      <c r="BY15" s="49" t="str">
        <f t="shared" si="36"/>
        <v xml:space="preserve"> </v>
      </c>
      <c r="BZ15" s="49" t="str">
        <f t="shared" si="18"/>
        <v xml:space="preserve"> </v>
      </c>
      <c r="CA15" s="563" t="s">
        <v>12</v>
      </c>
      <c r="CB15" s="563">
        <v>1.239388816E-2</v>
      </c>
    </row>
    <row r="16" spans="1:80" ht="15.75" customHeight="1" x14ac:dyDescent="0.2">
      <c r="A16" s="296" t="s">
        <v>120</v>
      </c>
      <c r="B16" s="29">
        <v>1.6006164316534597E-3</v>
      </c>
      <c r="C16" s="39">
        <v>2.528285634E-2</v>
      </c>
      <c r="D16" s="296">
        <v>1.9956703310000001E-2</v>
      </c>
      <c r="E16" s="49">
        <f t="shared" si="0"/>
        <v>2.2619779824999998E-2</v>
      </c>
      <c r="F16" s="49">
        <f t="shared" si="1"/>
        <v>2.6630765149999996E-3</v>
      </c>
      <c r="G16" s="296">
        <v>6.264344258E-2</v>
      </c>
      <c r="H16" s="296">
        <v>6.7025106259999995E-2</v>
      </c>
      <c r="I16" s="49">
        <f t="shared" si="19"/>
        <v>6.4834274420000004E-2</v>
      </c>
      <c r="J16" s="546">
        <f t="shared" si="2"/>
        <v>2.1908318399999974E-3</v>
      </c>
      <c r="K16" s="296">
        <v>4.2436647209999998E-2</v>
      </c>
      <c r="L16" s="296">
        <v>4.070527317E-2</v>
      </c>
      <c r="M16" s="49">
        <f t="shared" si="20"/>
        <v>4.1570960189999999E-2</v>
      </c>
      <c r="N16" s="49">
        <f t="shared" si="3"/>
        <v>8.6568701999999859E-4</v>
      </c>
      <c r="O16" s="296">
        <v>0.13674270720000001</v>
      </c>
      <c r="P16" s="296">
        <v>0.1280842358</v>
      </c>
      <c r="Q16" s="49">
        <f t="shared" si="21"/>
        <v>0.13241347149999999</v>
      </c>
      <c r="R16" s="49">
        <f t="shared" si="4"/>
        <v>4.3292357000000031E-3</v>
      </c>
      <c r="S16" s="39">
        <v>0.1083033041</v>
      </c>
      <c r="T16" s="296">
        <v>0.1065187781</v>
      </c>
      <c r="U16" s="49">
        <f t="shared" si="22"/>
        <v>0.10741104109999999</v>
      </c>
      <c r="V16" s="49">
        <f t="shared" si="5"/>
        <v>8.9226299999999731E-4</v>
      </c>
      <c r="W16" s="296">
        <v>0.2263586618</v>
      </c>
      <c r="X16" s="296">
        <v>0.2211476386</v>
      </c>
      <c r="Y16" s="49">
        <f t="shared" si="23"/>
        <v>0.2237531502</v>
      </c>
      <c r="Z16" s="546">
        <f t="shared" si="6"/>
        <v>2.6055115999999989E-3</v>
      </c>
      <c r="AA16" s="296">
        <v>0.14049230039999999</v>
      </c>
      <c r="AB16" s="296">
        <v>0.14355175009999999</v>
      </c>
      <c r="AC16" s="49">
        <f t="shared" si="24"/>
        <v>0.14202202524999999</v>
      </c>
      <c r="AD16" s="49">
        <f t="shared" si="7"/>
        <v>1.5297248499999971E-3</v>
      </c>
      <c r="AE16" s="296">
        <v>0.31891620679999999</v>
      </c>
      <c r="AF16" s="296">
        <v>0.33215061680000002</v>
      </c>
      <c r="AG16" s="49">
        <f t="shared" si="25"/>
        <v>0.32553341180000001</v>
      </c>
      <c r="AH16" s="49">
        <f t="shared" si="8"/>
        <v>6.6172050000000149E-3</v>
      </c>
      <c r="AI16" s="39">
        <v>1.7221092119999999E-3</v>
      </c>
      <c r="AJ16" s="296">
        <v>3.0861763960000001E-3</v>
      </c>
      <c r="AK16" s="49">
        <f t="shared" si="26"/>
        <v>2.404142804E-3</v>
      </c>
      <c r="AL16" s="49">
        <f t="shared" si="9"/>
        <v>6.8203359200000009E-4</v>
      </c>
      <c r="AM16" s="296">
        <v>0.44812994960000002</v>
      </c>
      <c r="AN16" s="296">
        <v>0.4593103805</v>
      </c>
      <c r="AO16" s="49">
        <f t="shared" si="27"/>
        <v>0.45372016505000001</v>
      </c>
      <c r="AP16" s="546">
        <f t="shared" si="10"/>
        <v>5.5902154499999912E-3</v>
      </c>
      <c r="AQ16" s="296">
        <v>5.9344350810000002E-2</v>
      </c>
      <c r="AR16" s="296">
        <v>5.8164463639999997E-2</v>
      </c>
      <c r="AS16" s="49">
        <f t="shared" si="28"/>
        <v>5.8754407224999999E-2</v>
      </c>
      <c r="AT16" s="49">
        <f t="shared" si="11"/>
        <v>5.8994358500000232E-4</v>
      </c>
      <c r="AU16" s="296">
        <v>0.32534987370000001</v>
      </c>
      <c r="AV16" s="296">
        <v>0.3418489703</v>
      </c>
      <c r="AW16" s="49">
        <f t="shared" si="29"/>
        <v>0.33359942200000003</v>
      </c>
      <c r="AX16" s="49">
        <f t="shared" si="12"/>
        <v>8.2495482999999925E-3</v>
      </c>
      <c r="AY16" s="39">
        <v>2.287831609E-2</v>
      </c>
      <c r="AZ16" s="296">
        <v>2.305350124E-2</v>
      </c>
      <c r="BA16" s="49">
        <f t="shared" si="30"/>
        <v>2.2965908665E-2</v>
      </c>
      <c r="BB16" s="49">
        <f t="shared" si="13"/>
        <v>8.7592574999999923E-5</v>
      </c>
      <c r="BC16" s="296">
        <v>0.16647492659999999</v>
      </c>
      <c r="BD16" s="296">
        <v>0.166118086</v>
      </c>
      <c r="BE16" s="49">
        <f t="shared" si="31"/>
        <v>0.16629650629999998</v>
      </c>
      <c r="BF16" s="546">
        <f t="shared" si="14"/>
        <v>1.7842029999999565E-4</v>
      </c>
      <c r="BG16" s="296">
        <v>1.35794444E-2</v>
      </c>
      <c r="BH16" s="296">
        <v>1.413270497E-2</v>
      </c>
      <c r="BI16" s="49">
        <f t="shared" si="32"/>
        <v>1.3856074685000001E-2</v>
      </c>
      <c r="BJ16" s="49">
        <f t="shared" si="15"/>
        <v>2.7663028500000009E-4</v>
      </c>
      <c r="BK16" s="296">
        <v>0.37187415639999999</v>
      </c>
      <c r="BL16" s="296">
        <v>0.3839916236</v>
      </c>
      <c r="BM16" s="49">
        <f t="shared" si="33"/>
        <v>0.37793288999999997</v>
      </c>
      <c r="BN16" s="49">
        <f t="shared" si="16"/>
        <v>6.0587336000000047E-3</v>
      </c>
      <c r="BO16" s="39" t="s">
        <v>12</v>
      </c>
      <c r="BP16" s="41" t="s">
        <v>12</v>
      </c>
      <c r="BQ16" s="774" t="s">
        <v>12</v>
      </c>
      <c r="BR16" s="668" t="s">
        <v>12</v>
      </c>
      <c r="BS16" s="774">
        <v>2.8461179640000001E-2</v>
      </c>
      <c r="BT16" s="774">
        <v>2.8156264550000001E-2</v>
      </c>
      <c r="BU16" s="49">
        <f t="shared" si="34"/>
        <v>2.8308722095000002E-2</v>
      </c>
      <c r="BV16" s="49">
        <f t="shared" si="17"/>
        <v>1.5245754499999993E-4</v>
      </c>
      <c r="BW16" s="774">
        <v>5.644779951E-2</v>
      </c>
      <c r="BX16" s="774">
        <v>5.5271723660000001E-2</v>
      </c>
      <c r="BY16" s="49">
        <f t="shared" si="36"/>
        <v>5.5859761585000001E-2</v>
      </c>
      <c r="BZ16" s="49">
        <f t="shared" si="18"/>
        <v>5.8803792499999979E-4</v>
      </c>
      <c r="CA16" s="563">
        <v>0.39814632129999999</v>
      </c>
      <c r="CB16" s="563">
        <v>7.9990392090000002</v>
      </c>
    </row>
    <row r="17" spans="1:80" ht="15.75" customHeight="1" x14ac:dyDescent="0.2">
      <c r="A17" s="296" t="s">
        <v>121</v>
      </c>
      <c r="B17" s="29">
        <v>0.10809609669518791</v>
      </c>
      <c r="C17" s="39">
        <v>1.374075792</v>
      </c>
      <c r="D17" s="296">
        <v>1.202769218</v>
      </c>
      <c r="E17" s="49">
        <f t="shared" si="0"/>
        <v>1.288422505</v>
      </c>
      <c r="F17" s="49">
        <f t="shared" si="1"/>
        <v>8.5653286999999967E-2</v>
      </c>
      <c r="G17" s="296">
        <v>1.151894384</v>
      </c>
      <c r="H17" s="296">
        <v>1.05615971</v>
      </c>
      <c r="I17" s="49">
        <f t="shared" si="19"/>
        <v>1.104027047</v>
      </c>
      <c r="J17" s="546">
        <f t="shared" si="2"/>
        <v>4.786733700000001E-2</v>
      </c>
      <c r="K17" s="296">
        <v>1.3663937260000001</v>
      </c>
      <c r="L17" s="296">
        <v>1.4837273010000001</v>
      </c>
      <c r="M17" s="49">
        <f t="shared" si="20"/>
        <v>1.4250605135000001</v>
      </c>
      <c r="N17" s="49">
        <f t="shared" si="3"/>
        <v>5.8666787499999984E-2</v>
      </c>
      <c r="O17" s="296">
        <v>1.4653534020000001</v>
      </c>
      <c r="P17" s="296">
        <v>1.287431456</v>
      </c>
      <c r="Q17" s="49">
        <f t="shared" si="21"/>
        <v>1.376392429</v>
      </c>
      <c r="R17" s="49">
        <f t="shared" si="4"/>
        <v>8.8960973000000054E-2</v>
      </c>
      <c r="S17" s="39">
        <v>1.3207139000000001</v>
      </c>
      <c r="T17" s="296">
        <v>1.431435064</v>
      </c>
      <c r="U17" s="49">
        <f t="shared" si="22"/>
        <v>1.3760744819999999</v>
      </c>
      <c r="V17" s="49">
        <f t="shared" si="5"/>
        <v>5.5360581999999936E-2</v>
      </c>
      <c r="W17" s="296">
        <v>1.489891439</v>
      </c>
      <c r="X17" s="296">
        <v>1.486812494</v>
      </c>
      <c r="Y17" s="49">
        <f t="shared" si="23"/>
        <v>1.4883519665</v>
      </c>
      <c r="Z17" s="546">
        <f t="shared" si="6"/>
        <v>1.539472499999972E-3</v>
      </c>
      <c r="AA17" s="296">
        <v>1.920201874</v>
      </c>
      <c r="AB17" s="296">
        <v>1.9535113319999999</v>
      </c>
      <c r="AC17" s="49">
        <f t="shared" si="24"/>
        <v>1.9368566029999998</v>
      </c>
      <c r="AD17" s="49">
        <f t="shared" si="7"/>
        <v>1.6654728999999979E-2</v>
      </c>
      <c r="AE17" s="296">
        <v>2.0227798290000001</v>
      </c>
      <c r="AF17" s="296">
        <v>2.1390612990000002</v>
      </c>
      <c r="AG17" s="49">
        <f t="shared" si="25"/>
        <v>2.0809205640000004</v>
      </c>
      <c r="AH17" s="49">
        <f t="shared" si="8"/>
        <v>5.8140735000000054E-2</v>
      </c>
      <c r="AI17" s="39">
        <v>9.0626216639999999</v>
      </c>
      <c r="AJ17" s="296">
        <v>9.0247020750000004</v>
      </c>
      <c r="AK17" s="49">
        <f t="shared" si="26"/>
        <v>9.0436618694999993</v>
      </c>
      <c r="AL17" s="49">
        <f t="shared" si="9"/>
        <v>1.8959794499999738E-2</v>
      </c>
      <c r="AM17" s="296">
        <v>9.0353829359999995</v>
      </c>
      <c r="AN17" s="296">
        <v>8.8346119259999991</v>
      </c>
      <c r="AO17" s="49">
        <f t="shared" si="27"/>
        <v>8.9349974309999993</v>
      </c>
      <c r="AP17" s="546">
        <f t="shared" si="10"/>
        <v>0.10038550500000021</v>
      </c>
      <c r="AQ17" s="296">
        <v>2.6905514780000002</v>
      </c>
      <c r="AR17" s="296">
        <v>2.6255321540000001</v>
      </c>
      <c r="AS17" s="49">
        <f t="shared" si="28"/>
        <v>2.6580418159999999</v>
      </c>
      <c r="AT17" s="49">
        <f t="shared" si="11"/>
        <v>3.250966200000005E-2</v>
      </c>
      <c r="AU17" s="296">
        <v>2.5281406789999998</v>
      </c>
      <c r="AV17" s="296">
        <v>2.725024114</v>
      </c>
      <c r="AW17" s="49">
        <f t="shared" si="29"/>
        <v>2.6265823964999999</v>
      </c>
      <c r="AX17" s="49">
        <f t="shared" si="12"/>
        <v>9.8441717500000081E-2</v>
      </c>
      <c r="AY17" s="39">
        <v>2.6572474590000001</v>
      </c>
      <c r="AZ17" s="296">
        <v>2.5792058139999998</v>
      </c>
      <c r="BA17" s="49">
        <f t="shared" si="30"/>
        <v>2.6182266365000002</v>
      </c>
      <c r="BB17" s="49">
        <f t="shared" si="13"/>
        <v>3.9020822500000163E-2</v>
      </c>
      <c r="BC17" s="296">
        <v>2.8567172429999999</v>
      </c>
      <c r="BD17" s="296">
        <v>2.7166354789999998</v>
      </c>
      <c r="BE17" s="49">
        <f t="shared" si="31"/>
        <v>2.7866763609999996</v>
      </c>
      <c r="BF17" s="546">
        <f t="shared" si="14"/>
        <v>7.0040882000000027E-2</v>
      </c>
      <c r="BG17" s="296">
        <v>4.9084999649999999</v>
      </c>
      <c r="BH17" s="296">
        <v>5.3192646830000001</v>
      </c>
      <c r="BI17" s="49">
        <f t="shared" si="32"/>
        <v>5.1138823240000004</v>
      </c>
      <c r="BJ17" s="49">
        <f t="shared" si="15"/>
        <v>0.20538235900000013</v>
      </c>
      <c r="BK17" s="296">
        <v>5.0352969959999996</v>
      </c>
      <c r="BL17" s="296">
        <v>5.1056806679999998</v>
      </c>
      <c r="BM17" s="49">
        <f t="shared" si="33"/>
        <v>5.0704888319999997</v>
      </c>
      <c r="BN17" s="49">
        <f t="shared" si="16"/>
        <v>3.5191836000000087E-2</v>
      </c>
      <c r="BO17" s="39" t="s">
        <v>12</v>
      </c>
      <c r="BP17" s="41" t="s">
        <v>12</v>
      </c>
      <c r="BQ17" s="774">
        <v>0.30807418549999999</v>
      </c>
      <c r="BR17" s="668" t="s">
        <v>12</v>
      </c>
      <c r="BS17" s="774">
        <v>15.44519086</v>
      </c>
      <c r="BT17" s="774">
        <v>15.209413680000001</v>
      </c>
      <c r="BU17" s="49">
        <f t="shared" si="34"/>
        <v>15.327302270000001</v>
      </c>
      <c r="BV17" s="49">
        <f t="shared" si="17"/>
        <v>0.11788858999999974</v>
      </c>
      <c r="BW17" s="774">
        <v>16.553470109999999</v>
      </c>
      <c r="BX17" s="774">
        <v>15.414235270000001</v>
      </c>
      <c r="BY17" s="49">
        <f t="shared" si="36"/>
        <v>15.983852689999999</v>
      </c>
      <c r="BZ17" s="49">
        <f t="shared" si="18"/>
        <v>0.56961741999999926</v>
      </c>
      <c r="CA17" s="563">
        <v>2.5511748079999998</v>
      </c>
      <c r="CB17" s="563">
        <v>4.6382426560000001</v>
      </c>
    </row>
    <row r="18" spans="1:80" ht="15.75" customHeight="1" x14ac:dyDescent="0.2">
      <c r="A18" s="296" t="s">
        <v>122</v>
      </c>
      <c r="B18" s="29">
        <v>4.934490424167005E-3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9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20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21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2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3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4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5"/>
        <v xml:space="preserve"> </v>
      </c>
      <c r="AH18" s="49" t="str">
        <f t="shared" si="8"/>
        <v xml:space="preserve"> </v>
      </c>
      <c r="AI18" s="39">
        <v>2.7350865219999999E-2</v>
      </c>
      <c r="AJ18" s="296">
        <v>2.7647898309999999E-2</v>
      </c>
      <c r="AK18" s="49">
        <f t="shared" si="26"/>
        <v>2.7499381764999997E-2</v>
      </c>
      <c r="AL18" s="49">
        <f t="shared" si="9"/>
        <v>1.4851654499999957E-4</v>
      </c>
      <c r="AM18" s="296">
        <v>2.5872160339999999E-2</v>
      </c>
      <c r="AN18" s="296">
        <v>2.581225333E-2</v>
      </c>
      <c r="AO18" s="49">
        <f t="shared" si="27"/>
        <v>2.5842206834999999E-2</v>
      </c>
      <c r="AP18" s="546">
        <f t="shared" si="10"/>
        <v>2.9953504999999381E-5</v>
      </c>
      <c r="AQ18" s="296" t="s">
        <v>12</v>
      </c>
      <c r="AR18" s="296" t="s">
        <v>12</v>
      </c>
      <c r="AS18" s="49" t="str">
        <f t="shared" si="28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9"/>
        <v xml:space="preserve"> </v>
      </c>
      <c r="AX18" s="49" t="str">
        <f t="shared" si="12"/>
        <v xml:space="preserve"> </v>
      </c>
      <c r="AY18" s="39">
        <v>4.9522855019999996E-3</v>
      </c>
      <c r="AZ18" s="296" t="s">
        <v>12</v>
      </c>
      <c r="BA18" s="49">
        <f t="shared" si="30"/>
        <v>4.9522855019999996E-3</v>
      </c>
      <c r="BB18" s="49">
        <f t="shared" si="13"/>
        <v>0</v>
      </c>
      <c r="BC18" s="296" t="s">
        <v>12</v>
      </c>
      <c r="BD18" s="296" t="s">
        <v>12</v>
      </c>
      <c r="BE18" s="49" t="str">
        <f t="shared" si="31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2"/>
        <v xml:space="preserve"> </v>
      </c>
      <c r="BJ18" s="49" t="str">
        <f t="shared" si="15"/>
        <v xml:space="preserve"> </v>
      </c>
      <c r="BK18" s="296">
        <v>5.8823976200000003E-3</v>
      </c>
      <c r="BL18" s="296">
        <v>5.2329150340000002E-3</v>
      </c>
      <c r="BM18" s="49">
        <f t="shared" si="33"/>
        <v>5.5576563270000002E-3</v>
      </c>
      <c r="BN18" s="49">
        <f t="shared" si="16"/>
        <v>3.2474129300000005E-4</v>
      </c>
      <c r="BO18" s="39" t="s">
        <v>12</v>
      </c>
      <c r="BP18" s="41" t="s">
        <v>12</v>
      </c>
      <c r="BQ18" s="774" t="s">
        <v>12</v>
      </c>
      <c r="BR18" s="668" t="s">
        <v>12</v>
      </c>
      <c r="BS18" s="774">
        <v>8.9587848049999998E-3</v>
      </c>
      <c r="BT18" s="774">
        <v>8.6595701510000008E-3</v>
      </c>
      <c r="BU18" s="49">
        <f t="shared" si="34"/>
        <v>8.8091774780000003E-3</v>
      </c>
      <c r="BV18" s="49">
        <f t="shared" si="17"/>
        <v>1.4960732699999951E-4</v>
      </c>
      <c r="BW18" s="774">
        <v>9.0752518510000008E-3</v>
      </c>
      <c r="BX18" s="774">
        <v>8.2563280080000002E-3</v>
      </c>
      <c r="BY18" s="49">
        <f t="shared" si="36"/>
        <v>8.6657899295000014E-3</v>
      </c>
      <c r="BZ18" s="49">
        <f t="shared" si="18"/>
        <v>4.0946192150000029E-4</v>
      </c>
      <c r="CA18" s="563" t="s">
        <v>12</v>
      </c>
      <c r="CB18" s="563">
        <v>4.234636764E-2</v>
      </c>
    </row>
    <row r="19" spans="1:80" ht="15.75" customHeight="1" x14ac:dyDescent="0.2">
      <c r="A19" s="296" t="s">
        <v>123</v>
      </c>
      <c r="B19" s="29">
        <v>4.3624393374347634E-3</v>
      </c>
      <c r="C19" s="39">
        <v>2.3919778209999998</v>
      </c>
      <c r="D19" s="296">
        <v>2.3651656839999999</v>
      </c>
      <c r="E19" s="49">
        <f t="shared" si="0"/>
        <v>2.3785717525000001</v>
      </c>
      <c r="F19" s="49">
        <f t="shared" si="1"/>
        <v>1.3406068499999924E-2</v>
      </c>
      <c r="G19" s="296">
        <v>2.4090270870000001</v>
      </c>
      <c r="H19" s="296">
        <v>2.3374137080000001</v>
      </c>
      <c r="I19" s="49">
        <f t="shared" si="19"/>
        <v>2.3732203974999999</v>
      </c>
      <c r="J19" s="546">
        <f t="shared" si="2"/>
        <v>3.5806689499999989E-2</v>
      </c>
      <c r="K19" s="296">
        <v>3.0513661710000002</v>
      </c>
      <c r="L19" s="296">
        <v>3.1437600579999998</v>
      </c>
      <c r="M19" s="49">
        <f t="shared" si="20"/>
        <v>3.0975631144999998</v>
      </c>
      <c r="N19" s="49">
        <f t="shared" si="3"/>
        <v>4.619694349999981E-2</v>
      </c>
      <c r="O19" s="296">
        <v>3.1226124830000002</v>
      </c>
      <c r="P19" s="296">
        <v>3.0398627189999998</v>
      </c>
      <c r="Q19" s="49">
        <f t="shared" si="21"/>
        <v>3.0812376009999998</v>
      </c>
      <c r="R19" s="49">
        <f t="shared" si="4"/>
        <v>4.1374882000000168E-2</v>
      </c>
      <c r="S19" s="39">
        <v>3.2285646030000001</v>
      </c>
      <c r="T19" s="296">
        <v>3.2441594989999998</v>
      </c>
      <c r="U19" s="49">
        <f t="shared" si="22"/>
        <v>3.236362051</v>
      </c>
      <c r="V19" s="49">
        <f t="shared" si="5"/>
        <v>7.7974479999998181E-3</v>
      </c>
      <c r="W19" s="296">
        <v>3.3053188250000001</v>
      </c>
      <c r="X19" s="296">
        <v>3.2396857570000002</v>
      </c>
      <c r="Y19" s="49">
        <f t="shared" si="23"/>
        <v>3.2725022910000003</v>
      </c>
      <c r="Z19" s="546">
        <f t="shared" si="6"/>
        <v>3.2816533999999953E-2</v>
      </c>
      <c r="AA19" s="296">
        <v>5.2459835129999997</v>
      </c>
      <c r="AB19" s="296">
        <v>5.2448627520000004</v>
      </c>
      <c r="AC19" s="49">
        <f t="shared" si="24"/>
        <v>5.2454231325</v>
      </c>
      <c r="AD19" s="49">
        <f t="shared" si="7"/>
        <v>5.6038049999962425E-4</v>
      </c>
      <c r="AE19" s="296">
        <v>5.3535591130000002</v>
      </c>
      <c r="AF19" s="296">
        <v>5.4110520879999999</v>
      </c>
      <c r="AG19" s="49">
        <f t="shared" si="25"/>
        <v>5.3823056005000005</v>
      </c>
      <c r="AH19" s="49">
        <f t="shared" si="8"/>
        <v>2.8746487499999862E-2</v>
      </c>
      <c r="AI19" s="39">
        <v>69.863818269999996</v>
      </c>
      <c r="AJ19" s="296">
        <v>70.60844041</v>
      </c>
      <c r="AK19" s="49">
        <f t="shared" si="26"/>
        <v>70.236129339999991</v>
      </c>
      <c r="AL19" s="49">
        <f t="shared" si="9"/>
        <v>0.37231107000000208</v>
      </c>
      <c r="AM19" s="296">
        <v>72.89764701</v>
      </c>
      <c r="AN19" s="296">
        <v>70.246643250000005</v>
      </c>
      <c r="AO19" s="49">
        <f t="shared" si="27"/>
        <v>71.572145129999996</v>
      </c>
      <c r="AP19" s="546">
        <f t="shared" si="10"/>
        <v>1.3255018799999974</v>
      </c>
      <c r="AQ19" s="296">
        <v>11.27654532</v>
      </c>
      <c r="AR19" s="296">
        <v>11.672478359999999</v>
      </c>
      <c r="AS19" s="49">
        <f t="shared" si="28"/>
        <v>11.47451184</v>
      </c>
      <c r="AT19" s="49">
        <f t="shared" si="11"/>
        <v>0.19796651999999959</v>
      </c>
      <c r="AU19" s="296">
        <v>11.374875919999999</v>
      </c>
      <c r="AV19" s="296">
        <v>11.291662710000001</v>
      </c>
      <c r="AW19" s="49">
        <f t="shared" si="29"/>
        <v>11.333269314999999</v>
      </c>
      <c r="AX19" s="49">
        <f t="shared" si="12"/>
        <v>4.1606604999999242E-2</v>
      </c>
      <c r="AY19" s="39">
        <v>10.62101766</v>
      </c>
      <c r="AZ19" s="296">
        <v>10.79519904</v>
      </c>
      <c r="BA19" s="49">
        <f t="shared" si="30"/>
        <v>10.70810835</v>
      </c>
      <c r="BB19" s="49">
        <f t="shared" si="13"/>
        <v>8.7090690000000137E-2</v>
      </c>
      <c r="BC19" s="296">
        <v>10.73852578</v>
      </c>
      <c r="BD19" s="296">
        <v>10.64560142</v>
      </c>
      <c r="BE19" s="49">
        <f t="shared" si="31"/>
        <v>10.692063600000001</v>
      </c>
      <c r="BF19" s="546">
        <f t="shared" si="14"/>
        <v>4.6462179999999798E-2</v>
      </c>
      <c r="BG19" s="296">
        <v>15.673012849999999</v>
      </c>
      <c r="BH19" s="296">
        <v>15.963783729999999</v>
      </c>
      <c r="BI19" s="49">
        <f t="shared" si="32"/>
        <v>15.818398289999999</v>
      </c>
      <c r="BJ19" s="49">
        <f t="shared" si="15"/>
        <v>0.14538544000000009</v>
      </c>
      <c r="BK19" s="296">
        <v>15.56362275</v>
      </c>
      <c r="BL19" s="296">
        <v>16.24712719</v>
      </c>
      <c r="BM19" s="49">
        <f t="shared" si="33"/>
        <v>15.90537497</v>
      </c>
      <c r="BN19" s="49">
        <f t="shared" si="16"/>
        <v>0.34175222000000005</v>
      </c>
      <c r="BO19" s="39" t="s">
        <v>12</v>
      </c>
      <c r="BP19" s="41">
        <v>5.0492298410000002E-3</v>
      </c>
      <c r="BQ19" s="774" t="s">
        <v>12</v>
      </c>
      <c r="BR19" s="668" t="s">
        <v>12</v>
      </c>
      <c r="BS19" s="774">
        <v>38.673667389999999</v>
      </c>
      <c r="BT19" s="774">
        <v>38.917157330000002</v>
      </c>
      <c r="BU19" s="49">
        <f t="shared" si="34"/>
        <v>38.79541236</v>
      </c>
      <c r="BV19" s="49">
        <f t="shared" si="17"/>
        <v>0.12174497000000173</v>
      </c>
      <c r="BW19" s="774">
        <v>38.010332259999998</v>
      </c>
      <c r="BX19" s="774">
        <v>38.770104770000003</v>
      </c>
      <c r="BY19" s="49">
        <f t="shared" si="36"/>
        <v>38.390218515000001</v>
      </c>
      <c r="BZ19" s="49">
        <f t="shared" si="18"/>
        <v>0.37988625500000239</v>
      </c>
      <c r="CA19" s="563">
        <v>8.048378842</v>
      </c>
      <c r="CB19" s="563">
        <v>75.566029880000002</v>
      </c>
    </row>
    <row r="20" spans="1:80" ht="15.75" customHeight="1" x14ac:dyDescent="0.2">
      <c r="A20" s="296" t="s">
        <v>124</v>
      </c>
      <c r="B20" s="29">
        <v>2.0268151346986604E-2</v>
      </c>
      <c r="C20" s="39">
        <v>2.3729345830000002</v>
      </c>
      <c r="D20" s="296">
        <v>2.3323152970000001</v>
      </c>
      <c r="E20" s="49">
        <f t="shared" si="0"/>
        <v>2.3526249400000001</v>
      </c>
      <c r="F20" s="49">
        <f t="shared" si="1"/>
        <v>2.0309643000000044E-2</v>
      </c>
      <c r="G20" s="296">
        <v>2.4736206319999998</v>
      </c>
      <c r="H20" s="296">
        <v>2.4967937569999998</v>
      </c>
      <c r="I20" s="49">
        <f t="shared" si="19"/>
        <v>2.4852071945</v>
      </c>
      <c r="J20" s="546">
        <f t="shared" si="2"/>
        <v>1.1586562500000008E-2</v>
      </c>
      <c r="K20" s="296">
        <v>3.0045989980000001</v>
      </c>
      <c r="L20" s="296">
        <v>3.0154517900000002</v>
      </c>
      <c r="M20" s="49">
        <f t="shared" si="20"/>
        <v>3.0100253940000004</v>
      </c>
      <c r="N20" s="49">
        <f t="shared" si="3"/>
        <v>5.4263960000000555E-3</v>
      </c>
      <c r="O20" s="296">
        <v>3.000740419</v>
      </c>
      <c r="P20" s="296">
        <v>3.0049960370000002</v>
      </c>
      <c r="Q20" s="49">
        <f t="shared" si="21"/>
        <v>3.0028682280000001</v>
      </c>
      <c r="R20" s="49">
        <f t="shared" si="4"/>
        <v>2.1278090000000915E-3</v>
      </c>
      <c r="S20" s="39">
        <v>3.236530224</v>
      </c>
      <c r="T20" s="296">
        <v>3.219938811</v>
      </c>
      <c r="U20" s="49">
        <f t="shared" si="22"/>
        <v>3.2282345174999998</v>
      </c>
      <c r="V20" s="49">
        <f t="shared" si="5"/>
        <v>8.2957064999999997E-3</v>
      </c>
      <c r="W20" s="296">
        <v>3.2009064349999998</v>
      </c>
      <c r="X20" s="296">
        <v>3.1697616019999999</v>
      </c>
      <c r="Y20" s="49">
        <f t="shared" si="23"/>
        <v>3.1853340184999999</v>
      </c>
      <c r="Z20" s="546">
        <f t="shared" si="6"/>
        <v>1.5572416499999964E-2</v>
      </c>
      <c r="AA20" s="296">
        <v>5.2106806670000001</v>
      </c>
      <c r="AB20" s="296">
        <v>5.5313799799999996</v>
      </c>
      <c r="AC20" s="49">
        <f t="shared" si="24"/>
        <v>5.3710303234999994</v>
      </c>
      <c r="AD20" s="49">
        <f t="shared" si="7"/>
        <v>0.16034965649999977</v>
      </c>
      <c r="AE20" s="296">
        <v>5.2732233419999996</v>
      </c>
      <c r="AF20" s="296">
        <v>5.319112938</v>
      </c>
      <c r="AG20" s="49">
        <f t="shared" si="25"/>
        <v>5.2961681399999998</v>
      </c>
      <c r="AH20" s="49">
        <f t="shared" si="8"/>
        <v>2.2944798000000155E-2</v>
      </c>
      <c r="AI20" s="39">
        <v>69.715517660000003</v>
      </c>
      <c r="AJ20" s="296">
        <v>68.982955009999998</v>
      </c>
      <c r="AK20" s="49">
        <f t="shared" si="26"/>
        <v>69.349236335000001</v>
      </c>
      <c r="AL20" s="49">
        <f t="shared" si="9"/>
        <v>0.36628132500000277</v>
      </c>
      <c r="AM20" s="296">
        <v>67.53117829</v>
      </c>
      <c r="AN20" s="296">
        <v>70.178181789999996</v>
      </c>
      <c r="AO20" s="49">
        <f t="shared" si="27"/>
        <v>68.854680040000005</v>
      </c>
      <c r="AP20" s="546">
        <f t="shared" si="10"/>
        <v>1.3235017499999984</v>
      </c>
      <c r="AQ20" s="296">
        <v>11.59000619</v>
      </c>
      <c r="AR20" s="296">
        <v>11.20758571</v>
      </c>
      <c r="AS20" s="49">
        <f t="shared" si="28"/>
        <v>11.39879595</v>
      </c>
      <c r="AT20" s="49">
        <f t="shared" si="11"/>
        <v>0.1912102400000002</v>
      </c>
      <c r="AU20" s="296">
        <v>11.09173788</v>
      </c>
      <c r="AV20" s="296">
        <v>11.299816890000001</v>
      </c>
      <c r="AW20" s="49">
        <f t="shared" si="29"/>
        <v>11.195777385</v>
      </c>
      <c r="AX20" s="49">
        <f t="shared" si="12"/>
        <v>0.10403950500000025</v>
      </c>
      <c r="AY20" s="39">
        <v>10.63519033</v>
      </c>
      <c r="AZ20" s="296">
        <v>10.63067051</v>
      </c>
      <c r="BA20" s="49">
        <f t="shared" si="30"/>
        <v>10.632930420000001</v>
      </c>
      <c r="BB20" s="49">
        <f t="shared" si="13"/>
        <v>2.2599100000002537E-3</v>
      </c>
      <c r="BC20" s="296">
        <v>10.720015979999999</v>
      </c>
      <c r="BD20" s="296">
        <v>10.710071559999999</v>
      </c>
      <c r="BE20" s="49">
        <f t="shared" si="31"/>
        <v>10.715043769999999</v>
      </c>
      <c r="BF20" s="546">
        <f t="shared" si="14"/>
        <v>4.9722100000000324E-3</v>
      </c>
      <c r="BG20" s="296">
        <v>15.095507189999999</v>
      </c>
      <c r="BH20" s="296">
        <v>15.48472106</v>
      </c>
      <c r="BI20" s="49">
        <f t="shared" si="32"/>
        <v>15.290114124999999</v>
      </c>
      <c r="BJ20" s="49">
        <f t="shared" si="15"/>
        <v>0.19460693500000037</v>
      </c>
      <c r="BK20" s="296">
        <v>15.7118202</v>
      </c>
      <c r="BL20" s="296">
        <v>15.45464187</v>
      </c>
      <c r="BM20" s="49">
        <f t="shared" si="33"/>
        <v>15.583231035000001</v>
      </c>
      <c r="BN20" s="49">
        <f t="shared" si="16"/>
        <v>0.12858916500000017</v>
      </c>
      <c r="BO20" s="39" t="s">
        <v>12</v>
      </c>
      <c r="BP20" s="41" t="s">
        <v>12</v>
      </c>
      <c r="BQ20" s="774" t="s">
        <v>12</v>
      </c>
      <c r="BR20" s="668" t="s">
        <v>12</v>
      </c>
      <c r="BS20" s="774">
        <v>38.341630240000001</v>
      </c>
      <c r="BT20" s="774">
        <v>38.292061779999997</v>
      </c>
      <c r="BU20" s="49">
        <f t="shared" si="34"/>
        <v>38.316846009999999</v>
      </c>
      <c r="BV20" s="49">
        <f t="shared" si="17"/>
        <v>2.4784230000001628E-2</v>
      </c>
      <c r="BW20" s="774">
        <v>38.447918659999999</v>
      </c>
      <c r="BX20" s="774">
        <v>37.30453756</v>
      </c>
      <c r="BY20" s="49">
        <f t="shared" si="36"/>
        <v>37.87622811</v>
      </c>
      <c r="BZ20" s="49">
        <f t="shared" si="18"/>
        <v>0.57169054999999958</v>
      </c>
      <c r="CA20" s="563">
        <v>7.7941665599999999</v>
      </c>
      <c r="CB20" s="563">
        <v>74.130660469999995</v>
      </c>
    </row>
    <row r="21" spans="1:80" ht="15.75" customHeight="1" x14ac:dyDescent="0.2">
      <c r="A21" s="296" t="s">
        <v>125</v>
      </c>
      <c r="B21" s="29">
        <v>1.6904659485797387E-4</v>
      </c>
      <c r="C21" s="39">
        <v>1.56964498E-3</v>
      </c>
      <c r="D21" s="296">
        <v>1.526655716E-3</v>
      </c>
      <c r="E21" s="49">
        <f t="shared" si="0"/>
        <v>1.548150348E-3</v>
      </c>
      <c r="F21" s="49">
        <f t="shared" si="1"/>
        <v>2.1494632000000017E-5</v>
      </c>
      <c r="G21" s="296">
        <v>4.3550524110000004E-3</v>
      </c>
      <c r="H21" s="296">
        <v>3.9649846609999999E-3</v>
      </c>
      <c r="I21" s="49">
        <f t="shared" si="19"/>
        <v>4.1600185360000002E-3</v>
      </c>
      <c r="J21" s="546">
        <f t="shared" si="2"/>
        <v>1.9503387500000025E-4</v>
      </c>
      <c r="K21" s="296">
        <v>7.2688734500000005E-2</v>
      </c>
      <c r="L21" s="296">
        <v>7.1918375849999994E-2</v>
      </c>
      <c r="M21" s="49">
        <f t="shared" si="20"/>
        <v>7.2303555175000006E-2</v>
      </c>
      <c r="N21" s="49">
        <f t="shared" si="3"/>
        <v>3.8517932500000546E-4</v>
      </c>
      <c r="O21" s="296">
        <v>7.4057650650000001E-2</v>
      </c>
      <c r="P21" s="296">
        <v>7.5747285050000002E-2</v>
      </c>
      <c r="Q21" s="49">
        <f t="shared" si="21"/>
        <v>7.4902467850000001E-2</v>
      </c>
      <c r="R21" s="49">
        <f t="shared" si="4"/>
        <v>8.4481720000000038E-4</v>
      </c>
      <c r="S21" s="39">
        <v>7.5396383730000002E-2</v>
      </c>
      <c r="T21" s="296">
        <v>7.3482825350000003E-2</v>
      </c>
      <c r="U21" s="49">
        <f t="shared" si="22"/>
        <v>7.4439604540000009E-2</v>
      </c>
      <c r="V21" s="49">
        <f t="shared" si="5"/>
        <v>9.5677918999999972E-4</v>
      </c>
      <c r="W21" s="296">
        <v>7.9628610269999997E-2</v>
      </c>
      <c r="X21" s="296">
        <v>7.8380528010000006E-2</v>
      </c>
      <c r="Y21" s="49">
        <f t="shared" si="23"/>
        <v>7.9004569140000008E-2</v>
      </c>
      <c r="Z21" s="546">
        <f t="shared" si="6"/>
        <v>6.2404112999999567E-4</v>
      </c>
      <c r="AA21" s="296">
        <v>0.54121156609999999</v>
      </c>
      <c r="AB21" s="296">
        <v>0.54567703830000003</v>
      </c>
      <c r="AC21" s="49">
        <f t="shared" si="24"/>
        <v>0.54344430219999995</v>
      </c>
      <c r="AD21" s="49">
        <f t="shared" si="7"/>
        <v>2.2327361000000212E-3</v>
      </c>
      <c r="AE21" s="296">
        <v>0.55392629370000002</v>
      </c>
      <c r="AF21" s="296">
        <v>0.55196992249999999</v>
      </c>
      <c r="AG21" s="49">
        <f t="shared" si="25"/>
        <v>0.55294810810000006</v>
      </c>
      <c r="AH21" s="49">
        <f t="shared" si="8"/>
        <v>9.7818560000001442E-4</v>
      </c>
      <c r="AI21" s="39">
        <v>4.4899387960000002E-2</v>
      </c>
      <c r="AJ21" s="296">
        <v>4.448125E-2</v>
      </c>
      <c r="AK21" s="49">
        <f t="shared" si="26"/>
        <v>4.4690318980000004E-2</v>
      </c>
      <c r="AL21" s="49">
        <f t="shared" si="9"/>
        <v>2.0906898000000104E-4</v>
      </c>
      <c r="AM21" s="296">
        <v>0.37026365090000002</v>
      </c>
      <c r="AN21" s="296">
        <v>0.39010490549999999</v>
      </c>
      <c r="AO21" s="49">
        <f t="shared" si="27"/>
        <v>0.3801842782</v>
      </c>
      <c r="AP21" s="546">
        <f t="shared" si="10"/>
        <v>9.9206272999999845E-3</v>
      </c>
      <c r="AQ21" s="296">
        <v>0.42515515300000001</v>
      </c>
      <c r="AR21" s="296">
        <v>0.43152324739999998</v>
      </c>
      <c r="AS21" s="49">
        <f t="shared" si="28"/>
        <v>0.42833920019999999</v>
      </c>
      <c r="AT21" s="49">
        <f t="shared" si="11"/>
        <v>3.1840471999999842E-3</v>
      </c>
      <c r="AU21" s="296">
        <v>0.4515979577</v>
      </c>
      <c r="AV21" s="296">
        <v>0.46729074570000001</v>
      </c>
      <c r="AW21" s="49">
        <f t="shared" si="29"/>
        <v>0.45944435169999998</v>
      </c>
      <c r="AX21" s="49">
        <f t="shared" si="12"/>
        <v>7.8463940000000065E-3</v>
      </c>
      <c r="AY21" s="39">
        <v>0.25108631120000002</v>
      </c>
      <c r="AZ21" s="296">
        <v>0.2566204835</v>
      </c>
      <c r="BA21" s="49">
        <f t="shared" si="30"/>
        <v>0.25385339735000001</v>
      </c>
      <c r="BB21" s="49">
        <f t="shared" si="13"/>
        <v>2.7670861499999866E-3</v>
      </c>
      <c r="BC21" s="296">
        <v>0.26022467490000001</v>
      </c>
      <c r="BD21" s="296">
        <v>0.2596063019</v>
      </c>
      <c r="BE21" s="49">
        <f t="shared" si="31"/>
        <v>0.25991548840000001</v>
      </c>
      <c r="BF21" s="546">
        <f t="shared" si="14"/>
        <v>3.091865000000027E-4</v>
      </c>
      <c r="BG21" s="296">
        <v>9.6210549810000004E-2</v>
      </c>
      <c r="BH21" s="296">
        <v>9.389027355E-2</v>
      </c>
      <c r="BI21" s="49">
        <f t="shared" si="32"/>
        <v>9.5050411680000002E-2</v>
      </c>
      <c r="BJ21" s="49">
        <f t="shared" si="15"/>
        <v>1.1601381300000019E-3</v>
      </c>
      <c r="BK21" s="296">
        <v>0.1160344321</v>
      </c>
      <c r="BL21" s="296">
        <v>0.1143068191</v>
      </c>
      <c r="BM21" s="49">
        <f t="shared" si="33"/>
        <v>0.11517062559999999</v>
      </c>
      <c r="BN21" s="49">
        <f t="shared" si="16"/>
        <v>8.6380650000000142E-4</v>
      </c>
      <c r="BO21" s="39" t="s">
        <v>12</v>
      </c>
      <c r="BP21" s="41" t="s">
        <v>12</v>
      </c>
      <c r="BQ21" s="774" t="s">
        <v>12</v>
      </c>
      <c r="BR21" s="668" t="s">
        <v>12</v>
      </c>
      <c r="BS21" s="774">
        <v>9.0226616139999997E-3</v>
      </c>
      <c r="BT21" s="774">
        <v>9.085855403E-3</v>
      </c>
      <c r="BU21" s="49">
        <f t="shared" si="34"/>
        <v>9.0542585084999998E-3</v>
      </c>
      <c r="BV21" s="49">
        <f t="shared" si="17"/>
        <v>3.1596894500000167E-5</v>
      </c>
      <c r="BW21" s="774">
        <v>1.165269687E-2</v>
      </c>
      <c r="BX21" s="774">
        <v>1.2010117880000001E-2</v>
      </c>
      <c r="BY21" s="49">
        <f t="shared" si="36"/>
        <v>1.1831407375E-2</v>
      </c>
      <c r="BZ21" s="49">
        <f t="shared" si="18"/>
        <v>1.7871050500000048E-4</v>
      </c>
      <c r="CA21" s="563">
        <v>0.20503107870000001</v>
      </c>
      <c r="CB21" s="563">
        <v>63.521575980000001</v>
      </c>
    </row>
    <row r="22" spans="1:80" ht="15.75" customHeight="1" x14ac:dyDescent="0.2">
      <c r="A22" s="296" t="s">
        <v>126</v>
      </c>
      <c r="B22" s="29">
        <v>1.2350986033529969E-3</v>
      </c>
      <c r="C22" s="39" t="s">
        <v>12</v>
      </c>
      <c r="D22" s="296">
        <v>1.277418482E-3</v>
      </c>
      <c r="E22" s="49">
        <f t="shared" si="0"/>
        <v>1.277418482E-3</v>
      </c>
      <c r="F22" s="49">
        <f t="shared" si="1"/>
        <v>0</v>
      </c>
      <c r="G22" s="296" t="s">
        <v>12</v>
      </c>
      <c r="H22" s="296" t="s">
        <v>12</v>
      </c>
      <c r="I22" s="49" t="str">
        <f t="shared" si="19"/>
        <v xml:space="preserve"> </v>
      </c>
      <c r="J22" s="546" t="str">
        <f t="shared" si="2"/>
        <v xml:space="preserve"> </v>
      </c>
      <c r="K22" s="296" t="s">
        <v>12</v>
      </c>
      <c r="L22" s="296" t="s">
        <v>12</v>
      </c>
      <c r="M22" s="49" t="str">
        <f t="shared" si="20"/>
        <v xml:space="preserve"> </v>
      </c>
      <c r="N22" s="49" t="str">
        <f t="shared" si="3"/>
        <v xml:space="preserve"> </v>
      </c>
      <c r="O22" s="296">
        <v>1.459710794E-3</v>
      </c>
      <c r="P22" s="296">
        <v>1.9691171330000002E-3</v>
      </c>
      <c r="Q22" s="49">
        <f t="shared" si="21"/>
        <v>1.7144139635E-3</v>
      </c>
      <c r="R22" s="49">
        <f t="shared" si="4"/>
        <v>2.5470316950000009E-4</v>
      </c>
      <c r="S22" s="39" t="s">
        <v>12</v>
      </c>
      <c r="T22" s="296" t="s">
        <v>12</v>
      </c>
      <c r="U22" s="49" t="str">
        <f t="shared" si="22"/>
        <v xml:space="preserve"> </v>
      </c>
      <c r="V22" s="49" t="str">
        <f t="shared" si="5"/>
        <v xml:space="preserve"> </v>
      </c>
      <c r="W22" s="296">
        <v>1.2941285410000001E-3</v>
      </c>
      <c r="X22" s="296" t="s">
        <v>12</v>
      </c>
      <c r="Y22" s="49">
        <f t="shared" si="23"/>
        <v>1.2941285410000001E-3</v>
      </c>
      <c r="Z22" s="546">
        <f t="shared" si="6"/>
        <v>0</v>
      </c>
      <c r="AA22" s="296">
        <v>2.688426182E-3</v>
      </c>
      <c r="AB22" s="296">
        <v>2.116044124E-3</v>
      </c>
      <c r="AC22" s="49">
        <f t="shared" si="24"/>
        <v>2.4022351529999998E-3</v>
      </c>
      <c r="AD22" s="49">
        <f t="shared" si="7"/>
        <v>2.8619102899999998E-4</v>
      </c>
      <c r="AE22" s="296">
        <v>1.7730367850000001E-3</v>
      </c>
      <c r="AF22" s="296">
        <v>1.6516076980000001E-3</v>
      </c>
      <c r="AG22" s="49">
        <f t="shared" si="25"/>
        <v>1.7123222415000002E-3</v>
      </c>
      <c r="AH22" s="49">
        <f t="shared" si="8"/>
        <v>6.0714543500000012E-5</v>
      </c>
      <c r="AI22" s="39">
        <v>1.6554551049999999E-3</v>
      </c>
      <c r="AJ22" s="296" t="s">
        <v>12</v>
      </c>
      <c r="AK22" s="49">
        <f t="shared" si="26"/>
        <v>1.6554551049999999E-3</v>
      </c>
      <c r="AL22" s="49">
        <f t="shared" si="9"/>
        <v>0</v>
      </c>
      <c r="AM22" s="296">
        <v>1.5449562E-3</v>
      </c>
      <c r="AN22" s="296">
        <v>1.3977826669999999E-3</v>
      </c>
      <c r="AO22" s="49">
        <f t="shared" si="27"/>
        <v>1.4713694334999999E-3</v>
      </c>
      <c r="AP22" s="546">
        <f t="shared" si="10"/>
        <v>7.3586766500000024E-5</v>
      </c>
      <c r="AQ22" s="296">
        <v>2.069185283E-3</v>
      </c>
      <c r="AR22" s="296">
        <v>2.0998814270000001E-3</v>
      </c>
      <c r="AS22" s="49">
        <f t="shared" si="28"/>
        <v>2.0845333550000003E-3</v>
      </c>
      <c r="AT22" s="49">
        <f t="shared" si="11"/>
        <v>1.5348072000000027E-5</v>
      </c>
      <c r="AU22" s="296">
        <v>1.345725612E-3</v>
      </c>
      <c r="AV22" s="296">
        <v>1.594891975E-3</v>
      </c>
      <c r="AW22" s="49">
        <f t="shared" si="29"/>
        <v>1.4703087935000001E-3</v>
      </c>
      <c r="AX22" s="49">
        <f t="shared" si="12"/>
        <v>1.2458318149999998E-4</v>
      </c>
      <c r="AY22" s="39" t="s">
        <v>12</v>
      </c>
      <c r="AZ22" s="296">
        <v>2.7206059159999999E-3</v>
      </c>
      <c r="BA22" s="49">
        <f t="shared" si="30"/>
        <v>2.7206059159999999E-3</v>
      </c>
      <c r="BB22" s="49">
        <f t="shared" si="13"/>
        <v>0</v>
      </c>
      <c r="BC22" s="296">
        <v>2.573446662E-3</v>
      </c>
      <c r="BD22" s="296">
        <v>1.6179092090000001E-3</v>
      </c>
      <c r="BE22" s="49">
        <f t="shared" si="31"/>
        <v>2.0956779355000002E-3</v>
      </c>
      <c r="BF22" s="546">
        <f t="shared" si="14"/>
        <v>4.7776872649999997E-4</v>
      </c>
      <c r="BG22" s="296">
        <v>3.1330971980000001E-3</v>
      </c>
      <c r="BH22" s="296">
        <v>2.318551399E-3</v>
      </c>
      <c r="BI22" s="49">
        <f t="shared" si="32"/>
        <v>2.7258242984999998E-3</v>
      </c>
      <c r="BJ22" s="49">
        <f t="shared" si="15"/>
        <v>4.0727289950000006E-4</v>
      </c>
      <c r="BK22" s="296">
        <v>2.9498911439999999E-3</v>
      </c>
      <c r="BL22" s="296">
        <v>2.3948474870000001E-3</v>
      </c>
      <c r="BM22" s="49">
        <f t="shared" si="33"/>
        <v>2.6723693155000002E-3</v>
      </c>
      <c r="BN22" s="49">
        <f t="shared" si="16"/>
        <v>2.7752182849999992E-4</v>
      </c>
      <c r="BO22" s="39" t="s">
        <v>12</v>
      </c>
      <c r="BP22" s="41" t="s">
        <v>12</v>
      </c>
      <c r="BQ22" s="774" t="s">
        <v>12</v>
      </c>
      <c r="BR22" s="668">
        <v>1.3694731360000001E-3</v>
      </c>
      <c r="BS22" s="774">
        <v>1.641442848E-2</v>
      </c>
      <c r="BT22" s="774">
        <v>1.5906093319999998E-2</v>
      </c>
      <c r="BU22" s="49">
        <f t="shared" si="34"/>
        <v>1.6160260900000001E-2</v>
      </c>
      <c r="BV22" s="49">
        <f t="shared" si="17"/>
        <v>2.5416758000000074E-4</v>
      </c>
      <c r="BW22" s="774">
        <v>1.480354832E-2</v>
      </c>
      <c r="BX22" s="774">
        <v>1.5441804010000001E-2</v>
      </c>
      <c r="BY22" s="49">
        <f t="shared" si="36"/>
        <v>1.5122676165000001E-2</v>
      </c>
      <c r="BZ22" s="49">
        <f t="shared" si="18"/>
        <v>3.1912784500000031E-4</v>
      </c>
      <c r="CA22" s="563" t="s">
        <v>12</v>
      </c>
      <c r="CB22" s="563" t="s">
        <v>12</v>
      </c>
    </row>
    <row r="23" spans="1:80" ht="15.75" customHeight="1" x14ac:dyDescent="0.2">
      <c r="A23" s="296" t="s">
        <v>127</v>
      </c>
      <c r="B23" s="29">
        <v>1.9306257361351102E-2</v>
      </c>
      <c r="C23" s="39">
        <v>5.1672675699999999</v>
      </c>
      <c r="D23" s="296">
        <v>4.8809562619999998</v>
      </c>
      <c r="E23" s="49">
        <f t="shared" si="0"/>
        <v>5.0241119159999998</v>
      </c>
      <c r="F23" s="49">
        <f t="shared" si="1"/>
        <v>0.14315565400000008</v>
      </c>
      <c r="G23" s="296">
        <v>5.0177997139999997</v>
      </c>
      <c r="H23" s="296">
        <v>4.6493718089999998</v>
      </c>
      <c r="I23" s="49">
        <f t="shared" si="19"/>
        <v>4.8335857615000002</v>
      </c>
      <c r="J23" s="546">
        <f t="shared" si="2"/>
        <v>0.18421395249999994</v>
      </c>
      <c r="K23" s="296">
        <v>7.3982326260000004</v>
      </c>
      <c r="L23" s="296">
        <v>8.1055081429999998</v>
      </c>
      <c r="M23" s="49">
        <f t="shared" si="20"/>
        <v>7.7518703845000001</v>
      </c>
      <c r="N23" s="49">
        <f t="shared" si="3"/>
        <v>0.35363775849999968</v>
      </c>
      <c r="O23" s="296">
        <v>7.7733487200000004</v>
      </c>
      <c r="P23" s="296">
        <v>7.3334151500000004</v>
      </c>
      <c r="Q23" s="49">
        <f t="shared" si="21"/>
        <v>7.5533819350000009</v>
      </c>
      <c r="R23" s="49">
        <f t="shared" si="4"/>
        <v>0.219966785</v>
      </c>
      <c r="S23" s="39">
        <v>7.8307713220000004</v>
      </c>
      <c r="T23" s="296">
        <v>8.0031355830000006</v>
      </c>
      <c r="U23" s="49">
        <f t="shared" si="22"/>
        <v>7.9169534525000005</v>
      </c>
      <c r="V23" s="49">
        <f t="shared" si="5"/>
        <v>8.618213050000012E-2</v>
      </c>
      <c r="W23" s="296">
        <v>8.2388159739999995</v>
      </c>
      <c r="X23" s="296">
        <v>8.0578182599999995</v>
      </c>
      <c r="Y23" s="49">
        <f t="shared" si="23"/>
        <v>8.1483171169999995</v>
      </c>
      <c r="Z23" s="546">
        <f t="shared" si="6"/>
        <v>9.0498857000000044E-2</v>
      </c>
      <c r="AA23" s="296">
        <v>16.833009100000002</v>
      </c>
      <c r="AB23" s="296">
        <v>16.104216879999999</v>
      </c>
      <c r="AC23" s="49">
        <f t="shared" si="24"/>
        <v>16.46861299</v>
      </c>
      <c r="AD23" s="49">
        <f t="shared" si="7"/>
        <v>0.36439611000000127</v>
      </c>
      <c r="AE23" s="296">
        <v>16.880132209999999</v>
      </c>
      <c r="AF23" s="296">
        <v>18.033208299999998</v>
      </c>
      <c r="AG23" s="49">
        <f t="shared" si="25"/>
        <v>17.456670254999999</v>
      </c>
      <c r="AH23" s="49">
        <f t="shared" si="8"/>
        <v>0.5765380449999995</v>
      </c>
      <c r="AI23" s="39">
        <v>30.242634679999998</v>
      </c>
      <c r="AJ23" s="296">
        <v>29.24719983</v>
      </c>
      <c r="AK23" s="49">
        <f t="shared" si="26"/>
        <v>29.744917254999997</v>
      </c>
      <c r="AL23" s="49">
        <f t="shared" si="9"/>
        <v>0.49771742499999938</v>
      </c>
      <c r="AM23" s="296">
        <v>33.099228789999998</v>
      </c>
      <c r="AN23" s="296">
        <v>30.595468499999999</v>
      </c>
      <c r="AO23" s="49">
        <f t="shared" si="27"/>
        <v>31.847348644999997</v>
      </c>
      <c r="AP23" s="546">
        <f t="shared" si="10"/>
        <v>1.2518801449999994</v>
      </c>
      <c r="AQ23" s="296">
        <v>20.63105741</v>
      </c>
      <c r="AR23" s="296">
        <v>23.793511689999999</v>
      </c>
      <c r="AS23" s="49">
        <f t="shared" si="28"/>
        <v>22.21228455</v>
      </c>
      <c r="AT23" s="49">
        <f t="shared" si="11"/>
        <v>1.5812271399999993</v>
      </c>
      <c r="AU23" s="296">
        <v>21.70111387</v>
      </c>
      <c r="AV23" s="296">
        <v>21.127092439999998</v>
      </c>
      <c r="AW23" s="49">
        <f t="shared" si="29"/>
        <v>21.414103154999999</v>
      </c>
      <c r="AX23" s="49">
        <f t="shared" si="12"/>
        <v>0.28701071500000097</v>
      </c>
      <c r="AY23" s="39">
        <v>21.52394267</v>
      </c>
      <c r="AZ23" s="296">
        <v>21.79150331</v>
      </c>
      <c r="BA23" s="49">
        <f t="shared" si="30"/>
        <v>21.65772299</v>
      </c>
      <c r="BB23" s="49">
        <f t="shared" si="13"/>
        <v>0.13378031999999962</v>
      </c>
      <c r="BC23" s="296">
        <v>22.340025270000002</v>
      </c>
      <c r="BD23" s="296">
        <v>21.06705578</v>
      </c>
      <c r="BE23" s="49">
        <f t="shared" si="31"/>
        <v>21.703540525000001</v>
      </c>
      <c r="BF23" s="546">
        <f t="shared" si="14"/>
        <v>0.63648474500000063</v>
      </c>
      <c r="BG23" s="296">
        <v>35.372415330000003</v>
      </c>
      <c r="BH23" s="296">
        <v>36.751812219999998</v>
      </c>
      <c r="BI23" s="49">
        <f t="shared" si="32"/>
        <v>36.062113775</v>
      </c>
      <c r="BJ23" s="49">
        <f t="shared" si="15"/>
        <v>0.68969844499999766</v>
      </c>
      <c r="BK23" s="296">
        <v>34.950739030000001</v>
      </c>
      <c r="BL23" s="296">
        <v>35.357779669999999</v>
      </c>
      <c r="BM23" s="49">
        <f t="shared" si="33"/>
        <v>35.154259350000004</v>
      </c>
      <c r="BN23" s="49">
        <f t="shared" si="16"/>
        <v>0.20352031999999909</v>
      </c>
      <c r="BO23" s="39">
        <v>4.3103562659999997E-2</v>
      </c>
      <c r="BP23" s="41">
        <v>6.5523065950000001E-2</v>
      </c>
      <c r="BQ23" s="774">
        <v>3.8208003300000001E-2</v>
      </c>
      <c r="BR23" s="668">
        <v>3.5388427729999998E-2</v>
      </c>
      <c r="BS23" s="774">
        <v>70.296792730000007</v>
      </c>
      <c r="BT23" s="774">
        <v>69.213540379999998</v>
      </c>
      <c r="BU23" s="49">
        <f t="shared" si="34"/>
        <v>69.755166555000002</v>
      </c>
      <c r="BV23" s="49">
        <f t="shared" si="17"/>
        <v>0.54162617500000465</v>
      </c>
      <c r="BW23" s="774">
        <v>66.996748890000006</v>
      </c>
      <c r="BX23" s="774">
        <v>70.050198989999998</v>
      </c>
      <c r="BY23" s="49">
        <f t="shared" si="36"/>
        <v>68.523473940000002</v>
      </c>
      <c r="BZ23" s="49">
        <f t="shared" si="18"/>
        <v>1.526725049999996</v>
      </c>
      <c r="CA23" s="563">
        <v>5.473053599</v>
      </c>
      <c r="CB23" s="563">
        <v>182.88656309999999</v>
      </c>
    </row>
    <row r="24" spans="1:80" ht="15.75" customHeight="1" x14ac:dyDescent="0.2">
      <c r="A24" s="296" t="s">
        <v>128</v>
      </c>
      <c r="B24" s="29">
        <v>1.4514694644857688E-3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9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20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21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2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3"/>
        <v xml:space="preserve"> </v>
      </c>
      <c r="Z24" s="546" t="str">
        <f t="shared" si="6"/>
        <v xml:space="preserve"> </v>
      </c>
      <c r="AA24" s="296">
        <v>2.1439285690000001E-3</v>
      </c>
      <c r="AB24" s="296">
        <v>2.5389487039999999E-3</v>
      </c>
      <c r="AC24" s="49">
        <f t="shared" si="24"/>
        <v>2.3414386364999998E-3</v>
      </c>
      <c r="AD24" s="49">
        <f t="shared" si="7"/>
        <v>1.9751006749999986E-4</v>
      </c>
      <c r="AE24" s="296">
        <v>2.3938661240000001E-3</v>
      </c>
      <c r="AF24" s="296">
        <v>1.965124216E-3</v>
      </c>
      <c r="AG24" s="49">
        <f t="shared" si="25"/>
        <v>2.1794951700000002E-3</v>
      </c>
      <c r="AH24" s="49">
        <f t="shared" si="8"/>
        <v>2.1437095400000006E-4</v>
      </c>
      <c r="AI24" s="39" t="s">
        <v>12</v>
      </c>
      <c r="AJ24" s="296" t="s">
        <v>12</v>
      </c>
      <c r="AK24" s="49" t="str">
        <f t="shared" si="26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7"/>
        <v xml:space="preserve"> </v>
      </c>
      <c r="AP24" s="546" t="str">
        <f t="shared" si="10"/>
        <v xml:space="preserve"> </v>
      </c>
      <c r="AQ24" s="296" t="s">
        <v>12</v>
      </c>
      <c r="AR24" s="296" t="s">
        <v>12</v>
      </c>
      <c r="AS24" s="49" t="str">
        <f t="shared" si="28"/>
        <v xml:space="preserve"> </v>
      </c>
      <c r="AT24" s="49" t="str">
        <f t="shared" si="11"/>
        <v xml:space="preserve"> </v>
      </c>
      <c r="AU24" s="296">
        <v>2.0092071530000001E-3</v>
      </c>
      <c r="AV24" s="296">
        <v>1.908328897E-3</v>
      </c>
      <c r="AW24" s="49">
        <f t="shared" si="29"/>
        <v>1.958768025E-3</v>
      </c>
      <c r="AX24" s="49">
        <f t="shared" si="12"/>
        <v>5.0439128000000027E-5</v>
      </c>
      <c r="AY24" s="39" t="s">
        <v>12</v>
      </c>
      <c r="AZ24" s="296" t="s">
        <v>12</v>
      </c>
      <c r="BA24" s="49" t="str">
        <f t="shared" si="30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31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2"/>
        <v xml:space="preserve"> </v>
      </c>
      <c r="BJ24" s="49" t="str">
        <f t="shared" si="15"/>
        <v xml:space="preserve"> </v>
      </c>
      <c r="BK24" s="296" t="s">
        <v>12</v>
      </c>
      <c r="BL24" s="296" t="s">
        <v>12</v>
      </c>
      <c r="BM24" s="49" t="str">
        <f t="shared" si="33"/>
        <v xml:space="preserve"> </v>
      </c>
      <c r="BN24" s="49" t="str">
        <f t="shared" si="16"/>
        <v xml:space="preserve"> </v>
      </c>
      <c r="BO24" s="39" t="s">
        <v>12</v>
      </c>
      <c r="BP24" s="41" t="s">
        <v>12</v>
      </c>
      <c r="BQ24" s="774" t="s">
        <v>12</v>
      </c>
      <c r="BR24" s="668" t="s">
        <v>12</v>
      </c>
      <c r="BS24" s="774" t="s">
        <v>12</v>
      </c>
      <c r="BT24" s="774" t="s">
        <v>12</v>
      </c>
      <c r="BU24" s="49" t="str">
        <f t="shared" si="34"/>
        <v xml:space="preserve"> </v>
      </c>
      <c r="BV24" s="49" t="str">
        <f t="shared" si="17"/>
        <v xml:space="preserve"> </v>
      </c>
      <c r="BW24" s="774" t="s">
        <v>12</v>
      </c>
      <c r="BX24" s="774" t="s">
        <v>12</v>
      </c>
      <c r="BY24" s="49" t="str">
        <f t="shared" si="36"/>
        <v xml:space="preserve"> </v>
      </c>
      <c r="BZ24" s="49" t="str">
        <f t="shared" si="18"/>
        <v xml:space="preserve"> </v>
      </c>
      <c r="CA24" s="563" t="s">
        <v>12</v>
      </c>
      <c r="CB24" s="563">
        <v>0.58407104389999998</v>
      </c>
    </row>
    <row r="25" spans="1:80" ht="15.75" customHeight="1" x14ac:dyDescent="0.2">
      <c r="A25" s="296" t="s">
        <v>129</v>
      </c>
      <c r="B25" s="29">
        <v>1.2834347927133713E-2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9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20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21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2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3"/>
        <v xml:space="preserve"> </v>
      </c>
      <c r="Z25" s="546" t="str">
        <f t="shared" si="6"/>
        <v xml:space="preserve"> </v>
      </c>
      <c r="AA25" s="296" t="s">
        <v>12</v>
      </c>
      <c r="AB25" s="296">
        <v>1.7415031300000001E-2</v>
      </c>
      <c r="AC25" s="49">
        <f t="shared" si="24"/>
        <v>1.7415031300000001E-2</v>
      </c>
      <c r="AD25" s="49">
        <f t="shared" si="7"/>
        <v>0</v>
      </c>
      <c r="AE25" s="296" t="s">
        <v>12</v>
      </c>
      <c r="AF25" s="296">
        <v>1.4070701410000001E-2</v>
      </c>
      <c r="AG25" s="49">
        <f t="shared" si="25"/>
        <v>1.4070701410000001E-2</v>
      </c>
      <c r="AH25" s="49">
        <f t="shared" si="8"/>
        <v>0</v>
      </c>
      <c r="AI25" s="39" t="s">
        <v>12</v>
      </c>
      <c r="AJ25" s="296" t="s">
        <v>12</v>
      </c>
      <c r="AK25" s="49" t="str">
        <f t="shared" si="26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7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8"/>
        <v xml:space="preserve"> </v>
      </c>
      <c r="AT25" s="49" t="str">
        <f t="shared" si="11"/>
        <v xml:space="preserve"> </v>
      </c>
      <c r="AU25" s="296">
        <v>1.6434029839999999E-2</v>
      </c>
      <c r="AV25" s="296" t="s">
        <v>12</v>
      </c>
      <c r="AW25" s="49">
        <f t="shared" si="29"/>
        <v>1.6434029839999999E-2</v>
      </c>
      <c r="AX25" s="49">
        <f t="shared" si="12"/>
        <v>0</v>
      </c>
      <c r="AY25" s="39">
        <v>1.8140521289999999E-2</v>
      </c>
      <c r="AZ25" s="296">
        <v>1.788353246E-2</v>
      </c>
      <c r="BA25" s="49">
        <f t="shared" si="30"/>
        <v>1.8012026875E-2</v>
      </c>
      <c r="BB25" s="49">
        <f t="shared" si="13"/>
        <v>1.2849441499999947E-4</v>
      </c>
      <c r="BC25" s="296">
        <v>2.002972121E-2</v>
      </c>
      <c r="BD25" s="296">
        <v>2.300756134E-2</v>
      </c>
      <c r="BE25" s="49">
        <f t="shared" si="31"/>
        <v>2.1518641275E-2</v>
      </c>
      <c r="BF25" s="546">
        <f t="shared" si="14"/>
        <v>1.4889200649999997E-3</v>
      </c>
      <c r="BG25" s="296">
        <v>1.8843194399999999E-2</v>
      </c>
      <c r="BH25" s="296">
        <v>1.6722853110000001E-2</v>
      </c>
      <c r="BI25" s="49">
        <f t="shared" si="32"/>
        <v>1.7783023755000002E-2</v>
      </c>
      <c r="BJ25" s="49">
        <f t="shared" si="15"/>
        <v>1.0601706449999988E-3</v>
      </c>
      <c r="BK25" s="296">
        <v>3.3122596320000003E-2</v>
      </c>
      <c r="BL25" s="296">
        <v>2.657095257E-2</v>
      </c>
      <c r="BM25" s="49">
        <f t="shared" si="33"/>
        <v>2.9846774445000002E-2</v>
      </c>
      <c r="BN25" s="49">
        <f t="shared" si="16"/>
        <v>3.2758218750000012E-3</v>
      </c>
      <c r="BO25" s="39">
        <v>4.701599947E-2</v>
      </c>
      <c r="BP25" s="41">
        <v>3.7147175040000001E-2</v>
      </c>
      <c r="BQ25" s="774">
        <v>4.381949466E-2</v>
      </c>
      <c r="BR25" s="668">
        <v>4.2179681699999999E-2</v>
      </c>
      <c r="BS25" s="774">
        <v>6.5473150420000001E-2</v>
      </c>
      <c r="BT25" s="774">
        <v>5.2209190490000001E-2</v>
      </c>
      <c r="BU25" s="49">
        <f t="shared" si="34"/>
        <v>5.8841170455000001E-2</v>
      </c>
      <c r="BV25" s="49">
        <f t="shared" si="17"/>
        <v>6.6319799649999997E-3</v>
      </c>
      <c r="BW25" s="774">
        <v>0.1092248723</v>
      </c>
      <c r="BX25" s="774">
        <v>0.1019402158</v>
      </c>
      <c r="BY25" s="49">
        <f t="shared" si="36"/>
        <v>0.10558254405</v>
      </c>
      <c r="BZ25" s="49">
        <f t="shared" si="18"/>
        <v>3.6423282500000001E-3</v>
      </c>
      <c r="CA25" s="563">
        <v>3.014096602E-2</v>
      </c>
      <c r="CB25" s="563">
        <v>0.52152518349999999</v>
      </c>
    </row>
    <row r="26" spans="1:80" ht="15.75" customHeight="1" x14ac:dyDescent="0.2">
      <c r="A26" s="296" t="s">
        <v>130</v>
      </c>
      <c r="B26" s="29">
        <v>2.3085949556747198E-2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9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20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21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2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3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4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5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6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7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8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9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30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31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2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3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774" t="s">
        <v>12</v>
      </c>
      <c r="BR26" s="668" t="s">
        <v>12</v>
      </c>
      <c r="BS26" s="774">
        <v>5.1109079600000003E-2</v>
      </c>
      <c r="BT26" s="774">
        <v>5.3487148120000001E-2</v>
      </c>
      <c r="BU26" s="49">
        <f t="shared" si="34"/>
        <v>5.2298113860000002E-2</v>
      </c>
      <c r="BV26" s="49">
        <f t="shared" si="17"/>
        <v>1.1890342599999992E-3</v>
      </c>
      <c r="BW26" s="774">
        <v>9.5315919580000005E-2</v>
      </c>
      <c r="BX26" s="774">
        <v>0.1183718612</v>
      </c>
      <c r="BY26" s="49">
        <f t="shared" si="36"/>
        <v>0.10684389039</v>
      </c>
      <c r="BZ26" s="49">
        <f t="shared" si="18"/>
        <v>1.1527970810000071E-2</v>
      </c>
      <c r="CA26" s="563" t="s">
        <v>12</v>
      </c>
      <c r="CB26" s="563" t="s">
        <v>12</v>
      </c>
    </row>
    <row r="27" spans="1:80" ht="15.75" customHeight="1" x14ac:dyDescent="0.2">
      <c r="A27" s="296" t="s">
        <v>131</v>
      </c>
      <c r="B27" s="29">
        <v>5.0280688178622104E-3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9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20"/>
        <v xml:space="preserve"> </v>
      </c>
      <c r="N27" s="49" t="str">
        <f t="shared" si="3"/>
        <v xml:space="preserve"> </v>
      </c>
      <c r="O27" s="296" t="s">
        <v>12</v>
      </c>
      <c r="P27" s="296">
        <v>5.6766495480000002E-3</v>
      </c>
      <c r="Q27" s="49">
        <f t="shared" si="21"/>
        <v>5.6766495480000002E-3</v>
      </c>
      <c r="R27" s="49">
        <f t="shared" si="4"/>
        <v>0</v>
      </c>
      <c r="S27" s="39" t="s">
        <v>12</v>
      </c>
      <c r="T27" s="296" t="s">
        <v>12</v>
      </c>
      <c r="U27" s="49" t="str">
        <f t="shared" si="22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3"/>
        <v xml:space="preserve"> </v>
      </c>
      <c r="Z27" s="546" t="str">
        <f t="shared" si="6"/>
        <v xml:space="preserve"> </v>
      </c>
      <c r="AA27" s="296" t="s">
        <v>12</v>
      </c>
      <c r="AB27" s="296">
        <v>5.7329082450000004E-3</v>
      </c>
      <c r="AC27" s="49">
        <f t="shared" si="24"/>
        <v>5.7329082450000004E-3</v>
      </c>
      <c r="AD27" s="49">
        <f t="shared" si="7"/>
        <v>0</v>
      </c>
      <c r="AE27" s="296">
        <v>9.2379798570000008E-3</v>
      </c>
      <c r="AF27" s="296" t="s">
        <v>12</v>
      </c>
      <c r="AG27" s="49">
        <f t="shared" si="25"/>
        <v>9.2379798570000008E-3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6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7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8"/>
        <v xml:space="preserve"> </v>
      </c>
      <c r="AT27" s="49" t="str">
        <f t="shared" si="11"/>
        <v xml:space="preserve"> </v>
      </c>
      <c r="AU27" s="296">
        <v>7.126761132E-3</v>
      </c>
      <c r="AV27" s="296" t="s">
        <v>12</v>
      </c>
      <c r="AW27" s="49">
        <f t="shared" si="29"/>
        <v>7.126761132E-3</v>
      </c>
      <c r="AX27" s="49">
        <f t="shared" si="12"/>
        <v>0</v>
      </c>
      <c r="AY27" s="39" t="s">
        <v>12</v>
      </c>
      <c r="AZ27" s="296" t="s">
        <v>12</v>
      </c>
      <c r="BA27" s="49" t="str">
        <f t="shared" si="30"/>
        <v xml:space="preserve"> </v>
      </c>
      <c r="BB27" s="49" t="str">
        <f t="shared" si="13"/>
        <v xml:space="preserve"> </v>
      </c>
      <c r="BC27" s="296">
        <v>6.5370486260000003E-3</v>
      </c>
      <c r="BD27" s="296" t="s">
        <v>12</v>
      </c>
      <c r="BE27" s="49">
        <f t="shared" si="31"/>
        <v>6.5370486260000003E-3</v>
      </c>
      <c r="BF27" s="546">
        <f t="shared" si="14"/>
        <v>0</v>
      </c>
      <c r="BG27" s="296" t="s">
        <v>12</v>
      </c>
      <c r="BH27" s="296">
        <v>5.1538795860000004E-3</v>
      </c>
      <c r="BI27" s="49">
        <f t="shared" si="32"/>
        <v>5.1538795860000004E-3</v>
      </c>
      <c r="BJ27" s="49">
        <f t="shared" si="15"/>
        <v>0</v>
      </c>
      <c r="BK27" s="296" t="s">
        <v>12</v>
      </c>
      <c r="BL27" s="296" t="s">
        <v>12</v>
      </c>
      <c r="BM27" s="49" t="str">
        <f t="shared" si="33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774" t="s">
        <v>12</v>
      </c>
      <c r="BR27" s="668" t="s">
        <v>12</v>
      </c>
      <c r="BS27" s="774" t="s">
        <v>12</v>
      </c>
      <c r="BT27" s="774" t="s">
        <v>12</v>
      </c>
      <c r="BU27" s="49" t="str">
        <f t="shared" si="34"/>
        <v xml:space="preserve"> </v>
      </c>
      <c r="BV27" s="49" t="str">
        <f t="shared" si="17"/>
        <v xml:space="preserve"> </v>
      </c>
      <c r="BW27" s="774" t="s">
        <v>12</v>
      </c>
      <c r="BX27" s="774" t="s">
        <v>12</v>
      </c>
      <c r="BY27" s="49" t="str">
        <f t="shared" si="36"/>
        <v xml:space="preserve"> </v>
      </c>
      <c r="BZ27" s="49" t="str">
        <f t="shared" si="18"/>
        <v xml:space="preserve"> </v>
      </c>
      <c r="CA27" s="563">
        <v>6.6509658129999998E-3</v>
      </c>
      <c r="CB27" s="563">
        <v>3.209377771E-2</v>
      </c>
    </row>
    <row r="28" spans="1:80" ht="15.75" customHeight="1" x14ac:dyDescent="0.2">
      <c r="A28" s="296" t="s">
        <v>132</v>
      </c>
      <c r="B28" s="29">
        <v>1.4820428488888465E-2</v>
      </c>
      <c r="C28" s="39">
        <v>2.6663233019999999</v>
      </c>
      <c r="D28" s="296">
        <v>2.7396625819999998</v>
      </c>
      <c r="E28" s="49">
        <f t="shared" si="0"/>
        <v>2.7029929419999998</v>
      </c>
      <c r="F28" s="49">
        <f t="shared" si="1"/>
        <v>3.6669639999999948E-2</v>
      </c>
      <c r="G28" s="296">
        <v>2.7339568619999999</v>
      </c>
      <c r="H28" s="296">
        <v>2.7431093980000001</v>
      </c>
      <c r="I28" s="49">
        <f t="shared" si="19"/>
        <v>2.73853313</v>
      </c>
      <c r="J28" s="546">
        <f t="shared" si="2"/>
        <v>4.5762680000001055E-3</v>
      </c>
      <c r="K28" s="296">
        <v>4.9478114770000001</v>
      </c>
      <c r="L28" s="296">
        <v>4.9456713920000004</v>
      </c>
      <c r="M28" s="49">
        <f t="shared" si="20"/>
        <v>4.9467414344999998</v>
      </c>
      <c r="N28" s="49">
        <f t="shared" si="3"/>
        <v>1.0700424999998681E-3</v>
      </c>
      <c r="O28" s="296">
        <v>4.7862978050000002</v>
      </c>
      <c r="P28" s="296">
        <v>4.9045613780000004</v>
      </c>
      <c r="Q28" s="49">
        <f t="shared" si="21"/>
        <v>4.8454295915000003</v>
      </c>
      <c r="R28" s="49">
        <f t="shared" si="4"/>
        <v>5.9131786500000061E-2</v>
      </c>
      <c r="S28" s="39">
        <v>6.2089701890000004</v>
      </c>
      <c r="T28" s="296">
        <v>6.0094502839999997</v>
      </c>
      <c r="U28" s="49">
        <f t="shared" si="22"/>
        <v>6.1092102365000001</v>
      </c>
      <c r="V28" s="49">
        <f t="shared" si="5"/>
        <v>9.975995250000036E-2</v>
      </c>
      <c r="W28" s="296">
        <v>6.2587082880000002</v>
      </c>
      <c r="X28" s="296">
        <v>6.086431546</v>
      </c>
      <c r="Y28" s="49">
        <f t="shared" si="23"/>
        <v>6.1725699170000006</v>
      </c>
      <c r="Z28" s="546">
        <f t="shared" si="6"/>
        <v>8.6138371000000102E-2</v>
      </c>
      <c r="AA28" s="296">
        <v>14.99770944</v>
      </c>
      <c r="AB28" s="296">
        <v>15.032745459999999</v>
      </c>
      <c r="AC28" s="49">
        <f t="shared" si="24"/>
        <v>15.015227449999999</v>
      </c>
      <c r="AD28" s="49">
        <f t="shared" si="7"/>
        <v>1.7518009999999862E-2</v>
      </c>
      <c r="AE28" s="296">
        <v>15.07828787</v>
      </c>
      <c r="AF28" s="296">
        <v>15.12190524</v>
      </c>
      <c r="AG28" s="49">
        <f t="shared" si="25"/>
        <v>15.100096555</v>
      </c>
      <c r="AH28" s="49">
        <f t="shared" si="8"/>
        <v>2.1808684999999883E-2</v>
      </c>
      <c r="AI28" s="39">
        <v>477.04582809999999</v>
      </c>
      <c r="AJ28" s="296">
        <v>465.78611940000002</v>
      </c>
      <c r="AK28" s="49">
        <f t="shared" si="26"/>
        <v>471.41597375000003</v>
      </c>
      <c r="AL28" s="49">
        <f t="shared" si="9"/>
        <v>5.629854349999988</v>
      </c>
      <c r="AM28" s="296">
        <v>464.11586979999998</v>
      </c>
      <c r="AN28" s="296">
        <v>489.26847750000002</v>
      </c>
      <c r="AO28" s="49">
        <f t="shared" si="27"/>
        <v>476.69217364999997</v>
      </c>
      <c r="AP28" s="546">
        <f t="shared" si="10"/>
        <v>12.576303850000016</v>
      </c>
      <c r="AQ28" s="296">
        <v>53.834015559999997</v>
      </c>
      <c r="AR28" s="296">
        <v>54.74352288</v>
      </c>
      <c r="AS28" s="49">
        <f t="shared" si="28"/>
        <v>54.288769219999999</v>
      </c>
      <c r="AT28" s="49">
        <f t="shared" si="11"/>
        <v>0.4547536600000015</v>
      </c>
      <c r="AU28" s="296">
        <v>53.698154119999998</v>
      </c>
      <c r="AV28" s="296">
        <v>55.288497800000002</v>
      </c>
      <c r="AW28" s="49">
        <f t="shared" si="29"/>
        <v>54.49332596</v>
      </c>
      <c r="AX28" s="49">
        <f t="shared" si="12"/>
        <v>0.79517184000000185</v>
      </c>
      <c r="AY28" s="39">
        <v>46.455991930000003</v>
      </c>
      <c r="AZ28" s="296">
        <v>47.706084789999998</v>
      </c>
      <c r="BA28" s="49">
        <f t="shared" si="30"/>
        <v>47.081038360000001</v>
      </c>
      <c r="BB28" s="49">
        <f t="shared" si="13"/>
        <v>0.6250464299999976</v>
      </c>
      <c r="BC28" s="296">
        <v>47.30805368</v>
      </c>
      <c r="BD28" s="296">
        <v>46.562793659999997</v>
      </c>
      <c r="BE28" s="49">
        <f t="shared" si="31"/>
        <v>46.935423669999999</v>
      </c>
      <c r="BF28" s="546">
        <f t="shared" si="14"/>
        <v>0.37263001000000173</v>
      </c>
      <c r="BG28" s="296">
        <v>49.740824740000001</v>
      </c>
      <c r="BH28" s="296">
        <v>48.623799390000002</v>
      </c>
      <c r="BI28" s="49">
        <f t="shared" si="32"/>
        <v>49.182312065000005</v>
      </c>
      <c r="BJ28" s="49">
        <f t="shared" si="15"/>
        <v>0.55851267499999935</v>
      </c>
      <c r="BK28" s="296">
        <v>49.624944470000003</v>
      </c>
      <c r="BL28" s="296">
        <v>49.467346059999997</v>
      </c>
      <c r="BM28" s="49">
        <f t="shared" si="33"/>
        <v>49.546145265</v>
      </c>
      <c r="BN28" s="49">
        <f t="shared" si="16"/>
        <v>7.8799205000002814E-2</v>
      </c>
      <c r="BO28" s="39" t="s">
        <v>12</v>
      </c>
      <c r="BP28" s="41" t="s">
        <v>12</v>
      </c>
      <c r="BQ28" s="774" t="s">
        <v>12</v>
      </c>
      <c r="BR28" s="668" t="s">
        <v>12</v>
      </c>
      <c r="BS28" s="774">
        <v>24.613115400000002</v>
      </c>
      <c r="BT28" s="774">
        <v>25.094596979999999</v>
      </c>
      <c r="BU28" s="49">
        <f t="shared" si="34"/>
        <v>24.853856190000002</v>
      </c>
      <c r="BV28" s="49">
        <f t="shared" si="17"/>
        <v>0.24074078999999848</v>
      </c>
      <c r="BW28" s="774">
        <v>25.130629339999999</v>
      </c>
      <c r="BX28" s="774">
        <v>25.07805493</v>
      </c>
      <c r="BY28" s="49">
        <f t="shared" si="36"/>
        <v>25.104342135</v>
      </c>
      <c r="BZ28" s="49">
        <f t="shared" si="18"/>
        <v>2.6287204999999148E-2</v>
      </c>
      <c r="CA28" s="563">
        <v>21.634534720000001</v>
      </c>
      <c r="CB28" s="563">
        <v>357.99762029999999</v>
      </c>
    </row>
    <row r="29" spans="1:80" ht="15.75" customHeight="1" x14ac:dyDescent="0.2">
      <c r="A29" s="296" t="s">
        <v>133</v>
      </c>
      <c r="B29" s="29">
        <v>7.1920425390573622E-3</v>
      </c>
      <c r="C29" s="39">
        <v>2.9371238709999998</v>
      </c>
      <c r="D29" s="296">
        <v>3.0020352209999999</v>
      </c>
      <c r="E29" s="49">
        <f t="shared" si="0"/>
        <v>2.9695795459999998</v>
      </c>
      <c r="F29" s="49">
        <f t="shared" si="1"/>
        <v>3.2455675000000017E-2</v>
      </c>
      <c r="G29" s="296">
        <v>2.9967771270000001</v>
      </c>
      <c r="H29" s="296">
        <v>3.021834229</v>
      </c>
      <c r="I29" s="49">
        <f t="shared" si="19"/>
        <v>3.009305678</v>
      </c>
      <c r="J29" s="546">
        <f t="shared" si="2"/>
        <v>1.2528550999999943E-2</v>
      </c>
      <c r="K29" s="296">
        <v>5.3491854209999996</v>
      </c>
      <c r="L29" s="296">
        <v>5.3516186120000002</v>
      </c>
      <c r="M29" s="49">
        <f t="shared" si="20"/>
        <v>5.3504020165000004</v>
      </c>
      <c r="N29" s="49">
        <f t="shared" si="3"/>
        <v>1.2165955000003059E-3</v>
      </c>
      <c r="O29" s="296">
        <v>5.1982526590000004</v>
      </c>
      <c r="P29" s="296">
        <v>5.3507048519999998</v>
      </c>
      <c r="Q29" s="49">
        <f t="shared" si="21"/>
        <v>5.2744787555000006</v>
      </c>
      <c r="R29" s="49">
        <f t="shared" si="4"/>
        <v>7.6226096499999674E-2</v>
      </c>
      <c r="S29" s="39">
        <v>6.734106937</v>
      </c>
      <c r="T29" s="296">
        <v>6.5525948520000004</v>
      </c>
      <c r="U29" s="49">
        <f t="shared" si="22"/>
        <v>6.6433508945000002</v>
      </c>
      <c r="V29" s="49">
        <f t="shared" si="5"/>
        <v>9.0756042499999801E-2</v>
      </c>
      <c r="W29" s="296">
        <v>6.7641002429999997</v>
      </c>
      <c r="X29" s="296">
        <v>6.5941448669999998</v>
      </c>
      <c r="Y29" s="49">
        <f t="shared" si="23"/>
        <v>6.6791225549999993</v>
      </c>
      <c r="Z29" s="546">
        <f t="shared" si="6"/>
        <v>8.497768799999994E-2</v>
      </c>
      <c r="AA29" s="296">
        <v>16.085648160000002</v>
      </c>
      <c r="AB29" s="296">
        <v>16.18849741</v>
      </c>
      <c r="AC29" s="49">
        <f t="shared" si="24"/>
        <v>16.137072785000001</v>
      </c>
      <c r="AD29" s="49">
        <f t="shared" si="7"/>
        <v>5.1424624999999224E-2</v>
      </c>
      <c r="AE29" s="296">
        <v>16.220935170000001</v>
      </c>
      <c r="AF29" s="296">
        <v>16.275400699999999</v>
      </c>
      <c r="AG29" s="49">
        <f t="shared" si="25"/>
        <v>16.248167934999998</v>
      </c>
      <c r="AH29" s="49">
        <f t="shared" si="8"/>
        <v>2.7232764999999048E-2</v>
      </c>
      <c r="AI29" s="39">
        <v>436.92089800000002</v>
      </c>
      <c r="AJ29" s="296">
        <v>456.33282809999997</v>
      </c>
      <c r="AK29" s="49">
        <f t="shared" si="26"/>
        <v>446.62686305</v>
      </c>
      <c r="AL29" s="49">
        <f t="shared" si="9"/>
        <v>9.7059650499999748</v>
      </c>
      <c r="AM29" s="296">
        <v>453.24295089999998</v>
      </c>
      <c r="AN29" s="296">
        <v>444.72597769999999</v>
      </c>
      <c r="AO29" s="49">
        <f t="shared" si="27"/>
        <v>448.98446430000001</v>
      </c>
      <c r="AP29" s="546">
        <f t="shared" si="10"/>
        <v>4.2584865999999977</v>
      </c>
      <c r="AQ29" s="296">
        <v>56.578446329999998</v>
      </c>
      <c r="AR29" s="296">
        <v>57.77452486</v>
      </c>
      <c r="AS29" s="49">
        <f t="shared" si="28"/>
        <v>57.176485595000003</v>
      </c>
      <c r="AT29" s="49">
        <f t="shared" si="11"/>
        <v>0.5980392650000006</v>
      </c>
      <c r="AU29" s="296">
        <v>56.65761715</v>
      </c>
      <c r="AV29" s="296">
        <v>58.546180499999998</v>
      </c>
      <c r="AW29" s="49">
        <f t="shared" si="29"/>
        <v>57.601898824999999</v>
      </c>
      <c r="AX29" s="49">
        <f t="shared" si="12"/>
        <v>0.94428167499999915</v>
      </c>
      <c r="AY29" s="39">
        <v>49.00447071</v>
      </c>
      <c r="AZ29" s="296">
        <v>50.16821255</v>
      </c>
      <c r="BA29" s="49">
        <f t="shared" si="30"/>
        <v>49.58634163</v>
      </c>
      <c r="BB29" s="49">
        <f t="shared" si="13"/>
        <v>0.58187092000000007</v>
      </c>
      <c r="BC29" s="296">
        <v>49.677332980000003</v>
      </c>
      <c r="BD29" s="296">
        <v>49.286558409999998</v>
      </c>
      <c r="BE29" s="49">
        <f t="shared" si="31"/>
        <v>49.481945695</v>
      </c>
      <c r="BF29" s="546">
        <f t="shared" si="14"/>
        <v>0.19538728500000246</v>
      </c>
      <c r="BG29" s="296">
        <v>51.981391119999998</v>
      </c>
      <c r="BH29" s="296">
        <v>51.145417180000003</v>
      </c>
      <c r="BI29" s="49">
        <f t="shared" si="32"/>
        <v>51.563404149999997</v>
      </c>
      <c r="BJ29" s="49">
        <f t="shared" si="15"/>
        <v>0.41798696999999763</v>
      </c>
      <c r="BK29" s="296">
        <v>52.124937780000003</v>
      </c>
      <c r="BL29" s="296">
        <v>51.908460990000002</v>
      </c>
      <c r="BM29" s="49">
        <f t="shared" si="33"/>
        <v>52.016699385000003</v>
      </c>
      <c r="BN29" s="49">
        <f t="shared" si="16"/>
        <v>0.10823839500000076</v>
      </c>
      <c r="BO29" s="39" t="s">
        <v>12</v>
      </c>
      <c r="BP29" s="41" t="s">
        <v>12</v>
      </c>
      <c r="BQ29" s="774">
        <v>2.2373462029999999E-2</v>
      </c>
      <c r="BR29" s="668" t="s">
        <v>12</v>
      </c>
      <c r="BS29" s="774">
        <v>26.073720739999999</v>
      </c>
      <c r="BT29" s="774">
        <v>26.2537162</v>
      </c>
      <c r="BU29" s="49">
        <f t="shared" si="34"/>
        <v>26.163718469999999</v>
      </c>
      <c r="BV29" s="49">
        <f t="shared" si="17"/>
        <v>8.9997730000000331E-2</v>
      </c>
      <c r="BW29" s="774">
        <v>26.823252480000001</v>
      </c>
      <c r="BX29" s="774">
        <v>26.531556340000002</v>
      </c>
      <c r="BY29" s="49">
        <f t="shared" si="36"/>
        <v>26.677404410000001</v>
      </c>
      <c r="BZ29" s="49">
        <f t="shared" si="18"/>
        <v>0.14584806999999955</v>
      </c>
      <c r="CA29" s="563">
        <v>21.873424790000001</v>
      </c>
      <c r="CB29" s="563">
        <v>356.50051889999997</v>
      </c>
    </row>
    <row r="30" spans="1:80" ht="15.75" customHeight="1" x14ac:dyDescent="0.2">
      <c r="A30" s="296" t="s">
        <v>134</v>
      </c>
      <c r="B30" s="29">
        <v>3.6665335808721829E-3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9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20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21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2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3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4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5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6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7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8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9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30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31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2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3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774" t="s">
        <v>12</v>
      </c>
      <c r="BR30" s="668" t="s">
        <v>12</v>
      </c>
      <c r="BS30" s="774" t="s">
        <v>12</v>
      </c>
      <c r="BT30" s="774" t="s">
        <v>12</v>
      </c>
      <c r="BU30" s="49" t="str">
        <f t="shared" si="34"/>
        <v xml:space="preserve"> </v>
      </c>
      <c r="BV30" s="49" t="str">
        <f t="shared" si="17"/>
        <v xml:space="preserve"> </v>
      </c>
      <c r="BW30" s="774" t="s">
        <v>12</v>
      </c>
      <c r="BX30" s="774" t="s">
        <v>12</v>
      </c>
      <c r="BY30" s="49" t="str">
        <f t="shared" si="36"/>
        <v xml:space="preserve"> </v>
      </c>
      <c r="BZ30" s="49" t="str">
        <f t="shared" si="18"/>
        <v xml:space="preserve"> </v>
      </c>
      <c r="CA30" s="563" t="s">
        <v>12</v>
      </c>
      <c r="CB30" s="563" t="s">
        <v>12</v>
      </c>
    </row>
    <row r="31" spans="1:80" ht="15.75" customHeight="1" x14ac:dyDescent="0.2">
      <c r="A31" s="296" t="s">
        <v>135</v>
      </c>
      <c r="B31" s="29">
        <v>8.2341481282775103E-3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9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20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21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2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3"/>
        <v xml:space="preserve"> </v>
      </c>
      <c r="Z31" s="546" t="str">
        <f t="shared" si="6"/>
        <v xml:space="preserve"> </v>
      </c>
      <c r="AA31" s="296" t="s">
        <v>12</v>
      </c>
      <c r="AB31" s="296">
        <v>1.1511278180000001E-2</v>
      </c>
      <c r="AC31" s="49">
        <f t="shared" si="24"/>
        <v>1.1511278180000001E-2</v>
      </c>
      <c r="AD31" s="49">
        <f t="shared" si="7"/>
        <v>0</v>
      </c>
      <c r="AE31" s="296" t="s">
        <v>12</v>
      </c>
      <c r="AF31" s="296" t="s">
        <v>12</v>
      </c>
      <c r="AG31" s="49" t="str">
        <f t="shared" si="25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6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7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8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9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30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31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2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3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774" t="s">
        <v>12</v>
      </c>
      <c r="BR31" s="668" t="s">
        <v>12</v>
      </c>
      <c r="BS31" s="774" t="s">
        <v>12</v>
      </c>
      <c r="BT31" s="774" t="s">
        <v>12</v>
      </c>
      <c r="BU31" s="49" t="str">
        <f t="shared" si="34"/>
        <v xml:space="preserve"> </v>
      </c>
      <c r="BV31" s="49" t="str">
        <f t="shared" si="17"/>
        <v xml:space="preserve"> </v>
      </c>
      <c r="BW31" s="774" t="s">
        <v>12</v>
      </c>
      <c r="BX31" s="774" t="s">
        <v>12</v>
      </c>
      <c r="BY31" s="49" t="str">
        <f t="shared" si="36"/>
        <v xml:space="preserve"> </v>
      </c>
      <c r="BZ31" s="49" t="str">
        <f t="shared" si="18"/>
        <v xml:space="preserve"> </v>
      </c>
      <c r="CA31" s="563" t="s">
        <v>12</v>
      </c>
      <c r="CB31" s="563">
        <v>1.399324853E-2</v>
      </c>
    </row>
    <row r="32" spans="1:80" ht="12.75" x14ac:dyDescent="0.2">
      <c r="A32" s="296" t="s">
        <v>136</v>
      </c>
      <c r="B32" s="29">
        <v>0.1031</v>
      </c>
      <c r="C32" s="39">
        <v>5.0598853469999998</v>
      </c>
      <c r="D32" s="296">
        <v>5.2056678420000004</v>
      </c>
      <c r="E32" s="49">
        <f t="shared" si="0"/>
        <v>5.1327765945000001</v>
      </c>
      <c r="F32" s="49">
        <f t="shared" si="1"/>
        <v>7.2891247500000311E-2</v>
      </c>
      <c r="G32" s="296">
        <v>5.1881787089999998</v>
      </c>
      <c r="H32" s="296">
        <v>5.2128486890000003</v>
      </c>
      <c r="I32" s="49">
        <f t="shared" si="19"/>
        <v>5.200513699</v>
      </c>
      <c r="J32" s="546">
        <f t="shared" si="2"/>
        <v>1.2334990000000268E-2</v>
      </c>
      <c r="K32" s="296">
        <v>5.3613448989999997</v>
      </c>
      <c r="L32" s="296">
        <v>5.2996505489999999</v>
      </c>
      <c r="M32" s="49">
        <f t="shared" si="20"/>
        <v>5.3304977239999998</v>
      </c>
      <c r="N32" s="49">
        <f t="shared" si="3"/>
        <v>3.0847174999999893E-2</v>
      </c>
      <c r="O32" s="296">
        <v>5.3456000420000001</v>
      </c>
      <c r="P32" s="296">
        <v>5.3514345060000004</v>
      </c>
      <c r="Q32" s="49">
        <f t="shared" si="21"/>
        <v>5.3485172740000007</v>
      </c>
      <c r="R32" s="49">
        <f t="shared" si="4"/>
        <v>2.9172320000001584E-3</v>
      </c>
      <c r="S32" s="39">
        <v>5.3756622810000003</v>
      </c>
      <c r="T32" s="296">
        <v>5.3175003070000004</v>
      </c>
      <c r="U32" s="49">
        <f t="shared" si="22"/>
        <v>5.3465812939999999</v>
      </c>
      <c r="V32" s="49">
        <f t="shared" si="5"/>
        <v>2.9080986999999947E-2</v>
      </c>
      <c r="W32" s="296">
        <v>5.4416286349999998</v>
      </c>
      <c r="X32" s="296">
        <v>5.4172051840000002</v>
      </c>
      <c r="Y32" s="49">
        <f t="shared" si="23"/>
        <v>5.4294169095000004</v>
      </c>
      <c r="Z32" s="546">
        <f t="shared" si="6"/>
        <v>1.2211725499999826E-2</v>
      </c>
      <c r="AA32" s="296">
        <v>5.6890444139999996</v>
      </c>
      <c r="AB32" s="296">
        <v>5.6842477950000001</v>
      </c>
      <c r="AC32" s="49">
        <f t="shared" si="24"/>
        <v>5.6866461044999994</v>
      </c>
      <c r="AD32" s="49">
        <f t="shared" si="7"/>
        <v>2.3983094999997512E-3</v>
      </c>
      <c r="AE32" s="296">
        <v>5.8151910969999996</v>
      </c>
      <c r="AF32" s="296">
        <v>5.8008398019999996</v>
      </c>
      <c r="AG32" s="49">
        <f t="shared" si="25"/>
        <v>5.8080154494999991</v>
      </c>
      <c r="AH32" s="49">
        <f t="shared" si="8"/>
        <v>7.1756474999999931E-3</v>
      </c>
      <c r="AI32" s="39">
        <v>1.052559891</v>
      </c>
      <c r="AJ32" s="296">
        <v>1.035197409</v>
      </c>
      <c r="AK32" s="49">
        <f t="shared" si="26"/>
        <v>1.0438786499999999</v>
      </c>
      <c r="AL32" s="49">
        <f t="shared" si="9"/>
        <v>8.6812410000000062E-3</v>
      </c>
      <c r="AM32" s="296">
        <v>1.112238855</v>
      </c>
      <c r="AN32" s="296">
        <v>1.144586528</v>
      </c>
      <c r="AO32" s="49">
        <f t="shared" si="27"/>
        <v>1.1284126914999999</v>
      </c>
      <c r="AP32" s="546">
        <f t="shared" si="10"/>
        <v>1.6173836500000038E-2</v>
      </c>
      <c r="AQ32" s="296">
        <v>5.3054795239999999</v>
      </c>
      <c r="AR32" s="296">
        <v>5.447046855</v>
      </c>
      <c r="AS32" s="49">
        <f t="shared" si="28"/>
        <v>5.3762631894999995</v>
      </c>
      <c r="AT32" s="49">
        <f t="shared" si="11"/>
        <v>7.0783665500000037E-2</v>
      </c>
      <c r="AU32" s="296">
        <v>5.5384995100000003</v>
      </c>
      <c r="AV32" s="296">
        <v>5.7015353559999999</v>
      </c>
      <c r="AW32" s="49">
        <f t="shared" si="29"/>
        <v>5.6200174330000001</v>
      </c>
      <c r="AX32" s="49">
        <f t="shared" si="12"/>
        <v>8.1517922999999826E-2</v>
      </c>
      <c r="AY32" s="39">
        <v>5.5689678489999999</v>
      </c>
      <c r="AZ32" s="296">
        <v>5.7095820760000002</v>
      </c>
      <c r="BA32" s="49">
        <f t="shared" si="30"/>
        <v>5.6392749625</v>
      </c>
      <c r="BB32" s="49">
        <f t="shared" si="13"/>
        <v>7.0307113500000185E-2</v>
      </c>
      <c r="BC32" s="296">
        <v>5.7136757960000004</v>
      </c>
      <c r="BD32" s="296">
        <v>5.6587424080000002</v>
      </c>
      <c r="BE32" s="49">
        <f t="shared" si="31"/>
        <v>5.6862091020000003</v>
      </c>
      <c r="BF32" s="546">
        <f t="shared" si="14"/>
        <v>2.7466694000000125E-2</v>
      </c>
      <c r="BG32" s="296">
        <v>5.8157521230000002</v>
      </c>
      <c r="BH32" s="296">
        <v>5.6546704730000004</v>
      </c>
      <c r="BI32" s="49">
        <f t="shared" si="32"/>
        <v>5.7352112980000003</v>
      </c>
      <c r="BJ32" s="49">
        <f t="shared" si="15"/>
        <v>8.0540824999999927E-2</v>
      </c>
      <c r="BK32" s="296">
        <v>6.1778760049999999</v>
      </c>
      <c r="BL32" s="296">
        <v>6.1585954530000002</v>
      </c>
      <c r="BM32" s="49">
        <f t="shared" si="33"/>
        <v>6.1682357290000001</v>
      </c>
      <c r="BN32" s="49">
        <f t="shared" si="16"/>
        <v>9.6402759999998366E-3</v>
      </c>
      <c r="BO32" s="39" t="s">
        <v>12</v>
      </c>
      <c r="BP32" s="41" t="s">
        <v>12</v>
      </c>
      <c r="BQ32" s="774" t="s">
        <v>12</v>
      </c>
      <c r="BR32" s="668" t="s">
        <v>12</v>
      </c>
      <c r="BS32" s="774">
        <v>4.5996331870000002</v>
      </c>
      <c r="BT32" s="774">
        <v>4.5694828279999999</v>
      </c>
      <c r="BU32" s="49">
        <f t="shared" si="34"/>
        <v>4.5845580075000001</v>
      </c>
      <c r="BV32" s="49">
        <f t="shared" si="17"/>
        <v>1.5075179500000147E-2</v>
      </c>
      <c r="BW32" s="774">
        <v>4.6875143980000002</v>
      </c>
      <c r="BX32" s="774">
        <v>4.640893535</v>
      </c>
      <c r="BY32" s="49">
        <f t="shared" si="36"/>
        <v>4.6642039665000006</v>
      </c>
      <c r="BZ32" s="49">
        <f t="shared" si="18"/>
        <v>2.3310431500000117E-2</v>
      </c>
      <c r="CA32" s="563">
        <v>6.0139518250000004</v>
      </c>
      <c r="CB32" s="563">
        <v>18.013691659999999</v>
      </c>
    </row>
    <row r="33" spans="1:80" ht="12.75" x14ac:dyDescent="0.2">
      <c r="A33" s="296" t="s">
        <v>137</v>
      </c>
      <c r="B33" s="29">
        <v>5.4052899561670194E-3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9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20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21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2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3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4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5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6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7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8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9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30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31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2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3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774" t="s">
        <v>12</v>
      </c>
      <c r="BR33" s="668" t="s">
        <v>12</v>
      </c>
      <c r="BS33" s="774" t="s">
        <v>12</v>
      </c>
      <c r="BT33" s="774" t="s">
        <v>12</v>
      </c>
      <c r="BU33" s="49" t="str">
        <f t="shared" si="34"/>
        <v xml:space="preserve"> </v>
      </c>
      <c r="BV33" s="49" t="str">
        <f t="shared" si="17"/>
        <v xml:space="preserve"> </v>
      </c>
      <c r="BW33" s="774" t="s">
        <v>12</v>
      </c>
      <c r="BX33" s="774" t="s">
        <v>12</v>
      </c>
      <c r="BY33" s="49" t="str">
        <f t="shared" si="36"/>
        <v xml:space="preserve"> </v>
      </c>
      <c r="BZ33" s="49" t="str">
        <f t="shared" si="18"/>
        <v xml:space="preserve"> </v>
      </c>
      <c r="CA33" s="563" t="s">
        <v>12</v>
      </c>
      <c r="CB33" s="563" t="s">
        <v>12</v>
      </c>
    </row>
    <row r="34" spans="1:80" ht="12.75" x14ac:dyDescent="0.2">
      <c r="A34" s="296" t="s">
        <v>138</v>
      </c>
      <c r="B34" s="29">
        <v>2.9318853345173396E-4</v>
      </c>
      <c r="C34" s="39">
        <v>7.6459401319999995E-2</v>
      </c>
      <c r="D34" s="296">
        <v>8.0575056409999998E-2</v>
      </c>
      <c r="E34" s="49">
        <f t="shared" si="0"/>
        <v>7.8517228864999997E-2</v>
      </c>
      <c r="F34" s="49">
        <f t="shared" si="1"/>
        <v>2.0578275450000016E-3</v>
      </c>
      <c r="G34" s="296">
        <v>7.7254855859999999E-2</v>
      </c>
      <c r="H34" s="296">
        <v>7.8509223180000004E-2</v>
      </c>
      <c r="I34" s="49">
        <f t="shared" si="19"/>
        <v>7.7882039520000002E-2</v>
      </c>
      <c r="J34" s="546">
        <f t="shared" si="2"/>
        <v>6.2718366000000247E-4</v>
      </c>
      <c r="K34" s="296">
        <v>9.1444068099999998E-2</v>
      </c>
      <c r="L34" s="296">
        <v>8.8287864379999997E-2</v>
      </c>
      <c r="M34" s="49">
        <f t="shared" si="20"/>
        <v>8.9865966239999998E-2</v>
      </c>
      <c r="N34" s="49">
        <f t="shared" si="3"/>
        <v>1.5781018600000002E-3</v>
      </c>
      <c r="O34" s="296">
        <v>8.7014010680000003E-2</v>
      </c>
      <c r="P34" s="296">
        <v>8.9164676649999997E-2</v>
      </c>
      <c r="Q34" s="49">
        <f t="shared" si="21"/>
        <v>8.8089343665E-2</v>
      </c>
      <c r="R34" s="49">
        <f t="shared" si="4"/>
        <v>1.0753329849999965E-3</v>
      </c>
      <c r="S34" s="39">
        <v>9.5547202250000005E-2</v>
      </c>
      <c r="T34" s="296">
        <v>9.6122426440000006E-2</v>
      </c>
      <c r="U34" s="49">
        <f t="shared" si="22"/>
        <v>9.5834814345000005E-2</v>
      </c>
      <c r="V34" s="49">
        <f t="shared" si="5"/>
        <v>2.8761209500000051E-4</v>
      </c>
      <c r="W34" s="296">
        <v>8.6482062370000001E-2</v>
      </c>
      <c r="X34" s="296">
        <v>9.2043650249999998E-2</v>
      </c>
      <c r="Y34" s="49">
        <f t="shared" si="23"/>
        <v>8.9262856309999999E-2</v>
      </c>
      <c r="Z34" s="546">
        <f t="shared" si="6"/>
        <v>2.7807939399999981E-3</v>
      </c>
      <c r="AA34" s="296">
        <v>0.15653736460000001</v>
      </c>
      <c r="AB34" s="296">
        <v>0.15559517880000001</v>
      </c>
      <c r="AC34" s="49">
        <f t="shared" si="24"/>
        <v>0.15606627170000001</v>
      </c>
      <c r="AD34" s="49">
        <f t="shared" si="7"/>
        <v>4.7109289999999748E-4</v>
      </c>
      <c r="AE34" s="296">
        <v>0.16205756969999999</v>
      </c>
      <c r="AF34" s="296">
        <v>0.1519577299</v>
      </c>
      <c r="AG34" s="49">
        <f t="shared" si="25"/>
        <v>0.15700764979999998</v>
      </c>
      <c r="AH34" s="49">
        <f t="shared" si="8"/>
        <v>5.0499198999999911E-3</v>
      </c>
      <c r="AI34" s="39">
        <v>3.109581575</v>
      </c>
      <c r="AJ34" s="296">
        <v>3.0674666720000001</v>
      </c>
      <c r="AK34" s="49">
        <f t="shared" si="26"/>
        <v>3.0885241235000001</v>
      </c>
      <c r="AL34" s="49">
        <f t="shared" si="9"/>
        <v>2.1057451499999935E-2</v>
      </c>
      <c r="AM34" s="296">
        <v>3.0299623800000002</v>
      </c>
      <c r="AN34" s="296">
        <v>3.2378734470000001</v>
      </c>
      <c r="AO34" s="49">
        <f t="shared" si="27"/>
        <v>3.1339179135000004</v>
      </c>
      <c r="AP34" s="546">
        <f t="shared" si="10"/>
        <v>0.10395553349999997</v>
      </c>
      <c r="AQ34" s="296">
        <v>0.42798387129999999</v>
      </c>
      <c r="AR34" s="296">
        <v>0.40586208639999999</v>
      </c>
      <c r="AS34" s="49">
        <f t="shared" si="28"/>
        <v>0.41692297884999996</v>
      </c>
      <c r="AT34" s="49">
        <f t="shared" si="11"/>
        <v>1.106089245E-2</v>
      </c>
      <c r="AU34" s="296">
        <v>0.4130219215</v>
      </c>
      <c r="AV34" s="296">
        <v>0.39936500590000001</v>
      </c>
      <c r="AW34" s="49">
        <f t="shared" si="29"/>
        <v>0.40619346369999998</v>
      </c>
      <c r="AX34" s="49">
        <f t="shared" si="12"/>
        <v>6.8284577999999929E-3</v>
      </c>
      <c r="AY34" s="39">
        <v>0.38617324720000001</v>
      </c>
      <c r="AZ34" s="296">
        <v>0.39495374490000001</v>
      </c>
      <c r="BA34" s="49">
        <f t="shared" si="30"/>
        <v>0.39056349605000001</v>
      </c>
      <c r="BB34" s="49">
        <f t="shared" si="13"/>
        <v>4.3902488500000003E-3</v>
      </c>
      <c r="BC34" s="296">
        <v>0.38504506840000002</v>
      </c>
      <c r="BD34" s="296">
        <v>0.39149019169999999</v>
      </c>
      <c r="BE34" s="49">
        <f t="shared" si="31"/>
        <v>0.38826763004999998</v>
      </c>
      <c r="BF34" s="546">
        <f t="shared" si="14"/>
        <v>3.2225616499999832E-3</v>
      </c>
      <c r="BG34" s="296">
        <v>0.43386442730000002</v>
      </c>
      <c r="BH34" s="296">
        <v>0.41503315000000002</v>
      </c>
      <c r="BI34" s="49">
        <f t="shared" si="32"/>
        <v>0.42444878865000002</v>
      </c>
      <c r="BJ34" s="49">
        <f t="shared" si="15"/>
        <v>9.4156386500000022E-3</v>
      </c>
      <c r="BK34" s="296">
        <v>0.41340653770000002</v>
      </c>
      <c r="BL34" s="296">
        <v>0.45851477530000001</v>
      </c>
      <c r="BM34" s="49">
        <f t="shared" si="33"/>
        <v>0.43596065650000004</v>
      </c>
      <c r="BN34" s="49">
        <f t="shared" si="16"/>
        <v>2.2554118799999995E-2</v>
      </c>
      <c r="BO34" s="39" t="s">
        <v>12</v>
      </c>
      <c r="BP34" s="41" t="s">
        <v>12</v>
      </c>
      <c r="BQ34" s="774" t="s">
        <v>12</v>
      </c>
      <c r="BR34" s="668" t="s">
        <v>12</v>
      </c>
      <c r="BS34" s="774">
        <v>0.20619986379999999</v>
      </c>
      <c r="BT34" s="774">
        <v>0.1930680837</v>
      </c>
      <c r="BU34" s="49">
        <f t="shared" si="34"/>
        <v>0.19963397375</v>
      </c>
      <c r="BV34" s="49">
        <f t="shared" si="17"/>
        <v>6.565890049999995E-3</v>
      </c>
      <c r="BW34" s="774">
        <v>0.2032842476</v>
      </c>
      <c r="BX34" s="774">
        <v>0.2206386588</v>
      </c>
      <c r="BY34" s="49">
        <f t="shared" si="36"/>
        <v>0.21196145319999998</v>
      </c>
      <c r="BZ34" s="49">
        <f t="shared" si="18"/>
        <v>8.6772056000000014E-3</v>
      </c>
      <c r="CA34" s="563">
        <v>0.1484663095</v>
      </c>
      <c r="CB34" s="563">
        <v>0.74650686209999995</v>
      </c>
    </row>
    <row r="35" spans="1:80" ht="12.75" x14ac:dyDescent="0.2">
      <c r="A35" s="296" t="s">
        <v>139</v>
      </c>
      <c r="B35" s="29">
        <v>9.0397375140413913E-5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>
        <v>4.4766917780000002E-4</v>
      </c>
      <c r="H35" s="296">
        <v>5.3105874309999999E-4</v>
      </c>
      <c r="I35" s="49">
        <f t="shared" si="19"/>
        <v>4.8936396044999995E-4</v>
      </c>
      <c r="J35" s="546">
        <f t="shared" si="2"/>
        <v>4.1694782649999982E-5</v>
      </c>
      <c r="K35" s="296" t="s">
        <v>12</v>
      </c>
      <c r="L35" s="296" t="s">
        <v>12</v>
      </c>
      <c r="M35" s="49" t="str">
        <f t="shared" si="20"/>
        <v xml:space="preserve"> </v>
      </c>
      <c r="N35" s="49" t="str">
        <f t="shared" si="3"/>
        <v xml:space="preserve"> </v>
      </c>
      <c r="O35" s="296">
        <v>2.4141746950000001E-3</v>
      </c>
      <c r="P35" s="296">
        <v>8.6129960869999996E-4</v>
      </c>
      <c r="Q35" s="49">
        <f t="shared" si="21"/>
        <v>1.63773715185E-3</v>
      </c>
      <c r="R35" s="49">
        <f t="shared" si="4"/>
        <v>7.7643754315000007E-4</v>
      </c>
      <c r="S35" s="39" t="s">
        <v>12</v>
      </c>
      <c r="T35" s="296" t="s">
        <v>12</v>
      </c>
      <c r="U35" s="49" t="str">
        <f t="shared" si="22"/>
        <v xml:space="preserve"> </v>
      </c>
      <c r="V35" s="49" t="str">
        <f t="shared" si="5"/>
        <v xml:space="preserve"> </v>
      </c>
      <c r="W35" s="296">
        <v>9.0205724550000005E-4</v>
      </c>
      <c r="X35" s="296">
        <v>7.3740107599999996E-4</v>
      </c>
      <c r="Y35" s="49">
        <f t="shared" si="23"/>
        <v>8.1972916075000006E-4</v>
      </c>
      <c r="Z35" s="546">
        <f t="shared" si="6"/>
        <v>8.2328084750000043E-5</v>
      </c>
      <c r="AA35" s="296" t="s">
        <v>12</v>
      </c>
      <c r="AB35" s="296" t="s">
        <v>12</v>
      </c>
      <c r="AC35" s="49" t="str">
        <f t="shared" si="24"/>
        <v xml:space="preserve"> </v>
      </c>
      <c r="AD35" s="49" t="str">
        <f t="shared" si="7"/>
        <v xml:space="preserve"> </v>
      </c>
      <c r="AE35" s="296">
        <v>7.8347792280000002E-4</v>
      </c>
      <c r="AF35" s="296">
        <v>1.5846914619999999E-3</v>
      </c>
      <c r="AG35" s="49">
        <f t="shared" si="25"/>
        <v>1.1840846923999999E-3</v>
      </c>
      <c r="AH35" s="49">
        <f t="shared" si="8"/>
        <v>4.0060676959999996E-4</v>
      </c>
      <c r="AI35" s="39" t="s">
        <v>12</v>
      </c>
      <c r="AJ35" s="296" t="s">
        <v>12</v>
      </c>
      <c r="AK35" s="49" t="str">
        <f t="shared" si="26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7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8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9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30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31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2"/>
        <v xml:space="preserve"> </v>
      </c>
      <c r="BJ35" s="49" t="str">
        <f t="shared" si="15"/>
        <v xml:space="preserve"> </v>
      </c>
      <c r="BK35" s="296">
        <v>6.1371726630000002E-3</v>
      </c>
      <c r="BL35" s="296">
        <v>7.018085942E-3</v>
      </c>
      <c r="BM35" s="49">
        <f t="shared" si="33"/>
        <v>6.5776293025000005E-3</v>
      </c>
      <c r="BN35" s="49">
        <f t="shared" si="16"/>
        <v>4.4045663949999992E-4</v>
      </c>
      <c r="BO35" s="39" t="s">
        <v>12</v>
      </c>
      <c r="BP35" s="41" t="s">
        <v>12</v>
      </c>
      <c r="BQ35" s="774" t="s">
        <v>12</v>
      </c>
      <c r="BR35" s="668" t="s">
        <v>12</v>
      </c>
      <c r="BS35" s="774" t="s">
        <v>12</v>
      </c>
      <c r="BT35" s="774" t="s">
        <v>12</v>
      </c>
      <c r="BU35" s="49" t="str">
        <f t="shared" si="34"/>
        <v xml:space="preserve"> </v>
      </c>
      <c r="BV35" s="49" t="str">
        <f t="shared" si="17"/>
        <v xml:space="preserve"> </v>
      </c>
      <c r="BW35" s="774" t="s">
        <v>12</v>
      </c>
      <c r="BX35" s="774" t="s">
        <v>12</v>
      </c>
      <c r="BY35" s="49" t="str">
        <f t="shared" si="36"/>
        <v xml:space="preserve"> </v>
      </c>
      <c r="BZ35" s="49" t="str">
        <f t="shared" si="18"/>
        <v xml:space="preserve"> </v>
      </c>
      <c r="CA35" s="563">
        <v>1.120946333E-3</v>
      </c>
      <c r="CB35" s="563" t="s">
        <v>12</v>
      </c>
    </row>
    <row r="36" spans="1:80" ht="12.75" x14ac:dyDescent="0.2">
      <c r="A36" s="296" t="s">
        <v>140</v>
      </c>
      <c r="B36" s="29">
        <v>1.0479871793296696E-2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9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20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21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2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3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4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5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6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7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8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9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30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31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2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3"/>
        <v xml:space="preserve"> </v>
      </c>
      <c r="BN36" s="49" t="str">
        <f t="shared" si="16"/>
        <v xml:space="preserve"> </v>
      </c>
      <c r="BO36" s="39">
        <v>1.2576045480000001E-2</v>
      </c>
      <c r="BP36" s="41" t="s">
        <v>12</v>
      </c>
      <c r="BQ36" s="774" t="s">
        <v>12</v>
      </c>
      <c r="BR36" s="668">
        <v>1.080406792E-2</v>
      </c>
      <c r="BS36" s="774" t="s">
        <v>12</v>
      </c>
      <c r="BT36" s="774" t="s">
        <v>12</v>
      </c>
      <c r="BU36" s="49" t="str">
        <f t="shared" si="34"/>
        <v xml:space="preserve"> </v>
      </c>
      <c r="BV36" s="49" t="str">
        <f t="shared" si="17"/>
        <v xml:space="preserve"> </v>
      </c>
      <c r="BW36" s="774" t="s">
        <v>12</v>
      </c>
      <c r="BX36" s="774" t="s">
        <v>12</v>
      </c>
      <c r="BY36" s="49" t="str">
        <f t="shared" si="36"/>
        <v xml:space="preserve"> </v>
      </c>
      <c r="BZ36" s="49" t="str">
        <f t="shared" si="18"/>
        <v xml:space="preserve"> </v>
      </c>
      <c r="CA36" s="563">
        <v>1.1857258860000001E-2</v>
      </c>
      <c r="CB36" s="563" t="s">
        <v>12</v>
      </c>
    </row>
    <row r="37" spans="1:80" ht="12.75" x14ac:dyDescent="0.2">
      <c r="A37" s="296" t="s">
        <v>141</v>
      </c>
      <c r="B37" s="29">
        <v>3.8360126321658505E-4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9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20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21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2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3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4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5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6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7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8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9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30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31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2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3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774" t="s">
        <v>12</v>
      </c>
      <c r="BR37" s="668" t="s">
        <v>12</v>
      </c>
      <c r="BS37" s="774" t="s">
        <v>12</v>
      </c>
      <c r="BT37" s="774" t="s">
        <v>12</v>
      </c>
      <c r="BU37" s="49" t="str">
        <f t="shared" si="34"/>
        <v xml:space="preserve"> </v>
      </c>
      <c r="BV37" s="49" t="str">
        <f t="shared" si="17"/>
        <v xml:space="preserve"> </v>
      </c>
      <c r="BW37" s="774" t="s">
        <v>12</v>
      </c>
      <c r="BX37" s="774" t="s">
        <v>12</v>
      </c>
      <c r="BY37" s="49" t="str">
        <f t="shared" si="36"/>
        <v xml:space="preserve"> </v>
      </c>
      <c r="BZ37" s="49" t="str">
        <f t="shared" si="18"/>
        <v xml:space="preserve"> </v>
      </c>
      <c r="CA37" s="563" t="s">
        <v>12</v>
      </c>
      <c r="CB37" s="563" t="s">
        <v>12</v>
      </c>
    </row>
    <row r="38" spans="1:80" ht="12.75" x14ac:dyDescent="0.2">
      <c r="A38" s="296" t="s">
        <v>142</v>
      </c>
      <c r="B38" s="29">
        <v>2.3E-3</v>
      </c>
      <c r="C38" s="39">
        <v>7.798240134E-3</v>
      </c>
      <c r="D38" s="296">
        <v>5.9199871469999997E-3</v>
      </c>
      <c r="E38" s="49">
        <f>IFERROR(AVERAGE(C38:D38)," ")</f>
        <v>6.8591136405000003E-3</v>
      </c>
      <c r="F38" s="49">
        <f t="shared" si="1"/>
        <v>9.3912649350000018E-4</v>
      </c>
      <c r="G38" s="296">
        <v>6.1051503119999998E-3</v>
      </c>
      <c r="H38" s="296">
        <v>5.6196917819999999E-3</v>
      </c>
      <c r="I38" s="49">
        <f>IFERROR(AVERAGE(G38:H38)," ")</f>
        <v>5.8624210469999999E-3</v>
      </c>
      <c r="J38" s="546">
        <f t="shared" si="2"/>
        <v>2.4272926499999993E-4</v>
      </c>
      <c r="K38" s="296">
        <v>0.12970220539999999</v>
      </c>
      <c r="L38" s="296">
        <v>0.12665985760000001</v>
      </c>
      <c r="M38" s="49">
        <f t="shared" si="20"/>
        <v>0.12818103149999999</v>
      </c>
      <c r="N38" s="49">
        <f t="shared" si="3"/>
        <v>1.5211738999999919E-3</v>
      </c>
      <c r="O38" s="296">
        <v>0.13249241349999999</v>
      </c>
      <c r="P38" s="296">
        <v>0.13629276209999999</v>
      </c>
      <c r="Q38" s="49">
        <f t="shared" si="21"/>
        <v>0.13439258779999999</v>
      </c>
      <c r="R38" s="49">
        <f t="shared" si="4"/>
        <v>1.9001743000000015E-3</v>
      </c>
      <c r="S38" s="39">
        <v>9.6878531429999998E-2</v>
      </c>
      <c r="T38" s="296">
        <v>9.4993485909999995E-2</v>
      </c>
      <c r="U38" s="49">
        <f t="shared" si="22"/>
        <v>9.5936008669999989E-2</v>
      </c>
      <c r="V38" s="49">
        <f t="shared" si="5"/>
        <v>9.4252276000000162E-4</v>
      </c>
      <c r="W38" s="296">
        <v>0.1132653362</v>
      </c>
      <c r="X38" s="296">
        <v>0.11033409700000001</v>
      </c>
      <c r="Y38" s="49">
        <f t="shared" si="23"/>
        <v>0.1117997166</v>
      </c>
      <c r="Z38" s="546">
        <f t="shared" si="6"/>
        <v>1.4656195999999955E-3</v>
      </c>
      <c r="AA38" s="296">
        <v>0.25113601349999998</v>
      </c>
      <c r="AB38" s="296">
        <v>0.25371695760000001</v>
      </c>
      <c r="AC38" s="49">
        <f t="shared" si="24"/>
        <v>0.25242648555000002</v>
      </c>
      <c r="AD38" s="49">
        <f t="shared" si="7"/>
        <v>1.2904720500000189E-3</v>
      </c>
      <c r="AE38" s="296">
        <v>0.2810799605</v>
      </c>
      <c r="AF38" s="296">
        <v>0.27717209240000001</v>
      </c>
      <c r="AG38" s="49">
        <f t="shared" si="25"/>
        <v>0.27912602645000001</v>
      </c>
      <c r="AH38" s="49">
        <f t="shared" si="8"/>
        <v>1.9539340499999946E-3</v>
      </c>
      <c r="AI38" s="39">
        <v>2.705219906E-2</v>
      </c>
      <c r="AJ38" s="296">
        <v>2.8027657429999998E-2</v>
      </c>
      <c r="AK38" s="49">
        <f t="shared" si="26"/>
        <v>2.7539928244999998E-2</v>
      </c>
      <c r="AL38" s="49">
        <f t="shared" si="9"/>
        <v>4.8772918499999894E-4</v>
      </c>
      <c r="AM38" s="296">
        <v>4.3763480239999999E-2</v>
      </c>
      <c r="AN38" s="296">
        <v>4.524880195E-2</v>
      </c>
      <c r="AO38" s="49">
        <f t="shared" si="27"/>
        <v>4.4506141095E-2</v>
      </c>
      <c r="AP38" s="546">
        <f t="shared" si="10"/>
        <v>7.4266085500000051E-4</v>
      </c>
      <c r="AQ38" s="296">
        <v>0.23394016049999999</v>
      </c>
      <c r="AR38" s="296">
        <v>0.23693869170000001</v>
      </c>
      <c r="AS38" s="49">
        <f t="shared" si="28"/>
        <v>0.23543942610000002</v>
      </c>
      <c r="AT38" s="49">
        <f t="shared" si="11"/>
        <v>1.4992656000000076E-3</v>
      </c>
      <c r="AU38" s="296">
        <v>0.25025301909999997</v>
      </c>
      <c r="AV38" s="296">
        <v>0.2639480213</v>
      </c>
      <c r="AW38" s="49">
        <f t="shared" si="29"/>
        <v>0.25710052019999996</v>
      </c>
      <c r="AX38" s="49">
        <f t="shared" si="12"/>
        <v>6.8475011000000141E-3</v>
      </c>
      <c r="AY38" s="39">
        <v>0.2004490474</v>
      </c>
      <c r="AZ38" s="296">
        <v>0.20456103</v>
      </c>
      <c r="BA38" s="49">
        <f t="shared" si="30"/>
        <v>0.2025050387</v>
      </c>
      <c r="BB38" s="49">
        <f t="shared" si="13"/>
        <v>2.0559913000000041E-3</v>
      </c>
      <c r="BC38" s="296">
        <v>0.22309476110000001</v>
      </c>
      <c r="BD38" s="296">
        <v>0.22016164630000001</v>
      </c>
      <c r="BE38" s="49">
        <f t="shared" si="31"/>
        <v>0.22162820370000003</v>
      </c>
      <c r="BF38" s="546">
        <f t="shared" si="14"/>
        <v>1.4665573999999987E-3</v>
      </c>
      <c r="BG38" s="296">
        <v>0.1381962092</v>
      </c>
      <c r="BH38" s="296">
        <v>0.13678447790000001</v>
      </c>
      <c r="BI38" s="49">
        <f t="shared" si="32"/>
        <v>0.13749034355</v>
      </c>
      <c r="BJ38" s="49">
        <f t="shared" si="15"/>
        <v>7.0586564999999823E-4</v>
      </c>
      <c r="BK38" s="296">
        <v>0.16291190389999999</v>
      </c>
      <c r="BL38" s="296">
        <v>0.1612088622</v>
      </c>
      <c r="BM38" s="49">
        <f t="shared" si="33"/>
        <v>0.16206038304999998</v>
      </c>
      <c r="BN38" s="49">
        <f t="shared" si="16"/>
        <v>8.5152084999999544E-4</v>
      </c>
      <c r="BO38" s="39">
        <v>3.0774112479999998E-3</v>
      </c>
      <c r="BP38" s="41">
        <v>2.7050080529999999E-3</v>
      </c>
      <c r="BQ38" s="774">
        <v>4.1152245709999997E-3</v>
      </c>
      <c r="BR38" s="668">
        <v>3.4703591090000001E-3</v>
      </c>
      <c r="BS38" s="774">
        <v>9.923480472E-2</v>
      </c>
      <c r="BT38" s="774">
        <v>0.1003282076</v>
      </c>
      <c r="BU38" s="49">
        <f t="shared" si="34"/>
        <v>9.9781506160000005E-2</v>
      </c>
      <c r="BV38" s="49">
        <f t="shared" si="17"/>
        <v>5.4670143999999837E-4</v>
      </c>
      <c r="BW38" s="774">
        <v>0.10189772530000001</v>
      </c>
      <c r="BX38" s="774">
        <v>0.1009628043</v>
      </c>
      <c r="BY38" s="49">
        <f t="shared" si="36"/>
        <v>0.1014302648</v>
      </c>
      <c r="BZ38" s="49">
        <f t="shared" si="18"/>
        <v>4.6746050000000261E-4</v>
      </c>
      <c r="CA38" s="563">
        <v>1.3740335459999999</v>
      </c>
      <c r="CB38" s="563">
        <v>23.7237002</v>
      </c>
    </row>
    <row r="39" spans="1:80" ht="12.75" x14ac:dyDescent="0.2">
      <c r="A39" s="296" t="s">
        <v>163</v>
      </c>
      <c r="B39" s="29">
        <v>2.3E-3</v>
      </c>
      <c r="C39" s="39">
        <v>3.9489575539999999E-3</v>
      </c>
      <c r="D39" s="296" t="s">
        <v>12</v>
      </c>
      <c r="E39" s="49">
        <f>IFERROR(AVERAGE(C39:D39)," ")</f>
        <v>3.9489575539999999E-3</v>
      </c>
      <c r="F39" s="49">
        <f t="shared" si="1"/>
        <v>0</v>
      </c>
      <c r="G39" s="296">
        <v>2.4283051620000002E-3</v>
      </c>
      <c r="H39" s="296">
        <v>2.3022638860000001E-3</v>
      </c>
      <c r="I39" s="49">
        <f t="shared" ref="I39" si="37">IFERROR(AVERAGE(G39:H39)," ")</f>
        <v>2.3652845240000001E-3</v>
      </c>
      <c r="J39" s="546">
        <f t="shared" si="2"/>
        <v>6.3020638000000056E-5</v>
      </c>
      <c r="K39" s="296">
        <v>0.1195566835</v>
      </c>
      <c r="L39" s="296">
        <v>0.1167411347</v>
      </c>
      <c r="M39" s="49">
        <f t="shared" si="20"/>
        <v>0.1181489091</v>
      </c>
      <c r="N39" s="49">
        <f t="shared" si="3"/>
        <v>1.4077743999999989E-3</v>
      </c>
      <c r="O39" s="296">
        <v>0.1236661522</v>
      </c>
      <c r="P39" s="296">
        <v>0.1265560228</v>
      </c>
      <c r="Q39" s="49">
        <f t="shared" si="21"/>
        <v>0.1251110875</v>
      </c>
      <c r="R39" s="49">
        <f t="shared" si="4"/>
        <v>1.4449352999999984E-3</v>
      </c>
      <c r="S39" s="39">
        <v>8.7146890539999994E-2</v>
      </c>
      <c r="T39" s="296">
        <v>8.4811850130000005E-2</v>
      </c>
      <c r="U39" s="49">
        <f t="shared" si="22"/>
        <v>8.5979370334999999E-2</v>
      </c>
      <c r="V39" s="49">
        <f t="shared" si="5"/>
        <v>1.1675202049999944E-3</v>
      </c>
      <c r="W39" s="296">
        <v>0.1032619493</v>
      </c>
      <c r="X39" s="296">
        <v>0.1007843413</v>
      </c>
      <c r="Y39" s="49">
        <f t="shared" si="23"/>
        <v>0.10202314530000001</v>
      </c>
      <c r="Z39" s="546">
        <f t="shared" si="6"/>
        <v>1.2388040000000031E-3</v>
      </c>
      <c r="AA39" s="296">
        <v>0.2446385143</v>
      </c>
      <c r="AB39" s="296">
        <v>0.24629293190000001</v>
      </c>
      <c r="AC39" s="49">
        <f t="shared" si="24"/>
        <v>0.24546572310000001</v>
      </c>
      <c r="AD39" s="49">
        <f t="shared" si="7"/>
        <v>8.2720880000000663E-4</v>
      </c>
      <c r="AE39" s="296">
        <v>0.2754737894</v>
      </c>
      <c r="AF39" s="296">
        <v>0.27179398789999998</v>
      </c>
      <c r="AG39" s="49">
        <f t="shared" si="25"/>
        <v>0.27363388864999999</v>
      </c>
      <c r="AH39" s="49">
        <f t="shared" si="8"/>
        <v>1.839900750000012E-3</v>
      </c>
      <c r="AI39" s="39">
        <v>6.81359555E-3</v>
      </c>
      <c r="AJ39" s="296">
        <v>7.9935443049999992E-3</v>
      </c>
      <c r="AK39" s="49">
        <f t="shared" si="26"/>
        <v>7.4035699274999991E-3</v>
      </c>
      <c r="AL39" s="49">
        <f t="shared" si="9"/>
        <v>5.8997437749999963E-4</v>
      </c>
      <c r="AM39" s="296">
        <v>2.1438316549999999E-2</v>
      </c>
      <c r="AN39" s="296">
        <v>2.222434635E-2</v>
      </c>
      <c r="AO39" s="49">
        <f t="shared" si="27"/>
        <v>2.1831331449999998E-2</v>
      </c>
      <c r="AP39" s="546">
        <f t="shared" si="10"/>
        <v>3.9301490000000043E-4</v>
      </c>
      <c r="AQ39" s="296">
        <v>0.21753767539999999</v>
      </c>
      <c r="AR39" s="296">
        <v>0.22066497360000001</v>
      </c>
      <c r="AS39" s="49">
        <f t="shared" si="28"/>
        <v>0.2191013245</v>
      </c>
      <c r="AT39" s="49">
        <f t="shared" si="11"/>
        <v>1.5636491000000086E-3</v>
      </c>
      <c r="AU39" s="296">
        <v>0.23818484340000001</v>
      </c>
      <c r="AV39" s="296">
        <v>0.24696461149999999</v>
      </c>
      <c r="AW39" s="49">
        <f t="shared" si="29"/>
        <v>0.24257472745</v>
      </c>
      <c r="AX39" s="49">
        <f t="shared" si="12"/>
        <v>4.3898840499999869E-3</v>
      </c>
      <c r="AY39" s="39">
        <v>0.17414808609999999</v>
      </c>
      <c r="AZ39" s="296">
        <v>0.17768752609999999</v>
      </c>
      <c r="BA39" s="49">
        <f t="shared" si="30"/>
        <v>0.17591780609999999</v>
      </c>
      <c r="BB39" s="49">
        <f t="shared" si="13"/>
        <v>1.7697200000000024E-3</v>
      </c>
      <c r="BC39" s="296">
        <v>0.1938111293</v>
      </c>
      <c r="BD39" s="296">
        <v>0.1918084816</v>
      </c>
      <c r="BE39" s="49">
        <f t="shared" si="31"/>
        <v>0.19280980544999998</v>
      </c>
      <c r="BF39" s="546">
        <f t="shared" si="14"/>
        <v>1.0013238499999993E-3</v>
      </c>
      <c r="BG39" s="296">
        <v>0.11632737880000001</v>
      </c>
      <c r="BH39" s="296">
        <v>0.11391270589999999</v>
      </c>
      <c r="BI39" s="49">
        <f t="shared" si="32"/>
        <v>0.11512004235000001</v>
      </c>
      <c r="BJ39" s="49">
        <f t="shared" si="15"/>
        <v>1.2073364500000058E-3</v>
      </c>
      <c r="BK39" s="296">
        <v>0.13859253160000001</v>
      </c>
      <c r="BL39" s="296">
        <v>0.1367234581</v>
      </c>
      <c r="BM39" s="49">
        <f t="shared" si="33"/>
        <v>0.13765799485000002</v>
      </c>
      <c r="BN39" s="49">
        <f t="shared" si="16"/>
        <v>9.3453675000000624E-4</v>
      </c>
      <c r="BO39" s="39" t="s">
        <v>12</v>
      </c>
      <c r="BP39" s="554" t="s">
        <v>12</v>
      </c>
      <c r="BQ39" s="774" t="s">
        <v>12</v>
      </c>
      <c r="BR39" s="668" t="s">
        <v>12</v>
      </c>
      <c r="BS39" s="774">
        <v>8.1780100999999994E-2</v>
      </c>
      <c r="BT39" s="774">
        <v>8.2398627409999994E-2</v>
      </c>
      <c r="BU39" s="49">
        <f t="shared" si="34"/>
        <v>8.2089364204999987E-2</v>
      </c>
      <c r="BV39" s="49">
        <f t="shared" si="17"/>
        <v>3.0926320500000021E-4</v>
      </c>
      <c r="BW39" s="774">
        <v>8.2551665509999997E-2</v>
      </c>
      <c r="BX39" s="774">
        <v>8.2160908860000006E-2</v>
      </c>
      <c r="BY39" s="49">
        <f t="shared" si="36"/>
        <v>8.2356287185000002E-2</v>
      </c>
      <c r="BZ39" s="49">
        <f t="shared" si="18"/>
        <v>1.9537832499999519E-4</v>
      </c>
      <c r="CA39" s="563">
        <v>1.300895747</v>
      </c>
      <c r="CB39" s="563">
        <v>24.51846183</v>
      </c>
    </row>
    <row r="40" spans="1:80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9"/>
        <v xml:space="preserve"> </v>
      </c>
      <c r="J40" s="298" t="str">
        <f t="shared" si="2"/>
        <v xml:space="preserve"> </v>
      </c>
      <c r="K40" s="296">
        <v>1.162880066E-3</v>
      </c>
      <c r="L40" s="296">
        <v>1.6833178169999999E-3</v>
      </c>
      <c r="M40" s="49">
        <f t="shared" si="20"/>
        <v>1.4230989415E-3</v>
      </c>
      <c r="N40" s="49">
        <f t="shared" si="3"/>
        <v>2.6021887549999997E-4</v>
      </c>
      <c r="O40" s="296">
        <v>1.1220260660000001E-3</v>
      </c>
      <c r="P40" s="296">
        <v>1.456760247E-3</v>
      </c>
      <c r="Q40" s="49">
        <f t="shared" si="21"/>
        <v>1.2893931565E-3</v>
      </c>
      <c r="R40" s="49">
        <f t="shared" si="4"/>
        <v>1.6736709049999994E-4</v>
      </c>
      <c r="S40" s="39">
        <v>1.6425587170000001E-3</v>
      </c>
      <c r="T40" s="296">
        <v>1.8380229880000001E-3</v>
      </c>
      <c r="U40" s="49">
        <f t="shared" si="22"/>
        <v>1.7402908525000001E-3</v>
      </c>
      <c r="V40" s="49">
        <f t="shared" si="5"/>
        <v>9.7732135500000006E-5</v>
      </c>
      <c r="W40" s="296">
        <v>1.547142123E-3</v>
      </c>
      <c r="X40" s="296">
        <v>1.4875745170000001E-3</v>
      </c>
      <c r="Y40" s="49">
        <f t="shared" si="23"/>
        <v>1.5173583199999999E-3</v>
      </c>
      <c r="Z40" s="298">
        <f t="shared" si="6"/>
        <v>2.9783802999999959E-5</v>
      </c>
      <c r="AA40" s="296">
        <v>2.4787633919999999E-3</v>
      </c>
      <c r="AB40" s="296">
        <v>2.7586237849999999E-3</v>
      </c>
      <c r="AC40" s="49">
        <f t="shared" si="24"/>
        <v>2.6186935884999997E-3</v>
      </c>
      <c r="AD40" s="49">
        <f t="shared" si="7"/>
        <v>1.399301965E-4</v>
      </c>
      <c r="AE40" s="296">
        <v>2.5776166709999999E-3</v>
      </c>
      <c r="AF40" s="296">
        <v>2.6130924960000002E-3</v>
      </c>
      <c r="AG40" s="49">
        <f t="shared" si="25"/>
        <v>2.5953545835000003E-3</v>
      </c>
      <c r="AH40" s="49">
        <f t="shared" si="8"/>
        <v>1.7737912500000131E-5</v>
      </c>
      <c r="AI40" s="39">
        <v>2.779809828E-3</v>
      </c>
      <c r="AJ40" s="296">
        <v>2.6114963739999998E-3</v>
      </c>
      <c r="AK40" s="49">
        <f t="shared" si="26"/>
        <v>2.6956531010000001E-3</v>
      </c>
      <c r="AL40" s="49">
        <f t="shared" si="9"/>
        <v>8.4156727000000075E-5</v>
      </c>
      <c r="AM40" s="296">
        <v>3.0515470730000001E-3</v>
      </c>
      <c r="AN40" s="296">
        <v>3.1752244349999999E-3</v>
      </c>
      <c r="AO40" s="49">
        <f t="shared" si="27"/>
        <v>3.1133857540000002E-3</v>
      </c>
      <c r="AP40" s="298">
        <f t="shared" si="10"/>
        <v>6.1838680999999921E-5</v>
      </c>
      <c r="AQ40" s="296">
        <v>3.2668758790000002E-3</v>
      </c>
      <c r="AR40" s="296">
        <v>2.9123399839999999E-3</v>
      </c>
      <c r="AS40" s="49">
        <f t="shared" si="28"/>
        <v>3.0896079314999998E-3</v>
      </c>
      <c r="AT40" s="49">
        <f t="shared" si="11"/>
        <v>1.7726794750000017E-4</v>
      </c>
      <c r="AU40" s="296">
        <v>3.058540816E-3</v>
      </c>
      <c r="AV40" s="296">
        <v>2.8671179820000002E-3</v>
      </c>
      <c r="AW40" s="49">
        <f t="shared" si="29"/>
        <v>2.9628293989999999E-3</v>
      </c>
      <c r="AX40" s="49">
        <f t="shared" si="12"/>
        <v>9.5711416999999912E-5</v>
      </c>
      <c r="AY40" s="39">
        <v>3.0503958410000001E-3</v>
      </c>
      <c r="AZ40" s="296">
        <v>3.018561196E-3</v>
      </c>
      <c r="BA40" s="49">
        <f t="shared" si="30"/>
        <v>3.0344785185000001E-3</v>
      </c>
      <c r="BB40" s="49">
        <f t="shared" si="13"/>
        <v>1.591732250000007E-5</v>
      </c>
      <c r="BC40" s="296">
        <v>3.3498017629999999E-3</v>
      </c>
      <c r="BD40" s="296">
        <v>3.1145517279999998E-3</v>
      </c>
      <c r="BE40" s="49">
        <f t="shared" si="31"/>
        <v>3.2321767455000001E-3</v>
      </c>
      <c r="BF40" s="298">
        <f t="shared" si="14"/>
        <v>1.1762501750000004E-4</v>
      </c>
      <c r="BG40" s="296">
        <v>2.9192551179999999E-3</v>
      </c>
      <c r="BH40" s="296">
        <v>2.943890592E-3</v>
      </c>
      <c r="BI40" s="49">
        <f t="shared" si="32"/>
        <v>2.931572855E-3</v>
      </c>
      <c r="BJ40" s="49">
        <f t="shared" si="15"/>
        <v>1.2317737000000061E-5</v>
      </c>
      <c r="BK40" s="296">
        <v>2.934951611E-3</v>
      </c>
      <c r="BL40" s="296">
        <v>2.8562689380000001E-3</v>
      </c>
      <c r="BM40" s="49">
        <f t="shared" si="33"/>
        <v>2.8956102744999998E-3</v>
      </c>
      <c r="BN40" s="49">
        <f t="shared" si="16"/>
        <v>3.9341336499999985E-5</v>
      </c>
      <c r="BO40" s="39">
        <v>3.3776750429999999E-3</v>
      </c>
      <c r="BP40" s="41">
        <v>3.4096605280000002E-3</v>
      </c>
      <c r="BQ40" s="764">
        <v>3.5396638519999998E-3</v>
      </c>
      <c r="BR40" s="800">
        <v>3.1107346639999999E-3</v>
      </c>
      <c r="BS40" s="799">
        <v>3.9019932009999999E-3</v>
      </c>
      <c r="BT40" s="799">
        <v>3.6230109659999999E-3</v>
      </c>
      <c r="BU40" s="804">
        <f>IFERROR(AVERAGE(BS40:BT40)," ")</f>
        <v>3.7625020834999999E-3</v>
      </c>
      <c r="BV40" s="804">
        <f t="shared" si="17"/>
        <v>1.3949111750000001E-4</v>
      </c>
      <c r="BW40" s="799">
        <v>2.588066977E-3</v>
      </c>
      <c r="BX40" s="799">
        <v>2.706422747E-3</v>
      </c>
      <c r="BY40" s="751">
        <f t="shared" si="36"/>
        <v>2.647244862E-3</v>
      </c>
      <c r="BZ40" s="298">
        <f t="shared" si="18"/>
        <v>5.9177885000000034E-5</v>
      </c>
      <c r="CA40" s="564">
        <v>3.3728546700000001E-3</v>
      </c>
      <c r="CB40" s="564">
        <v>0.19208981019999999</v>
      </c>
    </row>
    <row r="41" spans="1:80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  <c r="BQ41" s="96"/>
      <c r="BR41" s="96"/>
      <c r="BS41" s="125"/>
      <c r="BT41" s="762"/>
      <c r="BU41" s="762"/>
      <c r="BV41" s="762"/>
      <c r="BW41" s="762"/>
      <c r="BX41" s="762"/>
      <c r="BY41" s="762"/>
      <c r="BZ41" s="96"/>
    </row>
    <row r="42" spans="1:80" ht="12.75" x14ac:dyDescent="0.2">
      <c r="A42" s="444" t="s">
        <v>82</v>
      </c>
      <c r="B42" s="783"/>
      <c r="C42" s="260" t="s">
        <v>83</v>
      </c>
      <c r="D42" s="786" t="s">
        <v>84</v>
      </c>
      <c r="E42" s="786" t="s">
        <v>70</v>
      </c>
      <c r="F42" s="786" t="s">
        <v>85</v>
      </c>
      <c r="G42" s="783"/>
      <c r="H42" s="783"/>
      <c r="I42" s="783"/>
      <c r="J42" s="783"/>
      <c r="K42" s="260" t="s">
        <v>83</v>
      </c>
      <c r="L42" s="786" t="s">
        <v>84</v>
      </c>
      <c r="M42" s="786" t="s">
        <v>70</v>
      </c>
      <c r="N42" s="350" t="s">
        <v>85</v>
      </c>
      <c r="O42" s="783"/>
      <c r="P42" s="783"/>
      <c r="Q42" s="783"/>
      <c r="R42" s="783"/>
      <c r="S42" s="260" t="s">
        <v>83</v>
      </c>
      <c r="T42" s="786" t="s">
        <v>84</v>
      </c>
      <c r="U42" s="786" t="s">
        <v>70</v>
      </c>
      <c r="V42" s="351" t="s">
        <v>85</v>
      </c>
      <c r="W42" s="783"/>
      <c r="X42" s="783"/>
      <c r="Y42" s="783"/>
      <c r="Z42" s="783"/>
      <c r="AA42" s="260" t="s">
        <v>83</v>
      </c>
      <c r="AB42" s="786" t="s">
        <v>84</v>
      </c>
      <c r="AC42" s="786" t="s">
        <v>70</v>
      </c>
      <c r="AD42" s="350" t="s">
        <v>85</v>
      </c>
      <c r="AE42" s="783"/>
      <c r="AF42" s="783"/>
      <c r="AG42" s="783"/>
      <c r="AH42" s="783"/>
      <c r="AI42" s="260" t="s">
        <v>83</v>
      </c>
      <c r="AJ42" s="786" t="s">
        <v>84</v>
      </c>
      <c r="AK42" s="786" t="s">
        <v>70</v>
      </c>
      <c r="AL42" s="350" t="s">
        <v>85</v>
      </c>
      <c r="AM42" s="783"/>
      <c r="AN42" s="783"/>
      <c r="AO42" s="783"/>
      <c r="AP42" s="783"/>
      <c r="AQ42" s="260" t="s">
        <v>83</v>
      </c>
      <c r="AR42" s="786" t="s">
        <v>84</v>
      </c>
      <c r="AS42" s="786" t="s">
        <v>70</v>
      </c>
      <c r="AT42" s="786" t="s">
        <v>85</v>
      </c>
      <c r="AU42" s="783"/>
      <c r="AV42" s="783"/>
      <c r="AW42" s="783"/>
      <c r="AX42" s="783"/>
      <c r="AY42" s="260" t="s">
        <v>83</v>
      </c>
      <c r="AZ42" s="786" t="s">
        <v>84</v>
      </c>
      <c r="BA42" s="786" t="s">
        <v>70</v>
      </c>
      <c r="BB42" s="350" t="s">
        <v>85</v>
      </c>
      <c r="BC42" s="783"/>
      <c r="BD42" s="783"/>
      <c r="BE42" s="783"/>
      <c r="BF42" s="783"/>
      <c r="BG42" s="260" t="s">
        <v>83</v>
      </c>
      <c r="BH42" s="786" t="s">
        <v>84</v>
      </c>
      <c r="BI42" s="786" t="s">
        <v>70</v>
      </c>
      <c r="BJ42" s="350" t="s">
        <v>85</v>
      </c>
      <c r="BK42" s="783"/>
      <c r="BL42" s="783"/>
      <c r="BM42" s="783"/>
      <c r="BN42" s="783"/>
      <c r="BO42" s="274"/>
      <c r="BP42" s="785"/>
      <c r="BQ42" s="841"/>
      <c r="BR42" s="840"/>
      <c r="BS42" s="838" t="s">
        <v>83</v>
      </c>
      <c r="BT42" s="816" t="s">
        <v>84</v>
      </c>
      <c r="BU42" s="816" t="s">
        <v>70</v>
      </c>
      <c r="BV42" s="350" t="s">
        <v>85</v>
      </c>
      <c r="BW42" s="839"/>
      <c r="BX42" s="839"/>
      <c r="BY42" s="839"/>
      <c r="BZ42" s="840"/>
    </row>
    <row r="43" spans="1:80" ht="12.75" x14ac:dyDescent="0.2">
      <c r="A43" s="112" t="s">
        <v>86</v>
      </c>
      <c r="C43" s="613" t="s">
        <v>12</v>
      </c>
      <c r="D43" s="707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815">
        <v>0.15</v>
      </c>
      <c r="L43" s="379">
        <v>0.15</v>
      </c>
      <c r="M43" s="102">
        <f>IFERROR(AVERAGE(K43:L43), " ")</f>
        <v>0.15</v>
      </c>
      <c r="N43" s="103">
        <f>IFERROR(_xlfn.STDEV.P(K43:L43)," ")</f>
        <v>0</v>
      </c>
      <c r="S43" s="613" t="s">
        <v>12</v>
      </c>
      <c r="T43" s="707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13" t="s">
        <v>12</v>
      </c>
      <c r="AB43" s="379">
        <v>0.19</v>
      </c>
      <c r="AC43" s="102">
        <f>IFERROR(AVERAGE(AA43:AB43), " ")</f>
        <v>0.19</v>
      </c>
      <c r="AD43" s="103">
        <f>IFERROR(_xlfn.STDEV.P(AA43:AB43)," ")</f>
        <v>0</v>
      </c>
      <c r="AI43" s="815">
        <v>0.61</v>
      </c>
      <c r="AJ43" s="384">
        <v>0.64</v>
      </c>
      <c r="AK43" s="102">
        <f>IFERROR(AVERAGE(AI43:AJ43), " ")</f>
        <v>0.625</v>
      </c>
      <c r="AL43" s="103">
        <f>IFERROR(_xlfn.STDEV.P(AI43:AJ43)," ")</f>
        <v>1.5000000000000013E-2</v>
      </c>
      <c r="AQ43" s="613" t="s">
        <v>12</v>
      </c>
      <c r="AR43" s="384">
        <v>0.23</v>
      </c>
      <c r="AS43" s="102">
        <f>IFERROR(AVERAGE(AQ43:AR43), " ")</f>
        <v>0.23</v>
      </c>
      <c r="AT43" s="103">
        <f>IFERROR(_xlfn.STDEV.P(AQ43:AR43)," ")</f>
        <v>0</v>
      </c>
      <c r="AY43" s="815">
        <v>0.19</v>
      </c>
      <c r="AZ43" s="384">
        <v>0.21</v>
      </c>
      <c r="BA43" s="102">
        <f>IFERROR(AVERAGE(AY43:AZ43), " ")</f>
        <v>0.2</v>
      </c>
      <c r="BB43" s="103">
        <f>IFERROR(_xlfn.STDEV.P(AY43:AZ43)," ")</f>
        <v>9.999999999999995E-3</v>
      </c>
      <c r="BG43" s="815">
        <v>0.25</v>
      </c>
      <c r="BH43" s="384">
        <v>0.3</v>
      </c>
      <c r="BI43" s="102">
        <f>IFERROR(AVERAGE(BG43:BH43), " ")</f>
        <v>0.27500000000000002</v>
      </c>
      <c r="BJ43" s="103">
        <f>IFERROR(_xlfn.STDEV.P(BG43:BH43)," ")</f>
        <v>2.4999999999999994E-2</v>
      </c>
      <c r="BO43" s="777"/>
      <c r="BP43" s="778"/>
      <c r="BR43" s="668"/>
      <c r="BS43" s="768">
        <v>0.18</v>
      </c>
      <c r="BT43" s="814">
        <v>0.19</v>
      </c>
      <c r="BU43" s="102">
        <f>IFERROR(AVERAGE(BS43:BT43), " ")</f>
        <v>0.185</v>
      </c>
      <c r="BV43" s="103">
        <f>IFERROR(_xlfn.STDEV.P(BS43:BT43)," ")</f>
        <v>5.0000000000000044E-3</v>
      </c>
      <c r="BZ43" s="668"/>
    </row>
    <row r="44" spans="1:80" ht="12.75" x14ac:dyDescent="0.2">
      <c r="A44" s="112" t="s">
        <v>87</v>
      </c>
      <c r="C44" s="815">
        <v>10.35</v>
      </c>
      <c r="D44" s="384">
        <v>10.35</v>
      </c>
      <c r="E44" s="102">
        <f t="shared" ref="E44:E48" si="38">IFERROR(AVERAGE(C44:D44), " ")</f>
        <v>10.35</v>
      </c>
      <c r="F44" s="103">
        <f t="shared" ref="F44:F49" si="39">IFERROR(_xlfn.STDEV.P(C44:D44)," ")</f>
        <v>0</v>
      </c>
      <c r="K44" s="815">
        <v>14.97</v>
      </c>
      <c r="L44" s="587">
        <v>14.14</v>
      </c>
      <c r="M44" s="102">
        <f t="shared" ref="M44:M48" si="40">IFERROR(AVERAGE(K44:L44), " ")</f>
        <v>14.555</v>
      </c>
      <c r="N44" s="103">
        <f t="shared" ref="N44:N49" si="41">IFERROR(_xlfn.STDEV.P(K44:L44)," ")</f>
        <v>0.41500000000000004</v>
      </c>
      <c r="S44" s="815">
        <v>16.38</v>
      </c>
      <c r="T44" s="587">
        <v>15.85</v>
      </c>
      <c r="U44" s="102">
        <f t="shared" ref="U44:U48" si="42">IFERROR(AVERAGE(S44:T44), " ")</f>
        <v>16.114999999999998</v>
      </c>
      <c r="V44" s="103">
        <f t="shared" ref="V44:V49" si="43">IFERROR(_xlfn.STDEV.P(S44:T44)," ")</f>
        <v>0.26499999999999968</v>
      </c>
      <c r="AA44" s="815">
        <v>37.770000000000003</v>
      </c>
      <c r="AB44" s="587">
        <v>37.74</v>
      </c>
      <c r="AC44" s="102">
        <f t="shared" ref="AC44:AC48" si="44">IFERROR(AVERAGE(AA44:AB44), " ")</f>
        <v>37.755000000000003</v>
      </c>
      <c r="AD44" s="103">
        <f t="shared" ref="AD44:AD49" si="45">IFERROR(_xlfn.STDEV.P(AA44:AB44)," ")</f>
        <v>1.5000000000000568E-2</v>
      </c>
      <c r="AI44" s="815">
        <v>44.44</v>
      </c>
      <c r="AJ44" s="384">
        <v>44.42</v>
      </c>
      <c r="AK44" s="102">
        <f t="shared" ref="AK44:AK48" si="46">IFERROR(AVERAGE(AI44:AJ44), " ")</f>
        <v>44.43</v>
      </c>
      <c r="AL44" s="103">
        <f t="shared" ref="AL44:AL49" si="47">IFERROR(_xlfn.STDEV.P(AI44:AJ44)," ")</f>
        <v>9.9999999999980105E-3</v>
      </c>
      <c r="AQ44" s="815">
        <v>46.05</v>
      </c>
      <c r="AR44" s="384">
        <v>45.77</v>
      </c>
      <c r="AS44" s="102">
        <f t="shared" ref="AS44:AS48" si="48">IFERROR(AVERAGE(AQ44:AR44), " ")</f>
        <v>45.91</v>
      </c>
      <c r="AT44" s="103">
        <f t="shared" ref="AT44:AT49" si="49">IFERROR(_xlfn.STDEV.P(AQ44:AR44)," ")</f>
        <v>0.13999999999999702</v>
      </c>
      <c r="AY44" s="815">
        <v>49.06</v>
      </c>
      <c r="AZ44" s="384">
        <v>48.93</v>
      </c>
      <c r="BA44" s="102">
        <f t="shared" ref="BA44:BA48" si="50">IFERROR(AVERAGE(AY44:AZ44), " ")</f>
        <v>48.995000000000005</v>
      </c>
      <c r="BB44" s="103">
        <f t="shared" ref="BB44:BB49" si="51">IFERROR(_xlfn.STDEV.P(AY44:AZ44)," ")</f>
        <v>6.5000000000001279E-2</v>
      </c>
      <c r="BG44" s="815">
        <v>69.349999999999994</v>
      </c>
      <c r="BH44" s="384">
        <v>69.53</v>
      </c>
      <c r="BI44" s="102">
        <f t="shared" ref="BI44:BI48" si="52">IFERROR(AVERAGE(BG44:BH44), " ")</f>
        <v>69.44</v>
      </c>
      <c r="BJ44" s="103">
        <f t="shared" ref="BJ44:BJ49" si="53">IFERROR(_xlfn.STDEV.P(BG44:BH44)," ")</f>
        <v>9.0000000000003411E-2</v>
      </c>
      <c r="BO44" s="777"/>
      <c r="BP44" s="778"/>
      <c r="BR44" s="668"/>
      <c r="BS44" s="768">
        <v>89.78</v>
      </c>
      <c r="BT44" s="814">
        <v>92.68</v>
      </c>
      <c r="BU44" s="102">
        <f t="shared" ref="BU44:BU48" si="54">IFERROR(AVERAGE(BS44:BT44), " ")</f>
        <v>91.23</v>
      </c>
      <c r="BV44" s="103">
        <f t="shared" ref="BV44:BV49" si="55">IFERROR(_xlfn.STDEV.P(BS44:BT44)," ")</f>
        <v>1.4500000000000028</v>
      </c>
      <c r="BZ44" s="668"/>
    </row>
    <row r="45" spans="1:80" ht="12.75" x14ac:dyDescent="0.2">
      <c r="A45" s="112" t="s">
        <v>88</v>
      </c>
      <c r="C45" s="613" t="s">
        <v>12</v>
      </c>
      <c r="D45" s="614" t="s">
        <v>12</v>
      </c>
      <c r="E45" s="102" t="str">
        <f t="shared" si="38"/>
        <v xml:space="preserve"> </v>
      </c>
      <c r="F45" s="103" t="str">
        <f t="shared" si="39"/>
        <v xml:space="preserve"> </v>
      </c>
      <c r="K45" s="613" t="s">
        <v>12</v>
      </c>
      <c r="L45" s="614" t="s">
        <v>12</v>
      </c>
      <c r="M45" s="102" t="str">
        <f t="shared" si="40"/>
        <v xml:space="preserve"> </v>
      </c>
      <c r="N45" s="103" t="str">
        <f t="shared" si="41"/>
        <v xml:space="preserve"> </v>
      </c>
      <c r="S45" s="613" t="s">
        <v>12</v>
      </c>
      <c r="T45" s="614" t="s">
        <v>12</v>
      </c>
      <c r="U45" s="102" t="str">
        <f t="shared" si="42"/>
        <v xml:space="preserve"> </v>
      </c>
      <c r="V45" s="103" t="str">
        <f t="shared" si="43"/>
        <v xml:space="preserve"> </v>
      </c>
      <c r="AA45" s="613" t="s">
        <v>12</v>
      </c>
      <c r="AB45" s="614" t="s">
        <v>12</v>
      </c>
      <c r="AC45" s="102" t="str">
        <f t="shared" si="44"/>
        <v xml:space="preserve"> </v>
      </c>
      <c r="AD45" s="103" t="str">
        <f t="shared" si="45"/>
        <v xml:space="preserve"> </v>
      </c>
      <c r="AI45" s="613" t="s">
        <v>12</v>
      </c>
      <c r="AJ45" s="614" t="s">
        <v>12</v>
      </c>
      <c r="AK45" s="102" t="str">
        <f t="shared" si="46"/>
        <v xml:space="preserve"> </v>
      </c>
      <c r="AL45" s="103" t="str">
        <f t="shared" si="47"/>
        <v xml:space="preserve"> </v>
      </c>
      <c r="AQ45" s="613" t="s">
        <v>12</v>
      </c>
      <c r="AR45" s="614" t="s">
        <v>12</v>
      </c>
      <c r="AS45" s="102" t="str">
        <f t="shared" si="48"/>
        <v xml:space="preserve"> </v>
      </c>
      <c r="AT45" s="103" t="str">
        <f t="shared" si="49"/>
        <v xml:space="preserve"> </v>
      </c>
      <c r="AY45" s="613" t="s">
        <v>12</v>
      </c>
      <c r="AZ45" s="614" t="s">
        <v>12</v>
      </c>
      <c r="BA45" s="102" t="str">
        <f t="shared" si="50"/>
        <v xml:space="preserve"> </v>
      </c>
      <c r="BB45" s="103" t="str">
        <f t="shared" si="51"/>
        <v xml:space="preserve"> </v>
      </c>
      <c r="BG45" s="613" t="s">
        <v>12</v>
      </c>
      <c r="BH45" s="614" t="s">
        <v>12</v>
      </c>
      <c r="BI45" s="102" t="str">
        <f t="shared" si="52"/>
        <v xml:space="preserve"> </v>
      </c>
      <c r="BJ45" s="103" t="str">
        <f t="shared" si="53"/>
        <v xml:space="preserve"> </v>
      </c>
      <c r="BO45" s="777"/>
      <c r="BP45" s="778"/>
      <c r="BR45" s="668"/>
      <c r="BS45" s="768">
        <v>0.11</v>
      </c>
      <c r="BT45" s="814">
        <v>0.11</v>
      </c>
      <c r="BU45" s="102">
        <f t="shared" si="54"/>
        <v>0.11</v>
      </c>
      <c r="BV45" s="103">
        <f t="shared" si="55"/>
        <v>0</v>
      </c>
      <c r="BZ45" s="668"/>
    </row>
    <row r="46" spans="1:80" ht="12.75" x14ac:dyDescent="0.2">
      <c r="A46" s="112" t="s">
        <v>89</v>
      </c>
      <c r="C46" s="613" t="s">
        <v>12</v>
      </c>
      <c r="D46" s="614" t="s">
        <v>12</v>
      </c>
      <c r="E46" s="102" t="str">
        <f t="shared" si="38"/>
        <v xml:space="preserve"> </v>
      </c>
      <c r="F46" s="103" t="str">
        <f t="shared" si="39"/>
        <v xml:space="preserve"> </v>
      </c>
      <c r="K46" s="613" t="s">
        <v>12</v>
      </c>
      <c r="L46" s="614" t="s">
        <v>12</v>
      </c>
      <c r="M46" s="102" t="str">
        <f t="shared" si="40"/>
        <v xml:space="preserve"> </v>
      </c>
      <c r="N46" s="103" t="str">
        <f t="shared" si="41"/>
        <v xml:space="preserve"> </v>
      </c>
      <c r="S46" s="613" t="s">
        <v>12</v>
      </c>
      <c r="T46" s="614" t="s">
        <v>12</v>
      </c>
      <c r="U46" s="102" t="str">
        <f t="shared" si="42"/>
        <v xml:space="preserve"> </v>
      </c>
      <c r="V46" s="103" t="str">
        <f t="shared" si="43"/>
        <v xml:space="preserve"> </v>
      </c>
      <c r="AA46" s="613" t="s">
        <v>12</v>
      </c>
      <c r="AB46" s="614" t="s">
        <v>12</v>
      </c>
      <c r="AC46" s="102" t="str">
        <f t="shared" si="44"/>
        <v xml:space="preserve"> </v>
      </c>
      <c r="AD46" s="103" t="str">
        <f t="shared" si="45"/>
        <v xml:space="preserve"> </v>
      </c>
      <c r="AI46" s="815">
        <v>0.12</v>
      </c>
      <c r="AJ46" s="587"/>
      <c r="AK46" s="102">
        <f t="shared" si="46"/>
        <v>0.12</v>
      </c>
      <c r="AL46" s="103">
        <f t="shared" si="47"/>
        <v>0</v>
      </c>
      <c r="AQ46" s="613" t="s">
        <v>12</v>
      </c>
      <c r="AR46" s="614" t="s">
        <v>12</v>
      </c>
      <c r="AS46" s="102" t="str">
        <f t="shared" si="48"/>
        <v xml:space="preserve"> </v>
      </c>
      <c r="AT46" s="103" t="str">
        <f t="shared" si="49"/>
        <v xml:space="preserve"> </v>
      </c>
      <c r="AY46" s="613" t="s">
        <v>12</v>
      </c>
      <c r="AZ46" s="614" t="s">
        <v>12</v>
      </c>
      <c r="BA46" s="102" t="str">
        <f t="shared" si="50"/>
        <v xml:space="preserve"> </v>
      </c>
      <c r="BB46" s="103" t="str">
        <f t="shared" si="51"/>
        <v xml:space="preserve"> </v>
      </c>
      <c r="BG46" s="815">
        <v>0.1</v>
      </c>
      <c r="BH46" s="587"/>
      <c r="BI46" s="102">
        <f t="shared" si="52"/>
        <v>0.1</v>
      </c>
      <c r="BJ46" s="103">
        <f t="shared" si="53"/>
        <v>0</v>
      </c>
      <c r="BO46" s="777"/>
      <c r="BP46" s="778"/>
      <c r="BR46" s="668"/>
      <c r="BS46" s="768">
        <v>0.19</v>
      </c>
      <c r="BT46" s="814">
        <v>0.2</v>
      </c>
      <c r="BU46" s="102">
        <f t="shared" si="54"/>
        <v>0.19500000000000001</v>
      </c>
      <c r="BV46" s="103">
        <f t="shared" si="55"/>
        <v>5.0000000000000044E-3</v>
      </c>
      <c r="BZ46" s="668"/>
    </row>
    <row r="47" spans="1:80" ht="12.75" x14ac:dyDescent="0.2">
      <c r="A47" s="112" t="s">
        <v>90</v>
      </c>
      <c r="C47" s="815">
        <v>0.13</v>
      </c>
      <c r="D47" s="587"/>
      <c r="E47" s="102">
        <f t="shared" si="38"/>
        <v>0.13</v>
      </c>
      <c r="F47" s="103">
        <f t="shared" si="39"/>
        <v>0</v>
      </c>
      <c r="K47" s="815">
        <v>0.22</v>
      </c>
      <c r="L47" s="587"/>
      <c r="M47" s="102">
        <f t="shared" si="40"/>
        <v>0.22</v>
      </c>
      <c r="N47" s="103">
        <f t="shared" si="41"/>
        <v>0</v>
      </c>
      <c r="S47" s="815">
        <v>0.16</v>
      </c>
      <c r="T47" s="587">
        <v>0.15</v>
      </c>
      <c r="U47" s="102">
        <f t="shared" si="42"/>
        <v>0.155</v>
      </c>
      <c r="V47" s="103">
        <f t="shared" si="43"/>
        <v>5.0000000000000044E-3</v>
      </c>
      <c r="AA47" s="815">
        <v>0.22</v>
      </c>
      <c r="AB47" s="587">
        <v>0.14000000000000001</v>
      </c>
      <c r="AC47" s="102">
        <f t="shared" si="44"/>
        <v>0.18</v>
      </c>
      <c r="AD47" s="103">
        <f t="shared" si="45"/>
        <v>4.0000000000000049E-2</v>
      </c>
      <c r="AI47" s="815">
        <v>0.23</v>
      </c>
      <c r="AJ47" s="587">
        <v>0.23</v>
      </c>
      <c r="AK47" s="102">
        <f t="shared" si="46"/>
        <v>0.23</v>
      </c>
      <c r="AL47" s="103">
        <f t="shared" si="47"/>
        <v>0</v>
      </c>
      <c r="AQ47" s="815">
        <v>0.26</v>
      </c>
      <c r="AR47" s="587">
        <v>0.22</v>
      </c>
      <c r="AS47" s="102">
        <f t="shared" si="48"/>
        <v>0.24</v>
      </c>
      <c r="AT47" s="103">
        <f t="shared" si="49"/>
        <v>2.0000000000000004E-2</v>
      </c>
      <c r="AY47" s="613" t="s">
        <v>12</v>
      </c>
      <c r="AZ47" s="587">
        <v>0.1</v>
      </c>
      <c r="BA47" s="102">
        <f t="shared" si="50"/>
        <v>0.1</v>
      </c>
      <c r="BB47" s="103">
        <f t="shared" si="51"/>
        <v>0</v>
      </c>
      <c r="BG47" s="815">
        <v>6.52</v>
      </c>
      <c r="BH47" s="587">
        <v>6.56</v>
      </c>
      <c r="BI47" s="102">
        <f t="shared" si="52"/>
        <v>6.5399999999999991</v>
      </c>
      <c r="BJ47" s="103">
        <f t="shared" si="53"/>
        <v>2.0000000000000018E-2</v>
      </c>
      <c r="BO47" s="777"/>
      <c r="BP47" s="778"/>
      <c r="BR47" s="668"/>
      <c r="BS47" s="768">
        <v>65.59</v>
      </c>
      <c r="BT47" s="814">
        <v>65.17</v>
      </c>
      <c r="BU47" s="102">
        <f t="shared" si="54"/>
        <v>65.38</v>
      </c>
      <c r="BV47" s="103">
        <f t="shared" si="55"/>
        <v>0.21000000000000085</v>
      </c>
      <c r="BZ47" s="668"/>
    </row>
    <row r="48" spans="1:80" ht="12.75" x14ac:dyDescent="0.2">
      <c r="A48" s="112" t="s">
        <v>91</v>
      </c>
      <c r="C48" s="613" t="s">
        <v>12</v>
      </c>
      <c r="D48" s="614" t="s">
        <v>12</v>
      </c>
      <c r="E48" s="102" t="str">
        <f t="shared" si="38"/>
        <v xml:space="preserve"> </v>
      </c>
      <c r="F48" s="103" t="str">
        <f t="shared" si="39"/>
        <v xml:space="preserve"> </v>
      </c>
      <c r="K48" s="613" t="s">
        <v>12</v>
      </c>
      <c r="L48" s="614" t="s">
        <v>12</v>
      </c>
      <c r="M48" s="102" t="str">
        <f t="shared" si="40"/>
        <v xml:space="preserve"> </v>
      </c>
      <c r="N48" s="103" t="str">
        <f t="shared" si="41"/>
        <v xml:space="preserve"> </v>
      </c>
      <c r="S48" s="613" t="s">
        <v>12</v>
      </c>
      <c r="T48" s="614" t="s">
        <v>12</v>
      </c>
      <c r="U48" s="102" t="str">
        <f t="shared" si="42"/>
        <v xml:space="preserve"> </v>
      </c>
      <c r="V48" s="103" t="str">
        <f t="shared" si="43"/>
        <v xml:space="preserve"> </v>
      </c>
      <c r="AA48" s="613" t="s">
        <v>12</v>
      </c>
      <c r="AB48" s="614" t="s">
        <v>12</v>
      </c>
      <c r="AC48" s="102" t="str">
        <f t="shared" si="44"/>
        <v xml:space="preserve"> </v>
      </c>
      <c r="AD48" s="103" t="str">
        <f t="shared" si="45"/>
        <v xml:space="preserve"> </v>
      </c>
      <c r="AI48" s="613" t="s">
        <v>12</v>
      </c>
      <c r="AJ48" s="614" t="s">
        <v>12</v>
      </c>
      <c r="AK48" s="102" t="str">
        <f t="shared" si="46"/>
        <v xml:space="preserve"> </v>
      </c>
      <c r="AL48" s="103" t="str">
        <f t="shared" si="47"/>
        <v xml:space="preserve"> </v>
      </c>
      <c r="AQ48" s="613" t="s">
        <v>12</v>
      </c>
      <c r="AR48" s="614" t="s">
        <v>12</v>
      </c>
      <c r="AS48" s="102" t="str">
        <f t="shared" si="48"/>
        <v xml:space="preserve"> </v>
      </c>
      <c r="AT48" s="103" t="str">
        <f t="shared" si="49"/>
        <v xml:space="preserve"> </v>
      </c>
      <c r="AY48" s="613" t="s">
        <v>12</v>
      </c>
      <c r="AZ48" s="614" t="s">
        <v>12</v>
      </c>
      <c r="BA48" s="102" t="str">
        <f t="shared" si="50"/>
        <v xml:space="preserve"> </v>
      </c>
      <c r="BB48" s="103" t="str">
        <f t="shared" si="51"/>
        <v xml:space="preserve"> </v>
      </c>
      <c r="BG48" s="613" t="s">
        <v>12</v>
      </c>
      <c r="BH48" s="614" t="s">
        <v>12</v>
      </c>
      <c r="BI48" s="102" t="str">
        <f t="shared" si="52"/>
        <v xml:space="preserve"> </v>
      </c>
      <c r="BJ48" s="103" t="str">
        <f t="shared" si="53"/>
        <v xml:space="preserve"> </v>
      </c>
      <c r="BO48" s="777"/>
      <c r="BP48" s="778"/>
      <c r="BR48" s="668"/>
      <c r="BS48" s="613" t="s">
        <v>12</v>
      </c>
      <c r="BT48" s="614" t="s">
        <v>12</v>
      </c>
      <c r="BU48" s="102" t="str">
        <f t="shared" si="54"/>
        <v xml:space="preserve"> </v>
      </c>
      <c r="BV48" s="103" t="str">
        <f t="shared" si="55"/>
        <v xml:space="preserve"> </v>
      </c>
      <c r="BZ48" s="668"/>
    </row>
    <row r="49" spans="1:78" ht="12.75" x14ac:dyDescent="0.2">
      <c r="A49" s="112" t="s">
        <v>92</v>
      </c>
      <c r="C49" s="815">
        <v>7.64</v>
      </c>
      <c r="D49" s="384">
        <v>7.8</v>
      </c>
      <c r="E49" s="102">
        <f>IFERROR(AVERAGE(C49:D49), " ")</f>
        <v>7.72</v>
      </c>
      <c r="F49" s="103">
        <f t="shared" si="39"/>
        <v>8.0000000000000071E-2</v>
      </c>
      <c r="K49" s="815">
        <v>14.06</v>
      </c>
      <c r="L49" s="842">
        <v>14.02</v>
      </c>
      <c r="M49" s="102">
        <f>IFERROR(AVERAGE(K49:L49), " ")</f>
        <v>14.04</v>
      </c>
      <c r="N49" s="103">
        <f t="shared" si="41"/>
        <v>2.0000000000000462E-2</v>
      </c>
      <c r="S49" s="815">
        <v>16.579999999999998</v>
      </c>
      <c r="T49" s="384">
        <v>16.54</v>
      </c>
      <c r="U49" s="102">
        <f>IFERROR(AVERAGE(S49:T49), " ")</f>
        <v>16.559999999999999</v>
      </c>
      <c r="V49" s="103">
        <f t="shared" si="43"/>
        <v>1.9999999999999574E-2</v>
      </c>
      <c r="AA49" s="815">
        <v>38.020000000000003</v>
      </c>
      <c r="AB49" s="842">
        <v>38.14</v>
      </c>
      <c r="AC49" s="102">
        <f>IFERROR(AVERAGE(AA49:AB49), " ")</f>
        <v>38.08</v>
      </c>
      <c r="AD49" s="103">
        <f t="shared" si="45"/>
        <v>5.9999999999998721E-2</v>
      </c>
      <c r="AI49" s="836">
        <v>1368.52</v>
      </c>
      <c r="AJ49" s="837">
        <v>1376.36</v>
      </c>
      <c r="AK49" s="102">
        <f>IFERROR(AVERAGE(AI49:AJ49), " ")</f>
        <v>1372.44</v>
      </c>
      <c r="AL49" s="103">
        <f t="shared" si="47"/>
        <v>3.9199999999999591</v>
      </c>
      <c r="AQ49" s="815">
        <v>157.13999999999999</v>
      </c>
      <c r="AR49" s="842">
        <v>156.29</v>
      </c>
      <c r="AS49" s="102">
        <f>IFERROR(AVERAGE(AQ49:AR49), " ")</f>
        <v>156.71499999999997</v>
      </c>
      <c r="AT49" s="103">
        <f t="shared" si="49"/>
        <v>0.42499999999999716</v>
      </c>
      <c r="AY49" s="815">
        <v>133.83000000000001</v>
      </c>
      <c r="AZ49" s="384">
        <v>133.79</v>
      </c>
      <c r="BA49" s="102">
        <f>IFERROR(AVERAGE(AY49:AZ49), " ")</f>
        <v>133.81</v>
      </c>
      <c r="BB49" s="103">
        <f t="shared" si="51"/>
        <v>2.0000000000010232E-2</v>
      </c>
      <c r="BG49" s="815">
        <v>140.83000000000001</v>
      </c>
      <c r="BH49" s="384">
        <v>140.16999999999999</v>
      </c>
      <c r="BI49" s="102">
        <f>IFERROR(AVERAGE(BG49:BH49), " ")</f>
        <v>140.5</v>
      </c>
      <c r="BJ49" s="103">
        <f t="shared" si="53"/>
        <v>0.33000000000001251</v>
      </c>
      <c r="BO49" s="777"/>
      <c r="BP49" s="778"/>
      <c r="BQ49" s="764"/>
      <c r="BR49" s="818"/>
      <c r="BS49" s="817">
        <v>67.11</v>
      </c>
      <c r="BT49" s="817">
        <v>67.27</v>
      </c>
      <c r="BU49" s="809">
        <f>IFERROR(AVERAGE(BS49:BT49), " ")</f>
        <v>67.19</v>
      </c>
      <c r="BV49" s="810">
        <f t="shared" si="55"/>
        <v>7.9999999999998295E-2</v>
      </c>
      <c r="BW49" s="817"/>
      <c r="BX49" s="817"/>
      <c r="BY49" s="817"/>
      <c r="BZ49" s="818"/>
    </row>
    <row r="50" spans="1:78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767"/>
      <c r="BR50" s="768"/>
      <c r="BS50" s="768"/>
      <c r="BT50" s="768"/>
      <c r="BU50" s="768"/>
      <c r="BV50" s="768"/>
      <c r="BW50" s="768"/>
      <c r="BX50" s="768"/>
      <c r="BY50" s="768"/>
      <c r="BZ50" s="768"/>
    </row>
    <row r="51" spans="1:78" ht="12.75" x14ac:dyDescent="0.2">
      <c r="A51" s="860" t="s">
        <v>56</v>
      </c>
      <c r="B51" s="780" t="s">
        <v>93</v>
      </c>
      <c r="C51" s="776"/>
      <c r="K51" s="776"/>
      <c r="S51" s="776"/>
      <c r="AA51" s="776"/>
      <c r="AI51" s="776"/>
      <c r="AQ51" s="776"/>
      <c r="AY51" s="776"/>
      <c r="BG51" s="378"/>
      <c r="BO51" s="777"/>
      <c r="BP51" s="778"/>
    </row>
    <row r="52" spans="1:78" ht="12.75" x14ac:dyDescent="0.2">
      <c r="A52" s="856"/>
      <c r="B52" s="780" t="s">
        <v>94</v>
      </c>
      <c r="C52" s="776">
        <v>7.36</v>
      </c>
      <c r="K52" s="776">
        <v>7.62</v>
      </c>
      <c r="S52" s="776">
        <v>7.83</v>
      </c>
      <c r="AA52" s="776">
        <v>7.81</v>
      </c>
      <c r="AI52" s="776">
        <v>7.39</v>
      </c>
      <c r="AQ52" s="776">
        <v>7.74</v>
      </c>
      <c r="AY52" s="776">
        <v>7.63</v>
      </c>
      <c r="BG52" s="776">
        <v>7.8</v>
      </c>
      <c r="BO52" s="777"/>
      <c r="BP52" s="778"/>
    </row>
    <row r="53" spans="1:78" ht="12.75" x14ac:dyDescent="0.2">
      <c r="A53" s="787" t="s">
        <v>96</v>
      </c>
      <c r="B53" s="435" t="s">
        <v>97</v>
      </c>
      <c r="C53" s="776">
        <v>101</v>
      </c>
      <c r="K53" s="776">
        <v>135.4</v>
      </c>
      <c r="S53" s="776">
        <v>147.9</v>
      </c>
      <c r="AA53" s="776">
        <v>274.8</v>
      </c>
      <c r="AI53" s="776">
        <v>2079</v>
      </c>
      <c r="AQ53" s="776">
        <v>520.5</v>
      </c>
      <c r="AY53" s="776">
        <v>485.7</v>
      </c>
      <c r="BG53" s="776">
        <v>604</v>
      </c>
      <c r="BO53" s="777"/>
      <c r="BP53" s="778"/>
    </row>
    <row r="54" spans="1:78" ht="12.75" x14ac:dyDescent="0.2">
      <c r="A54" s="787" t="s">
        <v>57</v>
      </c>
      <c r="B54" s="435" t="s">
        <v>58</v>
      </c>
      <c r="C54" s="776"/>
      <c r="K54" s="776"/>
      <c r="S54" s="776"/>
      <c r="AA54" s="776"/>
      <c r="AI54" s="776"/>
      <c r="AQ54" s="776"/>
      <c r="AY54" s="776"/>
      <c r="BG54" s="776"/>
      <c r="BO54" s="777"/>
      <c r="BP54" s="778"/>
    </row>
    <row r="55" spans="1:78" s="819" customFormat="1" ht="12.75" x14ac:dyDescent="0.2">
      <c r="A55" s="590" t="s">
        <v>59</v>
      </c>
      <c r="B55" s="419" t="s">
        <v>60</v>
      </c>
      <c r="C55" s="821">
        <f>146*0.1</f>
        <v>14.600000000000001</v>
      </c>
      <c r="K55" s="821">
        <f>156*0.1</f>
        <v>15.600000000000001</v>
      </c>
      <c r="S55" s="821">
        <f>155*0.1</f>
        <v>15.5</v>
      </c>
      <c r="AA55" s="821">
        <f>138*0.1</f>
        <v>13.8</v>
      </c>
      <c r="AI55" s="821">
        <f>82*0.1</f>
        <v>8.2000000000000011</v>
      </c>
      <c r="AQ55" s="821">
        <f>133*0.1</f>
        <v>13.3</v>
      </c>
      <c r="AY55" s="821">
        <f>123*0.1</f>
        <v>12.3</v>
      </c>
      <c r="BG55" s="821">
        <f>247*0.1</f>
        <v>24.700000000000003</v>
      </c>
      <c r="BO55" s="822"/>
      <c r="BP55" s="586"/>
    </row>
    <row r="56" spans="1:78" ht="12.75" x14ac:dyDescent="0.2">
      <c r="A56" s="845" t="s">
        <v>186</v>
      </c>
      <c r="B56" s="645" t="s">
        <v>199</v>
      </c>
      <c r="C56" s="776">
        <v>12.5</v>
      </c>
      <c r="K56" s="776">
        <v>14.2</v>
      </c>
      <c r="S56" s="240">
        <v>15.8</v>
      </c>
      <c r="AA56" s="776">
        <v>16.3</v>
      </c>
      <c r="AI56" s="776">
        <v>14</v>
      </c>
      <c r="AQ56" s="776">
        <v>17.100000000000001</v>
      </c>
      <c r="AY56" s="776">
        <v>19.7</v>
      </c>
      <c r="BG56" s="119">
        <v>20.9</v>
      </c>
      <c r="BO56" s="777"/>
      <c r="BP56" s="778"/>
    </row>
    <row r="57" spans="1:78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  <c r="BQ57" s="304"/>
      <c r="BR57" s="304"/>
      <c r="BS57" s="304"/>
      <c r="BT57" s="304"/>
      <c r="BU57" s="304"/>
      <c r="BV57" s="304"/>
      <c r="BW57" s="304"/>
      <c r="BX57" s="304"/>
      <c r="BY57" s="304"/>
      <c r="BZ57" s="304"/>
    </row>
    <row r="58" spans="1:78" ht="12.75" x14ac:dyDescent="0.2">
      <c r="A58" s="783"/>
      <c r="B58" s="78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783"/>
      <c r="BR58" s="667"/>
      <c r="BS58" s="846" t="s">
        <v>99</v>
      </c>
      <c r="BT58" s="306" t="s">
        <v>100</v>
      </c>
      <c r="BU58" s="306" t="s">
        <v>24</v>
      </c>
      <c r="BV58" s="306" t="s">
        <v>25</v>
      </c>
      <c r="BW58" s="306" t="s">
        <v>101</v>
      </c>
      <c r="BX58" s="306" t="s">
        <v>102</v>
      </c>
      <c r="BY58" s="306" t="s">
        <v>24</v>
      </c>
      <c r="BZ58" s="348" t="s">
        <v>25</v>
      </c>
    </row>
    <row r="59" spans="1:78" ht="14.25" x14ac:dyDescent="0.2">
      <c r="A59" s="31" t="s">
        <v>103</v>
      </c>
      <c r="B59" s="354"/>
      <c r="C59" s="629">
        <v>1.48</v>
      </c>
      <c r="D59" s="629">
        <v>1.5</v>
      </c>
      <c r="E59" s="583">
        <f>AVERAGE(C59:D59)</f>
        <v>1.49</v>
      </c>
      <c r="F59" s="583">
        <f>STDEV(C59:D59)</f>
        <v>1.4142135623730963E-2</v>
      </c>
      <c r="G59" s="629">
        <v>1.33</v>
      </c>
      <c r="H59" s="629">
        <v>1.32</v>
      </c>
      <c r="I59" s="583">
        <f>AVERAGE(G59:H59)</f>
        <v>1.3250000000000002</v>
      </c>
      <c r="J59" s="358">
        <f>STDEV(G59:H59)</f>
        <v>7.0710678118654814E-3</v>
      </c>
      <c r="K59" s="629">
        <v>1.47</v>
      </c>
      <c r="L59" s="629">
        <v>1.46</v>
      </c>
      <c r="M59" s="583">
        <f>AVERAGE(K59:L59)</f>
        <v>1.4649999999999999</v>
      </c>
      <c r="N59" s="583">
        <f>STDEV(K59:L59)</f>
        <v>7.0710678118654814E-3</v>
      </c>
      <c r="O59" s="629">
        <v>1.5</v>
      </c>
      <c r="P59" s="629">
        <v>1.36</v>
      </c>
      <c r="Q59" s="583">
        <f>AVERAGE(O59:P59)</f>
        <v>1.4300000000000002</v>
      </c>
      <c r="R59" s="583">
        <f>STDEV(O59:P59)</f>
        <v>9.899494936611658E-2</v>
      </c>
      <c r="S59" s="629">
        <v>1.71</v>
      </c>
      <c r="T59" s="629">
        <v>1.61</v>
      </c>
      <c r="U59" s="583">
        <f>AVERAGE(S59:T59)</f>
        <v>1.6600000000000001</v>
      </c>
      <c r="V59" s="583">
        <f>STDEV(S59:T59)</f>
        <v>7.0710678118654655E-2</v>
      </c>
      <c r="W59" s="629">
        <v>1.5</v>
      </c>
      <c r="X59" s="629">
        <v>1.35</v>
      </c>
      <c r="Y59" s="584">
        <f>AVERAGE(W59:X59)</f>
        <v>1.425</v>
      </c>
      <c r="Z59" s="358">
        <f>STDEV(W59:X59)</f>
        <v>0.10606601717798207</v>
      </c>
      <c r="AA59" s="629">
        <v>1.47</v>
      </c>
      <c r="AB59" s="629">
        <v>1.44</v>
      </c>
      <c r="AC59" s="584">
        <f>AVERAGE(AA59:AB59)</f>
        <v>1.4550000000000001</v>
      </c>
      <c r="AD59" s="583">
        <f>STDEV(AA59:AB59)</f>
        <v>2.1213203435596444E-2</v>
      </c>
      <c r="AE59" s="629">
        <v>2.6</v>
      </c>
      <c r="AF59" s="629">
        <v>1.76</v>
      </c>
      <c r="AG59" s="583">
        <f>AVERAGE(AE59:AF59)</f>
        <v>2.1800000000000002</v>
      </c>
      <c r="AH59" s="583">
        <f>STDEV(AE59:AF59)</f>
        <v>0.59396969619670015</v>
      </c>
      <c r="AI59" s="629">
        <v>0.98</v>
      </c>
      <c r="AJ59" s="629">
        <v>0.94</v>
      </c>
      <c r="AK59" s="584">
        <f>AVERAGE(AI59:AJ59)</f>
        <v>0.96</v>
      </c>
      <c r="AL59" s="583">
        <f>STDEV(AI59:AJ59)</f>
        <v>2.8284271247461926E-2</v>
      </c>
      <c r="AM59" s="629">
        <v>2.4700000000000002</v>
      </c>
      <c r="AN59" s="629">
        <v>1.03</v>
      </c>
      <c r="AO59" s="583">
        <f>AVERAGE(AM59:AN59)</f>
        <v>1.75</v>
      </c>
      <c r="AP59" s="358">
        <f>STDEV(AM59:AN59)</f>
        <v>1.018233764908629</v>
      </c>
      <c r="AQ59" s="629">
        <v>1.31</v>
      </c>
      <c r="AR59" s="629">
        <v>1.33</v>
      </c>
      <c r="AS59" s="583">
        <f>AVERAGE(AQ59:AR59)</f>
        <v>1.32</v>
      </c>
      <c r="AT59" s="583">
        <f>STDEV(AQ59:AR59)</f>
        <v>1.4142135623730963E-2</v>
      </c>
      <c r="AU59" s="629">
        <v>1.48</v>
      </c>
      <c r="AV59" s="629">
        <v>1.47</v>
      </c>
      <c r="AW59" s="583">
        <f>AVERAGE(AU59:AV59)</f>
        <v>1.4750000000000001</v>
      </c>
      <c r="AX59" s="583">
        <f>STDEV(AU59:AV59)</f>
        <v>7.0710678118654814E-3</v>
      </c>
      <c r="AY59" s="629">
        <v>1.57</v>
      </c>
      <c r="AZ59" s="629">
        <v>1.52</v>
      </c>
      <c r="BA59" s="583">
        <f>AVERAGE(AY59:AZ59)</f>
        <v>1.5449999999999999</v>
      </c>
      <c r="BB59" s="583">
        <f>STDEV(AY59:AZ59)</f>
        <v>3.5355339059327411E-2</v>
      </c>
      <c r="BC59" s="629">
        <v>2.73</v>
      </c>
      <c r="BD59" s="629">
        <v>1.79</v>
      </c>
      <c r="BE59" s="584">
        <f>AVERAGE(BC59:BD59)</f>
        <v>2.2599999999999998</v>
      </c>
      <c r="BF59" s="358">
        <f>STDEV(BC59:BD59)</f>
        <v>0.66468037431535654</v>
      </c>
      <c r="BG59" s="629">
        <v>2.1779999999999999</v>
      </c>
      <c r="BH59" s="629">
        <v>2.0209999999999999</v>
      </c>
      <c r="BI59" s="583">
        <f>AVERAGE(BG59:BH59)</f>
        <v>2.0994999999999999</v>
      </c>
      <c r="BJ59" s="583">
        <f>STDEV(BG59:BH59)</f>
        <v>0.11101576464628798</v>
      </c>
      <c r="BK59" s="629">
        <v>3.6890000000000001</v>
      </c>
      <c r="BL59" s="629">
        <v>2.2599999999999998</v>
      </c>
      <c r="BM59" s="583">
        <f>AVERAGE(BK59:BL59)</f>
        <v>2.9744999999999999</v>
      </c>
      <c r="BN59" s="358">
        <f>STDEV(BK59:BL59)</f>
        <v>1.0104555903155776</v>
      </c>
      <c r="BO59" s="629">
        <v>0.58089999999999997</v>
      </c>
      <c r="BP59" s="629">
        <v>1.85</v>
      </c>
      <c r="BQ59" s="808"/>
      <c r="BR59" s="827"/>
      <c r="BS59" s="629">
        <v>6.0730000000000004</v>
      </c>
      <c r="BT59" s="629">
        <v>6.0709999999999997</v>
      </c>
      <c r="BU59" s="583">
        <f>AVERAGE(BS59:BT59)</f>
        <v>6.0720000000000001</v>
      </c>
      <c r="BV59" s="583">
        <f>STDEV(BS59:BT59)</f>
        <v>1.4142135623735673E-3</v>
      </c>
      <c r="BW59" s="629">
        <v>6.0439999999999996</v>
      </c>
      <c r="BX59" s="629">
        <v>5.9610000000000003</v>
      </c>
      <c r="BY59" s="583">
        <f>AVERAGE(BW59:BX59)</f>
        <v>6.0024999999999995</v>
      </c>
      <c r="BZ59" s="358">
        <f>STDEV(BW59:BX59)</f>
        <v>5.8689862838482945E-2</v>
      </c>
    </row>
    <row r="60" spans="1:78" ht="12.75" x14ac:dyDescent="0.2">
      <c r="BP60" s="778"/>
    </row>
    <row r="61" spans="1:78" ht="12.75" x14ac:dyDescent="0.2">
      <c r="BP61" s="778"/>
    </row>
    <row r="62" spans="1:78" ht="12.75" x14ac:dyDescent="0.2">
      <c r="BP62" s="778"/>
    </row>
    <row r="63" spans="1:78" ht="12.75" x14ac:dyDescent="0.2">
      <c r="BP63" s="778"/>
    </row>
    <row r="64" spans="1:78" ht="12.75" x14ac:dyDescent="0.2">
      <c r="BP64" s="778"/>
    </row>
    <row r="65" spans="68:68" ht="12.75" x14ac:dyDescent="0.2">
      <c r="BP65" s="778"/>
    </row>
    <row r="66" spans="68:68" ht="12.75" x14ac:dyDescent="0.2">
      <c r="BP66" s="778"/>
    </row>
    <row r="67" spans="68:68" ht="12.75" x14ac:dyDescent="0.2">
      <c r="BP67" s="778"/>
    </row>
    <row r="68" spans="68:68" ht="12.75" x14ac:dyDescent="0.2">
      <c r="BP68" s="778"/>
    </row>
    <row r="69" spans="68:68" ht="12.75" x14ac:dyDescent="0.2">
      <c r="BP69" s="778"/>
    </row>
    <row r="70" spans="68:68" ht="12.75" x14ac:dyDescent="0.2">
      <c r="BP70" s="778"/>
    </row>
    <row r="71" spans="68:68" ht="12.75" x14ac:dyDescent="0.2">
      <c r="BP71" s="778"/>
    </row>
    <row r="72" spans="68:68" ht="12.75" x14ac:dyDescent="0.2">
      <c r="BP72" s="778"/>
    </row>
    <row r="73" spans="68:68" ht="12.75" x14ac:dyDescent="0.2">
      <c r="BP73" s="778"/>
    </row>
    <row r="74" spans="68:68" ht="12.75" x14ac:dyDescent="0.2">
      <c r="BP74" s="778"/>
    </row>
    <row r="75" spans="68:68" ht="12.75" x14ac:dyDescent="0.2">
      <c r="BP75" s="778"/>
    </row>
    <row r="76" spans="68:68" ht="12.75" x14ac:dyDescent="0.2">
      <c r="BP76" s="778"/>
    </row>
    <row r="77" spans="68:68" ht="12.75" x14ac:dyDescent="0.2">
      <c r="BP77" s="778"/>
    </row>
    <row r="78" spans="68:68" ht="12.75" x14ac:dyDescent="0.2">
      <c r="BP78" s="778"/>
    </row>
    <row r="79" spans="68:68" ht="12.75" x14ac:dyDescent="0.2">
      <c r="BP79" s="778"/>
    </row>
    <row r="80" spans="68:68" ht="12.75" x14ac:dyDescent="0.2">
      <c r="BP80" s="778"/>
    </row>
    <row r="81" spans="68:68" ht="12.75" x14ac:dyDescent="0.2">
      <c r="BP81" s="778"/>
    </row>
    <row r="82" spans="68:68" ht="12.75" x14ac:dyDescent="0.2">
      <c r="BP82" s="778"/>
    </row>
    <row r="83" spans="68:68" ht="12.75" x14ac:dyDescent="0.2">
      <c r="BP83" s="778"/>
    </row>
    <row r="84" spans="68:68" ht="12.75" x14ac:dyDescent="0.2">
      <c r="BP84" s="778"/>
    </row>
    <row r="85" spans="68:68" ht="12.75" x14ac:dyDescent="0.2">
      <c r="BP85" s="778"/>
    </row>
    <row r="86" spans="68:68" ht="12.75" x14ac:dyDescent="0.2">
      <c r="BP86" s="778"/>
    </row>
    <row r="87" spans="68:68" ht="12.75" x14ac:dyDescent="0.2">
      <c r="BP87" s="778"/>
    </row>
    <row r="88" spans="68:68" ht="12.75" x14ac:dyDescent="0.2">
      <c r="BP88" s="778"/>
    </row>
    <row r="89" spans="68:68" ht="12.75" x14ac:dyDescent="0.2">
      <c r="BP89" s="778"/>
    </row>
    <row r="90" spans="68:68" ht="12.75" x14ac:dyDescent="0.2">
      <c r="BP90" s="778"/>
    </row>
    <row r="91" spans="68:68" ht="12.75" x14ac:dyDescent="0.2">
      <c r="BP91" s="778"/>
    </row>
    <row r="92" spans="68:68" ht="12.75" x14ac:dyDescent="0.2">
      <c r="BP92" s="778"/>
    </row>
    <row r="93" spans="68:68" ht="12.75" x14ac:dyDescent="0.2">
      <c r="BP93" s="778"/>
    </row>
    <row r="94" spans="68:68" ht="12.75" x14ac:dyDescent="0.2">
      <c r="BP94" s="778"/>
    </row>
    <row r="95" spans="68:68" ht="12.75" x14ac:dyDescent="0.2">
      <c r="BP95" s="778"/>
    </row>
    <row r="96" spans="68:68" ht="12.75" x14ac:dyDescent="0.2">
      <c r="BP96" s="778"/>
    </row>
    <row r="97" spans="68:68" ht="12.75" x14ac:dyDescent="0.2">
      <c r="BP97" s="778"/>
    </row>
    <row r="98" spans="68:68" ht="12.75" x14ac:dyDescent="0.2">
      <c r="BP98" s="778"/>
    </row>
    <row r="99" spans="68:68" ht="12.75" x14ac:dyDescent="0.2">
      <c r="BP99" s="778"/>
    </row>
    <row r="100" spans="68:68" ht="12.75" x14ac:dyDescent="0.2">
      <c r="BP100" s="778"/>
    </row>
    <row r="101" spans="68:68" ht="12.75" x14ac:dyDescent="0.2">
      <c r="BP101" s="778"/>
    </row>
    <row r="102" spans="68:68" ht="12.75" x14ac:dyDescent="0.2">
      <c r="BP102" s="778"/>
    </row>
    <row r="103" spans="68:68" ht="12.75" x14ac:dyDescent="0.2">
      <c r="BP103" s="778"/>
    </row>
    <row r="104" spans="68:68" ht="12.75" x14ac:dyDescent="0.2">
      <c r="BP104" s="778"/>
    </row>
    <row r="105" spans="68:68" ht="12.75" x14ac:dyDescent="0.2">
      <c r="BP105" s="778"/>
    </row>
    <row r="106" spans="68:68" ht="12.75" x14ac:dyDescent="0.2">
      <c r="BP106" s="778"/>
    </row>
    <row r="107" spans="68:68" ht="12.75" x14ac:dyDescent="0.2">
      <c r="BP107" s="778"/>
    </row>
    <row r="108" spans="68:68" ht="12.75" x14ac:dyDescent="0.2">
      <c r="BP108" s="778"/>
    </row>
    <row r="109" spans="68:68" ht="12.75" x14ac:dyDescent="0.2">
      <c r="BP109" s="778"/>
    </row>
    <row r="110" spans="68:68" ht="12.75" x14ac:dyDescent="0.2">
      <c r="BP110" s="778"/>
    </row>
    <row r="111" spans="68:68" ht="12.75" x14ac:dyDescent="0.2">
      <c r="BP111" s="778"/>
    </row>
    <row r="112" spans="68:68" ht="12.75" x14ac:dyDescent="0.2">
      <c r="BP112" s="778"/>
    </row>
    <row r="113" spans="68:68" ht="12.75" x14ac:dyDescent="0.2">
      <c r="BP113" s="778"/>
    </row>
    <row r="114" spans="68:68" ht="12.75" x14ac:dyDescent="0.2">
      <c r="BP114" s="778"/>
    </row>
    <row r="115" spans="68:68" ht="12.75" x14ac:dyDescent="0.2">
      <c r="BP115" s="778"/>
    </row>
    <row r="116" spans="68:68" ht="12.75" x14ac:dyDescent="0.2">
      <c r="BP116" s="778"/>
    </row>
    <row r="117" spans="68:68" ht="12.75" x14ac:dyDescent="0.2">
      <c r="BP117" s="778"/>
    </row>
    <row r="118" spans="68:68" ht="12.75" x14ac:dyDescent="0.2">
      <c r="BP118" s="778"/>
    </row>
    <row r="119" spans="68:68" ht="12.75" x14ac:dyDescent="0.2">
      <c r="BP119" s="778"/>
    </row>
    <row r="120" spans="68:68" ht="12.75" x14ac:dyDescent="0.2">
      <c r="BP120" s="778"/>
    </row>
    <row r="121" spans="68:68" ht="12.75" x14ac:dyDescent="0.2">
      <c r="BP121" s="778"/>
    </row>
    <row r="122" spans="68:68" ht="12.75" x14ac:dyDescent="0.2">
      <c r="BP122" s="778"/>
    </row>
    <row r="123" spans="68:68" ht="12.75" x14ac:dyDescent="0.2">
      <c r="BP123" s="778"/>
    </row>
    <row r="124" spans="68:68" ht="12.75" x14ac:dyDescent="0.2">
      <c r="BP124" s="778"/>
    </row>
    <row r="125" spans="68:68" ht="12.75" x14ac:dyDescent="0.2">
      <c r="BP125" s="778"/>
    </row>
    <row r="126" spans="68:68" ht="12.75" x14ac:dyDescent="0.2">
      <c r="BP126" s="778"/>
    </row>
    <row r="127" spans="68:68" ht="12.75" x14ac:dyDescent="0.2">
      <c r="BP127" s="778"/>
    </row>
    <row r="128" spans="68:68" ht="12.75" x14ac:dyDescent="0.2">
      <c r="BP128" s="778"/>
    </row>
    <row r="129" spans="68:68" ht="12.75" x14ac:dyDescent="0.2">
      <c r="BP129" s="778"/>
    </row>
    <row r="130" spans="68:68" ht="12.75" x14ac:dyDescent="0.2">
      <c r="BP130" s="778"/>
    </row>
    <row r="131" spans="68:68" ht="12.75" x14ac:dyDescent="0.2">
      <c r="BP131" s="778"/>
    </row>
    <row r="132" spans="68:68" ht="12.75" x14ac:dyDescent="0.2">
      <c r="BP132" s="778"/>
    </row>
    <row r="133" spans="68:68" ht="12.75" x14ac:dyDescent="0.2">
      <c r="BP133" s="778"/>
    </row>
    <row r="134" spans="68:68" ht="12.75" x14ac:dyDescent="0.2">
      <c r="BP134" s="778"/>
    </row>
    <row r="135" spans="68:68" ht="12.75" x14ac:dyDescent="0.2">
      <c r="BP135" s="778"/>
    </row>
    <row r="136" spans="68:68" ht="12.75" x14ac:dyDescent="0.2">
      <c r="BP136" s="778"/>
    </row>
    <row r="137" spans="68:68" ht="12.75" x14ac:dyDescent="0.2">
      <c r="BP137" s="778"/>
    </row>
    <row r="138" spans="68:68" ht="12.75" x14ac:dyDescent="0.2">
      <c r="BP138" s="778"/>
    </row>
    <row r="139" spans="68:68" ht="12.75" x14ac:dyDescent="0.2">
      <c r="BP139" s="778"/>
    </row>
    <row r="140" spans="68:68" ht="12.75" x14ac:dyDescent="0.2">
      <c r="BP140" s="778"/>
    </row>
    <row r="141" spans="68:68" ht="12.75" x14ac:dyDescent="0.2">
      <c r="BP141" s="778"/>
    </row>
    <row r="142" spans="68:68" ht="12.75" x14ac:dyDescent="0.2">
      <c r="BP142" s="778"/>
    </row>
    <row r="143" spans="68:68" ht="12.75" x14ac:dyDescent="0.2">
      <c r="BP143" s="778"/>
    </row>
    <row r="144" spans="68:68" ht="12.75" x14ac:dyDescent="0.2">
      <c r="BP144" s="778"/>
    </row>
    <row r="145" spans="68:68" ht="12.75" x14ac:dyDescent="0.2">
      <c r="BP145" s="778"/>
    </row>
    <row r="146" spans="68:68" ht="12.75" x14ac:dyDescent="0.2">
      <c r="BP146" s="778"/>
    </row>
    <row r="147" spans="68:68" ht="12.75" x14ac:dyDescent="0.2">
      <c r="BP147" s="778"/>
    </row>
    <row r="148" spans="68:68" ht="12.75" x14ac:dyDescent="0.2">
      <c r="BP148" s="778"/>
    </row>
    <row r="149" spans="68:68" ht="12.75" x14ac:dyDescent="0.2">
      <c r="BP149" s="778"/>
    </row>
    <row r="150" spans="68:68" ht="12.75" x14ac:dyDescent="0.2">
      <c r="BP150" s="778"/>
    </row>
    <row r="151" spans="68:68" ht="12.75" x14ac:dyDescent="0.2">
      <c r="BP151" s="778"/>
    </row>
    <row r="152" spans="68:68" ht="12.75" x14ac:dyDescent="0.2">
      <c r="BP152" s="778"/>
    </row>
    <row r="153" spans="68:68" ht="12.75" x14ac:dyDescent="0.2">
      <c r="BP153" s="778"/>
    </row>
    <row r="154" spans="68:68" ht="12.75" x14ac:dyDescent="0.2">
      <c r="BP154" s="778"/>
    </row>
    <row r="155" spans="68:68" ht="12.75" x14ac:dyDescent="0.2">
      <c r="BP155" s="778"/>
    </row>
    <row r="156" spans="68:68" ht="12.75" x14ac:dyDescent="0.2">
      <c r="BP156" s="778"/>
    </row>
    <row r="157" spans="68:68" ht="12.75" x14ac:dyDescent="0.2">
      <c r="BP157" s="778"/>
    </row>
    <row r="158" spans="68:68" ht="12.75" x14ac:dyDescent="0.2">
      <c r="BP158" s="778"/>
    </row>
    <row r="159" spans="68:68" ht="12.75" x14ac:dyDescent="0.2">
      <c r="BP159" s="778"/>
    </row>
    <row r="160" spans="68:68" ht="12.75" x14ac:dyDescent="0.2">
      <c r="BP160" s="778"/>
    </row>
    <row r="161" spans="68:68" ht="12.75" x14ac:dyDescent="0.2">
      <c r="BP161" s="778"/>
    </row>
    <row r="162" spans="68:68" ht="12.75" x14ac:dyDescent="0.2">
      <c r="BP162" s="778"/>
    </row>
    <row r="163" spans="68:68" ht="12.75" x14ac:dyDescent="0.2">
      <c r="BP163" s="778"/>
    </row>
    <row r="164" spans="68:68" ht="12.75" x14ac:dyDescent="0.2">
      <c r="BP164" s="778"/>
    </row>
    <row r="165" spans="68:68" ht="12.75" x14ac:dyDescent="0.2">
      <c r="BP165" s="778"/>
    </row>
    <row r="166" spans="68:68" ht="12.75" x14ac:dyDescent="0.2">
      <c r="BP166" s="778"/>
    </row>
    <row r="167" spans="68:68" ht="12.75" x14ac:dyDescent="0.2">
      <c r="BP167" s="778"/>
    </row>
    <row r="168" spans="68:68" ht="12.75" x14ac:dyDescent="0.2">
      <c r="BP168" s="778"/>
    </row>
    <row r="169" spans="68:68" ht="12.75" x14ac:dyDescent="0.2">
      <c r="BP169" s="778"/>
    </row>
    <row r="170" spans="68:68" ht="12.75" x14ac:dyDescent="0.2">
      <c r="BP170" s="778"/>
    </row>
    <row r="171" spans="68:68" ht="12.75" x14ac:dyDescent="0.2">
      <c r="BP171" s="778"/>
    </row>
    <row r="172" spans="68:68" ht="12.75" x14ac:dyDescent="0.2">
      <c r="BP172" s="778"/>
    </row>
    <row r="173" spans="68:68" ht="12.75" x14ac:dyDescent="0.2">
      <c r="BP173" s="778"/>
    </row>
    <row r="174" spans="68:68" ht="12.75" x14ac:dyDescent="0.2">
      <c r="BP174" s="778"/>
    </row>
    <row r="175" spans="68:68" ht="12.75" x14ac:dyDescent="0.2">
      <c r="BP175" s="778"/>
    </row>
    <row r="176" spans="68:68" ht="12.75" x14ac:dyDescent="0.2">
      <c r="BP176" s="778"/>
    </row>
    <row r="177" spans="68:68" ht="12.75" x14ac:dyDescent="0.2">
      <c r="BP177" s="778"/>
    </row>
    <row r="178" spans="68:68" ht="12.75" x14ac:dyDescent="0.2">
      <c r="BP178" s="778"/>
    </row>
    <row r="179" spans="68:68" ht="12.75" x14ac:dyDescent="0.2">
      <c r="BP179" s="778"/>
    </row>
    <row r="180" spans="68:68" ht="12.75" x14ac:dyDescent="0.2">
      <c r="BP180" s="778"/>
    </row>
    <row r="181" spans="68:68" ht="12.75" x14ac:dyDescent="0.2">
      <c r="BP181" s="778"/>
    </row>
    <row r="182" spans="68:68" ht="12.75" x14ac:dyDescent="0.2">
      <c r="BP182" s="778"/>
    </row>
    <row r="183" spans="68:68" ht="12.75" x14ac:dyDescent="0.2">
      <c r="BP183" s="778"/>
    </row>
    <row r="184" spans="68:68" ht="12.75" x14ac:dyDescent="0.2">
      <c r="BP184" s="778"/>
    </row>
    <row r="185" spans="68:68" ht="12.75" x14ac:dyDescent="0.2">
      <c r="BP185" s="778"/>
    </row>
    <row r="186" spans="68:68" ht="12.75" x14ac:dyDescent="0.2">
      <c r="BP186" s="778"/>
    </row>
    <row r="187" spans="68:68" ht="12.75" x14ac:dyDescent="0.2">
      <c r="BP187" s="778"/>
    </row>
    <row r="188" spans="68:68" ht="12.75" x14ac:dyDescent="0.2">
      <c r="BP188" s="778"/>
    </row>
    <row r="189" spans="68:68" ht="12.75" x14ac:dyDescent="0.2">
      <c r="BP189" s="778"/>
    </row>
    <row r="190" spans="68:68" ht="12.75" x14ac:dyDescent="0.2">
      <c r="BP190" s="778"/>
    </row>
    <row r="191" spans="68:68" ht="12.75" x14ac:dyDescent="0.2">
      <c r="BP191" s="778"/>
    </row>
    <row r="192" spans="68:68" ht="12.75" x14ac:dyDescent="0.2">
      <c r="BP192" s="778"/>
    </row>
    <row r="193" spans="68:68" ht="12.75" x14ac:dyDescent="0.2">
      <c r="BP193" s="778"/>
    </row>
    <row r="194" spans="68:68" ht="12.75" x14ac:dyDescent="0.2">
      <c r="BP194" s="778"/>
    </row>
    <row r="195" spans="68:68" ht="12.75" x14ac:dyDescent="0.2">
      <c r="BP195" s="778"/>
    </row>
    <row r="196" spans="68:68" ht="12.75" x14ac:dyDescent="0.2">
      <c r="BP196" s="778"/>
    </row>
    <row r="197" spans="68:68" ht="12.75" x14ac:dyDescent="0.2">
      <c r="BP197" s="778"/>
    </row>
    <row r="198" spans="68:68" ht="12.75" x14ac:dyDescent="0.2">
      <c r="BP198" s="778"/>
    </row>
    <row r="199" spans="68:68" ht="12.75" x14ac:dyDescent="0.2">
      <c r="BP199" s="778"/>
    </row>
    <row r="200" spans="68:68" ht="12.75" x14ac:dyDescent="0.2">
      <c r="BP200" s="778"/>
    </row>
    <row r="201" spans="68:68" ht="12.75" x14ac:dyDescent="0.2">
      <c r="BP201" s="778"/>
    </row>
    <row r="202" spans="68:68" ht="12.75" x14ac:dyDescent="0.2">
      <c r="BP202" s="778"/>
    </row>
    <row r="203" spans="68:68" ht="12.75" x14ac:dyDescent="0.2">
      <c r="BP203" s="778"/>
    </row>
    <row r="204" spans="68:68" ht="12.75" x14ac:dyDescent="0.2">
      <c r="BP204" s="778"/>
    </row>
    <row r="205" spans="68:68" ht="12.75" x14ac:dyDescent="0.2">
      <c r="BP205" s="778"/>
    </row>
    <row r="206" spans="68:68" ht="12.75" x14ac:dyDescent="0.2">
      <c r="BP206" s="778"/>
    </row>
    <row r="207" spans="68:68" ht="12.75" x14ac:dyDescent="0.2">
      <c r="BP207" s="778"/>
    </row>
    <row r="208" spans="68:68" ht="12.75" x14ac:dyDescent="0.2">
      <c r="BP208" s="778"/>
    </row>
    <row r="209" spans="68:68" ht="12.75" x14ac:dyDescent="0.2">
      <c r="BP209" s="778"/>
    </row>
    <row r="210" spans="68:68" ht="12.75" x14ac:dyDescent="0.2">
      <c r="BP210" s="778"/>
    </row>
    <row r="211" spans="68:68" ht="12.75" x14ac:dyDescent="0.2">
      <c r="BP211" s="778"/>
    </row>
    <row r="212" spans="68:68" ht="12.75" x14ac:dyDescent="0.2">
      <c r="BP212" s="778"/>
    </row>
    <row r="213" spans="68:68" ht="12.75" x14ac:dyDescent="0.2">
      <c r="BP213" s="778"/>
    </row>
    <row r="214" spans="68:68" ht="12.75" x14ac:dyDescent="0.2">
      <c r="BP214" s="778"/>
    </row>
    <row r="215" spans="68:68" ht="12.75" x14ac:dyDescent="0.2">
      <c r="BP215" s="778"/>
    </row>
    <row r="216" spans="68:68" ht="12.75" x14ac:dyDescent="0.2">
      <c r="BP216" s="778"/>
    </row>
    <row r="217" spans="68:68" ht="12.75" x14ac:dyDescent="0.2">
      <c r="BP217" s="778"/>
    </row>
    <row r="218" spans="68:68" ht="12.75" x14ac:dyDescent="0.2">
      <c r="BP218" s="778"/>
    </row>
    <row r="219" spans="68:68" ht="12.75" x14ac:dyDescent="0.2">
      <c r="BP219" s="778"/>
    </row>
    <row r="220" spans="68:68" ht="12.75" x14ac:dyDescent="0.2">
      <c r="BP220" s="778"/>
    </row>
    <row r="221" spans="68:68" ht="12.75" x14ac:dyDescent="0.2">
      <c r="BP221" s="778"/>
    </row>
    <row r="222" spans="68:68" ht="12.75" x14ac:dyDescent="0.2">
      <c r="BP222" s="778"/>
    </row>
    <row r="223" spans="68:68" ht="12.75" x14ac:dyDescent="0.2">
      <c r="BP223" s="778"/>
    </row>
    <row r="224" spans="68:68" ht="12.75" x14ac:dyDescent="0.2">
      <c r="BP224" s="778"/>
    </row>
    <row r="225" spans="68:68" ht="12.75" x14ac:dyDescent="0.2">
      <c r="BP225" s="778"/>
    </row>
    <row r="226" spans="68:68" ht="12.75" x14ac:dyDescent="0.2">
      <c r="BP226" s="778"/>
    </row>
    <row r="227" spans="68:68" ht="12.75" x14ac:dyDescent="0.2">
      <c r="BP227" s="778"/>
    </row>
    <row r="228" spans="68:68" ht="12.75" x14ac:dyDescent="0.2">
      <c r="BP228" s="778"/>
    </row>
    <row r="229" spans="68:68" ht="12.75" x14ac:dyDescent="0.2">
      <c r="BP229" s="778"/>
    </row>
    <row r="230" spans="68:68" ht="12.75" x14ac:dyDescent="0.2">
      <c r="BP230" s="778"/>
    </row>
    <row r="231" spans="68:68" ht="12.75" x14ac:dyDescent="0.2">
      <c r="BP231" s="778"/>
    </row>
    <row r="232" spans="68:68" ht="12.75" x14ac:dyDescent="0.2">
      <c r="BP232" s="778"/>
    </row>
    <row r="233" spans="68:68" ht="12.75" x14ac:dyDescent="0.2">
      <c r="BP233" s="778"/>
    </row>
    <row r="234" spans="68:68" ht="12.75" x14ac:dyDescent="0.2">
      <c r="BP234" s="778"/>
    </row>
    <row r="235" spans="68:68" ht="12.75" x14ac:dyDescent="0.2">
      <c r="BP235" s="778"/>
    </row>
    <row r="236" spans="68:68" ht="12.75" x14ac:dyDescent="0.2">
      <c r="BP236" s="778"/>
    </row>
    <row r="237" spans="68:68" ht="12.75" x14ac:dyDescent="0.2">
      <c r="BP237" s="778"/>
    </row>
    <row r="238" spans="68:68" ht="12.75" x14ac:dyDescent="0.2">
      <c r="BP238" s="778"/>
    </row>
    <row r="239" spans="68:68" ht="12.75" x14ac:dyDescent="0.2">
      <c r="BP239" s="778"/>
    </row>
    <row r="240" spans="68:68" ht="12.75" x14ac:dyDescent="0.2">
      <c r="BP240" s="778"/>
    </row>
    <row r="241" spans="68:68" ht="12.75" x14ac:dyDescent="0.2">
      <c r="BP241" s="778"/>
    </row>
    <row r="242" spans="68:68" ht="12.75" x14ac:dyDescent="0.2">
      <c r="BP242" s="778"/>
    </row>
    <row r="243" spans="68:68" ht="12.75" x14ac:dyDescent="0.2">
      <c r="BP243" s="778"/>
    </row>
    <row r="244" spans="68:68" ht="12.75" x14ac:dyDescent="0.2">
      <c r="BP244" s="778"/>
    </row>
    <row r="245" spans="68:68" ht="12.75" x14ac:dyDescent="0.2">
      <c r="BP245" s="778"/>
    </row>
    <row r="246" spans="68:68" ht="12.75" x14ac:dyDescent="0.2">
      <c r="BP246" s="778"/>
    </row>
    <row r="247" spans="68:68" ht="12.75" x14ac:dyDescent="0.2">
      <c r="BP247" s="778"/>
    </row>
    <row r="248" spans="68:68" ht="12.75" x14ac:dyDescent="0.2">
      <c r="BP248" s="778"/>
    </row>
    <row r="249" spans="68:68" ht="12.75" x14ac:dyDescent="0.2">
      <c r="BP249" s="778"/>
    </row>
    <row r="250" spans="68:68" ht="12.75" x14ac:dyDescent="0.2">
      <c r="BP250" s="778"/>
    </row>
    <row r="251" spans="68:68" ht="12.75" x14ac:dyDescent="0.2">
      <c r="BP251" s="778"/>
    </row>
    <row r="252" spans="68:68" ht="12.75" x14ac:dyDescent="0.2">
      <c r="BP252" s="778"/>
    </row>
    <row r="253" spans="68:68" ht="12.75" x14ac:dyDescent="0.2">
      <c r="BP253" s="778"/>
    </row>
    <row r="254" spans="68:68" ht="12.75" x14ac:dyDescent="0.2">
      <c r="BP254" s="778"/>
    </row>
    <row r="255" spans="68:68" ht="12.75" x14ac:dyDescent="0.2">
      <c r="BP255" s="778"/>
    </row>
    <row r="256" spans="68:68" ht="12.75" x14ac:dyDescent="0.2">
      <c r="BP256" s="778"/>
    </row>
    <row r="257" spans="68:68" ht="12.75" x14ac:dyDescent="0.2">
      <c r="BP257" s="778"/>
    </row>
    <row r="258" spans="68:68" ht="12.75" x14ac:dyDescent="0.2">
      <c r="BP258" s="778"/>
    </row>
    <row r="259" spans="68:68" ht="12.75" x14ac:dyDescent="0.2">
      <c r="BP259" s="778"/>
    </row>
    <row r="260" spans="68:68" ht="12.75" x14ac:dyDescent="0.2">
      <c r="BP260" s="778"/>
    </row>
    <row r="261" spans="68:68" ht="12.75" x14ac:dyDescent="0.2">
      <c r="BP261" s="778"/>
    </row>
    <row r="262" spans="68:68" ht="12.75" x14ac:dyDescent="0.2">
      <c r="BP262" s="778"/>
    </row>
    <row r="263" spans="68:68" ht="12.75" x14ac:dyDescent="0.2">
      <c r="BP263" s="778"/>
    </row>
    <row r="264" spans="68:68" ht="12.75" x14ac:dyDescent="0.2">
      <c r="BP264" s="778"/>
    </row>
    <row r="265" spans="68:68" ht="12.75" x14ac:dyDescent="0.2">
      <c r="BP265" s="778"/>
    </row>
    <row r="266" spans="68:68" ht="12.75" x14ac:dyDescent="0.2">
      <c r="BP266" s="778"/>
    </row>
    <row r="267" spans="68:68" ht="12.75" x14ac:dyDescent="0.2">
      <c r="BP267" s="778"/>
    </row>
    <row r="268" spans="68:68" ht="12.75" x14ac:dyDescent="0.2">
      <c r="BP268" s="778"/>
    </row>
    <row r="269" spans="68:68" ht="12.75" x14ac:dyDescent="0.2">
      <c r="BP269" s="778"/>
    </row>
    <row r="270" spans="68:68" ht="12.75" x14ac:dyDescent="0.2">
      <c r="BP270" s="778"/>
    </row>
    <row r="271" spans="68:68" ht="12.75" x14ac:dyDescent="0.2">
      <c r="BP271" s="778"/>
    </row>
    <row r="272" spans="68:68" ht="12.75" x14ac:dyDescent="0.2">
      <c r="BP272" s="778"/>
    </row>
    <row r="273" spans="68:68" ht="12.75" x14ac:dyDescent="0.2">
      <c r="BP273" s="778"/>
    </row>
    <row r="274" spans="68:68" ht="12.75" x14ac:dyDescent="0.2">
      <c r="BP274" s="778"/>
    </row>
    <row r="275" spans="68:68" ht="12.75" x14ac:dyDescent="0.2">
      <c r="BP275" s="778"/>
    </row>
    <row r="276" spans="68:68" ht="12.75" x14ac:dyDescent="0.2">
      <c r="BP276" s="778"/>
    </row>
    <row r="277" spans="68:68" ht="12.75" x14ac:dyDescent="0.2">
      <c r="BP277" s="778"/>
    </row>
    <row r="278" spans="68:68" ht="12.75" x14ac:dyDescent="0.2">
      <c r="BP278" s="778"/>
    </row>
    <row r="279" spans="68:68" ht="12.75" x14ac:dyDescent="0.2">
      <c r="BP279" s="778"/>
    </row>
    <row r="280" spans="68:68" ht="12.75" x14ac:dyDescent="0.2">
      <c r="BP280" s="778"/>
    </row>
    <row r="281" spans="68:68" ht="12.75" x14ac:dyDescent="0.2">
      <c r="BP281" s="778"/>
    </row>
    <row r="282" spans="68:68" ht="12.75" x14ac:dyDescent="0.2">
      <c r="BP282" s="778"/>
    </row>
    <row r="283" spans="68:68" ht="12.75" x14ac:dyDescent="0.2">
      <c r="BP283" s="778"/>
    </row>
    <row r="284" spans="68:68" ht="12.75" x14ac:dyDescent="0.2">
      <c r="BP284" s="778"/>
    </row>
    <row r="285" spans="68:68" ht="12.75" x14ac:dyDescent="0.2">
      <c r="BP285" s="778"/>
    </row>
    <row r="286" spans="68:68" ht="12.75" x14ac:dyDescent="0.2">
      <c r="BP286" s="778"/>
    </row>
    <row r="287" spans="68:68" ht="12.75" x14ac:dyDescent="0.2">
      <c r="BP287" s="778"/>
    </row>
    <row r="288" spans="68:68" ht="12.75" x14ac:dyDescent="0.2">
      <c r="BP288" s="778"/>
    </row>
    <row r="289" spans="68:68" ht="12.75" x14ac:dyDescent="0.2">
      <c r="BP289" s="778"/>
    </row>
    <row r="290" spans="68:68" ht="12.75" x14ac:dyDescent="0.2">
      <c r="BP290" s="778"/>
    </row>
    <row r="291" spans="68:68" ht="12.75" x14ac:dyDescent="0.2">
      <c r="BP291" s="778"/>
    </row>
    <row r="292" spans="68:68" ht="12.75" x14ac:dyDescent="0.2">
      <c r="BP292" s="778"/>
    </row>
    <row r="293" spans="68:68" ht="12.75" x14ac:dyDescent="0.2">
      <c r="BP293" s="778"/>
    </row>
    <row r="294" spans="68:68" ht="12.75" x14ac:dyDescent="0.2">
      <c r="BP294" s="778"/>
    </row>
    <row r="295" spans="68:68" ht="12.75" x14ac:dyDescent="0.2">
      <c r="BP295" s="778"/>
    </row>
    <row r="296" spans="68:68" ht="12.75" x14ac:dyDescent="0.2">
      <c r="BP296" s="778"/>
    </row>
    <row r="297" spans="68:68" ht="12.75" x14ac:dyDescent="0.2">
      <c r="BP297" s="778"/>
    </row>
    <row r="298" spans="68:68" ht="12.75" x14ac:dyDescent="0.2">
      <c r="BP298" s="778"/>
    </row>
    <row r="299" spans="68:68" ht="12.75" x14ac:dyDescent="0.2">
      <c r="BP299" s="778"/>
    </row>
    <row r="300" spans="68:68" ht="12.75" x14ac:dyDescent="0.2">
      <c r="BP300" s="778"/>
    </row>
    <row r="301" spans="68:68" ht="12.75" x14ac:dyDescent="0.2">
      <c r="BP301" s="778"/>
    </row>
    <row r="302" spans="68:68" ht="12.75" x14ac:dyDescent="0.2">
      <c r="BP302" s="778"/>
    </row>
    <row r="303" spans="68:68" ht="12.75" x14ac:dyDescent="0.2">
      <c r="BP303" s="778"/>
    </row>
    <row r="304" spans="68:68" ht="12.75" x14ac:dyDescent="0.2">
      <c r="BP304" s="778"/>
    </row>
    <row r="305" spans="68:68" ht="12.75" x14ac:dyDescent="0.2">
      <c r="BP305" s="778"/>
    </row>
    <row r="306" spans="68:68" ht="12.75" x14ac:dyDescent="0.2">
      <c r="BP306" s="778"/>
    </row>
    <row r="307" spans="68:68" ht="12.75" x14ac:dyDescent="0.2">
      <c r="BP307" s="778"/>
    </row>
    <row r="308" spans="68:68" ht="12.75" x14ac:dyDescent="0.2">
      <c r="BP308" s="778"/>
    </row>
    <row r="309" spans="68:68" ht="12.75" x14ac:dyDescent="0.2">
      <c r="BP309" s="778"/>
    </row>
    <row r="310" spans="68:68" ht="12.75" x14ac:dyDescent="0.2">
      <c r="BP310" s="778"/>
    </row>
    <row r="311" spans="68:68" ht="12.75" x14ac:dyDescent="0.2">
      <c r="BP311" s="778"/>
    </row>
    <row r="312" spans="68:68" ht="12.75" x14ac:dyDescent="0.2">
      <c r="BP312" s="778"/>
    </row>
    <row r="313" spans="68:68" ht="12.75" x14ac:dyDescent="0.2">
      <c r="BP313" s="778"/>
    </row>
    <row r="314" spans="68:68" ht="12.75" x14ac:dyDescent="0.2">
      <c r="BP314" s="778"/>
    </row>
    <row r="315" spans="68:68" ht="12.75" x14ac:dyDescent="0.2">
      <c r="BP315" s="778"/>
    </row>
    <row r="316" spans="68:68" ht="12.75" x14ac:dyDescent="0.2">
      <c r="BP316" s="778"/>
    </row>
    <row r="317" spans="68:68" ht="12.75" x14ac:dyDescent="0.2">
      <c r="BP317" s="778"/>
    </row>
    <row r="318" spans="68:68" ht="12.75" x14ac:dyDescent="0.2">
      <c r="BP318" s="778"/>
    </row>
    <row r="319" spans="68:68" ht="12.75" x14ac:dyDescent="0.2">
      <c r="BP319" s="778"/>
    </row>
    <row r="320" spans="68:68" ht="12.75" x14ac:dyDescent="0.2">
      <c r="BP320" s="778"/>
    </row>
    <row r="321" spans="68:68" ht="12.75" x14ac:dyDescent="0.2">
      <c r="BP321" s="778"/>
    </row>
    <row r="322" spans="68:68" ht="12.75" x14ac:dyDescent="0.2">
      <c r="BP322" s="778"/>
    </row>
    <row r="323" spans="68:68" ht="12.75" x14ac:dyDescent="0.2">
      <c r="BP323" s="778"/>
    </row>
    <row r="324" spans="68:68" ht="12.75" x14ac:dyDescent="0.2">
      <c r="BP324" s="778"/>
    </row>
    <row r="325" spans="68:68" ht="12.75" x14ac:dyDescent="0.2">
      <c r="BP325" s="778"/>
    </row>
    <row r="326" spans="68:68" ht="12.75" x14ac:dyDescent="0.2">
      <c r="BP326" s="778"/>
    </row>
    <row r="327" spans="68:68" ht="12.75" x14ac:dyDescent="0.2">
      <c r="BP327" s="778"/>
    </row>
    <row r="328" spans="68:68" ht="12.75" x14ac:dyDescent="0.2">
      <c r="BP328" s="778"/>
    </row>
    <row r="329" spans="68:68" ht="12.75" x14ac:dyDescent="0.2">
      <c r="BP329" s="778"/>
    </row>
    <row r="330" spans="68:68" ht="12.75" x14ac:dyDescent="0.2">
      <c r="BP330" s="778"/>
    </row>
    <row r="331" spans="68:68" ht="12.75" x14ac:dyDescent="0.2">
      <c r="BP331" s="778"/>
    </row>
    <row r="332" spans="68:68" ht="12.75" x14ac:dyDescent="0.2">
      <c r="BP332" s="778"/>
    </row>
    <row r="333" spans="68:68" ht="12.75" x14ac:dyDescent="0.2">
      <c r="BP333" s="778"/>
    </row>
    <row r="334" spans="68:68" ht="12.75" x14ac:dyDescent="0.2">
      <c r="BP334" s="778"/>
    </row>
    <row r="335" spans="68:68" ht="12.75" x14ac:dyDescent="0.2">
      <c r="BP335" s="778"/>
    </row>
    <row r="336" spans="68:68" ht="12.75" x14ac:dyDescent="0.2">
      <c r="BP336" s="778"/>
    </row>
    <row r="337" spans="68:68" ht="12.75" x14ac:dyDescent="0.2">
      <c r="BP337" s="778"/>
    </row>
    <row r="338" spans="68:68" ht="12.75" x14ac:dyDescent="0.2">
      <c r="BP338" s="778"/>
    </row>
    <row r="339" spans="68:68" ht="12.75" x14ac:dyDescent="0.2">
      <c r="BP339" s="778"/>
    </row>
    <row r="340" spans="68:68" ht="12.75" x14ac:dyDescent="0.2">
      <c r="BP340" s="778"/>
    </row>
    <row r="341" spans="68:68" ht="12.75" x14ac:dyDescent="0.2">
      <c r="BP341" s="778"/>
    </row>
    <row r="342" spans="68:68" ht="12.75" x14ac:dyDescent="0.2">
      <c r="BP342" s="778"/>
    </row>
    <row r="343" spans="68:68" ht="12.75" x14ac:dyDescent="0.2">
      <c r="BP343" s="778"/>
    </row>
    <row r="344" spans="68:68" ht="12.75" x14ac:dyDescent="0.2">
      <c r="BP344" s="778"/>
    </row>
    <row r="345" spans="68:68" ht="12.75" x14ac:dyDescent="0.2">
      <c r="BP345" s="778"/>
    </row>
    <row r="346" spans="68:68" ht="12.75" x14ac:dyDescent="0.2">
      <c r="BP346" s="778"/>
    </row>
    <row r="347" spans="68:68" ht="12.75" x14ac:dyDescent="0.2">
      <c r="BP347" s="778"/>
    </row>
    <row r="348" spans="68:68" ht="12.75" x14ac:dyDescent="0.2">
      <c r="BP348" s="778"/>
    </row>
    <row r="349" spans="68:68" ht="12.75" x14ac:dyDescent="0.2">
      <c r="BP349" s="778"/>
    </row>
    <row r="350" spans="68:68" ht="12.75" x14ac:dyDescent="0.2">
      <c r="BP350" s="778"/>
    </row>
    <row r="351" spans="68:68" ht="12.75" x14ac:dyDescent="0.2">
      <c r="BP351" s="778"/>
    </row>
    <row r="352" spans="68:68" ht="12.75" x14ac:dyDescent="0.2">
      <c r="BP352" s="778"/>
    </row>
    <row r="353" spans="68:68" ht="12.75" x14ac:dyDescent="0.2">
      <c r="BP353" s="778"/>
    </row>
    <row r="354" spans="68:68" ht="12.75" x14ac:dyDescent="0.2">
      <c r="BP354" s="778"/>
    </row>
    <row r="355" spans="68:68" ht="12.75" x14ac:dyDescent="0.2">
      <c r="BP355" s="778"/>
    </row>
    <row r="356" spans="68:68" ht="12.75" x14ac:dyDescent="0.2">
      <c r="BP356" s="778"/>
    </row>
    <row r="357" spans="68:68" ht="12.75" x14ac:dyDescent="0.2">
      <c r="BP357" s="778"/>
    </row>
    <row r="358" spans="68:68" ht="12.75" x14ac:dyDescent="0.2">
      <c r="BP358" s="778"/>
    </row>
    <row r="359" spans="68:68" ht="12.75" x14ac:dyDescent="0.2">
      <c r="BP359" s="778"/>
    </row>
    <row r="360" spans="68:68" ht="12.75" x14ac:dyDescent="0.2">
      <c r="BP360" s="778"/>
    </row>
    <row r="361" spans="68:68" ht="12.75" x14ac:dyDescent="0.2">
      <c r="BP361" s="778"/>
    </row>
    <row r="362" spans="68:68" ht="12.75" x14ac:dyDescent="0.2">
      <c r="BP362" s="778"/>
    </row>
    <row r="363" spans="68:68" ht="12.75" x14ac:dyDescent="0.2">
      <c r="BP363" s="778"/>
    </row>
    <row r="364" spans="68:68" ht="12.75" x14ac:dyDescent="0.2">
      <c r="BP364" s="778"/>
    </row>
    <row r="365" spans="68:68" ht="12.75" x14ac:dyDescent="0.2">
      <c r="BP365" s="778"/>
    </row>
    <row r="366" spans="68:68" ht="12.75" x14ac:dyDescent="0.2">
      <c r="BP366" s="778"/>
    </row>
    <row r="367" spans="68:68" ht="12.75" x14ac:dyDescent="0.2">
      <c r="BP367" s="778"/>
    </row>
    <row r="368" spans="68:68" ht="12.75" x14ac:dyDescent="0.2">
      <c r="BP368" s="778"/>
    </row>
    <row r="369" spans="68:68" ht="12.75" x14ac:dyDescent="0.2">
      <c r="BP369" s="778"/>
    </row>
    <row r="370" spans="68:68" ht="12.75" x14ac:dyDescent="0.2">
      <c r="BP370" s="778"/>
    </row>
    <row r="371" spans="68:68" ht="12.75" x14ac:dyDescent="0.2">
      <c r="BP371" s="778"/>
    </row>
    <row r="372" spans="68:68" ht="12.75" x14ac:dyDescent="0.2">
      <c r="BP372" s="778"/>
    </row>
    <row r="373" spans="68:68" ht="12.75" x14ac:dyDescent="0.2">
      <c r="BP373" s="778"/>
    </row>
    <row r="374" spans="68:68" ht="12.75" x14ac:dyDescent="0.2">
      <c r="BP374" s="778"/>
    </row>
    <row r="375" spans="68:68" ht="12.75" x14ac:dyDescent="0.2">
      <c r="BP375" s="778"/>
    </row>
    <row r="376" spans="68:68" ht="12.75" x14ac:dyDescent="0.2">
      <c r="BP376" s="778"/>
    </row>
    <row r="377" spans="68:68" ht="12.75" x14ac:dyDescent="0.2">
      <c r="BP377" s="778"/>
    </row>
    <row r="378" spans="68:68" ht="12.75" x14ac:dyDescent="0.2">
      <c r="BP378" s="778"/>
    </row>
    <row r="379" spans="68:68" ht="12.75" x14ac:dyDescent="0.2">
      <c r="BP379" s="778"/>
    </row>
    <row r="380" spans="68:68" ht="12.75" x14ac:dyDescent="0.2">
      <c r="BP380" s="778"/>
    </row>
    <row r="381" spans="68:68" ht="12.75" x14ac:dyDescent="0.2">
      <c r="BP381" s="778"/>
    </row>
    <row r="382" spans="68:68" ht="12.75" x14ac:dyDescent="0.2">
      <c r="BP382" s="778"/>
    </row>
    <row r="383" spans="68:68" ht="12.75" x14ac:dyDescent="0.2">
      <c r="BP383" s="778"/>
    </row>
    <row r="384" spans="68:68" ht="12.75" x14ac:dyDescent="0.2">
      <c r="BP384" s="778"/>
    </row>
    <row r="385" spans="68:68" ht="12.75" x14ac:dyDescent="0.2">
      <c r="BP385" s="778"/>
    </row>
    <row r="386" spans="68:68" ht="12.75" x14ac:dyDescent="0.2">
      <c r="BP386" s="778"/>
    </row>
    <row r="387" spans="68:68" ht="12.75" x14ac:dyDescent="0.2">
      <c r="BP387" s="778"/>
    </row>
    <row r="388" spans="68:68" ht="12.75" x14ac:dyDescent="0.2">
      <c r="BP388" s="778"/>
    </row>
    <row r="389" spans="68:68" ht="12.75" x14ac:dyDescent="0.2">
      <c r="BP389" s="778"/>
    </row>
    <row r="390" spans="68:68" ht="12.75" x14ac:dyDescent="0.2">
      <c r="BP390" s="778"/>
    </row>
    <row r="391" spans="68:68" ht="12.75" x14ac:dyDescent="0.2">
      <c r="BP391" s="778"/>
    </row>
    <row r="392" spans="68:68" ht="12.75" x14ac:dyDescent="0.2">
      <c r="BP392" s="778"/>
    </row>
    <row r="393" spans="68:68" ht="12.75" x14ac:dyDescent="0.2">
      <c r="BP393" s="778"/>
    </row>
    <row r="394" spans="68:68" ht="12.75" x14ac:dyDescent="0.2">
      <c r="BP394" s="778"/>
    </row>
    <row r="395" spans="68:68" ht="12.75" x14ac:dyDescent="0.2">
      <c r="BP395" s="778"/>
    </row>
    <row r="396" spans="68:68" ht="12.75" x14ac:dyDescent="0.2">
      <c r="BP396" s="778"/>
    </row>
    <row r="397" spans="68:68" ht="12.75" x14ac:dyDescent="0.2">
      <c r="BP397" s="778"/>
    </row>
    <row r="398" spans="68:68" ht="12.75" x14ac:dyDescent="0.2">
      <c r="BP398" s="778"/>
    </row>
    <row r="399" spans="68:68" ht="12.75" x14ac:dyDescent="0.2">
      <c r="BP399" s="778"/>
    </row>
    <row r="400" spans="68:68" ht="12.75" x14ac:dyDescent="0.2">
      <c r="BP400" s="778"/>
    </row>
    <row r="401" spans="68:68" ht="12.75" x14ac:dyDescent="0.2">
      <c r="BP401" s="778"/>
    </row>
    <row r="402" spans="68:68" ht="12.75" x14ac:dyDescent="0.2">
      <c r="BP402" s="778"/>
    </row>
    <row r="403" spans="68:68" ht="12.75" x14ac:dyDescent="0.2">
      <c r="BP403" s="778"/>
    </row>
    <row r="404" spans="68:68" ht="12.75" x14ac:dyDescent="0.2">
      <c r="BP404" s="778"/>
    </row>
    <row r="405" spans="68:68" ht="12.75" x14ac:dyDescent="0.2">
      <c r="BP405" s="778"/>
    </row>
    <row r="406" spans="68:68" ht="12.75" x14ac:dyDescent="0.2">
      <c r="BP406" s="778"/>
    </row>
    <row r="407" spans="68:68" ht="12.75" x14ac:dyDescent="0.2">
      <c r="BP407" s="778"/>
    </row>
    <row r="408" spans="68:68" ht="12.75" x14ac:dyDescent="0.2">
      <c r="BP408" s="778"/>
    </row>
    <row r="409" spans="68:68" ht="12.75" x14ac:dyDescent="0.2">
      <c r="BP409" s="778"/>
    </row>
    <row r="410" spans="68:68" ht="12.75" x14ac:dyDescent="0.2">
      <c r="BP410" s="778"/>
    </row>
    <row r="411" spans="68:68" ht="12.75" x14ac:dyDescent="0.2">
      <c r="BP411" s="778"/>
    </row>
    <row r="412" spans="68:68" ht="12.75" x14ac:dyDescent="0.2">
      <c r="BP412" s="778"/>
    </row>
    <row r="413" spans="68:68" ht="12.75" x14ac:dyDescent="0.2">
      <c r="BP413" s="778"/>
    </row>
    <row r="414" spans="68:68" ht="12.75" x14ac:dyDescent="0.2">
      <c r="BP414" s="778"/>
    </row>
    <row r="415" spans="68:68" ht="12.75" x14ac:dyDescent="0.2">
      <c r="BP415" s="778"/>
    </row>
    <row r="416" spans="68:68" ht="12.75" x14ac:dyDescent="0.2">
      <c r="BP416" s="778"/>
    </row>
    <row r="417" spans="68:68" ht="12.75" x14ac:dyDescent="0.2">
      <c r="BP417" s="778"/>
    </row>
    <row r="418" spans="68:68" ht="12.75" x14ac:dyDescent="0.2">
      <c r="BP418" s="778"/>
    </row>
    <row r="419" spans="68:68" ht="12.75" x14ac:dyDescent="0.2">
      <c r="BP419" s="778"/>
    </row>
    <row r="420" spans="68:68" ht="12.75" x14ac:dyDescent="0.2">
      <c r="BP420" s="778"/>
    </row>
    <row r="421" spans="68:68" ht="12.75" x14ac:dyDescent="0.2">
      <c r="BP421" s="778"/>
    </row>
    <row r="422" spans="68:68" ht="12.75" x14ac:dyDescent="0.2">
      <c r="BP422" s="778"/>
    </row>
    <row r="423" spans="68:68" ht="12.75" x14ac:dyDescent="0.2">
      <c r="BP423" s="778"/>
    </row>
    <row r="424" spans="68:68" ht="12.75" x14ac:dyDescent="0.2">
      <c r="BP424" s="778"/>
    </row>
    <row r="425" spans="68:68" ht="12.75" x14ac:dyDescent="0.2">
      <c r="BP425" s="778"/>
    </row>
    <row r="426" spans="68:68" ht="12.75" x14ac:dyDescent="0.2">
      <c r="BP426" s="778"/>
    </row>
    <row r="427" spans="68:68" ht="12.75" x14ac:dyDescent="0.2">
      <c r="BP427" s="778"/>
    </row>
    <row r="428" spans="68:68" ht="12.75" x14ac:dyDescent="0.2">
      <c r="BP428" s="778"/>
    </row>
    <row r="429" spans="68:68" ht="12.75" x14ac:dyDescent="0.2">
      <c r="BP429" s="778"/>
    </row>
    <row r="430" spans="68:68" ht="12.75" x14ac:dyDescent="0.2">
      <c r="BP430" s="778"/>
    </row>
    <row r="431" spans="68:68" ht="12.75" x14ac:dyDescent="0.2">
      <c r="BP431" s="778"/>
    </row>
    <row r="432" spans="68:68" ht="12.75" x14ac:dyDescent="0.2">
      <c r="BP432" s="778"/>
    </row>
    <row r="433" spans="68:68" ht="12.75" x14ac:dyDescent="0.2">
      <c r="BP433" s="778"/>
    </row>
    <row r="434" spans="68:68" ht="12.75" x14ac:dyDescent="0.2">
      <c r="BP434" s="778"/>
    </row>
    <row r="435" spans="68:68" ht="12.75" x14ac:dyDescent="0.2">
      <c r="BP435" s="778"/>
    </row>
    <row r="436" spans="68:68" ht="12.75" x14ac:dyDescent="0.2">
      <c r="BP436" s="778"/>
    </row>
    <row r="437" spans="68:68" ht="12.75" x14ac:dyDescent="0.2">
      <c r="BP437" s="778"/>
    </row>
    <row r="438" spans="68:68" ht="12.75" x14ac:dyDescent="0.2">
      <c r="BP438" s="778"/>
    </row>
    <row r="439" spans="68:68" ht="12.75" x14ac:dyDescent="0.2">
      <c r="BP439" s="778"/>
    </row>
    <row r="440" spans="68:68" ht="12.75" x14ac:dyDescent="0.2">
      <c r="BP440" s="778"/>
    </row>
    <row r="441" spans="68:68" ht="12.75" x14ac:dyDescent="0.2">
      <c r="BP441" s="778"/>
    </row>
    <row r="442" spans="68:68" ht="12.75" x14ac:dyDescent="0.2">
      <c r="BP442" s="778"/>
    </row>
    <row r="443" spans="68:68" ht="12.75" x14ac:dyDescent="0.2">
      <c r="BP443" s="778"/>
    </row>
    <row r="444" spans="68:68" ht="12.75" x14ac:dyDescent="0.2">
      <c r="BP444" s="778"/>
    </row>
    <row r="445" spans="68:68" ht="12.75" x14ac:dyDescent="0.2">
      <c r="BP445" s="778"/>
    </row>
    <row r="446" spans="68:68" ht="12.75" x14ac:dyDescent="0.2">
      <c r="BP446" s="778"/>
    </row>
    <row r="447" spans="68:68" ht="12.75" x14ac:dyDescent="0.2">
      <c r="BP447" s="778"/>
    </row>
    <row r="448" spans="68:68" ht="12.75" x14ac:dyDescent="0.2">
      <c r="BP448" s="778"/>
    </row>
    <row r="449" spans="68:68" ht="12.75" x14ac:dyDescent="0.2">
      <c r="BP449" s="778"/>
    </row>
    <row r="450" spans="68:68" ht="12.75" x14ac:dyDescent="0.2">
      <c r="BP450" s="778"/>
    </row>
    <row r="451" spans="68:68" ht="12.75" x14ac:dyDescent="0.2">
      <c r="BP451" s="778"/>
    </row>
    <row r="452" spans="68:68" ht="12.75" x14ac:dyDescent="0.2">
      <c r="BP452" s="778"/>
    </row>
    <row r="453" spans="68:68" ht="12.75" x14ac:dyDescent="0.2">
      <c r="BP453" s="778"/>
    </row>
    <row r="454" spans="68:68" ht="12.75" x14ac:dyDescent="0.2">
      <c r="BP454" s="778"/>
    </row>
    <row r="455" spans="68:68" ht="12.75" x14ac:dyDescent="0.2">
      <c r="BP455" s="778"/>
    </row>
    <row r="456" spans="68:68" ht="12.75" x14ac:dyDescent="0.2">
      <c r="BP456" s="778"/>
    </row>
    <row r="457" spans="68:68" ht="12.75" x14ac:dyDescent="0.2">
      <c r="BP457" s="778"/>
    </row>
    <row r="458" spans="68:68" ht="12.75" x14ac:dyDescent="0.2">
      <c r="BP458" s="778"/>
    </row>
    <row r="459" spans="68:68" ht="12.75" x14ac:dyDescent="0.2">
      <c r="BP459" s="778"/>
    </row>
    <row r="460" spans="68:68" ht="12.75" x14ac:dyDescent="0.2">
      <c r="BP460" s="778"/>
    </row>
    <row r="461" spans="68:68" ht="12.75" x14ac:dyDescent="0.2">
      <c r="BP461" s="778"/>
    </row>
    <row r="462" spans="68:68" ht="12.75" x14ac:dyDescent="0.2">
      <c r="BP462" s="778"/>
    </row>
    <row r="463" spans="68:68" ht="12.75" x14ac:dyDescent="0.2">
      <c r="BP463" s="778"/>
    </row>
    <row r="464" spans="68:68" ht="12.75" x14ac:dyDescent="0.2">
      <c r="BP464" s="778"/>
    </row>
    <row r="465" spans="68:68" ht="12.75" x14ac:dyDescent="0.2">
      <c r="BP465" s="778"/>
    </row>
    <row r="466" spans="68:68" ht="12.75" x14ac:dyDescent="0.2">
      <c r="BP466" s="778"/>
    </row>
    <row r="467" spans="68:68" ht="12.75" x14ac:dyDescent="0.2">
      <c r="BP467" s="778"/>
    </row>
    <row r="468" spans="68:68" ht="12.75" x14ac:dyDescent="0.2">
      <c r="BP468" s="778"/>
    </row>
    <row r="469" spans="68:68" ht="12.75" x14ac:dyDescent="0.2">
      <c r="BP469" s="778"/>
    </row>
    <row r="470" spans="68:68" ht="12.75" x14ac:dyDescent="0.2">
      <c r="BP470" s="778"/>
    </row>
    <row r="471" spans="68:68" ht="12.75" x14ac:dyDescent="0.2">
      <c r="BP471" s="778"/>
    </row>
    <row r="472" spans="68:68" ht="12.75" x14ac:dyDescent="0.2">
      <c r="BP472" s="778"/>
    </row>
    <row r="473" spans="68:68" ht="12.75" x14ac:dyDescent="0.2">
      <c r="BP473" s="778"/>
    </row>
    <row r="474" spans="68:68" ht="12.75" x14ac:dyDescent="0.2">
      <c r="BP474" s="778"/>
    </row>
    <row r="475" spans="68:68" ht="12.75" x14ac:dyDescent="0.2">
      <c r="BP475" s="778"/>
    </row>
    <row r="476" spans="68:68" ht="12.75" x14ac:dyDescent="0.2">
      <c r="BP476" s="778"/>
    </row>
    <row r="477" spans="68:68" ht="12.75" x14ac:dyDescent="0.2">
      <c r="BP477" s="778"/>
    </row>
    <row r="478" spans="68:68" ht="12.75" x14ac:dyDescent="0.2">
      <c r="BP478" s="778"/>
    </row>
    <row r="479" spans="68:68" ht="12.75" x14ac:dyDescent="0.2">
      <c r="BP479" s="778"/>
    </row>
    <row r="480" spans="68:68" ht="12.75" x14ac:dyDescent="0.2">
      <c r="BP480" s="778"/>
    </row>
    <row r="481" spans="68:68" ht="12.75" x14ac:dyDescent="0.2">
      <c r="BP481" s="778"/>
    </row>
    <row r="482" spans="68:68" ht="12.75" x14ac:dyDescent="0.2">
      <c r="BP482" s="778"/>
    </row>
    <row r="483" spans="68:68" ht="12.75" x14ac:dyDescent="0.2">
      <c r="BP483" s="778"/>
    </row>
    <row r="484" spans="68:68" ht="12.75" x14ac:dyDescent="0.2">
      <c r="BP484" s="778"/>
    </row>
    <row r="485" spans="68:68" ht="12.75" x14ac:dyDescent="0.2">
      <c r="BP485" s="778"/>
    </row>
    <row r="486" spans="68:68" ht="12.75" x14ac:dyDescent="0.2">
      <c r="BP486" s="778"/>
    </row>
    <row r="487" spans="68:68" ht="12.75" x14ac:dyDescent="0.2">
      <c r="BP487" s="778"/>
    </row>
    <row r="488" spans="68:68" ht="12.75" x14ac:dyDescent="0.2">
      <c r="BP488" s="778"/>
    </row>
    <row r="489" spans="68:68" ht="12.75" x14ac:dyDescent="0.2">
      <c r="BP489" s="778"/>
    </row>
    <row r="490" spans="68:68" ht="12.75" x14ac:dyDescent="0.2">
      <c r="BP490" s="778"/>
    </row>
    <row r="491" spans="68:68" ht="12.75" x14ac:dyDescent="0.2">
      <c r="BP491" s="778"/>
    </row>
    <row r="492" spans="68:68" ht="12.75" x14ac:dyDescent="0.2">
      <c r="BP492" s="778"/>
    </row>
    <row r="493" spans="68:68" ht="12.75" x14ac:dyDescent="0.2">
      <c r="BP493" s="778"/>
    </row>
    <row r="494" spans="68:68" ht="12.75" x14ac:dyDescent="0.2">
      <c r="BP494" s="778"/>
    </row>
    <row r="495" spans="68:68" ht="12.75" x14ac:dyDescent="0.2">
      <c r="BP495" s="778"/>
    </row>
    <row r="496" spans="68:68" ht="12.75" x14ac:dyDescent="0.2">
      <c r="BP496" s="778"/>
    </row>
    <row r="497" spans="68:68" ht="12.75" x14ac:dyDescent="0.2">
      <c r="BP497" s="778"/>
    </row>
    <row r="498" spans="68:68" ht="12.75" x14ac:dyDescent="0.2">
      <c r="BP498" s="778"/>
    </row>
    <row r="499" spans="68:68" ht="12.75" x14ac:dyDescent="0.2">
      <c r="BP499" s="778"/>
    </row>
    <row r="500" spans="68:68" ht="12.75" x14ac:dyDescent="0.2">
      <c r="BP500" s="778"/>
    </row>
    <row r="501" spans="68:68" ht="12.75" x14ac:dyDescent="0.2">
      <c r="BP501" s="778"/>
    </row>
    <row r="502" spans="68:68" ht="12.75" x14ac:dyDescent="0.2">
      <c r="BP502" s="778"/>
    </row>
    <row r="503" spans="68:68" ht="12.75" x14ac:dyDescent="0.2">
      <c r="BP503" s="778"/>
    </row>
    <row r="504" spans="68:68" ht="12.75" x14ac:dyDescent="0.2">
      <c r="BP504" s="778"/>
    </row>
    <row r="505" spans="68:68" ht="12.75" x14ac:dyDescent="0.2">
      <c r="BP505" s="778"/>
    </row>
    <row r="506" spans="68:68" ht="12.75" x14ac:dyDescent="0.2">
      <c r="BP506" s="778"/>
    </row>
    <row r="507" spans="68:68" ht="12.75" x14ac:dyDescent="0.2">
      <c r="BP507" s="778"/>
    </row>
    <row r="508" spans="68:68" ht="12.75" x14ac:dyDescent="0.2">
      <c r="BP508" s="778"/>
    </row>
    <row r="509" spans="68:68" ht="12.75" x14ac:dyDescent="0.2">
      <c r="BP509" s="778"/>
    </row>
    <row r="510" spans="68:68" ht="12.75" x14ac:dyDescent="0.2">
      <c r="BP510" s="778"/>
    </row>
    <row r="511" spans="68:68" ht="12.75" x14ac:dyDescent="0.2">
      <c r="BP511" s="778"/>
    </row>
    <row r="512" spans="68:68" ht="12.75" x14ac:dyDescent="0.2">
      <c r="BP512" s="778"/>
    </row>
    <row r="513" spans="68:68" ht="12.75" x14ac:dyDescent="0.2">
      <c r="BP513" s="778"/>
    </row>
    <row r="514" spans="68:68" ht="12.75" x14ac:dyDescent="0.2">
      <c r="BP514" s="778"/>
    </row>
    <row r="515" spans="68:68" ht="12.75" x14ac:dyDescent="0.2">
      <c r="BP515" s="778"/>
    </row>
    <row r="516" spans="68:68" ht="12.75" x14ac:dyDescent="0.2">
      <c r="BP516" s="778"/>
    </row>
    <row r="517" spans="68:68" ht="12.75" x14ac:dyDescent="0.2">
      <c r="BP517" s="778"/>
    </row>
    <row r="518" spans="68:68" ht="12.75" x14ac:dyDescent="0.2">
      <c r="BP518" s="778"/>
    </row>
    <row r="519" spans="68:68" ht="12.75" x14ac:dyDescent="0.2">
      <c r="BP519" s="778"/>
    </row>
    <row r="520" spans="68:68" ht="12.75" x14ac:dyDescent="0.2">
      <c r="BP520" s="778"/>
    </row>
    <row r="521" spans="68:68" ht="12.75" x14ac:dyDescent="0.2">
      <c r="BP521" s="778"/>
    </row>
    <row r="522" spans="68:68" ht="12.75" x14ac:dyDescent="0.2">
      <c r="BP522" s="778"/>
    </row>
    <row r="523" spans="68:68" ht="12.75" x14ac:dyDescent="0.2">
      <c r="BP523" s="778"/>
    </row>
    <row r="524" spans="68:68" ht="12.75" x14ac:dyDescent="0.2">
      <c r="BP524" s="778"/>
    </row>
    <row r="525" spans="68:68" ht="12.75" x14ac:dyDescent="0.2">
      <c r="BP525" s="778"/>
    </row>
    <row r="526" spans="68:68" ht="12.75" x14ac:dyDescent="0.2">
      <c r="BP526" s="778"/>
    </row>
    <row r="527" spans="68:68" ht="12.75" x14ac:dyDescent="0.2">
      <c r="BP527" s="778"/>
    </row>
    <row r="528" spans="68:68" ht="12.75" x14ac:dyDescent="0.2">
      <c r="BP528" s="778"/>
    </row>
    <row r="529" spans="68:68" ht="12.75" x14ac:dyDescent="0.2">
      <c r="BP529" s="778"/>
    </row>
    <row r="530" spans="68:68" ht="12.75" x14ac:dyDescent="0.2">
      <c r="BP530" s="778"/>
    </row>
    <row r="531" spans="68:68" ht="12.75" x14ac:dyDescent="0.2">
      <c r="BP531" s="778"/>
    </row>
    <row r="532" spans="68:68" ht="12.75" x14ac:dyDescent="0.2">
      <c r="BP532" s="778"/>
    </row>
    <row r="533" spans="68:68" ht="12.75" x14ac:dyDescent="0.2">
      <c r="BP533" s="778"/>
    </row>
    <row r="534" spans="68:68" ht="12.75" x14ac:dyDescent="0.2">
      <c r="BP534" s="778"/>
    </row>
    <row r="535" spans="68:68" ht="12.75" x14ac:dyDescent="0.2">
      <c r="BP535" s="778"/>
    </row>
    <row r="536" spans="68:68" ht="12.75" x14ac:dyDescent="0.2">
      <c r="BP536" s="778"/>
    </row>
    <row r="537" spans="68:68" ht="12.75" x14ac:dyDescent="0.2">
      <c r="BP537" s="778"/>
    </row>
    <row r="538" spans="68:68" ht="12.75" x14ac:dyDescent="0.2">
      <c r="BP538" s="778"/>
    </row>
    <row r="539" spans="68:68" ht="12.75" x14ac:dyDescent="0.2">
      <c r="BP539" s="778"/>
    </row>
    <row r="540" spans="68:68" ht="12.75" x14ac:dyDescent="0.2">
      <c r="BP540" s="778"/>
    </row>
    <row r="541" spans="68:68" ht="12.75" x14ac:dyDescent="0.2">
      <c r="BP541" s="778"/>
    </row>
    <row r="542" spans="68:68" ht="12.75" x14ac:dyDescent="0.2">
      <c r="BP542" s="778"/>
    </row>
    <row r="543" spans="68:68" ht="12.75" x14ac:dyDescent="0.2">
      <c r="BP543" s="778"/>
    </row>
    <row r="544" spans="68:68" ht="12.75" x14ac:dyDescent="0.2">
      <c r="BP544" s="778"/>
    </row>
    <row r="545" spans="68:68" ht="12.75" x14ac:dyDescent="0.2">
      <c r="BP545" s="778"/>
    </row>
    <row r="546" spans="68:68" ht="12.75" x14ac:dyDescent="0.2">
      <c r="BP546" s="778"/>
    </row>
    <row r="547" spans="68:68" ht="12.75" x14ac:dyDescent="0.2">
      <c r="BP547" s="778"/>
    </row>
    <row r="548" spans="68:68" ht="12.75" x14ac:dyDescent="0.2">
      <c r="BP548" s="778"/>
    </row>
    <row r="549" spans="68:68" ht="12.75" x14ac:dyDescent="0.2">
      <c r="BP549" s="778"/>
    </row>
    <row r="550" spans="68:68" ht="12.75" x14ac:dyDescent="0.2">
      <c r="BP550" s="778"/>
    </row>
    <row r="551" spans="68:68" ht="12.75" x14ac:dyDescent="0.2">
      <c r="BP551" s="778"/>
    </row>
    <row r="552" spans="68:68" ht="12.75" x14ac:dyDescent="0.2">
      <c r="BP552" s="778"/>
    </row>
    <row r="553" spans="68:68" ht="12.75" x14ac:dyDescent="0.2">
      <c r="BP553" s="778"/>
    </row>
    <row r="554" spans="68:68" ht="12.75" x14ac:dyDescent="0.2">
      <c r="BP554" s="778"/>
    </row>
    <row r="555" spans="68:68" ht="12.75" x14ac:dyDescent="0.2">
      <c r="BP555" s="778"/>
    </row>
    <row r="556" spans="68:68" ht="12.75" x14ac:dyDescent="0.2">
      <c r="BP556" s="778"/>
    </row>
    <row r="557" spans="68:68" ht="12.75" x14ac:dyDescent="0.2">
      <c r="BP557" s="778"/>
    </row>
    <row r="558" spans="68:68" ht="12.75" x14ac:dyDescent="0.2">
      <c r="BP558" s="778"/>
    </row>
    <row r="559" spans="68:68" ht="12.75" x14ac:dyDescent="0.2">
      <c r="BP559" s="778"/>
    </row>
    <row r="560" spans="68:68" ht="12.75" x14ac:dyDescent="0.2">
      <c r="BP560" s="778"/>
    </row>
    <row r="561" spans="68:68" ht="12.75" x14ac:dyDescent="0.2">
      <c r="BP561" s="778"/>
    </row>
    <row r="562" spans="68:68" ht="12.75" x14ac:dyDescent="0.2">
      <c r="BP562" s="778"/>
    </row>
    <row r="563" spans="68:68" ht="12.75" x14ac:dyDescent="0.2">
      <c r="BP563" s="778"/>
    </row>
    <row r="564" spans="68:68" ht="12.75" x14ac:dyDescent="0.2">
      <c r="BP564" s="778"/>
    </row>
    <row r="565" spans="68:68" ht="12.75" x14ac:dyDescent="0.2">
      <c r="BP565" s="778"/>
    </row>
    <row r="566" spans="68:68" ht="12.75" x14ac:dyDescent="0.2">
      <c r="BP566" s="778"/>
    </row>
    <row r="567" spans="68:68" ht="12.75" x14ac:dyDescent="0.2">
      <c r="BP567" s="778"/>
    </row>
    <row r="568" spans="68:68" ht="12.75" x14ac:dyDescent="0.2">
      <c r="BP568" s="778"/>
    </row>
    <row r="569" spans="68:68" ht="12.75" x14ac:dyDescent="0.2">
      <c r="BP569" s="778"/>
    </row>
    <row r="570" spans="68:68" ht="12.75" x14ac:dyDescent="0.2">
      <c r="BP570" s="778"/>
    </row>
    <row r="571" spans="68:68" ht="12.75" x14ac:dyDescent="0.2">
      <c r="BP571" s="778"/>
    </row>
    <row r="572" spans="68:68" ht="12.75" x14ac:dyDescent="0.2">
      <c r="BP572" s="778"/>
    </row>
    <row r="573" spans="68:68" ht="12.75" x14ac:dyDescent="0.2">
      <c r="BP573" s="778"/>
    </row>
    <row r="574" spans="68:68" ht="12.75" x14ac:dyDescent="0.2">
      <c r="BP574" s="778"/>
    </row>
    <row r="575" spans="68:68" ht="12.75" x14ac:dyDescent="0.2">
      <c r="BP575" s="778"/>
    </row>
    <row r="576" spans="68:68" ht="12.75" x14ac:dyDescent="0.2">
      <c r="BP576" s="778"/>
    </row>
    <row r="577" spans="68:68" ht="12.75" x14ac:dyDescent="0.2">
      <c r="BP577" s="778"/>
    </row>
    <row r="578" spans="68:68" ht="12.75" x14ac:dyDescent="0.2">
      <c r="BP578" s="778"/>
    </row>
    <row r="579" spans="68:68" ht="12.75" x14ac:dyDescent="0.2">
      <c r="BP579" s="778"/>
    </row>
    <row r="580" spans="68:68" ht="12.75" x14ac:dyDescent="0.2">
      <c r="BP580" s="778"/>
    </row>
    <row r="581" spans="68:68" ht="12.75" x14ac:dyDescent="0.2">
      <c r="BP581" s="778"/>
    </row>
    <row r="582" spans="68:68" ht="12.75" x14ac:dyDescent="0.2">
      <c r="BP582" s="778"/>
    </row>
    <row r="583" spans="68:68" ht="12.75" x14ac:dyDescent="0.2">
      <c r="BP583" s="778"/>
    </row>
    <row r="584" spans="68:68" ht="12.75" x14ac:dyDescent="0.2">
      <c r="BP584" s="778"/>
    </row>
    <row r="585" spans="68:68" ht="12.75" x14ac:dyDescent="0.2">
      <c r="BP585" s="778"/>
    </row>
    <row r="586" spans="68:68" ht="12.75" x14ac:dyDescent="0.2">
      <c r="BP586" s="778"/>
    </row>
    <row r="587" spans="68:68" ht="12.75" x14ac:dyDescent="0.2">
      <c r="BP587" s="778"/>
    </row>
    <row r="588" spans="68:68" ht="12.75" x14ac:dyDescent="0.2">
      <c r="BP588" s="778"/>
    </row>
    <row r="589" spans="68:68" ht="12.75" x14ac:dyDescent="0.2">
      <c r="BP589" s="778"/>
    </row>
    <row r="590" spans="68:68" ht="12.75" x14ac:dyDescent="0.2">
      <c r="BP590" s="778"/>
    </row>
    <row r="591" spans="68:68" ht="12.75" x14ac:dyDescent="0.2">
      <c r="BP591" s="778"/>
    </row>
    <row r="592" spans="68:68" ht="12.75" x14ac:dyDescent="0.2">
      <c r="BP592" s="778"/>
    </row>
    <row r="593" spans="68:68" ht="12.75" x14ac:dyDescent="0.2">
      <c r="BP593" s="778"/>
    </row>
    <row r="594" spans="68:68" ht="12.75" x14ac:dyDescent="0.2">
      <c r="BP594" s="778"/>
    </row>
    <row r="595" spans="68:68" ht="12.75" x14ac:dyDescent="0.2">
      <c r="BP595" s="778"/>
    </row>
    <row r="596" spans="68:68" ht="12.75" x14ac:dyDescent="0.2">
      <c r="BP596" s="778"/>
    </row>
    <row r="597" spans="68:68" ht="12.75" x14ac:dyDescent="0.2">
      <c r="BP597" s="778"/>
    </row>
    <row r="598" spans="68:68" ht="12.75" x14ac:dyDescent="0.2">
      <c r="BP598" s="778"/>
    </row>
    <row r="599" spans="68:68" ht="12.75" x14ac:dyDescent="0.2">
      <c r="BP599" s="778"/>
    </row>
    <row r="600" spans="68:68" ht="12.75" x14ac:dyDescent="0.2">
      <c r="BP600" s="778"/>
    </row>
    <row r="601" spans="68:68" ht="12.75" x14ac:dyDescent="0.2">
      <c r="BP601" s="778"/>
    </row>
    <row r="602" spans="68:68" ht="12.75" x14ac:dyDescent="0.2">
      <c r="BP602" s="778"/>
    </row>
    <row r="603" spans="68:68" ht="12.75" x14ac:dyDescent="0.2">
      <c r="BP603" s="778"/>
    </row>
    <row r="604" spans="68:68" ht="12.75" x14ac:dyDescent="0.2">
      <c r="BP604" s="778"/>
    </row>
    <row r="605" spans="68:68" ht="12.75" x14ac:dyDescent="0.2">
      <c r="BP605" s="778"/>
    </row>
    <row r="606" spans="68:68" ht="12.75" x14ac:dyDescent="0.2">
      <c r="BP606" s="778"/>
    </row>
    <row r="607" spans="68:68" ht="12.75" x14ac:dyDescent="0.2">
      <c r="BP607" s="778"/>
    </row>
    <row r="608" spans="68:68" ht="12.75" x14ac:dyDescent="0.2">
      <c r="BP608" s="778"/>
    </row>
    <row r="609" spans="68:68" ht="12.75" x14ac:dyDescent="0.2">
      <c r="BP609" s="778"/>
    </row>
    <row r="610" spans="68:68" ht="12.75" x14ac:dyDescent="0.2">
      <c r="BP610" s="778"/>
    </row>
    <row r="611" spans="68:68" ht="12.75" x14ac:dyDescent="0.2">
      <c r="BP611" s="778"/>
    </row>
    <row r="612" spans="68:68" ht="12.75" x14ac:dyDescent="0.2">
      <c r="BP612" s="778"/>
    </row>
    <row r="613" spans="68:68" ht="12.75" x14ac:dyDescent="0.2">
      <c r="BP613" s="778"/>
    </row>
    <row r="614" spans="68:68" ht="12.75" x14ac:dyDescent="0.2">
      <c r="BP614" s="778"/>
    </row>
    <row r="615" spans="68:68" ht="12.75" x14ac:dyDescent="0.2">
      <c r="BP615" s="778"/>
    </row>
    <row r="616" spans="68:68" ht="12.75" x14ac:dyDescent="0.2">
      <c r="BP616" s="778"/>
    </row>
    <row r="617" spans="68:68" ht="12.75" x14ac:dyDescent="0.2">
      <c r="BP617" s="778"/>
    </row>
    <row r="618" spans="68:68" ht="12.75" x14ac:dyDescent="0.2">
      <c r="BP618" s="778"/>
    </row>
    <row r="619" spans="68:68" ht="12.75" x14ac:dyDescent="0.2">
      <c r="BP619" s="778"/>
    </row>
    <row r="620" spans="68:68" ht="12.75" x14ac:dyDescent="0.2">
      <c r="BP620" s="778"/>
    </row>
    <row r="621" spans="68:68" ht="12.75" x14ac:dyDescent="0.2">
      <c r="BP621" s="778"/>
    </row>
    <row r="622" spans="68:68" ht="12.75" x14ac:dyDescent="0.2">
      <c r="BP622" s="778"/>
    </row>
    <row r="623" spans="68:68" ht="12.75" x14ac:dyDescent="0.2">
      <c r="BP623" s="778"/>
    </row>
    <row r="624" spans="68:68" ht="12.75" x14ac:dyDescent="0.2">
      <c r="BP624" s="778"/>
    </row>
    <row r="625" spans="68:68" ht="12.75" x14ac:dyDescent="0.2">
      <c r="BP625" s="778"/>
    </row>
    <row r="626" spans="68:68" ht="12.75" x14ac:dyDescent="0.2">
      <c r="BP626" s="778"/>
    </row>
    <row r="627" spans="68:68" ht="12.75" x14ac:dyDescent="0.2">
      <c r="BP627" s="778"/>
    </row>
    <row r="628" spans="68:68" ht="12.75" x14ac:dyDescent="0.2">
      <c r="BP628" s="778"/>
    </row>
    <row r="629" spans="68:68" ht="12.75" x14ac:dyDescent="0.2">
      <c r="BP629" s="778"/>
    </row>
    <row r="630" spans="68:68" ht="12.75" x14ac:dyDescent="0.2">
      <c r="BP630" s="778"/>
    </row>
    <row r="631" spans="68:68" ht="12.75" x14ac:dyDescent="0.2">
      <c r="BP631" s="778"/>
    </row>
    <row r="632" spans="68:68" ht="12.75" x14ac:dyDescent="0.2">
      <c r="BP632" s="778"/>
    </row>
    <row r="633" spans="68:68" ht="12.75" x14ac:dyDescent="0.2">
      <c r="BP633" s="778"/>
    </row>
    <row r="634" spans="68:68" ht="12.75" x14ac:dyDescent="0.2">
      <c r="BP634" s="778"/>
    </row>
    <row r="635" spans="68:68" ht="12.75" x14ac:dyDescent="0.2">
      <c r="BP635" s="778"/>
    </row>
    <row r="636" spans="68:68" ht="12.75" x14ac:dyDescent="0.2">
      <c r="BP636" s="778"/>
    </row>
    <row r="637" spans="68:68" ht="12.75" x14ac:dyDescent="0.2">
      <c r="BP637" s="778"/>
    </row>
    <row r="638" spans="68:68" ht="12.75" x14ac:dyDescent="0.2">
      <c r="BP638" s="778"/>
    </row>
    <row r="639" spans="68:68" ht="12.75" x14ac:dyDescent="0.2">
      <c r="BP639" s="778"/>
    </row>
    <row r="640" spans="68:68" ht="12.75" x14ac:dyDescent="0.2">
      <c r="BP640" s="778"/>
    </row>
    <row r="641" spans="68:68" ht="12.75" x14ac:dyDescent="0.2">
      <c r="BP641" s="778"/>
    </row>
    <row r="642" spans="68:68" ht="12.75" x14ac:dyDescent="0.2">
      <c r="BP642" s="778"/>
    </row>
    <row r="643" spans="68:68" ht="12.75" x14ac:dyDescent="0.2">
      <c r="BP643" s="778"/>
    </row>
    <row r="644" spans="68:68" ht="12.75" x14ac:dyDescent="0.2">
      <c r="BP644" s="778"/>
    </row>
    <row r="645" spans="68:68" ht="12.75" x14ac:dyDescent="0.2">
      <c r="BP645" s="778"/>
    </row>
    <row r="646" spans="68:68" ht="12.75" x14ac:dyDescent="0.2">
      <c r="BP646" s="778"/>
    </row>
    <row r="647" spans="68:68" ht="12.75" x14ac:dyDescent="0.2">
      <c r="BP647" s="778"/>
    </row>
    <row r="648" spans="68:68" ht="12.75" x14ac:dyDescent="0.2">
      <c r="BP648" s="778"/>
    </row>
    <row r="649" spans="68:68" ht="12.75" x14ac:dyDescent="0.2">
      <c r="BP649" s="778"/>
    </row>
    <row r="650" spans="68:68" ht="12.75" x14ac:dyDescent="0.2">
      <c r="BP650" s="778"/>
    </row>
    <row r="651" spans="68:68" ht="12.75" x14ac:dyDescent="0.2">
      <c r="BP651" s="778"/>
    </row>
    <row r="652" spans="68:68" ht="12.75" x14ac:dyDescent="0.2">
      <c r="BP652" s="778"/>
    </row>
    <row r="653" spans="68:68" ht="12.75" x14ac:dyDescent="0.2">
      <c r="BP653" s="778"/>
    </row>
    <row r="654" spans="68:68" ht="12.75" x14ac:dyDescent="0.2">
      <c r="BP654" s="778"/>
    </row>
    <row r="655" spans="68:68" ht="12.75" x14ac:dyDescent="0.2">
      <c r="BP655" s="778"/>
    </row>
    <row r="656" spans="68:68" ht="12.75" x14ac:dyDescent="0.2">
      <c r="BP656" s="778"/>
    </row>
    <row r="657" spans="68:68" ht="12.75" x14ac:dyDescent="0.2">
      <c r="BP657" s="778"/>
    </row>
    <row r="658" spans="68:68" ht="12.75" x14ac:dyDescent="0.2">
      <c r="BP658" s="778"/>
    </row>
    <row r="659" spans="68:68" ht="12.75" x14ac:dyDescent="0.2">
      <c r="BP659" s="778"/>
    </row>
    <row r="660" spans="68:68" ht="12.75" x14ac:dyDescent="0.2">
      <c r="BP660" s="778"/>
    </row>
    <row r="661" spans="68:68" ht="12.75" x14ac:dyDescent="0.2">
      <c r="BP661" s="778"/>
    </row>
    <row r="662" spans="68:68" ht="12.75" x14ac:dyDescent="0.2">
      <c r="BP662" s="778"/>
    </row>
    <row r="663" spans="68:68" ht="12.75" x14ac:dyDescent="0.2">
      <c r="BP663" s="778"/>
    </row>
    <row r="664" spans="68:68" ht="12.75" x14ac:dyDescent="0.2">
      <c r="BP664" s="778"/>
    </row>
    <row r="665" spans="68:68" ht="12.75" x14ac:dyDescent="0.2">
      <c r="BP665" s="778"/>
    </row>
    <row r="666" spans="68:68" ht="12.75" x14ac:dyDescent="0.2">
      <c r="BP666" s="778"/>
    </row>
    <row r="667" spans="68:68" ht="12.75" x14ac:dyDescent="0.2">
      <c r="BP667" s="778"/>
    </row>
    <row r="668" spans="68:68" ht="12.75" x14ac:dyDescent="0.2">
      <c r="BP668" s="778"/>
    </row>
    <row r="669" spans="68:68" ht="12.75" x14ac:dyDescent="0.2">
      <c r="BP669" s="778"/>
    </row>
    <row r="670" spans="68:68" ht="12.75" x14ac:dyDescent="0.2">
      <c r="BP670" s="778"/>
    </row>
    <row r="671" spans="68:68" ht="12.75" x14ac:dyDescent="0.2">
      <c r="BP671" s="778"/>
    </row>
    <row r="672" spans="68:68" ht="12.75" x14ac:dyDescent="0.2">
      <c r="BP672" s="778"/>
    </row>
    <row r="673" spans="68:68" ht="12.75" x14ac:dyDescent="0.2">
      <c r="BP673" s="778"/>
    </row>
    <row r="674" spans="68:68" ht="12.75" x14ac:dyDescent="0.2">
      <c r="BP674" s="778"/>
    </row>
    <row r="675" spans="68:68" ht="12.75" x14ac:dyDescent="0.2">
      <c r="BP675" s="778"/>
    </row>
    <row r="676" spans="68:68" ht="12.75" x14ac:dyDescent="0.2">
      <c r="BP676" s="778"/>
    </row>
    <row r="677" spans="68:68" ht="12.75" x14ac:dyDescent="0.2">
      <c r="BP677" s="778"/>
    </row>
    <row r="678" spans="68:68" ht="12.75" x14ac:dyDescent="0.2">
      <c r="BP678" s="778"/>
    </row>
    <row r="679" spans="68:68" ht="12.75" x14ac:dyDescent="0.2">
      <c r="BP679" s="778"/>
    </row>
    <row r="680" spans="68:68" ht="12.75" x14ac:dyDescent="0.2">
      <c r="BP680" s="778"/>
    </row>
    <row r="681" spans="68:68" ht="12.75" x14ac:dyDescent="0.2">
      <c r="BP681" s="778"/>
    </row>
    <row r="682" spans="68:68" ht="12.75" x14ac:dyDescent="0.2">
      <c r="BP682" s="778"/>
    </row>
    <row r="683" spans="68:68" ht="12.75" x14ac:dyDescent="0.2">
      <c r="BP683" s="778"/>
    </row>
    <row r="684" spans="68:68" ht="12.75" x14ac:dyDescent="0.2">
      <c r="BP684" s="778"/>
    </row>
    <row r="685" spans="68:68" ht="12.75" x14ac:dyDescent="0.2">
      <c r="BP685" s="778"/>
    </row>
    <row r="686" spans="68:68" ht="12.75" x14ac:dyDescent="0.2">
      <c r="BP686" s="778"/>
    </row>
    <row r="687" spans="68:68" ht="12.75" x14ac:dyDescent="0.2">
      <c r="BP687" s="778"/>
    </row>
    <row r="688" spans="68:68" ht="12.75" x14ac:dyDescent="0.2">
      <c r="BP688" s="778"/>
    </row>
    <row r="689" spans="68:68" ht="12.75" x14ac:dyDescent="0.2">
      <c r="BP689" s="778"/>
    </row>
    <row r="690" spans="68:68" ht="12.75" x14ac:dyDescent="0.2">
      <c r="BP690" s="778"/>
    </row>
    <row r="691" spans="68:68" ht="12.75" x14ac:dyDescent="0.2">
      <c r="BP691" s="778"/>
    </row>
    <row r="692" spans="68:68" ht="12.75" x14ac:dyDescent="0.2">
      <c r="BP692" s="778"/>
    </row>
    <row r="693" spans="68:68" ht="12.75" x14ac:dyDescent="0.2">
      <c r="BP693" s="778"/>
    </row>
    <row r="694" spans="68:68" ht="12.75" x14ac:dyDescent="0.2">
      <c r="BP694" s="778"/>
    </row>
    <row r="695" spans="68:68" ht="12.75" x14ac:dyDescent="0.2">
      <c r="BP695" s="778"/>
    </row>
    <row r="696" spans="68:68" ht="12.75" x14ac:dyDescent="0.2">
      <c r="BP696" s="778"/>
    </row>
    <row r="697" spans="68:68" ht="12.75" x14ac:dyDescent="0.2">
      <c r="BP697" s="778"/>
    </row>
    <row r="698" spans="68:68" ht="12.75" x14ac:dyDescent="0.2">
      <c r="BP698" s="778"/>
    </row>
    <row r="699" spans="68:68" ht="12.75" x14ac:dyDescent="0.2">
      <c r="BP699" s="778"/>
    </row>
    <row r="700" spans="68:68" ht="12.75" x14ac:dyDescent="0.2">
      <c r="BP700" s="778"/>
    </row>
    <row r="701" spans="68:68" ht="12.75" x14ac:dyDescent="0.2">
      <c r="BP701" s="778"/>
    </row>
    <row r="702" spans="68:68" ht="12.75" x14ac:dyDescent="0.2">
      <c r="BP702" s="778"/>
    </row>
    <row r="703" spans="68:68" ht="12.75" x14ac:dyDescent="0.2">
      <c r="BP703" s="778"/>
    </row>
    <row r="704" spans="68:68" ht="12.75" x14ac:dyDescent="0.2">
      <c r="BP704" s="778"/>
    </row>
    <row r="705" spans="68:68" ht="12.75" x14ac:dyDescent="0.2">
      <c r="BP705" s="778"/>
    </row>
    <row r="706" spans="68:68" ht="12.75" x14ac:dyDescent="0.2">
      <c r="BP706" s="778"/>
    </row>
    <row r="707" spans="68:68" ht="12.75" x14ac:dyDescent="0.2">
      <c r="BP707" s="778"/>
    </row>
    <row r="708" spans="68:68" ht="12.75" x14ac:dyDescent="0.2">
      <c r="BP708" s="778"/>
    </row>
    <row r="709" spans="68:68" ht="12.75" x14ac:dyDescent="0.2">
      <c r="BP709" s="778"/>
    </row>
    <row r="710" spans="68:68" ht="12.75" x14ac:dyDescent="0.2">
      <c r="BP710" s="778"/>
    </row>
    <row r="711" spans="68:68" ht="12.75" x14ac:dyDescent="0.2">
      <c r="BP711" s="778"/>
    </row>
    <row r="712" spans="68:68" ht="12.75" x14ac:dyDescent="0.2">
      <c r="BP712" s="778"/>
    </row>
    <row r="713" spans="68:68" ht="12.75" x14ac:dyDescent="0.2">
      <c r="BP713" s="778"/>
    </row>
    <row r="714" spans="68:68" ht="12.75" x14ac:dyDescent="0.2">
      <c r="BP714" s="778"/>
    </row>
    <row r="715" spans="68:68" ht="12.75" x14ac:dyDescent="0.2">
      <c r="BP715" s="778"/>
    </row>
    <row r="716" spans="68:68" ht="12.75" x14ac:dyDescent="0.2">
      <c r="BP716" s="778"/>
    </row>
    <row r="717" spans="68:68" ht="12.75" x14ac:dyDescent="0.2">
      <c r="BP717" s="778"/>
    </row>
    <row r="718" spans="68:68" ht="12.75" x14ac:dyDescent="0.2">
      <c r="BP718" s="778"/>
    </row>
    <row r="719" spans="68:68" ht="12.75" x14ac:dyDescent="0.2">
      <c r="BP719" s="778"/>
    </row>
    <row r="720" spans="68:68" ht="12.75" x14ac:dyDescent="0.2">
      <c r="BP720" s="778"/>
    </row>
    <row r="721" spans="68:68" ht="12.75" x14ac:dyDescent="0.2">
      <c r="BP721" s="778"/>
    </row>
    <row r="722" spans="68:68" ht="12.75" x14ac:dyDescent="0.2">
      <c r="BP722" s="778"/>
    </row>
    <row r="723" spans="68:68" ht="12.75" x14ac:dyDescent="0.2">
      <c r="BP723" s="778"/>
    </row>
    <row r="724" spans="68:68" ht="12.75" x14ac:dyDescent="0.2">
      <c r="BP724" s="778"/>
    </row>
    <row r="725" spans="68:68" ht="12.75" x14ac:dyDescent="0.2">
      <c r="BP725" s="778"/>
    </row>
    <row r="726" spans="68:68" ht="12.75" x14ac:dyDescent="0.2">
      <c r="BP726" s="778"/>
    </row>
    <row r="727" spans="68:68" ht="12.75" x14ac:dyDescent="0.2">
      <c r="BP727" s="778"/>
    </row>
    <row r="728" spans="68:68" ht="12.75" x14ac:dyDescent="0.2">
      <c r="BP728" s="778"/>
    </row>
    <row r="729" spans="68:68" ht="12.75" x14ac:dyDescent="0.2">
      <c r="BP729" s="778"/>
    </row>
    <row r="730" spans="68:68" ht="12.75" x14ac:dyDescent="0.2">
      <c r="BP730" s="778"/>
    </row>
    <row r="731" spans="68:68" ht="12.75" x14ac:dyDescent="0.2">
      <c r="BP731" s="778"/>
    </row>
    <row r="732" spans="68:68" ht="12.75" x14ac:dyDescent="0.2">
      <c r="BP732" s="778"/>
    </row>
    <row r="733" spans="68:68" ht="12.75" x14ac:dyDescent="0.2">
      <c r="BP733" s="778"/>
    </row>
    <row r="734" spans="68:68" ht="12.75" x14ac:dyDescent="0.2">
      <c r="BP734" s="778"/>
    </row>
    <row r="735" spans="68:68" ht="12.75" x14ac:dyDescent="0.2">
      <c r="BP735" s="778"/>
    </row>
    <row r="736" spans="68:68" ht="12.75" x14ac:dyDescent="0.2">
      <c r="BP736" s="778"/>
    </row>
    <row r="737" spans="68:68" ht="12.75" x14ac:dyDescent="0.2">
      <c r="BP737" s="778"/>
    </row>
    <row r="738" spans="68:68" ht="12.75" x14ac:dyDescent="0.2">
      <c r="BP738" s="778"/>
    </row>
    <row r="739" spans="68:68" ht="12.75" x14ac:dyDescent="0.2">
      <c r="BP739" s="778"/>
    </row>
    <row r="740" spans="68:68" ht="12.75" x14ac:dyDescent="0.2">
      <c r="BP740" s="778"/>
    </row>
    <row r="741" spans="68:68" ht="12.75" x14ac:dyDescent="0.2">
      <c r="BP741" s="778"/>
    </row>
    <row r="742" spans="68:68" ht="12.75" x14ac:dyDescent="0.2">
      <c r="BP742" s="778"/>
    </row>
    <row r="743" spans="68:68" ht="12.75" x14ac:dyDescent="0.2">
      <c r="BP743" s="778"/>
    </row>
    <row r="744" spans="68:68" ht="12.75" x14ac:dyDescent="0.2">
      <c r="BP744" s="778"/>
    </row>
    <row r="745" spans="68:68" ht="12.75" x14ac:dyDescent="0.2">
      <c r="BP745" s="778"/>
    </row>
    <row r="746" spans="68:68" ht="12.75" x14ac:dyDescent="0.2">
      <c r="BP746" s="778"/>
    </row>
    <row r="747" spans="68:68" ht="12.75" x14ac:dyDescent="0.2">
      <c r="BP747" s="778"/>
    </row>
    <row r="748" spans="68:68" ht="12.75" x14ac:dyDescent="0.2">
      <c r="BP748" s="778"/>
    </row>
    <row r="749" spans="68:68" ht="12.75" x14ac:dyDescent="0.2">
      <c r="BP749" s="778"/>
    </row>
    <row r="750" spans="68:68" ht="12.75" x14ac:dyDescent="0.2">
      <c r="BP750" s="778"/>
    </row>
    <row r="751" spans="68:68" ht="12.75" x14ac:dyDescent="0.2">
      <c r="BP751" s="778"/>
    </row>
    <row r="752" spans="68:68" ht="12.75" x14ac:dyDescent="0.2">
      <c r="BP752" s="778"/>
    </row>
    <row r="753" spans="68:68" ht="12.75" x14ac:dyDescent="0.2">
      <c r="BP753" s="778"/>
    </row>
    <row r="754" spans="68:68" ht="12.75" x14ac:dyDescent="0.2">
      <c r="BP754" s="778"/>
    </row>
    <row r="755" spans="68:68" ht="12.75" x14ac:dyDescent="0.2">
      <c r="BP755" s="778"/>
    </row>
    <row r="756" spans="68:68" ht="12.75" x14ac:dyDescent="0.2">
      <c r="BP756" s="778"/>
    </row>
    <row r="757" spans="68:68" ht="12.75" x14ac:dyDescent="0.2">
      <c r="BP757" s="778"/>
    </row>
    <row r="758" spans="68:68" ht="12.75" x14ac:dyDescent="0.2">
      <c r="BP758" s="778"/>
    </row>
    <row r="759" spans="68:68" ht="12.75" x14ac:dyDescent="0.2">
      <c r="BP759" s="778"/>
    </row>
    <row r="760" spans="68:68" ht="12.75" x14ac:dyDescent="0.2">
      <c r="BP760" s="778"/>
    </row>
    <row r="761" spans="68:68" ht="12.75" x14ac:dyDescent="0.2">
      <c r="BP761" s="778"/>
    </row>
    <row r="762" spans="68:68" ht="12.75" x14ac:dyDescent="0.2">
      <c r="BP762" s="778"/>
    </row>
    <row r="763" spans="68:68" ht="12.75" x14ac:dyDescent="0.2">
      <c r="BP763" s="778"/>
    </row>
    <row r="764" spans="68:68" ht="12.75" x14ac:dyDescent="0.2">
      <c r="BP764" s="778"/>
    </row>
    <row r="765" spans="68:68" ht="12.75" x14ac:dyDescent="0.2">
      <c r="BP765" s="778"/>
    </row>
    <row r="766" spans="68:68" ht="12.75" x14ac:dyDescent="0.2">
      <c r="BP766" s="778"/>
    </row>
    <row r="767" spans="68:68" ht="12.75" x14ac:dyDescent="0.2">
      <c r="BP767" s="778"/>
    </row>
    <row r="768" spans="68:68" ht="12.75" x14ac:dyDescent="0.2">
      <c r="BP768" s="778"/>
    </row>
    <row r="769" spans="68:68" ht="12.75" x14ac:dyDescent="0.2">
      <c r="BP769" s="778"/>
    </row>
    <row r="770" spans="68:68" ht="12.75" x14ac:dyDescent="0.2">
      <c r="BP770" s="778"/>
    </row>
    <row r="771" spans="68:68" ht="12.75" x14ac:dyDescent="0.2">
      <c r="BP771" s="778"/>
    </row>
    <row r="772" spans="68:68" ht="12.75" x14ac:dyDescent="0.2">
      <c r="BP772" s="778"/>
    </row>
    <row r="773" spans="68:68" ht="12.75" x14ac:dyDescent="0.2">
      <c r="BP773" s="778"/>
    </row>
    <row r="774" spans="68:68" ht="12.75" x14ac:dyDescent="0.2">
      <c r="BP774" s="778"/>
    </row>
    <row r="775" spans="68:68" ht="12.75" x14ac:dyDescent="0.2">
      <c r="BP775" s="778"/>
    </row>
    <row r="776" spans="68:68" ht="12.75" x14ac:dyDescent="0.2">
      <c r="BP776" s="778"/>
    </row>
    <row r="777" spans="68:68" ht="12.75" x14ac:dyDescent="0.2">
      <c r="BP777" s="778"/>
    </row>
    <row r="778" spans="68:68" ht="12.75" x14ac:dyDescent="0.2">
      <c r="BP778" s="778"/>
    </row>
    <row r="779" spans="68:68" ht="12.75" x14ac:dyDescent="0.2">
      <c r="BP779" s="778"/>
    </row>
    <row r="780" spans="68:68" ht="12.75" x14ac:dyDescent="0.2">
      <c r="BP780" s="778"/>
    </row>
    <row r="781" spans="68:68" ht="12.75" x14ac:dyDescent="0.2">
      <c r="BP781" s="778"/>
    </row>
    <row r="782" spans="68:68" ht="12.75" x14ac:dyDescent="0.2">
      <c r="BP782" s="778"/>
    </row>
    <row r="783" spans="68:68" ht="12.75" x14ac:dyDescent="0.2">
      <c r="BP783" s="778"/>
    </row>
    <row r="784" spans="68:68" ht="12.75" x14ac:dyDescent="0.2">
      <c r="BP784" s="778"/>
    </row>
    <row r="785" spans="68:68" ht="12.75" x14ac:dyDescent="0.2">
      <c r="BP785" s="778"/>
    </row>
    <row r="786" spans="68:68" ht="12.75" x14ac:dyDescent="0.2">
      <c r="BP786" s="778"/>
    </row>
    <row r="787" spans="68:68" ht="12.75" x14ac:dyDescent="0.2">
      <c r="BP787" s="778"/>
    </row>
    <row r="788" spans="68:68" ht="12.75" x14ac:dyDescent="0.2">
      <c r="BP788" s="778"/>
    </row>
    <row r="789" spans="68:68" ht="12.75" x14ac:dyDescent="0.2">
      <c r="BP789" s="778"/>
    </row>
    <row r="790" spans="68:68" ht="12.75" x14ac:dyDescent="0.2">
      <c r="BP790" s="778"/>
    </row>
    <row r="791" spans="68:68" ht="12.75" x14ac:dyDescent="0.2">
      <c r="BP791" s="778"/>
    </row>
    <row r="792" spans="68:68" ht="12.75" x14ac:dyDescent="0.2">
      <c r="BP792" s="778"/>
    </row>
    <row r="793" spans="68:68" ht="12.75" x14ac:dyDescent="0.2">
      <c r="BP793" s="778"/>
    </row>
    <row r="794" spans="68:68" ht="12.75" x14ac:dyDescent="0.2">
      <c r="BP794" s="778"/>
    </row>
    <row r="795" spans="68:68" ht="12.75" x14ac:dyDescent="0.2">
      <c r="BP795" s="778"/>
    </row>
    <row r="796" spans="68:68" ht="12.75" x14ac:dyDescent="0.2">
      <c r="BP796" s="778"/>
    </row>
    <row r="797" spans="68:68" ht="12.75" x14ac:dyDescent="0.2">
      <c r="BP797" s="778"/>
    </row>
    <row r="798" spans="68:68" ht="12.75" x14ac:dyDescent="0.2">
      <c r="BP798" s="778"/>
    </row>
    <row r="799" spans="68:68" ht="12.75" x14ac:dyDescent="0.2">
      <c r="BP799" s="778"/>
    </row>
    <row r="800" spans="68:68" ht="12.75" x14ac:dyDescent="0.2">
      <c r="BP800" s="778"/>
    </row>
    <row r="801" spans="68:68" ht="12.75" x14ac:dyDescent="0.2">
      <c r="BP801" s="778"/>
    </row>
    <row r="802" spans="68:68" ht="12.75" x14ac:dyDescent="0.2">
      <c r="BP802" s="778"/>
    </row>
    <row r="803" spans="68:68" ht="12.75" x14ac:dyDescent="0.2">
      <c r="BP803" s="778"/>
    </row>
    <row r="804" spans="68:68" ht="12.75" x14ac:dyDescent="0.2">
      <c r="BP804" s="778"/>
    </row>
    <row r="805" spans="68:68" ht="12.75" x14ac:dyDescent="0.2">
      <c r="BP805" s="778"/>
    </row>
    <row r="806" spans="68:68" ht="12.75" x14ac:dyDescent="0.2">
      <c r="BP806" s="778"/>
    </row>
    <row r="807" spans="68:68" ht="12.75" x14ac:dyDescent="0.2">
      <c r="BP807" s="778"/>
    </row>
    <row r="808" spans="68:68" ht="12.75" x14ac:dyDescent="0.2">
      <c r="BP808" s="778"/>
    </row>
    <row r="809" spans="68:68" ht="12.75" x14ac:dyDescent="0.2">
      <c r="BP809" s="778"/>
    </row>
    <row r="810" spans="68:68" ht="12.75" x14ac:dyDescent="0.2">
      <c r="BP810" s="778"/>
    </row>
    <row r="811" spans="68:68" ht="12.75" x14ac:dyDescent="0.2">
      <c r="BP811" s="778"/>
    </row>
    <row r="812" spans="68:68" ht="12.75" x14ac:dyDescent="0.2">
      <c r="BP812" s="778"/>
    </row>
    <row r="813" spans="68:68" ht="12.75" x14ac:dyDescent="0.2">
      <c r="BP813" s="778"/>
    </row>
    <row r="814" spans="68:68" ht="12.75" x14ac:dyDescent="0.2">
      <c r="BP814" s="778"/>
    </row>
    <row r="815" spans="68:68" ht="12.75" x14ac:dyDescent="0.2">
      <c r="BP815" s="778"/>
    </row>
    <row r="816" spans="68:68" ht="12.75" x14ac:dyDescent="0.2">
      <c r="BP816" s="778"/>
    </row>
    <row r="817" spans="68:68" ht="12.75" x14ac:dyDescent="0.2">
      <c r="BP817" s="778"/>
    </row>
    <row r="818" spans="68:68" ht="12.75" x14ac:dyDescent="0.2">
      <c r="BP818" s="778"/>
    </row>
    <row r="819" spans="68:68" ht="12.75" x14ac:dyDescent="0.2">
      <c r="BP819" s="778"/>
    </row>
    <row r="820" spans="68:68" ht="12.75" x14ac:dyDescent="0.2">
      <c r="BP820" s="778"/>
    </row>
    <row r="821" spans="68:68" ht="12.75" x14ac:dyDescent="0.2">
      <c r="BP821" s="778"/>
    </row>
    <row r="822" spans="68:68" ht="12.75" x14ac:dyDescent="0.2">
      <c r="BP822" s="778"/>
    </row>
    <row r="823" spans="68:68" ht="12.75" x14ac:dyDescent="0.2">
      <c r="BP823" s="778"/>
    </row>
    <row r="824" spans="68:68" ht="12.75" x14ac:dyDescent="0.2">
      <c r="BP824" s="778"/>
    </row>
    <row r="825" spans="68:68" ht="12.75" x14ac:dyDescent="0.2">
      <c r="BP825" s="778"/>
    </row>
    <row r="826" spans="68:68" ht="12.75" x14ac:dyDescent="0.2">
      <c r="BP826" s="778"/>
    </row>
    <row r="827" spans="68:68" ht="12.75" x14ac:dyDescent="0.2">
      <c r="BP827" s="778"/>
    </row>
    <row r="828" spans="68:68" ht="12.75" x14ac:dyDescent="0.2">
      <c r="BP828" s="778"/>
    </row>
    <row r="829" spans="68:68" ht="12.75" x14ac:dyDescent="0.2">
      <c r="BP829" s="778"/>
    </row>
    <row r="830" spans="68:68" ht="12.75" x14ac:dyDescent="0.2">
      <c r="BP830" s="778"/>
    </row>
    <row r="831" spans="68:68" ht="12.75" x14ac:dyDescent="0.2">
      <c r="BP831" s="778"/>
    </row>
    <row r="832" spans="68:68" ht="12.75" x14ac:dyDescent="0.2">
      <c r="BP832" s="778"/>
    </row>
    <row r="833" spans="68:68" ht="12.75" x14ac:dyDescent="0.2">
      <c r="BP833" s="778"/>
    </row>
    <row r="834" spans="68:68" ht="12.75" x14ac:dyDescent="0.2">
      <c r="BP834" s="778"/>
    </row>
    <row r="835" spans="68:68" ht="12.75" x14ac:dyDescent="0.2">
      <c r="BP835" s="778"/>
    </row>
    <row r="836" spans="68:68" ht="12.75" x14ac:dyDescent="0.2">
      <c r="BP836" s="778"/>
    </row>
    <row r="837" spans="68:68" ht="12.75" x14ac:dyDescent="0.2">
      <c r="BP837" s="778"/>
    </row>
    <row r="838" spans="68:68" ht="12.75" x14ac:dyDescent="0.2">
      <c r="BP838" s="778"/>
    </row>
    <row r="839" spans="68:68" ht="12.75" x14ac:dyDescent="0.2">
      <c r="BP839" s="778"/>
    </row>
    <row r="840" spans="68:68" ht="12.75" x14ac:dyDescent="0.2">
      <c r="BP840" s="778"/>
    </row>
    <row r="841" spans="68:68" ht="12.75" x14ac:dyDescent="0.2">
      <c r="BP841" s="778"/>
    </row>
    <row r="842" spans="68:68" ht="12.75" x14ac:dyDescent="0.2">
      <c r="BP842" s="778"/>
    </row>
    <row r="843" spans="68:68" ht="12.75" x14ac:dyDescent="0.2">
      <c r="BP843" s="778"/>
    </row>
    <row r="844" spans="68:68" ht="12.75" x14ac:dyDescent="0.2">
      <c r="BP844" s="778"/>
    </row>
    <row r="845" spans="68:68" ht="12.75" x14ac:dyDescent="0.2">
      <c r="BP845" s="778"/>
    </row>
    <row r="846" spans="68:68" ht="12.75" x14ac:dyDescent="0.2">
      <c r="BP846" s="778"/>
    </row>
    <row r="847" spans="68:68" ht="12.75" x14ac:dyDescent="0.2">
      <c r="BP847" s="778"/>
    </row>
    <row r="848" spans="68:68" ht="12.75" x14ac:dyDescent="0.2">
      <c r="BP848" s="778"/>
    </row>
    <row r="849" spans="68:68" ht="12.75" x14ac:dyDescent="0.2">
      <c r="BP849" s="778"/>
    </row>
    <row r="850" spans="68:68" ht="12.75" x14ac:dyDescent="0.2">
      <c r="BP850" s="778"/>
    </row>
    <row r="851" spans="68:68" ht="12.75" x14ac:dyDescent="0.2">
      <c r="BP851" s="778"/>
    </row>
    <row r="852" spans="68:68" ht="12.75" x14ac:dyDescent="0.2">
      <c r="BP852" s="778"/>
    </row>
    <row r="853" spans="68:68" ht="12.75" x14ac:dyDescent="0.2">
      <c r="BP853" s="778"/>
    </row>
    <row r="854" spans="68:68" ht="12.75" x14ac:dyDescent="0.2">
      <c r="BP854" s="778"/>
    </row>
    <row r="855" spans="68:68" ht="12.75" x14ac:dyDescent="0.2">
      <c r="BP855" s="778"/>
    </row>
    <row r="856" spans="68:68" ht="12.75" x14ac:dyDescent="0.2">
      <c r="BP856" s="778"/>
    </row>
    <row r="857" spans="68:68" ht="12.75" x14ac:dyDescent="0.2">
      <c r="BP857" s="778"/>
    </row>
    <row r="858" spans="68:68" ht="12.75" x14ac:dyDescent="0.2">
      <c r="BP858" s="778"/>
    </row>
    <row r="859" spans="68:68" ht="12.75" x14ac:dyDescent="0.2">
      <c r="BP859" s="778"/>
    </row>
    <row r="860" spans="68:68" ht="12.75" x14ac:dyDescent="0.2">
      <c r="BP860" s="778"/>
    </row>
    <row r="861" spans="68:68" ht="12.75" x14ac:dyDescent="0.2">
      <c r="BP861" s="778"/>
    </row>
    <row r="862" spans="68:68" ht="12.75" x14ac:dyDescent="0.2">
      <c r="BP862" s="778"/>
    </row>
    <row r="863" spans="68:68" ht="12.75" x14ac:dyDescent="0.2">
      <c r="BP863" s="778"/>
    </row>
    <row r="864" spans="68:68" ht="12.75" x14ac:dyDescent="0.2">
      <c r="BP864" s="778"/>
    </row>
    <row r="865" spans="68:68" ht="12.75" x14ac:dyDescent="0.2">
      <c r="BP865" s="778"/>
    </row>
    <row r="866" spans="68:68" ht="12.75" x14ac:dyDescent="0.2">
      <c r="BP866" s="778"/>
    </row>
    <row r="867" spans="68:68" ht="12.75" x14ac:dyDescent="0.2">
      <c r="BP867" s="778"/>
    </row>
    <row r="868" spans="68:68" ht="12.75" x14ac:dyDescent="0.2">
      <c r="BP868" s="778"/>
    </row>
    <row r="869" spans="68:68" ht="12.75" x14ac:dyDescent="0.2">
      <c r="BP869" s="778"/>
    </row>
    <row r="870" spans="68:68" ht="12.75" x14ac:dyDescent="0.2">
      <c r="BP870" s="778"/>
    </row>
    <row r="871" spans="68:68" ht="12.75" x14ac:dyDescent="0.2">
      <c r="BP871" s="778"/>
    </row>
    <row r="872" spans="68:68" ht="12.75" x14ac:dyDescent="0.2">
      <c r="BP872" s="778"/>
    </row>
    <row r="873" spans="68:68" ht="12.75" x14ac:dyDescent="0.2">
      <c r="BP873" s="778"/>
    </row>
    <row r="874" spans="68:68" ht="12.75" x14ac:dyDescent="0.2">
      <c r="BP874" s="778"/>
    </row>
    <row r="875" spans="68:68" ht="12.75" x14ac:dyDescent="0.2">
      <c r="BP875" s="778"/>
    </row>
    <row r="876" spans="68:68" ht="12.75" x14ac:dyDescent="0.2">
      <c r="BP876" s="778"/>
    </row>
    <row r="877" spans="68:68" ht="12.75" x14ac:dyDescent="0.2">
      <c r="BP877" s="778"/>
    </row>
    <row r="878" spans="68:68" ht="12.75" x14ac:dyDescent="0.2">
      <c r="BP878" s="778"/>
    </row>
    <row r="879" spans="68:68" ht="12.75" x14ac:dyDescent="0.2">
      <c r="BP879" s="778"/>
    </row>
    <row r="880" spans="68:68" ht="12.75" x14ac:dyDescent="0.2">
      <c r="BP880" s="778"/>
    </row>
    <row r="881" spans="68:68" ht="12.75" x14ac:dyDescent="0.2">
      <c r="BP881" s="778"/>
    </row>
    <row r="882" spans="68:68" ht="12.75" x14ac:dyDescent="0.2">
      <c r="BP882" s="778"/>
    </row>
    <row r="883" spans="68:68" ht="12.75" x14ac:dyDescent="0.2">
      <c r="BP883" s="778"/>
    </row>
    <row r="884" spans="68:68" ht="12.75" x14ac:dyDescent="0.2">
      <c r="BP884" s="778"/>
    </row>
    <row r="885" spans="68:68" ht="12.75" x14ac:dyDescent="0.2">
      <c r="BP885" s="778"/>
    </row>
    <row r="886" spans="68:68" ht="12.75" x14ac:dyDescent="0.2">
      <c r="BP886" s="778"/>
    </row>
    <row r="887" spans="68:68" ht="12.75" x14ac:dyDescent="0.2">
      <c r="BP887" s="778"/>
    </row>
    <row r="888" spans="68:68" ht="12.75" x14ac:dyDescent="0.2">
      <c r="BP888" s="778"/>
    </row>
    <row r="889" spans="68:68" ht="12.75" x14ac:dyDescent="0.2">
      <c r="BP889" s="778"/>
    </row>
    <row r="890" spans="68:68" ht="12.75" x14ac:dyDescent="0.2">
      <c r="BP890" s="778"/>
    </row>
    <row r="891" spans="68:68" ht="12.75" x14ac:dyDescent="0.2">
      <c r="BP891" s="778"/>
    </row>
    <row r="892" spans="68:68" ht="12.75" x14ac:dyDescent="0.2">
      <c r="BP892" s="778"/>
    </row>
    <row r="893" spans="68:68" ht="12.75" x14ac:dyDescent="0.2">
      <c r="BP893" s="778"/>
    </row>
    <row r="894" spans="68:68" ht="12.75" x14ac:dyDescent="0.2">
      <c r="BP894" s="778"/>
    </row>
    <row r="895" spans="68:68" ht="12.75" x14ac:dyDescent="0.2">
      <c r="BP895" s="778"/>
    </row>
    <row r="896" spans="68:68" ht="12.75" x14ac:dyDescent="0.2">
      <c r="BP896" s="778"/>
    </row>
    <row r="897" spans="68:68" ht="12.75" x14ac:dyDescent="0.2">
      <c r="BP897" s="778"/>
    </row>
    <row r="898" spans="68:68" ht="12.75" x14ac:dyDescent="0.2">
      <c r="BP898" s="778"/>
    </row>
    <row r="899" spans="68:68" ht="12.75" x14ac:dyDescent="0.2">
      <c r="BP899" s="778"/>
    </row>
    <row r="900" spans="68:68" ht="12.75" x14ac:dyDescent="0.2">
      <c r="BP900" s="778"/>
    </row>
    <row r="901" spans="68:68" ht="12.75" x14ac:dyDescent="0.2">
      <c r="BP901" s="778"/>
    </row>
    <row r="902" spans="68:68" ht="12.75" x14ac:dyDescent="0.2">
      <c r="BP902" s="778"/>
    </row>
    <row r="903" spans="68:68" ht="12.75" x14ac:dyDescent="0.2">
      <c r="BP903" s="778"/>
    </row>
    <row r="904" spans="68:68" ht="12.75" x14ac:dyDescent="0.2">
      <c r="BP904" s="778"/>
    </row>
    <row r="905" spans="68:68" ht="12.75" x14ac:dyDescent="0.2">
      <c r="BP905" s="778"/>
    </row>
    <row r="906" spans="68:68" ht="12.75" x14ac:dyDescent="0.2">
      <c r="BP906" s="778"/>
    </row>
    <row r="907" spans="68:68" ht="12.75" x14ac:dyDescent="0.2">
      <c r="BP907" s="778"/>
    </row>
    <row r="908" spans="68:68" ht="12.75" x14ac:dyDescent="0.2">
      <c r="BP908" s="778"/>
    </row>
    <row r="909" spans="68:68" ht="12.75" x14ac:dyDescent="0.2">
      <c r="BP909" s="778"/>
    </row>
    <row r="910" spans="68:68" ht="12.75" x14ac:dyDescent="0.2">
      <c r="BP910" s="778"/>
    </row>
    <row r="911" spans="68:68" ht="12.75" x14ac:dyDescent="0.2">
      <c r="BP911" s="778"/>
    </row>
    <row r="912" spans="68:68" ht="12.75" x14ac:dyDescent="0.2">
      <c r="BP912" s="778"/>
    </row>
    <row r="913" spans="68:68" ht="12.75" x14ac:dyDescent="0.2">
      <c r="BP913" s="778"/>
    </row>
    <row r="914" spans="68:68" ht="12.75" x14ac:dyDescent="0.2">
      <c r="BP914" s="778"/>
    </row>
    <row r="915" spans="68:68" ht="12.75" x14ac:dyDescent="0.2">
      <c r="BP915" s="778"/>
    </row>
    <row r="916" spans="68:68" ht="12.75" x14ac:dyDescent="0.2">
      <c r="BP916" s="778"/>
    </row>
    <row r="917" spans="68:68" ht="12.75" x14ac:dyDescent="0.2">
      <c r="BP917" s="778"/>
    </row>
    <row r="918" spans="68:68" ht="12.75" x14ac:dyDescent="0.2">
      <c r="BP918" s="778"/>
    </row>
    <row r="919" spans="68:68" ht="12.75" x14ac:dyDescent="0.2">
      <c r="BP919" s="778"/>
    </row>
    <row r="920" spans="68:68" ht="12.75" x14ac:dyDescent="0.2">
      <c r="BP920" s="778"/>
    </row>
    <row r="921" spans="68:68" ht="12.75" x14ac:dyDescent="0.2">
      <c r="BP921" s="778"/>
    </row>
    <row r="922" spans="68:68" ht="12.75" x14ac:dyDescent="0.2">
      <c r="BP922" s="778"/>
    </row>
    <row r="923" spans="68:68" ht="12.75" x14ac:dyDescent="0.2">
      <c r="BP923" s="778"/>
    </row>
    <row r="924" spans="68:68" ht="12.75" x14ac:dyDescent="0.2">
      <c r="BP924" s="778"/>
    </row>
    <row r="925" spans="68:68" ht="12.75" x14ac:dyDescent="0.2">
      <c r="BP925" s="778"/>
    </row>
    <row r="926" spans="68:68" ht="12.75" x14ac:dyDescent="0.2">
      <c r="BP926" s="778"/>
    </row>
    <row r="927" spans="68:68" ht="12.75" x14ac:dyDescent="0.2">
      <c r="BP927" s="778"/>
    </row>
    <row r="928" spans="68:68" ht="12.75" x14ac:dyDescent="0.2">
      <c r="BP928" s="778"/>
    </row>
    <row r="929" spans="68:68" ht="12.75" x14ac:dyDescent="0.2">
      <c r="BP929" s="778"/>
    </row>
    <row r="930" spans="68:68" ht="12.75" x14ac:dyDescent="0.2">
      <c r="BP930" s="778"/>
    </row>
    <row r="931" spans="68:68" ht="12.75" x14ac:dyDescent="0.2">
      <c r="BP931" s="778"/>
    </row>
    <row r="932" spans="68:68" ht="12.75" x14ac:dyDescent="0.2">
      <c r="BP932" s="778"/>
    </row>
    <row r="933" spans="68:68" ht="12.75" x14ac:dyDescent="0.2">
      <c r="BP933" s="778"/>
    </row>
    <row r="934" spans="68:68" ht="12.75" x14ac:dyDescent="0.2">
      <c r="BP934" s="778"/>
    </row>
    <row r="935" spans="68:68" ht="12.75" x14ac:dyDescent="0.2">
      <c r="BP935" s="778"/>
    </row>
    <row r="936" spans="68:68" ht="12.75" x14ac:dyDescent="0.2">
      <c r="BP936" s="778"/>
    </row>
    <row r="937" spans="68:68" ht="12.75" x14ac:dyDescent="0.2">
      <c r="BP937" s="778"/>
    </row>
    <row r="938" spans="68:68" ht="12.75" x14ac:dyDescent="0.2">
      <c r="BP938" s="778"/>
    </row>
    <row r="939" spans="68:68" ht="12.75" x14ac:dyDescent="0.2">
      <c r="BP939" s="778"/>
    </row>
    <row r="940" spans="68:68" ht="12.75" x14ac:dyDescent="0.2">
      <c r="BP940" s="778"/>
    </row>
    <row r="941" spans="68:68" ht="12.75" x14ac:dyDescent="0.2">
      <c r="BP941" s="778"/>
    </row>
    <row r="942" spans="68:68" ht="12.75" x14ac:dyDescent="0.2">
      <c r="BP942" s="778"/>
    </row>
    <row r="943" spans="68:68" ht="12.75" x14ac:dyDescent="0.2">
      <c r="BP943" s="778"/>
    </row>
    <row r="944" spans="68:68" ht="12.75" x14ac:dyDescent="0.2">
      <c r="BP944" s="778"/>
    </row>
    <row r="945" spans="68:68" ht="12.75" x14ac:dyDescent="0.2">
      <c r="BP945" s="778"/>
    </row>
    <row r="946" spans="68:68" ht="12.75" x14ac:dyDescent="0.2">
      <c r="BP946" s="778"/>
    </row>
    <row r="947" spans="68:68" ht="12.75" x14ac:dyDescent="0.2">
      <c r="BP947" s="778"/>
    </row>
    <row r="948" spans="68:68" ht="12.75" x14ac:dyDescent="0.2">
      <c r="BP948" s="778"/>
    </row>
    <row r="949" spans="68:68" ht="12.75" x14ac:dyDescent="0.2">
      <c r="BP949" s="778"/>
    </row>
    <row r="950" spans="68:68" ht="12.75" x14ac:dyDescent="0.2">
      <c r="BP950" s="778"/>
    </row>
    <row r="951" spans="68:68" ht="12.75" x14ac:dyDescent="0.2">
      <c r="BP951" s="778"/>
    </row>
    <row r="952" spans="68:68" ht="12.75" x14ac:dyDescent="0.2">
      <c r="BP952" s="778"/>
    </row>
    <row r="953" spans="68:68" ht="12.75" x14ac:dyDescent="0.2">
      <c r="BP953" s="778"/>
    </row>
    <row r="954" spans="68:68" ht="12.75" x14ac:dyDescent="0.2">
      <c r="BP954" s="778"/>
    </row>
    <row r="955" spans="68:68" ht="12.75" x14ac:dyDescent="0.2">
      <c r="BP955" s="778"/>
    </row>
    <row r="956" spans="68:68" ht="12.75" x14ac:dyDescent="0.2">
      <c r="BP956" s="778"/>
    </row>
    <row r="957" spans="68:68" ht="12.75" x14ac:dyDescent="0.2">
      <c r="BP957" s="778"/>
    </row>
    <row r="958" spans="68:68" ht="12.75" x14ac:dyDescent="0.2">
      <c r="BP958" s="778"/>
    </row>
    <row r="959" spans="68:68" ht="12.75" x14ac:dyDescent="0.2">
      <c r="BP959" s="778"/>
    </row>
    <row r="960" spans="68:68" ht="12.75" x14ac:dyDescent="0.2">
      <c r="BP960" s="778"/>
    </row>
    <row r="961" spans="68:68" ht="12.75" x14ac:dyDescent="0.2">
      <c r="BP961" s="778"/>
    </row>
    <row r="962" spans="68:68" ht="12.75" x14ac:dyDescent="0.2">
      <c r="BP962" s="778"/>
    </row>
    <row r="963" spans="68:68" ht="12.75" x14ac:dyDescent="0.2">
      <c r="BP963" s="778"/>
    </row>
    <row r="964" spans="68:68" ht="12.75" x14ac:dyDescent="0.2">
      <c r="BP964" s="778"/>
    </row>
    <row r="965" spans="68:68" ht="12.75" x14ac:dyDescent="0.2">
      <c r="BP965" s="778"/>
    </row>
    <row r="966" spans="68:68" ht="12.75" x14ac:dyDescent="0.2">
      <c r="BP966" s="778"/>
    </row>
    <row r="967" spans="68:68" ht="12.75" x14ac:dyDescent="0.2">
      <c r="BP967" s="778"/>
    </row>
    <row r="968" spans="68:68" ht="12.75" x14ac:dyDescent="0.2">
      <c r="BP968" s="778"/>
    </row>
    <row r="969" spans="68:68" ht="12.75" x14ac:dyDescent="0.2">
      <c r="BP969" s="778"/>
    </row>
    <row r="970" spans="68:68" ht="12.75" x14ac:dyDescent="0.2">
      <c r="BP970" s="778"/>
    </row>
    <row r="971" spans="68:68" ht="12.75" x14ac:dyDescent="0.2">
      <c r="BP971" s="778"/>
    </row>
    <row r="972" spans="68:68" ht="12.75" x14ac:dyDescent="0.2">
      <c r="BP972" s="778"/>
    </row>
    <row r="973" spans="68:68" ht="12.75" x14ac:dyDescent="0.2">
      <c r="BP973" s="778"/>
    </row>
    <row r="974" spans="68:68" ht="12.75" x14ac:dyDescent="0.2">
      <c r="BP974" s="778"/>
    </row>
    <row r="975" spans="68:68" ht="12.75" x14ac:dyDescent="0.2">
      <c r="BP975" s="778"/>
    </row>
    <row r="976" spans="68:68" ht="12.75" x14ac:dyDescent="0.2">
      <c r="BP976" s="778"/>
    </row>
    <row r="977" spans="68:68" ht="12.75" x14ac:dyDescent="0.2">
      <c r="BP977" s="778"/>
    </row>
    <row r="978" spans="68:68" ht="12.75" x14ac:dyDescent="0.2">
      <c r="BP978" s="778"/>
    </row>
    <row r="979" spans="68:68" ht="12.75" x14ac:dyDescent="0.2">
      <c r="BP979" s="778"/>
    </row>
    <row r="980" spans="68:68" ht="12.75" x14ac:dyDescent="0.2">
      <c r="BP980" s="778"/>
    </row>
    <row r="981" spans="68:68" ht="12.75" x14ac:dyDescent="0.2">
      <c r="BP981" s="778"/>
    </row>
    <row r="982" spans="68:68" ht="12.75" x14ac:dyDescent="0.2">
      <c r="BP982" s="778"/>
    </row>
    <row r="983" spans="68:68" ht="12.75" x14ac:dyDescent="0.2">
      <c r="BP983" s="778"/>
    </row>
    <row r="984" spans="68:68" ht="12.75" x14ac:dyDescent="0.2">
      <c r="BP984" s="778"/>
    </row>
    <row r="985" spans="68:68" ht="12.75" x14ac:dyDescent="0.2">
      <c r="BP985" s="778"/>
    </row>
    <row r="986" spans="68:68" ht="12.75" x14ac:dyDescent="0.2">
      <c r="BP986" s="778"/>
    </row>
    <row r="987" spans="68:68" ht="12.75" x14ac:dyDescent="0.2">
      <c r="BP987" s="778"/>
    </row>
    <row r="988" spans="68:68" ht="12.75" x14ac:dyDescent="0.2">
      <c r="BP988" s="778"/>
    </row>
    <row r="989" spans="68:68" ht="12.75" x14ac:dyDescent="0.2">
      <c r="BP989" s="778"/>
    </row>
    <row r="990" spans="68:68" ht="12.75" x14ac:dyDescent="0.2">
      <c r="BP990" s="778"/>
    </row>
    <row r="991" spans="68:68" ht="12.75" x14ac:dyDescent="0.2">
      <c r="BP991" s="778"/>
    </row>
    <row r="992" spans="68:68" ht="12.75" x14ac:dyDescent="0.2">
      <c r="BP992" s="778"/>
    </row>
    <row r="993" spans="68:68" ht="12.75" x14ac:dyDescent="0.2">
      <c r="BP993" s="778"/>
    </row>
    <row r="994" spans="68:68" ht="12.75" x14ac:dyDescent="0.2">
      <c r="BP994" s="778"/>
    </row>
    <row r="995" spans="68:68" ht="12.75" x14ac:dyDescent="0.2">
      <c r="BP995" s="778"/>
    </row>
    <row r="996" spans="68:68" ht="12.75" x14ac:dyDescent="0.2">
      <c r="BP996" s="778"/>
    </row>
    <row r="997" spans="68:68" ht="12.75" x14ac:dyDescent="0.2">
      <c r="BP997" s="778"/>
    </row>
    <row r="998" spans="68:68" ht="12.75" x14ac:dyDescent="0.2">
      <c r="BP998" s="778"/>
    </row>
    <row r="999" spans="68:68" ht="12.75" x14ac:dyDescent="0.2">
      <c r="BP999" s="778"/>
    </row>
    <row r="1000" spans="68:68" ht="12.75" x14ac:dyDescent="0.2">
      <c r="BP1000" s="778"/>
    </row>
    <row r="1001" spans="68:68" ht="12.75" x14ac:dyDescent="0.2">
      <c r="BP1001" s="778"/>
    </row>
    <row r="1002" spans="68:68" ht="12.75" x14ac:dyDescent="0.2">
      <c r="BP1002" s="778"/>
    </row>
  </sheetData>
  <mergeCells count="17">
    <mergeCell ref="A51:A52"/>
    <mergeCell ref="A57:B57"/>
    <mergeCell ref="AQ2:AX2"/>
    <mergeCell ref="AY2:BF2"/>
    <mergeCell ref="BG2:BN2"/>
    <mergeCell ref="A1:B1"/>
    <mergeCell ref="C2:J2"/>
    <mergeCell ref="K2:R2"/>
    <mergeCell ref="S2:Z2"/>
    <mergeCell ref="AA2:AH2"/>
    <mergeCell ref="BQ2:BR2"/>
    <mergeCell ref="BS2:BZ2"/>
    <mergeCell ref="BO2:BP2"/>
    <mergeCell ref="A41:B41"/>
    <mergeCell ref="A50:B50"/>
    <mergeCell ref="AY50:AZ50"/>
    <mergeCell ref="AI2:AP2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D1005"/>
  <sheetViews>
    <sheetView workbookViewId="0">
      <pane xSplit="2" ySplit="3" topLeftCell="C34" activePane="bottomRight" state="frozen"/>
      <selection pane="topRight" activeCell="C1" sqref="C1"/>
      <selection pane="bottomLeft" activeCell="A4" sqref="A4"/>
      <selection pane="bottomRight" activeCell="A59" sqref="A59"/>
    </sheetView>
  </sheetViews>
  <sheetFormatPr defaultColWidth="14.42578125" defaultRowHeight="15.75" customHeight="1" x14ac:dyDescent="0.2"/>
  <cols>
    <col min="1" max="80" width="14.42578125" style="774"/>
    <col min="81" max="81" width="16" style="774" customWidth="1"/>
    <col min="82" max="82" width="15.5703125" style="774" customWidth="1"/>
    <col min="83" max="16384" width="14.42578125" style="774"/>
  </cols>
  <sheetData>
    <row r="1" spans="1:82" ht="15.75" customHeight="1" x14ac:dyDescent="0.2">
      <c r="A1" s="859" t="s">
        <v>0</v>
      </c>
      <c r="B1" s="856"/>
      <c r="C1" s="4"/>
      <c r="D1" s="779"/>
      <c r="E1" s="779"/>
      <c r="F1" s="779"/>
      <c r="G1" s="779"/>
      <c r="H1" s="779"/>
      <c r="I1" s="779"/>
      <c r="J1" s="293"/>
      <c r="K1" s="779"/>
      <c r="L1" s="779"/>
      <c r="M1" s="779"/>
      <c r="N1" s="779"/>
      <c r="O1" s="779"/>
      <c r="P1" s="779"/>
      <c r="Q1" s="779"/>
      <c r="R1" s="779"/>
      <c r="S1" s="6"/>
      <c r="T1" s="7"/>
      <c r="U1" s="7"/>
      <c r="V1" s="7"/>
      <c r="W1" s="7"/>
      <c r="X1" s="7"/>
      <c r="Y1" s="7"/>
      <c r="Z1" s="245"/>
      <c r="AA1" s="779"/>
      <c r="AB1" s="779"/>
      <c r="AC1" s="779"/>
      <c r="AD1" s="779"/>
      <c r="AE1" s="779"/>
      <c r="AF1" s="779"/>
      <c r="AG1" s="779"/>
      <c r="AH1" s="779"/>
      <c r="AI1" s="6"/>
      <c r="AJ1" s="7"/>
      <c r="AK1" s="7"/>
      <c r="AL1" s="7"/>
      <c r="AM1" s="7"/>
      <c r="AN1" s="7"/>
      <c r="AO1" s="7"/>
      <c r="AP1" s="245"/>
      <c r="AQ1" s="779"/>
      <c r="AR1" s="779"/>
      <c r="AS1" s="779"/>
      <c r="AT1" s="779"/>
      <c r="AU1" s="779"/>
      <c r="AV1" s="779"/>
      <c r="AW1" s="779"/>
      <c r="AX1" s="779"/>
      <c r="AY1" s="6"/>
      <c r="AZ1" s="7"/>
      <c r="BA1" s="7"/>
      <c r="BB1" s="7"/>
      <c r="BC1" s="7"/>
      <c r="BD1" s="7"/>
      <c r="BE1" s="7"/>
      <c r="BF1" s="245"/>
      <c r="BG1" s="779"/>
      <c r="BH1" s="779"/>
      <c r="BI1" s="779"/>
      <c r="BJ1" s="779"/>
      <c r="BK1" s="75"/>
      <c r="BL1" s="75"/>
      <c r="BM1" s="75"/>
      <c r="BN1" s="75"/>
      <c r="BO1" s="246"/>
      <c r="BP1" s="248"/>
      <c r="BQ1" s="246"/>
      <c r="BR1" s="248"/>
      <c r="BS1" s="4"/>
      <c r="BT1" s="752"/>
      <c r="BU1" s="752"/>
      <c r="BV1" s="752"/>
      <c r="BW1" s="753"/>
      <c r="BX1" s="753"/>
      <c r="BY1" s="753"/>
      <c r="BZ1" s="754"/>
      <c r="CA1" s="248"/>
      <c r="CB1" s="248"/>
      <c r="CC1" s="248"/>
      <c r="CD1" s="248"/>
    </row>
    <row r="2" spans="1:82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  <c r="BQ2" s="857" t="s">
        <v>189</v>
      </c>
      <c r="BR2" s="858"/>
      <c r="BS2" s="896" t="s">
        <v>197</v>
      </c>
      <c r="BT2" s="905"/>
      <c r="BU2" s="905"/>
      <c r="BV2" s="905"/>
      <c r="BW2" s="905"/>
      <c r="BX2" s="905"/>
      <c r="BY2" s="905"/>
      <c r="BZ2" s="906"/>
      <c r="CA2" s="630" t="s">
        <v>182</v>
      </c>
      <c r="CB2" s="632" t="s">
        <v>192</v>
      </c>
      <c r="CC2" s="632" t="s">
        <v>178</v>
      </c>
      <c r="CD2" s="632" t="s">
        <v>178</v>
      </c>
    </row>
    <row r="3" spans="1:82" ht="15.75" customHeight="1" x14ac:dyDescent="0.2">
      <c r="A3" s="20" t="s">
        <v>4</v>
      </c>
      <c r="B3" s="22" t="s">
        <v>5</v>
      </c>
      <c r="C3" s="784" t="s">
        <v>7</v>
      </c>
      <c r="D3" s="781" t="s">
        <v>23</v>
      </c>
      <c r="E3" s="781" t="s">
        <v>70</v>
      </c>
      <c r="F3" s="781" t="s">
        <v>71</v>
      </c>
      <c r="G3" s="781" t="s">
        <v>8</v>
      </c>
      <c r="H3" s="781" t="s">
        <v>29</v>
      </c>
      <c r="I3" s="781" t="s">
        <v>70</v>
      </c>
      <c r="J3" s="25" t="s">
        <v>71</v>
      </c>
      <c r="K3" s="781" t="s">
        <v>7</v>
      </c>
      <c r="L3" s="781" t="s">
        <v>23</v>
      </c>
      <c r="M3" s="781" t="s">
        <v>70</v>
      </c>
      <c r="N3" s="781" t="s">
        <v>71</v>
      </c>
      <c r="O3" s="781" t="s">
        <v>8</v>
      </c>
      <c r="P3" s="781" t="s">
        <v>29</v>
      </c>
      <c r="Q3" s="781" t="s">
        <v>70</v>
      </c>
      <c r="R3" s="781" t="s">
        <v>71</v>
      </c>
      <c r="S3" s="784" t="s">
        <v>7</v>
      </c>
      <c r="T3" s="781" t="s">
        <v>23</v>
      </c>
      <c r="U3" s="781" t="s">
        <v>70</v>
      </c>
      <c r="V3" s="781" t="s">
        <v>71</v>
      </c>
      <c r="W3" s="781" t="s">
        <v>8</v>
      </c>
      <c r="X3" s="781" t="s">
        <v>29</v>
      </c>
      <c r="Y3" s="781" t="s">
        <v>70</v>
      </c>
      <c r="Z3" s="25" t="s">
        <v>71</v>
      </c>
      <c r="AA3" s="781" t="s">
        <v>7</v>
      </c>
      <c r="AB3" s="781" t="s">
        <v>23</v>
      </c>
      <c r="AC3" s="781" t="s">
        <v>70</v>
      </c>
      <c r="AD3" s="781" t="s">
        <v>71</v>
      </c>
      <c r="AE3" s="781" t="s">
        <v>8</v>
      </c>
      <c r="AF3" s="781" t="s">
        <v>29</v>
      </c>
      <c r="AG3" s="781" t="s">
        <v>70</v>
      </c>
      <c r="AH3" s="781" t="s">
        <v>71</v>
      </c>
      <c r="AI3" s="784" t="s">
        <v>7</v>
      </c>
      <c r="AJ3" s="781" t="s">
        <v>23</v>
      </c>
      <c r="AK3" s="781" t="s">
        <v>70</v>
      </c>
      <c r="AL3" s="781" t="s">
        <v>71</v>
      </c>
      <c r="AM3" s="781" t="s">
        <v>8</v>
      </c>
      <c r="AN3" s="781" t="s">
        <v>29</v>
      </c>
      <c r="AO3" s="781" t="s">
        <v>70</v>
      </c>
      <c r="AP3" s="25" t="s">
        <v>71</v>
      </c>
      <c r="AQ3" s="781" t="s">
        <v>7</v>
      </c>
      <c r="AR3" s="781" t="s">
        <v>23</v>
      </c>
      <c r="AS3" s="781" t="s">
        <v>70</v>
      </c>
      <c r="AT3" s="781" t="s">
        <v>71</v>
      </c>
      <c r="AU3" s="781" t="s">
        <v>8</v>
      </c>
      <c r="AV3" s="781" t="s">
        <v>29</v>
      </c>
      <c r="AW3" s="781" t="s">
        <v>70</v>
      </c>
      <c r="AX3" s="781" t="s">
        <v>71</v>
      </c>
      <c r="AY3" s="784" t="s">
        <v>7</v>
      </c>
      <c r="AZ3" s="781" t="s">
        <v>23</v>
      </c>
      <c r="BA3" s="781" t="s">
        <v>70</v>
      </c>
      <c r="BB3" s="781" t="s">
        <v>71</v>
      </c>
      <c r="BC3" s="781" t="s">
        <v>8</v>
      </c>
      <c r="BD3" s="781" t="s">
        <v>29</v>
      </c>
      <c r="BE3" s="781" t="s">
        <v>70</v>
      </c>
      <c r="BF3" s="25" t="s">
        <v>71</v>
      </c>
      <c r="BG3" s="781" t="s">
        <v>7</v>
      </c>
      <c r="BH3" s="781" t="s">
        <v>23</v>
      </c>
      <c r="BI3" s="781" t="s">
        <v>70</v>
      </c>
      <c r="BJ3" s="781" t="s">
        <v>71</v>
      </c>
      <c r="BK3" s="781" t="s">
        <v>8</v>
      </c>
      <c r="BL3" s="781" t="s">
        <v>29</v>
      </c>
      <c r="BM3" s="781" t="s">
        <v>70</v>
      </c>
      <c r="BN3" s="781" t="s">
        <v>71</v>
      </c>
      <c r="BO3" s="784" t="s">
        <v>106</v>
      </c>
      <c r="BP3" s="25" t="s">
        <v>109</v>
      </c>
      <c r="BQ3" s="784" t="s">
        <v>106</v>
      </c>
      <c r="BR3" s="25" t="s">
        <v>109</v>
      </c>
      <c r="BS3" s="781" t="s">
        <v>7</v>
      </c>
      <c r="BT3" s="781" t="s">
        <v>23</v>
      </c>
      <c r="BU3" s="781" t="s">
        <v>70</v>
      </c>
      <c r="BV3" s="781" t="s">
        <v>71</v>
      </c>
      <c r="BW3" s="781" t="s">
        <v>8</v>
      </c>
      <c r="BX3" s="781" t="s">
        <v>29</v>
      </c>
      <c r="BY3" s="781" t="s">
        <v>70</v>
      </c>
      <c r="BZ3" s="25" t="s">
        <v>71</v>
      </c>
      <c r="CA3" s="631" t="s">
        <v>109</v>
      </c>
      <c r="CB3" s="631" t="s">
        <v>109</v>
      </c>
      <c r="CC3" s="631" t="s">
        <v>109</v>
      </c>
      <c r="CD3" s="631" t="s">
        <v>109</v>
      </c>
    </row>
    <row r="4" spans="1:82" ht="15.75" customHeight="1" x14ac:dyDescent="0.2">
      <c r="A4" s="318" t="s">
        <v>151</v>
      </c>
      <c r="B4" s="318" t="s">
        <v>152</v>
      </c>
      <c r="C4" s="317">
        <v>87</v>
      </c>
      <c r="D4" s="318">
        <v>96</v>
      </c>
      <c r="E4" s="328"/>
      <c r="F4" s="328"/>
      <c r="G4" s="318">
        <v>86</v>
      </c>
      <c r="H4" s="318">
        <v>92</v>
      </c>
      <c r="I4" s="328"/>
      <c r="J4" s="330"/>
      <c r="K4" s="318">
        <v>92</v>
      </c>
      <c r="L4" s="318">
        <v>87</v>
      </c>
      <c r="M4" s="328"/>
      <c r="N4" s="328"/>
      <c r="O4" s="318">
        <v>88</v>
      </c>
      <c r="P4" s="318">
        <v>87</v>
      </c>
      <c r="Q4" s="328"/>
      <c r="R4" s="328"/>
      <c r="S4" s="317">
        <v>92</v>
      </c>
      <c r="T4" s="318">
        <v>87</v>
      </c>
      <c r="U4" s="328"/>
      <c r="V4" s="328"/>
      <c r="W4" s="318">
        <v>91</v>
      </c>
      <c r="X4" s="318">
        <v>87</v>
      </c>
      <c r="Y4" s="328"/>
      <c r="Z4" s="330"/>
      <c r="AA4" s="318">
        <v>86</v>
      </c>
      <c r="AB4" s="318">
        <v>83</v>
      </c>
      <c r="AC4" s="328"/>
      <c r="AD4" s="328"/>
      <c r="AE4" s="318">
        <v>87</v>
      </c>
      <c r="AF4" s="318">
        <v>88</v>
      </c>
      <c r="AG4" s="328"/>
      <c r="AH4" s="328"/>
      <c r="AI4" s="317">
        <v>84</v>
      </c>
      <c r="AJ4" s="318">
        <v>80</v>
      </c>
      <c r="AK4" s="328"/>
      <c r="AL4" s="328"/>
      <c r="AM4" s="318">
        <v>84</v>
      </c>
      <c r="AN4" s="318">
        <v>89</v>
      </c>
      <c r="AO4" s="328"/>
      <c r="AP4" s="330"/>
      <c r="AQ4" s="318">
        <v>84</v>
      </c>
      <c r="AR4" s="318">
        <v>87</v>
      </c>
      <c r="AS4" s="328"/>
      <c r="AT4" s="328"/>
      <c r="AU4" s="318">
        <v>81</v>
      </c>
      <c r="AV4" s="318">
        <v>85</v>
      </c>
      <c r="AW4" s="328"/>
      <c r="AX4" s="328"/>
      <c r="AY4" s="317">
        <v>84</v>
      </c>
      <c r="AZ4" s="318">
        <v>85</v>
      </c>
      <c r="BA4" s="328"/>
      <c r="BB4" s="328"/>
      <c r="BC4" s="318">
        <v>82</v>
      </c>
      <c r="BD4" s="318">
        <v>90</v>
      </c>
      <c r="BE4" s="328"/>
      <c r="BF4" s="330"/>
      <c r="BG4" s="318">
        <v>84</v>
      </c>
      <c r="BH4" s="318">
        <v>82</v>
      </c>
      <c r="BI4" s="328"/>
      <c r="BJ4" s="328"/>
      <c r="BK4" s="318">
        <v>85</v>
      </c>
      <c r="BL4" s="318">
        <v>87</v>
      </c>
      <c r="BM4" s="328"/>
      <c r="BN4" s="328"/>
      <c r="BO4" s="317">
        <v>84</v>
      </c>
      <c r="BP4" s="321">
        <v>89</v>
      </c>
      <c r="BQ4" s="801">
        <v>83</v>
      </c>
      <c r="BR4" s="321">
        <v>90</v>
      </c>
      <c r="BS4" s="801">
        <v>88</v>
      </c>
      <c r="BT4" s="802">
        <v>85</v>
      </c>
      <c r="BU4" s="803"/>
      <c r="BV4" s="802"/>
      <c r="BW4" s="803">
        <v>90</v>
      </c>
      <c r="BX4" s="802">
        <v>82</v>
      </c>
      <c r="BY4" s="803"/>
      <c r="BZ4" s="321"/>
      <c r="CA4" s="321">
        <v>86</v>
      </c>
      <c r="CB4" s="321">
        <v>81</v>
      </c>
      <c r="CC4" s="321">
        <v>85</v>
      </c>
      <c r="CD4" s="321">
        <v>75</v>
      </c>
    </row>
    <row r="5" spans="1:82" ht="15.75" customHeight="1" x14ac:dyDescent="0.2">
      <c r="A5" s="318" t="s">
        <v>153</v>
      </c>
      <c r="B5" s="318" t="s">
        <v>152</v>
      </c>
      <c r="C5" s="317">
        <v>101</v>
      </c>
      <c r="D5" s="318">
        <v>99</v>
      </c>
      <c r="E5" s="328"/>
      <c r="F5" s="328"/>
      <c r="G5" s="318">
        <v>102</v>
      </c>
      <c r="H5" s="318">
        <v>97</v>
      </c>
      <c r="I5" s="328"/>
      <c r="J5" s="330"/>
      <c r="K5" s="318">
        <v>101</v>
      </c>
      <c r="L5" s="318">
        <v>101</v>
      </c>
      <c r="M5" s="328"/>
      <c r="N5" s="328"/>
      <c r="O5" s="318">
        <v>102</v>
      </c>
      <c r="P5" s="318">
        <v>101</v>
      </c>
      <c r="Q5" s="328"/>
      <c r="R5" s="328"/>
      <c r="S5" s="317">
        <v>99</v>
      </c>
      <c r="T5" s="318">
        <v>101</v>
      </c>
      <c r="U5" s="328"/>
      <c r="V5" s="328"/>
      <c r="W5" s="318">
        <v>101</v>
      </c>
      <c r="X5" s="318">
        <v>101</v>
      </c>
      <c r="Y5" s="328"/>
      <c r="Z5" s="330"/>
      <c r="AA5" s="318">
        <v>98</v>
      </c>
      <c r="AB5" s="318">
        <v>95</v>
      </c>
      <c r="AC5" s="328"/>
      <c r="AD5" s="328"/>
      <c r="AE5" s="318">
        <v>95</v>
      </c>
      <c r="AF5" s="318">
        <v>98</v>
      </c>
      <c r="AG5" s="328"/>
      <c r="AH5" s="328"/>
      <c r="AI5" s="317">
        <v>96</v>
      </c>
      <c r="AJ5" s="318">
        <v>92</v>
      </c>
      <c r="AK5" s="328"/>
      <c r="AL5" s="328"/>
      <c r="AM5" s="318">
        <v>94</v>
      </c>
      <c r="AN5" s="318">
        <v>93</v>
      </c>
      <c r="AO5" s="328"/>
      <c r="AP5" s="330"/>
      <c r="AQ5" s="318">
        <v>94</v>
      </c>
      <c r="AR5" s="318">
        <v>96</v>
      </c>
      <c r="AS5" s="328"/>
      <c r="AT5" s="328"/>
      <c r="AU5" s="318">
        <v>95</v>
      </c>
      <c r="AV5" s="318">
        <v>96</v>
      </c>
      <c r="AW5" s="328"/>
      <c r="AX5" s="328"/>
      <c r="AY5" s="317">
        <v>97</v>
      </c>
      <c r="AZ5" s="318">
        <v>96</v>
      </c>
      <c r="BA5" s="328"/>
      <c r="BB5" s="328"/>
      <c r="BC5" s="318">
        <v>98</v>
      </c>
      <c r="BD5" s="318">
        <v>97</v>
      </c>
      <c r="BE5" s="328"/>
      <c r="BF5" s="330"/>
      <c r="BG5" s="318">
        <v>99</v>
      </c>
      <c r="BH5" s="318">
        <v>101</v>
      </c>
      <c r="BI5" s="328"/>
      <c r="BJ5" s="328"/>
      <c r="BK5" s="318">
        <v>98</v>
      </c>
      <c r="BL5" s="318">
        <v>103</v>
      </c>
      <c r="BM5" s="328"/>
      <c r="BN5" s="328"/>
      <c r="BO5" s="317">
        <v>101</v>
      </c>
      <c r="BP5" s="321">
        <v>101</v>
      </c>
      <c r="BQ5" s="317">
        <v>101</v>
      </c>
      <c r="BR5" s="321">
        <v>100</v>
      </c>
      <c r="BS5" s="317">
        <v>97</v>
      </c>
      <c r="BT5" s="802">
        <v>97</v>
      </c>
      <c r="BU5" s="802"/>
      <c r="BV5" s="802"/>
      <c r="BW5" s="802">
        <v>97</v>
      </c>
      <c r="BX5" s="802">
        <v>98</v>
      </c>
      <c r="BY5" s="802"/>
      <c r="BZ5" s="321"/>
      <c r="CA5" s="321">
        <v>101</v>
      </c>
      <c r="CB5" s="321">
        <v>90</v>
      </c>
      <c r="CC5" s="321">
        <v>96</v>
      </c>
      <c r="CD5" s="321">
        <v>95</v>
      </c>
    </row>
    <row r="6" spans="1:82" ht="15.75" customHeight="1" x14ac:dyDescent="0.2">
      <c r="A6" s="547" t="s">
        <v>154</v>
      </c>
      <c r="B6" s="548" t="s">
        <v>152</v>
      </c>
      <c r="C6" s="547">
        <v>97</v>
      </c>
      <c r="D6" s="548">
        <v>96</v>
      </c>
      <c r="E6" s="549"/>
      <c r="F6" s="549"/>
      <c r="G6" s="548">
        <v>96</v>
      </c>
      <c r="H6" s="548">
        <v>95</v>
      </c>
      <c r="I6" s="549"/>
      <c r="J6" s="550"/>
      <c r="K6" s="548">
        <v>97</v>
      </c>
      <c r="L6" s="548">
        <v>97</v>
      </c>
      <c r="M6" s="549"/>
      <c r="N6" s="549"/>
      <c r="O6" s="548">
        <v>95</v>
      </c>
      <c r="P6" s="548">
        <v>96</v>
      </c>
      <c r="Q6" s="549"/>
      <c r="R6" s="549"/>
      <c r="S6" s="547">
        <v>96</v>
      </c>
      <c r="T6" s="548">
        <v>98</v>
      </c>
      <c r="U6" s="549"/>
      <c r="V6" s="549"/>
      <c r="W6" s="548">
        <v>95</v>
      </c>
      <c r="X6" s="548">
        <v>97</v>
      </c>
      <c r="Y6" s="549"/>
      <c r="Z6" s="550"/>
      <c r="AA6" s="548">
        <v>95</v>
      </c>
      <c r="AB6" s="548">
        <v>95</v>
      </c>
      <c r="AC6" s="549"/>
      <c r="AD6" s="549"/>
      <c r="AE6" s="548">
        <v>94</v>
      </c>
      <c r="AF6" s="548">
        <v>94</v>
      </c>
      <c r="AG6" s="549"/>
      <c r="AH6" s="549"/>
      <c r="AI6" s="547">
        <v>87</v>
      </c>
      <c r="AJ6" s="548">
        <v>87</v>
      </c>
      <c r="AK6" s="549"/>
      <c r="AL6" s="549"/>
      <c r="AM6" s="548">
        <v>87</v>
      </c>
      <c r="AN6" s="548">
        <v>87</v>
      </c>
      <c r="AO6" s="549"/>
      <c r="AP6" s="550"/>
      <c r="AQ6" s="548">
        <v>91</v>
      </c>
      <c r="AR6" s="548">
        <v>91</v>
      </c>
      <c r="AS6" s="549"/>
      <c r="AT6" s="549"/>
      <c r="AU6" s="548">
        <v>91</v>
      </c>
      <c r="AV6" s="548">
        <v>92</v>
      </c>
      <c r="AW6" s="549"/>
      <c r="AX6" s="549"/>
      <c r="AY6" s="547">
        <v>93</v>
      </c>
      <c r="AZ6" s="548">
        <v>93</v>
      </c>
      <c r="BA6" s="549"/>
      <c r="BB6" s="549"/>
      <c r="BC6" s="548">
        <v>93</v>
      </c>
      <c r="BD6" s="548">
        <v>92</v>
      </c>
      <c r="BE6" s="549"/>
      <c r="BF6" s="550"/>
      <c r="BG6" s="548">
        <v>92</v>
      </c>
      <c r="BH6" s="548">
        <v>94</v>
      </c>
      <c r="BI6" s="549"/>
      <c r="BJ6" s="549"/>
      <c r="BK6" s="548">
        <v>92</v>
      </c>
      <c r="BL6" s="548">
        <v>94</v>
      </c>
      <c r="BM6" s="549"/>
      <c r="BN6" s="549"/>
      <c r="BO6" s="547">
        <v>97</v>
      </c>
      <c r="BP6" s="551">
        <v>97</v>
      </c>
      <c r="BQ6" s="547">
        <v>99</v>
      </c>
      <c r="BR6" s="551">
        <v>99</v>
      </c>
      <c r="BS6" s="547">
        <v>95</v>
      </c>
      <c r="BT6" s="548">
        <v>93</v>
      </c>
      <c r="BU6" s="548"/>
      <c r="BV6" s="548"/>
      <c r="BW6" s="548">
        <v>93</v>
      </c>
      <c r="BX6" s="548">
        <v>94</v>
      </c>
      <c r="BY6" s="548"/>
      <c r="BZ6" s="551"/>
      <c r="CA6" s="551">
        <v>96</v>
      </c>
      <c r="CB6" s="551">
        <v>84</v>
      </c>
      <c r="CC6" s="551">
        <v>89</v>
      </c>
      <c r="CD6" s="551">
        <v>90</v>
      </c>
    </row>
    <row r="7" spans="1:82" ht="15.75" customHeight="1" x14ac:dyDescent="0.2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1.11E-2</v>
      </c>
      <c r="H7" s="296">
        <v>1.2800000000000001E-2</v>
      </c>
      <c r="I7" s="49">
        <f>IFERROR(AVERAGE(G7:H7)," ")</f>
        <v>1.1950000000000001E-2</v>
      </c>
      <c r="J7" s="546">
        <f>IFERROR(_xlfn.STDEV.P(G7:H7), " ")</f>
        <v>8.5000000000000006E-4</v>
      </c>
      <c r="K7" s="296">
        <v>2.23E-2</v>
      </c>
      <c r="L7" s="296">
        <v>2.2599999999999999E-2</v>
      </c>
      <c r="M7" s="49">
        <f>IFERROR(AVERAGE(K7:L7)," ")</f>
        <v>2.2449999999999998E-2</v>
      </c>
      <c r="N7" s="49">
        <f>IFERROR(_xlfn.STDEV.P(K7:L7), " ")</f>
        <v>1.4999999999999909E-4</v>
      </c>
      <c r="O7" s="296">
        <v>3.5099999999999999E-2</v>
      </c>
      <c r="P7" s="296">
        <v>3.7199999999999997E-2</v>
      </c>
      <c r="Q7" s="49">
        <f>IFERROR(AVERAGE(O7:P7)," ")</f>
        <v>3.6150000000000002E-2</v>
      </c>
      <c r="R7" s="49">
        <f>IFERROR(_xlfn.STDEV.P(O7:P7), " ")</f>
        <v>1.0499999999999989E-3</v>
      </c>
      <c r="S7" s="39">
        <v>1.5599999999999999E-2</v>
      </c>
      <c r="T7" s="296">
        <v>1.7000000000000001E-2</v>
      </c>
      <c r="U7" s="49">
        <f>IFERROR(AVERAGE(S7:T7)," ")</f>
        <v>1.6300000000000002E-2</v>
      </c>
      <c r="V7" s="49">
        <f>IFERROR(_xlfn.STDEV.P(S7:T7), " ")</f>
        <v>7.0000000000000097E-4</v>
      </c>
      <c r="W7" s="296">
        <v>2.58E-2</v>
      </c>
      <c r="X7" s="296">
        <v>2.5499999999999998E-2</v>
      </c>
      <c r="Y7" s="49">
        <f>IFERROR(AVERAGE(W7:X7)," ")</f>
        <v>2.5649999999999999E-2</v>
      </c>
      <c r="Z7" s="546">
        <f>IFERROR(_xlfn.STDEV.P(W7:X7), " ")</f>
        <v>1.5000000000000083E-4</v>
      </c>
      <c r="AA7" s="296">
        <v>3.7600000000000001E-2</v>
      </c>
      <c r="AB7" s="296">
        <v>3.95E-2</v>
      </c>
      <c r="AC7" s="49">
        <f>IFERROR(AVERAGE(AA7:AB7)," ")</f>
        <v>3.8550000000000001E-2</v>
      </c>
      <c r="AD7" s="49">
        <f>IFERROR(_xlfn.STDEV.P(AA7:AB7), " ")</f>
        <v>9.4999999999999946E-4</v>
      </c>
      <c r="AE7" s="296">
        <v>0.1041</v>
      </c>
      <c r="AF7" s="296">
        <v>0.1066</v>
      </c>
      <c r="AG7" s="49">
        <f>IFERROR(AVERAGE(AE7:AF7)," ")</f>
        <v>0.10535</v>
      </c>
      <c r="AH7" s="49">
        <f>IFERROR(_xlfn.STDEV.P(AE7:AF7), " ")</f>
        <v>1.2500000000000011E-3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3.8999999999999998E-3</v>
      </c>
      <c r="AN7" s="296">
        <v>3.3E-3</v>
      </c>
      <c r="AO7" s="49">
        <f>IFERROR(AVERAGE(AM7:AN7)," ")</f>
        <v>3.5999999999999999E-3</v>
      </c>
      <c r="AP7" s="546">
        <f>IFERROR(_xlfn.STDEV.P(AM7:AN7), " ")</f>
        <v>2.9999999999999992E-4</v>
      </c>
      <c r="AQ7" s="296">
        <v>2.2499999999999999E-2</v>
      </c>
      <c r="AR7" s="296">
        <v>2.23E-2</v>
      </c>
      <c r="AS7" s="49">
        <f>IFERROR(AVERAGE(AQ7:AR7)," ")</f>
        <v>2.24E-2</v>
      </c>
      <c r="AT7" s="49">
        <f>IFERROR(_xlfn.STDEV.P(AQ7:AR7), " ")</f>
        <v>9.9999999999999395E-5</v>
      </c>
      <c r="AU7" s="296">
        <v>7.0099999999999996E-2</v>
      </c>
      <c r="AV7" s="296">
        <v>7.0999999999999994E-2</v>
      </c>
      <c r="AW7" s="49">
        <f>IFERROR(AVERAGE(AU7:AV7)," ")</f>
        <v>7.0550000000000002E-2</v>
      </c>
      <c r="AX7" s="49">
        <f>IFERROR(_xlfn.STDEV.P(AU7:AV7), " ")</f>
        <v>4.4999999999999901E-4</v>
      </c>
      <c r="AY7" s="39">
        <v>8.8000000000000005E-3</v>
      </c>
      <c r="AZ7" s="296">
        <v>8.0999999999999996E-3</v>
      </c>
      <c r="BA7" s="49">
        <f>IFERROR(AVERAGE(AY7:AZ7)," ")</f>
        <v>8.4499999999999992E-3</v>
      </c>
      <c r="BB7" s="49">
        <f>IFERROR(_xlfn.STDEV.P(AY7:AZ7), " ")</f>
        <v>3.5000000000000048E-4</v>
      </c>
      <c r="BC7" s="296">
        <v>2.7300000000000001E-2</v>
      </c>
      <c r="BD7" s="296">
        <v>2.64E-2</v>
      </c>
      <c r="BE7" s="49">
        <f>IFERROR(AVERAGE(BC7:BD7)," ")</f>
        <v>2.6849999999999999E-2</v>
      </c>
      <c r="BF7" s="546">
        <f>IFERROR(_xlfn.STDEV.P(BC7:BD7), " ")</f>
        <v>4.5000000000000075E-4</v>
      </c>
      <c r="BG7" s="296" t="s">
        <v>12</v>
      </c>
      <c r="BH7" s="296" t="s">
        <v>12</v>
      </c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296">
        <v>1.6E-2</v>
      </c>
      <c r="BL7" s="296">
        <v>1.6899999999999998E-2</v>
      </c>
      <c r="BM7" s="49">
        <f>IFERROR(AVERAGE(BK7:BL7)," ")</f>
        <v>1.6449999999999999E-2</v>
      </c>
      <c r="BN7" s="49">
        <f>IFERROR(_xlfn.STDEV.P(BK7:BL7), " ")</f>
        <v>4.4999999999999901E-4</v>
      </c>
      <c r="BO7" s="39" t="s">
        <v>12</v>
      </c>
      <c r="BP7" s="41" t="s">
        <v>12</v>
      </c>
      <c r="BQ7" s="774" t="s">
        <v>12</v>
      </c>
      <c r="BR7" s="668" t="s">
        <v>12</v>
      </c>
      <c r="BS7" s="774">
        <v>6.8900000000000003E-2</v>
      </c>
      <c r="BT7" s="774">
        <v>7.2700000000000001E-2</v>
      </c>
      <c r="BU7" s="49">
        <f>IFERROR(AVERAGE(BS7:BT7)," ")</f>
        <v>7.0800000000000002E-2</v>
      </c>
      <c r="BV7" s="49">
        <f>IFERROR(_xlfn.STDEV.P(BS7:BT7), " ")</f>
        <v>1.8999999999999989E-3</v>
      </c>
      <c r="BW7" s="774">
        <v>0.30249999999999999</v>
      </c>
      <c r="BX7" s="774">
        <v>0.29780000000000001</v>
      </c>
      <c r="BY7" s="49">
        <f>IFERROR(AVERAGE(BW7:BX7)," ")</f>
        <v>0.30015000000000003</v>
      </c>
      <c r="BZ7" s="806">
        <f>IFERROR(_xlfn.STDEV.P(BW7:BX7), " ")</f>
        <v>2.349999999999991E-3</v>
      </c>
      <c r="CA7" s="774">
        <v>8.1500000000000003E-2</v>
      </c>
      <c r="CB7" s="562">
        <v>112.446</v>
      </c>
      <c r="CC7" s="562">
        <v>0.15049999999999999</v>
      </c>
      <c r="CD7" s="562">
        <v>0.14499999999999999</v>
      </c>
    </row>
    <row r="8" spans="1:82" ht="15.75" customHeight="1" x14ac:dyDescent="0.2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3" si="0">IFERROR(AVERAGE(C8:D8)," ")</f>
        <v xml:space="preserve"> </v>
      </c>
      <c r="F8" s="49" t="str">
        <f t="shared" ref="F8:F43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3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3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3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3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3" si="6">IFERROR(_xlfn.STDEV.P(W8:X8), " ")</f>
        <v xml:space="preserve"> </v>
      </c>
      <c r="AA8" s="296" t="s">
        <v>12</v>
      </c>
      <c r="AB8" s="296" t="s">
        <v>12</v>
      </c>
      <c r="AC8" s="49" t="str">
        <f>IFERROR(AVERAGE(AA8:AB8)," ")</f>
        <v xml:space="preserve"> </v>
      </c>
      <c r="AD8" s="49" t="str">
        <f t="shared" ref="AD8:AD43" si="7">IFERROR(_xlfn.STDEV.P(AA8:AB8), " ")</f>
        <v xml:space="preserve"> </v>
      </c>
      <c r="AE8" s="296" t="s">
        <v>12</v>
      </c>
      <c r="AF8" s="296" t="s">
        <v>12</v>
      </c>
      <c r="AG8" s="49" t="str">
        <f>IFERROR(AVERAGE(AE8:AF8)," ")</f>
        <v xml:space="preserve"> </v>
      </c>
      <c r="AH8" s="49" t="str">
        <f t="shared" ref="AH8:AH43" si="8">IFERROR(_xlfn.STDEV.P(AE8:AF8), " ")</f>
        <v xml:space="preserve"> </v>
      </c>
      <c r="AI8" s="39">
        <v>2.18E-2</v>
      </c>
      <c r="AJ8" s="296">
        <v>2.0899999999999998E-2</v>
      </c>
      <c r="AK8" s="49">
        <f>IFERROR(AVERAGE(AI8:AJ8)," ")</f>
        <v>2.1350000000000001E-2</v>
      </c>
      <c r="AL8" s="49">
        <f t="shared" ref="AL8:AL43" si="9">IFERROR(_xlfn.STDEV.P(AI8:AJ8), " ")</f>
        <v>4.5000000000000075E-4</v>
      </c>
      <c r="AM8" s="296">
        <v>2.1700000000000001E-2</v>
      </c>
      <c r="AN8" s="296">
        <v>1.9900000000000001E-2</v>
      </c>
      <c r="AO8" s="49">
        <f>IFERROR(AVERAGE(AM8:AN8)," ")</f>
        <v>2.0799999999999999E-2</v>
      </c>
      <c r="AP8" s="546">
        <f t="shared" ref="AP8:AP43" si="10">IFERROR(_xlfn.STDEV.P(AM8:AN8), " ")</f>
        <v>8.9999999999999976E-4</v>
      </c>
      <c r="AQ8" s="296" t="s">
        <v>12</v>
      </c>
      <c r="AR8" s="296" t="s">
        <v>12</v>
      </c>
      <c r="AS8" s="49" t="str">
        <f>IFERROR(AVERAGE(AQ8:AR8)," ")</f>
        <v xml:space="preserve"> </v>
      </c>
      <c r="AT8" s="49" t="str">
        <f t="shared" ref="AT8:AT43" si="11">IFERROR(_xlfn.STDEV.P(AQ8:AR8), " ")</f>
        <v xml:space="preserve"> </v>
      </c>
      <c r="AU8" s="296" t="s">
        <v>12</v>
      </c>
      <c r="AV8" s="296" t="s">
        <v>12</v>
      </c>
      <c r="AW8" s="49" t="str">
        <f>IFERROR(AVERAGE(AU8:AV8)," ")</f>
        <v xml:space="preserve"> </v>
      </c>
      <c r="AX8" s="49" t="str">
        <f t="shared" ref="AX8:AX43" si="12">IFERROR(_xlfn.STDEV.P(AU8:AV8), " ")</f>
        <v xml:space="preserve"> </v>
      </c>
      <c r="AY8" s="39" t="s">
        <v>12</v>
      </c>
      <c r="AZ8" s="296" t="s">
        <v>12</v>
      </c>
      <c r="BA8" s="49" t="str">
        <f>IFERROR(AVERAGE(AY8:AZ8)," ")</f>
        <v xml:space="preserve"> </v>
      </c>
      <c r="BB8" s="49" t="str">
        <f t="shared" ref="BB8:BB43" si="13">IFERROR(_xlfn.STDEV.P(AY8:AZ8), " ")</f>
        <v xml:space="preserve"> </v>
      </c>
      <c r="BC8" s="296" t="s">
        <v>12</v>
      </c>
      <c r="BD8" s="296" t="s">
        <v>12</v>
      </c>
      <c r="BE8" s="49" t="str">
        <f>IFERROR(AVERAGE(BC8:BD8)," ")</f>
        <v xml:space="preserve"> </v>
      </c>
      <c r="BF8" s="546" t="str">
        <f t="shared" ref="BF8:BF43" si="14">IFERROR(_xlfn.STDEV.P(BC8:BD8), " ")</f>
        <v xml:space="preserve"> </v>
      </c>
      <c r="BG8" s="296" t="s">
        <v>12</v>
      </c>
      <c r="BH8" s="296" t="s">
        <v>12</v>
      </c>
      <c r="BI8" s="49" t="str">
        <f>IFERROR(AVERAGE(BG8:BH8)," ")</f>
        <v xml:space="preserve"> </v>
      </c>
      <c r="BJ8" s="49" t="str">
        <f t="shared" ref="BJ8:BJ43" si="15">IFERROR(_xlfn.STDEV.P(BG8:BH8), " ")</f>
        <v xml:space="preserve"> </v>
      </c>
      <c r="BK8" s="296" t="s">
        <v>12</v>
      </c>
      <c r="BL8" s="296" t="s">
        <v>12</v>
      </c>
      <c r="BM8" s="49" t="str">
        <f>IFERROR(AVERAGE(BK8:BL8)," ")</f>
        <v xml:space="preserve"> </v>
      </c>
      <c r="BN8" s="49" t="str">
        <f t="shared" ref="BN8:BN43" si="16">IFERROR(_xlfn.STDEV.P(BK8:BL8), " ")</f>
        <v xml:space="preserve"> </v>
      </c>
      <c r="BO8" s="39" t="s">
        <v>12</v>
      </c>
      <c r="BP8" s="41" t="s">
        <v>12</v>
      </c>
      <c r="BQ8" s="774" t="s">
        <v>12</v>
      </c>
      <c r="BR8" s="668" t="s">
        <v>12</v>
      </c>
      <c r="BS8" s="774" t="s">
        <v>12</v>
      </c>
      <c r="BT8" s="774" t="s">
        <v>12</v>
      </c>
      <c r="BU8" s="49" t="str">
        <f t="shared" ref="BU8:BU43" si="17">IFERROR(AVERAGE(BS8:BT8)," ")</f>
        <v xml:space="preserve"> </v>
      </c>
      <c r="BV8" s="49" t="str">
        <f t="shared" ref="BV8:BV43" si="18">IFERROR(_xlfn.STDEV.P(BS8:BT8), " ")</f>
        <v xml:space="preserve"> </v>
      </c>
      <c r="BW8" s="774" t="s">
        <v>12</v>
      </c>
      <c r="BX8" s="774" t="s">
        <v>12</v>
      </c>
      <c r="BY8" s="49" t="str">
        <f t="shared" ref="BY8:BY43" si="19">IFERROR(AVERAGE(BW8:BX8)," ")</f>
        <v xml:space="preserve"> </v>
      </c>
      <c r="BZ8" s="546" t="str">
        <f t="shared" ref="BZ8:BZ43" si="20">IFERROR(_xlfn.STDEV.P(BW8:BX8), " ")</f>
        <v xml:space="preserve"> </v>
      </c>
      <c r="CA8" s="774" t="s">
        <v>12</v>
      </c>
      <c r="CB8" s="563">
        <v>6.3299999999999995E-2</v>
      </c>
      <c r="CC8" s="563">
        <v>3.2800000000000003E-2</v>
      </c>
      <c r="CD8" s="563">
        <v>2.81E-2</v>
      </c>
    </row>
    <row r="9" spans="1:82" ht="15.75" customHeight="1" x14ac:dyDescent="0.2">
      <c r="A9" s="296" t="s">
        <v>112</v>
      </c>
      <c r="B9" s="29">
        <v>1.61E-2</v>
      </c>
      <c r="C9" s="39">
        <v>1.6500000000000001E-2</v>
      </c>
      <c r="D9" s="296" t="s">
        <v>12</v>
      </c>
      <c r="E9" s="49">
        <f t="shared" si="0"/>
        <v>1.6500000000000001E-2</v>
      </c>
      <c r="F9" s="49">
        <f t="shared" si="1"/>
        <v>0</v>
      </c>
      <c r="G9" s="296">
        <v>2.41E-2</v>
      </c>
      <c r="H9" s="296">
        <v>2.35E-2</v>
      </c>
      <c r="I9" s="49">
        <f t="shared" ref="I9:I43" si="21">IFERROR(AVERAGE(G9:H9)," ")</f>
        <v>2.3800000000000002E-2</v>
      </c>
      <c r="J9" s="546">
        <f t="shared" si="2"/>
        <v>2.9999999999999992E-4</v>
      </c>
      <c r="K9" s="296">
        <v>7.7100000000000002E-2</v>
      </c>
      <c r="L9" s="296">
        <v>4.5699999999999998E-2</v>
      </c>
      <c r="M9" s="49">
        <f t="shared" ref="M9:M43" si="22">IFERROR(AVERAGE(K9:L9)," ")</f>
        <v>6.1399999999999996E-2</v>
      </c>
      <c r="N9" s="49">
        <f t="shared" si="3"/>
        <v>1.5700000000000023E-2</v>
      </c>
      <c r="O9" s="296" t="s">
        <v>12</v>
      </c>
      <c r="P9" s="296" t="s">
        <v>12</v>
      </c>
      <c r="Q9" s="49" t="str">
        <f t="shared" ref="Q9:Q43" si="23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43" si="24">IFERROR(AVERAGE(S9:T9)," ")</f>
        <v xml:space="preserve"> </v>
      </c>
      <c r="V9" s="49" t="str">
        <f t="shared" si="5"/>
        <v xml:space="preserve"> </v>
      </c>
      <c r="W9" s="296">
        <v>3.1899999999999998E-2</v>
      </c>
      <c r="X9" s="296">
        <v>2.3E-2</v>
      </c>
      <c r="Y9" s="49">
        <f t="shared" ref="Y9:Y43" si="25">IFERROR(AVERAGE(W9:X9)," ")</f>
        <v>2.7449999999999999E-2</v>
      </c>
      <c r="Z9" s="546">
        <f t="shared" si="6"/>
        <v>4.4499999999999991E-3</v>
      </c>
      <c r="AA9" s="296" t="s">
        <v>12</v>
      </c>
      <c r="AB9" s="296" t="s">
        <v>12</v>
      </c>
      <c r="AC9" s="49" t="str">
        <f t="shared" ref="AC9:AC43" si="26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3" si="27">IFERROR(AVERAGE(AE9:AF9)," ")</f>
        <v xml:space="preserve"> </v>
      </c>
      <c r="AH9" s="49" t="str">
        <f t="shared" si="8"/>
        <v xml:space="preserve"> </v>
      </c>
      <c r="AI9" s="39">
        <v>4.1799999999999997E-2</v>
      </c>
      <c r="AJ9" s="296">
        <v>3.5499999999999997E-2</v>
      </c>
      <c r="AK9" s="49">
        <f t="shared" ref="AK9:AK43" si="28">IFERROR(AVERAGE(AI9:AJ9)," ")</f>
        <v>3.8649999999999997E-2</v>
      </c>
      <c r="AL9" s="49">
        <f t="shared" si="9"/>
        <v>3.15E-3</v>
      </c>
      <c r="AM9" s="296">
        <v>8.7900000000000006E-2</v>
      </c>
      <c r="AN9" s="296">
        <v>5.6399999999999999E-2</v>
      </c>
      <c r="AO9" s="49">
        <f t="shared" ref="AO9:AO43" si="29">IFERROR(AVERAGE(AM9:AN9)," ")</f>
        <v>7.2150000000000006E-2</v>
      </c>
      <c r="AP9" s="546">
        <f t="shared" si="10"/>
        <v>1.575E-2</v>
      </c>
      <c r="AQ9" s="296" t="s">
        <v>12</v>
      </c>
      <c r="AR9" s="296" t="s">
        <v>12</v>
      </c>
      <c r="AS9" s="49" t="str">
        <f t="shared" ref="AS9:AS43" si="30">IFERROR(AVERAGE(AQ9:AR9)," ")</f>
        <v xml:space="preserve"> </v>
      </c>
      <c r="AT9" s="49" t="str">
        <f t="shared" si="11"/>
        <v xml:space="preserve"> </v>
      </c>
      <c r="AU9" s="296">
        <v>2.12E-2</v>
      </c>
      <c r="AV9" s="296" t="s">
        <v>12</v>
      </c>
      <c r="AW9" s="49">
        <f t="shared" ref="AW9:AW43" si="31">IFERROR(AVERAGE(AU9:AV9)," ")</f>
        <v>2.12E-2</v>
      </c>
      <c r="AX9" s="49">
        <f t="shared" si="12"/>
        <v>0</v>
      </c>
      <c r="AY9" s="39">
        <v>4.9700000000000001E-2</v>
      </c>
      <c r="AZ9" s="296">
        <v>3.3399999999999999E-2</v>
      </c>
      <c r="BA9" s="49">
        <f t="shared" ref="BA9:BA43" si="32">IFERROR(AVERAGE(AY9:AZ9)," ")</f>
        <v>4.1550000000000004E-2</v>
      </c>
      <c r="BB9" s="49">
        <f t="shared" si="13"/>
        <v>8.1499999999999836E-3</v>
      </c>
      <c r="BC9" s="296" t="s">
        <v>12</v>
      </c>
      <c r="BD9" s="296" t="s">
        <v>12</v>
      </c>
      <c r="BE9" s="49" t="str">
        <f t="shared" ref="BE9:BE43" si="33">IFERROR(AVERAGE(BC9:BD9)," ")</f>
        <v xml:space="preserve"> </v>
      </c>
      <c r="BF9" s="546" t="str">
        <f t="shared" si="14"/>
        <v xml:space="preserve"> </v>
      </c>
      <c r="BG9" s="296">
        <v>2.07E-2</v>
      </c>
      <c r="BH9" s="296">
        <v>1.7500000000000002E-2</v>
      </c>
      <c r="BI9" s="49">
        <f t="shared" ref="BI9:BI43" si="34">IFERROR(AVERAGE(BG9:BH9)," ")</f>
        <v>1.9099999999999999E-2</v>
      </c>
      <c r="BJ9" s="49">
        <f t="shared" si="15"/>
        <v>1.599999999999999E-3</v>
      </c>
      <c r="BK9" s="296">
        <v>2.47E-2</v>
      </c>
      <c r="BL9" s="296">
        <v>2.0199999999999999E-2</v>
      </c>
      <c r="BM9" s="49">
        <f t="shared" ref="BM9:BM43" si="35">IFERROR(AVERAGE(BK9:BL9)," ")</f>
        <v>2.2449999999999998E-2</v>
      </c>
      <c r="BN9" s="49">
        <f t="shared" si="16"/>
        <v>2.2500000000000003E-3</v>
      </c>
      <c r="BO9" s="39" t="s">
        <v>12</v>
      </c>
      <c r="BP9" s="41" t="s">
        <v>12</v>
      </c>
      <c r="BQ9" s="774" t="s">
        <v>12</v>
      </c>
      <c r="BR9" s="668" t="s">
        <v>12</v>
      </c>
      <c r="BS9" s="774">
        <v>9.2499999999999999E-2</v>
      </c>
      <c r="BT9" s="774">
        <v>8.8400000000000006E-2</v>
      </c>
      <c r="BU9" s="49">
        <f t="shared" si="17"/>
        <v>9.0450000000000003E-2</v>
      </c>
      <c r="BV9" s="49">
        <f t="shared" si="18"/>
        <v>2.0499999999999963E-3</v>
      </c>
      <c r="BW9" s="774">
        <v>0.10050000000000001</v>
      </c>
      <c r="BX9" s="774">
        <v>9.4399999999999998E-2</v>
      </c>
      <c r="BY9" s="49">
        <f t="shared" si="19"/>
        <v>9.7450000000000009E-2</v>
      </c>
      <c r="BZ9" s="546">
        <f t="shared" si="20"/>
        <v>3.0500000000000041E-3</v>
      </c>
      <c r="CA9" s="774">
        <v>6.08E-2</v>
      </c>
      <c r="CB9" s="563">
        <v>0.15479999999999999</v>
      </c>
      <c r="CC9" s="563" t="s">
        <v>12</v>
      </c>
      <c r="CD9" s="563" t="s">
        <v>12</v>
      </c>
    </row>
    <row r="10" spans="1:82" ht="15.75" customHeight="1" x14ac:dyDescent="0.2">
      <c r="A10" s="296" t="s">
        <v>113</v>
      </c>
      <c r="B10" s="29">
        <v>2.9999999999999997E-4</v>
      </c>
      <c r="C10" s="39">
        <v>2.46E-2</v>
      </c>
      <c r="D10" s="296">
        <v>2.4799999999999999E-2</v>
      </c>
      <c r="E10" s="49">
        <f t="shared" si="0"/>
        <v>2.47E-2</v>
      </c>
      <c r="F10" s="49">
        <f t="shared" si="1"/>
        <v>9.9999999999999395E-5</v>
      </c>
      <c r="G10" s="296">
        <v>2.5000000000000001E-2</v>
      </c>
      <c r="H10" s="296">
        <v>2.53E-2</v>
      </c>
      <c r="I10" s="49">
        <f t="shared" si="21"/>
        <v>2.5149999999999999E-2</v>
      </c>
      <c r="J10" s="546">
        <f t="shared" si="2"/>
        <v>1.4999999999999909E-4</v>
      </c>
      <c r="K10" s="296">
        <v>2.58E-2</v>
      </c>
      <c r="L10" s="296">
        <v>2.5700000000000001E-2</v>
      </c>
      <c r="M10" s="49">
        <f t="shared" si="22"/>
        <v>2.5750000000000002E-2</v>
      </c>
      <c r="N10" s="49">
        <f t="shared" si="3"/>
        <v>4.9999999999999697E-5</v>
      </c>
      <c r="O10" s="296">
        <v>2.6700000000000002E-2</v>
      </c>
      <c r="P10" s="296">
        <v>2.6599999999999999E-2</v>
      </c>
      <c r="Q10" s="49">
        <f t="shared" si="23"/>
        <v>2.665E-2</v>
      </c>
      <c r="R10" s="49">
        <f t="shared" si="4"/>
        <v>5.0000000000001432E-5</v>
      </c>
      <c r="S10" s="39">
        <v>2.4E-2</v>
      </c>
      <c r="T10" s="296">
        <v>2.3400000000000001E-2</v>
      </c>
      <c r="U10" s="49">
        <f t="shared" si="24"/>
        <v>2.3699999999999999E-2</v>
      </c>
      <c r="V10" s="49">
        <f t="shared" si="5"/>
        <v>2.9999999999999992E-4</v>
      </c>
      <c r="W10" s="296">
        <v>2.4299999999999999E-2</v>
      </c>
      <c r="X10" s="296">
        <v>2.4E-2</v>
      </c>
      <c r="Y10" s="49">
        <f t="shared" si="25"/>
        <v>2.4149999999999998E-2</v>
      </c>
      <c r="Z10" s="546">
        <f t="shared" si="6"/>
        <v>1.4999999999999909E-4</v>
      </c>
      <c r="AA10" s="296">
        <v>2.3199999999999998E-2</v>
      </c>
      <c r="AB10" s="296">
        <v>2.3300000000000001E-2</v>
      </c>
      <c r="AC10" s="49">
        <f t="shared" si="26"/>
        <v>2.325E-2</v>
      </c>
      <c r="AD10" s="49">
        <f t="shared" si="7"/>
        <v>5.0000000000001432E-5</v>
      </c>
      <c r="AE10" s="296">
        <v>2.3300000000000001E-2</v>
      </c>
      <c r="AF10" s="296">
        <v>2.3400000000000001E-2</v>
      </c>
      <c r="AG10" s="49">
        <f t="shared" si="27"/>
        <v>2.3350000000000003E-2</v>
      </c>
      <c r="AH10" s="49">
        <f t="shared" si="8"/>
        <v>4.9999999999999697E-5</v>
      </c>
      <c r="AI10" s="39">
        <v>2E-3</v>
      </c>
      <c r="AJ10" s="296">
        <v>1.9E-3</v>
      </c>
      <c r="AK10" s="49">
        <f t="shared" si="28"/>
        <v>1.9499999999999999E-3</v>
      </c>
      <c r="AL10" s="49">
        <f t="shared" si="9"/>
        <v>5.0000000000000023E-5</v>
      </c>
      <c r="AM10" s="296">
        <v>2.5000000000000001E-3</v>
      </c>
      <c r="AN10" s="296">
        <v>2.3999999999999998E-3</v>
      </c>
      <c r="AO10" s="49">
        <f t="shared" si="29"/>
        <v>2.4499999999999999E-3</v>
      </c>
      <c r="AP10" s="546">
        <f t="shared" si="10"/>
        <v>5.0000000000000131E-5</v>
      </c>
      <c r="AQ10" s="296">
        <v>2.1899999999999999E-2</v>
      </c>
      <c r="AR10" s="296">
        <v>2.2100000000000002E-2</v>
      </c>
      <c r="AS10" s="49">
        <f t="shared" si="30"/>
        <v>2.1999999999999999E-2</v>
      </c>
      <c r="AT10" s="49">
        <f t="shared" si="11"/>
        <v>1.0000000000000113E-4</v>
      </c>
      <c r="AU10" s="296">
        <v>2.2499999999999999E-2</v>
      </c>
      <c r="AV10" s="296">
        <v>2.2100000000000002E-2</v>
      </c>
      <c r="AW10" s="49">
        <f t="shared" si="31"/>
        <v>2.23E-2</v>
      </c>
      <c r="AX10" s="49">
        <f t="shared" si="12"/>
        <v>1.9999999999999879E-4</v>
      </c>
      <c r="AY10" s="39">
        <v>2.2100000000000002E-2</v>
      </c>
      <c r="AZ10" s="296">
        <v>2.2200000000000001E-2</v>
      </c>
      <c r="BA10" s="49">
        <f t="shared" si="32"/>
        <v>2.2150000000000003E-2</v>
      </c>
      <c r="BB10" s="49">
        <f t="shared" si="13"/>
        <v>4.9999999999999697E-5</v>
      </c>
      <c r="BC10" s="296">
        <v>2.2200000000000001E-2</v>
      </c>
      <c r="BD10" s="296">
        <v>2.23E-2</v>
      </c>
      <c r="BE10" s="49">
        <f t="shared" si="33"/>
        <v>2.2249999999999999E-2</v>
      </c>
      <c r="BF10" s="546">
        <f t="shared" si="14"/>
        <v>4.9999999999999697E-5</v>
      </c>
      <c r="BG10" s="296">
        <v>3.1399999999999997E-2</v>
      </c>
      <c r="BH10" s="296">
        <v>3.1099999999999999E-2</v>
      </c>
      <c r="BI10" s="49">
        <f t="shared" si="34"/>
        <v>3.125E-2</v>
      </c>
      <c r="BJ10" s="49">
        <f t="shared" si="15"/>
        <v>1.4999999999999909E-4</v>
      </c>
      <c r="BK10" s="296">
        <v>3.1699999999999999E-2</v>
      </c>
      <c r="BL10" s="296">
        <v>3.1E-2</v>
      </c>
      <c r="BM10" s="49">
        <f t="shared" si="35"/>
        <v>3.1350000000000003E-2</v>
      </c>
      <c r="BN10" s="49">
        <f t="shared" si="16"/>
        <v>3.4999999999999962E-4</v>
      </c>
      <c r="BO10" s="39">
        <v>5.9999999999999995E-4</v>
      </c>
      <c r="BP10" s="41">
        <v>5.9999999999999995E-4</v>
      </c>
      <c r="BQ10" s="774">
        <v>5.0000000000000001E-4</v>
      </c>
      <c r="BR10" s="668">
        <v>5.9999999999999995E-4</v>
      </c>
      <c r="BS10" s="774">
        <v>6.7999999999999996E-3</v>
      </c>
      <c r="BT10" s="774">
        <v>6.7000000000000002E-3</v>
      </c>
      <c r="BU10" s="49">
        <f t="shared" si="17"/>
        <v>6.7499999999999999E-3</v>
      </c>
      <c r="BV10" s="49">
        <f t="shared" si="18"/>
        <v>4.9999999999999697E-5</v>
      </c>
      <c r="BW10" s="774">
        <v>7.1000000000000004E-3</v>
      </c>
      <c r="BX10" s="774">
        <v>7.0000000000000001E-3</v>
      </c>
      <c r="BY10" s="49">
        <f t="shared" si="19"/>
        <v>7.0500000000000007E-3</v>
      </c>
      <c r="BZ10" s="546">
        <f t="shared" si="20"/>
        <v>5.0000000000000131E-5</v>
      </c>
      <c r="CA10" s="774">
        <v>3.1699999999999999E-2</v>
      </c>
      <c r="CB10" s="563">
        <v>2.3E-3</v>
      </c>
      <c r="CC10" s="563">
        <v>6.8999999999999999E-3</v>
      </c>
      <c r="CD10" s="563">
        <v>7.1000000000000004E-3</v>
      </c>
    </row>
    <row r="11" spans="1:82" ht="15.75" customHeight="1" x14ac:dyDescent="0.2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21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22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23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4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5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6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7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8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9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30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31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32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33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4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5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774" t="s">
        <v>12</v>
      </c>
      <c r="BR11" s="668" t="s">
        <v>12</v>
      </c>
      <c r="BS11" s="774" t="s">
        <v>12</v>
      </c>
      <c r="BT11" s="774" t="s">
        <v>12</v>
      </c>
      <c r="BU11" s="49" t="str">
        <f t="shared" si="17"/>
        <v xml:space="preserve"> </v>
      </c>
      <c r="BV11" s="49" t="str">
        <f t="shared" si="18"/>
        <v xml:space="preserve"> </v>
      </c>
      <c r="BW11" s="774" t="s">
        <v>12</v>
      </c>
      <c r="BX11" s="774" t="s">
        <v>12</v>
      </c>
      <c r="BY11" s="49" t="str">
        <f t="shared" si="19"/>
        <v xml:space="preserve"> </v>
      </c>
      <c r="BZ11" s="546" t="str">
        <f t="shared" si="20"/>
        <v xml:space="preserve"> </v>
      </c>
      <c r="CA11" s="774" t="s">
        <v>12</v>
      </c>
      <c r="CB11" s="563">
        <v>1.5699999999999999E-2</v>
      </c>
      <c r="CC11" s="563">
        <v>1.1000000000000001E-3</v>
      </c>
      <c r="CD11" s="563">
        <v>1.1000000000000001E-3</v>
      </c>
    </row>
    <row r="12" spans="1:82" ht="15.75" customHeight="1" x14ac:dyDescent="0.2">
      <c r="A12" s="296" t="s">
        <v>115</v>
      </c>
      <c r="B12" s="29">
        <v>2.5399999999999999E-2</v>
      </c>
      <c r="C12" s="39">
        <v>7.4455</v>
      </c>
      <c r="D12" s="296">
        <v>7.5468000000000002</v>
      </c>
      <c r="E12" s="49">
        <f t="shared" si="0"/>
        <v>7.4961500000000001</v>
      </c>
      <c r="F12" s="49">
        <f t="shared" si="1"/>
        <v>5.0650000000000084E-2</v>
      </c>
      <c r="G12" s="296">
        <v>7.3608000000000002</v>
      </c>
      <c r="H12" s="296">
        <v>7.5549999999999997</v>
      </c>
      <c r="I12" s="49">
        <f t="shared" si="21"/>
        <v>7.4579000000000004</v>
      </c>
      <c r="J12" s="546">
        <f t="shared" si="2"/>
        <v>9.7099999999999742E-2</v>
      </c>
      <c r="K12" s="296">
        <v>10.9344</v>
      </c>
      <c r="L12" s="296">
        <v>10.606</v>
      </c>
      <c r="M12" s="49">
        <f t="shared" si="22"/>
        <v>10.770199999999999</v>
      </c>
      <c r="N12" s="49">
        <f t="shared" si="3"/>
        <v>0.16420000000000012</v>
      </c>
      <c r="O12" s="296">
        <v>10.938499999999999</v>
      </c>
      <c r="P12" s="296">
        <v>10.692299999999999</v>
      </c>
      <c r="Q12" s="49">
        <f t="shared" si="23"/>
        <v>10.8154</v>
      </c>
      <c r="R12" s="49">
        <f t="shared" si="4"/>
        <v>0.12309999999999999</v>
      </c>
      <c r="S12" s="39">
        <v>12.3903</v>
      </c>
      <c r="T12" s="296">
        <v>12.200699999999999</v>
      </c>
      <c r="U12" s="49">
        <f t="shared" si="24"/>
        <v>12.295500000000001</v>
      </c>
      <c r="V12" s="49">
        <f t="shared" si="5"/>
        <v>9.4800000000000217E-2</v>
      </c>
      <c r="W12" s="296">
        <v>12.476100000000001</v>
      </c>
      <c r="X12" s="296">
        <v>12.157500000000001</v>
      </c>
      <c r="Y12" s="49">
        <f t="shared" si="25"/>
        <v>12.316800000000001</v>
      </c>
      <c r="Z12" s="546">
        <f t="shared" si="6"/>
        <v>0.1593</v>
      </c>
      <c r="AA12" s="296">
        <v>23.180599999999998</v>
      </c>
      <c r="AB12" s="296">
        <v>23.089700000000001</v>
      </c>
      <c r="AC12" s="49">
        <f t="shared" si="26"/>
        <v>23.135149999999999</v>
      </c>
      <c r="AD12" s="49">
        <f t="shared" si="7"/>
        <v>4.544999999999888E-2</v>
      </c>
      <c r="AE12" s="296">
        <v>23.275600000000001</v>
      </c>
      <c r="AF12" s="296">
        <v>23.380099999999999</v>
      </c>
      <c r="AG12" s="49">
        <f t="shared" si="27"/>
        <v>23.327849999999998</v>
      </c>
      <c r="AH12" s="49">
        <f t="shared" si="8"/>
        <v>5.2249999999999019E-2</v>
      </c>
      <c r="AI12" s="39">
        <v>312.46339999999998</v>
      </c>
      <c r="AJ12" s="296">
        <v>292.05349999999999</v>
      </c>
      <c r="AK12" s="49">
        <f t="shared" si="28"/>
        <v>302.25844999999998</v>
      </c>
      <c r="AL12" s="49">
        <f t="shared" si="9"/>
        <v>10.204949999999997</v>
      </c>
      <c r="AM12" s="296">
        <v>303.81470000000002</v>
      </c>
      <c r="AN12" s="296">
        <v>304.755</v>
      </c>
      <c r="AO12" s="49">
        <f t="shared" si="29"/>
        <v>304.28485000000001</v>
      </c>
      <c r="AP12" s="546">
        <f t="shared" si="10"/>
        <v>0.47014999999998963</v>
      </c>
      <c r="AQ12" s="296">
        <v>78.5244</v>
      </c>
      <c r="AR12" s="296">
        <v>79.565299999999993</v>
      </c>
      <c r="AS12" s="49">
        <f t="shared" si="30"/>
        <v>79.044849999999997</v>
      </c>
      <c r="AT12" s="49">
        <f t="shared" si="11"/>
        <v>0.52044999999999675</v>
      </c>
      <c r="AU12" s="296">
        <v>78.152199999999993</v>
      </c>
      <c r="AV12" s="296">
        <v>78.628900000000002</v>
      </c>
      <c r="AW12" s="49">
        <f t="shared" si="31"/>
        <v>78.39054999999999</v>
      </c>
      <c r="AX12" s="49">
        <f t="shared" si="12"/>
        <v>0.23835000000000406</v>
      </c>
      <c r="AY12" s="39">
        <v>47.5749</v>
      </c>
      <c r="AZ12" s="296">
        <v>47.642099999999999</v>
      </c>
      <c r="BA12" s="49">
        <f t="shared" si="32"/>
        <v>47.608499999999999</v>
      </c>
      <c r="BB12" s="49">
        <f t="shared" si="13"/>
        <v>3.3599999999999852E-2</v>
      </c>
      <c r="BC12" s="296">
        <v>48.043500000000002</v>
      </c>
      <c r="BD12" s="296">
        <v>48.991799999999998</v>
      </c>
      <c r="BE12" s="49">
        <f t="shared" si="33"/>
        <v>48.517650000000003</v>
      </c>
      <c r="BF12" s="546">
        <f t="shared" si="14"/>
        <v>0.47414999999999807</v>
      </c>
      <c r="BG12" s="296">
        <v>54.776000000000003</v>
      </c>
      <c r="BH12" s="296">
        <v>54.8598</v>
      </c>
      <c r="BI12" s="49">
        <f t="shared" si="34"/>
        <v>54.817900000000002</v>
      </c>
      <c r="BJ12" s="49">
        <f t="shared" si="15"/>
        <v>4.1899999999998272E-2</v>
      </c>
      <c r="BK12" s="296">
        <v>55.171199999999999</v>
      </c>
      <c r="BL12" s="296">
        <v>55.653599999999997</v>
      </c>
      <c r="BM12" s="49">
        <f t="shared" si="35"/>
        <v>55.412399999999998</v>
      </c>
      <c r="BN12" s="49">
        <f t="shared" si="16"/>
        <v>0.24119999999999919</v>
      </c>
      <c r="BO12" s="39">
        <v>8.7499999999999994E-2</v>
      </c>
      <c r="BP12" s="41">
        <v>9.5299999999999996E-2</v>
      </c>
      <c r="BQ12" s="774">
        <v>8.5099999999999995E-2</v>
      </c>
      <c r="BR12" s="668">
        <v>8.8999999999999996E-2</v>
      </c>
      <c r="BS12" s="774">
        <v>17.953099999999999</v>
      </c>
      <c r="BT12" s="774">
        <v>17.984400000000001</v>
      </c>
      <c r="BU12" s="49">
        <f t="shared" si="17"/>
        <v>17.96875</v>
      </c>
      <c r="BV12" s="49">
        <f t="shared" si="18"/>
        <v>1.565000000000083E-2</v>
      </c>
      <c r="BW12" s="774">
        <v>18.204499999999999</v>
      </c>
      <c r="BX12" s="774">
        <v>17.617799999999999</v>
      </c>
      <c r="BY12" s="49">
        <f t="shared" si="19"/>
        <v>17.911149999999999</v>
      </c>
      <c r="BZ12" s="546">
        <f t="shared" si="20"/>
        <v>0.29335000000000022</v>
      </c>
      <c r="CA12" s="774">
        <v>21.293600000000001</v>
      </c>
      <c r="CB12" s="563">
        <v>240.33420000000001</v>
      </c>
      <c r="CC12" s="563">
        <v>171.857</v>
      </c>
      <c r="CD12" s="563">
        <v>166.9778</v>
      </c>
    </row>
    <row r="13" spans="1:82" ht="15.75" customHeight="1" x14ac:dyDescent="0.2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21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22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23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4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5"/>
        <v xml:space="preserve"> </v>
      </c>
      <c r="Z13" s="546" t="str">
        <f t="shared" si="6"/>
        <v xml:space="preserve"> </v>
      </c>
      <c r="AA13" s="296" t="s">
        <v>12</v>
      </c>
      <c r="AB13" s="296" t="s">
        <v>12</v>
      </c>
      <c r="AC13" s="49" t="str">
        <f t="shared" si="26"/>
        <v xml:space="preserve"> </v>
      </c>
      <c r="AD13" s="49" t="str">
        <f t="shared" si="7"/>
        <v xml:space="preserve"> </v>
      </c>
      <c r="AE13" s="296" t="s">
        <v>12</v>
      </c>
      <c r="AF13" s="296" t="s">
        <v>12</v>
      </c>
      <c r="AG13" s="49" t="str">
        <f t="shared" si="27"/>
        <v xml:space="preserve"> </v>
      </c>
      <c r="AH13" s="49" t="str">
        <f t="shared" si="8"/>
        <v xml:space="preserve"> </v>
      </c>
      <c r="AI13" s="39" t="s">
        <v>12</v>
      </c>
      <c r="AJ13" s="296" t="s">
        <v>12</v>
      </c>
      <c r="AK13" s="49" t="str">
        <f t="shared" si="28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9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30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31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32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33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4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5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774" t="s">
        <v>12</v>
      </c>
      <c r="BR13" s="668" t="s">
        <v>12</v>
      </c>
      <c r="BS13" s="774" t="s">
        <v>12</v>
      </c>
      <c r="BT13" s="774" t="s">
        <v>12</v>
      </c>
      <c r="BU13" s="49" t="str">
        <f t="shared" si="17"/>
        <v xml:space="preserve"> </v>
      </c>
      <c r="BV13" s="49" t="str">
        <f t="shared" si="18"/>
        <v xml:space="preserve"> </v>
      </c>
      <c r="BW13" s="774" t="s">
        <v>12</v>
      </c>
      <c r="BX13" s="774" t="s">
        <v>12</v>
      </c>
      <c r="BY13" s="49" t="str">
        <f t="shared" si="19"/>
        <v xml:space="preserve"> </v>
      </c>
      <c r="BZ13" s="546" t="str">
        <f t="shared" si="20"/>
        <v xml:space="preserve"> </v>
      </c>
      <c r="CA13" s="774">
        <v>8.9999999999999998E-4</v>
      </c>
      <c r="CB13" s="563">
        <v>0.27579999999999999</v>
      </c>
      <c r="CC13" s="563">
        <v>3.2000000000000002E-3</v>
      </c>
      <c r="CD13" s="563">
        <v>3.2000000000000002E-3</v>
      </c>
    </row>
    <row r="14" spans="1:82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21"/>
        <v xml:space="preserve"> </v>
      </c>
      <c r="J14" s="546" t="str">
        <f t="shared" si="2"/>
        <v xml:space="preserve"> </v>
      </c>
      <c r="K14" s="296">
        <v>1.0699999999999999E-2</v>
      </c>
      <c r="L14" s="296">
        <v>9.4000000000000004E-3</v>
      </c>
      <c r="M14" s="49">
        <f t="shared" si="22"/>
        <v>1.005E-2</v>
      </c>
      <c r="N14" s="49">
        <f t="shared" si="3"/>
        <v>6.4999999999999954E-4</v>
      </c>
      <c r="O14" s="296">
        <v>6.6E-3</v>
      </c>
      <c r="P14" s="296">
        <v>8.3000000000000001E-3</v>
      </c>
      <c r="Q14" s="49">
        <f t="shared" si="23"/>
        <v>7.45E-3</v>
      </c>
      <c r="R14" s="49">
        <f t="shared" si="4"/>
        <v>8.5000000000000006E-4</v>
      </c>
      <c r="S14" s="39">
        <v>6.3E-3</v>
      </c>
      <c r="T14" s="296" t="s">
        <v>12</v>
      </c>
      <c r="U14" s="49">
        <f t="shared" si="24"/>
        <v>6.3E-3</v>
      </c>
      <c r="V14" s="49">
        <f t="shared" si="5"/>
        <v>0</v>
      </c>
      <c r="W14" s="296">
        <v>8.2000000000000007E-3</v>
      </c>
      <c r="X14" s="296">
        <v>7.1999999999999998E-3</v>
      </c>
      <c r="Y14" s="49">
        <f t="shared" si="25"/>
        <v>7.7000000000000002E-3</v>
      </c>
      <c r="Z14" s="546">
        <f t="shared" si="6"/>
        <v>5.0000000000000044E-4</v>
      </c>
      <c r="AA14" s="296">
        <v>2.4400000000000002E-2</v>
      </c>
      <c r="AB14" s="296">
        <v>2.75E-2</v>
      </c>
      <c r="AC14" s="49">
        <f t="shared" si="26"/>
        <v>2.5950000000000001E-2</v>
      </c>
      <c r="AD14" s="49">
        <f t="shared" si="7"/>
        <v>1.5499999999999993E-3</v>
      </c>
      <c r="AE14" s="296">
        <v>3.44E-2</v>
      </c>
      <c r="AF14" s="296">
        <v>3.4599999999999999E-2</v>
      </c>
      <c r="AG14" s="49">
        <f t="shared" si="27"/>
        <v>3.4500000000000003E-2</v>
      </c>
      <c r="AH14" s="49">
        <f t="shared" si="8"/>
        <v>9.9999999999999395E-5</v>
      </c>
      <c r="AI14" s="39" t="s">
        <v>12</v>
      </c>
      <c r="AJ14" s="296" t="s">
        <v>12</v>
      </c>
      <c r="AK14" s="49" t="str">
        <f t="shared" si="28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9"/>
        <v xml:space="preserve"> </v>
      </c>
      <c r="AP14" s="546" t="str">
        <f t="shared" si="10"/>
        <v xml:space="preserve"> </v>
      </c>
      <c r="AQ14" s="296">
        <v>1.7899999999999999E-2</v>
      </c>
      <c r="AR14" s="296">
        <v>1.7600000000000001E-2</v>
      </c>
      <c r="AS14" s="49">
        <f t="shared" si="30"/>
        <v>1.7750000000000002E-2</v>
      </c>
      <c r="AT14" s="49">
        <f t="shared" si="11"/>
        <v>1.4999999999999909E-4</v>
      </c>
      <c r="AU14" s="296">
        <v>2.9399999999999999E-2</v>
      </c>
      <c r="AV14" s="296">
        <v>2.7400000000000001E-2</v>
      </c>
      <c r="AW14" s="49">
        <f t="shared" si="31"/>
        <v>2.8400000000000002E-2</v>
      </c>
      <c r="AX14" s="49">
        <f t="shared" si="12"/>
        <v>9.9999999999999915E-4</v>
      </c>
      <c r="AY14" s="39">
        <v>1.09E-2</v>
      </c>
      <c r="AZ14" s="296">
        <v>1.06E-2</v>
      </c>
      <c r="BA14" s="49">
        <f t="shared" si="32"/>
        <v>1.0749999999999999E-2</v>
      </c>
      <c r="BB14" s="49">
        <f t="shared" si="13"/>
        <v>1.4999999999999996E-4</v>
      </c>
      <c r="BC14" s="296">
        <v>9.7999999999999997E-3</v>
      </c>
      <c r="BD14" s="296">
        <v>1.04E-2</v>
      </c>
      <c r="BE14" s="49">
        <f t="shared" si="33"/>
        <v>1.01E-2</v>
      </c>
      <c r="BF14" s="546">
        <f t="shared" si="14"/>
        <v>2.9999999999999992E-4</v>
      </c>
      <c r="BG14" s="296">
        <v>8.3000000000000001E-3</v>
      </c>
      <c r="BH14" s="296">
        <v>8.0999999999999996E-3</v>
      </c>
      <c r="BI14" s="49">
        <f t="shared" si="34"/>
        <v>8.199999999999999E-3</v>
      </c>
      <c r="BJ14" s="49">
        <f t="shared" si="15"/>
        <v>1.0000000000000026E-4</v>
      </c>
      <c r="BK14" s="296">
        <v>1.0200000000000001E-2</v>
      </c>
      <c r="BL14" s="296">
        <v>8.6E-3</v>
      </c>
      <c r="BM14" s="49">
        <f t="shared" si="35"/>
        <v>9.4000000000000004E-3</v>
      </c>
      <c r="BN14" s="49">
        <f t="shared" si="16"/>
        <v>8.0000000000000036E-4</v>
      </c>
      <c r="BO14" s="39" t="s">
        <v>12</v>
      </c>
      <c r="BP14" s="41" t="s">
        <v>12</v>
      </c>
      <c r="BQ14" s="774" t="s">
        <v>12</v>
      </c>
      <c r="BR14" s="668" t="s">
        <v>12</v>
      </c>
      <c r="BS14" s="774">
        <v>6.3E-3</v>
      </c>
      <c r="BT14" s="774">
        <v>6.7999999999999996E-3</v>
      </c>
      <c r="BU14" s="49">
        <f t="shared" si="17"/>
        <v>6.5500000000000003E-3</v>
      </c>
      <c r="BV14" s="49">
        <f t="shared" si="18"/>
        <v>2.4999999999999979E-4</v>
      </c>
      <c r="BW14" s="774">
        <v>8.3000000000000001E-3</v>
      </c>
      <c r="BX14" s="774">
        <v>7.0000000000000001E-3</v>
      </c>
      <c r="BY14" s="49">
        <f t="shared" si="19"/>
        <v>7.6500000000000005E-3</v>
      </c>
      <c r="BZ14" s="546">
        <f t="shared" si="20"/>
        <v>6.4999999999999997E-4</v>
      </c>
      <c r="CA14" s="774">
        <v>1.09E-2</v>
      </c>
      <c r="CB14" s="563">
        <v>10.7156</v>
      </c>
      <c r="CC14" s="563">
        <v>3.4500000000000003E-2</v>
      </c>
      <c r="CD14" s="563">
        <v>3.04E-2</v>
      </c>
    </row>
    <row r="15" spans="1:82" ht="15.75" customHeight="1" x14ac:dyDescent="0.2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21"/>
        <v xml:space="preserve"> </v>
      </c>
      <c r="J15" s="546" t="str">
        <f t="shared" si="2"/>
        <v xml:space="preserve"> </v>
      </c>
      <c r="K15" s="296">
        <v>8.9999999999999998E-4</v>
      </c>
      <c r="L15" s="296" t="s">
        <v>12</v>
      </c>
      <c r="M15" s="49">
        <f t="shared" si="22"/>
        <v>8.9999999999999998E-4</v>
      </c>
      <c r="N15" s="49">
        <f t="shared" si="3"/>
        <v>0</v>
      </c>
      <c r="O15" s="296" t="s">
        <v>12</v>
      </c>
      <c r="P15" s="296" t="s">
        <v>12</v>
      </c>
      <c r="Q15" s="49" t="str">
        <f t="shared" si="23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4"/>
        <v xml:space="preserve"> </v>
      </c>
      <c r="V15" s="49" t="str">
        <f t="shared" si="5"/>
        <v xml:space="preserve"> </v>
      </c>
      <c r="W15" s="296">
        <v>6.9999999999999999E-4</v>
      </c>
      <c r="X15" s="296" t="s">
        <v>12</v>
      </c>
      <c r="Y15" s="49">
        <f t="shared" si="25"/>
        <v>6.9999999999999999E-4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6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7"/>
        <v xml:space="preserve"> </v>
      </c>
      <c r="AH15" s="49" t="str">
        <f t="shared" si="8"/>
        <v xml:space="preserve"> </v>
      </c>
      <c r="AI15" s="39">
        <v>1.6999999999999999E-3</v>
      </c>
      <c r="AJ15" s="296">
        <v>8.0000000000000004E-4</v>
      </c>
      <c r="AK15" s="49">
        <f t="shared" si="28"/>
        <v>1.25E-3</v>
      </c>
      <c r="AL15" s="49">
        <f t="shared" si="9"/>
        <v>4.4999999999999993E-4</v>
      </c>
      <c r="AM15" s="296" t="s">
        <v>12</v>
      </c>
      <c r="AN15" s="296">
        <v>1.6999999999999999E-3</v>
      </c>
      <c r="AO15" s="49">
        <f t="shared" si="29"/>
        <v>1.6999999999999999E-3</v>
      </c>
      <c r="AP15" s="546">
        <f t="shared" si="10"/>
        <v>0</v>
      </c>
      <c r="AQ15" s="296">
        <v>1.1999999999999999E-3</v>
      </c>
      <c r="AR15" s="296" t="s">
        <v>12</v>
      </c>
      <c r="AS15" s="49">
        <f t="shared" si="30"/>
        <v>1.1999999999999999E-3</v>
      </c>
      <c r="AT15" s="49">
        <f t="shared" si="11"/>
        <v>0</v>
      </c>
      <c r="AU15" s="296" t="s">
        <v>12</v>
      </c>
      <c r="AV15" s="296" t="s">
        <v>12</v>
      </c>
      <c r="AW15" s="49" t="str">
        <f t="shared" si="31"/>
        <v xml:space="preserve"> </v>
      </c>
      <c r="AX15" s="49" t="str">
        <f t="shared" si="12"/>
        <v xml:space="preserve"> </v>
      </c>
      <c r="AY15" s="39">
        <v>8.0000000000000004E-4</v>
      </c>
      <c r="AZ15" s="296" t="s">
        <v>12</v>
      </c>
      <c r="BA15" s="49">
        <f t="shared" si="32"/>
        <v>8.0000000000000004E-4</v>
      </c>
      <c r="BB15" s="49">
        <f t="shared" si="13"/>
        <v>0</v>
      </c>
      <c r="BC15" s="296">
        <v>8.0000000000000004E-4</v>
      </c>
      <c r="BD15" s="296" t="s">
        <v>12</v>
      </c>
      <c r="BE15" s="49">
        <f t="shared" si="33"/>
        <v>8.0000000000000004E-4</v>
      </c>
      <c r="BF15" s="546">
        <f t="shared" si="14"/>
        <v>0</v>
      </c>
      <c r="BG15" s="296">
        <v>8.0000000000000004E-4</v>
      </c>
      <c r="BH15" s="296">
        <v>6.9999999999999999E-4</v>
      </c>
      <c r="BI15" s="49">
        <f t="shared" si="34"/>
        <v>7.5000000000000002E-4</v>
      </c>
      <c r="BJ15" s="49">
        <f t="shared" si="15"/>
        <v>5.0000000000000023E-5</v>
      </c>
      <c r="BK15" s="296" t="s">
        <v>12</v>
      </c>
      <c r="BL15" s="296" t="s">
        <v>12</v>
      </c>
      <c r="BM15" s="49" t="str">
        <f t="shared" si="35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774" t="s">
        <v>12</v>
      </c>
      <c r="BR15" s="668" t="s">
        <v>12</v>
      </c>
      <c r="BS15" s="774" t="s">
        <v>12</v>
      </c>
      <c r="BT15" s="774" t="s">
        <v>12</v>
      </c>
      <c r="BU15" s="49" t="str">
        <f t="shared" si="17"/>
        <v xml:space="preserve"> </v>
      </c>
      <c r="BV15" s="49" t="str">
        <f t="shared" si="18"/>
        <v xml:space="preserve"> </v>
      </c>
      <c r="BW15" s="774" t="s">
        <v>12</v>
      </c>
      <c r="BX15" s="774" t="s">
        <v>12</v>
      </c>
      <c r="BY15" s="49" t="str">
        <f t="shared" si="19"/>
        <v xml:space="preserve"> </v>
      </c>
      <c r="BZ15" s="546" t="str">
        <f t="shared" si="20"/>
        <v xml:space="preserve"> </v>
      </c>
      <c r="CA15" s="774" t="s">
        <v>12</v>
      </c>
      <c r="CB15" s="563">
        <v>2.1100000000000001E-2</v>
      </c>
      <c r="CC15" s="563" t="s">
        <v>12</v>
      </c>
      <c r="CD15" s="563" t="s">
        <v>12</v>
      </c>
    </row>
    <row r="16" spans="1:82" ht="15.75" customHeight="1" x14ac:dyDescent="0.2">
      <c r="A16" s="296" t="s">
        <v>120</v>
      </c>
      <c r="B16" s="29">
        <v>1.6000000000000001E-3</v>
      </c>
      <c r="C16" s="39">
        <v>1.11E-2</v>
      </c>
      <c r="D16" s="296">
        <v>1.14E-2</v>
      </c>
      <c r="E16" s="49">
        <f t="shared" si="0"/>
        <v>1.125E-2</v>
      </c>
      <c r="F16" s="49">
        <f t="shared" si="1"/>
        <v>1.4999999999999996E-4</v>
      </c>
      <c r="G16" s="296">
        <v>3.1399999999999997E-2</v>
      </c>
      <c r="H16" s="296">
        <v>3.5900000000000001E-2</v>
      </c>
      <c r="I16" s="49">
        <f t="shared" si="21"/>
        <v>3.3649999999999999E-2</v>
      </c>
      <c r="J16" s="546">
        <f t="shared" si="2"/>
        <v>2.250000000000002E-3</v>
      </c>
      <c r="K16" s="296">
        <v>3.5299999999999998E-2</v>
      </c>
      <c r="L16" s="296">
        <v>3.9100000000000003E-2</v>
      </c>
      <c r="M16" s="49">
        <f t="shared" si="22"/>
        <v>3.7199999999999997E-2</v>
      </c>
      <c r="N16" s="49">
        <f t="shared" si="3"/>
        <v>1.9000000000000024E-3</v>
      </c>
      <c r="O16" s="296">
        <v>7.8200000000000006E-2</v>
      </c>
      <c r="P16" s="296">
        <v>8.2500000000000004E-2</v>
      </c>
      <c r="Q16" s="49">
        <f t="shared" si="23"/>
        <v>8.0350000000000005E-2</v>
      </c>
      <c r="R16" s="49">
        <f t="shared" si="4"/>
        <v>2.1499999999999991E-3</v>
      </c>
      <c r="S16" s="39">
        <v>0.13120000000000001</v>
      </c>
      <c r="T16" s="296">
        <v>0.13569999999999999</v>
      </c>
      <c r="U16" s="49">
        <f t="shared" si="24"/>
        <v>0.13345000000000001</v>
      </c>
      <c r="V16" s="49">
        <f t="shared" si="5"/>
        <v>2.2499999999999881E-3</v>
      </c>
      <c r="W16" s="296">
        <v>0.17599999999999999</v>
      </c>
      <c r="X16" s="296">
        <v>0.1721</v>
      </c>
      <c r="Y16" s="49">
        <f t="shared" si="25"/>
        <v>0.17404999999999998</v>
      </c>
      <c r="Z16" s="546">
        <f t="shared" si="6"/>
        <v>1.9499999999999934E-3</v>
      </c>
      <c r="AA16" s="296">
        <v>4.3200000000000002E-2</v>
      </c>
      <c r="AB16" s="296">
        <v>4.2299999999999997E-2</v>
      </c>
      <c r="AC16" s="49">
        <f t="shared" si="26"/>
        <v>4.2749999999999996E-2</v>
      </c>
      <c r="AD16" s="49">
        <f t="shared" si="7"/>
        <v>4.5000000000000248E-4</v>
      </c>
      <c r="AE16" s="296">
        <v>0.15740000000000001</v>
      </c>
      <c r="AF16" s="296">
        <v>0.15920000000000001</v>
      </c>
      <c r="AG16" s="49">
        <f t="shared" si="27"/>
        <v>0.1583</v>
      </c>
      <c r="AH16" s="49">
        <f t="shared" si="8"/>
        <v>8.9999999999999802E-4</v>
      </c>
      <c r="AI16" s="39" t="s">
        <v>12</v>
      </c>
      <c r="AJ16" s="296" t="s">
        <v>12</v>
      </c>
      <c r="AK16" s="49" t="str">
        <f t="shared" si="28"/>
        <v xml:space="preserve"> </v>
      </c>
      <c r="AL16" s="49" t="str">
        <f t="shared" si="9"/>
        <v xml:space="preserve"> </v>
      </c>
      <c r="AM16" s="296">
        <v>0.37780000000000002</v>
      </c>
      <c r="AN16" s="296">
        <v>0.37659999999999999</v>
      </c>
      <c r="AO16" s="49">
        <f t="shared" si="29"/>
        <v>0.37719999999999998</v>
      </c>
      <c r="AP16" s="546">
        <f t="shared" si="10"/>
        <v>6.0000000000001719E-4</v>
      </c>
      <c r="AQ16" s="296">
        <v>1.12E-2</v>
      </c>
      <c r="AR16" s="296">
        <v>1.23E-2</v>
      </c>
      <c r="AS16" s="49">
        <f t="shared" si="30"/>
        <v>1.175E-2</v>
      </c>
      <c r="AT16" s="49">
        <f t="shared" si="11"/>
        <v>5.5000000000000014E-4</v>
      </c>
      <c r="AU16" s="296">
        <v>0.13469999999999999</v>
      </c>
      <c r="AV16" s="296">
        <v>0.13339999999999999</v>
      </c>
      <c r="AW16" s="49">
        <f t="shared" si="31"/>
        <v>0.13405</v>
      </c>
      <c r="AX16" s="49">
        <f t="shared" si="12"/>
        <v>6.499999999999978E-4</v>
      </c>
      <c r="AY16" s="39">
        <v>1.5900000000000001E-2</v>
      </c>
      <c r="AZ16" s="296">
        <v>1.5800000000000002E-2</v>
      </c>
      <c r="BA16" s="49">
        <f t="shared" si="32"/>
        <v>1.5850000000000003E-2</v>
      </c>
      <c r="BB16" s="49">
        <f t="shared" si="13"/>
        <v>4.9999999999999697E-5</v>
      </c>
      <c r="BC16" s="296">
        <v>0.1002</v>
      </c>
      <c r="BD16" s="296">
        <v>0.1003</v>
      </c>
      <c r="BE16" s="49">
        <f t="shared" si="33"/>
        <v>0.10025000000000001</v>
      </c>
      <c r="BF16" s="546">
        <f t="shared" si="14"/>
        <v>5.0000000000001432E-5</v>
      </c>
      <c r="BG16" s="296">
        <v>7.7000000000000002E-3</v>
      </c>
      <c r="BH16" s="296">
        <v>7.7000000000000002E-3</v>
      </c>
      <c r="BI16" s="49">
        <f t="shared" si="34"/>
        <v>7.7000000000000002E-3</v>
      </c>
      <c r="BJ16" s="49">
        <f t="shared" si="15"/>
        <v>0</v>
      </c>
      <c r="BK16" s="296">
        <v>4.8000000000000001E-2</v>
      </c>
      <c r="BL16" s="296">
        <v>4.7800000000000002E-2</v>
      </c>
      <c r="BM16" s="49">
        <f t="shared" si="35"/>
        <v>4.7899999999999998E-2</v>
      </c>
      <c r="BN16" s="49">
        <f t="shared" si="16"/>
        <v>9.9999999999999395E-5</v>
      </c>
      <c r="BO16" s="39" t="s">
        <v>12</v>
      </c>
      <c r="BP16" s="41">
        <v>2E-3</v>
      </c>
      <c r="BQ16" s="774" t="s">
        <v>12</v>
      </c>
      <c r="BR16" s="668" t="s">
        <v>12</v>
      </c>
      <c r="BS16" s="774">
        <v>3.7499999999999999E-2</v>
      </c>
      <c r="BT16" s="774">
        <v>3.7499999999999999E-2</v>
      </c>
      <c r="BU16" s="49">
        <f t="shared" si="17"/>
        <v>3.7499999999999999E-2</v>
      </c>
      <c r="BV16" s="49">
        <f t="shared" si="18"/>
        <v>0</v>
      </c>
      <c r="BW16" s="774">
        <v>5.5599999999999997E-2</v>
      </c>
      <c r="BX16" s="774">
        <v>5.6000000000000001E-2</v>
      </c>
      <c r="BY16" s="49">
        <f t="shared" si="19"/>
        <v>5.5800000000000002E-2</v>
      </c>
      <c r="BZ16" s="546">
        <f t="shared" si="20"/>
        <v>2.0000000000000226E-4</v>
      </c>
      <c r="CA16" s="774">
        <v>0.2109</v>
      </c>
      <c r="CB16" s="563">
        <v>3.8912</v>
      </c>
      <c r="CC16" s="563">
        <v>44.593899999999998</v>
      </c>
      <c r="CD16" s="563">
        <v>43.209000000000003</v>
      </c>
    </row>
    <row r="17" spans="1:82" ht="15.75" customHeight="1" x14ac:dyDescent="0.2">
      <c r="A17" s="296" t="s">
        <v>121</v>
      </c>
      <c r="B17" s="29">
        <v>0.1081</v>
      </c>
      <c r="C17" s="39">
        <v>0.98599999999999999</v>
      </c>
      <c r="D17" s="296">
        <v>0.94850000000000001</v>
      </c>
      <c r="E17" s="49">
        <f t="shared" si="0"/>
        <v>0.96724999999999994</v>
      </c>
      <c r="F17" s="49">
        <f t="shared" si="1"/>
        <v>1.8749999999999989E-2</v>
      </c>
      <c r="G17" s="296">
        <v>1.0430999999999999</v>
      </c>
      <c r="H17" s="296">
        <v>0.84770000000000001</v>
      </c>
      <c r="I17" s="49">
        <f t="shared" si="21"/>
        <v>0.94540000000000002</v>
      </c>
      <c r="J17" s="546">
        <f t="shared" si="2"/>
        <v>9.7699999999999634E-2</v>
      </c>
      <c r="K17" s="296">
        <v>1.2730999999999999</v>
      </c>
      <c r="L17" s="296">
        <v>1.1970000000000001</v>
      </c>
      <c r="M17" s="49">
        <f t="shared" si="22"/>
        <v>1.23505</v>
      </c>
      <c r="N17" s="49">
        <f t="shared" si="3"/>
        <v>3.8049999999999917E-2</v>
      </c>
      <c r="O17" s="296">
        <v>1.2686999999999999</v>
      </c>
      <c r="P17" s="296">
        <v>1.3844000000000001</v>
      </c>
      <c r="Q17" s="49">
        <f t="shared" si="23"/>
        <v>1.3265500000000001</v>
      </c>
      <c r="R17" s="49">
        <f t="shared" si="4"/>
        <v>5.7850000000000068E-2</v>
      </c>
      <c r="S17" s="39">
        <v>1.3233999999999999</v>
      </c>
      <c r="T17" s="296">
        <v>1.3035000000000001</v>
      </c>
      <c r="U17" s="49">
        <f t="shared" si="24"/>
        <v>1.31345</v>
      </c>
      <c r="V17" s="49">
        <f t="shared" si="5"/>
        <v>9.9499999999999034E-3</v>
      </c>
      <c r="W17" s="296">
        <v>1.3458000000000001</v>
      </c>
      <c r="X17" s="296">
        <v>1.3404</v>
      </c>
      <c r="Y17" s="49">
        <f t="shared" si="25"/>
        <v>1.3431000000000002</v>
      </c>
      <c r="Z17" s="546">
        <f t="shared" si="6"/>
        <v>2.7000000000000357E-3</v>
      </c>
      <c r="AA17" s="296">
        <v>2.1486999999999998</v>
      </c>
      <c r="AB17" s="296">
        <v>2.2115</v>
      </c>
      <c r="AC17" s="49">
        <f t="shared" si="26"/>
        <v>2.1800999999999999</v>
      </c>
      <c r="AD17" s="49">
        <f t="shared" si="7"/>
        <v>3.1400000000000095E-2</v>
      </c>
      <c r="AE17" s="296">
        <v>2.0266999999999999</v>
      </c>
      <c r="AF17" s="296">
        <v>2.4272</v>
      </c>
      <c r="AG17" s="49">
        <f t="shared" si="27"/>
        <v>2.22695</v>
      </c>
      <c r="AH17" s="49">
        <f t="shared" si="8"/>
        <v>0.20025000000000004</v>
      </c>
      <c r="AI17" s="39">
        <v>8.2555999999999994</v>
      </c>
      <c r="AJ17" s="296">
        <v>7.5891999999999999</v>
      </c>
      <c r="AK17" s="49">
        <f t="shared" si="28"/>
        <v>7.9223999999999997</v>
      </c>
      <c r="AL17" s="49">
        <f t="shared" si="9"/>
        <v>0.33319999999999972</v>
      </c>
      <c r="AM17" s="296">
        <v>8.3721999999999994</v>
      </c>
      <c r="AN17" s="296">
        <v>8.1092999999999993</v>
      </c>
      <c r="AO17" s="49">
        <f t="shared" si="29"/>
        <v>8.2407499999999985</v>
      </c>
      <c r="AP17" s="546">
        <f t="shared" si="10"/>
        <v>0.13145000000000007</v>
      </c>
      <c r="AQ17" s="296">
        <v>3.3902000000000001</v>
      </c>
      <c r="AR17" s="296">
        <v>3.3607</v>
      </c>
      <c r="AS17" s="49">
        <f t="shared" si="30"/>
        <v>3.3754499999999998</v>
      </c>
      <c r="AT17" s="49">
        <f t="shared" si="11"/>
        <v>1.4750000000000041E-2</v>
      </c>
      <c r="AU17" s="296">
        <v>3.5983000000000001</v>
      </c>
      <c r="AV17" s="296">
        <v>3.1932</v>
      </c>
      <c r="AW17" s="49">
        <f t="shared" si="31"/>
        <v>3.39575</v>
      </c>
      <c r="AX17" s="49">
        <f t="shared" si="12"/>
        <v>0.20255000000000001</v>
      </c>
      <c r="AY17" s="39">
        <v>2.8822999999999999</v>
      </c>
      <c r="AZ17" s="296">
        <v>3.2583000000000002</v>
      </c>
      <c r="BA17" s="49">
        <f t="shared" si="32"/>
        <v>3.0703</v>
      </c>
      <c r="BB17" s="49">
        <f t="shared" si="13"/>
        <v>0.18800000000000017</v>
      </c>
      <c r="BC17" s="296">
        <v>3.1572</v>
      </c>
      <c r="BD17" s="296">
        <v>3.0061</v>
      </c>
      <c r="BE17" s="49">
        <f t="shared" si="33"/>
        <v>3.0816499999999998</v>
      </c>
      <c r="BF17" s="546">
        <f t="shared" si="14"/>
        <v>7.5550000000000006E-2</v>
      </c>
      <c r="BG17" s="296">
        <v>5.0727000000000002</v>
      </c>
      <c r="BH17" s="296">
        <v>4.9779</v>
      </c>
      <c r="BI17" s="49">
        <f t="shared" si="34"/>
        <v>5.0252999999999997</v>
      </c>
      <c r="BJ17" s="49">
        <f t="shared" si="15"/>
        <v>4.7400000000000109E-2</v>
      </c>
      <c r="BK17" s="296">
        <v>5.7289000000000003</v>
      </c>
      <c r="BL17" s="296">
        <v>5.3551000000000002</v>
      </c>
      <c r="BM17" s="49">
        <f t="shared" si="35"/>
        <v>5.5419999999999998</v>
      </c>
      <c r="BN17" s="49">
        <f t="shared" si="16"/>
        <v>0.18690000000000007</v>
      </c>
      <c r="BO17" s="39" t="s">
        <v>12</v>
      </c>
      <c r="BP17" s="41" t="s">
        <v>12</v>
      </c>
      <c r="BQ17" s="774" t="s">
        <v>12</v>
      </c>
      <c r="BR17" s="668" t="s">
        <v>12</v>
      </c>
      <c r="BS17" s="774">
        <v>14.321</v>
      </c>
      <c r="BT17" s="774">
        <v>14.3453</v>
      </c>
      <c r="BU17" s="49">
        <f t="shared" si="17"/>
        <v>14.33315</v>
      </c>
      <c r="BV17" s="49">
        <f t="shared" si="18"/>
        <v>1.2150000000000105E-2</v>
      </c>
      <c r="BW17" s="774">
        <v>14.999700000000001</v>
      </c>
      <c r="BX17" s="774">
        <v>14.464</v>
      </c>
      <c r="BY17" s="49">
        <f t="shared" si="19"/>
        <v>14.731850000000001</v>
      </c>
      <c r="BZ17" s="546">
        <f t="shared" si="20"/>
        <v>0.26785000000000014</v>
      </c>
      <c r="CA17" s="774">
        <v>2.1791</v>
      </c>
      <c r="CB17" s="563">
        <v>5.1256000000000004</v>
      </c>
      <c r="CC17" s="563">
        <v>7.4195000000000002</v>
      </c>
      <c r="CD17" s="563">
        <v>7.3141999999999996</v>
      </c>
    </row>
    <row r="18" spans="1:82" ht="15.75" customHeight="1" x14ac:dyDescent="0.2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21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22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23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4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5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6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7"/>
        <v xml:space="preserve"> </v>
      </c>
      <c r="AH18" s="49" t="str">
        <f t="shared" si="8"/>
        <v xml:space="preserve"> </v>
      </c>
      <c r="AI18" s="39">
        <v>2.86E-2</v>
      </c>
      <c r="AJ18" s="296">
        <v>2.5999999999999999E-2</v>
      </c>
      <c r="AK18" s="49">
        <f t="shared" si="28"/>
        <v>2.7299999999999998E-2</v>
      </c>
      <c r="AL18" s="49">
        <f t="shared" si="9"/>
        <v>1.3000000000000008E-3</v>
      </c>
      <c r="AM18" s="296">
        <v>2.9499999999999998E-2</v>
      </c>
      <c r="AN18" s="296">
        <v>2.92E-2</v>
      </c>
      <c r="AO18" s="49">
        <f t="shared" si="29"/>
        <v>2.9350000000000001E-2</v>
      </c>
      <c r="AP18" s="546">
        <f t="shared" si="10"/>
        <v>1.4999999999999909E-4</v>
      </c>
      <c r="AQ18" s="296">
        <v>6.4000000000000003E-3</v>
      </c>
      <c r="AR18" s="296">
        <v>8.6E-3</v>
      </c>
      <c r="AS18" s="49">
        <f t="shared" si="30"/>
        <v>7.4999999999999997E-3</v>
      </c>
      <c r="AT18" s="49">
        <f t="shared" si="11"/>
        <v>1.0999999999999998E-3</v>
      </c>
      <c r="AU18" s="296">
        <v>7.7000000000000002E-3</v>
      </c>
      <c r="AV18" s="296">
        <v>6.4999999999999997E-3</v>
      </c>
      <c r="AW18" s="49">
        <f t="shared" si="31"/>
        <v>7.1000000000000004E-3</v>
      </c>
      <c r="AX18" s="49">
        <f t="shared" si="12"/>
        <v>6.0000000000000027E-4</v>
      </c>
      <c r="AY18" s="39" t="s">
        <v>12</v>
      </c>
      <c r="AZ18" s="296">
        <v>5.7000000000000002E-3</v>
      </c>
      <c r="BA18" s="49">
        <f t="shared" si="32"/>
        <v>5.7000000000000002E-3</v>
      </c>
      <c r="BB18" s="49">
        <f t="shared" si="13"/>
        <v>0</v>
      </c>
      <c r="BC18" s="296" t="s">
        <v>12</v>
      </c>
      <c r="BD18" s="296" t="s">
        <v>12</v>
      </c>
      <c r="BE18" s="49" t="str">
        <f t="shared" si="33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4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5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774" t="s">
        <v>12</v>
      </c>
      <c r="BR18" s="668" t="s">
        <v>12</v>
      </c>
      <c r="BS18" s="774">
        <v>6.4999999999999997E-3</v>
      </c>
      <c r="BT18" s="774">
        <v>6.3E-3</v>
      </c>
      <c r="BU18" s="49">
        <f t="shared" si="17"/>
        <v>6.3999999999999994E-3</v>
      </c>
      <c r="BV18" s="49">
        <f t="shared" si="18"/>
        <v>9.9999999999999842E-5</v>
      </c>
      <c r="BW18" s="774">
        <v>6.7000000000000002E-3</v>
      </c>
      <c r="BX18" s="774">
        <v>6.3E-3</v>
      </c>
      <c r="BY18" s="49">
        <f t="shared" si="19"/>
        <v>6.5000000000000006E-3</v>
      </c>
      <c r="BZ18" s="546">
        <f t="shared" si="20"/>
        <v>2.0000000000000009E-4</v>
      </c>
      <c r="CA18" s="774" t="s">
        <v>12</v>
      </c>
      <c r="CB18" s="563">
        <v>8.7800000000000003E-2</v>
      </c>
      <c r="CC18" s="563">
        <v>2.53E-2</v>
      </c>
      <c r="CD18" s="563">
        <v>2.5499999999999998E-2</v>
      </c>
    </row>
    <row r="19" spans="1:82" ht="15.75" customHeight="1" x14ac:dyDescent="0.2">
      <c r="A19" s="296" t="s">
        <v>123</v>
      </c>
      <c r="B19" s="29">
        <v>4.4000000000000003E-3</v>
      </c>
      <c r="C19" s="39">
        <v>2.4462000000000002</v>
      </c>
      <c r="D19" s="296">
        <v>2.3872</v>
      </c>
      <c r="E19" s="49">
        <f t="shared" si="0"/>
        <v>2.4167000000000001</v>
      </c>
      <c r="F19" s="49">
        <f t="shared" si="1"/>
        <v>2.9500000000000082E-2</v>
      </c>
      <c r="G19" s="296">
        <v>2.5026000000000002</v>
      </c>
      <c r="H19" s="296">
        <v>2.464</v>
      </c>
      <c r="I19" s="49">
        <f t="shared" si="21"/>
        <v>2.4832999999999998</v>
      </c>
      <c r="J19" s="546">
        <f t="shared" si="2"/>
        <v>1.9300000000000095E-2</v>
      </c>
      <c r="K19" s="296">
        <v>3.5545</v>
      </c>
      <c r="L19" s="296">
        <v>3.5196999999999998</v>
      </c>
      <c r="M19" s="49">
        <f t="shared" si="22"/>
        <v>3.5370999999999997</v>
      </c>
      <c r="N19" s="49">
        <f t="shared" si="3"/>
        <v>1.7400000000000082E-2</v>
      </c>
      <c r="O19" s="296">
        <v>3.5724</v>
      </c>
      <c r="P19" s="296">
        <v>3.5344000000000002</v>
      </c>
      <c r="Q19" s="49">
        <f t="shared" si="23"/>
        <v>3.5533999999999999</v>
      </c>
      <c r="R19" s="49">
        <f t="shared" si="4"/>
        <v>1.8999999999999906E-2</v>
      </c>
      <c r="S19" s="39">
        <v>4.0195999999999996</v>
      </c>
      <c r="T19" s="296">
        <v>3.9775999999999998</v>
      </c>
      <c r="U19" s="49">
        <f t="shared" si="24"/>
        <v>3.9985999999999997</v>
      </c>
      <c r="V19" s="49">
        <f t="shared" si="5"/>
        <v>2.0999999999999908E-2</v>
      </c>
      <c r="W19" s="296">
        <v>4.0242000000000004</v>
      </c>
      <c r="X19" s="296">
        <v>3.9394999999999998</v>
      </c>
      <c r="Y19" s="49">
        <f t="shared" si="25"/>
        <v>3.9818500000000001</v>
      </c>
      <c r="Z19" s="546">
        <f t="shared" si="6"/>
        <v>4.2350000000000332E-2</v>
      </c>
      <c r="AA19" s="296">
        <v>7.4740000000000002</v>
      </c>
      <c r="AB19" s="296">
        <v>7.4394</v>
      </c>
      <c r="AC19" s="49">
        <f t="shared" si="26"/>
        <v>7.4566999999999997</v>
      </c>
      <c r="AD19" s="49">
        <f t="shared" si="7"/>
        <v>1.7300000000000093E-2</v>
      </c>
      <c r="AE19" s="296">
        <v>7.2762000000000002</v>
      </c>
      <c r="AF19" s="296">
        <v>7.6425000000000001</v>
      </c>
      <c r="AG19" s="49">
        <f t="shared" si="27"/>
        <v>7.4593500000000006</v>
      </c>
      <c r="AH19" s="49">
        <f t="shared" si="8"/>
        <v>0.18314999999999992</v>
      </c>
      <c r="AI19" s="39">
        <v>63.434899999999999</v>
      </c>
      <c r="AJ19" s="296">
        <v>68.297899999999998</v>
      </c>
      <c r="AK19" s="49">
        <f t="shared" si="28"/>
        <v>65.866399999999999</v>
      </c>
      <c r="AL19" s="49">
        <f t="shared" si="9"/>
        <v>2.4314999999999998</v>
      </c>
      <c r="AM19" s="296">
        <v>69.445899999999995</v>
      </c>
      <c r="AN19" s="296">
        <v>69.552300000000002</v>
      </c>
      <c r="AO19" s="49">
        <f t="shared" si="29"/>
        <v>69.499099999999999</v>
      </c>
      <c r="AP19" s="546">
        <f t="shared" si="10"/>
        <v>5.3200000000003911E-2</v>
      </c>
      <c r="AQ19" s="296">
        <v>18.7547</v>
      </c>
      <c r="AR19" s="296">
        <v>18.8188</v>
      </c>
      <c r="AS19" s="49">
        <f t="shared" si="30"/>
        <v>18.786749999999998</v>
      </c>
      <c r="AT19" s="49">
        <f t="shared" si="11"/>
        <v>3.2049999999999912E-2</v>
      </c>
      <c r="AU19" s="296">
        <v>19.053799999999999</v>
      </c>
      <c r="AV19" s="296">
        <v>18.414999999999999</v>
      </c>
      <c r="AW19" s="49">
        <f t="shared" si="31"/>
        <v>18.734400000000001</v>
      </c>
      <c r="AX19" s="49">
        <f t="shared" si="12"/>
        <v>0.31939999999999991</v>
      </c>
      <c r="AY19" s="39">
        <v>12.6747</v>
      </c>
      <c r="AZ19" s="296">
        <v>12.870100000000001</v>
      </c>
      <c r="BA19" s="49">
        <f t="shared" si="32"/>
        <v>12.772400000000001</v>
      </c>
      <c r="BB19" s="49">
        <f t="shared" si="13"/>
        <v>9.7700000000000564E-2</v>
      </c>
      <c r="BC19" s="296">
        <v>12.9001</v>
      </c>
      <c r="BD19" s="296">
        <v>12.604699999999999</v>
      </c>
      <c r="BE19" s="49">
        <f t="shared" si="33"/>
        <v>12.7524</v>
      </c>
      <c r="BF19" s="546">
        <f t="shared" si="14"/>
        <v>0.14770000000000039</v>
      </c>
      <c r="BG19" s="296">
        <v>17.876200000000001</v>
      </c>
      <c r="BH19" s="296">
        <v>18.1813</v>
      </c>
      <c r="BI19" s="49">
        <f t="shared" si="34"/>
        <v>18.028750000000002</v>
      </c>
      <c r="BJ19" s="49">
        <f t="shared" si="15"/>
        <v>0.15254999999999974</v>
      </c>
      <c r="BK19" s="296">
        <v>19.313300000000002</v>
      </c>
      <c r="BL19" s="296">
        <v>16.8718</v>
      </c>
      <c r="BM19" s="49">
        <f t="shared" si="35"/>
        <v>18.092550000000003</v>
      </c>
      <c r="BN19" s="49">
        <f t="shared" si="16"/>
        <v>1.2207500000000007</v>
      </c>
      <c r="BO19" s="39">
        <v>2.76E-2</v>
      </c>
      <c r="BP19" s="41">
        <v>2.92E-2</v>
      </c>
      <c r="BQ19" s="774">
        <v>2.6499999999999999E-2</v>
      </c>
      <c r="BR19" s="668">
        <v>2.7300000000000001E-2</v>
      </c>
      <c r="BS19" s="774">
        <v>36.714799999999997</v>
      </c>
      <c r="BT19" s="774">
        <v>37.262799999999999</v>
      </c>
      <c r="BU19" s="49">
        <f t="shared" si="17"/>
        <v>36.988799999999998</v>
      </c>
      <c r="BV19" s="49">
        <f t="shared" si="18"/>
        <v>0.27400000000000091</v>
      </c>
      <c r="BW19" s="774">
        <v>36.332599999999999</v>
      </c>
      <c r="BX19" s="774">
        <v>37.406199999999998</v>
      </c>
      <c r="BY19" s="49">
        <f t="shared" si="19"/>
        <v>36.869399999999999</v>
      </c>
      <c r="BZ19" s="546">
        <f t="shared" si="20"/>
        <v>0.5367999999999995</v>
      </c>
      <c r="CA19" s="774">
        <v>7.0585000000000004</v>
      </c>
      <c r="CB19" s="563">
        <v>145.35300000000001</v>
      </c>
      <c r="CC19" s="563">
        <v>60.939799999999998</v>
      </c>
      <c r="CD19" s="563">
        <v>61.1845</v>
      </c>
    </row>
    <row r="20" spans="1:82" ht="15.75" customHeight="1" x14ac:dyDescent="0.2">
      <c r="A20" s="296" t="s">
        <v>124</v>
      </c>
      <c r="B20" s="29">
        <v>2.0299999999999999E-2</v>
      </c>
      <c r="C20" s="39">
        <v>2.3944999999999999</v>
      </c>
      <c r="D20" s="296">
        <v>2.4226999999999999</v>
      </c>
      <c r="E20" s="49">
        <f t="shared" si="0"/>
        <v>2.4085999999999999</v>
      </c>
      <c r="F20" s="49">
        <f t="shared" si="1"/>
        <v>1.4100000000000001E-2</v>
      </c>
      <c r="G20" s="296">
        <v>2.3546999999999998</v>
      </c>
      <c r="H20" s="296">
        <v>2.4525000000000001</v>
      </c>
      <c r="I20" s="49">
        <f t="shared" si="21"/>
        <v>2.4036</v>
      </c>
      <c r="J20" s="546">
        <f t="shared" si="2"/>
        <v>4.8900000000000166E-2</v>
      </c>
      <c r="K20" s="296">
        <v>3.4255</v>
      </c>
      <c r="L20" s="296">
        <v>3.3854000000000002</v>
      </c>
      <c r="M20" s="49">
        <f t="shared" si="22"/>
        <v>3.4054500000000001</v>
      </c>
      <c r="N20" s="49">
        <f t="shared" si="3"/>
        <v>2.0049999999999901E-2</v>
      </c>
      <c r="O20" s="296">
        <v>3.3675000000000002</v>
      </c>
      <c r="P20" s="296">
        <v>3.4554</v>
      </c>
      <c r="Q20" s="49">
        <f t="shared" si="23"/>
        <v>3.4114500000000003</v>
      </c>
      <c r="R20" s="49">
        <f t="shared" si="4"/>
        <v>4.3949999999999934E-2</v>
      </c>
      <c r="S20" s="39">
        <v>3.9013</v>
      </c>
      <c r="T20" s="296">
        <v>3.7963</v>
      </c>
      <c r="U20" s="49">
        <f t="shared" si="24"/>
        <v>3.8487999999999998</v>
      </c>
      <c r="V20" s="49">
        <f t="shared" si="5"/>
        <v>5.2499999999999991E-2</v>
      </c>
      <c r="W20" s="296">
        <v>3.7818000000000001</v>
      </c>
      <c r="X20" s="296">
        <v>3.8089</v>
      </c>
      <c r="Y20" s="49">
        <f t="shared" si="25"/>
        <v>3.79535</v>
      </c>
      <c r="Z20" s="546">
        <f t="shared" si="6"/>
        <v>1.3549999999999951E-2</v>
      </c>
      <c r="AA20" s="296">
        <v>7.2313999999999998</v>
      </c>
      <c r="AB20" s="296">
        <v>7.4294000000000002</v>
      </c>
      <c r="AC20" s="49">
        <f t="shared" si="26"/>
        <v>7.3304</v>
      </c>
      <c r="AD20" s="49">
        <f t="shared" si="7"/>
        <v>9.9000000000000199E-2</v>
      </c>
      <c r="AE20" s="296">
        <v>7.5045000000000002</v>
      </c>
      <c r="AF20" s="296">
        <v>7.2781000000000002</v>
      </c>
      <c r="AG20" s="49">
        <f t="shared" si="27"/>
        <v>7.3913000000000002</v>
      </c>
      <c r="AH20" s="49">
        <f t="shared" si="8"/>
        <v>0.11319999999999997</v>
      </c>
      <c r="AI20" s="39">
        <v>63.643500000000003</v>
      </c>
      <c r="AJ20" s="296">
        <v>62.782499999999999</v>
      </c>
      <c r="AK20" s="49">
        <f t="shared" si="28"/>
        <v>63.213000000000001</v>
      </c>
      <c r="AL20" s="49">
        <f t="shared" si="9"/>
        <v>0.4305000000000021</v>
      </c>
      <c r="AM20" s="296">
        <v>66.916600000000003</v>
      </c>
      <c r="AN20" s="296">
        <v>67.115399999999994</v>
      </c>
      <c r="AO20" s="49">
        <f t="shared" si="29"/>
        <v>67.015999999999991</v>
      </c>
      <c r="AP20" s="546">
        <f t="shared" si="10"/>
        <v>9.9399999999995714E-2</v>
      </c>
      <c r="AQ20" s="296">
        <v>18.8324</v>
      </c>
      <c r="AR20" s="296">
        <v>18.517199999999999</v>
      </c>
      <c r="AS20" s="49">
        <f t="shared" si="30"/>
        <v>18.674799999999998</v>
      </c>
      <c r="AT20" s="49">
        <f t="shared" si="11"/>
        <v>0.15760000000000041</v>
      </c>
      <c r="AU20" s="296">
        <v>18.614599999999999</v>
      </c>
      <c r="AV20" s="296">
        <v>18.369700000000002</v>
      </c>
      <c r="AW20" s="49">
        <f t="shared" si="31"/>
        <v>18.492150000000002</v>
      </c>
      <c r="AX20" s="49">
        <f t="shared" si="12"/>
        <v>0.12244999999999884</v>
      </c>
      <c r="AY20" s="39">
        <v>12.476000000000001</v>
      </c>
      <c r="AZ20" s="296">
        <v>12.6462</v>
      </c>
      <c r="BA20" s="49">
        <f t="shared" si="32"/>
        <v>12.5611</v>
      </c>
      <c r="BB20" s="49">
        <f t="shared" si="13"/>
        <v>8.5099999999999731E-2</v>
      </c>
      <c r="BC20" s="296">
        <v>12.390499999999999</v>
      </c>
      <c r="BD20" s="296">
        <v>12.5114</v>
      </c>
      <c r="BE20" s="49">
        <f t="shared" si="33"/>
        <v>12.450949999999999</v>
      </c>
      <c r="BF20" s="546">
        <f t="shared" si="14"/>
        <v>6.0450000000000337E-2</v>
      </c>
      <c r="BG20" s="296">
        <v>17.9361</v>
      </c>
      <c r="BH20" s="296">
        <v>17.624700000000001</v>
      </c>
      <c r="BI20" s="49">
        <f t="shared" si="34"/>
        <v>17.7804</v>
      </c>
      <c r="BJ20" s="49">
        <f t="shared" si="15"/>
        <v>0.15569999999999951</v>
      </c>
      <c r="BK20" s="296">
        <v>18.121300000000002</v>
      </c>
      <c r="BL20" s="296">
        <v>17.229700000000001</v>
      </c>
      <c r="BM20" s="49">
        <f t="shared" si="35"/>
        <v>17.6755</v>
      </c>
      <c r="BN20" s="49">
        <f t="shared" si="16"/>
        <v>0.4458000000000002</v>
      </c>
      <c r="BO20" s="39">
        <v>3.9199999999999999E-2</v>
      </c>
      <c r="BP20" s="41">
        <v>3.0800000000000001E-2</v>
      </c>
      <c r="BQ20" s="774">
        <v>2.9499999999999998E-2</v>
      </c>
      <c r="BR20" s="668">
        <v>4.6600000000000003E-2</v>
      </c>
      <c r="BS20" s="774">
        <v>34.263800000000003</v>
      </c>
      <c r="BT20" s="774">
        <v>34.082299999999996</v>
      </c>
      <c r="BU20" s="49">
        <f t="shared" si="17"/>
        <v>34.173050000000003</v>
      </c>
      <c r="BV20" s="49">
        <f t="shared" si="18"/>
        <v>9.0750000000003439E-2</v>
      </c>
      <c r="BW20" s="774">
        <v>34.779600000000002</v>
      </c>
      <c r="BX20" s="774">
        <v>34.451599999999999</v>
      </c>
      <c r="BY20" s="49">
        <f t="shared" si="19"/>
        <v>34.615600000000001</v>
      </c>
      <c r="BZ20" s="546">
        <f t="shared" si="20"/>
        <v>0.16400000000000148</v>
      </c>
      <c r="CA20" s="774">
        <v>6.7439</v>
      </c>
      <c r="CB20" s="563">
        <v>136.96420000000001</v>
      </c>
      <c r="CC20" s="563">
        <v>56.8249</v>
      </c>
      <c r="CD20" s="563">
        <v>57.162599999999998</v>
      </c>
    </row>
    <row r="21" spans="1:82" ht="15.75" customHeight="1" x14ac:dyDescent="0.2">
      <c r="A21" s="296" t="s">
        <v>125</v>
      </c>
      <c r="B21" s="29">
        <v>2.0000000000000001E-4</v>
      </c>
      <c r="C21" s="39">
        <v>1.1000000000000001E-3</v>
      </c>
      <c r="D21" s="296">
        <v>1.1999999999999999E-3</v>
      </c>
      <c r="E21" s="49">
        <f t="shared" si="0"/>
        <v>1.15E-3</v>
      </c>
      <c r="F21" s="49">
        <f t="shared" si="1"/>
        <v>4.9999999999999914E-5</v>
      </c>
      <c r="G21" s="296">
        <v>2.2000000000000001E-3</v>
      </c>
      <c r="H21" s="296">
        <v>2.8999999999999998E-3</v>
      </c>
      <c r="I21" s="49">
        <f t="shared" si="21"/>
        <v>2.5500000000000002E-3</v>
      </c>
      <c r="J21" s="546">
        <f t="shared" si="2"/>
        <v>3.4999999999999983E-4</v>
      </c>
      <c r="K21" s="296">
        <v>0.1172</v>
      </c>
      <c r="L21" s="296">
        <v>0.1171</v>
      </c>
      <c r="M21" s="49">
        <f t="shared" si="22"/>
        <v>0.11715</v>
      </c>
      <c r="N21" s="49">
        <f t="shared" si="3"/>
        <v>5.0000000000001432E-5</v>
      </c>
      <c r="O21" s="296">
        <v>0.12</v>
      </c>
      <c r="P21" s="296">
        <v>0.121</v>
      </c>
      <c r="Q21" s="49">
        <f t="shared" si="23"/>
        <v>0.1205</v>
      </c>
      <c r="R21" s="49">
        <f t="shared" si="4"/>
        <v>5.0000000000000044E-4</v>
      </c>
      <c r="S21" s="39">
        <v>0.1303</v>
      </c>
      <c r="T21" s="296">
        <v>0.128</v>
      </c>
      <c r="U21" s="49">
        <f t="shared" si="24"/>
        <v>0.12914999999999999</v>
      </c>
      <c r="V21" s="49">
        <f t="shared" si="5"/>
        <v>1.1499999999999982E-3</v>
      </c>
      <c r="W21" s="296">
        <v>0.13289999999999999</v>
      </c>
      <c r="X21" s="296">
        <v>0.13020000000000001</v>
      </c>
      <c r="Y21" s="49">
        <f t="shared" si="25"/>
        <v>0.13155</v>
      </c>
      <c r="Z21" s="546">
        <f t="shared" si="6"/>
        <v>1.3499999999999901E-3</v>
      </c>
      <c r="AA21" s="296">
        <v>0.86429999999999996</v>
      </c>
      <c r="AB21" s="296">
        <v>0.85499999999999998</v>
      </c>
      <c r="AC21" s="49">
        <f t="shared" si="26"/>
        <v>0.85965000000000003</v>
      </c>
      <c r="AD21" s="49">
        <f t="shared" si="7"/>
        <v>4.6499999999999875E-3</v>
      </c>
      <c r="AE21" s="296">
        <v>0.86339999999999995</v>
      </c>
      <c r="AF21" s="296">
        <v>0.86880000000000002</v>
      </c>
      <c r="AG21" s="49">
        <f t="shared" si="27"/>
        <v>0.86609999999999998</v>
      </c>
      <c r="AH21" s="49">
        <f t="shared" si="8"/>
        <v>2.7000000000000357E-3</v>
      </c>
      <c r="AI21" s="39">
        <v>5.9499999999999997E-2</v>
      </c>
      <c r="AJ21" s="296">
        <v>5.9700000000000003E-2</v>
      </c>
      <c r="AK21" s="49">
        <f t="shared" si="28"/>
        <v>5.96E-2</v>
      </c>
      <c r="AL21" s="49">
        <f t="shared" si="9"/>
        <v>1.0000000000000286E-4</v>
      </c>
      <c r="AM21" s="296">
        <v>0.40960000000000002</v>
      </c>
      <c r="AN21" s="296">
        <v>0.41070000000000001</v>
      </c>
      <c r="AO21" s="49">
        <f t="shared" si="29"/>
        <v>0.41015000000000001</v>
      </c>
      <c r="AP21" s="546">
        <f t="shared" si="10"/>
        <v>5.4999999999999494E-4</v>
      </c>
      <c r="AQ21" s="296">
        <v>0.63770000000000004</v>
      </c>
      <c r="AR21" s="296">
        <v>0.64229999999999998</v>
      </c>
      <c r="AS21" s="49">
        <f t="shared" si="30"/>
        <v>0.64</v>
      </c>
      <c r="AT21" s="49">
        <f t="shared" si="11"/>
        <v>2.2999999999999687E-3</v>
      </c>
      <c r="AU21" s="296">
        <v>0.67100000000000004</v>
      </c>
      <c r="AV21" s="296">
        <v>0.66820000000000002</v>
      </c>
      <c r="AW21" s="49">
        <f t="shared" si="31"/>
        <v>0.66959999999999997</v>
      </c>
      <c r="AX21" s="49">
        <f t="shared" si="12"/>
        <v>1.4000000000000123E-3</v>
      </c>
      <c r="AY21" s="39">
        <v>0.33279999999999998</v>
      </c>
      <c r="AZ21" s="296">
        <v>0.3347</v>
      </c>
      <c r="BA21" s="49">
        <f t="shared" si="32"/>
        <v>0.33374999999999999</v>
      </c>
      <c r="BB21" s="49">
        <f t="shared" si="13"/>
        <v>9.5000000000000639E-4</v>
      </c>
      <c r="BC21" s="296">
        <v>0.33479999999999999</v>
      </c>
      <c r="BD21" s="296">
        <v>0.33679999999999999</v>
      </c>
      <c r="BE21" s="49">
        <f t="shared" si="33"/>
        <v>0.33579999999999999</v>
      </c>
      <c r="BF21" s="546">
        <f t="shared" si="14"/>
        <v>1.0000000000000009E-3</v>
      </c>
      <c r="BG21" s="296">
        <v>5.9499999999999997E-2</v>
      </c>
      <c r="BH21" s="296">
        <v>5.8599999999999999E-2</v>
      </c>
      <c r="BI21" s="49">
        <f t="shared" si="34"/>
        <v>5.9049999999999998E-2</v>
      </c>
      <c r="BJ21" s="49">
        <f t="shared" si="15"/>
        <v>4.4999999999999901E-4</v>
      </c>
      <c r="BK21" s="296">
        <v>6.1899999999999997E-2</v>
      </c>
      <c r="BL21" s="296">
        <v>6.0299999999999999E-2</v>
      </c>
      <c r="BM21" s="49">
        <f t="shared" si="35"/>
        <v>6.1100000000000002E-2</v>
      </c>
      <c r="BN21" s="49">
        <f t="shared" si="16"/>
        <v>7.9999999999999874E-4</v>
      </c>
      <c r="BO21" s="39">
        <v>1.2999999999999999E-3</v>
      </c>
      <c r="BP21" s="41">
        <v>1.8E-3</v>
      </c>
      <c r="BQ21" s="774">
        <v>5.9999999999999995E-4</v>
      </c>
      <c r="BR21" s="668">
        <v>1.1999999999999999E-3</v>
      </c>
      <c r="BS21" s="774">
        <v>2.8999999999999998E-3</v>
      </c>
      <c r="BT21" s="774">
        <v>2.8999999999999998E-3</v>
      </c>
      <c r="BU21" s="49">
        <f t="shared" si="17"/>
        <v>2.8999999999999998E-3</v>
      </c>
      <c r="BV21" s="49">
        <f t="shared" si="18"/>
        <v>0</v>
      </c>
      <c r="BW21" s="774">
        <v>4.3E-3</v>
      </c>
      <c r="BX21" s="774">
        <v>4.3E-3</v>
      </c>
      <c r="BY21" s="49">
        <f t="shared" si="19"/>
        <v>4.3E-3</v>
      </c>
      <c r="BZ21" s="546">
        <f t="shared" si="20"/>
        <v>0</v>
      </c>
      <c r="CA21" s="774">
        <v>0.15290000000000001</v>
      </c>
      <c r="CB21" s="563">
        <v>91.168400000000005</v>
      </c>
      <c r="CC21" s="563">
        <v>16.906700000000001</v>
      </c>
      <c r="CD21" s="563">
        <v>16.407699999999998</v>
      </c>
    </row>
    <row r="22" spans="1:82" ht="15.75" customHeight="1" x14ac:dyDescent="0.2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21"/>
        <v xml:space="preserve"> </v>
      </c>
      <c r="J22" s="546" t="str">
        <f t="shared" si="2"/>
        <v xml:space="preserve"> </v>
      </c>
      <c r="K22" s="296" t="s">
        <v>12</v>
      </c>
      <c r="L22" s="296" t="s">
        <v>12</v>
      </c>
      <c r="M22" s="49" t="str">
        <f t="shared" si="22"/>
        <v xml:space="preserve"> </v>
      </c>
      <c r="N22" s="49" t="str">
        <f t="shared" si="3"/>
        <v xml:space="preserve"> </v>
      </c>
      <c r="O22" s="296" t="s">
        <v>12</v>
      </c>
      <c r="P22" s="296" t="s">
        <v>12</v>
      </c>
      <c r="Q22" s="49" t="str">
        <f t="shared" si="23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4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5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6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7"/>
        <v xml:space="preserve"> </v>
      </c>
      <c r="AH22" s="49" t="str">
        <f t="shared" si="8"/>
        <v xml:space="preserve"> </v>
      </c>
      <c r="AI22" s="39" t="s">
        <v>12</v>
      </c>
      <c r="AJ22" s="296" t="s">
        <v>12</v>
      </c>
      <c r="AK22" s="49" t="str">
        <f t="shared" si="28"/>
        <v xml:space="preserve"> </v>
      </c>
      <c r="AL22" s="49" t="str">
        <f t="shared" si="9"/>
        <v xml:space="preserve"> </v>
      </c>
      <c r="AM22" s="296">
        <v>1.5E-3</v>
      </c>
      <c r="AN22" s="296" t="s">
        <v>12</v>
      </c>
      <c r="AO22" s="49">
        <f t="shared" si="29"/>
        <v>1.5E-3</v>
      </c>
      <c r="AP22" s="546">
        <f t="shared" si="10"/>
        <v>0</v>
      </c>
      <c r="AQ22" s="296">
        <v>1.4E-3</v>
      </c>
      <c r="AR22" s="296" t="s">
        <v>12</v>
      </c>
      <c r="AS22" s="49">
        <f t="shared" si="30"/>
        <v>1.4E-3</v>
      </c>
      <c r="AT22" s="49">
        <f t="shared" si="11"/>
        <v>0</v>
      </c>
      <c r="AU22" s="296" t="s">
        <v>12</v>
      </c>
      <c r="AV22" s="296" t="s">
        <v>12</v>
      </c>
      <c r="AW22" s="49" t="str">
        <f t="shared" si="31"/>
        <v xml:space="preserve"> </v>
      </c>
      <c r="AX22" s="49" t="str">
        <f t="shared" si="12"/>
        <v xml:space="preserve"> </v>
      </c>
      <c r="AY22" s="39">
        <v>1.4E-3</v>
      </c>
      <c r="AZ22" s="296" t="s">
        <v>12</v>
      </c>
      <c r="BA22" s="49">
        <f t="shared" si="32"/>
        <v>1.4E-3</v>
      </c>
      <c r="BB22" s="49">
        <f t="shared" si="13"/>
        <v>0</v>
      </c>
      <c r="BC22" s="296" t="s">
        <v>12</v>
      </c>
      <c r="BD22" s="296" t="s">
        <v>12</v>
      </c>
      <c r="BE22" s="49" t="str">
        <f t="shared" si="33"/>
        <v xml:space="preserve"> </v>
      </c>
      <c r="BF22" s="546" t="str">
        <f t="shared" si="14"/>
        <v xml:space="preserve"> </v>
      </c>
      <c r="BG22" s="296">
        <v>1.4E-3</v>
      </c>
      <c r="BH22" s="296" t="s">
        <v>12</v>
      </c>
      <c r="BI22" s="49">
        <f t="shared" si="34"/>
        <v>1.4E-3</v>
      </c>
      <c r="BJ22" s="49">
        <f t="shared" si="15"/>
        <v>0</v>
      </c>
      <c r="BK22" s="296" t="s">
        <v>12</v>
      </c>
      <c r="BL22" s="296" t="s">
        <v>12</v>
      </c>
      <c r="BM22" s="49" t="str">
        <f t="shared" si="35"/>
        <v xml:space="preserve"> </v>
      </c>
      <c r="BN22" s="49" t="str">
        <f t="shared" si="16"/>
        <v xml:space="preserve"> </v>
      </c>
      <c r="BO22" s="39" t="s">
        <v>12</v>
      </c>
      <c r="BP22" s="41" t="s">
        <v>12</v>
      </c>
      <c r="BQ22" s="774" t="s">
        <v>12</v>
      </c>
      <c r="BR22" s="668" t="s">
        <v>12</v>
      </c>
      <c r="BS22" s="774">
        <v>2.3999999999999998E-3</v>
      </c>
      <c r="BT22" s="774">
        <v>2.2000000000000001E-3</v>
      </c>
      <c r="BU22" s="49">
        <f t="shared" si="17"/>
        <v>2.3E-3</v>
      </c>
      <c r="BV22" s="49">
        <f t="shared" si="18"/>
        <v>9.9999999999999829E-5</v>
      </c>
      <c r="BW22" s="774">
        <v>3.0000000000000001E-3</v>
      </c>
      <c r="BX22" s="774">
        <v>2.7000000000000001E-3</v>
      </c>
      <c r="BY22" s="49">
        <f t="shared" si="19"/>
        <v>2.8500000000000001E-3</v>
      </c>
      <c r="BZ22" s="546">
        <f t="shared" si="20"/>
        <v>1.4999999999999996E-4</v>
      </c>
      <c r="CA22" s="774">
        <v>1.4E-3</v>
      </c>
      <c r="CB22" s="563" t="s">
        <v>12</v>
      </c>
      <c r="CC22" s="563" t="s">
        <v>12</v>
      </c>
      <c r="CD22" s="563" t="s">
        <v>12</v>
      </c>
    </row>
    <row r="23" spans="1:82" ht="15.75" customHeight="1" x14ac:dyDescent="0.2">
      <c r="A23" s="296" t="s">
        <v>127</v>
      </c>
      <c r="B23" s="29">
        <v>1.9300000000000001E-2</v>
      </c>
      <c r="C23" s="39">
        <v>4.7234999999999996</v>
      </c>
      <c r="D23" s="296">
        <v>4.3331</v>
      </c>
      <c r="E23" s="49">
        <f t="shared" si="0"/>
        <v>4.5282999999999998</v>
      </c>
      <c r="F23" s="49">
        <f t="shared" si="1"/>
        <v>0.19519999999999982</v>
      </c>
      <c r="G23" s="296">
        <v>4.8324999999999996</v>
      </c>
      <c r="H23" s="296">
        <v>4.4672999999999998</v>
      </c>
      <c r="I23" s="49">
        <f t="shared" si="21"/>
        <v>4.6498999999999997</v>
      </c>
      <c r="J23" s="546">
        <f t="shared" si="2"/>
        <v>0.18259999999999987</v>
      </c>
      <c r="K23" s="296">
        <v>7.8792999999999997</v>
      </c>
      <c r="L23" s="296">
        <v>7.7698</v>
      </c>
      <c r="M23" s="49">
        <f t="shared" si="22"/>
        <v>7.8245500000000003</v>
      </c>
      <c r="N23" s="49">
        <f t="shared" si="3"/>
        <v>5.4749999999999854E-2</v>
      </c>
      <c r="O23" s="296">
        <v>8.0608000000000004</v>
      </c>
      <c r="P23" s="296">
        <v>7.7247000000000003</v>
      </c>
      <c r="Q23" s="49">
        <f t="shared" si="23"/>
        <v>7.8927500000000004</v>
      </c>
      <c r="R23" s="49">
        <f t="shared" si="4"/>
        <v>0.16805000000000003</v>
      </c>
      <c r="S23" s="39">
        <v>8.8914000000000009</v>
      </c>
      <c r="T23" s="296">
        <v>9.0005000000000006</v>
      </c>
      <c r="U23" s="49">
        <f t="shared" si="24"/>
        <v>8.9459499999999998</v>
      </c>
      <c r="V23" s="49">
        <f t="shared" si="5"/>
        <v>5.4549999999999876E-2</v>
      </c>
      <c r="W23" s="296">
        <v>8.9796999999999993</v>
      </c>
      <c r="X23" s="296">
        <v>8.5721000000000007</v>
      </c>
      <c r="Y23" s="49">
        <f t="shared" si="25"/>
        <v>8.7759</v>
      </c>
      <c r="Z23" s="546">
        <f t="shared" si="6"/>
        <v>0.20379999999999932</v>
      </c>
      <c r="AA23" s="296">
        <v>22.247399999999999</v>
      </c>
      <c r="AB23" s="296">
        <v>21.7575</v>
      </c>
      <c r="AC23" s="49">
        <f t="shared" si="26"/>
        <v>22.00245</v>
      </c>
      <c r="AD23" s="49">
        <f t="shared" si="7"/>
        <v>0.24494999999999933</v>
      </c>
      <c r="AE23" s="296">
        <v>20.966000000000001</v>
      </c>
      <c r="AF23" s="296">
        <v>23.1692</v>
      </c>
      <c r="AG23" s="49">
        <f t="shared" si="27"/>
        <v>22.067599999999999</v>
      </c>
      <c r="AH23" s="49">
        <f t="shared" si="8"/>
        <v>1.1015999999999995</v>
      </c>
      <c r="AI23" s="39">
        <v>24.221900000000002</v>
      </c>
      <c r="AJ23" s="296">
        <v>25.313700000000001</v>
      </c>
      <c r="AK23" s="49">
        <f t="shared" si="28"/>
        <v>24.767800000000001</v>
      </c>
      <c r="AL23" s="49">
        <f t="shared" si="9"/>
        <v>0.54589999999999961</v>
      </c>
      <c r="AM23" s="296">
        <v>27.4451</v>
      </c>
      <c r="AN23" s="296">
        <v>28.636800000000001</v>
      </c>
      <c r="AO23" s="49">
        <f t="shared" si="29"/>
        <v>28.040950000000002</v>
      </c>
      <c r="AP23" s="546">
        <f t="shared" si="10"/>
        <v>0.59585000000000043</v>
      </c>
      <c r="AQ23" s="296">
        <v>24.5518</v>
      </c>
      <c r="AR23" s="296">
        <v>25.9559</v>
      </c>
      <c r="AS23" s="49">
        <f t="shared" si="30"/>
        <v>25.25385</v>
      </c>
      <c r="AT23" s="49">
        <f t="shared" si="11"/>
        <v>0.70204999999999984</v>
      </c>
      <c r="AU23" s="296">
        <v>27.609200000000001</v>
      </c>
      <c r="AV23" s="296">
        <v>23.295000000000002</v>
      </c>
      <c r="AW23" s="49">
        <f t="shared" si="31"/>
        <v>25.452100000000002</v>
      </c>
      <c r="AX23" s="49">
        <f t="shared" si="12"/>
        <v>2.1570999999999998</v>
      </c>
      <c r="AY23" s="39">
        <v>28.2257</v>
      </c>
      <c r="AZ23" s="296">
        <v>30.889700000000001</v>
      </c>
      <c r="BA23" s="49">
        <f t="shared" si="32"/>
        <v>29.557700000000001</v>
      </c>
      <c r="BB23" s="49">
        <f t="shared" si="13"/>
        <v>1.3320000000000007</v>
      </c>
      <c r="BC23" s="296">
        <v>30.587</v>
      </c>
      <c r="BD23" s="296">
        <v>27.0274</v>
      </c>
      <c r="BE23" s="49">
        <f t="shared" si="33"/>
        <v>28.807200000000002</v>
      </c>
      <c r="BF23" s="546">
        <f t="shared" si="14"/>
        <v>1.7797999999999998</v>
      </c>
      <c r="BG23" s="296">
        <v>37.7684</v>
      </c>
      <c r="BH23" s="296">
        <v>40.929400000000001</v>
      </c>
      <c r="BI23" s="49">
        <f t="shared" si="34"/>
        <v>39.3489</v>
      </c>
      <c r="BJ23" s="49">
        <f t="shared" si="15"/>
        <v>1.5805000000000007</v>
      </c>
      <c r="BK23" s="296">
        <v>42.010300000000001</v>
      </c>
      <c r="BL23" s="296">
        <v>34.675199999999997</v>
      </c>
      <c r="BM23" s="49">
        <f t="shared" si="35"/>
        <v>38.342749999999995</v>
      </c>
      <c r="BN23" s="49">
        <f t="shared" si="16"/>
        <v>3.6675500000000021</v>
      </c>
      <c r="BO23" s="39" t="s">
        <v>12</v>
      </c>
      <c r="BP23" s="41">
        <v>0.02</v>
      </c>
      <c r="BQ23" s="774" t="s">
        <v>12</v>
      </c>
      <c r="BR23" s="668" t="s">
        <v>12</v>
      </c>
      <c r="BS23" s="774">
        <v>64.418800000000005</v>
      </c>
      <c r="BT23" s="774">
        <v>68.855699999999999</v>
      </c>
      <c r="BU23" s="49">
        <f t="shared" si="17"/>
        <v>66.637249999999995</v>
      </c>
      <c r="BV23" s="49">
        <f t="shared" si="18"/>
        <v>2.2184499999999971</v>
      </c>
      <c r="BW23" s="774">
        <v>68.476900000000001</v>
      </c>
      <c r="BX23" s="774">
        <v>68.576800000000006</v>
      </c>
      <c r="BY23" s="49">
        <f t="shared" si="19"/>
        <v>68.526849999999996</v>
      </c>
      <c r="BZ23" s="546">
        <f t="shared" si="20"/>
        <v>4.9950000000002603E-2</v>
      </c>
      <c r="CA23" s="774">
        <v>4.423</v>
      </c>
      <c r="CB23" s="563">
        <v>304.42880000000002</v>
      </c>
      <c r="CC23" s="563">
        <v>25.206900000000001</v>
      </c>
      <c r="CD23" s="563">
        <v>26.087599999999998</v>
      </c>
    </row>
    <row r="24" spans="1:82" ht="15.75" customHeight="1" x14ac:dyDescent="0.2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21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22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23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4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5"/>
        <v xml:space="preserve"> </v>
      </c>
      <c r="Z24" s="546" t="str">
        <f t="shared" si="6"/>
        <v xml:space="preserve"> </v>
      </c>
      <c r="AA24" s="296">
        <v>7.3000000000000001E-3</v>
      </c>
      <c r="AB24" s="296">
        <v>7.3000000000000001E-3</v>
      </c>
      <c r="AC24" s="49">
        <f t="shared" si="26"/>
        <v>7.3000000000000001E-3</v>
      </c>
      <c r="AD24" s="49">
        <f t="shared" si="7"/>
        <v>0</v>
      </c>
      <c r="AE24" s="296">
        <v>7.6E-3</v>
      </c>
      <c r="AF24" s="296">
        <v>7.1999999999999998E-3</v>
      </c>
      <c r="AG24" s="49">
        <f t="shared" si="27"/>
        <v>7.4000000000000003E-3</v>
      </c>
      <c r="AH24" s="49">
        <f t="shared" si="8"/>
        <v>2.0000000000000009E-4</v>
      </c>
      <c r="AI24" s="39" t="s">
        <v>12</v>
      </c>
      <c r="AJ24" s="296" t="s">
        <v>12</v>
      </c>
      <c r="AK24" s="49" t="str">
        <f t="shared" si="28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9"/>
        <v xml:space="preserve"> </v>
      </c>
      <c r="AP24" s="546" t="str">
        <f t="shared" si="10"/>
        <v xml:space="preserve"> </v>
      </c>
      <c r="AQ24" s="296">
        <v>5.1000000000000004E-3</v>
      </c>
      <c r="AR24" s="296">
        <v>5.0000000000000001E-3</v>
      </c>
      <c r="AS24" s="49">
        <f t="shared" si="30"/>
        <v>5.0500000000000007E-3</v>
      </c>
      <c r="AT24" s="49">
        <f t="shared" si="11"/>
        <v>5.0000000000000131E-5</v>
      </c>
      <c r="AU24" s="296">
        <v>5.1000000000000004E-3</v>
      </c>
      <c r="AV24" s="296">
        <v>5.4000000000000003E-3</v>
      </c>
      <c r="AW24" s="49">
        <f t="shared" si="31"/>
        <v>5.2500000000000003E-3</v>
      </c>
      <c r="AX24" s="49">
        <f t="shared" si="12"/>
        <v>1.4999999999999996E-4</v>
      </c>
      <c r="AY24" s="39">
        <v>4.5999999999999999E-3</v>
      </c>
      <c r="AZ24" s="296">
        <v>4.7999999999999996E-3</v>
      </c>
      <c r="BA24" s="49">
        <f t="shared" si="32"/>
        <v>4.6999999999999993E-3</v>
      </c>
      <c r="BB24" s="49">
        <f t="shared" si="13"/>
        <v>9.9999999999999842E-5</v>
      </c>
      <c r="BC24" s="296">
        <v>4.4000000000000003E-3</v>
      </c>
      <c r="BD24" s="296">
        <v>4.1999999999999997E-3</v>
      </c>
      <c r="BE24" s="49">
        <f t="shared" si="33"/>
        <v>4.3E-3</v>
      </c>
      <c r="BF24" s="546">
        <f t="shared" si="14"/>
        <v>1.0000000000000026E-4</v>
      </c>
      <c r="BG24" s="296">
        <v>1.8E-3</v>
      </c>
      <c r="BH24" s="296">
        <v>1.8E-3</v>
      </c>
      <c r="BI24" s="49">
        <f t="shared" si="34"/>
        <v>1.8E-3</v>
      </c>
      <c r="BJ24" s="49">
        <f t="shared" si="15"/>
        <v>0</v>
      </c>
      <c r="BK24" s="296">
        <v>2E-3</v>
      </c>
      <c r="BL24" s="296">
        <v>2.5000000000000001E-3</v>
      </c>
      <c r="BM24" s="49">
        <f t="shared" si="35"/>
        <v>2.2500000000000003E-3</v>
      </c>
      <c r="BN24" s="49">
        <f t="shared" si="16"/>
        <v>2.5000000000000001E-4</v>
      </c>
      <c r="BO24" s="39" t="s">
        <v>12</v>
      </c>
      <c r="BP24" s="41" t="s">
        <v>12</v>
      </c>
      <c r="BQ24" s="774" t="s">
        <v>12</v>
      </c>
      <c r="BR24" s="668" t="s">
        <v>12</v>
      </c>
      <c r="BS24" s="774" t="s">
        <v>12</v>
      </c>
      <c r="BT24" s="774" t="s">
        <v>12</v>
      </c>
      <c r="BU24" s="49" t="str">
        <f t="shared" si="17"/>
        <v xml:space="preserve"> </v>
      </c>
      <c r="BV24" s="49" t="str">
        <f t="shared" si="18"/>
        <v xml:space="preserve"> </v>
      </c>
      <c r="BW24" s="774" t="s">
        <v>12</v>
      </c>
      <c r="BX24" s="774" t="s">
        <v>12</v>
      </c>
      <c r="BY24" s="49" t="str">
        <f t="shared" si="19"/>
        <v xml:space="preserve"> </v>
      </c>
      <c r="BZ24" s="546" t="str">
        <f t="shared" si="20"/>
        <v xml:space="preserve"> </v>
      </c>
      <c r="CA24" s="774">
        <v>2.2000000000000001E-3</v>
      </c>
      <c r="CB24" s="563">
        <v>0.97350000000000003</v>
      </c>
      <c r="CC24" s="563">
        <v>0.218</v>
      </c>
      <c r="CD24" s="563">
        <v>0.21740000000000001</v>
      </c>
    </row>
    <row r="25" spans="1:82" ht="15.75" customHeight="1" x14ac:dyDescent="0.2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21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22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23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4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5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6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7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8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9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30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31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32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33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4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5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774" t="s">
        <v>12</v>
      </c>
      <c r="BR25" s="668" t="s">
        <v>12</v>
      </c>
      <c r="BS25" s="774" t="s">
        <v>12</v>
      </c>
      <c r="BT25" s="774" t="s">
        <v>12</v>
      </c>
      <c r="BU25" s="49" t="str">
        <f t="shared" si="17"/>
        <v xml:space="preserve"> </v>
      </c>
      <c r="BV25" s="49" t="str">
        <f t="shared" si="18"/>
        <v xml:space="preserve"> </v>
      </c>
      <c r="BW25" s="774">
        <v>3.4500000000000003E-2</v>
      </c>
      <c r="BX25" s="774">
        <v>3.2599999999999997E-2</v>
      </c>
      <c r="BY25" s="49">
        <f t="shared" si="19"/>
        <v>3.3549999999999996E-2</v>
      </c>
      <c r="BZ25" s="546">
        <f t="shared" si="20"/>
        <v>9.5000000000000293E-4</v>
      </c>
      <c r="CA25" s="774" t="s">
        <v>12</v>
      </c>
      <c r="CB25" s="563">
        <v>0.67730000000000001</v>
      </c>
      <c r="CC25" s="563" t="s">
        <v>12</v>
      </c>
      <c r="CD25" s="563" t="s">
        <v>12</v>
      </c>
    </row>
    <row r="26" spans="1:82" ht="15.75" customHeight="1" x14ac:dyDescent="0.2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21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22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23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4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5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6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7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8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9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30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31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32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33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4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5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774" t="s">
        <v>12</v>
      </c>
      <c r="BR26" s="668" t="s">
        <v>12</v>
      </c>
      <c r="BS26" s="774" t="s">
        <v>12</v>
      </c>
      <c r="BT26" s="774" t="s">
        <v>12</v>
      </c>
      <c r="BU26" s="49" t="str">
        <f t="shared" si="17"/>
        <v xml:space="preserve"> </v>
      </c>
      <c r="BV26" s="49" t="str">
        <f t="shared" si="18"/>
        <v xml:space="preserve"> </v>
      </c>
      <c r="BW26" s="774">
        <v>5.3800000000000001E-2</v>
      </c>
      <c r="BX26" s="774">
        <v>3.5799999999999998E-2</v>
      </c>
      <c r="BY26" s="49">
        <f t="shared" si="19"/>
        <v>4.48E-2</v>
      </c>
      <c r="BZ26" s="546">
        <f t="shared" si="20"/>
        <v>8.9999999999999941E-3</v>
      </c>
      <c r="CA26" s="774" t="s">
        <v>12</v>
      </c>
      <c r="CB26" s="563" t="s">
        <v>12</v>
      </c>
      <c r="CC26" s="563" t="s">
        <v>12</v>
      </c>
      <c r="CD26" s="563" t="s">
        <v>12</v>
      </c>
    </row>
    <row r="27" spans="1:82" ht="15.75" customHeight="1" x14ac:dyDescent="0.2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21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22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23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4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5"/>
        <v xml:space="preserve"> </v>
      </c>
      <c r="Z27" s="546" t="str">
        <f t="shared" si="6"/>
        <v xml:space="preserve"> </v>
      </c>
      <c r="AA27" s="296" t="s">
        <v>12</v>
      </c>
      <c r="AB27" s="296" t="s">
        <v>12</v>
      </c>
      <c r="AC27" s="49" t="str">
        <f t="shared" si="26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7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8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9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30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31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32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33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4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5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774" t="s">
        <v>12</v>
      </c>
      <c r="BR27" s="668" t="s">
        <v>12</v>
      </c>
      <c r="BS27" s="774" t="s">
        <v>12</v>
      </c>
      <c r="BT27" s="774" t="s">
        <v>12</v>
      </c>
      <c r="BU27" s="49" t="str">
        <f t="shared" si="17"/>
        <v xml:space="preserve"> </v>
      </c>
      <c r="BV27" s="49" t="str">
        <f t="shared" si="18"/>
        <v xml:space="preserve"> </v>
      </c>
      <c r="BW27" s="774" t="s">
        <v>12</v>
      </c>
      <c r="BX27" s="774" t="s">
        <v>12</v>
      </c>
      <c r="BY27" s="49" t="str">
        <f t="shared" si="19"/>
        <v xml:space="preserve"> </v>
      </c>
      <c r="BZ27" s="546" t="str">
        <f t="shared" si="20"/>
        <v xml:space="preserve"> </v>
      </c>
      <c r="CA27" s="774" t="s">
        <v>12</v>
      </c>
      <c r="CB27" s="563" t="s">
        <v>12</v>
      </c>
      <c r="CC27" s="563" t="s">
        <v>12</v>
      </c>
      <c r="CD27" s="563" t="s">
        <v>12</v>
      </c>
    </row>
    <row r="28" spans="1:82" ht="15.75" customHeight="1" x14ac:dyDescent="0.2">
      <c r="A28" s="296" t="s">
        <v>132</v>
      </c>
      <c r="B28" s="29">
        <v>1.4800000000000001E-2</v>
      </c>
      <c r="C28" s="39">
        <v>2.7378999999999998</v>
      </c>
      <c r="D28" s="296">
        <v>2.7463000000000002</v>
      </c>
      <c r="E28" s="49">
        <f t="shared" si="0"/>
        <v>2.7420999999999998</v>
      </c>
      <c r="F28" s="49">
        <f t="shared" si="1"/>
        <v>4.2000000000002036E-3</v>
      </c>
      <c r="G28" s="296">
        <v>2.7639999999999998</v>
      </c>
      <c r="H28" s="296">
        <v>2.7698999999999998</v>
      </c>
      <c r="I28" s="49">
        <f t="shared" si="21"/>
        <v>2.7669499999999996</v>
      </c>
      <c r="J28" s="546">
        <f t="shared" si="2"/>
        <v>2.9500000000000082E-3</v>
      </c>
      <c r="K28" s="296">
        <v>6.4405999999999999</v>
      </c>
      <c r="L28" s="296">
        <v>6.4119999999999999</v>
      </c>
      <c r="M28" s="49">
        <f t="shared" si="22"/>
        <v>6.4262999999999995</v>
      </c>
      <c r="N28" s="49">
        <f t="shared" si="3"/>
        <v>1.4299999999999979E-2</v>
      </c>
      <c r="O28" s="296">
        <v>6.5936000000000003</v>
      </c>
      <c r="P28" s="296">
        <v>6.5921000000000003</v>
      </c>
      <c r="Q28" s="49">
        <f t="shared" si="23"/>
        <v>6.5928500000000003</v>
      </c>
      <c r="R28" s="49">
        <f t="shared" si="4"/>
        <v>7.5000000000002842E-4</v>
      </c>
      <c r="S28" s="39">
        <v>7.6959999999999997</v>
      </c>
      <c r="T28" s="296">
        <v>7.6220999999999997</v>
      </c>
      <c r="U28" s="49">
        <f t="shared" si="24"/>
        <v>7.6590499999999997</v>
      </c>
      <c r="V28" s="49">
        <f t="shared" si="5"/>
        <v>3.6950000000000038E-2</v>
      </c>
      <c r="W28" s="296">
        <v>7.8361999999999998</v>
      </c>
      <c r="X28" s="296">
        <v>7.6721000000000004</v>
      </c>
      <c r="Y28" s="49">
        <f t="shared" si="25"/>
        <v>7.7541500000000001</v>
      </c>
      <c r="Z28" s="546">
        <f t="shared" si="6"/>
        <v>8.2049999999999734E-2</v>
      </c>
      <c r="AA28" s="296">
        <v>19.614999999999998</v>
      </c>
      <c r="AB28" s="296">
        <v>19.643000000000001</v>
      </c>
      <c r="AC28" s="49">
        <f t="shared" si="26"/>
        <v>19.628999999999998</v>
      </c>
      <c r="AD28" s="49">
        <f t="shared" si="7"/>
        <v>1.4000000000001123E-2</v>
      </c>
      <c r="AE28" s="296">
        <v>19.708500000000001</v>
      </c>
      <c r="AF28" s="296">
        <v>20.019300000000001</v>
      </c>
      <c r="AG28" s="49">
        <f t="shared" si="27"/>
        <v>19.863900000000001</v>
      </c>
      <c r="AH28" s="49">
        <f t="shared" si="8"/>
        <v>0.1554000000000002</v>
      </c>
      <c r="AI28" s="39">
        <v>426.29149999999998</v>
      </c>
      <c r="AJ28" s="296">
        <v>429.73869999999999</v>
      </c>
      <c r="AK28" s="49">
        <f t="shared" si="28"/>
        <v>428.01509999999996</v>
      </c>
      <c r="AL28" s="49">
        <f t="shared" si="9"/>
        <v>1.7236000000000047</v>
      </c>
      <c r="AM28" s="296">
        <v>428.86470000000003</v>
      </c>
      <c r="AN28" s="296">
        <v>431.66230000000002</v>
      </c>
      <c r="AO28" s="49">
        <f t="shared" si="29"/>
        <v>430.26350000000002</v>
      </c>
      <c r="AP28" s="546">
        <f t="shared" si="10"/>
        <v>1.3987999999999943</v>
      </c>
      <c r="AQ28" s="296">
        <v>89.424800000000005</v>
      </c>
      <c r="AR28" s="296">
        <v>90.440399999999997</v>
      </c>
      <c r="AS28" s="49">
        <f t="shared" si="30"/>
        <v>89.932600000000008</v>
      </c>
      <c r="AT28" s="49">
        <f t="shared" si="11"/>
        <v>0.50779999999999603</v>
      </c>
      <c r="AU28" s="296">
        <v>91.570400000000006</v>
      </c>
      <c r="AV28" s="296">
        <v>90.319000000000003</v>
      </c>
      <c r="AW28" s="49">
        <f t="shared" si="31"/>
        <v>90.944700000000012</v>
      </c>
      <c r="AX28" s="49">
        <f t="shared" si="12"/>
        <v>0.62570000000000192</v>
      </c>
      <c r="AY28" s="39">
        <v>48.265500000000003</v>
      </c>
      <c r="AZ28" s="296">
        <v>48.953200000000002</v>
      </c>
      <c r="BA28" s="49">
        <f t="shared" si="32"/>
        <v>48.609350000000006</v>
      </c>
      <c r="BB28" s="49">
        <f t="shared" si="13"/>
        <v>0.34384999999999977</v>
      </c>
      <c r="BC28" s="296">
        <v>48.909599999999998</v>
      </c>
      <c r="BD28" s="296">
        <v>49.07</v>
      </c>
      <c r="BE28" s="49">
        <f t="shared" si="33"/>
        <v>48.989800000000002</v>
      </c>
      <c r="BF28" s="546">
        <f t="shared" si="14"/>
        <v>8.0200000000001381E-2</v>
      </c>
      <c r="BG28" s="296">
        <v>59.434199999999997</v>
      </c>
      <c r="BH28" s="296">
        <v>58.701000000000001</v>
      </c>
      <c r="BI28" s="49">
        <f t="shared" si="34"/>
        <v>59.067599999999999</v>
      </c>
      <c r="BJ28" s="49">
        <f t="shared" si="15"/>
        <v>0.36659999999999826</v>
      </c>
      <c r="BK28" s="296">
        <v>58.100700000000003</v>
      </c>
      <c r="BL28" s="296">
        <v>57.303600000000003</v>
      </c>
      <c r="BM28" s="49">
        <f t="shared" si="35"/>
        <v>57.702150000000003</v>
      </c>
      <c r="BN28" s="49">
        <f t="shared" si="16"/>
        <v>0.39855000000000018</v>
      </c>
      <c r="BO28" s="39">
        <v>2.7799999999999998E-2</v>
      </c>
      <c r="BP28" s="41">
        <v>3.5900000000000001E-2</v>
      </c>
      <c r="BQ28" s="774">
        <v>1.7999999999999999E-2</v>
      </c>
      <c r="BR28" s="668" t="s">
        <v>12</v>
      </c>
      <c r="BS28" s="774">
        <v>22.909199999999998</v>
      </c>
      <c r="BT28" s="774">
        <v>23.296900000000001</v>
      </c>
      <c r="BU28" s="49">
        <f t="shared" si="17"/>
        <v>23.10305</v>
      </c>
      <c r="BV28" s="49">
        <f t="shared" si="18"/>
        <v>0.19385000000000119</v>
      </c>
      <c r="BW28" s="774">
        <v>23.451799999999999</v>
      </c>
      <c r="BX28" s="774">
        <v>23.027000000000001</v>
      </c>
      <c r="BY28" s="49">
        <f t="shared" si="19"/>
        <v>23.2394</v>
      </c>
      <c r="BZ28" s="546">
        <f t="shared" si="20"/>
        <v>0.21239999999999881</v>
      </c>
      <c r="CA28" s="774">
        <v>17.039200000000001</v>
      </c>
      <c r="CB28" s="563">
        <v>626.92550000000006</v>
      </c>
      <c r="CC28" s="563">
        <v>306.33449999999999</v>
      </c>
      <c r="CD28" s="563">
        <v>302.76940000000002</v>
      </c>
    </row>
    <row r="29" spans="1:82" ht="15.75" customHeight="1" x14ac:dyDescent="0.2">
      <c r="A29" s="296" t="s">
        <v>133</v>
      </c>
      <c r="B29" s="29">
        <v>7.1999999999999998E-3</v>
      </c>
      <c r="C29" s="39">
        <v>2.9786000000000001</v>
      </c>
      <c r="D29" s="296">
        <v>3.0045000000000002</v>
      </c>
      <c r="E29" s="49">
        <f t="shared" si="0"/>
        <v>2.9915500000000002</v>
      </c>
      <c r="F29" s="49">
        <f t="shared" si="1"/>
        <v>1.2950000000000017E-2</v>
      </c>
      <c r="G29" s="296">
        <v>2.9820000000000002</v>
      </c>
      <c r="H29" s="296">
        <v>3.0198999999999998</v>
      </c>
      <c r="I29" s="49">
        <f t="shared" si="21"/>
        <v>3.00095</v>
      </c>
      <c r="J29" s="546">
        <f t="shared" si="2"/>
        <v>1.89499999999998E-2</v>
      </c>
      <c r="K29" s="296">
        <v>6.8544</v>
      </c>
      <c r="L29" s="296">
        <v>6.8430999999999997</v>
      </c>
      <c r="M29" s="49">
        <f t="shared" si="22"/>
        <v>6.8487499999999999</v>
      </c>
      <c r="N29" s="49">
        <f t="shared" si="3"/>
        <v>5.6500000000001549E-3</v>
      </c>
      <c r="O29" s="296">
        <v>7.0603999999999996</v>
      </c>
      <c r="P29" s="296">
        <v>7.0335999999999999</v>
      </c>
      <c r="Q29" s="49">
        <f t="shared" si="23"/>
        <v>7.0469999999999997</v>
      </c>
      <c r="R29" s="49">
        <f t="shared" si="4"/>
        <v>1.3399999999999856E-2</v>
      </c>
      <c r="S29" s="39">
        <v>8.2071000000000005</v>
      </c>
      <c r="T29" s="296">
        <v>8.1023999999999994</v>
      </c>
      <c r="U29" s="49">
        <f t="shared" si="24"/>
        <v>8.1547499999999999</v>
      </c>
      <c r="V29" s="49">
        <f t="shared" si="5"/>
        <v>5.2350000000000563E-2</v>
      </c>
      <c r="W29" s="296">
        <v>8.3366000000000007</v>
      </c>
      <c r="X29" s="296">
        <v>8.1884999999999994</v>
      </c>
      <c r="Y29" s="49">
        <f t="shared" si="25"/>
        <v>8.2625500000000009</v>
      </c>
      <c r="Z29" s="546">
        <f t="shared" si="6"/>
        <v>7.4050000000000615E-2</v>
      </c>
      <c r="AA29" s="296">
        <v>19.604500000000002</v>
      </c>
      <c r="AB29" s="296">
        <v>19.8751</v>
      </c>
      <c r="AC29" s="49">
        <f t="shared" si="26"/>
        <v>19.739800000000002</v>
      </c>
      <c r="AD29" s="49">
        <f t="shared" si="7"/>
        <v>0.13529999999999909</v>
      </c>
      <c r="AE29" s="296">
        <v>19.736799999999999</v>
      </c>
      <c r="AF29" s="296">
        <v>19.846699999999998</v>
      </c>
      <c r="AG29" s="49">
        <f t="shared" si="27"/>
        <v>19.79175</v>
      </c>
      <c r="AH29" s="49">
        <f t="shared" si="8"/>
        <v>5.4949999999999832E-2</v>
      </c>
      <c r="AI29" s="39">
        <v>410.71460000000002</v>
      </c>
      <c r="AJ29" s="296">
        <v>394.64600000000002</v>
      </c>
      <c r="AK29" s="49">
        <f t="shared" si="28"/>
        <v>402.68029999999999</v>
      </c>
      <c r="AL29" s="49">
        <f t="shared" si="9"/>
        <v>8.0343000000000018</v>
      </c>
      <c r="AM29" s="296">
        <v>395.78230000000002</v>
      </c>
      <c r="AN29" s="296">
        <v>397.83049999999997</v>
      </c>
      <c r="AO29" s="49">
        <f t="shared" si="29"/>
        <v>396.8064</v>
      </c>
      <c r="AP29" s="546">
        <f t="shared" si="10"/>
        <v>1.0240999999999758</v>
      </c>
      <c r="AQ29" s="296">
        <v>91.488100000000003</v>
      </c>
      <c r="AR29" s="296">
        <v>91.892899999999997</v>
      </c>
      <c r="AS29" s="49">
        <f t="shared" si="30"/>
        <v>91.6905</v>
      </c>
      <c r="AT29" s="49">
        <f t="shared" si="11"/>
        <v>0.20239999999999725</v>
      </c>
      <c r="AU29" s="296">
        <v>94.073300000000003</v>
      </c>
      <c r="AV29" s="296">
        <v>92.0625</v>
      </c>
      <c r="AW29" s="49">
        <f t="shared" si="31"/>
        <v>93.067900000000009</v>
      </c>
      <c r="AX29" s="49">
        <f t="shared" si="12"/>
        <v>1.0054000000000016</v>
      </c>
      <c r="AY29" s="39">
        <v>50.1541</v>
      </c>
      <c r="AZ29" s="296">
        <v>50.660600000000002</v>
      </c>
      <c r="BA29" s="49">
        <f t="shared" si="32"/>
        <v>50.407350000000001</v>
      </c>
      <c r="BB29" s="49">
        <f t="shared" si="13"/>
        <v>0.25325000000000131</v>
      </c>
      <c r="BC29" s="296">
        <v>50.443800000000003</v>
      </c>
      <c r="BD29" s="296">
        <v>50.895699999999998</v>
      </c>
      <c r="BE29" s="49">
        <f t="shared" si="33"/>
        <v>50.669750000000001</v>
      </c>
      <c r="BF29" s="546">
        <f t="shared" si="14"/>
        <v>0.22594999999999743</v>
      </c>
      <c r="BG29" s="296">
        <v>60.951000000000001</v>
      </c>
      <c r="BH29" s="296">
        <v>60.258899999999997</v>
      </c>
      <c r="BI29" s="49">
        <f t="shared" si="34"/>
        <v>60.604950000000002</v>
      </c>
      <c r="BJ29" s="49">
        <f t="shared" si="15"/>
        <v>0.34605000000000175</v>
      </c>
      <c r="BK29" s="296">
        <v>59.795900000000003</v>
      </c>
      <c r="BL29" s="296">
        <v>58.740499999999997</v>
      </c>
      <c r="BM29" s="49">
        <f t="shared" si="35"/>
        <v>59.2682</v>
      </c>
      <c r="BN29" s="49">
        <f t="shared" si="16"/>
        <v>0.52770000000000294</v>
      </c>
      <c r="BO29" s="39">
        <v>1.9E-2</v>
      </c>
      <c r="BP29" s="41">
        <v>4.0599999999999997E-2</v>
      </c>
      <c r="BQ29" s="774">
        <v>2.1100000000000001E-2</v>
      </c>
      <c r="BR29" s="668">
        <v>1.4999999999999999E-2</v>
      </c>
      <c r="BS29" s="774">
        <v>23.332699999999999</v>
      </c>
      <c r="BT29" s="774">
        <v>24.0885</v>
      </c>
      <c r="BU29" s="49">
        <f t="shared" si="17"/>
        <v>23.710599999999999</v>
      </c>
      <c r="BV29" s="49">
        <f t="shared" si="18"/>
        <v>0.37790000000000035</v>
      </c>
      <c r="BW29" s="774">
        <v>24.040900000000001</v>
      </c>
      <c r="BX29" s="774">
        <v>23.643799999999999</v>
      </c>
      <c r="BY29" s="49">
        <f t="shared" si="19"/>
        <v>23.84235</v>
      </c>
      <c r="BZ29" s="546">
        <f t="shared" si="20"/>
        <v>0.19855000000000089</v>
      </c>
      <c r="CA29" s="774">
        <v>17.106999999999999</v>
      </c>
      <c r="CB29" s="563">
        <v>579.66330000000005</v>
      </c>
      <c r="CC29" s="563">
        <v>300.20420000000001</v>
      </c>
      <c r="CD29" s="563">
        <v>298.60050000000001</v>
      </c>
    </row>
    <row r="30" spans="1:82" ht="15.75" customHeight="1" x14ac:dyDescent="0.2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21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22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23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4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5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6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7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8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9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30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31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32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33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4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5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774" t="s">
        <v>12</v>
      </c>
      <c r="BR30" s="668" t="s">
        <v>12</v>
      </c>
      <c r="BS30" s="774" t="s">
        <v>12</v>
      </c>
      <c r="BT30" s="774" t="s">
        <v>12</v>
      </c>
      <c r="BU30" s="49" t="str">
        <f t="shared" si="17"/>
        <v xml:space="preserve"> </v>
      </c>
      <c r="BV30" s="49" t="str">
        <f t="shared" si="18"/>
        <v xml:space="preserve"> </v>
      </c>
      <c r="BW30" s="774" t="s">
        <v>12</v>
      </c>
      <c r="BX30" s="774" t="s">
        <v>12</v>
      </c>
      <c r="BY30" s="49" t="str">
        <f t="shared" si="19"/>
        <v xml:space="preserve"> </v>
      </c>
      <c r="BZ30" s="546" t="str">
        <f t="shared" si="20"/>
        <v xml:space="preserve"> </v>
      </c>
      <c r="CA30" s="774" t="s">
        <v>12</v>
      </c>
      <c r="CB30" s="563" t="s">
        <v>12</v>
      </c>
      <c r="CC30" s="563" t="s">
        <v>12</v>
      </c>
      <c r="CD30" s="563" t="s">
        <v>12</v>
      </c>
    </row>
    <row r="31" spans="1:82" ht="15.75" customHeight="1" x14ac:dyDescent="0.2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21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22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23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4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5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6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7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8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9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30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31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32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33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4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5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774" t="s">
        <v>12</v>
      </c>
      <c r="BR31" s="668" t="s">
        <v>12</v>
      </c>
      <c r="BS31" s="774" t="s">
        <v>12</v>
      </c>
      <c r="BT31" s="774" t="s">
        <v>12</v>
      </c>
      <c r="BU31" s="49" t="str">
        <f t="shared" si="17"/>
        <v xml:space="preserve"> </v>
      </c>
      <c r="BV31" s="49" t="str">
        <f t="shared" si="18"/>
        <v xml:space="preserve"> </v>
      </c>
      <c r="BW31" s="774" t="s">
        <v>12</v>
      </c>
      <c r="BX31" s="774" t="s">
        <v>12</v>
      </c>
      <c r="BY31" s="49" t="str">
        <f t="shared" si="19"/>
        <v xml:space="preserve"> </v>
      </c>
      <c r="BZ31" s="546" t="str">
        <f t="shared" si="20"/>
        <v xml:space="preserve"> </v>
      </c>
      <c r="CA31" s="774" t="s">
        <v>12</v>
      </c>
      <c r="CB31" s="563">
        <v>2.7300000000000001E-2</v>
      </c>
      <c r="CC31" s="563" t="s">
        <v>12</v>
      </c>
      <c r="CD31" s="563" t="s">
        <v>12</v>
      </c>
    </row>
    <row r="32" spans="1:82" ht="12.75" x14ac:dyDescent="0.2">
      <c r="A32" s="296" t="s">
        <v>136</v>
      </c>
      <c r="B32" s="29">
        <v>0.1031</v>
      </c>
      <c r="C32" s="39">
        <v>4.6398999999999999</v>
      </c>
      <c r="D32" s="296">
        <v>4.6844999999999999</v>
      </c>
      <c r="E32" s="49">
        <f t="shared" si="0"/>
        <v>4.6622000000000003</v>
      </c>
      <c r="F32" s="49">
        <f t="shared" si="1"/>
        <v>2.2299999999999986E-2</v>
      </c>
      <c r="G32" s="296">
        <v>4.7431000000000001</v>
      </c>
      <c r="H32" s="296">
        <v>4.7624000000000004</v>
      </c>
      <c r="I32" s="49">
        <f t="shared" si="21"/>
        <v>4.7527500000000007</v>
      </c>
      <c r="J32" s="546">
        <f t="shared" si="2"/>
        <v>9.6500000000001585E-3</v>
      </c>
      <c r="K32" s="296">
        <v>4.9042000000000003</v>
      </c>
      <c r="L32" s="296">
        <v>4.8007999999999997</v>
      </c>
      <c r="M32" s="49">
        <f t="shared" si="22"/>
        <v>4.8525</v>
      </c>
      <c r="N32" s="49">
        <f t="shared" si="3"/>
        <v>5.1700000000000301E-2</v>
      </c>
      <c r="O32" s="296">
        <v>4.8817000000000004</v>
      </c>
      <c r="P32" s="296">
        <v>4.8079999999999998</v>
      </c>
      <c r="Q32" s="49">
        <f t="shared" si="23"/>
        <v>4.8448500000000001</v>
      </c>
      <c r="R32" s="49">
        <f t="shared" si="4"/>
        <v>3.6850000000000271E-2</v>
      </c>
      <c r="S32" s="39">
        <v>4.7487000000000004</v>
      </c>
      <c r="T32" s="296">
        <v>4.7469000000000001</v>
      </c>
      <c r="U32" s="49">
        <f t="shared" si="24"/>
        <v>4.7477999999999998</v>
      </c>
      <c r="V32" s="49">
        <f t="shared" si="5"/>
        <v>9.0000000000012292E-4</v>
      </c>
      <c r="W32" s="296">
        <v>4.8856000000000002</v>
      </c>
      <c r="X32" s="296">
        <v>4.7930000000000001</v>
      </c>
      <c r="Y32" s="49">
        <f t="shared" si="25"/>
        <v>4.8392999999999997</v>
      </c>
      <c r="Z32" s="546">
        <f t="shared" si="6"/>
        <v>4.6300000000000008E-2</v>
      </c>
      <c r="AA32" s="296">
        <v>5.3727</v>
      </c>
      <c r="AB32" s="296">
        <v>5.4748000000000001</v>
      </c>
      <c r="AC32" s="49">
        <f t="shared" si="26"/>
        <v>5.4237500000000001</v>
      </c>
      <c r="AD32" s="49">
        <f t="shared" si="7"/>
        <v>5.105000000000004E-2</v>
      </c>
      <c r="AE32" s="296">
        <v>5.4390999999999998</v>
      </c>
      <c r="AF32" s="296">
        <v>5.5189000000000004</v>
      </c>
      <c r="AG32" s="49">
        <f t="shared" si="27"/>
        <v>5.4790000000000001</v>
      </c>
      <c r="AH32" s="49">
        <f t="shared" si="8"/>
        <v>3.9900000000000269E-2</v>
      </c>
      <c r="AI32" s="39">
        <v>1.0127999999999999</v>
      </c>
      <c r="AJ32" s="296">
        <v>0.99729999999999996</v>
      </c>
      <c r="AK32" s="49">
        <f t="shared" si="28"/>
        <v>1.00505</v>
      </c>
      <c r="AL32" s="49">
        <f t="shared" si="9"/>
        <v>7.7499999999999791E-3</v>
      </c>
      <c r="AM32" s="296">
        <v>1.1161000000000001</v>
      </c>
      <c r="AN32" s="296">
        <v>1.0831</v>
      </c>
      <c r="AO32" s="49">
        <f t="shared" si="29"/>
        <v>1.0996000000000001</v>
      </c>
      <c r="AP32" s="546">
        <f t="shared" si="10"/>
        <v>1.650000000000007E-2</v>
      </c>
      <c r="AQ32" s="296">
        <v>4.6718000000000002</v>
      </c>
      <c r="AR32" s="296">
        <v>4.7215999999999996</v>
      </c>
      <c r="AS32" s="49">
        <f t="shared" si="30"/>
        <v>4.6966999999999999</v>
      </c>
      <c r="AT32" s="49">
        <f t="shared" si="11"/>
        <v>2.48999999999997E-2</v>
      </c>
      <c r="AU32" s="296">
        <v>4.8339999999999996</v>
      </c>
      <c r="AV32" s="296">
        <v>4.7423999999999999</v>
      </c>
      <c r="AW32" s="49">
        <f t="shared" si="31"/>
        <v>4.7881999999999998</v>
      </c>
      <c r="AX32" s="49">
        <f t="shared" si="12"/>
        <v>4.5799999999999841E-2</v>
      </c>
      <c r="AY32" s="39">
        <v>5.5114999999999998</v>
      </c>
      <c r="AZ32" s="296">
        <v>5.5572999999999997</v>
      </c>
      <c r="BA32" s="49">
        <f t="shared" si="32"/>
        <v>5.5343999999999998</v>
      </c>
      <c r="BB32" s="49">
        <f t="shared" si="13"/>
        <v>2.289999999999992E-2</v>
      </c>
      <c r="BC32" s="296">
        <v>5.5168999999999997</v>
      </c>
      <c r="BD32" s="296">
        <v>5.5713999999999997</v>
      </c>
      <c r="BE32" s="49">
        <f t="shared" si="33"/>
        <v>5.5441500000000001</v>
      </c>
      <c r="BF32" s="546">
        <f t="shared" si="14"/>
        <v>2.7249999999999996E-2</v>
      </c>
      <c r="BG32" s="296">
        <v>5.2473999999999998</v>
      </c>
      <c r="BH32" s="296">
        <v>5.2112999999999996</v>
      </c>
      <c r="BI32" s="49">
        <f t="shared" si="34"/>
        <v>5.2293500000000002</v>
      </c>
      <c r="BJ32" s="49">
        <f t="shared" si="15"/>
        <v>1.8050000000000122E-2</v>
      </c>
      <c r="BK32" s="296">
        <v>5.2134</v>
      </c>
      <c r="BL32" s="296">
        <v>5.1067999999999998</v>
      </c>
      <c r="BM32" s="49">
        <f t="shared" si="35"/>
        <v>5.1600999999999999</v>
      </c>
      <c r="BN32" s="49">
        <f t="shared" si="16"/>
        <v>5.3300000000000125E-2</v>
      </c>
      <c r="BO32" s="39" t="s">
        <v>12</v>
      </c>
      <c r="BP32" s="41" t="s">
        <v>12</v>
      </c>
      <c r="BQ32" s="774" t="s">
        <v>12</v>
      </c>
      <c r="BR32" s="668" t="s">
        <v>12</v>
      </c>
      <c r="BS32" s="774">
        <v>4.1822999999999997</v>
      </c>
      <c r="BT32" s="774">
        <v>4.3171999999999997</v>
      </c>
      <c r="BU32" s="49">
        <f t="shared" si="17"/>
        <v>4.2497499999999997</v>
      </c>
      <c r="BV32" s="49">
        <f t="shared" si="18"/>
        <v>6.745000000000001E-2</v>
      </c>
      <c r="BW32" s="774">
        <v>4.3391999999999999</v>
      </c>
      <c r="BX32" s="774">
        <v>4.2416999999999998</v>
      </c>
      <c r="BY32" s="49">
        <f t="shared" si="19"/>
        <v>4.2904499999999999</v>
      </c>
      <c r="BZ32" s="546">
        <f t="shared" si="20"/>
        <v>4.8750000000000071E-2</v>
      </c>
      <c r="CA32" s="774">
        <v>5.3890000000000002</v>
      </c>
      <c r="CB32" s="563">
        <v>26.786999999999999</v>
      </c>
      <c r="CC32" s="563">
        <v>16.516500000000001</v>
      </c>
      <c r="CD32" s="563">
        <v>16.500900000000001</v>
      </c>
    </row>
    <row r="33" spans="1:82" ht="12.75" x14ac:dyDescent="0.2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21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22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23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4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5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6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7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8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9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30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31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32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33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4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5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774" t="s">
        <v>12</v>
      </c>
      <c r="BR33" s="668" t="s">
        <v>12</v>
      </c>
      <c r="BS33" s="774" t="s">
        <v>12</v>
      </c>
      <c r="BT33" s="774" t="s">
        <v>12</v>
      </c>
      <c r="BU33" s="49" t="str">
        <f t="shared" si="17"/>
        <v xml:space="preserve"> </v>
      </c>
      <c r="BV33" s="49" t="str">
        <f t="shared" si="18"/>
        <v xml:space="preserve"> </v>
      </c>
      <c r="BW33" s="774" t="s">
        <v>12</v>
      </c>
      <c r="BX33" s="774" t="s">
        <v>12</v>
      </c>
      <c r="BY33" s="49" t="str">
        <f t="shared" si="19"/>
        <v xml:space="preserve"> </v>
      </c>
      <c r="BZ33" s="546" t="str">
        <f t="shared" si="20"/>
        <v xml:space="preserve"> </v>
      </c>
      <c r="CA33" s="774" t="s">
        <v>12</v>
      </c>
      <c r="CB33" s="563" t="s">
        <v>12</v>
      </c>
      <c r="CC33" s="563" t="s">
        <v>12</v>
      </c>
      <c r="CD33" s="563" t="s">
        <v>12</v>
      </c>
    </row>
    <row r="34" spans="1:82" ht="12.75" x14ac:dyDescent="0.2">
      <c r="A34" s="296" t="s">
        <v>138</v>
      </c>
      <c r="B34" s="29">
        <v>2.9999999999999997E-4</v>
      </c>
      <c r="C34" s="39">
        <v>9.0399999999999994E-2</v>
      </c>
      <c r="D34" s="296">
        <v>9.1499999999999998E-2</v>
      </c>
      <c r="E34" s="49">
        <f t="shared" si="0"/>
        <v>9.0950000000000003E-2</v>
      </c>
      <c r="F34" s="49">
        <f t="shared" si="1"/>
        <v>5.5000000000000188E-4</v>
      </c>
      <c r="G34" s="296">
        <v>9.3799999999999994E-2</v>
      </c>
      <c r="H34" s="296">
        <v>9.3200000000000005E-2</v>
      </c>
      <c r="I34" s="49">
        <f t="shared" si="21"/>
        <v>9.35E-2</v>
      </c>
      <c r="J34" s="546">
        <f t="shared" si="2"/>
        <v>2.9999999999999472E-4</v>
      </c>
      <c r="K34" s="296">
        <v>0.11550000000000001</v>
      </c>
      <c r="L34" s="296">
        <v>0.1067</v>
      </c>
      <c r="M34" s="49">
        <f t="shared" si="22"/>
        <v>0.1111</v>
      </c>
      <c r="N34" s="49">
        <f t="shared" si="3"/>
        <v>4.4000000000000011E-3</v>
      </c>
      <c r="O34" s="296">
        <v>0.1182</v>
      </c>
      <c r="P34" s="296">
        <v>0.108</v>
      </c>
      <c r="Q34" s="49">
        <f t="shared" si="23"/>
        <v>0.11310000000000001</v>
      </c>
      <c r="R34" s="49">
        <f t="shared" si="4"/>
        <v>5.1000000000000004E-3</v>
      </c>
      <c r="S34" s="39">
        <v>0.1211</v>
      </c>
      <c r="T34" s="296">
        <v>0.1305</v>
      </c>
      <c r="U34" s="49">
        <f t="shared" si="24"/>
        <v>0.1258</v>
      </c>
      <c r="V34" s="49">
        <f t="shared" si="5"/>
        <v>4.7000000000000028E-3</v>
      </c>
      <c r="W34" s="296">
        <v>0.1232</v>
      </c>
      <c r="X34" s="296">
        <v>0.12740000000000001</v>
      </c>
      <c r="Y34" s="49">
        <f t="shared" si="25"/>
        <v>0.12530000000000002</v>
      </c>
      <c r="Z34" s="546">
        <f t="shared" si="6"/>
        <v>2.1000000000000046E-3</v>
      </c>
      <c r="AA34" s="296">
        <v>0.26329999999999998</v>
      </c>
      <c r="AB34" s="296">
        <v>0.2697</v>
      </c>
      <c r="AC34" s="49">
        <f t="shared" si="26"/>
        <v>0.26649999999999996</v>
      </c>
      <c r="AD34" s="49">
        <f t="shared" si="7"/>
        <v>3.2000000000000084E-3</v>
      </c>
      <c r="AE34" s="296">
        <v>0.28239999999999998</v>
      </c>
      <c r="AF34" s="296">
        <v>0.27079999999999999</v>
      </c>
      <c r="AG34" s="49">
        <f t="shared" si="27"/>
        <v>0.27659999999999996</v>
      </c>
      <c r="AH34" s="49">
        <f t="shared" si="8"/>
        <v>5.7999999999999996E-3</v>
      </c>
      <c r="AI34" s="39">
        <v>3.4828000000000001</v>
      </c>
      <c r="AJ34" s="296">
        <v>3.6263000000000001</v>
      </c>
      <c r="AK34" s="49">
        <f t="shared" si="28"/>
        <v>3.5545499999999999</v>
      </c>
      <c r="AL34" s="49">
        <f t="shared" si="9"/>
        <v>7.174999999999998E-2</v>
      </c>
      <c r="AM34" s="296">
        <v>3.5933000000000002</v>
      </c>
      <c r="AN34" s="296">
        <v>3.4853999999999998</v>
      </c>
      <c r="AO34" s="49">
        <f t="shared" si="29"/>
        <v>3.5393499999999998</v>
      </c>
      <c r="AP34" s="546">
        <f t="shared" si="10"/>
        <v>5.3950000000000164E-2</v>
      </c>
      <c r="AQ34" s="296">
        <v>0.82379999999999998</v>
      </c>
      <c r="AR34" s="296">
        <v>0.79959999999999998</v>
      </c>
      <c r="AS34" s="49">
        <f t="shared" si="30"/>
        <v>0.81169999999999998</v>
      </c>
      <c r="AT34" s="49">
        <f t="shared" si="11"/>
        <v>1.21E-2</v>
      </c>
      <c r="AU34" s="296">
        <v>0.88629999999999998</v>
      </c>
      <c r="AV34" s="296">
        <v>0.84060000000000001</v>
      </c>
      <c r="AW34" s="49">
        <f t="shared" si="31"/>
        <v>0.86345000000000005</v>
      </c>
      <c r="AX34" s="49">
        <f t="shared" si="12"/>
        <v>2.2849999999999981E-2</v>
      </c>
      <c r="AY34" s="39">
        <v>0.51590000000000003</v>
      </c>
      <c r="AZ34" s="296">
        <v>0.51880000000000004</v>
      </c>
      <c r="BA34" s="49">
        <f t="shared" si="32"/>
        <v>0.51734999999999998</v>
      </c>
      <c r="BB34" s="49">
        <f t="shared" si="13"/>
        <v>1.4500000000000068E-3</v>
      </c>
      <c r="BC34" s="296">
        <v>0.54100000000000004</v>
      </c>
      <c r="BD34" s="296">
        <v>0.54059999999999997</v>
      </c>
      <c r="BE34" s="49">
        <f t="shared" si="33"/>
        <v>0.54079999999999995</v>
      </c>
      <c r="BF34" s="546">
        <f t="shared" si="14"/>
        <v>2.0000000000003348E-4</v>
      </c>
      <c r="BG34" s="296">
        <v>0.58609999999999995</v>
      </c>
      <c r="BH34" s="296">
        <v>0.60270000000000001</v>
      </c>
      <c r="BI34" s="49">
        <f t="shared" si="34"/>
        <v>0.59440000000000004</v>
      </c>
      <c r="BJ34" s="49">
        <f t="shared" si="15"/>
        <v>8.3000000000000296E-3</v>
      </c>
      <c r="BK34" s="296">
        <v>0.61219999999999997</v>
      </c>
      <c r="BL34" s="296">
        <v>0.57579999999999998</v>
      </c>
      <c r="BM34" s="49">
        <f t="shared" si="35"/>
        <v>0.59399999999999997</v>
      </c>
      <c r="BN34" s="49">
        <f t="shared" si="16"/>
        <v>1.8199999999999994E-2</v>
      </c>
      <c r="BO34" s="39">
        <v>6.9999999999999999E-4</v>
      </c>
      <c r="BP34" s="41">
        <v>5.9999999999999995E-4</v>
      </c>
      <c r="BQ34" s="774">
        <v>4.0000000000000002E-4</v>
      </c>
      <c r="BR34" s="668">
        <v>5.0000000000000001E-4</v>
      </c>
      <c r="BS34" s="774">
        <v>0.18970000000000001</v>
      </c>
      <c r="BT34" s="774">
        <v>0.19919999999999999</v>
      </c>
      <c r="BU34" s="49">
        <f t="shared" si="17"/>
        <v>0.19445000000000001</v>
      </c>
      <c r="BV34" s="49">
        <f t="shared" si="18"/>
        <v>4.7499999999999903E-3</v>
      </c>
      <c r="BW34" s="774">
        <v>0.1983</v>
      </c>
      <c r="BX34" s="774">
        <v>0.20219999999999999</v>
      </c>
      <c r="BY34" s="49">
        <f t="shared" si="19"/>
        <v>0.20024999999999998</v>
      </c>
      <c r="BZ34" s="546">
        <f t="shared" si="20"/>
        <v>1.9499999999999934E-3</v>
      </c>
      <c r="CA34" s="774">
        <v>0.15509999999999999</v>
      </c>
      <c r="CB34" s="563">
        <v>2.0796000000000001</v>
      </c>
      <c r="CC34" s="563">
        <v>2.8288000000000002</v>
      </c>
      <c r="CD34" s="563">
        <v>3</v>
      </c>
    </row>
    <row r="35" spans="1:82" ht="12.75" x14ac:dyDescent="0.2">
      <c r="A35" s="296" t="s">
        <v>139</v>
      </c>
      <c r="B35" s="29">
        <v>1E-4</v>
      </c>
      <c r="C35" s="39" t="s">
        <v>12</v>
      </c>
      <c r="D35" s="296" t="s">
        <v>12</v>
      </c>
      <c r="E35" s="49"/>
      <c r="F35" s="49"/>
      <c r="G35" s="296" t="s">
        <v>12</v>
      </c>
      <c r="H35" s="296" t="s">
        <v>12</v>
      </c>
      <c r="I35" s="49"/>
      <c r="J35" s="546"/>
      <c r="K35" s="296" t="s">
        <v>12</v>
      </c>
      <c r="L35" s="296" t="s">
        <v>12</v>
      </c>
      <c r="M35" s="49"/>
      <c r="N35" s="49"/>
      <c r="O35" s="296" t="s">
        <v>12</v>
      </c>
      <c r="P35" s="296" t="s">
        <v>12</v>
      </c>
      <c r="Q35" s="49"/>
      <c r="R35" s="49"/>
      <c r="S35" s="39" t="s">
        <v>12</v>
      </c>
      <c r="T35" s="296" t="s">
        <v>12</v>
      </c>
      <c r="U35" s="49"/>
      <c r="V35" s="49"/>
      <c r="W35" s="296" t="s">
        <v>12</v>
      </c>
      <c r="X35" s="296" t="s">
        <v>12</v>
      </c>
      <c r="Y35" s="49"/>
      <c r="Z35" s="546"/>
      <c r="AA35" s="296" t="s">
        <v>12</v>
      </c>
      <c r="AB35" s="296" t="s">
        <v>12</v>
      </c>
      <c r="AC35" s="49"/>
      <c r="AD35" s="49"/>
      <c r="AE35" s="296" t="s">
        <v>12</v>
      </c>
      <c r="AF35" s="296" t="s">
        <v>12</v>
      </c>
      <c r="AG35" s="49"/>
      <c r="AH35" s="49"/>
      <c r="AI35" s="39" t="s">
        <v>12</v>
      </c>
      <c r="AJ35" s="296" t="s">
        <v>12</v>
      </c>
      <c r="AK35" s="49"/>
      <c r="AL35" s="49"/>
      <c r="AM35" s="296" t="s">
        <v>12</v>
      </c>
      <c r="AN35" s="296" t="s">
        <v>12</v>
      </c>
      <c r="AO35" s="49"/>
      <c r="AP35" s="546"/>
      <c r="AQ35" s="296" t="s">
        <v>12</v>
      </c>
      <c r="AR35" s="296" t="s">
        <v>12</v>
      </c>
      <c r="AS35" s="49"/>
      <c r="AT35" s="49"/>
      <c r="AU35" s="296" t="s">
        <v>12</v>
      </c>
      <c r="AV35" s="296" t="s">
        <v>12</v>
      </c>
      <c r="AW35" s="49"/>
      <c r="AX35" s="49"/>
      <c r="AY35" s="39" t="s">
        <v>12</v>
      </c>
      <c r="AZ35" s="296" t="s">
        <v>12</v>
      </c>
      <c r="BA35" s="49"/>
      <c r="BB35" s="49"/>
      <c r="BC35" s="296" t="s">
        <v>12</v>
      </c>
      <c r="BD35" s="296" t="s">
        <v>12</v>
      </c>
      <c r="BE35" s="49"/>
      <c r="BF35" s="546"/>
      <c r="BG35" s="296" t="s">
        <v>12</v>
      </c>
      <c r="BH35" s="296" t="s">
        <v>12</v>
      </c>
      <c r="BI35" s="49"/>
      <c r="BJ35" s="49"/>
      <c r="BK35" s="296" t="s">
        <v>12</v>
      </c>
      <c r="BL35" s="296" t="s">
        <v>12</v>
      </c>
      <c r="BM35" s="49"/>
      <c r="BN35" s="49"/>
      <c r="BO35" s="39" t="s">
        <v>12</v>
      </c>
      <c r="BP35" s="554" t="s">
        <v>12</v>
      </c>
      <c r="BQ35" s="774" t="s">
        <v>12</v>
      </c>
      <c r="BR35" s="668" t="s">
        <v>12</v>
      </c>
      <c r="BS35" s="774" t="s">
        <v>12</v>
      </c>
      <c r="BT35" s="774" t="s">
        <v>12</v>
      </c>
      <c r="BU35" s="49" t="str">
        <f t="shared" si="17"/>
        <v xml:space="preserve"> </v>
      </c>
      <c r="BV35" s="49" t="str">
        <f t="shared" si="18"/>
        <v xml:space="preserve"> </v>
      </c>
      <c r="BW35" s="774" t="s">
        <v>12</v>
      </c>
      <c r="BX35" s="774" t="s">
        <v>12</v>
      </c>
      <c r="BY35" s="49" t="str">
        <f t="shared" si="19"/>
        <v xml:space="preserve"> </v>
      </c>
      <c r="BZ35" s="546" t="str">
        <f t="shared" si="20"/>
        <v xml:space="preserve"> </v>
      </c>
      <c r="CA35" s="774">
        <v>5.9999999999999995E-4</v>
      </c>
      <c r="CB35" s="563" t="s">
        <v>12</v>
      </c>
      <c r="CC35" s="563" t="s">
        <v>12</v>
      </c>
      <c r="CD35" s="563" t="s">
        <v>12</v>
      </c>
    </row>
    <row r="36" spans="1:82" ht="12.75" x14ac:dyDescent="0.2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/>
      <c r="F36" s="49"/>
      <c r="G36" s="296" t="s">
        <v>12</v>
      </c>
      <c r="H36" s="296" t="s">
        <v>12</v>
      </c>
      <c r="I36" s="49"/>
      <c r="J36" s="546"/>
      <c r="K36" s="296" t="s">
        <v>12</v>
      </c>
      <c r="L36" s="296" t="s">
        <v>12</v>
      </c>
      <c r="M36" s="49"/>
      <c r="N36" s="49"/>
      <c r="O36" s="296" t="s">
        <v>12</v>
      </c>
      <c r="P36" s="296" t="s">
        <v>12</v>
      </c>
      <c r="Q36" s="49"/>
      <c r="R36" s="49"/>
      <c r="S36" s="39" t="s">
        <v>12</v>
      </c>
      <c r="T36" s="296" t="s">
        <v>12</v>
      </c>
      <c r="U36" s="49"/>
      <c r="V36" s="49"/>
      <c r="W36" s="296" t="s">
        <v>12</v>
      </c>
      <c r="X36" s="296" t="s">
        <v>12</v>
      </c>
      <c r="Y36" s="49"/>
      <c r="Z36" s="546"/>
      <c r="AA36" s="296" t="s">
        <v>12</v>
      </c>
      <c r="AB36" s="296" t="s">
        <v>12</v>
      </c>
      <c r="AC36" s="49"/>
      <c r="AD36" s="49"/>
      <c r="AE36" s="296" t="s">
        <v>12</v>
      </c>
      <c r="AF36" s="296" t="s">
        <v>12</v>
      </c>
      <c r="AG36" s="49"/>
      <c r="AH36" s="49"/>
      <c r="AI36" s="39" t="s">
        <v>12</v>
      </c>
      <c r="AJ36" s="296" t="s">
        <v>12</v>
      </c>
      <c r="AK36" s="49"/>
      <c r="AL36" s="49"/>
      <c r="AM36" s="296" t="s">
        <v>12</v>
      </c>
      <c r="AN36" s="296" t="s">
        <v>12</v>
      </c>
      <c r="AO36" s="49"/>
      <c r="AP36" s="546"/>
      <c r="AQ36" s="296" t="s">
        <v>12</v>
      </c>
      <c r="AR36" s="296" t="s">
        <v>12</v>
      </c>
      <c r="AS36" s="49"/>
      <c r="AT36" s="49"/>
      <c r="AU36" s="296" t="s">
        <v>12</v>
      </c>
      <c r="AV36" s="296" t="s">
        <v>12</v>
      </c>
      <c r="AW36" s="49"/>
      <c r="AX36" s="49"/>
      <c r="AY36" s="39" t="s">
        <v>12</v>
      </c>
      <c r="AZ36" s="296" t="s">
        <v>12</v>
      </c>
      <c r="BA36" s="49"/>
      <c r="BB36" s="49"/>
      <c r="BC36" s="296" t="s">
        <v>12</v>
      </c>
      <c r="BD36" s="296" t="s">
        <v>12</v>
      </c>
      <c r="BE36" s="49"/>
      <c r="BF36" s="546"/>
      <c r="BG36" s="296" t="s">
        <v>12</v>
      </c>
      <c r="BH36" s="296" t="s">
        <v>12</v>
      </c>
      <c r="BI36" s="49"/>
      <c r="BJ36" s="49"/>
      <c r="BK36" s="296" t="s">
        <v>12</v>
      </c>
      <c r="BL36" s="296" t="s">
        <v>12</v>
      </c>
      <c r="BM36" s="49"/>
      <c r="BN36" s="49"/>
      <c r="BO36" s="39" t="s">
        <v>12</v>
      </c>
      <c r="BP36" s="554" t="s">
        <v>12</v>
      </c>
      <c r="BQ36" s="774" t="s">
        <v>12</v>
      </c>
      <c r="BR36" s="668" t="s">
        <v>12</v>
      </c>
      <c r="BS36" s="774" t="s">
        <v>12</v>
      </c>
      <c r="BT36" s="774" t="s">
        <v>12</v>
      </c>
      <c r="BU36" s="49" t="str">
        <f t="shared" si="17"/>
        <v xml:space="preserve"> </v>
      </c>
      <c r="BV36" s="49" t="str">
        <f t="shared" si="18"/>
        <v xml:space="preserve"> </v>
      </c>
      <c r="BW36" s="774" t="s">
        <v>12</v>
      </c>
      <c r="BX36" s="774" t="s">
        <v>12</v>
      </c>
      <c r="BY36" s="49" t="str">
        <f t="shared" si="19"/>
        <v xml:space="preserve"> </v>
      </c>
      <c r="BZ36" s="546" t="str">
        <f t="shared" si="20"/>
        <v xml:space="preserve"> </v>
      </c>
      <c r="CA36" s="774" t="s">
        <v>12</v>
      </c>
      <c r="CB36" s="563" t="s">
        <v>12</v>
      </c>
      <c r="CC36" s="563" t="s">
        <v>12</v>
      </c>
      <c r="CD36" s="563" t="s">
        <v>12</v>
      </c>
    </row>
    <row r="37" spans="1:82" ht="12.75" x14ac:dyDescent="0.2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/>
      <c r="F37" s="49"/>
      <c r="G37" s="296" t="s">
        <v>12</v>
      </c>
      <c r="H37" s="296" t="s">
        <v>12</v>
      </c>
      <c r="I37" s="49"/>
      <c r="J37" s="546"/>
      <c r="K37" s="296" t="s">
        <v>12</v>
      </c>
      <c r="L37" s="296" t="s">
        <v>12</v>
      </c>
      <c r="M37" s="49"/>
      <c r="N37" s="49"/>
      <c r="O37" s="296" t="s">
        <v>12</v>
      </c>
      <c r="P37" s="296" t="s">
        <v>12</v>
      </c>
      <c r="Q37" s="49"/>
      <c r="R37" s="49"/>
      <c r="S37" s="39" t="s">
        <v>12</v>
      </c>
      <c r="T37" s="296" t="s">
        <v>12</v>
      </c>
      <c r="U37" s="49"/>
      <c r="V37" s="49"/>
      <c r="W37" s="296" t="s">
        <v>12</v>
      </c>
      <c r="X37" s="296" t="s">
        <v>12</v>
      </c>
      <c r="Y37" s="49"/>
      <c r="Z37" s="546"/>
      <c r="AA37" s="296" t="s">
        <v>12</v>
      </c>
      <c r="AB37" s="296" t="s">
        <v>12</v>
      </c>
      <c r="AC37" s="49"/>
      <c r="AD37" s="49"/>
      <c r="AE37" s="296" t="s">
        <v>12</v>
      </c>
      <c r="AF37" s="296" t="s">
        <v>12</v>
      </c>
      <c r="AG37" s="49"/>
      <c r="AH37" s="49"/>
      <c r="AI37" s="39" t="s">
        <v>12</v>
      </c>
      <c r="AJ37" s="296" t="s">
        <v>12</v>
      </c>
      <c r="AK37" s="49"/>
      <c r="AL37" s="49"/>
      <c r="AM37" s="296" t="s">
        <v>12</v>
      </c>
      <c r="AN37" s="296" t="s">
        <v>12</v>
      </c>
      <c r="AO37" s="49"/>
      <c r="AP37" s="546"/>
      <c r="AQ37" s="296" t="s">
        <v>12</v>
      </c>
      <c r="AR37" s="296" t="s">
        <v>12</v>
      </c>
      <c r="AS37" s="49"/>
      <c r="AT37" s="49"/>
      <c r="AU37" s="296" t="s">
        <v>12</v>
      </c>
      <c r="AV37" s="296" t="s">
        <v>12</v>
      </c>
      <c r="AW37" s="49"/>
      <c r="AX37" s="49"/>
      <c r="AY37" s="39" t="s">
        <v>12</v>
      </c>
      <c r="AZ37" s="296" t="s">
        <v>12</v>
      </c>
      <c r="BA37" s="49"/>
      <c r="BB37" s="49"/>
      <c r="BC37" s="296" t="s">
        <v>12</v>
      </c>
      <c r="BD37" s="296" t="s">
        <v>12</v>
      </c>
      <c r="BE37" s="49"/>
      <c r="BF37" s="546"/>
      <c r="BG37" s="296" t="s">
        <v>12</v>
      </c>
      <c r="BH37" s="296" t="s">
        <v>12</v>
      </c>
      <c r="BI37" s="49"/>
      <c r="BJ37" s="49"/>
      <c r="BK37" s="296" t="s">
        <v>12</v>
      </c>
      <c r="BL37" s="296" t="s">
        <v>12</v>
      </c>
      <c r="BM37" s="49"/>
      <c r="BN37" s="49"/>
      <c r="BO37" s="39" t="s">
        <v>12</v>
      </c>
      <c r="BP37" s="554" t="s">
        <v>12</v>
      </c>
      <c r="BQ37" s="774" t="s">
        <v>12</v>
      </c>
      <c r="BR37" s="668" t="s">
        <v>12</v>
      </c>
      <c r="BS37" s="774" t="s">
        <v>12</v>
      </c>
      <c r="BT37" s="774" t="s">
        <v>12</v>
      </c>
      <c r="BU37" s="49" t="str">
        <f t="shared" si="17"/>
        <v xml:space="preserve"> </v>
      </c>
      <c r="BV37" s="49" t="str">
        <f t="shared" si="18"/>
        <v xml:space="preserve"> </v>
      </c>
      <c r="BW37" s="774" t="s">
        <v>12</v>
      </c>
      <c r="BX37" s="774">
        <v>4.0000000000000002E-4</v>
      </c>
      <c r="BY37" s="49">
        <f t="shared" si="19"/>
        <v>4.0000000000000002E-4</v>
      </c>
      <c r="BZ37" s="546">
        <f t="shared" si="20"/>
        <v>0</v>
      </c>
      <c r="CA37" s="774" t="s">
        <v>12</v>
      </c>
      <c r="CB37" s="563" t="s">
        <v>12</v>
      </c>
      <c r="CC37" s="563" t="s">
        <v>12</v>
      </c>
      <c r="CD37" s="563" t="s">
        <v>12</v>
      </c>
    </row>
    <row r="38" spans="1:82" ht="12.75" x14ac:dyDescent="0.2">
      <c r="A38" s="296" t="s">
        <v>142</v>
      </c>
      <c r="B38" s="29">
        <v>2.3E-3</v>
      </c>
      <c r="C38" s="39" t="s">
        <v>12</v>
      </c>
      <c r="D38" s="296" t="s">
        <v>12</v>
      </c>
      <c r="E38" s="49" t="str">
        <f t="shared" si="0"/>
        <v xml:space="preserve"> </v>
      </c>
      <c r="F38" s="49" t="str">
        <f t="shared" si="1"/>
        <v xml:space="preserve"> </v>
      </c>
      <c r="G38" s="296" t="s">
        <v>12</v>
      </c>
      <c r="H38" s="296" t="s">
        <v>12</v>
      </c>
      <c r="I38" s="49" t="str">
        <f t="shared" si="21"/>
        <v xml:space="preserve"> </v>
      </c>
      <c r="J38" s="546" t="str">
        <f t="shared" si="2"/>
        <v xml:space="preserve"> </v>
      </c>
      <c r="K38" s="296">
        <v>0.20930000000000001</v>
      </c>
      <c r="L38" s="296">
        <v>0.20619999999999999</v>
      </c>
      <c r="M38" s="49">
        <f t="shared" si="22"/>
        <v>0.20774999999999999</v>
      </c>
      <c r="N38" s="49">
        <f t="shared" si="3"/>
        <v>1.5500000000000097E-3</v>
      </c>
      <c r="O38" s="296">
        <v>0.2167</v>
      </c>
      <c r="P38" s="296">
        <v>0.2238</v>
      </c>
      <c r="Q38" s="49">
        <f t="shared" si="23"/>
        <v>0.22025</v>
      </c>
      <c r="R38" s="49">
        <f t="shared" si="4"/>
        <v>3.5499999999999976E-3</v>
      </c>
      <c r="S38" s="39">
        <v>0.17549999999999999</v>
      </c>
      <c r="T38" s="296">
        <v>0.17119999999999999</v>
      </c>
      <c r="U38" s="49">
        <f t="shared" si="24"/>
        <v>0.17335</v>
      </c>
      <c r="V38" s="49">
        <f t="shared" si="5"/>
        <v>2.1499999999999991E-3</v>
      </c>
      <c r="W38" s="296">
        <v>0.18049999999999999</v>
      </c>
      <c r="X38" s="296">
        <v>0.17760000000000001</v>
      </c>
      <c r="Y38" s="49">
        <f t="shared" si="25"/>
        <v>0.17904999999999999</v>
      </c>
      <c r="Z38" s="546">
        <f t="shared" si="6"/>
        <v>1.449999999999993E-3</v>
      </c>
      <c r="AA38" s="296">
        <v>0.44640000000000002</v>
      </c>
      <c r="AB38" s="296">
        <v>0.4526</v>
      </c>
      <c r="AC38" s="49">
        <f t="shared" si="26"/>
        <v>0.44950000000000001</v>
      </c>
      <c r="AD38" s="49">
        <f t="shared" si="7"/>
        <v>3.0999999999999917E-3</v>
      </c>
      <c r="AE38" s="296">
        <v>0.45829999999999999</v>
      </c>
      <c r="AF38" s="296">
        <v>0.46789999999999998</v>
      </c>
      <c r="AG38" s="49">
        <f t="shared" si="27"/>
        <v>0.46309999999999996</v>
      </c>
      <c r="AH38" s="49">
        <f t="shared" si="8"/>
        <v>4.7999999999999987E-3</v>
      </c>
      <c r="AI38" s="39" t="s">
        <v>12</v>
      </c>
      <c r="AJ38" s="296" t="s">
        <v>12</v>
      </c>
      <c r="AK38" s="49" t="str">
        <f t="shared" si="28"/>
        <v xml:space="preserve"> </v>
      </c>
      <c r="AL38" s="49" t="str">
        <f t="shared" si="9"/>
        <v xml:space="preserve"> </v>
      </c>
      <c r="AM38" s="296">
        <v>1.5699999999999999E-2</v>
      </c>
      <c r="AN38" s="296">
        <v>1.52E-2</v>
      </c>
      <c r="AO38" s="49">
        <f t="shared" si="29"/>
        <v>1.5449999999999998E-2</v>
      </c>
      <c r="AP38" s="546">
        <f t="shared" si="10"/>
        <v>2.4999999999999935E-4</v>
      </c>
      <c r="AQ38" s="296">
        <v>0.37169999999999997</v>
      </c>
      <c r="AR38" s="296">
        <v>0.37719999999999998</v>
      </c>
      <c r="AS38" s="49">
        <f t="shared" si="30"/>
        <v>0.37444999999999995</v>
      </c>
      <c r="AT38" s="49">
        <f t="shared" si="11"/>
        <v>2.7500000000000024E-3</v>
      </c>
      <c r="AU38" s="296">
        <v>0.38700000000000001</v>
      </c>
      <c r="AV38" s="296">
        <v>0.38769999999999999</v>
      </c>
      <c r="AW38" s="49">
        <f t="shared" si="31"/>
        <v>0.38734999999999997</v>
      </c>
      <c r="AX38" s="49">
        <f t="shared" si="12"/>
        <v>3.4999999999998921E-4</v>
      </c>
      <c r="AY38" s="39">
        <v>0.34989999999999999</v>
      </c>
      <c r="AZ38" s="296">
        <v>0.35489999999999999</v>
      </c>
      <c r="BA38" s="49">
        <f t="shared" si="32"/>
        <v>0.35239999999999999</v>
      </c>
      <c r="BB38" s="49">
        <f t="shared" si="13"/>
        <v>2.5000000000000022E-3</v>
      </c>
      <c r="BC38" s="296">
        <v>0.3624</v>
      </c>
      <c r="BD38" s="296">
        <v>0.3619</v>
      </c>
      <c r="BE38" s="49">
        <f t="shared" si="33"/>
        <v>0.36214999999999997</v>
      </c>
      <c r="BF38" s="546">
        <f t="shared" si="14"/>
        <v>2.5000000000000022E-4</v>
      </c>
      <c r="BG38" s="296">
        <v>0.19320000000000001</v>
      </c>
      <c r="BH38" s="296">
        <v>0.18920000000000001</v>
      </c>
      <c r="BI38" s="49">
        <f t="shared" si="34"/>
        <v>0.19120000000000001</v>
      </c>
      <c r="BJ38" s="49">
        <f t="shared" si="15"/>
        <v>2.0000000000000018E-3</v>
      </c>
      <c r="BK38" s="296">
        <v>0.19009999999999999</v>
      </c>
      <c r="BL38" s="296">
        <v>0.18779999999999999</v>
      </c>
      <c r="BM38" s="49">
        <f t="shared" si="35"/>
        <v>0.18895000000000001</v>
      </c>
      <c r="BN38" s="49">
        <f t="shared" si="16"/>
        <v>1.1499999999999982E-3</v>
      </c>
      <c r="BO38" s="39" t="s">
        <v>12</v>
      </c>
      <c r="BP38" s="41" t="s">
        <v>12</v>
      </c>
      <c r="BQ38" s="774" t="s">
        <v>12</v>
      </c>
      <c r="BR38" s="668" t="s">
        <v>12</v>
      </c>
      <c r="BS38" s="774">
        <v>4.9099999999999998E-2</v>
      </c>
      <c r="BT38" s="774">
        <v>4.9700000000000001E-2</v>
      </c>
      <c r="BU38" s="49">
        <f t="shared" si="17"/>
        <v>4.9399999999999999E-2</v>
      </c>
      <c r="BV38" s="49">
        <f t="shared" si="18"/>
        <v>3.0000000000000165E-4</v>
      </c>
      <c r="BW38" s="774">
        <v>5.2200000000000003E-2</v>
      </c>
      <c r="BX38" s="774">
        <v>5.11E-2</v>
      </c>
      <c r="BY38" s="49">
        <f t="shared" si="19"/>
        <v>5.1650000000000001E-2</v>
      </c>
      <c r="BZ38" s="546">
        <f t="shared" si="20"/>
        <v>5.5000000000000188E-4</v>
      </c>
      <c r="CA38" s="774">
        <v>1.2476</v>
      </c>
      <c r="CB38" s="563">
        <v>34.277200000000001</v>
      </c>
      <c r="CC38" s="563">
        <v>5.6722999999999999</v>
      </c>
      <c r="CD38" s="563">
        <v>5.4775999999999998</v>
      </c>
    </row>
    <row r="39" spans="1:82" ht="12.75" x14ac:dyDescent="0.2">
      <c r="A39" s="296" t="s">
        <v>163</v>
      </c>
      <c r="B39" s="29">
        <v>2.3E-3</v>
      </c>
      <c r="C39" s="39" t="s">
        <v>12</v>
      </c>
      <c r="D39" s="296" t="s">
        <v>12</v>
      </c>
      <c r="E39" s="49" t="str">
        <f t="shared" si="0"/>
        <v xml:space="preserve"> </v>
      </c>
      <c r="F39" s="49" t="str">
        <f t="shared" si="1"/>
        <v xml:space="preserve"> </v>
      </c>
      <c r="G39" s="296" t="s">
        <v>12</v>
      </c>
      <c r="H39" s="296" t="s">
        <v>12</v>
      </c>
      <c r="I39" s="49" t="str">
        <f t="shared" si="21"/>
        <v xml:space="preserve"> </v>
      </c>
      <c r="J39" s="546" t="str">
        <f t="shared" si="2"/>
        <v xml:space="preserve"> </v>
      </c>
      <c r="K39" s="296">
        <v>0.20230000000000001</v>
      </c>
      <c r="L39" s="296">
        <v>0.2014</v>
      </c>
      <c r="M39" s="49">
        <f t="shared" si="22"/>
        <v>0.20185</v>
      </c>
      <c r="N39" s="49">
        <f t="shared" si="3"/>
        <v>4.5000000000000595E-4</v>
      </c>
      <c r="O39" s="296">
        <v>0.2117</v>
      </c>
      <c r="P39" s="296">
        <v>0.21659999999999999</v>
      </c>
      <c r="Q39" s="49">
        <f t="shared" si="23"/>
        <v>0.21415000000000001</v>
      </c>
      <c r="R39" s="49">
        <f t="shared" si="4"/>
        <v>2.4499999999999938E-3</v>
      </c>
      <c r="S39" s="39">
        <v>0.16650000000000001</v>
      </c>
      <c r="T39" s="296">
        <v>0.1643</v>
      </c>
      <c r="U39" s="49">
        <f t="shared" si="24"/>
        <v>0.16539999999999999</v>
      </c>
      <c r="V39" s="49">
        <f t="shared" si="5"/>
        <v>1.1000000000000038E-3</v>
      </c>
      <c r="W39" s="296">
        <v>0.17380000000000001</v>
      </c>
      <c r="X39" s="296">
        <v>0.16919999999999999</v>
      </c>
      <c r="Y39" s="49">
        <f t="shared" si="25"/>
        <v>0.17149999999999999</v>
      </c>
      <c r="Z39" s="546">
        <f t="shared" si="6"/>
        <v>2.3000000000000104E-3</v>
      </c>
      <c r="AA39" s="296">
        <v>0.4385</v>
      </c>
      <c r="AB39" s="296">
        <v>0.44040000000000001</v>
      </c>
      <c r="AC39" s="49">
        <f t="shared" si="26"/>
        <v>0.43945000000000001</v>
      </c>
      <c r="AD39" s="49">
        <f t="shared" si="7"/>
        <v>9.5000000000000639E-4</v>
      </c>
      <c r="AE39" s="296">
        <v>0.45019999999999999</v>
      </c>
      <c r="AF39" s="296">
        <v>0.45639999999999997</v>
      </c>
      <c r="AG39" s="49">
        <f t="shared" si="27"/>
        <v>0.45329999999999998</v>
      </c>
      <c r="AH39" s="49">
        <f t="shared" si="8"/>
        <v>3.0999999999999917E-3</v>
      </c>
      <c r="AI39" s="39" t="s">
        <v>12</v>
      </c>
      <c r="AJ39" s="296" t="s">
        <v>12</v>
      </c>
      <c r="AK39" s="49" t="str">
        <f t="shared" si="28"/>
        <v xml:space="preserve"> </v>
      </c>
      <c r="AL39" s="49" t="str">
        <f t="shared" si="9"/>
        <v xml:space="preserve"> </v>
      </c>
      <c r="AM39" s="296" t="s">
        <v>12</v>
      </c>
      <c r="AN39" s="296" t="s">
        <v>12</v>
      </c>
      <c r="AO39" s="49" t="str">
        <f t="shared" si="29"/>
        <v xml:space="preserve"> </v>
      </c>
      <c r="AP39" s="546" t="str">
        <f t="shared" si="10"/>
        <v xml:space="preserve"> </v>
      </c>
      <c r="AQ39" s="296">
        <v>0.35589999999999999</v>
      </c>
      <c r="AR39" s="296">
        <v>0.35449999999999998</v>
      </c>
      <c r="AS39" s="49">
        <f t="shared" si="30"/>
        <v>0.35519999999999996</v>
      </c>
      <c r="AT39" s="49">
        <f t="shared" si="11"/>
        <v>7.0000000000000617E-4</v>
      </c>
      <c r="AU39" s="296">
        <v>0.3654</v>
      </c>
      <c r="AV39" s="296">
        <v>0.36270000000000002</v>
      </c>
      <c r="AW39" s="49">
        <f t="shared" si="31"/>
        <v>0.36404999999999998</v>
      </c>
      <c r="AX39" s="49">
        <f t="shared" si="12"/>
        <v>1.3499999999999901E-3</v>
      </c>
      <c r="AY39" s="39">
        <v>0.33160000000000001</v>
      </c>
      <c r="AZ39" s="296">
        <v>0.3347</v>
      </c>
      <c r="BA39" s="49">
        <f t="shared" si="32"/>
        <v>0.33315</v>
      </c>
      <c r="BB39" s="49">
        <f t="shared" si="13"/>
        <v>1.5499999999999958E-3</v>
      </c>
      <c r="BC39" s="296">
        <v>0.34160000000000001</v>
      </c>
      <c r="BD39" s="296">
        <v>0.34250000000000003</v>
      </c>
      <c r="BE39" s="49">
        <f t="shared" si="33"/>
        <v>0.34205000000000002</v>
      </c>
      <c r="BF39" s="546">
        <f t="shared" si="14"/>
        <v>4.5000000000000595E-4</v>
      </c>
      <c r="BG39" s="296">
        <v>0.17019999999999999</v>
      </c>
      <c r="BH39" s="296">
        <v>0.1681</v>
      </c>
      <c r="BI39" s="49">
        <f t="shared" si="34"/>
        <v>0.16914999999999999</v>
      </c>
      <c r="BJ39" s="49">
        <f t="shared" si="15"/>
        <v>1.0499999999999954E-3</v>
      </c>
      <c r="BK39" s="296">
        <v>0.17369999999999999</v>
      </c>
      <c r="BL39" s="296">
        <v>0.1694</v>
      </c>
      <c r="BM39" s="49">
        <f t="shared" si="35"/>
        <v>0.17154999999999998</v>
      </c>
      <c r="BN39" s="49">
        <f t="shared" si="16"/>
        <v>2.1499999999999991E-3</v>
      </c>
      <c r="BO39" s="39" t="s">
        <v>12</v>
      </c>
      <c r="BP39" s="41" t="s">
        <v>12</v>
      </c>
      <c r="BQ39" s="774" t="s">
        <v>12</v>
      </c>
      <c r="BR39" s="668" t="s">
        <v>12</v>
      </c>
      <c r="BS39" s="774">
        <v>3.5900000000000001E-2</v>
      </c>
      <c r="BT39" s="774">
        <v>3.73E-2</v>
      </c>
      <c r="BU39" s="49">
        <f t="shared" si="17"/>
        <v>3.6600000000000001E-2</v>
      </c>
      <c r="BV39" s="49">
        <f t="shared" si="18"/>
        <v>6.9999999999999923E-4</v>
      </c>
      <c r="BW39" s="774">
        <v>3.9100000000000003E-2</v>
      </c>
      <c r="BX39" s="774">
        <v>3.8199999999999998E-2</v>
      </c>
      <c r="BY39" s="49">
        <f t="shared" si="19"/>
        <v>3.8650000000000004E-2</v>
      </c>
      <c r="BZ39" s="546">
        <f t="shared" si="20"/>
        <v>4.5000000000000248E-4</v>
      </c>
      <c r="CA39" s="774">
        <v>1.1751</v>
      </c>
      <c r="CB39" s="563">
        <v>37.288400000000003</v>
      </c>
      <c r="CC39" s="563">
        <v>5.3103999999999996</v>
      </c>
      <c r="CD39" s="563">
        <v>5.3278999999999996</v>
      </c>
    </row>
    <row r="40" spans="1:82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21"/>
        <v xml:space="preserve"> </v>
      </c>
      <c r="J40" s="546" t="str">
        <f t="shared" si="2"/>
        <v xml:space="preserve"> </v>
      </c>
      <c r="K40" s="296" t="s">
        <v>12</v>
      </c>
      <c r="L40" s="296" t="s">
        <v>12</v>
      </c>
      <c r="M40" s="49" t="str">
        <f t="shared" si="22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23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4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5"/>
        <v xml:space="preserve"> </v>
      </c>
      <c r="Z40" s="546" t="str">
        <f t="shared" si="6"/>
        <v xml:space="preserve"> </v>
      </c>
      <c r="AA40" s="296">
        <v>1.5E-3</v>
      </c>
      <c r="AB40" s="296">
        <v>1.5E-3</v>
      </c>
      <c r="AC40" s="49">
        <f t="shared" si="26"/>
        <v>1.5E-3</v>
      </c>
      <c r="AD40" s="49">
        <f t="shared" si="7"/>
        <v>0</v>
      </c>
      <c r="AE40" s="296">
        <v>1.6999999999999999E-3</v>
      </c>
      <c r="AF40" s="296">
        <v>1.6000000000000001E-3</v>
      </c>
      <c r="AG40" s="49">
        <f t="shared" si="27"/>
        <v>1.65E-3</v>
      </c>
      <c r="AH40" s="49">
        <f t="shared" si="8"/>
        <v>4.9999999999999914E-5</v>
      </c>
      <c r="AI40" s="39" t="s">
        <v>12</v>
      </c>
      <c r="AJ40" s="296" t="s">
        <v>12</v>
      </c>
      <c r="AK40" s="49" t="str">
        <f t="shared" si="28"/>
        <v xml:space="preserve"> </v>
      </c>
      <c r="AL40" s="49" t="str">
        <f t="shared" si="9"/>
        <v xml:space="preserve"> </v>
      </c>
      <c r="AM40" s="296" t="s">
        <v>12</v>
      </c>
      <c r="AN40" s="296">
        <v>1.2999999999999999E-3</v>
      </c>
      <c r="AO40" s="49">
        <f t="shared" si="29"/>
        <v>1.2999999999999999E-3</v>
      </c>
      <c r="AP40" s="546">
        <f t="shared" si="10"/>
        <v>0</v>
      </c>
      <c r="AQ40" s="296">
        <v>1.6000000000000001E-3</v>
      </c>
      <c r="AR40" s="296" t="s">
        <v>12</v>
      </c>
      <c r="AS40" s="49">
        <f t="shared" si="30"/>
        <v>1.6000000000000001E-3</v>
      </c>
      <c r="AT40" s="49">
        <f t="shared" si="11"/>
        <v>0</v>
      </c>
      <c r="AU40" s="296">
        <v>1.1999999999999999E-3</v>
      </c>
      <c r="AV40" s="296" t="s">
        <v>12</v>
      </c>
      <c r="AW40" s="49">
        <f t="shared" si="31"/>
        <v>1.1999999999999999E-3</v>
      </c>
      <c r="AX40" s="49">
        <f t="shared" si="12"/>
        <v>0</v>
      </c>
      <c r="AY40" s="39" t="s">
        <v>12</v>
      </c>
      <c r="AZ40" s="296" t="s">
        <v>12</v>
      </c>
      <c r="BA40" s="49" t="str">
        <f t="shared" si="32"/>
        <v xml:space="preserve"> </v>
      </c>
      <c r="BB40" s="49" t="str">
        <f t="shared" si="13"/>
        <v xml:space="preserve"> </v>
      </c>
      <c r="BC40" s="296" t="s">
        <v>12</v>
      </c>
      <c r="BD40" s="296" t="s">
        <v>12</v>
      </c>
      <c r="BE40" s="49" t="str">
        <f t="shared" si="33"/>
        <v xml:space="preserve"> </v>
      </c>
      <c r="BF40" s="546" t="str">
        <f t="shared" si="14"/>
        <v xml:space="preserve"> </v>
      </c>
      <c r="BG40" s="296" t="s">
        <v>12</v>
      </c>
      <c r="BH40" s="296" t="s">
        <v>12</v>
      </c>
      <c r="BI40" s="49" t="str">
        <f t="shared" si="34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5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774" t="s">
        <v>12</v>
      </c>
      <c r="BR40" s="668" t="s">
        <v>12</v>
      </c>
      <c r="BS40" s="774" t="s">
        <v>12</v>
      </c>
      <c r="BT40" s="774" t="s">
        <v>12</v>
      </c>
      <c r="BU40" s="49" t="str">
        <f t="shared" si="17"/>
        <v xml:space="preserve"> </v>
      </c>
      <c r="BV40" s="49" t="str">
        <f t="shared" si="18"/>
        <v xml:space="preserve"> </v>
      </c>
      <c r="BW40" s="774" t="s">
        <v>12</v>
      </c>
      <c r="BX40" s="774" t="s">
        <v>12</v>
      </c>
      <c r="BY40" s="49" t="str">
        <f t="shared" si="19"/>
        <v xml:space="preserve"> </v>
      </c>
      <c r="BZ40" s="546" t="str">
        <f t="shared" si="20"/>
        <v xml:space="preserve"> </v>
      </c>
      <c r="CA40" s="774" t="s">
        <v>12</v>
      </c>
      <c r="CB40" s="563">
        <v>0.2923</v>
      </c>
      <c r="CC40" s="563">
        <v>8.8700000000000001E-2</v>
      </c>
      <c r="CD40" s="563">
        <v>8.8499999999999995E-2</v>
      </c>
    </row>
    <row r="41" spans="1:82" ht="12.75" x14ac:dyDescent="0.2">
      <c r="A41" s="296" t="s">
        <v>200</v>
      </c>
      <c r="B41" s="29">
        <v>5.7000000000000002E-3</v>
      </c>
      <c r="C41" s="39" t="s">
        <v>12</v>
      </c>
      <c r="D41" s="296" t="s">
        <v>12</v>
      </c>
      <c r="E41" s="49" t="str">
        <f>IFERROR(AVERAGE(C41:D41)," ")</f>
        <v xml:space="preserve"> </v>
      </c>
      <c r="F41" s="49" t="str">
        <f t="shared" si="1"/>
        <v xml:space="preserve"> </v>
      </c>
      <c r="G41" s="296" t="s">
        <v>12</v>
      </c>
      <c r="H41" s="296" t="s">
        <v>12</v>
      </c>
      <c r="I41" s="49" t="str">
        <f>IFERROR(AVERAGE(G41:H41)," ")</f>
        <v xml:space="preserve"> </v>
      </c>
      <c r="J41" s="546" t="str">
        <f t="shared" si="2"/>
        <v xml:space="preserve"> </v>
      </c>
      <c r="K41" s="296" t="s">
        <v>12</v>
      </c>
      <c r="L41" s="296" t="s">
        <v>12</v>
      </c>
      <c r="M41" s="49" t="str">
        <f t="shared" si="22"/>
        <v xml:space="preserve"> </v>
      </c>
      <c r="N41" s="49" t="str">
        <f t="shared" si="3"/>
        <v xml:space="preserve"> </v>
      </c>
      <c r="O41" s="296" t="s">
        <v>12</v>
      </c>
      <c r="P41" s="296" t="s">
        <v>12</v>
      </c>
      <c r="Q41" s="49" t="str">
        <f t="shared" si="23"/>
        <v xml:space="preserve"> </v>
      </c>
      <c r="R41" s="49" t="str">
        <f t="shared" si="4"/>
        <v xml:space="preserve"> </v>
      </c>
      <c r="S41" s="39" t="s">
        <v>12</v>
      </c>
      <c r="T41" s="296" t="s">
        <v>12</v>
      </c>
      <c r="U41" s="49" t="str">
        <f t="shared" si="24"/>
        <v xml:space="preserve"> </v>
      </c>
      <c r="V41" s="49" t="str">
        <f t="shared" si="5"/>
        <v xml:space="preserve"> </v>
      </c>
      <c r="W41" s="296" t="s">
        <v>12</v>
      </c>
      <c r="X41" s="296" t="s">
        <v>12</v>
      </c>
      <c r="Y41" s="49" t="str">
        <f t="shared" si="25"/>
        <v xml:space="preserve"> </v>
      </c>
      <c r="Z41" s="546" t="str">
        <f t="shared" si="6"/>
        <v xml:space="preserve"> </v>
      </c>
      <c r="AA41" s="296" t="s">
        <v>12</v>
      </c>
      <c r="AB41" s="296" t="s">
        <v>12</v>
      </c>
      <c r="AC41" s="49" t="str">
        <f t="shared" si="26"/>
        <v xml:space="preserve"> </v>
      </c>
      <c r="AD41" s="49" t="str">
        <f t="shared" si="7"/>
        <v xml:space="preserve"> </v>
      </c>
      <c r="AE41" s="296" t="s">
        <v>12</v>
      </c>
      <c r="AF41" s="296" t="s">
        <v>12</v>
      </c>
      <c r="AG41" s="49" t="str">
        <f t="shared" si="27"/>
        <v xml:space="preserve"> </v>
      </c>
      <c r="AH41" s="49" t="str">
        <f t="shared" si="8"/>
        <v xml:space="preserve"> </v>
      </c>
      <c r="AI41" s="39" t="s">
        <v>12</v>
      </c>
      <c r="AJ41" s="296" t="s">
        <v>12</v>
      </c>
      <c r="AK41" s="49" t="str">
        <f t="shared" si="28"/>
        <v xml:space="preserve"> </v>
      </c>
      <c r="AL41" s="49" t="str">
        <f t="shared" si="9"/>
        <v xml:space="preserve"> </v>
      </c>
      <c r="AM41" s="296" t="s">
        <v>12</v>
      </c>
      <c r="AN41" s="296" t="s">
        <v>12</v>
      </c>
      <c r="AO41" s="49" t="str">
        <f t="shared" si="29"/>
        <v xml:space="preserve"> </v>
      </c>
      <c r="AP41" s="546" t="str">
        <f t="shared" si="10"/>
        <v xml:space="preserve"> </v>
      </c>
      <c r="AQ41" s="296" t="s">
        <v>12</v>
      </c>
      <c r="AR41" s="296" t="s">
        <v>12</v>
      </c>
      <c r="AS41" s="49" t="str">
        <f t="shared" si="30"/>
        <v xml:space="preserve"> </v>
      </c>
      <c r="AT41" s="49" t="str">
        <f t="shared" si="11"/>
        <v xml:space="preserve"> </v>
      </c>
      <c r="AU41" s="296" t="s">
        <v>12</v>
      </c>
      <c r="AV41" s="296" t="s">
        <v>12</v>
      </c>
      <c r="AW41" s="49" t="str">
        <f t="shared" si="31"/>
        <v xml:space="preserve"> </v>
      </c>
      <c r="AX41" s="49" t="str">
        <f t="shared" si="12"/>
        <v xml:space="preserve"> </v>
      </c>
      <c r="AY41" s="39" t="s">
        <v>12</v>
      </c>
      <c r="AZ41" s="296" t="s">
        <v>12</v>
      </c>
      <c r="BA41" s="49" t="str">
        <f t="shared" si="32"/>
        <v xml:space="preserve"> </v>
      </c>
      <c r="BB41" s="49" t="str">
        <f t="shared" si="13"/>
        <v xml:space="preserve"> </v>
      </c>
      <c r="BC41" s="296" t="s">
        <v>12</v>
      </c>
      <c r="BD41" s="296" t="s">
        <v>12</v>
      </c>
      <c r="BE41" s="49" t="str">
        <f t="shared" si="33"/>
        <v xml:space="preserve"> </v>
      </c>
      <c r="BF41" s="546" t="str">
        <f t="shared" si="14"/>
        <v xml:space="preserve"> </v>
      </c>
      <c r="BG41" s="296" t="s">
        <v>12</v>
      </c>
      <c r="BH41" s="296" t="s">
        <v>12</v>
      </c>
      <c r="BI41" s="49" t="str">
        <f t="shared" si="34"/>
        <v xml:space="preserve"> </v>
      </c>
      <c r="BJ41" s="49" t="str">
        <f t="shared" si="15"/>
        <v xml:space="preserve"> </v>
      </c>
      <c r="BK41" s="296" t="s">
        <v>12</v>
      </c>
      <c r="BL41" s="296" t="s">
        <v>12</v>
      </c>
      <c r="BM41" s="49" t="str">
        <f t="shared" si="35"/>
        <v xml:space="preserve"> </v>
      </c>
      <c r="BN41" s="49" t="str">
        <f t="shared" si="16"/>
        <v xml:space="preserve"> </v>
      </c>
      <c r="BO41" s="39" t="s">
        <v>12</v>
      </c>
      <c r="BP41" s="41" t="s">
        <v>12</v>
      </c>
      <c r="BQ41" s="774" t="s">
        <v>12</v>
      </c>
      <c r="BR41" s="668" t="s">
        <v>12</v>
      </c>
      <c r="BS41" s="774" t="s">
        <v>12</v>
      </c>
      <c r="BT41" s="774" t="s">
        <v>12</v>
      </c>
      <c r="BU41" s="49" t="str">
        <f t="shared" si="17"/>
        <v xml:space="preserve"> </v>
      </c>
      <c r="BV41" s="49" t="str">
        <f t="shared" si="18"/>
        <v xml:space="preserve"> </v>
      </c>
      <c r="BW41" s="774" t="s">
        <v>12</v>
      </c>
      <c r="BX41" s="774" t="s">
        <v>12</v>
      </c>
      <c r="BY41" s="49" t="str">
        <f t="shared" si="19"/>
        <v xml:space="preserve"> </v>
      </c>
      <c r="BZ41" s="546" t="str">
        <f t="shared" si="20"/>
        <v xml:space="preserve"> </v>
      </c>
      <c r="CA41" s="774" t="s">
        <v>12</v>
      </c>
      <c r="CB41" s="563">
        <v>9.9454999999999991</v>
      </c>
      <c r="CC41" s="563" t="s">
        <v>12</v>
      </c>
      <c r="CD41" s="563" t="s">
        <v>12</v>
      </c>
    </row>
    <row r="42" spans="1:82" ht="12.75" x14ac:dyDescent="0.2">
      <c r="A42" s="296" t="s">
        <v>155</v>
      </c>
      <c r="B42" s="29">
        <v>5.7000000000000002E-3</v>
      </c>
      <c r="C42" s="39" t="s">
        <v>12</v>
      </c>
      <c r="D42" s="296" t="s">
        <v>12</v>
      </c>
      <c r="E42" s="49" t="str">
        <f>IFERROR(AVERAGE(C42:D42)," ")</f>
        <v xml:space="preserve"> </v>
      </c>
      <c r="F42" s="49" t="str">
        <f t="shared" si="1"/>
        <v xml:space="preserve"> </v>
      </c>
      <c r="G42" s="296" t="s">
        <v>12</v>
      </c>
      <c r="H42" s="296" t="s">
        <v>12</v>
      </c>
      <c r="I42" s="49" t="str">
        <f t="shared" ref="I42" si="36">IFERROR(AVERAGE(G42:H42)," ")</f>
        <v xml:space="preserve"> </v>
      </c>
      <c r="J42" s="546" t="str">
        <f t="shared" si="2"/>
        <v xml:space="preserve"> </v>
      </c>
      <c r="K42" s="296">
        <v>9.5999999999999992E-3</v>
      </c>
      <c r="L42" s="296">
        <v>7.7999999999999996E-3</v>
      </c>
      <c r="M42" s="49">
        <f t="shared" si="22"/>
        <v>8.6999999999999994E-3</v>
      </c>
      <c r="N42" s="49">
        <f t="shared" si="3"/>
        <v>8.9999999999999976E-4</v>
      </c>
      <c r="O42" s="296" t="s">
        <v>12</v>
      </c>
      <c r="P42" s="296" t="s">
        <v>12</v>
      </c>
      <c r="Q42" s="49" t="str">
        <f t="shared" si="23"/>
        <v xml:space="preserve"> </v>
      </c>
      <c r="R42" s="49" t="str">
        <f t="shared" si="4"/>
        <v xml:space="preserve"> </v>
      </c>
      <c r="S42" s="39" t="s">
        <v>12</v>
      </c>
      <c r="T42" s="296" t="s">
        <v>12</v>
      </c>
      <c r="U42" s="49" t="str">
        <f t="shared" si="24"/>
        <v xml:space="preserve"> </v>
      </c>
      <c r="V42" s="49" t="str">
        <f t="shared" si="5"/>
        <v xml:space="preserve"> </v>
      </c>
      <c r="W42" s="296" t="s">
        <v>12</v>
      </c>
      <c r="X42" s="296" t="s">
        <v>12</v>
      </c>
      <c r="Y42" s="49" t="str">
        <f t="shared" si="25"/>
        <v xml:space="preserve"> </v>
      </c>
      <c r="Z42" s="546" t="str">
        <f t="shared" si="6"/>
        <v xml:space="preserve"> </v>
      </c>
      <c r="AA42" s="296">
        <v>2.3300000000000001E-2</v>
      </c>
      <c r="AB42" s="296">
        <v>2.69E-2</v>
      </c>
      <c r="AC42" s="49">
        <f t="shared" si="26"/>
        <v>2.5100000000000001E-2</v>
      </c>
      <c r="AD42" s="49">
        <f t="shared" si="7"/>
        <v>1.7999999999999995E-3</v>
      </c>
      <c r="AE42" s="296">
        <v>3.5099999999999999E-2</v>
      </c>
      <c r="AF42" s="296">
        <v>3.44E-2</v>
      </c>
      <c r="AG42" s="49">
        <f t="shared" si="27"/>
        <v>3.4750000000000003E-2</v>
      </c>
      <c r="AH42" s="49">
        <f t="shared" si="8"/>
        <v>3.4999999999999962E-4</v>
      </c>
      <c r="AI42" s="39" t="s">
        <v>12</v>
      </c>
      <c r="AJ42" s="296" t="s">
        <v>12</v>
      </c>
      <c r="AK42" s="49" t="str">
        <f t="shared" si="28"/>
        <v xml:space="preserve"> </v>
      </c>
      <c r="AL42" s="49" t="str">
        <f t="shared" si="9"/>
        <v xml:space="preserve"> </v>
      </c>
      <c r="AM42" s="296" t="s">
        <v>12</v>
      </c>
      <c r="AN42" s="296" t="s">
        <v>12</v>
      </c>
      <c r="AO42" s="49" t="str">
        <f t="shared" si="29"/>
        <v xml:space="preserve"> </v>
      </c>
      <c r="AP42" s="546" t="str">
        <f t="shared" si="10"/>
        <v xml:space="preserve"> </v>
      </c>
      <c r="AQ42" s="296">
        <v>1.43E-2</v>
      </c>
      <c r="AR42" s="296">
        <v>1.46E-2</v>
      </c>
      <c r="AS42" s="49">
        <f t="shared" si="30"/>
        <v>1.4450000000000001E-2</v>
      </c>
      <c r="AT42" s="49">
        <f t="shared" si="11"/>
        <v>1.4999999999999996E-4</v>
      </c>
      <c r="AU42" s="296">
        <v>2.4799999999999999E-2</v>
      </c>
      <c r="AV42" s="296">
        <v>2.41E-2</v>
      </c>
      <c r="AW42" s="49">
        <f t="shared" si="31"/>
        <v>2.445E-2</v>
      </c>
      <c r="AX42" s="49">
        <f t="shared" si="12"/>
        <v>3.4999999999999962E-4</v>
      </c>
      <c r="AY42" s="39">
        <v>8.8000000000000005E-3</v>
      </c>
      <c r="AZ42" s="296">
        <v>6.4000000000000003E-3</v>
      </c>
      <c r="BA42" s="49">
        <f t="shared" si="32"/>
        <v>7.6000000000000009E-3</v>
      </c>
      <c r="BB42" s="49">
        <f t="shared" si="13"/>
        <v>1.2000000000000001E-3</v>
      </c>
      <c r="BC42" s="296">
        <v>7.7999999999999996E-3</v>
      </c>
      <c r="BD42" s="296">
        <v>8.3999999999999995E-3</v>
      </c>
      <c r="BE42" s="49">
        <f t="shared" si="33"/>
        <v>8.0999999999999996E-3</v>
      </c>
      <c r="BF42" s="546">
        <f t="shared" si="14"/>
        <v>2.9999999999999992E-4</v>
      </c>
      <c r="BG42" s="296" t="s">
        <v>12</v>
      </c>
      <c r="BH42" s="296" t="s">
        <v>12</v>
      </c>
      <c r="BI42" s="49" t="str">
        <f t="shared" si="34"/>
        <v xml:space="preserve"> </v>
      </c>
      <c r="BJ42" s="49" t="str">
        <f t="shared" si="15"/>
        <v xml:space="preserve"> </v>
      </c>
      <c r="BK42" s="296" t="s">
        <v>12</v>
      </c>
      <c r="BL42" s="296" t="s">
        <v>12</v>
      </c>
      <c r="BM42" s="49" t="str">
        <f t="shared" si="35"/>
        <v xml:space="preserve"> </v>
      </c>
      <c r="BN42" s="49" t="str">
        <f t="shared" si="16"/>
        <v xml:space="preserve"> </v>
      </c>
      <c r="BO42" s="39" t="s">
        <v>12</v>
      </c>
      <c r="BP42" s="554" t="s">
        <v>12</v>
      </c>
      <c r="BQ42" s="774" t="s">
        <v>12</v>
      </c>
      <c r="BR42" s="668" t="s">
        <v>12</v>
      </c>
      <c r="BS42" s="774" t="s">
        <v>12</v>
      </c>
      <c r="BT42" s="774" t="s">
        <v>12</v>
      </c>
      <c r="BU42" s="49" t="str">
        <f t="shared" si="17"/>
        <v xml:space="preserve"> </v>
      </c>
      <c r="BV42" s="49" t="str">
        <f t="shared" si="18"/>
        <v xml:space="preserve"> </v>
      </c>
      <c r="BW42" s="774" t="s">
        <v>12</v>
      </c>
      <c r="BX42" s="774" t="s">
        <v>12</v>
      </c>
      <c r="BY42" s="49" t="str">
        <f t="shared" si="19"/>
        <v xml:space="preserve"> </v>
      </c>
      <c r="BZ42" s="546" t="str">
        <f t="shared" si="20"/>
        <v xml:space="preserve"> </v>
      </c>
      <c r="CA42" s="774">
        <v>9.7999999999999997E-3</v>
      </c>
      <c r="CB42" s="563">
        <v>9.7530000000000001</v>
      </c>
      <c r="CC42" s="563">
        <v>2.5899999999999999E-2</v>
      </c>
      <c r="CD42" s="563">
        <v>2.12E-2</v>
      </c>
    </row>
    <row r="43" spans="1:82" ht="12.75" x14ac:dyDescent="0.2">
      <c r="A43" s="296" t="s">
        <v>201</v>
      </c>
      <c r="B43" s="29">
        <v>2.0000000000000001E-4</v>
      </c>
      <c r="C43" s="39">
        <v>1.1999999999999999E-3</v>
      </c>
      <c r="D43" s="296">
        <v>1.4E-3</v>
      </c>
      <c r="E43" s="49">
        <f t="shared" si="0"/>
        <v>1.2999999999999999E-3</v>
      </c>
      <c r="F43" s="49">
        <f t="shared" si="1"/>
        <v>1.0000000000000005E-4</v>
      </c>
      <c r="G43" s="296">
        <v>2.0999999999999999E-3</v>
      </c>
      <c r="H43" s="296">
        <v>3.0999999999999999E-3</v>
      </c>
      <c r="I43" s="49">
        <f t="shared" si="21"/>
        <v>2.5999999999999999E-3</v>
      </c>
      <c r="J43" s="298">
        <f t="shared" si="2"/>
        <v>5.0000000000000001E-4</v>
      </c>
      <c r="K43" s="296">
        <v>0.12139999999999999</v>
      </c>
      <c r="L43" s="296">
        <v>0.1208</v>
      </c>
      <c r="M43" s="49">
        <f t="shared" si="22"/>
        <v>0.1211</v>
      </c>
      <c r="N43" s="49">
        <f t="shared" si="3"/>
        <v>2.9999999999999472E-4</v>
      </c>
      <c r="O43" s="296">
        <v>0.1227</v>
      </c>
      <c r="P43" s="296">
        <v>0.1239</v>
      </c>
      <c r="Q43" s="49">
        <f t="shared" si="23"/>
        <v>0.12329999999999999</v>
      </c>
      <c r="R43" s="49">
        <f t="shared" si="4"/>
        <v>5.9999999999999637E-4</v>
      </c>
      <c r="S43" s="39">
        <v>0.13370000000000001</v>
      </c>
      <c r="T43" s="296">
        <v>0.13320000000000001</v>
      </c>
      <c r="U43" s="49">
        <f t="shared" si="24"/>
        <v>0.13345000000000001</v>
      </c>
      <c r="V43" s="49">
        <f t="shared" si="5"/>
        <v>2.5000000000000022E-4</v>
      </c>
      <c r="W43" s="296">
        <v>0.13389999999999999</v>
      </c>
      <c r="X43" s="296">
        <v>0.1338</v>
      </c>
      <c r="Y43" s="49">
        <f t="shared" si="25"/>
        <v>0.13385</v>
      </c>
      <c r="Z43" s="298">
        <f t="shared" si="6"/>
        <v>4.9999999999994493E-5</v>
      </c>
      <c r="AA43" s="296">
        <v>0.86599999999999999</v>
      </c>
      <c r="AB43" s="296">
        <v>0.86839999999999995</v>
      </c>
      <c r="AC43" s="49">
        <f t="shared" si="26"/>
        <v>0.86719999999999997</v>
      </c>
      <c r="AD43" s="49">
        <f t="shared" si="7"/>
        <v>1.1999999999999789E-3</v>
      </c>
      <c r="AE43" s="296">
        <v>0.86060000000000003</v>
      </c>
      <c r="AF43" s="296">
        <v>0.89570000000000005</v>
      </c>
      <c r="AG43" s="49">
        <f t="shared" si="27"/>
        <v>0.87814999999999999</v>
      </c>
      <c r="AH43" s="49">
        <f t="shared" si="8"/>
        <v>1.755000000000001E-2</v>
      </c>
      <c r="AI43" s="39">
        <v>5.9900000000000002E-2</v>
      </c>
      <c r="AJ43" s="296">
        <v>5.9400000000000001E-2</v>
      </c>
      <c r="AK43" s="49">
        <f t="shared" si="28"/>
        <v>5.9650000000000002E-2</v>
      </c>
      <c r="AL43" s="49">
        <f t="shared" si="9"/>
        <v>2.5000000000000022E-4</v>
      </c>
      <c r="AM43" s="296">
        <v>0.40160000000000001</v>
      </c>
      <c r="AN43" s="296">
        <v>0.39489999999999997</v>
      </c>
      <c r="AO43" s="49">
        <f t="shared" si="29"/>
        <v>0.39824999999999999</v>
      </c>
      <c r="AP43" s="298">
        <f t="shared" si="10"/>
        <v>3.3500000000000196E-3</v>
      </c>
      <c r="AQ43" s="296">
        <v>0.6633</v>
      </c>
      <c r="AR43" s="296">
        <v>0.66390000000000005</v>
      </c>
      <c r="AS43" s="49">
        <f t="shared" si="30"/>
        <v>0.66359999999999997</v>
      </c>
      <c r="AT43" s="49">
        <f t="shared" si="11"/>
        <v>3.0000000000002247E-4</v>
      </c>
      <c r="AU43" s="296">
        <v>0.68669999999999998</v>
      </c>
      <c r="AV43" s="296">
        <v>0.68379999999999996</v>
      </c>
      <c r="AW43" s="49">
        <f t="shared" si="31"/>
        <v>0.68524999999999991</v>
      </c>
      <c r="AX43" s="49">
        <f t="shared" si="12"/>
        <v>1.4500000000000068E-3</v>
      </c>
      <c r="AY43" s="39">
        <v>0.33689999999999998</v>
      </c>
      <c r="AZ43" s="296">
        <v>0.33900000000000002</v>
      </c>
      <c r="BA43" s="49">
        <f t="shared" si="32"/>
        <v>0.33794999999999997</v>
      </c>
      <c r="BB43" s="49">
        <f t="shared" si="13"/>
        <v>1.0500000000000231E-3</v>
      </c>
      <c r="BC43" s="296">
        <v>0.33979999999999999</v>
      </c>
      <c r="BD43" s="296">
        <v>0.33989999999999998</v>
      </c>
      <c r="BE43" s="49">
        <f t="shared" si="33"/>
        <v>0.33984999999999999</v>
      </c>
      <c r="BF43" s="298">
        <f t="shared" si="14"/>
        <v>4.9999999999994493E-5</v>
      </c>
      <c r="BG43" s="296">
        <v>6.0199999999999997E-2</v>
      </c>
      <c r="BH43" s="296">
        <v>6.0400000000000002E-2</v>
      </c>
      <c r="BI43" s="49">
        <f t="shared" si="34"/>
        <v>6.0299999999999999E-2</v>
      </c>
      <c r="BJ43" s="49">
        <f t="shared" si="15"/>
        <v>1.0000000000000286E-4</v>
      </c>
      <c r="BK43" s="296">
        <v>6.3200000000000006E-2</v>
      </c>
      <c r="BL43" s="296">
        <v>6.3E-2</v>
      </c>
      <c r="BM43" s="49">
        <f t="shared" si="35"/>
        <v>6.3100000000000003E-2</v>
      </c>
      <c r="BN43" s="49">
        <f t="shared" si="16"/>
        <v>1.0000000000000286E-4</v>
      </c>
      <c r="BO43" s="39">
        <v>2.2000000000000001E-3</v>
      </c>
      <c r="BP43" s="41">
        <v>2.5999999999999999E-3</v>
      </c>
      <c r="BQ43" s="764">
        <v>1E-3</v>
      </c>
      <c r="BR43" s="789">
        <v>1.4E-3</v>
      </c>
      <c r="BS43" s="788">
        <v>3.3E-3</v>
      </c>
      <c r="BT43" s="788">
        <v>3.0000000000000001E-3</v>
      </c>
      <c r="BU43" s="804">
        <f t="shared" si="17"/>
        <v>3.15E-3</v>
      </c>
      <c r="BV43" s="804">
        <f t="shared" si="18"/>
        <v>1.4999999999999996E-4</v>
      </c>
      <c r="BW43" s="805">
        <v>4.5999999999999999E-3</v>
      </c>
      <c r="BX43" s="805">
        <v>4.3E-3</v>
      </c>
      <c r="BY43" s="804">
        <f t="shared" si="19"/>
        <v>4.45E-3</v>
      </c>
      <c r="BZ43" s="807">
        <f t="shared" si="20"/>
        <v>1.4999999999999996E-4</v>
      </c>
      <c r="CA43" s="564">
        <v>0.15579999999999999</v>
      </c>
      <c r="CB43" s="564">
        <v>137.29640000000001</v>
      </c>
      <c r="CC43" s="564">
        <v>17.334499999999998</v>
      </c>
      <c r="CD43" s="564">
        <v>17.368300000000001</v>
      </c>
    </row>
    <row r="44" spans="1:82" ht="12.75" x14ac:dyDescent="0.2">
      <c r="A44" s="894" t="s">
        <v>81</v>
      </c>
      <c r="B44" s="907"/>
      <c r="C44" s="95"/>
      <c r="D44" s="95"/>
      <c r="E44" s="95"/>
      <c r="F44" s="95"/>
      <c r="G44" s="95"/>
      <c r="H44" s="95"/>
      <c r="I44" s="255"/>
      <c r="J44" s="255"/>
      <c r="K44" s="95"/>
      <c r="L44" s="95"/>
      <c r="M44" s="255"/>
      <c r="N44" s="255"/>
      <c r="O44" s="95"/>
      <c r="P44" s="95"/>
      <c r="Q44" s="255"/>
      <c r="R44" s="255"/>
      <c r="S44" s="95"/>
      <c r="T44" s="95"/>
      <c r="U44" s="255"/>
      <c r="V44" s="255"/>
      <c r="W44" s="95"/>
      <c r="X44" s="95"/>
      <c r="Y44" s="255"/>
      <c r="Z44" s="255"/>
      <c r="AA44" s="95"/>
      <c r="AB44" s="95"/>
      <c r="AC44" s="255"/>
      <c r="AD44" s="255"/>
      <c r="AE44" s="95"/>
      <c r="AF44" s="95"/>
      <c r="AG44" s="255"/>
      <c r="AH44" s="255"/>
      <c r="AI44" s="95"/>
      <c r="AJ44" s="95"/>
      <c r="AK44" s="255"/>
      <c r="AL44" s="255"/>
      <c r="AM44" s="95"/>
      <c r="AN44" s="95"/>
      <c r="AO44" s="255"/>
      <c r="AP44" s="545"/>
      <c r="AQ44" s="95"/>
      <c r="AR44" s="95"/>
      <c r="AS44" s="255"/>
      <c r="AT44" s="255"/>
      <c r="AU44" s="95"/>
      <c r="AV44" s="95"/>
      <c r="AW44" s="255"/>
      <c r="AX44" s="255"/>
      <c r="AY44" s="95"/>
      <c r="AZ44" s="95"/>
      <c r="BA44" s="255"/>
      <c r="BB44" s="255"/>
      <c r="BC44" s="95"/>
      <c r="BD44" s="95"/>
      <c r="BE44" s="255"/>
      <c r="BF44" s="545"/>
      <c r="BG44" s="95"/>
      <c r="BH44" s="95"/>
      <c r="BI44" s="95"/>
      <c r="BJ44" s="95"/>
      <c r="BK44" s="95"/>
      <c r="BL44" s="95"/>
      <c r="BM44" s="95"/>
      <c r="BN44" s="95"/>
      <c r="BO44" s="95"/>
      <c r="BP44" s="96"/>
      <c r="BQ44" s="125"/>
      <c r="BR44" s="96"/>
      <c r="BS44" s="125"/>
      <c r="BT44" s="762"/>
      <c r="BU44" s="762"/>
      <c r="BV44" s="762"/>
      <c r="BW44" s="762"/>
      <c r="BX44" s="762"/>
      <c r="BY44" s="762"/>
      <c r="BZ44" s="96"/>
    </row>
    <row r="45" spans="1:82" ht="12.75" x14ac:dyDescent="0.2">
      <c r="A45" s="444" t="s">
        <v>82</v>
      </c>
      <c r="B45" s="783"/>
      <c r="C45" s="260" t="s">
        <v>83</v>
      </c>
      <c r="D45" s="786" t="s">
        <v>84</v>
      </c>
      <c r="E45" s="786" t="s">
        <v>70</v>
      </c>
      <c r="F45" s="786" t="s">
        <v>85</v>
      </c>
      <c r="G45" s="783"/>
      <c r="H45" s="783"/>
      <c r="I45" s="783"/>
      <c r="J45" s="783"/>
      <c r="K45" s="260" t="s">
        <v>83</v>
      </c>
      <c r="L45" s="786" t="s">
        <v>84</v>
      </c>
      <c r="M45" s="786" t="s">
        <v>70</v>
      </c>
      <c r="N45" s="350" t="s">
        <v>85</v>
      </c>
      <c r="O45" s="783"/>
      <c r="P45" s="783"/>
      <c r="Q45" s="783"/>
      <c r="R45" s="783"/>
      <c r="S45" s="260" t="s">
        <v>83</v>
      </c>
      <c r="T45" s="786" t="s">
        <v>84</v>
      </c>
      <c r="U45" s="786" t="s">
        <v>70</v>
      </c>
      <c r="V45" s="351" t="s">
        <v>85</v>
      </c>
      <c r="W45" s="783"/>
      <c r="X45" s="783"/>
      <c r="Y45" s="783"/>
      <c r="Z45" s="783"/>
      <c r="AA45" s="260" t="s">
        <v>83</v>
      </c>
      <c r="AB45" s="786" t="s">
        <v>84</v>
      </c>
      <c r="AC45" s="786" t="s">
        <v>70</v>
      </c>
      <c r="AD45" s="350" t="s">
        <v>85</v>
      </c>
      <c r="AE45" s="783"/>
      <c r="AF45" s="783"/>
      <c r="AG45" s="783"/>
      <c r="AH45" s="783"/>
      <c r="AI45" s="260" t="s">
        <v>83</v>
      </c>
      <c r="AJ45" s="786" t="s">
        <v>84</v>
      </c>
      <c r="AK45" s="786" t="s">
        <v>70</v>
      </c>
      <c r="AL45" s="350" t="s">
        <v>85</v>
      </c>
      <c r="AM45" s="783"/>
      <c r="AN45" s="783"/>
      <c r="AO45" s="783"/>
      <c r="AP45" s="783"/>
      <c r="AQ45" s="260" t="s">
        <v>83</v>
      </c>
      <c r="AR45" s="786" t="s">
        <v>84</v>
      </c>
      <c r="AS45" s="786" t="s">
        <v>70</v>
      </c>
      <c r="AT45" s="786" t="s">
        <v>85</v>
      </c>
      <c r="AU45" s="783"/>
      <c r="AV45" s="783"/>
      <c r="AW45" s="783"/>
      <c r="AX45" s="783"/>
      <c r="AY45" s="260" t="s">
        <v>83</v>
      </c>
      <c r="AZ45" s="786" t="s">
        <v>84</v>
      </c>
      <c r="BA45" s="786" t="s">
        <v>70</v>
      </c>
      <c r="BB45" s="350" t="s">
        <v>85</v>
      </c>
      <c r="BC45" s="783"/>
      <c r="BD45" s="783"/>
      <c r="BE45" s="783"/>
      <c r="BF45" s="783"/>
      <c r="BG45" s="260" t="s">
        <v>83</v>
      </c>
      <c r="BH45" s="786" t="s">
        <v>84</v>
      </c>
      <c r="BI45" s="786" t="s">
        <v>70</v>
      </c>
      <c r="BJ45" s="350" t="s">
        <v>85</v>
      </c>
      <c r="BK45" s="783"/>
      <c r="BL45" s="783"/>
      <c r="BM45" s="783"/>
      <c r="BN45" s="783"/>
      <c r="BO45" s="260" t="s">
        <v>83</v>
      </c>
      <c r="BP45" s="785"/>
      <c r="BQ45" s="373"/>
      <c r="BR45" s="782"/>
      <c r="BS45" s="260" t="s">
        <v>83</v>
      </c>
      <c r="BT45" s="786" t="s">
        <v>84</v>
      </c>
      <c r="BU45" s="786" t="s">
        <v>70</v>
      </c>
      <c r="BV45" s="350" t="s">
        <v>85</v>
      </c>
      <c r="BW45" s="808"/>
      <c r="BX45" s="808"/>
      <c r="BY45" s="808"/>
      <c r="BZ45" s="782"/>
    </row>
    <row r="46" spans="1:82" ht="12.75" x14ac:dyDescent="0.2">
      <c r="A46" s="112" t="s">
        <v>86</v>
      </c>
      <c r="C46" s="613" t="s">
        <v>12</v>
      </c>
      <c r="D46" s="384">
        <v>0.12</v>
      </c>
      <c r="E46" s="102">
        <f>IFERROR(AVERAGE(C46:D46), " ")</f>
        <v>0.12</v>
      </c>
      <c r="F46" s="103">
        <f>IFERROR(_xlfn.STDEV.P(C46:D46)," ")</f>
        <v>0</v>
      </c>
      <c r="K46" s="616" t="s">
        <v>12</v>
      </c>
      <c r="L46" s="614" t="s">
        <v>12</v>
      </c>
      <c r="M46" s="102" t="str">
        <f>IFERROR(AVERAGE(K46:L46), " ")</f>
        <v xml:space="preserve"> </v>
      </c>
      <c r="N46" s="103" t="str">
        <f>IFERROR(_xlfn.STDEV.P(K46:L46)," ")</f>
        <v xml:space="preserve"> </v>
      </c>
      <c r="S46" s="616" t="s">
        <v>12</v>
      </c>
      <c r="T46" s="614" t="s">
        <v>12</v>
      </c>
      <c r="U46" s="102" t="str">
        <f>IFERROR(AVERAGE(S46:T46), " ")</f>
        <v xml:space="preserve"> </v>
      </c>
      <c r="V46" s="103" t="str">
        <f>IFERROR(_xlfn.STDEV.P(S46:T46)," ")</f>
        <v xml:space="preserve"> </v>
      </c>
      <c r="AA46" s="776">
        <v>0.16</v>
      </c>
      <c r="AB46" s="384">
        <v>0.16</v>
      </c>
      <c r="AC46" s="102">
        <f>IFERROR(AVERAGE(AA46:AB46), " ")</f>
        <v>0.16</v>
      </c>
      <c r="AD46" s="103">
        <f>IFERROR(_xlfn.STDEV.P(AA46:AB46)," ")</f>
        <v>0</v>
      </c>
      <c r="AI46" s="776">
        <v>1.19</v>
      </c>
      <c r="AJ46" s="384">
        <v>1.19</v>
      </c>
      <c r="AK46" s="102">
        <f>IFERROR(AVERAGE(AI46:AJ46), " ")</f>
        <v>1.19</v>
      </c>
      <c r="AL46" s="103">
        <f>IFERROR(_xlfn.STDEV.P(AI46:AJ46)," ")</f>
        <v>0</v>
      </c>
      <c r="AQ46" s="776">
        <v>0.25</v>
      </c>
      <c r="AR46" s="384">
        <v>0.25</v>
      </c>
      <c r="AS46" s="102">
        <f>IFERROR(AVERAGE(AQ46:AR46), " ")</f>
        <v>0.25</v>
      </c>
      <c r="AT46" s="103">
        <f>IFERROR(_xlfn.STDEV.P(AQ46:AR46)," ")</f>
        <v>0</v>
      </c>
      <c r="AY46" s="776">
        <v>0.23</v>
      </c>
      <c r="AZ46" s="384">
        <v>0.24</v>
      </c>
      <c r="BA46" s="102">
        <f>IFERROR(AVERAGE(AY46:AZ46), " ")</f>
        <v>0.23499999999999999</v>
      </c>
      <c r="BB46" s="103">
        <f>IFERROR(_xlfn.STDEV.P(AY46:AZ46)," ")</f>
        <v>4.9999999999999906E-3</v>
      </c>
      <c r="BG46" s="776">
        <v>0.34</v>
      </c>
      <c r="BH46" s="384">
        <v>0.32</v>
      </c>
      <c r="BI46" s="102">
        <f>IFERROR(AVERAGE(BG46:BH46), " ")</f>
        <v>0.33</v>
      </c>
      <c r="BJ46" s="103">
        <f>IFERROR(_xlfn.STDEV.P(BG46:BH46)," ")</f>
        <v>1.0000000000000009E-2</v>
      </c>
      <c r="BO46" s="616" t="s">
        <v>12</v>
      </c>
      <c r="BP46" s="778"/>
      <c r="BR46" s="667"/>
      <c r="BS46" s="774">
        <v>0.14000000000000001</v>
      </c>
      <c r="BT46" s="774">
        <v>0.13</v>
      </c>
      <c r="BU46" s="102">
        <f>IFERROR(AVERAGE(BS46:BT46), " ")</f>
        <v>0.13500000000000001</v>
      </c>
      <c r="BV46" s="103">
        <f>IFERROR(_xlfn.STDEV.P(BS46:BT46)," ")</f>
        <v>5.0000000000000044E-3</v>
      </c>
      <c r="BZ46" s="668"/>
    </row>
    <row r="47" spans="1:82" ht="12.75" x14ac:dyDescent="0.2">
      <c r="A47" s="112" t="s">
        <v>87</v>
      </c>
      <c r="C47" s="776">
        <v>11.83</v>
      </c>
      <c r="D47" s="384">
        <v>10.64</v>
      </c>
      <c r="E47" s="102">
        <f t="shared" ref="E47:E51" si="37">IFERROR(AVERAGE(C47:D47), " ")</f>
        <v>11.234999999999999</v>
      </c>
      <c r="F47" s="103">
        <f t="shared" ref="F47:F52" si="38">IFERROR(_xlfn.STDEV.P(C47:D47)," ")</f>
        <v>0.59499999999999975</v>
      </c>
      <c r="K47" s="776">
        <v>16.41</v>
      </c>
      <c r="L47" s="384">
        <v>16.52</v>
      </c>
      <c r="M47" s="102">
        <f t="shared" ref="M47:M51" si="39">IFERROR(AVERAGE(K47:L47), " ")</f>
        <v>16.465</v>
      </c>
      <c r="N47" s="103">
        <f t="shared" ref="N47:N52" si="40">IFERROR(_xlfn.STDEV.P(K47:L47)," ")</f>
        <v>5.4999999999999716E-2</v>
      </c>
      <c r="S47" s="776">
        <v>19.46</v>
      </c>
      <c r="T47" s="384">
        <v>19.04</v>
      </c>
      <c r="U47" s="102">
        <f t="shared" ref="U47:U51" si="41">IFERROR(AVERAGE(S47:T47), " ")</f>
        <v>19.25</v>
      </c>
      <c r="V47" s="103">
        <f t="shared" ref="V47:V52" si="42">IFERROR(_xlfn.STDEV.P(S47:T47)," ")</f>
        <v>0.21000000000000085</v>
      </c>
      <c r="AA47" s="776">
        <v>58.74</v>
      </c>
      <c r="AB47" s="384">
        <v>58.6</v>
      </c>
      <c r="AC47" s="102">
        <f t="shared" ref="AC47:AC51" si="43">IFERROR(AVERAGE(AA47:AB47), " ")</f>
        <v>58.67</v>
      </c>
      <c r="AD47" s="103">
        <f t="shared" ref="AD47:AD52" si="44">IFERROR(_xlfn.STDEV.P(AA47:AB47)," ")</f>
        <v>7.0000000000000284E-2</v>
      </c>
      <c r="AI47" s="776">
        <v>42.21</v>
      </c>
      <c r="AJ47" s="384">
        <v>42.2</v>
      </c>
      <c r="AK47" s="102">
        <f t="shared" ref="AK47:AK51" si="45">IFERROR(AVERAGE(AI47:AJ47), " ")</f>
        <v>42.204999999999998</v>
      </c>
      <c r="AL47" s="103">
        <f t="shared" ref="AL47:AL52" si="46">IFERROR(_xlfn.STDEV.P(AI47:AJ47)," ")</f>
        <v>4.9999999999990052E-3</v>
      </c>
      <c r="AQ47" s="776">
        <v>61.09</v>
      </c>
      <c r="AR47" s="384">
        <v>61.23</v>
      </c>
      <c r="AS47" s="102">
        <f t="shared" ref="AS47:AS51" si="47">IFERROR(AVERAGE(AQ47:AR47), " ")</f>
        <v>61.16</v>
      </c>
      <c r="AT47" s="103">
        <f t="shared" ref="AT47:AT52" si="48">IFERROR(_xlfn.STDEV.P(AQ47:AR47)," ")</f>
        <v>6.9999999999996732E-2</v>
      </c>
      <c r="AY47" s="776">
        <v>78.03</v>
      </c>
      <c r="AZ47" s="384">
        <v>78.209999999999994</v>
      </c>
      <c r="BA47" s="102">
        <f t="shared" ref="BA47:BA51" si="49">IFERROR(AVERAGE(AY47:AZ47), " ")</f>
        <v>78.12</v>
      </c>
      <c r="BB47" s="103">
        <f t="shared" ref="BB47:BB52" si="50">IFERROR(_xlfn.STDEV.P(AY47:AZ47)," ")</f>
        <v>8.9999999999996305E-2</v>
      </c>
      <c r="BG47" s="776">
        <v>88.51</v>
      </c>
      <c r="BH47" s="384">
        <v>88.33</v>
      </c>
      <c r="BI47" s="102">
        <f t="shared" ref="BI47:BI51" si="51">IFERROR(AVERAGE(BG47:BH47), " ")</f>
        <v>88.42</v>
      </c>
      <c r="BJ47" s="103">
        <f t="shared" ref="BJ47:BJ52" si="52">IFERROR(_xlfn.STDEV.P(BG47:BH47)," ")</f>
        <v>9.0000000000003411E-2</v>
      </c>
      <c r="BO47" s="763">
        <v>0.57999999999999996</v>
      </c>
      <c r="BP47" s="778"/>
      <c r="BR47" s="668"/>
      <c r="BS47" s="774">
        <v>82.6</v>
      </c>
      <c r="BT47" s="774">
        <v>82.63</v>
      </c>
      <c r="BU47" s="102">
        <f t="shared" ref="BU47:BU51" si="53">IFERROR(AVERAGE(BS47:BT47), " ")</f>
        <v>82.614999999999995</v>
      </c>
      <c r="BV47" s="103">
        <f t="shared" ref="BV47:BV52" si="54">IFERROR(_xlfn.STDEV.P(BS47:BT47)," ")</f>
        <v>1.5000000000000568E-2</v>
      </c>
      <c r="BZ47" s="668"/>
    </row>
    <row r="48" spans="1:82" ht="12.75" x14ac:dyDescent="0.2">
      <c r="A48" s="112" t="s">
        <v>88</v>
      </c>
      <c r="C48" s="613" t="s">
        <v>12</v>
      </c>
      <c r="D48" s="614" t="s">
        <v>12</v>
      </c>
      <c r="E48" s="102" t="str">
        <f t="shared" si="37"/>
        <v xml:space="preserve"> </v>
      </c>
      <c r="F48" s="103" t="str">
        <f t="shared" si="38"/>
        <v xml:space="preserve"> </v>
      </c>
      <c r="K48" s="613" t="s">
        <v>12</v>
      </c>
      <c r="L48" s="614" t="s">
        <v>12</v>
      </c>
      <c r="M48" s="102" t="str">
        <f t="shared" si="39"/>
        <v xml:space="preserve"> </v>
      </c>
      <c r="N48" s="103" t="str">
        <f t="shared" si="40"/>
        <v xml:space="preserve"> </v>
      </c>
      <c r="S48" s="613" t="s">
        <v>12</v>
      </c>
      <c r="T48" s="614" t="s">
        <v>12</v>
      </c>
      <c r="U48" s="102" t="str">
        <f t="shared" si="41"/>
        <v xml:space="preserve"> </v>
      </c>
      <c r="V48" s="103" t="str">
        <f t="shared" si="42"/>
        <v xml:space="preserve"> </v>
      </c>
      <c r="AA48" s="811" t="s">
        <v>12</v>
      </c>
      <c r="AB48" s="614" t="s">
        <v>12</v>
      </c>
      <c r="AC48" s="102" t="str">
        <f t="shared" si="43"/>
        <v xml:space="preserve"> </v>
      </c>
      <c r="AD48" s="103" t="str">
        <f t="shared" si="44"/>
        <v xml:space="preserve"> </v>
      </c>
      <c r="AI48" s="811" t="s">
        <v>12</v>
      </c>
      <c r="AJ48" s="614" t="s">
        <v>12</v>
      </c>
      <c r="AK48" s="102" t="str">
        <f t="shared" si="45"/>
        <v xml:space="preserve"> </v>
      </c>
      <c r="AL48" s="103" t="str">
        <f t="shared" si="46"/>
        <v xml:space="preserve"> </v>
      </c>
      <c r="AQ48" s="811" t="s">
        <v>12</v>
      </c>
      <c r="AR48" s="614" t="s">
        <v>12</v>
      </c>
      <c r="AS48" s="102" t="str">
        <f t="shared" si="47"/>
        <v xml:space="preserve"> </v>
      </c>
      <c r="AT48" s="103" t="str">
        <f t="shared" si="48"/>
        <v xml:space="preserve"> </v>
      </c>
      <c r="AY48" s="811" t="s">
        <v>12</v>
      </c>
      <c r="AZ48" s="614" t="s">
        <v>12</v>
      </c>
      <c r="BA48" s="102" t="str">
        <f t="shared" si="49"/>
        <v xml:space="preserve"> </v>
      </c>
      <c r="BB48" s="103" t="str">
        <f t="shared" si="50"/>
        <v xml:space="preserve"> </v>
      </c>
      <c r="BG48" s="811" t="s">
        <v>12</v>
      </c>
      <c r="BH48" s="614" t="s">
        <v>12</v>
      </c>
      <c r="BI48" s="102" t="str">
        <f t="shared" si="51"/>
        <v xml:space="preserve"> </v>
      </c>
      <c r="BJ48" s="103" t="str">
        <f t="shared" si="52"/>
        <v xml:space="preserve"> </v>
      </c>
      <c r="BO48" s="613" t="s">
        <v>12</v>
      </c>
      <c r="BP48" s="778"/>
      <c r="BR48" s="668"/>
      <c r="BS48" s="614" t="s">
        <v>12</v>
      </c>
      <c r="BT48" s="614" t="s">
        <v>12</v>
      </c>
      <c r="BU48" s="102" t="str">
        <f t="shared" si="53"/>
        <v xml:space="preserve"> </v>
      </c>
      <c r="BV48" s="103" t="str">
        <f t="shared" si="54"/>
        <v xml:space="preserve"> </v>
      </c>
      <c r="BZ48" s="668"/>
    </row>
    <row r="49" spans="1:78" ht="12.75" x14ac:dyDescent="0.2">
      <c r="A49" s="112" t="s">
        <v>89</v>
      </c>
      <c r="C49" s="776"/>
      <c r="D49" s="614" t="s">
        <v>12</v>
      </c>
      <c r="E49" s="102" t="str">
        <f t="shared" si="37"/>
        <v xml:space="preserve"> </v>
      </c>
      <c r="F49" s="103" t="str">
        <f t="shared" si="38"/>
        <v xml:space="preserve"> </v>
      </c>
      <c r="K49" s="613" t="s">
        <v>12</v>
      </c>
      <c r="L49" s="614" t="s">
        <v>12</v>
      </c>
      <c r="M49" s="102" t="str">
        <f t="shared" si="39"/>
        <v xml:space="preserve"> </v>
      </c>
      <c r="N49" s="103" t="str">
        <f t="shared" si="40"/>
        <v xml:space="preserve"> </v>
      </c>
      <c r="S49" s="613" t="s">
        <v>12</v>
      </c>
      <c r="T49" s="614" t="s">
        <v>12</v>
      </c>
      <c r="U49" s="102" t="str">
        <f t="shared" si="41"/>
        <v xml:space="preserve"> </v>
      </c>
      <c r="V49" s="103" t="str">
        <f t="shared" si="42"/>
        <v xml:space="preserve"> </v>
      </c>
      <c r="AA49" s="811" t="s">
        <v>12</v>
      </c>
      <c r="AB49" s="614" t="s">
        <v>12</v>
      </c>
      <c r="AC49" s="102" t="str">
        <f t="shared" si="43"/>
        <v xml:space="preserve"> </v>
      </c>
      <c r="AD49" s="103" t="str">
        <f t="shared" si="44"/>
        <v xml:space="preserve"> </v>
      </c>
      <c r="AI49" s="811" t="s">
        <v>12</v>
      </c>
      <c r="AJ49" s="614" t="s">
        <v>12</v>
      </c>
      <c r="AK49" s="102" t="str">
        <f t="shared" si="45"/>
        <v xml:space="preserve"> </v>
      </c>
      <c r="AL49" s="103" t="str">
        <f t="shared" si="46"/>
        <v xml:space="preserve"> </v>
      </c>
      <c r="AQ49" s="811" t="s">
        <v>12</v>
      </c>
      <c r="AR49" s="614" t="s">
        <v>12</v>
      </c>
      <c r="AS49" s="102" t="str">
        <f t="shared" si="47"/>
        <v xml:space="preserve"> </v>
      </c>
      <c r="AT49" s="103" t="str">
        <f t="shared" si="48"/>
        <v xml:space="preserve"> </v>
      </c>
      <c r="AY49" s="811" t="s">
        <v>12</v>
      </c>
      <c r="AZ49" s="614" t="s">
        <v>12</v>
      </c>
      <c r="BA49" s="102" t="str">
        <f t="shared" si="49"/>
        <v xml:space="preserve"> </v>
      </c>
      <c r="BB49" s="103" t="str">
        <f t="shared" si="50"/>
        <v xml:space="preserve"> </v>
      </c>
      <c r="BG49" s="812">
        <v>0.12</v>
      </c>
      <c r="BH49" s="384">
        <v>0.12</v>
      </c>
      <c r="BI49" s="102">
        <f t="shared" si="51"/>
        <v>0.12</v>
      </c>
      <c r="BJ49" s="103">
        <f t="shared" si="52"/>
        <v>0</v>
      </c>
      <c r="BO49" s="613" t="s">
        <v>12</v>
      </c>
      <c r="BP49" s="778"/>
      <c r="BR49" s="668"/>
      <c r="BS49" s="774">
        <v>0.4</v>
      </c>
      <c r="BT49" s="774">
        <v>0.39</v>
      </c>
      <c r="BU49" s="102">
        <f t="shared" si="53"/>
        <v>0.39500000000000002</v>
      </c>
      <c r="BV49" s="103">
        <f t="shared" si="54"/>
        <v>5.0000000000000044E-3</v>
      </c>
      <c r="BZ49" s="668"/>
    </row>
    <row r="50" spans="1:78" ht="12.75" x14ac:dyDescent="0.2">
      <c r="A50" s="112" t="s">
        <v>90</v>
      </c>
      <c r="C50" s="776">
        <v>0.14000000000000001</v>
      </c>
      <c r="D50" s="614" t="s">
        <v>12</v>
      </c>
      <c r="E50" s="102">
        <f t="shared" si="37"/>
        <v>0.14000000000000001</v>
      </c>
      <c r="F50" s="103">
        <f t="shared" si="38"/>
        <v>0</v>
      </c>
      <c r="K50" s="613" t="s">
        <v>12</v>
      </c>
      <c r="L50" s="614" t="s">
        <v>12</v>
      </c>
      <c r="M50" s="102" t="str">
        <f t="shared" si="39"/>
        <v xml:space="preserve"> </v>
      </c>
      <c r="N50" s="103" t="str">
        <f t="shared" si="40"/>
        <v xml:space="preserve"> </v>
      </c>
      <c r="S50" s="613" t="s">
        <v>12</v>
      </c>
      <c r="T50" s="614" t="s">
        <v>12</v>
      </c>
      <c r="U50" s="102" t="str">
        <f t="shared" si="41"/>
        <v xml:space="preserve"> </v>
      </c>
      <c r="V50" s="103" t="str">
        <f t="shared" si="42"/>
        <v xml:space="preserve"> </v>
      </c>
      <c r="AA50" s="811" t="s">
        <v>12</v>
      </c>
      <c r="AB50" s="614" t="s">
        <v>12</v>
      </c>
      <c r="AC50" s="102" t="str">
        <f t="shared" si="43"/>
        <v xml:space="preserve"> </v>
      </c>
      <c r="AD50" s="103" t="str">
        <f t="shared" si="44"/>
        <v xml:space="preserve"> </v>
      </c>
      <c r="AI50" s="812">
        <v>0.16</v>
      </c>
      <c r="AJ50" s="384">
        <v>0.2</v>
      </c>
      <c r="AK50" s="102">
        <f t="shared" si="45"/>
        <v>0.18</v>
      </c>
      <c r="AL50" s="103">
        <f t="shared" si="46"/>
        <v>2.0000000000000111E-2</v>
      </c>
      <c r="AQ50" s="776">
        <v>0.12</v>
      </c>
      <c r="AR50" s="384">
        <v>0.13</v>
      </c>
      <c r="AS50" s="102">
        <f t="shared" si="47"/>
        <v>0.125</v>
      </c>
      <c r="AT50" s="103">
        <f t="shared" si="48"/>
        <v>5.0000000000000044E-3</v>
      </c>
      <c r="AY50" s="812">
        <v>0.11</v>
      </c>
      <c r="AZ50" s="384">
        <v>0.14000000000000001</v>
      </c>
      <c r="BA50" s="102">
        <f t="shared" si="49"/>
        <v>0.125</v>
      </c>
      <c r="BB50" s="103">
        <f t="shared" si="50"/>
        <v>1.5000000000000098E-2</v>
      </c>
      <c r="BG50" s="812">
        <v>5.23</v>
      </c>
      <c r="BH50" s="384">
        <v>5.37</v>
      </c>
      <c r="BI50" s="102">
        <f t="shared" si="51"/>
        <v>5.3000000000000007</v>
      </c>
      <c r="BJ50" s="103">
        <f t="shared" si="52"/>
        <v>6.999999999999984E-2</v>
      </c>
      <c r="BO50" s="763">
        <v>0.16</v>
      </c>
      <c r="BP50" s="778"/>
      <c r="BR50" s="668"/>
      <c r="BS50" s="774">
        <v>43.67</v>
      </c>
      <c r="BT50" s="774">
        <v>43.58</v>
      </c>
      <c r="BU50" s="102">
        <f t="shared" si="53"/>
        <v>43.625</v>
      </c>
      <c r="BV50" s="103">
        <f t="shared" si="54"/>
        <v>4.5000000000001705E-2</v>
      </c>
      <c r="BZ50" s="668"/>
    </row>
    <row r="51" spans="1:78" ht="12.75" x14ac:dyDescent="0.2">
      <c r="A51" s="112" t="s">
        <v>91</v>
      </c>
      <c r="C51" s="613" t="s">
        <v>12</v>
      </c>
      <c r="D51" s="614" t="s">
        <v>12</v>
      </c>
      <c r="E51" s="102" t="str">
        <f t="shared" si="37"/>
        <v xml:space="preserve"> </v>
      </c>
      <c r="F51" s="103" t="str">
        <f t="shared" si="38"/>
        <v xml:space="preserve"> </v>
      </c>
      <c r="K51" s="613" t="s">
        <v>12</v>
      </c>
      <c r="L51" s="614" t="s">
        <v>12</v>
      </c>
      <c r="M51" s="102" t="str">
        <f t="shared" si="39"/>
        <v xml:space="preserve"> </v>
      </c>
      <c r="N51" s="103" t="str">
        <f t="shared" si="40"/>
        <v xml:space="preserve"> </v>
      </c>
      <c r="S51" s="613" t="s">
        <v>12</v>
      </c>
      <c r="T51" s="614" t="s">
        <v>12</v>
      </c>
      <c r="U51" s="102" t="str">
        <f t="shared" si="41"/>
        <v xml:space="preserve"> </v>
      </c>
      <c r="V51" s="103" t="str">
        <f t="shared" si="42"/>
        <v xml:space="preserve"> </v>
      </c>
      <c r="AA51" s="811" t="s">
        <v>12</v>
      </c>
      <c r="AB51" s="614" t="s">
        <v>12</v>
      </c>
      <c r="AC51" s="102" t="str">
        <f t="shared" si="43"/>
        <v xml:space="preserve"> </v>
      </c>
      <c r="AD51" s="103" t="str">
        <f t="shared" si="44"/>
        <v xml:space="preserve"> </v>
      </c>
      <c r="AI51" s="811" t="s">
        <v>12</v>
      </c>
      <c r="AJ51" s="614" t="s">
        <v>12</v>
      </c>
      <c r="AK51" s="102" t="str">
        <f t="shared" si="45"/>
        <v xml:space="preserve"> </v>
      </c>
      <c r="AL51" s="103" t="str">
        <f t="shared" si="46"/>
        <v xml:space="preserve"> </v>
      </c>
      <c r="AQ51" s="776" t="s">
        <v>12</v>
      </c>
      <c r="AR51" s="384" t="s">
        <v>12</v>
      </c>
      <c r="AS51" s="102" t="str">
        <f t="shared" si="47"/>
        <v xml:space="preserve"> </v>
      </c>
      <c r="AT51" s="103" t="str">
        <f t="shared" si="48"/>
        <v xml:space="preserve"> </v>
      </c>
      <c r="AY51" s="811" t="s">
        <v>12</v>
      </c>
      <c r="AZ51" s="614" t="s">
        <v>12</v>
      </c>
      <c r="BA51" s="102" t="str">
        <f t="shared" si="49"/>
        <v xml:space="preserve"> </v>
      </c>
      <c r="BB51" s="103" t="str">
        <f t="shared" si="50"/>
        <v xml:space="preserve"> </v>
      </c>
      <c r="BG51" s="811" t="s">
        <v>12</v>
      </c>
      <c r="BH51" s="614" t="s">
        <v>12</v>
      </c>
      <c r="BI51" s="102" t="str">
        <f t="shared" si="51"/>
        <v xml:space="preserve"> </v>
      </c>
      <c r="BJ51" s="103" t="str">
        <f t="shared" si="52"/>
        <v xml:space="preserve"> </v>
      </c>
      <c r="BO51" s="613" t="s">
        <v>12</v>
      </c>
      <c r="BP51" s="778"/>
      <c r="BR51" s="668"/>
      <c r="BS51" s="614" t="s">
        <v>12</v>
      </c>
      <c r="BT51" s="614" t="s">
        <v>12</v>
      </c>
      <c r="BU51" s="102" t="str">
        <f t="shared" si="53"/>
        <v xml:space="preserve"> </v>
      </c>
      <c r="BV51" s="103" t="str">
        <f t="shared" si="54"/>
        <v xml:space="preserve"> </v>
      </c>
      <c r="BZ51" s="668"/>
    </row>
    <row r="52" spans="1:78" ht="12.75" x14ac:dyDescent="0.2">
      <c r="A52" s="112" t="s">
        <v>92</v>
      </c>
      <c r="C52" s="776">
        <v>8.9700000000000006</v>
      </c>
      <c r="D52" s="384">
        <v>9.06</v>
      </c>
      <c r="E52" s="102">
        <f>IFERROR(AVERAGE(C52:D52), " ")</f>
        <v>9.0150000000000006</v>
      </c>
      <c r="F52" s="103">
        <f t="shared" si="38"/>
        <v>4.4999999999999929E-2</v>
      </c>
      <c r="K52" s="776">
        <v>19.57</v>
      </c>
      <c r="L52" s="384">
        <v>19.34</v>
      </c>
      <c r="M52" s="102">
        <f>IFERROR(AVERAGE(K52:L52), " ")</f>
        <v>19.454999999999998</v>
      </c>
      <c r="N52" s="103">
        <f t="shared" si="40"/>
        <v>0.11500000000000021</v>
      </c>
      <c r="S52" s="776">
        <v>23.57</v>
      </c>
      <c r="T52" s="384">
        <v>22.97</v>
      </c>
      <c r="U52" s="102">
        <f>IFERROR(AVERAGE(S52:T52), " ")</f>
        <v>23.27</v>
      </c>
      <c r="V52" s="103">
        <f t="shared" si="42"/>
        <v>0.30000000000000071</v>
      </c>
      <c r="AA52" s="776">
        <v>58.74</v>
      </c>
      <c r="AB52" s="384">
        <v>58.48</v>
      </c>
      <c r="AC52" s="102">
        <f>IFERROR(AVERAGE(AA52:AB52), " ")</f>
        <v>58.61</v>
      </c>
      <c r="AD52" s="103">
        <f t="shared" si="44"/>
        <v>0.13000000000000256</v>
      </c>
      <c r="AI52" s="777"/>
      <c r="AK52" s="102" t="str">
        <f>IFERROR(AVERAGE(AI52:AJ52), " ")</f>
        <v xml:space="preserve"> </v>
      </c>
      <c r="AL52" s="103" t="str">
        <f t="shared" si="46"/>
        <v xml:space="preserve"> </v>
      </c>
      <c r="AQ52" s="776">
        <v>313.3</v>
      </c>
      <c r="AR52" s="384">
        <v>314.62</v>
      </c>
      <c r="AS52" s="102">
        <f>IFERROR(AVERAGE(AQ52:AR52), " ")</f>
        <v>313.96000000000004</v>
      </c>
      <c r="AT52" s="103">
        <f t="shared" si="48"/>
        <v>0.65999999999999659</v>
      </c>
      <c r="AY52" s="776">
        <v>164.07</v>
      </c>
      <c r="AZ52" s="384">
        <v>164.52</v>
      </c>
      <c r="BA52" s="102">
        <f>IFERROR(AVERAGE(AY52:AZ52), " ")</f>
        <v>164.29500000000002</v>
      </c>
      <c r="BB52" s="103">
        <f t="shared" si="50"/>
        <v>0.22500000000000853</v>
      </c>
      <c r="BG52" s="776">
        <v>199.05</v>
      </c>
      <c r="BH52" s="384">
        <v>198.81</v>
      </c>
      <c r="BI52" s="102">
        <f>IFERROR(AVERAGE(BG52:BH52), " ")</f>
        <v>198.93</v>
      </c>
      <c r="BJ52" s="103">
        <f t="shared" si="52"/>
        <v>0.12000000000000455</v>
      </c>
      <c r="BO52" s="764">
        <v>0.5</v>
      </c>
      <c r="BP52" s="778"/>
      <c r="BQ52" s="764"/>
      <c r="BR52" s="789"/>
      <c r="BS52" s="788">
        <v>72.290000000000006</v>
      </c>
      <c r="BT52" s="788">
        <v>72.28</v>
      </c>
      <c r="BU52" s="809">
        <f>IFERROR(AVERAGE(BS52:BT52), " ")</f>
        <v>72.284999999999997</v>
      </c>
      <c r="BV52" s="810">
        <f t="shared" si="54"/>
        <v>5.000000000002558E-3</v>
      </c>
      <c r="BW52" s="788"/>
      <c r="BX52" s="788"/>
      <c r="BY52" s="788"/>
      <c r="BZ52" s="789"/>
    </row>
    <row r="53" spans="1:78" ht="12.75" x14ac:dyDescent="0.2">
      <c r="A53" s="861" t="s">
        <v>55</v>
      </c>
      <c r="B53" s="86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876"/>
      <c r="AZ53" s="862"/>
      <c r="BA53" s="52"/>
      <c r="BB53" s="52"/>
      <c r="BC53" s="52"/>
      <c r="BD53" s="52"/>
      <c r="BE53" s="52"/>
      <c r="BF53" s="52"/>
      <c r="BG53" s="106"/>
      <c r="BH53" s="52"/>
      <c r="BI53" s="52"/>
      <c r="BJ53" s="52"/>
      <c r="BK53" s="52"/>
      <c r="BL53" s="52"/>
      <c r="BM53" s="52"/>
      <c r="BN53" s="52"/>
      <c r="BO53" s="52"/>
      <c r="BP53" s="53"/>
      <c r="BQ53" s="767"/>
      <c r="BR53" s="768"/>
      <c r="BS53" s="768"/>
      <c r="BT53" s="768"/>
      <c r="BU53" s="768"/>
      <c r="BV53" s="768"/>
      <c r="BW53" s="768"/>
      <c r="BX53" s="768"/>
      <c r="BY53" s="768"/>
      <c r="BZ53" s="768"/>
    </row>
    <row r="54" spans="1:78" ht="12.75" x14ac:dyDescent="0.2">
      <c r="A54" s="860" t="s">
        <v>56</v>
      </c>
      <c r="B54" s="780" t="s">
        <v>93</v>
      </c>
      <c r="C54" s="776"/>
      <c r="K54" s="776"/>
      <c r="S54" s="776"/>
      <c r="AA54" s="776"/>
      <c r="AI54" s="776"/>
      <c r="AQ54" s="776"/>
      <c r="AY54" s="776"/>
      <c r="BG54" s="378"/>
      <c r="BO54" s="777"/>
      <c r="BP54" s="778"/>
    </row>
    <row r="55" spans="1:78" ht="12.75" x14ac:dyDescent="0.2">
      <c r="A55" s="856"/>
      <c r="B55" s="780" t="s">
        <v>94</v>
      </c>
      <c r="C55" s="776">
        <v>6.64</v>
      </c>
      <c r="K55" s="776">
        <v>6.65</v>
      </c>
      <c r="S55" s="776">
        <v>6.94</v>
      </c>
      <c r="AA55" s="776">
        <v>7.11</v>
      </c>
      <c r="AI55" s="776">
        <v>7.02</v>
      </c>
      <c r="AQ55" s="776">
        <v>7.21</v>
      </c>
      <c r="AY55" s="776">
        <v>7.04</v>
      </c>
      <c r="BG55" s="776">
        <v>7.59</v>
      </c>
      <c r="BO55" s="777"/>
      <c r="BP55" s="778"/>
    </row>
    <row r="56" spans="1:78" ht="12.75" x14ac:dyDescent="0.2">
      <c r="A56" s="787" t="s">
        <v>96</v>
      </c>
      <c r="B56" s="435" t="s">
        <v>97</v>
      </c>
      <c r="C56" s="776">
        <v>113</v>
      </c>
      <c r="K56" s="776">
        <v>170</v>
      </c>
      <c r="S56" s="776">
        <v>190.7</v>
      </c>
      <c r="AA56" s="776">
        <v>392.3</v>
      </c>
      <c r="AI56" s="776">
        <v>2060</v>
      </c>
      <c r="AQ56" s="776">
        <v>738.3</v>
      </c>
      <c r="AY56" s="776">
        <v>631.1</v>
      </c>
      <c r="BG56" s="776">
        <v>766.5</v>
      </c>
      <c r="BO56" s="777"/>
      <c r="BP56" s="778"/>
    </row>
    <row r="57" spans="1:78" ht="12.75" x14ac:dyDescent="0.2">
      <c r="A57" s="787" t="s">
        <v>57</v>
      </c>
      <c r="B57" s="435" t="s">
        <v>58</v>
      </c>
      <c r="C57" s="776"/>
      <c r="K57" s="776"/>
      <c r="S57" s="776"/>
      <c r="AA57" s="776"/>
      <c r="AI57" s="776"/>
      <c r="AQ57" s="776"/>
      <c r="AY57" s="776"/>
      <c r="BG57" s="776"/>
      <c r="BO57" s="777"/>
      <c r="BP57" s="778"/>
    </row>
    <row r="58" spans="1:78" ht="12.75" x14ac:dyDescent="0.2">
      <c r="A58" s="590" t="s">
        <v>59</v>
      </c>
      <c r="B58" s="419" t="s">
        <v>60</v>
      </c>
      <c r="C58" s="776">
        <f>186*0.1</f>
        <v>18.600000000000001</v>
      </c>
      <c r="K58" s="776">
        <f>238*0.1</f>
        <v>23.8</v>
      </c>
      <c r="S58" s="240">
        <f>246*0.1</f>
        <v>24.6</v>
      </c>
      <c r="AA58" s="776">
        <f>210*0.1</f>
        <v>21</v>
      </c>
      <c r="AI58" s="776">
        <f>128*0.1</f>
        <v>12.8</v>
      </c>
      <c r="AQ58" s="776">
        <f>190*0.1</f>
        <v>19</v>
      </c>
      <c r="AY58" s="776">
        <f>162*0.1</f>
        <v>16.2</v>
      </c>
      <c r="BG58" s="821">
        <f>383*0.1</f>
        <v>38.300000000000004</v>
      </c>
      <c r="BO58" s="777"/>
      <c r="BP58" s="778"/>
    </row>
    <row r="59" spans="1:78" s="819" customFormat="1" ht="12.75" x14ac:dyDescent="0.2">
      <c r="A59" s="845" t="s">
        <v>186</v>
      </c>
      <c r="B59" s="645" t="s">
        <v>199</v>
      </c>
      <c r="C59" s="587">
        <v>2.8</v>
      </c>
      <c r="K59" s="119">
        <v>3.4</v>
      </c>
      <c r="S59" s="243">
        <v>4.0999999999999996</v>
      </c>
      <c r="AA59" s="119">
        <v>5.4</v>
      </c>
      <c r="AI59" s="119">
        <v>13.3</v>
      </c>
      <c r="AQ59" s="119">
        <v>7.4</v>
      </c>
      <c r="AY59" s="119">
        <v>5.7</v>
      </c>
      <c r="BG59" s="119">
        <v>8.5</v>
      </c>
      <c r="BO59" s="580"/>
      <c r="BP59" s="586"/>
    </row>
    <row r="60" spans="1:78" ht="12.75" x14ac:dyDescent="0.2">
      <c r="A60" s="884" t="s">
        <v>98</v>
      </c>
      <c r="B60" s="862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20"/>
      <c r="BH60" s="155"/>
      <c r="BI60" s="155"/>
      <c r="BJ60" s="155"/>
      <c r="BK60" s="155"/>
      <c r="BL60" s="155"/>
      <c r="BM60" s="155"/>
      <c r="BN60" s="155"/>
      <c r="BO60" s="155"/>
      <c r="BP60" s="304"/>
      <c r="BQ60" s="304"/>
      <c r="BR60" s="304"/>
      <c r="BS60" s="154"/>
      <c r="BT60" s="773"/>
      <c r="BU60" s="773"/>
      <c r="BV60" s="773"/>
      <c r="BW60" s="773"/>
      <c r="BX60" s="773"/>
      <c r="BY60" s="773"/>
      <c r="BZ60" s="304"/>
    </row>
    <row r="61" spans="1:78" ht="12.75" x14ac:dyDescent="0.2">
      <c r="A61" s="783"/>
      <c r="B61" s="783"/>
      <c r="C61" s="305" t="s">
        <v>99</v>
      </c>
      <c r="D61" s="306" t="s">
        <v>100</v>
      </c>
      <c r="E61" s="306" t="s">
        <v>24</v>
      </c>
      <c r="F61" s="306" t="s">
        <v>25</v>
      </c>
      <c r="G61" s="306" t="s">
        <v>101</v>
      </c>
      <c r="H61" s="306" t="s">
        <v>102</v>
      </c>
      <c r="I61" s="306" t="s">
        <v>24</v>
      </c>
      <c r="J61" s="348" t="s">
        <v>25</v>
      </c>
      <c r="K61" s="305" t="s">
        <v>99</v>
      </c>
      <c r="L61" s="306" t="s">
        <v>100</v>
      </c>
      <c r="M61" s="306" t="s">
        <v>24</v>
      </c>
      <c r="N61" s="306" t="s">
        <v>25</v>
      </c>
      <c r="O61" s="306" t="s">
        <v>101</v>
      </c>
      <c r="P61" s="306" t="s">
        <v>102</v>
      </c>
      <c r="Q61" s="306" t="s">
        <v>24</v>
      </c>
      <c r="R61" s="348" t="s">
        <v>25</v>
      </c>
      <c r="S61" s="305" t="s">
        <v>99</v>
      </c>
      <c r="T61" s="306" t="s">
        <v>100</v>
      </c>
      <c r="U61" s="306" t="s">
        <v>24</v>
      </c>
      <c r="V61" s="306" t="s">
        <v>25</v>
      </c>
      <c r="W61" s="306" t="s">
        <v>101</v>
      </c>
      <c r="X61" s="306" t="s">
        <v>102</v>
      </c>
      <c r="Y61" s="306" t="s">
        <v>24</v>
      </c>
      <c r="Z61" s="348" t="s">
        <v>25</v>
      </c>
      <c r="AA61" s="305" t="s">
        <v>99</v>
      </c>
      <c r="AB61" s="306" t="s">
        <v>100</v>
      </c>
      <c r="AC61" s="306" t="s">
        <v>24</v>
      </c>
      <c r="AD61" s="306" t="s">
        <v>25</v>
      </c>
      <c r="AE61" s="306" t="s">
        <v>101</v>
      </c>
      <c r="AF61" s="306" t="s">
        <v>102</v>
      </c>
      <c r="AG61" s="306" t="s">
        <v>24</v>
      </c>
      <c r="AH61" s="348" t="s">
        <v>25</v>
      </c>
      <c r="AI61" s="305" t="s">
        <v>99</v>
      </c>
      <c r="AJ61" s="306" t="s">
        <v>100</v>
      </c>
      <c r="AK61" s="306" t="s">
        <v>24</v>
      </c>
      <c r="AL61" s="306" t="s">
        <v>25</v>
      </c>
      <c r="AM61" s="306" t="s">
        <v>101</v>
      </c>
      <c r="AN61" s="306" t="s">
        <v>102</v>
      </c>
      <c r="AO61" s="306" t="s">
        <v>24</v>
      </c>
      <c r="AP61" s="348" t="s">
        <v>25</v>
      </c>
      <c r="AQ61" s="305" t="s">
        <v>99</v>
      </c>
      <c r="AR61" s="306" t="s">
        <v>100</v>
      </c>
      <c r="AS61" s="306" t="s">
        <v>24</v>
      </c>
      <c r="AT61" s="306" t="s">
        <v>25</v>
      </c>
      <c r="AU61" s="306" t="s">
        <v>101</v>
      </c>
      <c r="AV61" s="306" t="s">
        <v>102</v>
      </c>
      <c r="AW61" s="306" t="s">
        <v>24</v>
      </c>
      <c r="AX61" s="348" t="s">
        <v>25</v>
      </c>
      <c r="AY61" s="305" t="s">
        <v>99</v>
      </c>
      <c r="AZ61" s="306" t="s">
        <v>100</v>
      </c>
      <c r="BA61" s="306" t="s">
        <v>24</v>
      </c>
      <c r="BB61" s="306" t="s">
        <v>25</v>
      </c>
      <c r="BC61" s="306" t="s">
        <v>101</v>
      </c>
      <c r="BD61" s="306" t="s">
        <v>102</v>
      </c>
      <c r="BE61" s="306" t="s">
        <v>24</v>
      </c>
      <c r="BF61" s="348" t="s">
        <v>25</v>
      </c>
      <c r="BG61" s="305" t="s">
        <v>99</v>
      </c>
      <c r="BH61" s="306" t="s">
        <v>100</v>
      </c>
      <c r="BI61" s="306" t="s">
        <v>24</v>
      </c>
      <c r="BJ61" s="306" t="s">
        <v>25</v>
      </c>
      <c r="BK61" s="306" t="s">
        <v>101</v>
      </c>
      <c r="BL61" s="306" t="s">
        <v>102</v>
      </c>
      <c r="BM61" s="306" t="s">
        <v>24</v>
      </c>
      <c r="BN61" s="348" t="s">
        <v>25</v>
      </c>
      <c r="BO61" s="43" t="s">
        <v>149</v>
      </c>
      <c r="BP61" s="44" t="s">
        <v>150</v>
      </c>
      <c r="BS61" s="305" t="s">
        <v>99</v>
      </c>
      <c r="BT61" s="306" t="s">
        <v>100</v>
      </c>
      <c r="BU61" s="306" t="s">
        <v>24</v>
      </c>
      <c r="BV61" s="306" t="s">
        <v>25</v>
      </c>
      <c r="BW61" s="306" t="s">
        <v>101</v>
      </c>
      <c r="BX61" s="306" t="s">
        <v>102</v>
      </c>
      <c r="BY61" s="306" t="s">
        <v>24</v>
      </c>
      <c r="BZ61" s="348" t="s">
        <v>25</v>
      </c>
    </row>
    <row r="62" spans="1:78" ht="12.75" x14ac:dyDescent="0.2">
      <c r="A62" s="31" t="s">
        <v>103</v>
      </c>
      <c r="B62" s="354"/>
      <c r="C62" s="355">
        <v>1.1439999999999999</v>
      </c>
      <c r="D62" s="356">
        <v>1.1759999999999999</v>
      </c>
      <c r="E62" s="357">
        <f>AVERAGE(C62:D62)</f>
        <v>1.1599999999999999</v>
      </c>
      <c r="F62" s="357">
        <f>STDEV(C62:D62)</f>
        <v>2.2627416997969541E-2</v>
      </c>
      <c r="G62" s="356">
        <v>1.083</v>
      </c>
      <c r="H62" s="356">
        <v>1.0109999999999999</v>
      </c>
      <c r="I62" s="357">
        <f>AVERAGE(G62:H62)</f>
        <v>1.0469999999999999</v>
      </c>
      <c r="J62" s="358">
        <f>STDEV(G62:H62)</f>
        <v>5.0911688245431463E-2</v>
      </c>
      <c r="K62" s="356">
        <v>1.4530000000000001</v>
      </c>
      <c r="L62" s="356">
        <v>1.49</v>
      </c>
      <c r="M62" s="357">
        <f>AVERAGE(K62:L62)</f>
        <v>1.4715</v>
      </c>
      <c r="N62" s="357">
        <f>STDEV(K62:L62)</f>
        <v>2.6162950903902204E-2</v>
      </c>
      <c r="O62" s="356">
        <v>1.181</v>
      </c>
      <c r="P62" s="356">
        <v>1.2030000000000001</v>
      </c>
      <c r="Q62" s="357">
        <f>AVERAGE(O62:P62)</f>
        <v>1.1920000000000002</v>
      </c>
      <c r="R62" s="357">
        <f>STDEV(O62:P62)</f>
        <v>1.555634918610406E-2</v>
      </c>
      <c r="S62" s="355">
        <v>1.242</v>
      </c>
      <c r="T62" s="356">
        <v>1.3260000000000001</v>
      </c>
      <c r="U62" s="357">
        <f>AVERAGE(S62:T62)</f>
        <v>1.284</v>
      </c>
      <c r="V62" s="357">
        <f>STDEV(S62:T62)</f>
        <v>5.9396969619670045E-2</v>
      </c>
      <c r="W62" s="356">
        <v>1.26</v>
      </c>
      <c r="X62" s="356">
        <v>1.3260000000000001</v>
      </c>
      <c r="Y62" s="227">
        <f>AVERAGE(W62:X62)</f>
        <v>1.2930000000000001</v>
      </c>
      <c r="Z62" s="358">
        <f>STDEV(W62:X62)</f>
        <v>4.6669047558312179E-2</v>
      </c>
      <c r="AA62" s="356">
        <v>1.2949999999999999</v>
      </c>
      <c r="AB62" s="356">
        <v>1.3140000000000001</v>
      </c>
      <c r="AC62" s="227">
        <f>AVERAGE(AA62:AB62)</f>
        <v>1.3045</v>
      </c>
      <c r="AD62" s="357">
        <f>STDEV(AA62:AB62)</f>
        <v>1.3435028842544494E-2</v>
      </c>
      <c r="AE62" s="356">
        <v>1.1279999999999999</v>
      </c>
      <c r="AF62" s="356">
        <v>1.093</v>
      </c>
      <c r="AG62" s="357">
        <f>AVERAGE(AE62:AF62)</f>
        <v>1.1105</v>
      </c>
      <c r="AH62" s="357">
        <f>STDEV(AE62:AF62)</f>
        <v>2.4748737341529107E-2</v>
      </c>
      <c r="AI62" s="355">
        <v>0.83699999999999997</v>
      </c>
      <c r="AJ62" s="356">
        <v>0.82199999999999995</v>
      </c>
      <c r="AK62" s="227">
        <f>AVERAGE(AI62:AJ62)</f>
        <v>0.8294999999999999</v>
      </c>
      <c r="AL62" s="357">
        <f>STDEV(AI62:AJ62)</f>
        <v>1.0606601717798222E-2</v>
      </c>
      <c r="AM62" s="356">
        <v>0.99199999999999999</v>
      </c>
      <c r="AN62" s="356">
        <v>0.86099999999999999</v>
      </c>
      <c r="AO62" s="357">
        <f>AVERAGE(AM62:AN62)</f>
        <v>0.92649999999999999</v>
      </c>
      <c r="AP62" s="358">
        <f>STDEV(AM62:AN62)</f>
        <v>9.2630988335437731E-2</v>
      </c>
      <c r="AQ62" s="356">
        <v>1.0309999999999999</v>
      </c>
      <c r="AR62" s="356">
        <v>1.0169999999999999</v>
      </c>
      <c r="AS62" s="357">
        <f>AVERAGE(AQ62:AR62)</f>
        <v>1.024</v>
      </c>
      <c r="AT62" s="357">
        <f>STDEV(AQ62:AR62)</f>
        <v>9.8994949366116736E-3</v>
      </c>
      <c r="AU62" s="356">
        <v>1.0980000000000001</v>
      </c>
      <c r="AV62" s="356">
        <v>1.08</v>
      </c>
      <c r="AW62" s="357">
        <f>AVERAGE(AU62:AV62)</f>
        <v>1.089</v>
      </c>
      <c r="AX62" s="357">
        <f>STDEV(AU62:AV62)</f>
        <v>1.2727922061357868E-2</v>
      </c>
      <c r="AY62" s="355">
        <v>1.341</v>
      </c>
      <c r="AZ62" s="356">
        <v>1.234</v>
      </c>
      <c r="BA62" s="357">
        <f>AVERAGE(AY62:AZ62)</f>
        <v>1.2875000000000001</v>
      </c>
      <c r="BB62" s="357">
        <f>STDEV(AY62:AZ62)</f>
        <v>7.5660425586960581E-2</v>
      </c>
      <c r="BC62" s="356">
        <v>1.3340000000000001</v>
      </c>
      <c r="BD62" s="356">
        <v>1.3140000000000001</v>
      </c>
      <c r="BE62" s="227">
        <f>AVERAGE(BC62:BD62)</f>
        <v>1.3240000000000001</v>
      </c>
      <c r="BF62" s="358">
        <f>STDEV(BC62:BD62)</f>
        <v>1.4142135623730963E-2</v>
      </c>
      <c r="BG62" s="115">
        <v>1.6659999999999999</v>
      </c>
      <c r="BH62" s="299">
        <v>1.65</v>
      </c>
      <c r="BI62" s="164">
        <f>AVERAGE(BG62:BH62)</f>
        <v>1.6579999999999999</v>
      </c>
      <c r="BJ62" s="164">
        <f>STDEV(BG62:BH62)</f>
        <v>1.1313708498984771E-2</v>
      </c>
      <c r="BK62" s="299">
        <v>1.7010000000000001</v>
      </c>
      <c r="BL62" s="299">
        <v>1.64</v>
      </c>
      <c r="BM62" s="164">
        <f>AVERAGE(BK62:BL62)</f>
        <v>1.6705000000000001</v>
      </c>
      <c r="BN62" s="336">
        <f>STDEV(BK62:BL62)</f>
        <v>4.3133513652379517E-2</v>
      </c>
      <c r="BO62" s="115">
        <v>0.32300000000000001</v>
      </c>
      <c r="BP62" s="284">
        <v>0.40500000000000003</v>
      </c>
      <c r="BQ62" s="775"/>
      <c r="BR62" s="775"/>
      <c r="BS62" s="775">
        <v>5.2510000000000003</v>
      </c>
      <c r="BT62" s="775"/>
      <c r="BU62" s="775"/>
      <c r="BV62" s="775"/>
      <c r="BW62" s="775">
        <v>5.7329999999999997</v>
      </c>
      <c r="BX62" s="775"/>
      <c r="BY62" s="775"/>
      <c r="BZ62" s="775"/>
    </row>
    <row r="63" spans="1:78" ht="12.75" x14ac:dyDescent="0.2">
      <c r="BP63" s="778"/>
    </row>
    <row r="64" spans="1:78" ht="12.75" x14ac:dyDescent="0.2">
      <c r="BP64" s="778"/>
    </row>
    <row r="65" spans="68:68" ht="12.75" x14ac:dyDescent="0.2">
      <c r="BP65" s="778"/>
    </row>
    <row r="66" spans="68:68" ht="12.75" x14ac:dyDescent="0.2">
      <c r="BP66" s="778"/>
    </row>
    <row r="67" spans="68:68" ht="12.75" x14ac:dyDescent="0.2">
      <c r="BP67" s="778"/>
    </row>
    <row r="68" spans="68:68" ht="12.75" x14ac:dyDescent="0.2">
      <c r="BP68" s="778"/>
    </row>
    <row r="69" spans="68:68" ht="12.75" x14ac:dyDescent="0.2">
      <c r="BP69" s="778"/>
    </row>
    <row r="70" spans="68:68" ht="12.75" x14ac:dyDescent="0.2">
      <c r="BP70" s="778"/>
    </row>
    <row r="71" spans="68:68" ht="12.75" x14ac:dyDescent="0.2">
      <c r="BP71" s="778"/>
    </row>
    <row r="72" spans="68:68" ht="12.75" x14ac:dyDescent="0.2">
      <c r="BP72" s="778"/>
    </row>
    <row r="73" spans="68:68" ht="12.75" x14ac:dyDescent="0.2">
      <c r="BP73" s="778"/>
    </row>
    <row r="74" spans="68:68" ht="12.75" x14ac:dyDescent="0.2">
      <c r="BP74" s="778"/>
    </row>
    <row r="75" spans="68:68" ht="12.75" x14ac:dyDescent="0.2">
      <c r="BP75" s="778"/>
    </row>
    <row r="76" spans="68:68" ht="12.75" x14ac:dyDescent="0.2">
      <c r="BP76" s="778"/>
    </row>
    <row r="77" spans="68:68" ht="12.75" x14ac:dyDescent="0.2">
      <c r="BP77" s="778"/>
    </row>
    <row r="78" spans="68:68" ht="12.75" x14ac:dyDescent="0.2">
      <c r="BP78" s="778"/>
    </row>
    <row r="79" spans="68:68" ht="12.75" x14ac:dyDescent="0.2">
      <c r="BP79" s="778"/>
    </row>
    <row r="80" spans="68:68" ht="12.75" x14ac:dyDescent="0.2">
      <c r="BP80" s="778"/>
    </row>
    <row r="81" spans="68:68" ht="12.75" x14ac:dyDescent="0.2">
      <c r="BP81" s="778"/>
    </row>
    <row r="82" spans="68:68" ht="12.75" x14ac:dyDescent="0.2">
      <c r="BP82" s="778"/>
    </row>
    <row r="83" spans="68:68" ht="12.75" x14ac:dyDescent="0.2">
      <c r="BP83" s="778"/>
    </row>
    <row r="84" spans="68:68" ht="12.75" x14ac:dyDescent="0.2">
      <c r="BP84" s="778"/>
    </row>
    <row r="85" spans="68:68" ht="12.75" x14ac:dyDescent="0.2">
      <c r="BP85" s="778"/>
    </row>
    <row r="86" spans="68:68" ht="12.75" x14ac:dyDescent="0.2">
      <c r="BP86" s="778"/>
    </row>
    <row r="87" spans="68:68" ht="12.75" x14ac:dyDescent="0.2">
      <c r="BP87" s="778"/>
    </row>
    <row r="88" spans="68:68" ht="12.75" x14ac:dyDescent="0.2">
      <c r="BP88" s="778"/>
    </row>
    <row r="89" spans="68:68" ht="12.75" x14ac:dyDescent="0.2">
      <c r="BP89" s="778"/>
    </row>
    <row r="90" spans="68:68" ht="12.75" x14ac:dyDescent="0.2">
      <c r="BP90" s="778"/>
    </row>
    <row r="91" spans="68:68" ht="12.75" x14ac:dyDescent="0.2">
      <c r="BP91" s="778"/>
    </row>
    <row r="92" spans="68:68" ht="12.75" x14ac:dyDescent="0.2">
      <c r="BP92" s="778"/>
    </row>
    <row r="93" spans="68:68" ht="12.75" x14ac:dyDescent="0.2">
      <c r="BP93" s="778"/>
    </row>
    <row r="94" spans="68:68" ht="12.75" x14ac:dyDescent="0.2">
      <c r="BP94" s="778"/>
    </row>
    <row r="95" spans="68:68" ht="12.75" x14ac:dyDescent="0.2">
      <c r="BP95" s="778"/>
    </row>
    <row r="96" spans="68:68" ht="12.75" x14ac:dyDescent="0.2">
      <c r="BP96" s="778"/>
    </row>
    <row r="97" spans="68:68" ht="12.75" x14ac:dyDescent="0.2">
      <c r="BP97" s="778"/>
    </row>
    <row r="98" spans="68:68" ht="12.75" x14ac:dyDescent="0.2">
      <c r="BP98" s="778"/>
    </row>
    <row r="99" spans="68:68" ht="12.75" x14ac:dyDescent="0.2">
      <c r="BP99" s="778"/>
    </row>
    <row r="100" spans="68:68" ht="12.75" x14ac:dyDescent="0.2">
      <c r="BP100" s="778"/>
    </row>
    <row r="101" spans="68:68" ht="12.75" x14ac:dyDescent="0.2">
      <c r="BP101" s="778"/>
    </row>
    <row r="102" spans="68:68" ht="12.75" x14ac:dyDescent="0.2">
      <c r="BP102" s="778"/>
    </row>
    <row r="103" spans="68:68" ht="12.75" x14ac:dyDescent="0.2">
      <c r="BP103" s="778"/>
    </row>
    <row r="104" spans="68:68" ht="12.75" x14ac:dyDescent="0.2">
      <c r="BP104" s="778"/>
    </row>
    <row r="105" spans="68:68" ht="12.75" x14ac:dyDescent="0.2">
      <c r="BP105" s="778"/>
    </row>
    <row r="106" spans="68:68" ht="12.75" x14ac:dyDescent="0.2">
      <c r="BP106" s="778"/>
    </row>
    <row r="107" spans="68:68" ht="12.75" x14ac:dyDescent="0.2">
      <c r="BP107" s="778"/>
    </row>
    <row r="108" spans="68:68" ht="12.75" x14ac:dyDescent="0.2">
      <c r="BP108" s="778"/>
    </row>
    <row r="109" spans="68:68" ht="12.75" x14ac:dyDescent="0.2">
      <c r="BP109" s="778"/>
    </row>
    <row r="110" spans="68:68" ht="12.75" x14ac:dyDescent="0.2">
      <c r="BP110" s="778"/>
    </row>
    <row r="111" spans="68:68" ht="12.75" x14ac:dyDescent="0.2">
      <c r="BP111" s="778"/>
    </row>
    <row r="112" spans="68:68" ht="12.75" x14ac:dyDescent="0.2">
      <c r="BP112" s="778"/>
    </row>
    <row r="113" spans="68:68" ht="12.75" x14ac:dyDescent="0.2">
      <c r="BP113" s="778"/>
    </row>
    <row r="114" spans="68:68" ht="12.75" x14ac:dyDescent="0.2">
      <c r="BP114" s="778"/>
    </row>
    <row r="115" spans="68:68" ht="12.75" x14ac:dyDescent="0.2">
      <c r="BP115" s="778"/>
    </row>
    <row r="116" spans="68:68" ht="12.75" x14ac:dyDescent="0.2">
      <c r="BP116" s="778"/>
    </row>
    <row r="117" spans="68:68" ht="12.75" x14ac:dyDescent="0.2">
      <c r="BP117" s="778"/>
    </row>
    <row r="118" spans="68:68" ht="12.75" x14ac:dyDescent="0.2">
      <c r="BP118" s="778"/>
    </row>
    <row r="119" spans="68:68" ht="12.75" x14ac:dyDescent="0.2">
      <c r="BP119" s="778"/>
    </row>
    <row r="120" spans="68:68" ht="12.75" x14ac:dyDescent="0.2">
      <c r="BP120" s="778"/>
    </row>
    <row r="121" spans="68:68" ht="12.75" x14ac:dyDescent="0.2">
      <c r="BP121" s="778"/>
    </row>
    <row r="122" spans="68:68" ht="12.75" x14ac:dyDescent="0.2">
      <c r="BP122" s="778"/>
    </row>
    <row r="123" spans="68:68" ht="12.75" x14ac:dyDescent="0.2">
      <c r="BP123" s="778"/>
    </row>
    <row r="124" spans="68:68" ht="12.75" x14ac:dyDescent="0.2">
      <c r="BP124" s="778"/>
    </row>
    <row r="125" spans="68:68" ht="12.75" x14ac:dyDescent="0.2">
      <c r="BP125" s="778"/>
    </row>
    <row r="126" spans="68:68" ht="12.75" x14ac:dyDescent="0.2">
      <c r="BP126" s="778"/>
    </row>
    <row r="127" spans="68:68" ht="12.75" x14ac:dyDescent="0.2">
      <c r="BP127" s="778"/>
    </row>
    <row r="128" spans="68:68" ht="12.75" x14ac:dyDescent="0.2">
      <c r="BP128" s="778"/>
    </row>
    <row r="129" spans="68:68" ht="12.75" x14ac:dyDescent="0.2">
      <c r="BP129" s="778"/>
    </row>
    <row r="130" spans="68:68" ht="12.75" x14ac:dyDescent="0.2">
      <c r="BP130" s="778"/>
    </row>
    <row r="131" spans="68:68" ht="12.75" x14ac:dyDescent="0.2">
      <c r="BP131" s="778"/>
    </row>
    <row r="132" spans="68:68" ht="12.75" x14ac:dyDescent="0.2">
      <c r="BP132" s="778"/>
    </row>
    <row r="133" spans="68:68" ht="12.75" x14ac:dyDescent="0.2">
      <c r="BP133" s="778"/>
    </row>
    <row r="134" spans="68:68" ht="12.75" x14ac:dyDescent="0.2">
      <c r="BP134" s="778"/>
    </row>
    <row r="135" spans="68:68" ht="12.75" x14ac:dyDescent="0.2">
      <c r="BP135" s="778"/>
    </row>
    <row r="136" spans="68:68" ht="12.75" x14ac:dyDescent="0.2">
      <c r="BP136" s="778"/>
    </row>
    <row r="137" spans="68:68" ht="12.75" x14ac:dyDescent="0.2">
      <c r="BP137" s="778"/>
    </row>
    <row r="138" spans="68:68" ht="12.75" x14ac:dyDescent="0.2">
      <c r="BP138" s="778"/>
    </row>
    <row r="139" spans="68:68" ht="12.75" x14ac:dyDescent="0.2">
      <c r="BP139" s="778"/>
    </row>
    <row r="140" spans="68:68" ht="12.75" x14ac:dyDescent="0.2">
      <c r="BP140" s="778"/>
    </row>
    <row r="141" spans="68:68" ht="12.75" x14ac:dyDescent="0.2">
      <c r="BP141" s="778"/>
    </row>
    <row r="142" spans="68:68" ht="12.75" x14ac:dyDescent="0.2">
      <c r="BP142" s="778"/>
    </row>
    <row r="143" spans="68:68" ht="12.75" x14ac:dyDescent="0.2">
      <c r="BP143" s="778"/>
    </row>
    <row r="144" spans="68:68" ht="12.75" x14ac:dyDescent="0.2">
      <c r="BP144" s="778"/>
    </row>
    <row r="145" spans="68:68" ht="12.75" x14ac:dyDescent="0.2">
      <c r="BP145" s="778"/>
    </row>
    <row r="146" spans="68:68" ht="12.75" x14ac:dyDescent="0.2">
      <c r="BP146" s="778"/>
    </row>
    <row r="147" spans="68:68" ht="12.75" x14ac:dyDescent="0.2">
      <c r="BP147" s="778"/>
    </row>
    <row r="148" spans="68:68" ht="12.75" x14ac:dyDescent="0.2">
      <c r="BP148" s="778"/>
    </row>
    <row r="149" spans="68:68" ht="12.75" x14ac:dyDescent="0.2">
      <c r="BP149" s="778"/>
    </row>
    <row r="150" spans="68:68" ht="12.75" x14ac:dyDescent="0.2">
      <c r="BP150" s="778"/>
    </row>
    <row r="151" spans="68:68" ht="12.75" x14ac:dyDescent="0.2">
      <c r="BP151" s="778"/>
    </row>
    <row r="152" spans="68:68" ht="12.75" x14ac:dyDescent="0.2">
      <c r="BP152" s="778"/>
    </row>
    <row r="153" spans="68:68" ht="12.75" x14ac:dyDescent="0.2">
      <c r="BP153" s="778"/>
    </row>
    <row r="154" spans="68:68" ht="12.75" x14ac:dyDescent="0.2">
      <c r="BP154" s="778"/>
    </row>
    <row r="155" spans="68:68" ht="12.75" x14ac:dyDescent="0.2">
      <c r="BP155" s="778"/>
    </row>
    <row r="156" spans="68:68" ht="12.75" x14ac:dyDescent="0.2">
      <c r="BP156" s="778"/>
    </row>
    <row r="157" spans="68:68" ht="12.75" x14ac:dyDescent="0.2">
      <c r="BP157" s="778"/>
    </row>
    <row r="158" spans="68:68" ht="12.75" x14ac:dyDescent="0.2">
      <c r="BP158" s="778"/>
    </row>
    <row r="159" spans="68:68" ht="12.75" x14ac:dyDescent="0.2">
      <c r="BP159" s="778"/>
    </row>
    <row r="160" spans="68:68" ht="12.75" x14ac:dyDescent="0.2">
      <c r="BP160" s="778"/>
    </row>
    <row r="161" spans="68:68" ht="12.75" x14ac:dyDescent="0.2">
      <c r="BP161" s="778"/>
    </row>
    <row r="162" spans="68:68" ht="12.75" x14ac:dyDescent="0.2">
      <c r="BP162" s="778"/>
    </row>
    <row r="163" spans="68:68" ht="12.75" x14ac:dyDescent="0.2">
      <c r="BP163" s="778"/>
    </row>
    <row r="164" spans="68:68" ht="12.75" x14ac:dyDescent="0.2">
      <c r="BP164" s="778"/>
    </row>
    <row r="165" spans="68:68" ht="12.75" x14ac:dyDescent="0.2">
      <c r="BP165" s="778"/>
    </row>
    <row r="166" spans="68:68" ht="12.75" x14ac:dyDescent="0.2">
      <c r="BP166" s="778"/>
    </row>
    <row r="167" spans="68:68" ht="12.75" x14ac:dyDescent="0.2">
      <c r="BP167" s="778"/>
    </row>
    <row r="168" spans="68:68" ht="12.75" x14ac:dyDescent="0.2">
      <c r="BP168" s="778"/>
    </row>
    <row r="169" spans="68:68" ht="12.75" x14ac:dyDescent="0.2">
      <c r="BP169" s="778"/>
    </row>
    <row r="170" spans="68:68" ht="12.75" x14ac:dyDescent="0.2">
      <c r="BP170" s="778"/>
    </row>
    <row r="171" spans="68:68" ht="12.75" x14ac:dyDescent="0.2">
      <c r="BP171" s="778"/>
    </row>
    <row r="172" spans="68:68" ht="12.75" x14ac:dyDescent="0.2">
      <c r="BP172" s="778"/>
    </row>
    <row r="173" spans="68:68" ht="12.75" x14ac:dyDescent="0.2">
      <c r="BP173" s="778"/>
    </row>
    <row r="174" spans="68:68" ht="12.75" x14ac:dyDescent="0.2">
      <c r="BP174" s="778"/>
    </row>
    <row r="175" spans="68:68" ht="12.75" x14ac:dyDescent="0.2">
      <c r="BP175" s="778"/>
    </row>
    <row r="176" spans="68:68" ht="12.75" x14ac:dyDescent="0.2">
      <c r="BP176" s="778"/>
    </row>
    <row r="177" spans="68:68" ht="12.75" x14ac:dyDescent="0.2">
      <c r="BP177" s="778"/>
    </row>
    <row r="178" spans="68:68" ht="12.75" x14ac:dyDescent="0.2">
      <c r="BP178" s="778"/>
    </row>
    <row r="179" spans="68:68" ht="12.75" x14ac:dyDescent="0.2">
      <c r="BP179" s="778"/>
    </row>
    <row r="180" spans="68:68" ht="12.75" x14ac:dyDescent="0.2">
      <c r="BP180" s="778"/>
    </row>
    <row r="181" spans="68:68" ht="12.75" x14ac:dyDescent="0.2">
      <c r="BP181" s="778"/>
    </row>
    <row r="182" spans="68:68" ht="12.75" x14ac:dyDescent="0.2">
      <c r="BP182" s="778"/>
    </row>
    <row r="183" spans="68:68" ht="12.75" x14ac:dyDescent="0.2">
      <c r="BP183" s="778"/>
    </row>
    <row r="184" spans="68:68" ht="12.75" x14ac:dyDescent="0.2">
      <c r="BP184" s="778"/>
    </row>
    <row r="185" spans="68:68" ht="12.75" x14ac:dyDescent="0.2">
      <c r="BP185" s="778"/>
    </row>
    <row r="186" spans="68:68" ht="12.75" x14ac:dyDescent="0.2">
      <c r="BP186" s="778"/>
    </row>
    <row r="187" spans="68:68" ht="12.75" x14ac:dyDescent="0.2">
      <c r="BP187" s="778"/>
    </row>
    <row r="188" spans="68:68" ht="12.75" x14ac:dyDescent="0.2">
      <c r="BP188" s="778"/>
    </row>
    <row r="189" spans="68:68" ht="12.75" x14ac:dyDescent="0.2">
      <c r="BP189" s="778"/>
    </row>
    <row r="190" spans="68:68" ht="12.75" x14ac:dyDescent="0.2">
      <c r="BP190" s="778"/>
    </row>
    <row r="191" spans="68:68" ht="12.75" x14ac:dyDescent="0.2">
      <c r="BP191" s="778"/>
    </row>
    <row r="192" spans="68:68" ht="12.75" x14ac:dyDescent="0.2">
      <c r="BP192" s="778"/>
    </row>
    <row r="193" spans="68:68" ht="12.75" x14ac:dyDescent="0.2">
      <c r="BP193" s="778"/>
    </row>
    <row r="194" spans="68:68" ht="12.75" x14ac:dyDescent="0.2">
      <c r="BP194" s="778"/>
    </row>
    <row r="195" spans="68:68" ht="12.75" x14ac:dyDescent="0.2">
      <c r="BP195" s="778"/>
    </row>
    <row r="196" spans="68:68" ht="12.75" x14ac:dyDescent="0.2">
      <c r="BP196" s="778"/>
    </row>
    <row r="197" spans="68:68" ht="12.75" x14ac:dyDescent="0.2">
      <c r="BP197" s="778"/>
    </row>
    <row r="198" spans="68:68" ht="12.75" x14ac:dyDescent="0.2">
      <c r="BP198" s="778"/>
    </row>
    <row r="199" spans="68:68" ht="12.75" x14ac:dyDescent="0.2">
      <c r="BP199" s="778"/>
    </row>
    <row r="200" spans="68:68" ht="12.75" x14ac:dyDescent="0.2">
      <c r="BP200" s="778"/>
    </row>
    <row r="201" spans="68:68" ht="12.75" x14ac:dyDescent="0.2">
      <c r="BP201" s="778"/>
    </row>
    <row r="202" spans="68:68" ht="12.75" x14ac:dyDescent="0.2">
      <c r="BP202" s="778"/>
    </row>
    <row r="203" spans="68:68" ht="12.75" x14ac:dyDescent="0.2">
      <c r="BP203" s="778"/>
    </row>
    <row r="204" spans="68:68" ht="12.75" x14ac:dyDescent="0.2">
      <c r="BP204" s="778"/>
    </row>
    <row r="205" spans="68:68" ht="12.75" x14ac:dyDescent="0.2">
      <c r="BP205" s="778"/>
    </row>
    <row r="206" spans="68:68" ht="12.75" x14ac:dyDescent="0.2">
      <c r="BP206" s="778"/>
    </row>
    <row r="207" spans="68:68" ht="12.75" x14ac:dyDescent="0.2">
      <c r="BP207" s="778"/>
    </row>
    <row r="208" spans="68:68" ht="12.75" x14ac:dyDescent="0.2">
      <c r="BP208" s="778"/>
    </row>
    <row r="209" spans="68:68" ht="12.75" x14ac:dyDescent="0.2">
      <c r="BP209" s="778"/>
    </row>
    <row r="210" spans="68:68" ht="12.75" x14ac:dyDescent="0.2">
      <c r="BP210" s="778"/>
    </row>
    <row r="211" spans="68:68" ht="12.75" x14ac:dyDescent="0.2">
      <c r="BP211" s="778"/>
    </row>
    <row r="212" spans="68:68" ht="12.75" x14ac:dyDescent="0.2">
      <c r="BP212" s="778"/>
    </row>
    <row r="213" spans="68:68" ht="12.75" x14ac:dyDescent="0.2">
      <c r="BP213" s="778"/>
    </row>
    <row r="214" spans="68:68" ht="12.75" x14ac:dyDescent="0.2">
      <c r="BP214" s="778"/>
    </row>
    <row r="215" spans="68:68" ht="12.75" x14ac:dyDescent="0.2">
      <c r="BP215" s="778"/>
    </row>
    <row r="216" spans="68:68" ht="12.75" x14ac:dyDescent="0.2">
      <c r="BP216" s="778"/>
    </row>
    <row r="217" spans="68:68" ht="12.75" x14ac:dyDescent="0.2">
      <c r="BP217" s="778"/>
    </row>
    <row r="218" spans="68:68" ht="12.75" x14ac:dyDescent="0.2">
      <c r="BP218" s="778"/>
    </row>
    <row r="219" spans="68:68" ht="12.75" x14ac:dyDescent="0.2">
      <c r="BP219" s="778"/>
    </row>
    <row r="220" spans="68:68" ht="12.75" x14ac:dyDescent="0.2">
      <c r="BP220" s="778"/>
    </row>
    <row r="221" spans="68:68" ht="12.75" x14ac:dyDescent="0.2">
      <c r="BP221" s="778"/>
    </row>
    <row r="222" spans="68:68" ht="12.75" x14ac:dyDescent="0.2">
      <c r="BP222" s="778"/>
    </row>
    <row r="223" spans="68:68" ht="12.75" x14ac:dyDescent="0.2">
      <c r="BP223" s="778"/>
    </row>
    <row r="224" spans="68:68" ht="12.75" x14ac:dyDescent="0.2">
      <c r="BP224" s="778"/>
    </row>
    <row r="225" spans="68:68" ht="12.75" x14ac:dyDescent="0.2">
      <c r="BP225" s="778"/>
    </row>
    <row r="226" spans="68:68" ht="12.75" x14ac:dyDescent="0.2">
      <c r="BP226" s="778"/>
    </row>
    <row r="227" spans="68:68" ht="12.75" x14ac:dyDescent="0.2">
      <c r="BP227" s="778"/>
    </row>
    <row r="228" spans="68:68" ht="12.75" x14ac:dyDescent="0.2">
      <c r="BP228" s="778"/>
    </row>
    <row r="229" spans="68:68" ht="12.75" x14ac:dyDescent="0.2">
      <c r="BP229" s="778"/>
    </row>
    <row r="230" spans="68:68" ht="12.75" x14ac:dyDescent="0.2">
      <c r="BP230" s="778"/>
    </row>
    <row r="231" spans="68:68" ht="12.75" x14ac:dyDescent="0.2">
      <c r="BP231" s="778"/>
    </row>
    <row r="232" spans="68:68" ht="12.75" x14ac:dyDescent="0.2">
      <c r="BP232" s="778"/>
    </row>
    <row r="233" spans="68:68" ht="12.75" x14ac:dyDescent="0.2">
      <c r="BP233" s="778"/>
    </row>
    <row r="234" spans="68:68" ht="12.75" x14ac:dyDescent="0.2">
      <c r="BP234" s="778"/>
    </row>
    <row r="235" spans="68:68" ht="12.75" x14ac:dyDescent="0.2">
      <c r="BP235" s="778"/>
    </row>
    <row r="236" spans="68:68" ht="12.75" x14ac:dyDescent="0.2">
      <c r="BP236" s="778"/>
    </row>
    <row r="237" spans="68:68" ht="12.75" x14ac:dyDescent="0.2">
      <c r="BP237" s="778"/>
    </row>
    <row r="238" spans="68:68" ht="12.75" x14ac:dyDescent="0.2">
      <c r="BP238" s="778"/>
    </row>
    <row r="239" spans="68:68" ht="12.75" x14ac:dyDescent="0.2">
      <c r="BP239" s="778"/>
    </row>
    <row r="240" spans="68:68" ht="12.75" x14ac:dyDescent="0.2">
      <c r="BP240" s="778"/>
    </row>
    <row r="241" spans="68:68" ht="12.75" x14ac:dyDescent="0.2">
      <c r="BP241" s="778"/>
    </row>
    <row r="242" spans="68:68" ht="12.75" x14ac:dyDescent="0.2">
      <c r="BP242" s="778"/>
    </row>
    <row r="243" spans="68:68" ht="12.75" x14ac:dyDescent="0.2">
      <c r="BP243" s="778"/>
    </row>
    <row r="244" spans="68:68" ht="12.75" x14ac:dyDescent="0.2">
      <c r="BP244" s="778"/>
    </row>
    <row r="245" spans="68:68" ht="12.75" x14ac:dyDescent="0.2">
      <c r="BP245" s="778"/>
    </row>
    <row r="246" spans="68:68" ht="12.75" x14ac:dyDescent="0.2">
      <c r="BP246" s="778"/>
    </row>
    <row r="247" spans="68:68" ht="12.75" x14ac:dyDescent="0.2">
      <c r="BP247" s="778"/>
    </row>
    <row r="248" spans="68:68" ht="12.75" x14ac:dyDescent="0.2">
      <c r="BP248" s="778"/>
    </row>
    <row r="249" spans="68:68" ht="12.75" x14ac:dyDescent="0.2">
      <c r="BP249" s="778"/>
    </row>
    <row r="250" spans="68:68" ht="12.75" x14ac:dyDescent="0.2">
      <c r="BP250" s="778"/>
    </row>
    <row r="251" spans="68:68" ht="12.75" x14ac:dyDescent="0.2">
      <c r="BP251" s="778"/>
    </row>
    <row r="252" spans="68:68" ht="12.75" x14ac:dyDescent="0.2">
      <c r="BP252" s="778"/>
    </row>
    <row r="253" spans="68:68" ht="12.75" x14ac:dyDescent="0.2">
      <c r="BP253" s="778"/>
    </row>
    <row r="254" spans="68:68" ht="12.75" x14ac:dyDescent="0.2">
      <c r="BP254" s="778"/>
    </row>
    <row r="255" spans="68:68" ht="12.75" x14ac:dyDescent="0.2">
      <c r="BP255" s="778"/>
    </row>
    <row r="256" spans="68:68" ht="12.75" x14ac:dyDescent="0.2">
      <c r="BP256" s="778"/>
    </row>
    <row r="257" spans="68:68" ht="12.75" x14ac:dyDescent="0.2">
      <c r="BP257" s="778"/>
    </row>
    <row r="258" spans="68:68" ht="12.75" x14ac:dyDescent="0.2">
      <c r="BP258" s="778"/>
    </row>
    <row r="259" spans="68:68" ht="12.75" x14ac:dyDescent="0.2">
      <c r="BP259" s="778"/>
    </row>
    <row r="260" spans="68:68" ht="12.75" x14ac:dyDescent="0.2">
      <c r="BP260" s="778"/>
    </row>
    <row r="261" spans="68:68" ht="12.75" x14ac:dyDescent="0.2">
      <c r="BP261" s="778"/>
    </row>
    <row r="262" spans="68:68" ht="12.75" x14ac:dyDescent="0.2">
      <c r="BP262" s="778"/>
    </row>
    <row r="263" spans="68:68" ht="12.75" x14ac:dyDescent="0.2">
      <c r="BP263" s="778"/>
    </row>
    <row r="264" spans="68:68" ht="12.75" x14ac:dyDescent="0.2">
      <c r="BP264" s="778"/>
    </row>
    <row r="265" spans="68:68" ht="12.75" x14ac:dyDescent="0.2">
      <c r="BP265" s="778"/>
    </row>
    <row r="266" spans="68:68" ht="12.75" x14ac:dyDescent="0.2">
      <c r="BP266" s="778"/>
    </row>
    <row r="267" spans="68:68" ht="12.75" x14ac:dyDescent="0.2">
      <c r="BP267" s="778"/>
    </row>
    <row r="268" spans="68:68" ht="12.75" x14ac:dyDescent="0.2">
      <c r="BP268" s="778"/>
    </row>
    <row r="269" spans="68:68" ht="12.75" x14ac:dyDescent="0.2">
      <c r="BP269" s="778"/>
    </row>
    <row r="270" spans="68:68" ht="12.75" x14ac:dyDescent="0.2">
      <c r="BP270" s="778"/>
    </row>
    <row r="271" spans="68:68" ht="12.75" x14ac:dyDescent="0.2">
      <c r="BP271" s="778"/>
    </row>
    <row r="272" spans="68:68" ht="12.75" x14ac:dyDescent="0.2">
      <c r="BP272" s="778"/>
    </row>
    <row r="273" spans="68:68" ht="12.75" x14ac:dyDescent="0.2">
      <c r="BP273" s="778"/>
    </row>
    <row r="274" spans="68:68" ht="12.75" x14ac:dyDescent="0.2">
      <c r="BP274" s="778"/>
    </row>
    <row r="275" spans="68:68" ht="12.75" x14ac:dyDescent="0.2">
      <c r="BP275" s="778"/>
    </row>
    <row r="276" spans="68:68" ht="12.75" x14ac:dyDescent="0.2">
      <c r="BP276" s="778"/>
    </row>
    <row r="277" spans="68:68" ht="12.75" x14ac:dyDescent="0.2">
      <c r="BP277" s="778"/>
    </row>
    <row r="278" spans="68:68" ht="12.75" x14ac:dyDescent="0.2">
      <c r="BP278" s="778"/>
    </row>
    <row r="279" spans="68:68" ht="12.75" x14ac:dyDescent="0.2">
      <c r="BP279" s="778"/>
    </row>
    <row r="280" spans="68:68" ht="12.75" x14ac:dyDescent="0.2">
      <c r="BP280" s="778"/>
    </row>
    <row r="281" spans="68:68" ht="12.75" x14ac:dyDescent="0.2">
      <c r="BP281" s="778"/>
    </row>
    <row r="282" spans="68:68" ht="12.75" x14ac:dyDescent="0.2">
      <c r="BP282" s="778"/>
    </row>
    <row r="283" spans="68:68" ht="12.75" x14ac:dyDescent="0.2">
      <c r="BP283" s="778"/>
    </row>
    <row r="284" spans="68:68" ht="12.75" x14ac:dyDescent="0.2">
      <c r="BP284" s="778"/>
    </row>
    <row r="285" spans="68:68" ht="12.75" x14ac:dyDescent="0.2">
      <c r="BP285" s="778"/>
    </row>
    <row r="286" spans="68:68" ht="12.75" x14ac:dyDescent="0.2">
      <c r="BP286" s="778"/>
    </row>
    <row r="287" spans="68:68" ht="12.75" x14ac:dyDescent="0.2">
      <c r="BP287" s="778"/>
    </row>
    <row r="288" spans="68:68" ht="12.75" x14ac:dyDescent="0.2">
      <c r="BP288" s="778"/>
    </row>
    <row r="289" spans="68:68" ht="12.75" x14ac:dyDescent="0.2">
      <c r="BP289" s="778"/>
    </row>
    <row r="290" spans="68:68" ht="12.75" x14ac:dyDescent="0.2">
      <c r="BP290" s="778"/>
    </row>
    <row r="291" spans="68:68" ht="12.75" x14ac:dyDescent="0.2">
      <c r="BP291" s="778"/>
    </row>
    <row r="292" spans="68:68" ht="12.75" x14ac:dyDescent="0.2">
      <c r="BP292" s="778"/>
    </row>
    <row r="293" spans="68:68" ht="12.75" x14ac:dyDescent="0.2">
      <c r="BP293" s="778"/>
    </row>
    <row r="294" spans="68:68" ht="12.75" x14ac:dyDescent="0.2">
      <c r="BP294" s="778"/>
    </row>
    <row r="295" spans="68:68" ht="12.75" x14ac:dyDescent="0.2">
      <c r="BP295" s="778"/>
    </row>
    <row r="296" spans="68:68" ht="12.75" x14ac:dyDescent="0.2">
      <c r="BP296" s="778"/>
    </row>
    <row r="297" spans="68:68" ht="12.75" x14ac:dyDescent="0.2">
      <c r="BP297" s="778"/>
    </row>
    <row r="298" spans="68:68" ht="12.75" x14ac:dyDescent="0.2">
      <c r="BP298" s="778"/>
    </row>
    <row r="299" spans="68:68" ht="12.75" x14ac:dyDescent="0.2">
      <c r="BP299" s="778"/>
    </row>
    <row r="300" spans="68:68" ht="12.75" x14ac:dyDescent="0.2">
      <c r="BP300" s="778"/>
    </row>
    <row r="301" spans="68:68" ht="12.75" x14ac:dyDescent="0.2">
      <c r="BP301" s="778"/>
    </row>
    <row r="302" spans="68:68" ht="12.75" x14ac:dyDescent="0.2">
      <c r="BP302" s="778"/>
    </row>
    <row r="303" spans="68:68" ht="12.75" x14ac:dyDescent="0.2">
      <c r="BP303" s="778"/>
    </row>
    <row r="304" spans="68:68" ht="12.75" x14ac:dyDescent="0.2">
      <c r="BP304" s="778"/>
    </row>
    <row r="305" spans="68:68" ht="12.75" x14ac:dyDescent="0.2">
      <c r="BP305" s="778"/>
    </row>
    <row r="306" spans="68:68" ht="12.75" x14ac:dyDescent="0.2">
      <c r="BP306" s="778"/>
    </row>
    <row r="307" spans="68:68" ht="12.75" x14ac:dyDescent="0.2">
      <c r="BP307" s="778"/>
    </row>
    <row r="308" spans="68:68" ht="12.75" x14ac:dyDescent="0.2">
      <c r="BP308" s="778"/>
    </row>
    <row r="309" spans="68:68" ht="12.75" x14ac:dyDescent="0.2">
      <c r="BP309" s="778"/>
    </row>
    <row r="310" spans="68:68" ht="12.75" x14ac:dyDescent="0.2">
      <c r="BP310" s="778"/>
    </row>
    <row r="311" spans="68:68" ht="12.75" x14ac:dyDescent="0.2">
      <c r="BP311" s="778"/>
    </row>
    <row r="312" spans="68:68" ht="12.75" x14ac:dyDescent="0.2">
      <c r="BP312" s="778"/>
    </row>
    <row r="313" spans="68:68" ht="12.75" x14ac:dyDescent="0.2">
      <c r="BP313" s="778"/>
    </row>
    <row r="314" spans="68:68" ht="12.75" x14ac:dyDescent="0.2">
      <c r="BP314" s="778"/>
    </row>
    <row r="315" spans="68:68" ht="12.75" x14ac:dyDescent="0.2">
      <c r="BP315" s="778"/>
    </row>
    <row r="316" spans="68:68" ht="12.75" x14ac:dyDescent="0.2">
      <c r="BP316" s="778"/>
    </row>
    <row r="317" spans="68:68" ht="12.75" x14ac:dyDescent="0.2">
      <c r="BP317" s="778"/>
    </row>
    <row r="318" spans="68:68" ht="12.75" x14ac:dyDescent="0.2">
      <c r="BP318" s="778"/>
    </row>
    <row r="319" spans="68:68" ht="12.75" x14ac:dyDescent="0.2">
      <c r="BP319" s="778"/>
    </row>
    <row r="320" spans="68:68" ht="12.75" x14ac:dyDescent="0.2">
      <c r="BP320" s="778"/>
    </row>
    <row r="321" spans="68:68" ht="12.75" x14ac:dyDescent="0.2">
      <c r="BP321" s="778"/>
    </row>
    <row r="322" spans="68:68" ht="12.75" x14ac:dyDescent="0.2">
      <c r="BP322" s="778"/>
    </row>
    <row r="323" spans="68:68" ht="12.75" x14ac:dyDescent="0.2">
      <c r="BP323" s="778"/>
    </row>
    <row r="324" spans="68:68" ht="12.75" x14ac:dyDescent="0.2">
      <c r="BP324" s="778"/>
    </row>
    <row r="325" spans="68:68" ht="12.75" x14ac:dyDescent="0.2">
      <c r="BP325" s="778"/>
    </row>
    <row r="326" spans="68:68" ht="12.75" x14ac:dyDescent="0.2">
      <c r="BP326" s="778"/>
    </row>
    <row r="327" spans="68:68" ht="12.75" x14ac:dyDescent="0.2">
      <c r="BP327" s="778"/>
    </row>
    <row r="328" spans="68:68" ht="12.75" x14ac:dyDescent="0.2">
      <c r="BP328" s="778"/>
    </row>
    <row r="329" spans="68:68" ht="12.75" x14ac:dyDescent="0.2">
      <c r="BP329" s="778"/>
    </row>
    <row r="330" spans="68:68" ht="12.75" x14ac:dyDescent="0.2">
      <c r="BP330" s="778"/>
    </row>
    <row r="331" spans="68:68" ht="12.75" x14ac:dyDescent="0.2">
      <c r="BP331" s="778"/>
    </row>
    <row r="332" spans="68:68" ht="12.75" x14ac:dyDescent="0.2">
      <c r="BP332" s="778"/>
    </row>
    <row r="333" spans="68:68" ht="12.75" x14ac:dyDescent="0.2">
      <c r="BP333" s="778"/>
    </row>
    <row r="334" spans="68:68" ht="12.75" x14ac:dyDescent="0.2">
      <c r="BP334" s="778"/>
    </row>
    <row r="335" spans="68:68" ht="12.75" x14ac:dyDescent="0.2">
      <c r="BP335" s="778"/>
    </row>
    <row r="336" spans="68:68" ht="12.75" x14ac:dyDescent="0.2">
      <c r="BP336" s="778"/>
    </row>
    <row r="337" spans="68:68" ht="12.75" x14ac:dyDescent="0.2">
      <c r="BP337" s="778"/>
    </row>
    <row r="338" spans="68:68" ht="12.75" x14ac:dyDescent="0.2">
      <c r="BP338" s="778"/>
    </row>
    <row r="339" spans="68:68" ht="12.75" x14ac:dyDescent="0.2">
      <c r="BP339" s="778"/>
    </row>
    <row r="340" spans="68:68" ht="12.75" x14ac:dyDescent="0.2">
      <c r="BP340" s="778"/>
    </row>
    <row r="341" spans="68:68" ht="12.75" x14ac:dyDescent="0.2">
      <c r="BP341" s="778"/>
    </row>
    <row r="342" spans="68:68" ht="12.75" x14ac:dyDescent="0.2">
      <c r="BP342" s="778"/>
    </row>
    <row r="343" spans="68:68" ht="12.75" x14ac:dyDescent="0.2">
      <c r="BP343" s="778"/>
    </row>
    <row r="344" spans="68:68" ht="12.75" x14ac:dyDescent="0.2">
      <c r="BP344" s="778"/>
    </row>
    <row r="345" spans="68:68" ht="12.75" x14ac:dyDescent="0.2">
      <c r="BP345" s="778"/>
    </row>
    <row r="346" spans="68:68" ht="12.75" x14ac:dyDescent="0.2">
      <c r="BP346" s="778"/>
    </row>
    <row r="347" spans="68:68" ht="12.75" x14ac:dyDescent="0.2">
      <c r="BP347" s="778"/>
    </row>
    <row r="348" spans="68:68" ht="12.75" x14ac:dyDescent="0.2">
      <c r="BP348" s="778"/>
    </row>
    <row r="349" spans="68:68" ht="12.75" x14ac:dyDescent="0.2">
      <c r="BP349" s="778"/>
    </row>
    <row r="350" spans="68:68" ht="12.75" x14ac:dyDescent="0.2">
      <c r="BP350" s="778"/>
    </row>
    <row r="351" spans="68:68" ht="12.75" x14ac:dyDescent="0.2">
      <c r="BP351" s="778"/>
    </row>
    <row r="352" spans="68:68" ht="12.75" x14ac:dyDescent="0.2">
      <c r="BP352" s="778"/>
    </row>
    <row r="353" spans="68:68" ht="12.75" x14ac:dyDescent="0.2">
      <c r="BP353" s="778"/>
    </row>
    <row r="354" spans="68:68" ht="12.75" x14ac:dyDescent="0.2">
      <c r="BP354" s="778"/>
    </row>
    <row r="355" spans="68:68" ht="12.75" x14ac:dyDescent="0.2">
      <c r="BP355" s="778"/>
    </row>
    <row r="356" spans="68:68" ht="12.75" x14ac:dyDescent="0.2">
      <c r="BP356" s="778"/>
    </row>
    <row r="357" spans="68:68" ht="12.75" x14ac:dyDescent="0.2">
      <c r="BP357" s="778"/>
    </row>
    <row r="358" spans="68:68" ht="12.75" x14ac:dyDescent="0.2">
      <c r="BP358" s="778"/>
    </row>
    <row r="359" spans="68:68" ht="12.75" x14ac:dyDescent="0.2">
      <c r="BP359" s="778"/>
    </row>
    <row r="360" spans="68:68" ht="12.75" x14ac:dyDescent="0.2">
      <c r="BP360" s="778"/>
    </row>
    <row r="361" spans="68:68" ht="12.75" x14ac:dyDescent="0.2">
      <c r="BP361" s="778"/>
    </row>
    <row r="362" spans="68:68" ht="12.75" x14ac:dyDescent="0.2">
      <c r="BP362" s="778"/>
    </row>
    <row r="363" spans="68:68" ht="12.75" x14ac:dyDescent="0.2">
      <c r="BP363" s="778"/>
    </row>
    <row r="364" spans="68:68" ht="12.75" x14ac:dyDescent="0.2">
      <c r="BP364" s="778"/>
    </row>
    <row r="365" spans="68:68" ht="12.75" x14ac:dyDescent="0.2">
      <c r="BP365" s="778"/>
    </row>
    <row r="366" spans="68:68" ht="12.75" x14ac:dyDescent="0.2">
      <c r="BP366" s="778"/>
    </row>
    <row r="367" spans="68:68" ht="12.75" x14ac:dyDescent="0.2">
      <c r="BP367" s="778"/>
    </row>
    <row r="368" spans="68:68" ht="12.75" x14ac:dyDescent="0.2">
      <c r="BP368" s="778"/>
    </row>
    <row r="369" spans="68:68" ht="12.75" x14ac:dyDescent="0.2">
      <c r="BP369" s="778"/>
    </row>
    <row r="370" spans="68:68" ht="12.75" x14ac:dyDescent="0.2">
      <c r="BP370" s="778"/>
    </row>
    <row r="371" spans="68:68" ht="12.75" x14ac:dyDescent="0.2">
      <c r="BP371" s="778"/>
    </row>
    <row r="372" spans="68:68" ht="12.75" x14ac:dyDescent="0.2">
      <c r="BP372" s="778"/>
    </row>
    <row r="373" spans="68:68" ht="12.75" x14ac:dyDescent="0.2">
      <c r="BP373" s="778"/>
    </row>
    <row r="374" spans="68:68" ht="12.75" x14ac:dyDescent="0.2">
      <c r="BP374" s="778"/>
    </row>
    <row r="375" spans="68:68" ht="12.75" x14ac:dyDescent="0.2">
      <c r="BP375" s="778"/>
    </row>
    <row r="376" spans="68:68" ht="12.75" x14ac:dyDescent="0.2">
      <c r="BP376" s="778"/>
    </row>
    <row r="377" spans="68:68" ht="12.75" x14ac:dyDescent="0.2">
      <c r="BP377" s="778"/>
    </row>
    <row r="378" spans="68:68" ht="12.75" x14ac:dyDescent="0.2">
      <c r="BP378" s="778"/>
    </row>
    <row r="379" spans="68:68" ht="12.75" x14ac:dyDescent="0.2">
      <c r="BP379" s="778"/>
    </row>
    <row r="380" spans="68:68" ht="12.75" x14ac:dyDescent="0.2">
      <c r="BP380" s="778"/>
    </row>
    <row r="381" spans="68:68" ht="12.75" x14ac:dyDescent="0.2">
      <c r="BP381" s="778"/>
    </row>
    <row r="382" spans="68:68" ht="12.75" x14ac:dyDescent="0.2">
      <c r="BP382" s="778"/>
    </row>
    <row r="383" spans="68:68" ht="12.75" x14ac:dyDescent="0.2">
      <c r="BP383" s="778"/>
    </row>
    <row r="384" spans="68:68" ht="12.75" x14ac:dyDescent="0.2">
      <c r="BP384" s="778"/>
    </row>
    <row r="385" spans="68:68" ht="12.75" x14ac:dyDescent="0.2">
      <c r="BP385" s="778"/>
    </row>
    <row r="386" spans="68:68" ht="12.75" x14ac:dyDescent="0.2">
      <c r="BP386" s="778"/>
    </row>
    <row r="387" spans="68:68" ht="12.75" x14ac:dyDescent="0.2">
      <c r="BP387" s="778"/>
    </row>
    <row r="388" spans="68:68" ht="12.75" x14ac:dyDescent="0.2">
      <c r="BP388" s="778"/>
    </row>
    <row r="389" spans="68:68" ht="12.75" x14ac:dyDescent="0.2">
      <c r="BP389" s="778"/>
    </row>
    <row r="390" spans="68:68" ht="12.75" x14ac:dyDescent="0.2">
      <c r="BP390" s="778"/>
    </row>
    <row r="391" spans="68:68" ht="12.75" x14ac:dyDescent="0.2">
      <c r="BP391" s="778"/>
    </row>
    <row r="392" spans="68:68" ht="12.75" x14ac:dyDescent="0.2">
      <c r="BP392" s="778"/>
    </row>
    <row r="393" spans="68:68" ht="12.75" x14ac:dyDescent="0.2">
      <c r="BP393" s="778"/>
    </row>
    <row r="394" spans="68:68" ht="12.75" x14ac:dyDescent="0.2">
      <c r="BP394" s="778"/>
    </row>
    <row r="395" spans="68:68" ht="12.75" x14ac:dyDescent="0.2">
      <c r="BP395" s="778"/>
    </row>
    <row r="396" spans="68:68" ht="12.75" x14ac:dyDescent="0.2">
      <c r="BP396" s="778"/>
    </row>
    <row r="397" spans="68:68" ht="12.75" x14ac:dyDescent="0.2">
      <c r="BP397" s="778"/>
    </row>
    <row r="398" spans="68:68" ht="12.75" x14ac:dyDescent="0.2">
      <c r="BP398" s="778"/>
    </row>
    <row r="399" spans="68:68" ht="12.75" x14ac:dyDescent="0.2">
      <c r="BP399" s="778"/>
    </row>
    <row r="400" spans="68:68" ht="12.75" x14ac:dyDescent="0.2">
      <c r="BP400" s="778"/>
    </row>
    <row r="401" spans="68:68" ht="12.75" x14ac:dyDescent="0.2">
      <c r="BP401" s="778"/>
    </row>
    <row r="402" spans="68:68" ht="12.75" x14ac:dyDescent="0.2">
      <c r="BP402" s="778"/>
    </row>
    <row r="403" spans="68:68" ht="12.75" x14ac:dyDescent="0.2">
      <c r="BP403" s="778"/>
    </row>
    <row r="404" spans="68:68" ht="12.75" x14ac:dyDescent="0.2">
      <c r="BP404" s="778"/>
    </row>
    <row r="405" spans="68:68" ht="12.75" x14ac:dyDescent="0.2">
      <c r="BP405" s="778"/>
    </row>
    <row r="406" spans="68:68" ht="12.75" x14ac:dyDescent="0.2">
      <c r="BP406" s="778"/>
    </row>
    <row r="407" spans="68:68" ht="12.75" x14ac:dyDescent="0.2">
      <c r="BP407" s="778"/>
    </row>
    <row r="408" spans="68:68" ht="12.75" x14ac:dyDescent="0.2">
      <c r="BP408" s="778"/>
    </row>
    <row r="409" spans="68:68" ht="12.75" x14ac:dyDescent="0.2">
      <c r="BP409" s="778"/>
    </row>
    <row r="410" spans="68:68" ht="12.75" x14ac:dyDescent="0.2">
      <c r="BP410" s="778"/>
    </row>
    <row r="411" spans="68:68" ht="12.75" x14ac:dyDescent="0.2">
      <c r="BP411" s="778"/>
    </row>
    <row r="412" spans="68:68" ht="12.75" x14ac:dyDescent="0.2">
      <c r="BP412" s="778"/>
    </row>
    <row r="413" spans="68:68" ht="12.75" x14ac:dyDescent="0.2">
      <c r="BP413" s="778"/>
    </row>
    <row r="414" spans="68:68" ht="12.75" x14ac:dyDescent="0.2">
      <c r="BP414" s="778"/>
    </row>
    <row r="415" spans="68:68" ht="12.75" x14ac:dyDescent="0.2">
      <c r="BP415" s="778"/>
    </row>
    <row r="416" spans="68:68" ht="12.75" x14ac:dyDescent="0.2">
      <c r="BP416" s="778"/>
    </row>
    <row r="417" spans="68:68" ht="12.75" x14ac:dyDescent="0.2">
      <c r="BP417" s="778"/>
    </row>
    <row r="418" spans="68:68" ht="12.75" x14ac:dyDescent="0.2">
      <c r="BP418" s="778"/>
    </row>
    <row r="419" spans="68:68" ht="12.75" x14ac:dyDescent="0.2">
      <c r="BP419" s="778"/>
    </row>
    <row r="420" spans="68:68" ht="12.75" x14ac:dyDescent="0.2">
      <c r="BP420" s="778"/>
    </row>
    <row r="421" spans="68:68" ht="12.75" x14ac:dyDescent="0.2">
      <c r="BP421" s="778"/>
    </row>
    <row r="422" spans="68:68" ht="12.75" x14ac:dyDescent="0.2">
      <c r="BP422" s="778"/>
    </row>
    <row r="423" spans="68:68" ht="12.75" x14ac:dyDescent="0.2">
      <c r="BP423" s="778"/>
    </row>
    <row r="424" spans="68:68" ht="12.75" x14ac:dyDescent="0.2">
      <c r="BP424" s="778"/>
    </row>
    <row r="425" spans="68:68" ht="12.75" x14ac:dyDescent="0.2">
      <c r="BP425" s="778"/>
    </row>
    <row r="426" spans="68:68" ht="12.75" x14ac:dyDescent="0.2">
      <c r="BP426" s="778"/>
    </row>
    <row r="427" spans="68:68" ht="12.75" x14ac:dyDescent="0.2">
      <c r="BP427" s="778"/>
    </row>
    <row r="428" spans="68:68" ht="12.75" x14ac:dyDescent="0.2">
      <c r="BP428" s="778"/>
    </row>
    <row r="429" spans="68:68" ht="12.75" x14ac:dyDescent="0.2">
      <c r="BP429" s="778"/>
    </row>
    <row r="430" spans="68:68" ht="12.75" x14ac:dyDescent="0.2">
      <c r="BP430" s="778"/>
    </row>
    <row r="431" spans="68:68" ht="12.75" x14ac:dyDescent="0.2">
      <c r="BP431" s="778"/>
    </row>
    <row r="432" spans="68:68" ht="12.75" x14ac:dyDescent="0.2">
      <c r="BP432" s="778"/>
    </row>
    <row r="433" spans="68:68" ht="12.75" x14ac:dyDescent="0.2">
      <c r="BP433" s="778"/>
    </row>
    <row r="434" spans="68:68" ht="12.75" x14ac:dyDescent="0.2">
      <c r="BP434" s="778"/>
    </row>
    <row r="435" spans="68:68" ht="12.75" x14ac:dyDescent="0.2">
      <c r="BP435" s="778"/>
    </row>
    <row r="436" spans="68:68" ht="12.75" x14ac:dyDescent="0.2">
      <c r="BP436" s="778"/>
    </row>
    <row r="437" spans="68:68" ht="12.75" x14ac:dyDescent="0.2">
      <c r="BP437" s="778"/>
    </row>
    <row r="438" spans="68:68" ht="12.75" x14ac:dyDescent="0.2">
      <c r="BP438" s="778"/>
    </row>
    <row r="439" spans="68:68" ht="12.75" x14ac:dyDescent="0.2">
      <c r="BP439" s="778"/>
    </row>
    <row r="440" spans="68:68" ht="12.75" x14ac:dyDescent="0.2">
      <c r="BP440" s="778"/>
    </row>
    <row r="441" spans="68:68" ht="12.75" x14ac:dyDescent="0.2">
      <c r="BP441" s="778"/>
    </row>
    <row r="442" spans="68:68" ht="12.75" x14ac:dyDescent="0.2">
      <c r="BP442" s="778"/>
    </row>
    <row r="443" spans="68:68" ht="12.75" x14ac:dyDescent="0.2">
      <c r="BP443" s="778"/>
    </row>
    <row r="444" spans="68:68" ht="12.75" x14ac:dyDescent="0.2">
      <c r="BP444" s="778"/>
    </row>
    <row r="445" spans="68:68" ht="12.75" x14ac:dyDescent="0.2">
      <c r="BP445" s="778"/>
    </row>
    <row r="446" spans="68:68" ht="12.75" x14ac:dyDescent="0.2">
      <c r="BP446" s="778"/>
    </row>
    <row r="447" spans="68:68" ht="12.75" x14ac:dyDescent="0.2">
      <c r="BP447" s="778"/>
    </row>
    <row r="448" spans="68:68" ht="12.75" x14ac:dyDescent="0.2">
      <c r="BP448" s="778"/>
    </row>
    <row r="449" spans="68:68" ht="12.75" x14ac:dyDescent="0.2">
      <c r="BP449" s="778"/>
    </row>
    <row r="450" spans="68:68" ht="12.75" x14ac:dyDescent="0.2">
      <c r="BP450" s="778"/>
    </row>
    <row r="451" spans="68:68" ht="12.75" x14ac:dyDescent="0.2">
      <c r="BP451" s="778"/>
    </row>
    <row r="452" spans="68:68" ht="12.75" x14ac:dyDescent="0.2">
      <c r="BP452" s="778"/>
    </row>
    <row r="453" spans="68:68" ht="12.75" x14ac:dyDescent="0.2">
      <c r="BP453" s="778"/>
    </row>
    <row r="454" spans="68:68" ht="12.75" x14ac:dyDescent="0.2">
      <c r="BP454" s="778"/>
    </row>
    <row r="455" spans="68:68" ht="12.75" x14ac:dyDescent="0.2">
      <c r="BP455" s="778"/>
    </row>
    <row r="456" spans="68:68" ht="12.75" x14ac:dyDescent="0.2">
      <c r="BP456" s="778"/>
    </row>
    <row r="457" spans="68:68" ht="12.75" x14ac:dyDescent="0.2">
      <c r="BP457" s="778"/>
    </row>
    <row r="458" spans="68:68" ht="12.75" x14ac:dyDescent="0.2">
      <c r="BP458" s="778"/>
    </row>
    <row r="459" spans="68:68" ht="12.75" x14ac:dyDescent="0.2">
      <c r="BP459" s="778"/>
    </row>
    <row r="460" spans="68:68" ht="12.75" x14ac:dyDescent="0.2">
      <c r="BP460" s="778"/>
    </row>
    <row r="461" spans="68:68" ht="12.75" x14ac:dyDescent="0.2">
      <c r="BP461" s="778"/>
    </row>
    <row r="462" spans="68:68" ht="12.75" x14ac:dyDescent="0.2">
      <c r="BP462" s="778"/>
    </row>
    <row r="463" spans="68:68" ht="12.75" x14ac:dyDescent="0.2">
      <c r="BP463" s="778"/>
    </row>
    <row r="464" spans="68:68" ht="12.75" x14ac:dyDescent="0.2">
      <c r="BP464" s="778"/>
    </row>
    <row r="465" spans="68:68" ht="12.75" x14ac:dyDescent="0.2">
      <c r="BP465" s="778"/>
    </row>
    <row r="466" spans="68:68" ht="12.75" x14ac:dyDescent="0.2">
      <c r="BP466" s="778"/>
    </row>
    <row r="467" spans="68:68" ht="12.75" x14ac:dyDescent="0.2">
      <c r="BP467" s="778"/>
    </row>
    <row r="468" spans="68:68" ht="12.75" x14ac:dyDescent="0.2">
      <c r="BP468" s="778"/>
    </row>
    <row r="469" spans="68:68" ht="12.75" x14ac:dyDescent="0.2">
      <c r="BP469" s="778"/>
    </row>
    <row r="470" spans="68:68" ht="12.75" x14ac:dyDescent="0.2">
      <c r="BP470" s="778"/>
    </row>
    <row r="471" spans="68:68" ht="12.75" x14ac:dyDescent="0.2">
      <c r="BP471" s="778"/>
    </row>
    <row r="472" spans="68:68" ht="12.75" x14ac:dyDescent="0.2">
      <c r="BP472" s="778"/>
    </row>
    <row r="473" spans="68:68" ht="12.75" x14ac:dyDescent="0.2">
      <c r="BP473" s="778"/>
    </row>
    <row r="474" spans="68:68" ht="12.75" x14ac:dyDescent="0.2">
      <c r="BP474" s="778"/>
    </row>
    <row r="475" spans="68:68" ht="12.75" x14ac:dyDescent="0.2">
      <c r="BP475" s="778"/>
    </row>
    <row r="476" spans="68:68" ht="12.75" x14ac:dyDescent="0.2">
      <c r="BP476" s="778"/>
    </row>
    <row r="477" spans="68:68" ht="12.75" x14ac:dyDescent="0.2">
      <c r="BP477" s="778"/>
    </row>
    <row r="478" spans="68:68" ht="12.75" x14ac:dyDescent="0.2">
      <c r="BP478" s="778"/>
    </row>
    <row r="479" spans="68:68" ht="12.75" x14ac:dyDescent="0.2">
      <c r="BP479" s="778"/>
    </row>
    <row r="480" spans="68:68" ht="12.75" x14ac:dyDescent="0.2">
      <c r="BP480" s="778"/>
    </row>
    <row r="481" spans="68:68" ht="12.75" x14ac:dyDescent="0.2">
      <c r="BP481" s="778"/>
    </row>
    <row r="482" spans="68:68" ht="12.75" x14ac:dyDescent="0.2">
      <c r="BP482" s="778"/>
    </row>
    <row r="483" spans="68:68" ht="12.75" x14ac:dyDescent="0.2">
      <c r="BP483" s="778"/>
    </row>
    <row r="484" spans="68:68" ht="12.75" x14ac:dyDescent="0.2">
      <c r="BP484" s="778"/>
    </row>
    <row r="485" spans="68:68" ht="12.75" x14ac:dyDescent="0.2">
      <c r="BP485" s="778"/>
    </row>
    <row r="486" spans="68:68" ht="12.75" x14ac:dyDescent="0.2">
      <c r="BP486" s="778"/>
    </row>
    <row r="487" spans="68:68" ht="12.75" x14ac:dyDescent="0.2">
      <c r="BP487" s="778"/>
    </row>
    <row r="488" spans="68:68" ht="12.75" x14ac:dyDescent="0.2">
      <c r="BP488" s="778"/>
    </row>
    <row r="489" spans="68:68" ht="12.75" x14ac:dyDescent="0.2">
      <c r="BP489" s="778"/>
    </row>
    <row r="490" spans="68:68" ht="12.75" x14ac:dyDescent="0.2">
      <c r="BP490" s="778"/>
    </row>
    <row r="491" spans="68:68" ht="12.75" x14ac:dyDescent="0.2">
      <c r="BP491" s="778"/>
    </row>
    <row r="492" spans="68:68" ht="12.75" x14ac:dyDescent="0.2">
      <c r="BP492" s="778"/>
    </row>
    <row r="493" spans="68:68" ht="12.75" x14ac:dyDescent="0.2">
      <c r="BP493" s="778"/>
    </row>
    <row r="494" spans="68:68" ht="12.75" x14ac:dyDescent="0.2">
      <c r="BP494" s="778"/>
    </row>
    <row r="495" spans="68:68" ht="12.75" x14ac:dyDescent="0.2">
      <c r="BP495" s="778"/>
    </row>
    <row r="496" spans="68:68" ht="12.75" x14ac:dyDescent="0.2">
      <c r="BP496" s="778"/>
    </row>
    <row r="497" spans="68:68" ht="12.75" x14ac:dyDescent="0.2">
      <c r="BP497" s="778"/>
    </row>
    <row r="498" spans="68:68" ht="12.75" x14ac:dyDescent="0.2">
      <c r="BP498" s="778"/>
    </row>
    <row r="499" spans="68:68" ht="12.75" x14ac:dyDescent="0.2">
      <c r="BP499" s="778"/>
    </row>
    <row r="500" spans="68:68" ht="12.75" x14ac:dyDescent="0.2">
      <c r="BP500" s="778"/>
    </row>
    <row r="501" spans="68:68" ht="12.75" x14ac:dyDescent="0.2">
      <c r="BP501" s="778"/>
    </row>
    <row r="502" spans="68:68" ht="12.75" x14ac:dyDescent="0.2">
      <c r="BP502" s="778"/>
    </row>
    <row r="503" spans="68:68" ht="12.75" x14ac:dyDescent="0.2">
      <c r="BP503" s="778"/>
    </row>
    <row r="504" spans="68:68" ht="12.75" x14ac:dyDescent="0.2">
      <c r="BP504" s="778"/>
    </row>
    <row r="505" spans="68:68" ht="12.75" x14ac:dyDescent="0.2">
      <c r="BP505" s="778"/>
    </row>
    <row r="506" spans="68:68" ht="12.75" x14ac:dyDescent="0.2">
      <c r="BP506" s="778"/>
    </row>
    <row r="507" spans="68:68" ht="12.75" x14ac:dyDescent="0.2">
      <c r="BP507" s="778"/>
    </row>
    <row r="508" spans="68:68" ht="12.75" x14ac:dyDescent="0.2">
      <c r="BP508" s="778"/>
    </row>
    <row r="509" spans="68:68" ht="12.75" x14ac:dyDescent="0.2">
      <c r="BP509" s="778"/>
    </row>
    <row r="510" spans="68:68" ht="12.75" x14ac:dyDescent="0.2">
      <c r="BP510" s="778"/>
    </row>
    <row r="511" spans="68:68" ht="12.75" x14ac:dyDescent="0.2">
      <c r="BP511" s="778"/>
    </row>
    <row r="512" spans="68:68" ht="12.75" x14ac:dyDescent="0.2">
      <c r="BP512" s="778"/>
    </row>
    <row r="513" spans="68:68" ht="12.75" x14ac:dyDescent="0.2">
      <c r="BP513" s="778"/>
    </row>
    <row r="514" spans="68:68" ht="12.75" x14ac:dyDescent="0.2">
      <c r="BP514" s="778"/>
    </row>
    <row r="515" spans="68:68" ht="12.75" x14ac:dyDescent="0.2">
      <c r="BP515" s="778"/>
    </row>
    <row r="516" spans="68:68" ht="12.75" x14ac:dyDescent="0.2">
      <c r="BP516" s="778"/>
    </row>
    <row r="517" spans="68:68" ht="12.75" x14ac:dyDescent="0.2">
      <c r="BP517" s="778"/>
    </row>
    <row r="518" spans="68:68" ht="12.75" x14ac:dyDescent="0.2">
      <c r="BP518" s="778"/>
    </row>
    <row r="519" spans="68:68" ht="12.75" x14ac:dyDescent="0.2">
      <c r="BP519" s="778"/>
    </row>
    <row r="520" spans="68:68" ht="12.75" x14ac:dyDescent="0.2">
      <c r="BP520" s="778"/>
    </row>
    <row r="521" spans="68:68" ht="12.75" x14ac:dyDescent="0.2">
      <c r="BP521" s="778"/>
    </row>
    <row r="522" spans="68:68" ht="12.75" x14ac:dyDescent="0.2">
      <c r="BP522" s="778"/>
    </row>
    <row r="523" spans="68:68" ht="12.75" x14ac:dyDescent="0.2">
      <c r="BP523" s="778"/>
    </row>
    <row r="524" spans="68:68" ht="12.75" x14ac:dyDescent="0.2">
      <c r="BP524" s="778"/>
    </row>
    <row r="525" spans="68:68" ht="12.75" x14ac:dyDescent="0.2">
      <c r="BP525" s="778"/>
    </row>
    <row r="526" spans="68:68" ht="12.75" x14ac:dyDescent="0.2">
      <c r="BP526" s="778"/>
    </row>
    <row r="527" spans="68:68" ht="12.75" x14ac:dyDescent="0.2">
      <c r="BP527" s="778"/>
    </row>
    <row r="528" spans="68:68" ht="12.75" x14ac:dyDescent="0.2">
      <c r="BP528" s="778"/>
    </row>
    <row r="529" spans="68:68" ht="12.75" x14ac:dyDescent="0.2">
      <c r="BP529" s="778"/>
    </row>
    <row r="530" spans="68:68" ht="12.75" x14ac:dyDescent="0.2">
      <c r="BP530" s="778"/>
    </row>
    <row r="531" spans="68:68" ht="12.75" x14ac:dyDescent="0.2">
      <c r="BP531" s="778"/>
    </row>
    <row r="532" spans="68:68" ht="12.75" x14ac:dyDescent="0.2">
      <c r="BP532" s="778"/>
    </row>
    <row r="533" spans="68:68" ht="12.75" x14ac:dyDescent="0.2">
      <c r="BP533" s="778"/>
    </row>
    <row r="534" spans="68:68" ht="12.75" x14ac:dyDescent="0.2">
      <c r="BP534" s="778"/>
    </row>
    <row r="535" spans="68:68" ht="12.75" x14ac:dyDescent="0.2">
      <c r="BP535" s="778"/>
    </row>
    <row r="536" spans="68:68" ht="12.75" x14ac:dyDescent="0.2">
      <c r="BP536" s="778"/>
    </row>
    <row r="537" spans="68:68" ht="12.75" x14ac:dyDescent="0.2">
      <c r="BP537" s="778"/>
    </row>
    <row r="538" spans="68:68" ht="12.75" x14ac:dyDescent="0.2">
      <c r="BP538" s="778"/>
    </row>
    <row r="539" spans="68:68" ht="12.75" x14ac:dyDescent="0.2">
      <c r="BP539" s="778"/>
    </row>
    <row r="540" spans="68:68" ht="12.75" x14ac:dyDescent="0.2">
      <c r="BP540" s="778"/>
    </row>
    <row r="541" spans="68:68" ht="12.75" x14ac:dyDescent="0.2">
      <c r="BP541" s="778"/>
    </row>
    <row r="542" spans="68:68" ht="12.75" x14ac:dyDescent="0.2">
      <c r="BP542" s="778"/>
    </row>
    <row r="543" spans="68:68" ht="12.75" x14ac:dyDescent="0.2">
      <c r="BP543" s="778"/>
    </row>
    <row r="544" spans="68:68" ht="12.75" x14ac:dyDescent="0.2">
      <c r="BP544" s="778"/>
    </row>
    <row r="545" spans="68:68" ht="12.75" x14ac:dyDescent="0.2">
      <c r="BP545" s="778"/>
    </row>
    <row r="546" spans="68:68" ht="12.75" x14ac:dyDescent="0.2">
      <c r="BP546" s="778"/>
    </row>
    <row r="547" spans="68:68" ht="12.75" x14ac:dyDescent="0.2">
      <c r="BP547" s="778"/>
    </row>
    <row r="548" spans="68:68" ht="12.75" x14ac:dyDescent="0.2">
      <c r="BP548" s="778"/>
    </row>
    <row r="549" spans="68:68" ht="12.75" x14ac:dyDescent="0.2">
      <c r="BP549" s="778"/>
    </row>
    <row r="550" spans="68:68" ht="12.75" x14ac:dyDescent="0.2">
      <c r="BP550" s="778"/>
    </row>
    <row r="551" spans="68:68" ht="12.75" x14ac:dyDescent="0.2">
      <c r="BP551" s="778"/>
    </row>
    <row r="552" spans="68:68" ht="12.75" x14ac:dyDescent="0.2">
      <c r="BP552" s="778"/>
    </row>
    <row r="553" spans="68:68" ht="12.75" x14ac:dyDescent="0.2">
      <c r="BP553" s="778"/>
    </row>
    <row r="554" spans="68:68" ht="12.75" x14ac:dyDescent="0.2">
      <c r="BP554" s="778"/>
    </row>
    <row r="555" spans="68:68" ht="12.75" x14ac:dyDescent="0.2">
      <c r="BP555" s="778"/>
    </row>
    <row r="556" spans="68:68" ht="12.75" x14ac:dyDescent="0.2">
      <c r="BP556" s="778"/>
    </row>
    <row r="557" spans="68:68" ht="12.75" x14ac:dyDescent="0.2">
      <c r="BP557" s="778"/>
    </row>
    <row r="558" spans="68:68" ht="12.75" x14ac:dyDescent="0.2">
      <c r="BP558" s="778"/>
    </row>
    <row r="559" spans="68:68" ht="12.75" x14ac:dyDescent="0.2">
      <c r="BP559" s="778"/>
    </row>
    <row r="560" spans="68:68" ht="12.75" x14ac:dyDescent="0.2">
      <c r="BP560" s="778"/>
    </row>
    <row r="561" spans="68:68" ht="12.75" x14ac:dyDescent="0.2">
      <c r="BP561" s="778"/>
    </row>
    <row r="562" spans="68:68" ht="12.75" x14ac:dyDescent="0.2">
      <c r="BP562" s="778"/>
    </row>
    <row r="563" spans="68:68" ht="12.75" x14ac:dyDescent="0.2">
      <c r="BP563" s="778"/>
    </row>
    <row r="564" spans="68:68" ht="12.75" x14ac:dyDescent="0.2">
      <c r="BP564" s="778"/>
    </row>
    <row r="565" spans="68:68" ht="12.75" x14ac:dyDescent="0.2">
      <c r="BP565" s="778"/>
    </row>
    <row r="566" spans="68:68" ht="12.75" x14ac:dyDescent="0.2">
      <c r="BP566" s="778"/>
    </row>
    <row r="567" spans="68:68" ht="12.75" x14ac:dyDescent="0.2">
      <c r="BP567" s="778"/>
    </row>
    <row r="568" spans="68:68" ht="12.75" x14ac:dyDescent="0.2">
      <c r="BP568" s="778"/>
    </row>
    <row r="569" spans="68:68" ht="12.75" x14ac:dyDescent="0.2">
      <c r="BP569" s="778"/>
    </row>
    <row r="570" spans="68:68" ht="12.75" x14ac:dyDescent="0.2">
      <c r="BP570" s="778"/>
    </row>
    <row r="571" spans="68:68" ht="12.75" x14ac:dyDescent="0.2">
      <c r="BP571" s="778"/>
    </row>
    <row r="572" spans="68:68" ht="12.75" x14ac:dyDescent="0.2">
      <c r="BP572" s="778"/>
    </row>
    <row r="573" spans="68:68" ht="12.75" x14ac:dyDescent="0.2">
      <c r="BP573" s="778"/>
    </row>
    <row r="574" spans="68:68" ht="12.75" x14ac:dyDescent="0.2">
      <c r="BP574" s="778"/>
    </row>
    <row r="575" spans="68:68" ht="12.75" x14ac:dyDescent="0.2">
      <c r="BP575" s="778"/>
    </row>
    <row r="576" spans="68:68" ht="12.75" x14ac:dyDescent="0.2">
      <c r="BP576" s="778"/>
    </row>
    <row r="577" spans="68:68" ht="12.75" x14ac:dyDescent="0.2">
      <c r="BP577" s="778"/>
    </row>
    <row r="578" spans="68:68" ht="12.75" x14ac:dyDescent="0.2">
      <c r="BP578" s="778"/>
    </row>
    <row r="579" spans="68:68" ht="12.75" x14ac:dyDescent="0.2">
      <c r="BP579" s="778"/>
    </row>
    <row r="580" spans="68:68" ht="12.75" x14ac:dyDescent="0.2">
      <c r="BP580" s="778"/>
    </row>
    <row r="581" spans="68:68" ht="12.75" x14ac:dyDescent="0.2">
      <c r="BP581" s="778"/>
    </row>
    <row r="582" spans="68:68" ht="12.75" x14ac:dyDescent="0.2">
      <c r="BP582" s="778"/>
    </row>
    <row r="583" spans="68:68" ht="12.75" x14ac:dyDescent="0.2">
      <c r="BP583" s="778"/>
    </row>
    <row r="584" spans="68:68" ht="12.75" x14ac:dyDescent="0.2">
      <c r="BP584" s="778"/>
    </row>
    <row r="585" spans="68:68" ht="12.75" x14ac:dyDescent="0.2">
      <c r="BP585" s="778"/>
    </row>
    <row r="586" spans="68:68" ht="12.75" x14ac:dyDescent="0.2">
      <c r="BP586" s="778"/>
    </row>
    <row r="587" spans="68:68" ht="12.75" x14ac:dyDescent="0.2">
      <c r="BP587" s="778"/>
    </row>
    <row r="588" spans="68:68" ht="12.75" x14ac:dyDescent="0.2">
      <c r="BP588" s="778"/>
    </row>
    <row r="589" spans="68:68" ht="12.75" x14ac:dyDescent="0.2">
      <c r="BP589" s="778"/>
    </row>
    <row r="590" spans="68:68" ht="12.75" x14ac:dyDescent="0.2">
      <c r="BP590" s="778"/>
    </row>
    <row r="591" spans="68:68" ht="12.75" x14ac:dyDescent="0.2">
      <c r="BP591" s="778"/>
    </row>
    <row r="592" spans="68:68" ht="12.75" x14ac:dyDescent="0.2">
      <c r="BP592" s="778"/>
    </row>
    <row r="593" spans="68:68" ht="12.75" x14ac:dyDescent="0.2">
      <c r="BP593" s="778"/>
    </row>
    <row r="594" spans="68:68" ht="12.75" x14ac:dyDescent="0.2">
      <c r="BP594" s="778"/>
    </row>
    <row r="595" spans="68:68" ht="12.75" x14ac:dyDescent="0.2">
      <c r="BP595" s="778"/>
    </row>
    <row r="596" spans="68:68" ht="12.75" x14ac:dyDescent="0.2">
      <c r="BP596" s="778"/>
    </row>
    <row r="597" spans="68:68" ht="12.75" x14ac:dyDescent="0.2">
      <c r="BP597" s="778"/>
    </row>
    <row r="598" spans="68:68" ht="12.75" x14ac:dyDescent="0.2">
      <c r="BP598" s="778"/>
    </row>
    <row r="599" spans="68:68" ht="12.75" x14ac:dyDescent="0.2">
      <c r="BP599" s="778"/>
    </row>
    <row r="600" spans="68:68" ht="12.75" x14ac:dyDescent="0.2">
      <c r="BP600" s="778"/>
    </row>
    <row r="601" spans="68:68" ht="12.75" x14ac:dyDescent="0.2">
      <c r="BP601" s="778"/>
    </row>
    <row r="602" spans="68:68" ht="12.75" x14ac:dyDescent="0.2">
      <c r="BP602" s="778"/>
    </row>
    <row r="603" spans="68:68" ht="12.75" x14ac:dyDescent="0.2">
      <c r="BP603" s="778"/>
    </row>
    <row r="604" spans="68:68" ht="12.75" x14ac:dyDescent="0.2">
      <c r="BP604" s="778"/>
    </row>
    <row r="605" spans="68:68" ht="12.75" x14ac:dyDescent="0.2">
      <c r="BP605" s="778"/>
    </row>
    <row r="606" spans="68:68" ht="12.75" x14ac:dyDescent="0.2">
      <c r="BP606" s="778"/>
    </row>
    <row r="607" spans="68:68" ht="12.75" x14ac:dyDescent="0.2">
      <c r="BP607" s="778"/>
    </row>
    <row r="608" spans="68:68" ht="12.75" x14ac:dyDescent="0.2">
      <c r="BP608" s="778"/>
    </row>
    <row r="609" spans="68:68" ht="12.75" x14ac:dyDescent="0.2">
      <c r="BP609" s="778"/>
    </row>
    <row r="610" spans="68:68" ht="12.75" x14ac:dyDescent="0.2">
      <c r="BP610" s="778"/>
    </row>
    <row r="611" spans="68:68" ht="12.75" x14ac:dyDescent="0.2">
      <c r="BP611" s="778"/>
    </row>
    <row r="612" spans="68:68" ht="12.75" x14ac:dyDescent="0.2">
      <c r="BP612" s="778"/>
    </row>
    <row r="613" spans="68:68" ht="12.75" x14ac:dyDescent="0.2">
      <c r="BP613" s="778"/>
    </row>
    <row r="614" spans="68:68" ht="12.75" x14ac:dyDescent="0.2">
      <c r="BP614" s="778"/>
    </row>
    <row r="615" spans="68:68" ht="12.75" x14ac:dyDescent="0.2">
      <c r="BP615" s="778"/>
    </row>
    <row r="616" spans="68:68" ht="12.75" x14ac:dyDescent="0.2">
      <c r="BP616" s="778"/>
    </row>
    <row r="617" spans="68:68" ht="12.75" x14ac:dyDescent="0.2">
      <c r="BP617" s="778"/>
    </row>
    <row r="618" spans="68:68" ht="12.75" x14ac:dyDescent="0.2">
      <c r="BP618" s="778"/>
    </row>
    <row r="619" spans="68:68" ht="12.75" x14ac:dyDescent="0.2">
      <c r="BP619" s="778"/>
    </row>
    <row r="620" spans="68:68" ht="12.75" x14ac:dyDescent="0.2">
      <c r="BP620" s="778"/>
    </row>
    <row r="621" spans="68:68" ht="12.75" x14ac:dyDescent="0.2">
      <c r="BP621" s="778"/>
    </row>
    <row r="622" spans="68:68" ht="12.75" x14ac:dyDescent="0.2">
      <c r="BP622" s="778"/>
    </row>
    <row r="623" spans="68:68" ht="12.75" x14ac:dyDescent="0.2">
      <c r="BP623" s="778"/>
    </row>
    <row r="624" spans="68:68" ht="12.75" x14ac:dyDescent="0.2">
      <c r="BP624" s="778"/>
    </row>
    <row r="625" spans="68:68" ht="12.75" x14ac:dyDescent="0.2">
      <c r="BP625" s="778"/>
    </row>
    <row r="626" spans="68:68" ht="12.75" x14ac:dyDescent="0.2">
      <c r="BP626" s="778"/>
    </row>
    <row r="627" spans="68:68" ht="12.75" x14ac:dyDescent="0.2">
      <c r="BP627" s="778"/>
    </row>
    <row r="628" spans="68:68" ht="12.75" x14ac:dyDescent="0.2">
      <c r="BP628" s="778"/>
    </row>
    <row r="629" spans="68:68" ht="12.75" x14ac:dyDescent="0.2">
      <c r="BP629" s="778"/>
    </row>
    <row r="630" spans="68:68" ht="12.75" x14ac:dyDescent="0.2">
      <c r="BP630" s="778"/>
    </row>
    <row r="631" spans="68:68" ht="12.75" x14ac:dyDescent="0.2">
      <c r="BP631" s="778"/>
    </row>
    <row r="632" spans="68:68" ht="12.75" x14ac:dyDescent="0.2">
      <c r="BP632" s="778"/>
    </row>
    <row r="633" spans="68:68" ht="12.75" x14ac:dyDescent="0.2">
      <c r="BP633" s="778"/>
    </row>
    <row r="634" spans="68:68" ht="12.75" x14ac:dyDescent="0.2">
      <c r="BP634" s="778"/>
    </row>
    <row r="635" spans="68:68" ht="12.75" x14ac:dyDescent="0.2">
      <c r="BP635" s="778"/>
    </row>
    <row r="636" spans="68:68" ht="12.75" x14ac:dyDescent="0.2">
      <c r="BP636" s="778"/>
    </row>
    <row r="637" spans="68:68" ht="12.75" x14ac:dyDescent="0.2">
      <c r="BP637" s="778"/>
    </row>
    <row r="638" spans="68:68" ht="12.75" x14ac:dyDescent="0.2">
      <c r="BP638" s="778"/>
    </row>
    <row r="639" spans="68:68" ht="12.75" x14ac:dyDescent="0.2">
      <c r="BP639" s="778"/>
    </row>
    <row r="640" spans="68:68" ht="12.75" x14ac:dyDescent="0.2">
      <c r="BP640" s="778"/>
    </row>
    <row r="641" spans="68:68" ht="12.75" x14ac:dyDescent="0.2">
      <c r="BP641" s="778"/>
    </row>
    <row r="642" spans="68:68" ht="12.75" x14ac:dyDescent="0.2">
      <c r="BP642" s="778"/>
    </row>
    <row r="643" spans="68:68" ht="12.75" x14ac:dyDescent="0.2">
      <c r="BP643" s="778"/>
    </row>
    <row r="644" spans="68:68" ht="12.75" x14ac:dyDescent="0.2">
      <c r="BP644" s="778"/>
    </row>
    <row r="645" spans="68:68" ht="12.75" x14ac:dyDescent="0.2">
      <c r="BP645" s="778"/>
    </row>
    <row r="646" spans="68:68" ht="12.75" x14ac:dyDescent="0.2">
      <c r="BP646" s="778"/>
    </row>
    <row r="647" spans="68:68" ht="12.75" x14ac:dyDescent="0.2">
      <c r="BP647" s="778"/>
    </row>
    <row r="648" spans="68:68" ht="12.75" x14ac:dyDescent="0.2">
      <c r="BP648" s="778"/>
    </row>
    <row r="649" spans="68:68" ht="12.75" x14ac:dyDescent="0.2">
      <c r="BP649" s="778"/>
    </row>
    <row r="650" spans="68:68" ht="12.75" x14ac:dyDescent="0.2">
      <c r="BP650" s="778"/>
    </row>
    <row r="651" spans="68:68" ht="12.75" x14ac:dyDescent="0.2">
      <c r="BP651" s="778"/>
    </row>
    <row r="652" spans="68:68" ht="12.75" x14ac:dyDescent="0.2">
      <c r="BP652" s="778"/>
    </row>
    <row r="653" spans="68:68" ht="12.75" x14ac:dyDescent="0.2">
      <c r="BP653" s="778"/>
    </row>
    <row r="654" spans="68:68" ht="12.75" x14ac:dyDescent="0.2">
      <c r="BP654" s="778"/>
    </row>
    <row r="655" spans="68:68" ht="12.75" x14ac:dyDescent="0.2">
      <c r="BP655" s="778"/>
    </row>
    <row r="656" spans="68:68" ht="12.75" x14ac:dyDescent="0.2">
      <c r="BP656" s="778"/>
    </row>
    <row r="657" spans="68:68" ht="12.75" x14ac:dyDescent="0.2">
      <c r="BP657" s="778"/>
    </row>
    <row r="658" spans="68:68" ht="12.75" x14ac:dyDescent="0.2">
      <c r="BP658" s="778"/>
    </row>
    <row r="659" spans="68:68" ht="12.75" x14ac:dyDescent="0.2">
      <c r="BP659" s="778"/>
    </row>
    <row r="660" spans="68:68" ht="12.75" x14ac:dyDescent="0.2">
      <c r="BP660" s="778"/>
    </row>
    <row r="661" spans="68:68" ht="12.75" x14ac:dyDescent="0.2">
      <c r="BP661" s="778"/>
    </row>
    <row r="662" spans="68:68" ht="12.75" x14ac:dyDescent="0.2">
      <c r="BP662" s="778"/>
    </row>
    <row r="663" spans="68:68" ht="12.75" x14ac:dyDescent="0.2">
      <c r="BP663" s="778"/>
    </row>
    <row r="664" spans="68:68" ht="12.75" x14ac:dyDescent="0.2">
      <c r="BP664" s="778"/>
    </row>
    <row r="665" spans="68:68" ht="12.75" x14ac:dyDescent="0.2">
      <c r="BP665" s="778"/>
    </row>
    <row r="666" spans="68:68" ht="12.75" x14ac:dyDescent="0.2">
      <c r="BP666" s="778"/>
    </row>
    <row r="667" spans="68:68" ht="12.75" x14ac:dyDescent="0.2">
      <c r="BP667" s="778"/>
    </row>
    <row r="668" spans="68:68" ht="12.75" x14ac:dyDescent="0.2">
      <c r="BP668" s="778"/>
    </row>
    <row r="669" spans="68:68" ht="12.75" x14ac:dyDescent="0.2">
      <c r="BP669" s="778"/>
    </row>
    <row r="670" spans="68:68" ht="12.75" x14ac:dyDescent="0.2">
      <c r="BP670" s="778"/>
    </row>
    <row r="671" spans="68:68" ht="12.75" x14ac:dyDescent="0.2">
      <c r="BP671" s="778"/>
    </row>
    <row r="672" spans="68:68" ht="12.75" x14ac:dyDescent="0.2">
      <c r="BP672" s="778"/>
    </row>
    <row r="673" spans="68:68" ht="12.75" x14ac:dyDescent="0.2">
      <c r="BP673" s="778"/>
    </row>
    <row r="674" spans="68:68" ht="12.75" x14ac:dyDescent="0.2">
      <c r="BP674" s="778"/>
    </row>
    <row r="675" spans="68:68" ht="12.75" x14ac:dyDescent="0.2">
      <c r="BP675" s="778"/>
    </row>
    <row r="676" spans="68:68" ht="12.75" x14ac:dyDescent="0.2">
      <c r="BP676" s="778"/>
    </row>
    <row r="677" spans="68:68" ht="12.75" x14ac:dyDescent="0.2">
      <c r="BP677" s="778"/>
    </row>
    <row r="678" spans="68:68" ht="12.75" x14ac:dyDescent="0.2">
      <c r="BP678" s="778"/>
    </row>
    <row r="679" spans="68:68" ht="12.75" x14ac:dyDescent="0.2">
      <c r="BP679" s="778"/>
    </row>
    <row r="680" spans="68:68" ht="12.75" x14ac:dyDescent="0.2">
      <c r="BP680" s="778"/>
    </row>
    <row r="681" spans="68:68" ht="12.75" x14ac:dyDescent="0.2">
      <c r="BP681" s="778"/>
    </row>
    <row r="682" spans="68:68" ht="12.75" x14ac:dyDescent="0.2">
      <c r="BP682" s="778"/>
    </row>
    <row r="683" spans="68:68" ht="12.75" x14ac:dyDescent="0.2">
      <c r="BP683" s="778"/>
    </row>
    <row r="684" spans="68:68" ht="12.75" x14ac:dyDescent="0.2">
      <c r="BP684" s="778"/>
    </row>
    <row r="685" spans="68:68" ht="12.75" x14ac:dyDescent="0.2">
      <c r="BP685" s="778"/>
    </row>
    <row r="686" spans="68:68" ht="12.75" x14ac:dyDescent="0.2">
      <c r="BP686" s="778"/>
    </row>
    <row r="687" spans="68:68" ht="12.75" x14ac:dyDescent="0.2">
      <c r="BP687" s="778"/>
    </row>
    <row r="688" spans="68:68" ht="12.75" x14ac:dyDescent="0.2">
      <c r="BP688" s="778"/>
    </row>
    <row r="689" spans="68:68" ht="12.75" x14ac:dyDescent="0.2">
      <c r="BP689" s="778"/>
    </row>
    <row r="690" spans="68:68" ht="12.75" x14ac:dyDescent="0.2">
      <c r="BP690" s="778"/>
    </row>
    <row r="691" spans="68:68" ht="12.75" x14ac:dyDescent="0.2">
      <c r="BP691" s="778"/>
    </row>
    <row r="692" spans="68:68" ht="12.75" x14ac:dyDescent="0.2">
      <c r="BP692" s="778"/>
    </row>
    <row r="693" spans="68:68" ht="12.75" x14ac:dyDescent="0.2">
      <c r="BP693" s="778"/>
    </row>
    <row r="694" spans="68:68" ht="12.75" x14ac:dyDescent="0.2">
      <c r="BP694" s="778"/>
    </row>
    <row r="695" spans="68:68" ht="12.75" x14ac:dyDescent="0.2">
      <c r="BP695" s="778"/>
    </row>
    <row r="696" spans="68:68" ht="12.75" x14ac:dyDescent="0.2">
      <c r="BP696" s="778"/>
    </row>
    <row r="697" spans="68:68" ht="12.75" x14ac:dyDescent="0.2">
      <c r="BP697" s="778"/>
    </row>
    <row r="698" spans="68:68" ht="12.75" x14ac:dyDescent="0.2">
      <c r="BP698" s="778"/>
    </row>
    <row r="699" spans="68:68" ht="12.75" x14ac:dyDescent="0.2">
      <c r="BP699" s="778"/>
    </row>
    <row r="700" spans="68:68" ht="12.75" x14ac:dyDescent="0.2">
      <c r="BP700" s="778"/>
    </row>
    <row r="701" spans="68:68" ht="12.75" x14ac:dyDescent="0.2">
      <c r="BP701" s="778"/>
    </row>
    <row r="702" spans="68:68" ht="12.75" x14ac:dyDescent="0.2">
      <c r="BP702" s="778"/>
    </row>
    <row r="703" spans="68:68" ht="12.75" x14ac:dyDescent="0.2">
      <c r="BP703" s="778"/>
    </row>
    <row r="704" spans="68:68" ht="12.75" x14ac:dyDescent="0.2">
      <c r="BP704" s="778"/>
    </row>
    <row r="705" spans="68:68" ht="12.75" x14ac:dyDescent="0.2">
      <c r="BP705" s="778"/>
    </row>
    <row r="706" spans="68:68" ht="12.75" x14ac:dyDescent="0.2">
      <c r="BP706" s="778"/>
    </row>
    <row r="707" spans="68:68" ht="12.75" x14ac:dyDescent="0.2">
      <c r="BP707" s="778"/>
    </row>
    <row r="708" spans="68:68" ht="12.75" x14ac:dyDescent="0.2">
      <c r="BP708" s="778"/>
    </row>
    <row r="709" spans="68:68" ht="12.75" x14ac:dyDescent="0.2">
      <c r="BP709" s="778"/>
    </row>
    <row r="710" spans="68:68" ht="12.75" x14ac:dyDescent="0.2">
      <c r="BP710" s="778"/>
    </row>
    <row r="711" spans="68:68" ht="12.75" x14ac:dyDescent="0.2">
      <c r="BP711" s="778"/>
    </row>
    <row r="712" spans="68:68" ht="12.75" x14ac:dyDescent="0.2">
      <c r="BP712" s="778"/>
    </row>
    <row r="713" spans="68:68" ht="12.75" x14ac:dyDescent="0.2">
      <c r="BP713" s="778"/>
    </row>
    <row r="714" spans="68:68" ht="12.75" x14ac:dyDescent="0.2">
      <c r="BP714" s="778"/>
    </row>
    <row r="715" spans="68:68" ht="12.75" x14ac:dyDescent="0.2">
      <c r="BP715" s="778"/>
    </row>
    <row r="716" spans="68:68" ht="12.75" x14ac:dyDescent="0.2">
      <c r="BP716" s="778"/>
    </row>
    <row r="717" spans="68:68" ht="12.75" x14ac:dyDescent="0.2">
      <c r="BP717" s="778"/>
    </row>
    <row r="718" spans="68:68" ht="12.75" x14ac:dyDescent="0.2">
      <c r="BP718" s="778"/>
    </row>
    <row r="719" spans="68:68" ht="12.75" x14ac:dyDescent="0.2">
      <c r="BP719" s="778"/>
    </row>
    <row r="720" spans="68:68" ht="12.75" x14ac:dyDescent="0.2">
      <c r="BP720" s="778"/>
    </row>
    <row r="721" spans="68:68" ht="12.75" x14ac:dyDescent="0.2">
      <c r="BP721" s="778"/>
    </row>
    <row r="722" spans="68:68" ht="12.75" x14ac:dyDescent="0.2">
      <c r="BP722" s="778"/>
    </row>
    <row r="723" spans="68:68" ht="12.75" x14ac:dyDescent="0.2">
      <c r="BP723" s="778"/>
    </row>
    <row r="724" spans="68:68" ht="12.75" x14ac:dyDescent="0.2">
      <c r="BP724" s="778"/>
    </row>
    <row r="725" spans="68:68" ht="12.75" x14ac:dyDescent="0.2">
      <c r="BP725" s="778"/>
    </row>
    <row r="726" spans="68:68" ht="12.75" x14ac:dyDescent="0.2">
      <c r="BP726" s="778"/>
    </row>
    <row r="727" spans="68:68" ht="12.75" x14ac:dyDescent="0.2">
      <c r="BP727" s="778"/>
    </row>
    <row r="728" spans="68:68" ht="12.75" x14ac:dyDescent="0.2">
      <c r="BP728" s="778"/>
    </row>
    <row r="729" spans="68:68" ht="12.75" x14ac:dyDescent="0.2">
      <c r="BP729" s="778"/>
    </row>
    <row r="730" spans="68:68" ht="12.75" x14ac:dyDescent="0.2">
      <c r="BP730" s="778"/>
    </row>
    <row r="731" spans="68:68" ht="12.75" x14ac:dyDescent="0.2">
      <c r="BP731" s="778"/>
    </row>
    <row r="732" spans="68:68" ht="12.75" x14ac:dyDescent="0.2">
      <c r="BP732" s="778"/>
    </row>
    <row r="733" spans="68:68" ht="12.75" x14ac:dyDescent="0.2">
      <c r="BP733" s="778"/>
    </row>
    <row r="734" spans="68:68" ht="12.75" x14ac:dyDescent="0.2">
      <c r="BP734" s="778"/>
    </row>
    <row r="735" spans="68:68" ht="12.75" x14ac:dyDescent="0.2">
      <c r="BP735" s="778"/>
    </row>
    <row r="736" spans="68:68" ht="12.75" x14ac:dyDescent="0.2">
      <c r="BP736" s="778"/>
    </row>
    <row r="737" spans="68:68" ht="12.75" x14ac:dyDescent="0.2">
      <c r="BP737" s="778"/>
    </row>
    <row r="738" spans="68:68" ht="12.75" x14ac:dyDescent="0.2">
      <c r="BP738" s="778"/>
    </row>
    <row r="739" spans="68:68" ht="12.75" x14ac:dyDescent="0.2">
      <c r="BP739" s="778"/>
    </row>
    <row r="740" spans="68:68" ht="12.75" x14ac:dyDescent="0.2">
      <c r="BP740" s="778"/>
    </row>
    <row r="741" spans="68:68" ht="12.75" x14ac:dyDescent="0.2">
      <c r="BP741" s="778"/>
    </row>
    <row r="742" spans="68:68" ht="12.75" x14ac:dyDescent="0.2">
      <c r="BP742" s="778"/>
    </row>
    <row r="743" spans="68:68" ht="12.75" x14ac:dyDescent="0.2">
      <c r="BP743" s="778"/>
    </row>
    <row r="744" spans="68:68" ht="12.75" x14ac:dyDescent="0.2">
      <c r="BP744" s="778"/>
    </row>
    <row r="745" spans="68:68" ht="12.75" x14ac:dyDescent="0.2">
      <c r="BP745" s="778"/>
    </row>
    <row r="746" spans="68:68" ht="12.75" x14ac:dyDescent="0.2">
      <c r="BP746" s="778"/>
    </row>
    <row r="747" spans="68:68" ht="12.75" x14ac:dyDescent="0.2">
      <c r="BP747" s="778"/>
    </row>
    <row r="748" spans="68:68" ht="12.75" x14ac:dyDescent="0.2">
      <c r="BP748" s="778"/>
    </row>
    <row r="749" spans="68:68" ht="12.75" x14ac:dyDescent="0.2">
      <c r="BP749" s="778"/>
    </row>
    <row r="750" spans="68:68" ht="12.75" x14ac:dyDescent="0.2">
      <c r="BP750" s="778"/>
    </row>
    <row r="751" spans="68:68" ht="12.75" x14ac:dyDescent="0.2">
      <c r="BP751" s="778"/>
    </row>
    <row r="752" spans="68:68" ht="12.75" x14ac:dyDescent="0.2">
      <c r="BP752" s="778"/>
    </row>
    <row r="753" spans="68:68" ht="12.75" x14ac:dyDescent="0.2">
      <c r="BP753" s="778"/>
    </row>
    <row r="754" spans="68:68" ht="12.75" x14ac:dyDescent="0.2">
      <c r="BP754" s="778"/>
    </row>
    <row r="755" spans="68:68" ht="12.75" x14ac:dyDescent="0.2">
      <c r="BP755" s="778"/>
    </row>
    <row r="756" spans="68:68" ht="12.75" x14ac:dyDescent="0.2">
      <c r="BP756" s="778"/>
    </row>
    <row r="757" spans="68:68" ht="12.75" x14ac:dyDescent="0.2">
      <c r="BP757" s="778"/>
    </row>
    <row r="758" spans="68:68" ht="12.75" x14ac:dyDescent="0.2">
      <c r="BP758" s="778"/>
    </row>
    <row r="759" spans="68:68" ht="12.75" x14ac:dyDescent="0.2">
      <c r="BP759" s="778"/>
    </row>
    <row r="760" spans="68:68" ht="12.75" x14ac:dyDescent="0.2">
      <c r="BP760" s="778"/>
    </row>
    <row r="761" spans="68:68" ht="12.75" x14ac:dyDescent="0.2">
      <c r="BP761" s="778"/>
    </row>
    <row r="762" spans="68:68" ht="12.75" x14ac:dyDescent="0.2">
      <c r="BP762" s="778"/>
    </row>
    <row r="763" spans="68:68" ht="12.75" x14ac:dyDescent="0.2">
      <c r="BP763" s="778"/>
    </row>
    <row r="764" spans="68:68" ht="12.75" x14ac:dyDescent="0.2">
      <c r="BP764" s="778"/>
    </row>
    <row r="765" spans="68:68" ht="12.75" x14ac:dyDescent="0.2">
      <c r="BP765" s="778"/>
    </row>
    <row r="766" spans="68:68" ht="12.75" x14ac:dyDescent="0.2">
      <c r="BP766" s="778"/>
    </row>
    <row r="767" spans="68:68" ht="12.75" x14ac:dyDescent="0.2">
      <c r="BP767" s="778"/>
    </row>
    <row r="768" spans="68:68" ht="12.75" x14ac:dyDescent="0.2">
      <c r="BP768" s="778"/>
    </row>
    <row r="769" spans="68:68" ht="12.75" x14ac:dyDescent="0.2">
      <c r="BP769" s="778"/>
    </row>
    <row r="770" spans="68:68" ht="12.75" x14ac:dyDescent="0.2">
      <c r="BP770" s="778"/>
    </row>
    <row r="771" spans="68:68" ht="12.75" x14ac:dyDescent="0.2">
      <c r="BP771" s="778"/>
    </row>
    <row r="772" spans="68:68" ht="12.75" x14ac:dyDescent="0.2">
      <c r="BP772" s="778"/>
    </row>
    <row r="773" spans="68:68" ht="12.75" x14ac:dyDescent="0.2">
      <c r="BP773" s="778"/>
    </row>
    <row r="774" spans="68:68" ht="12.75" x14ac:dyDescent="0.2">
      <c r="BP774" s="778"/>
    </row>
    <row r="775" spans="68:68" ht="12.75" x14ac:dyDescent="0.2">
      <c r="BP775" s="778"/>
    </row>
    <row r="776" spans="68:68" ht="12.75" x14ac:dyDescent="0.2">
      <c r="BP776" s="778"/>
    </row>
    <row r="777" spans="68:68" ht="12.75" x14ac:dyDescent="0.2">
      <c r="BP777" s="778"/>
    </row>
    <row r="778" spans="68:68" ht="12.75" x14ac:dyDescent="0.2">
      <c r="BP778" s="778"/>
    </row>
    <row r="779" spans="68:68" ht="12.75" x14ac:dyDescent="0.2">
      <c r="BP779" s="778"/>
    </row>
    <row r="780" spans="68:68" ht="12.75" x14ac:dyDescent="0.2">
      <c r="BP780" s="778"/>
    </row>
    <row r="781" spans="68:68" ht="12.75" x14ac:dyDescent="0.2">
      <c r="BP781" s="778"/>
    </row>
    <row r="782" spans="68:68" ht="12.75" x14ac:dyDescent="0.2">
      <c r="BP782" s="778"/>
    </row>
    <row r="783" spans="68:68" ht="12.75" x14ac:dyDescent="0.2">
      <c r="BP783" s="778"/>
    </row>
    <row r="784" spans="68:68" ht="12.75" x14ac:dyDescent="0.2">
      <c r="BP784" s="778"/>
    </row>
    <row r="785" spans="68:68" ht="12.75" x14ac:dyDescent="0.2">
      <c r="BP785" s="778"/>
    </row>
    <row r="786" spans="68:68" ht="12.75" x14ac:dyDescent="0.2">
      <c r="BP786" s="778"/>
    </row>
    <row r="787" spans="68:68" ht="12.75" x14ac:dyDescent="0.2">
      <c r="BP787" s="778"/>
    </row>
    <row r="788" spans="68:68" ht="12.75" x14ac:dyDescent="0.2">
      <c r="BP788" s="778"/>
    </row>
    <row r="789" spans="68:68" ht="12.75" x14ac:dyDescent="0.2">
      <c r="BP789" s="778"/>
    </row>
    <row r="790" spans="68:68" ht="12.75" x14ac:dyDescent="0.2">
      <c r="BP790" s="778"/>
    </row>
    <row r="791" spans="68:68" ht="12.75" x14ac:dyDescent="0.2">
      <c r="BP791" s="778"/>
    </row>
    <row r="792" spans="68:68" ht="12.75" x14ac:dyDescent="0.2">
      <c r="BP792" s="778"/>
    </row>
    <row r="793" spans="68:68" ht="12.75" x14ac:dyDescent="0.2">
      <c r="BP793" s="778"/>
    </row>
    <row r="794" spans="68:68" ht="12.75" x14ac:dyDescent="0.2">
      <c r="BP794" s="778"/>
    </row>
    <row r="795" spans="68:68" ht="12.75" x14ac:dyDescent="0.2">
      <c r="BP795" s="778"/>
    </row>
    <row r="796" spans="68:68" ht="12.75" x14ac:dyDescent="0.2">
      <c r="BP796" s="778"/>
    </row>
    <row r="797" spans="68:68" ht="12.75" x14ac:dyDescent="0.2">
      <c r="BP797" s="778"/>
    </row>
    <row r="798" spans="68:68" ht="12.75" x14ac:dyDescent="0.2">
      <c r="BP798" s="778"/>
    </row>
    <row r="799" spans="68:68" ht="12.75" x14ac:dyDescent="0.2">
      <c r="BP799" s="778"/>
    </row>
    <row r="800" spans="68:68" ht="12.75" x14ac:dyDescent="0.2">
      <c r="BP800" s="778"/>
    </row>
    <row r="801" spans="68:68" ht="12.75" x14ac:dyDescent="0.2">
      <c r="BP801" s="778"/>
    </row>
    <row r="802" spans="68:68" ht="12.75" x14ac:dyDescent="0.2">
      <c r="BP802" s="778"/>
    </row>
    <row r="803" spans="68:68" ht="12.75" x14ac:dyDescent="0.2">
      <c r="BP803" s="778"/>
    </row>
    <row r="804" spans="68:68" ht="12.75" x14ac:dyDescent="0.2">
      <c r="BP804" s="778"/>
    </row>
    <row r="805" spans="68:68" ht="12.75" x14ac:dyDescent="0.2">
      <c r="BP805" s="778"/>
    </row>
    <row r="806" spans="68:68" ht="12.75" x14ac:dyDescent="0.2">
      <c r="BP806" s="778"/>
    </row>
    <row r="807" spans="68:68" ht="12.75" x14ac:dyDescent="0.2">
      <c r="BP807" s="778"/>
    </row>
    <row r="808" spans="68:68" ht="12.75" x14ac:dyDescent="0.2">
      <c r="BP808" s="778"/>
    </row>
    <row r="809" spans="68:68" ht="12.75" x14ac:dyDescent="0.2">
      <c r="BP809" s="778"/>
    </row>
    <row r="810" spans="68:68" ht="12.75" x14ac:dyDescent="0.2">
      <c r="BP810" s="778"/>
    </row>
    <row r="811" spans="68:68" ht="12.75" x14ac:dyDescent="0.2">
      <c r="BP811" s="778"/>
    </row>
    <row r="812" spans="68:68" ht="12.75" x14ac:dyDescent="0.2">
      <c r="BP812" s="778"/>
    </row>
    <row r="813" spans="68:68" ht="12.75" x14ac:dyDescent="0.2">
      <c r="BP813" s="778"/>
    </row>
    <row r="814" spans="68:68" ht="12.75" x14ac:dyDescent="0.2">
      <c r="BP814" s="778"/>
    </row>
    <row r="815" spans="68:68" ht="12.75" x14ac:dyDescent="0.2">
      <c r="BP815" s="778"/>
    </row>
    <row r="816" spans="68:68" ht="12.75" x14ac:dyDescent="0.2">
      <c r="BP816" s="778"/>
    </row>
    <row r="817" spans="68:68" ht="12.75" x14ac:dyDescent="0.2">
      <c r="BP817" s="778"/>
    </row>
    <row r="818" spans="68:68" ht="12.75" x14ac:dyDescent="0.2">
      <c r="BP818" s="778"/>
    </row>
    <row r="819" spans="68:68" ht="12.75" x14ac:dyDescent="0.2">
      <c r="BP819" s="778"/>
    </row>
    <row r="820" spans="68:68" ht="12.75" x14ac:dyDescent="0.2">
      <c r="BP820" s="778"/>
    </row>
    <row r="821" spans="68:68" ht="12.75" x14ac:dyDescent="0.2">
      <c r="BP821" s="778"/>
    </row>
    <row r="822" spans="68:68" ht="12.75" x14ac:dyDescent="0.2">
      <c r="BP822" s="778"/>
    </row>
    <row r="823" spans="68:68" ht="12.75" x14ac:dyDescent="0.2">
      <c r="BP823" s="778"/>
    </row>
    <row r="824" spans="68:68" ht="12.75" x14ac:dyDescent="0.2">
      <c r="BP824" s="778"/>
    </row>
    <row r="825" spans="68:68" ht="12.75" x14ac:dyDescent="0.2">
      <c r="BP825" s="778"/>
    </row>
    <row r="826" spans="68:68" ht="12.75" x14ac:dyDescent="0.2">
      <c r="BP826" s="778"/>
    </row>
    <row r="827" spans="68:68" ht="12.75" x14ac:dyDescent="0.2">
      <c r="BP827" s="778"/>
    </row>
    <row r="828" spans="68:68" ht="12.75" x14ac:dyDescent="0.2">
      <c r="BP828" s="778"/>
    </row>
    <row r="829" spans="68:68" ht="12.75" x14ac:dyDescent="0.2">
      <c r="BP829" s="778"/>
    </row>
    <row r="830" spans="68:68" ht="12.75" x14ac:dyDescent="0.2">
      <c r="BP830" s="778"/>
    </row>
    <row r="831" spans="68:68" ht="12.75" x14ac:dyDescent="0.2">
      <c r="BP831" s="778"/>
    </row>
    <row r="832" spans="68:68" ht="12.75" x14ac:dyDescent="0.2">
      <c r="BP832" s="778"/>
    </row>
    <row r="833" spans="68:68" ht="12.75" x14ac:dyDescent="0.2">
      <c r="BP833" s="778"/>
    </row>
    <row r="834" spans="68:68" ht="12.75" x14ac:dyDescent="0.2">
      <c r="BP834" s="778"/>
    </row>
    <row r="835" spans="68:68" ht="12.75" x14ac:dyDescent="0.2">
      <c r="BP835" s="778"/>
    </row>
    <row r="836" spans="68:68" ht="12.75" x14ac:dyDescent="0.2">
      <c r="BP836" s="778"/>
    </row>
    <row r="837" spans="68:68" ht="12.75" x14ac:dyDescent="0.2">
      <c r="BP837" s="778"/>
    </row>
    <row r="838" spans="68:68" ht="12.75" x14ac:dyDescent="0.2">
      <c r="BP838" s="778"/>
    </row>
    <row r="839" spans="68:68" ht="12.75" x14ac:dyDescent="0.2">
      <c r="BP839" s="778"/>
    </row>
    <row r="840" spans="68:68" ht="12.75" x14ac:dyDescent="0.2">
      <c r="BP840" s="778"/>
    </row>
    <row r="841" spans="68:68" ht="12.75" x14ac:dyDescent="0.2">
      <c r="BP841" s="778"/>
    </row>
    <row r="842" spans="68:68" ht="12.75" x14ac:dyDescent="0.2">
      <c r="BP842" s="778"/>
    </row>
    <row r="843" spans="68:68" ht="12.75" x14ac:dyDescent="0.2">
      <c r="BP843" s="778"/>
    </row>
    <row r="844" spans="68:68" ht="12.75" x14ac:dyDescent="0.2">
      <c r="BP844" s="778"/>
    </row>
    <row r="845" spans="68:68" ht="12.75" x14ac:dyDescent="0.2">
      <c r="BP845" s="778"/>
    </row>
    <row r="846" spans="68:68" ht="12.75" x14ac:dyDescent="0.2">
      <c r="BP846" s="778"/>
    </row>
    <row r="847" spans="68:68" ht="12.75" x14ac:dyDescent="0.2">
      <c r="BP847" s="778"/>
    </row>
    <row r="848" spans="68:68" ht="12.75" x14ac:dyDescent="0.2">
      <c r="BP848" s="778"/>
    </row>
    <row r="849" spans="68:68" ht="12.75" x14ac:dyDescent="0.2">
      <c r="BP849" s="778"/>
    </row>
    <row r="850" spans="68:68" ht="12.75" x14ac:dyDescent="0.2">
      <c r="BP850" s="778"/>
    </row>
    <row r="851" spans="68:68" ht="12.75" x14ac:dyDescent="0.2">
      <c r="BP851" s="778"/>
    </row>
    <row r="852" spans="68:68" ht="12.75" x14ac:dyDescent="0.2">
      <c r="BP852" s="778"/>
    </row>
    <row r="853" spans="68:68" ht="12.75" x14ac:dyDescent="0.2">
      <c r="BP853" s="778"/>
    </row>
    <row r="854" spans="68:68" ht="12.75" x14ac:dyDescent="0.2">
      <c r="BP854" s="778"/>
    </row>
    <row r="855" spans="68:68" ht="12.75" x14ac:dyDescent="0.2">
      <c r="BP855" s="778"/>
    </row>
    <row r="856" spans="68:68" ht="12.75" x14ac:dyDescent="0.2">
      <c r="BP856" s="778"/>
    </row>
    <row r="857" spans="68:68" ht="12.75" x14ac:dyDescent="0.2">
      <c r="BP857" s="778"/>
    </row>
    <row r="858" spans="68:68" ht="12.75" x14ac:dyDescent="0.2">
      <c r="BP858" s="778"/>
    </row>
    <row r="859" spans="68:68" ht="12.75" x14ac:dyDescent="0.2">
      <c r="BP859" s="778"/>
    </row>
    <row r="860" spans="68:68" ht="12.75" x14ac:dyDescent="0.2">
      <c r="BP860" s="778"/>
    </row>
    <row r="861" spans="68:68" ht="12.75" x14ac:dyDescent="0.2">
      <c r="BP861" s="778"/>
    </row>
    <row r="862" spans="68:68" ht="12.75" x14ac:dyDescent="0.2">
      <c r="BP862" s="778"/>
    </row>
    <row r="863" spans="68:68" ht="12.75" x14ac:dyDescent="0.2">
      <c r="BP863" s="778"/>
    </row>
    <row r="864" spans="68:68" ht="12.75" x14ac:dyDescent="0.2">
      <c r="BP864" s="778"/>
    </row>
    <row r="865" spans="68:68" ht="12.75" x14ac:dyDescent="0.2">
      <c r="BP865" s="778"/>
    </row>
    <row r="866" spans="68:68" ht="12.75" x14ac:dyDescent="0.2">
      <c r="BP866" s="778"/>
    </row>
    <row r="867" spans="68:68" ht="12.75" x14ac:dyDescent="0.2">
      <c r="BP867" s="778"/>
    </row>
    <row r="868" spans="68:68" ht="12.75" x14ac:dyDescent="0.2">
      <c r="BP868" s="778"/>
    </row>
    <row r="869" spans="68:68" ht="12.75" x14ac:dyDescent="0.2">
      <c r="BP869" s="778"/>
    </row>
    <row r="870" spans="68:68" ht="12.75" x14ac:dyDescent="0.2">
      <c r="BP870" s="778"/>
    </row>
    <row r="871" spans="68:68" ht="12.75" x14ac:dyDescent="0.2">
      <c r="BP871" s="778"/>
    </row>
    <row r="872" spans="68:68" ht="12.75" x14ac:dyDescent="0.2">
      <c r="BP872" s="778"/>
    </row>
    <row r="873" spans="68:68" ht="12.75" x14ac:dyDescent="0.2">
      <c r="BP873" s="778"/>
    </row>
    <row r="874" spans="68:68" ht="12.75" x14ac:dyDescent="0.2">
      <c r="BP874" s="778"/>
    </row>
    <row r="875" spans="68:68" ht="12.75" x14ac:dyDescent="0.2">
      <c r="BP875" s="778"/>
    </row>
    <row r="876" spans="68:68" ht="12.75" x14ac:dyDescent="0.2">
      <c r="BP876" s="778"/>
    </row>
    <row r="877" spans="68:68" ht="12.75" x14ac:dyDescent="0.2">
      <c r="BP877" s="778"/>
    </row>
    <row r="878" spans="68:68" ht="12.75" x14ac:dyDescent="0.2">
      <c r="BP878" s="778"/>
    </row>
    <row r="879" spans="68:68" ht="12.75" x14ac:dyDescent="0.2">
      <c r="BP879" s="778"/>
    </row>
    <row r="880" spans="68:68" ht="12.75" x14ac:dyDescent="0.2">
      <c r="BP880" s="778"/>
    </row>
    <row r="881" spans="68:68" ht="12.75" x14ac:dyDescent="0.2">
      <c r="BP881" s="778"/>
    </row>
    <row r="882" spans="68:68" ht="12.75" x14ac:dyDescent="0.2">
      <c r="BP882" s="778"/>
    </row>
    <row r="883" spans="68:68" ht="12.75" x14ac:dyDescent="0.2">
      <c r="BP883" s="778"/>
    </row>
    <row r="884" spans="68:68" ht="12.75" x14ac:dyDescent="0.2">
      <c r="BP884" s="778"/>
    </row>
    <row r="885" spans="68:68" ht="12.75" x14ac:dyDescent="0.2">
      <c r="BP885" s="778"/>
    </row>
    <row r="886" spans="68:68" ht="12.75" x14ac:dyDescent="0.2">
      <c r="BP886" s="778"/>
    </row>
    <row r="887" spans="68:68" ht="12.75" x14ac:dyDescent="0.2">
      <c r="BP887" s="778"/>
    </row>
    <row r="888" spans="68:68" ht="12.75" x14ac:dyDescent="0.2">
      <c r="BP888" s="778"/>
    </row>
    <row r="889" spans="68:68" ht="12.75" x14ac:dyDescent="0.2">
      <c r="BP889" s="778"/>
    </row>
    <row r="890" spans="68:68" ht="12.75" x14ac:dyDescent="0.2">
      <c r="BP890" s="778"/>
    </row>
    <row r="891" spans="68:68" ht="12.75" x14ac:dyDescent="0.2">
      <c r="BP891" s="778"/>
    </row>
    <row r="892" spans="68:68" ht="12.75" x14ac:dyDescent="0.2">
      <c r="BP892" s="778"/>
    </row>
    <row r="893" spans="68:68" ht="12.75" x14ac:dyDescent="0.2">
      <c r="BP893" s="778"/>
    </row>
    <row r="894" spans="68:68" ht="12.75" x14ac:dyDescent="0.2">
      <c r="BP894" s="778"/>
    </row>
    <row r="895" spans="68:68" ht="12.75" x14ac:dyDescent="0.2">
      <c r="BP895" s="778"/>
    </row>
    <row r="896" spans="68:68" ht="12.75" x14ac:dyDescent="0.2">
      <c r="BP896" s="778"/>
    </row>
    <row r="897" spans="68:68" ht="12.75" x14ac:dyDescent="0.2">
      <c r="BP897" s="778"/>
    </row>
    <row r="898" spans="68:68" ht="12.75" x14ac:dyDescent="0.2">
      <c r="BP898" s="778"/>
    </row>
    <row r="899" spans="68:68" ht="12.75" x14ac:dyDescent="0.2">
      <c r="BP899" s="778"/>
    </row>
    <row r="900" spans="68:68" ht="12.75" x14ac:dyDescent="0.2">
      <c r="BP900" s="778"/>
    </row>
    <row r="901" spans="68:68" ht="12.75" x14ac:dyDescent="0.2">
      <c r="BP901" s="778"/>
    </row>
    <row r="902" spans="68:68" ht="12.75" x14ac:dyDescent="0.2">
      <c r="BP902" s="778"/>
    </row>
    <row r="903" spans="68:68" ht="12.75" x14ac:dyDescent="0.2">
      <c r="BP903" s="778"/>
    </row>
    <row r="904" spans="68:68" ht="12.75" x14ac:dyDescent="0.2">
      <c r="BP904" s="778"/>
    </row>
    <row r="905" spans="68:68" ht="12.75" x14ac:dyDescent="0.2">
      <c r="BP905" s="778"/>
    </row>
    <row r="906" spans="68:68" ht="12.75" x14ac:dyDescent="0.2">
      <c r="BP906" s="778"/>
    </row>
    <row r="907" spans="68:68" ht="12.75" x14ac:dyDescent="0.2">
      <c r="BP907" s="778"/>
    </row>
    <row r="908" spans="68:68" ht="12.75" x14ac:dyDescent="0.2">
      <c r="BP908" s="778"/>
    </row>
    <row r="909" spans="68:68" ht="12.75" x14ac:dyDescent="0.2">
      <c r="BP909" s="778"/>
    </row>
    <row r="910" spans="68:68" ht="12.75" x14ac:dyDescent="0.2">
      <c r="BP910" s="778"/>
    </row>
    <row r="911" spans="68:68" ht="12.75" x14ac:dyDescent="0.2">
      <c r="BP911" s="778"/>
    </row>
    <row r="912" spans="68:68" ht="12.75" x14ac:dyDescent="0.2">
      <c r="BP912" s="778"/>
    </row>
    <row r="913" spans="68:68" ht="12.75" x14ac:dyDescent="0.2">
      <c r="BP913" s="778"/>
    </row>
    <row r="914" spans="68:68" ht="12.75" x14ac:dyDescent="0.2">
      <c r="BP914" s="778"/>
    </row>
    <row r="915" spans="68:68" ht="12.75" x14ac:dyDescent="0.2">
      <c r="BP915" s="778"/>
    </row>
    <row r="916" spans="68:68" ht="12.75" x14ac:dyDescent="0.2">
      <c r="BP916" s="778"/>
    </row>
    <row r="917" spans="68:68" ht="12.75" x14ac:dyDescent="0.2">
      <c r="BP917" s="778"/>
    </row>
    <row r="918" spans="68:68" ht="12.75" x14ac:dyDescent="0.2">
      <c r="BP918" s="778"/>
    </row>
    <row r="919" spans="68:68" ht="12.75" x14ac:dyDescent="0.2">
      <c r="BP919" s="778"/>
    </row>
    <row r="920" spans="68:68" ht="12.75" x14ac:dyDescent="0.2">
      <c r="BP920" s="778"/>
    </row>
    <row r="921" spans="68:68" ht="12.75" x14ac:dyDescent="0.2">
      <c r="BP921" s="778"/>
    </row>
    <row r="922" spans="68:68" ht="12.75" x14ac:dyDescent="0.2">
      <c r="BP922" s="778"/>
    </row>
    <row r="923" spans="68:68" ht="12.75" x14ac:dyDescent="0.2">
      <c r="BP923" s="778"/>
    </row>
    <row r="924" spans="68:68" ht="12.75" x14ac:dyDescent="0.2">
      <c r="BP924" s="778"/>
    </row>
    <row r="925" spans="68:68" ht="12.75" x14ac:dyDescent="0.2">
      <c r="BP925" s="778"/>
    </row>
    <row r="926" spans="68:68" ht="12.75" x14ac:dyDescent="0.2">
      <c r="BP926" s="778"/>
    </row>
    <row r="927" spans="68:68" ht="12.75" x14ac:dyDescent="0.2">
      <c r="BP927" s="778"/>
    </row>
    <row r="928" spans="68:68" ht="12.75" x14ac:dyDescent="0.2">
      <c r="BP928" s="778"/>
    </row>
    <row r="929" spans="68:68" ht="12.75" x14ac:dyDescent="0.2">
      <c r="BP929" s="778"/>
    </row>
    <row r="930" spans="68:68" ht="12.75" x14ac:dyDescent="0.2">
      <c r="BP930" s="778"/>
    </row>
    <row r="931" spans="68:68" ht="12.75" x14ac:dyDescent="0.2">
      <c r="BP931" s="778"/>
    </row>
    <row r="932" spans="68:68" ht="12.75" x14ac:dyDescent="0.2">
      <c r="BP932" s="778"/>
    </row>
    <row r="933" spans="68:68" ht="12.75" x14ac:dyDescent="0.2">
      <c r="BP933" s="778"/>
    </row>
    <row r="934" spans="68:68" ht="12.75" x14ac:dyDescent="0.2">
      <c r="BP934" s="778"/>
    </row>
    <row r="935" spans="68:68" ht="12.75" x14ac:dyDescent="0.2">
      <c r="BP935" s="778"/>
    </row>
    <row r="936" spans="68:68" ht="12.75" x14ac:dyDescent="0.2">
      <c r="BP936" s="778"/>
    </row>
    <row r="937" spans="68:68" ht="12.75" x14ac:dyDescent="0.2">
      <c r="BP937" s="778"/>
    </row>
    <row r="938" spans="68:68" ht="12.75" x14ac:dyDescent="0.2">
      <c r="BP938" s="778"/>
    </row>
    <row r="939" spans="68:68" ht="12.75" x14ac:dyDescent="0.2">
      <c r="BP939" s="778"/>
    </row>
    <row r="940" spans="68:68" ht="12.75" x14ac:dyDescent="0.2">
      <c r="BP940" s="778"/>
    </row>
    <row r="941" spans="68:68" ht="12.75" x14ac:dyDescent="0.2">
      <c r="BP941" s="778"/>
    </row>
    <row r="942" spans="68:68" ht="12.75" x14ac:dyDescent="0.2">
      <c r="BP942" s="778"/>
    </row>
    <row r="943" spans="68:68" ht="12.75" x14ac:dyDescent="0.2">
      <c r="BP943" s="778"/>
    </row>
    <row r="944" spans="68:68" ht="12.75" x14ac:dyDescent="0.2">
      <c r="BP944" s="778"/>
    </row>
    <row r="945" spans="68:68" ht="12.75" x14ac:dyDescent="0.2">
      <c r="BP945" s="778"/>
    </row>
    <row r="946" spans="68:68" ht="12.75" x14ac:dyDescent="0.2">
      <c r="BP946" s="778"/>
    </row>
    <row r="947" spans="68:68" ht="12.75" x14ac:dyDescent="0.2">
      <c r="BP947" s="778"/>
    </row>
    <row r="948" spans="68:68" ht="12.75" x14ac:dyDescent="0.2">
      <c r="BP948" s="778"/>
    </row>
    <row r="949" spans="68:68" ht="12.75" x14ac:dyDescent="0.2">
      <c r="BP949" s="778"/>
    </row>
    <row r="950" spans="68:68" ht="12.75" x14ac:dyDescent="0.2">
      <c r="BP950" s="778"/>
    </row>
    <row r="951" spans="68:68" ht="12.75" x14ac:dyDescent="0.2">
      <c r="BP951" s="778"/>
    </row>
    <row r="952" spans="68:68" ht="12.75" x14ac:dyDescent="0.2">
      <c r="BP952" s="778"/>
    </row>
    <row r="953" spans="68:68" ht="12.75" x14ac:dyDescent="0.2">
      <c r="BP953" s="778"/>
    </row>
    <row r="954" spans="68:68" ht="12.75" x14ac:dyDescent="0.2">
      <c r="BP954" s="778"/>
    </row>
    <row r="955" spans="68:68" ht="12.75" x14ac:dyDescent="0.2">
      <c r="BP955" s="778"/>
    </row>
    <row r="956" spans="68:68" ht="12.75" x14ac:dyDescent="0.2">
      <c r="BP956" s="778"/>
    </row>
    <row r="957" spans="68:68" ht="12.75" x14ac:dyDescent="0.2">
      <c r="BP957" s="778"/>
    </row>
    <row r="958" spans="68:68" ht="12.75" x14ac:dyDescent="0.2">
      <c r="BP958" s="778"/>
    </row>
    <row r="959" spans="68:68" ht="12.75" x14ac:dyDescent="0.2">
      <c r="BP959" s="778"/>
    </row>
    <row r="960" spans="68:68" ht="12.75" x14ac:dyDescent="0.2">
      <c r="BP960" s="778"/>
    </row>
    <row r="961" spans="68:68" ht="12.75" x14ac:dyDescent="0.2">
      <c r="BP961" s="778"/>
    </row>
    <row r="962" spans="68:68" ht="12.75" x14ac:dyDescent="0.2">
      <c r="BP962" s="778"/>
    </row>
    <row r="963" spans="68:68" ht="12.75" x14ac:dyDescent="0.2">
      <c r="BP963" s="778"/>
    </row>
    <row r="964" spans="68:68" ht="12.75" x14ac:dyDescent="0.2">
      <c r="BP964" s="778"/>
    </row>
    <row r="965" spans="68:68" ht="12.75" x14ac:dyDescent="0.2">
      <c r="BP965" s="778"/>
    </row>
    <row r="966" spans="68:68" ht="12.75" x14ac:dyDescent="0.2">
      <c r="BP966" s="778"/>
    </row>
    <row r="967" spans="68:68" ht="12.75" x14ac:dyDescent="0.2">
      <c r="BP967" s="778"/>
    </row>
    <row r="968" spans="68:68" ht="12.75" x14ac:dyDescent="0.2">
      <c r="BP968" s="778"/>
    </row>
    <row r="969" spans="68:68" ht="12.75" x14ac:dyDescent="0.2">
      <c r="BP969" s="778"/>
    </row>
    <row r="970" spans="68:68" ht="12.75" x14ac:dyDescent="0.2">
      <c r="BP970" s="778"/>
    </row>
    <row r="971" spans="68:68" ht="12.75" x14ac:dyDescent="0.2">
      <c r="BP971" s="778"/>
    </row>
    <row r="972" spans="68:68" ht="12.75" x14ac:dyDescent="0.2">
      <c r="BP972" s="778"/>
    </row>
    <row r="973" spans="68:68" ht="12.75" x14ac:dyDescent="0.2">
      <c r="BP973" s="778"/>
    </row>
    <row r="974" spans="68:68" ht="12.75" x14ac:dyDescent="0.2">
      <c r="BP974" s="778"/>
    </row>
    <row r="975" spans="68:68" ht="12.75" x14ac:dyDescent="0.2">
      <c r="BP975" s="778"/>
    </row>
    <row r="976" spans="68:68" ht="12.75" x14ac:dyDescent="0.2">
      <c r="BP976" s="778"/>
    </row>
    <row r="977" spans="68:68" ht="12.75" x14ac:dyDescent="0.2">
      <c r="BP977" s="778"/>
    </row>
    <row r="978" spans="68:68" ht="12.75" x14ac:dyDescent="0.2">
      <c r="BP978" s="778"/>
    </row>
    <row r="979" spans="68:68" ht="12.75" x14ac:dyDescent="0.2">
      <c r="BP979" s="778"/>
    </row>
    <row r="980" spans="68:68" ht="12.75" x14ac:dyDescent="0.2">
      <c r="BP980" s="778"/>
    </row>
    <row r="981" spans="68:68" ht="12.75" x14ac:dyDescent="0.2">
      <c r="BP981" s="778"/>
    </row>
    <row r="982" spans="68:68" ht="12.75" x14ac:dyDescent="0.2">
      <c r="BP982" s="778"/>
    </row>
    <row r="983" spans="68:68" ht="12.75" x14ac:dyDescent="0.2">
      <c r="BP983" s="778"/>
    </row>
    <row r="984" spans="68:68" ht="12.75" x14ac:dyDescent="0.2">
      <c r="BP984" s="778"/>
    </row>
    <row r="985" spans="68:68" ht="12.75" x14ac:dyDescent="0.2">
      <c r="BP985" s="778"/>
    </row>
    <row r="986" spans="68:68" ht="12.75" x14ac:dyDescent="0.2">
      <c r="BP986" s="778"/>
    </row>
    <row r="987" spans="68:68" ht="12.75" x14ac:dyDescent="0.2">
      <c r="BP987" s="778"/>
    </row>
    <row r="988" spans="68:68" ht="12.75" x14ac:dyDescent="0.2">
      <c r="BP988" s="778"/>
    </row>
    <row r="989" spans="68:68" ht="12.75" x14ac:dyDescent="0.2">
      <c r="BP989" s="778"/>
    </row>
    <row r="990" spans="68:68" ht="12.75" x14ac:dyDescent="0.2">
      <c r="BP990" s="778"/>
    </row>
    <row r="991" spans="68:68" ht="12.75" x14ac:dyDescent="0.2">
      <c r="BP991" s="778"/>
    </row>
    <row r="992" spans="68:68" ht="12.75" x14ac:dyDescent="0.2">
      <c r="BP992" s="778"/>
    </row>
    <row r="993" spans="68:68" ht="12.75" x14ac:dyDescent="0.2">
      <c r="BP993" s="778"/>
    </row>
    <row r="994" spans="68:68" ht="12.75" x14ac:dyDescent="0.2">
      <c r="BP994" s="778"/>
    </row>
    <row r="995" spans="68:68" ht="12.75" x14ac:dyDescent="0.2">
      <c r="BP995" s="778"/>
    </row>
    <row r="996" spans="68:68" ht="12.75" x14ac:dyDescent="0.2">
      <c r="BP996" s="778"/>
    </row>
    <row r="997" spans="68:68" ht="12.75" x14ac:dyDescent="0.2">
      <c r="BP997" s="778"/>
    </row>
    <row r="998" spans="68:68" ht="12.75" x14ac:dyDescent="0.2">
      <c r="BP998" s="778"/>
    </row>
    <row r="999" spans="68:68" ht="12.75" x14ac:dyDescent="0.2">
      <c r="BP999" s="778"/>
    </row>
    <row r="1000" spans="68:68" ht="12.75" x14ac:dyDescent="0.2">
      <c r="BP1000" s="778"/>
    </row>
    <row r="1001" spans="68:68" ht="12.75" x14ac:dyDescent="0.2">
      <c r="BP1001" s="778"/>
    </row>
    <row r="1002" spans="68:68" ht="12.75" x14ac:dyDescent="0.2">
      <c r="BP1002" s="778"/>
    </row>
    <row r="1003" spans="68:68" ht="12.75" x14ac:dyDescent="0.2">
      <c r="BP1003" s="778"/>
    </row>
    <row r="1004" spans="68:68" ht="12.75" x14ac:dyDescent="0.2">
      <c r="BP1004" s="778"/>
    </row>
    <row r="1005" spans="68:68" ht="12.75" x14ac:dyDescent="0.2">
      <c r="BP1005" s="778"/>
    </row>
  </sheetData>
  <mergeCells count="17">
    <mergeCell ref="A54:A55"/>
    <mergeCell ref="A60:B60"/>
    <mergeCell ref="BQ2:BR2"/>
    <mergeCell ref="BS2:BZ2"/>
    <mergeCell ref="AQ2:AX2"/>
    <mergeCell ref="AY2:BF2"/>
    <mergeCell ref="BG2:BN2"/>
    <mergeCell ref="BO2:BP2"/>
    <mergeCell ref="A44:B44"/>
    <mergeCell ref="A53:B53"/>
    <mergeCell ref="AY53:AZ53"/>
    <mergeCell ref="AI2:AP2"/>
    <mergeCell ref="A1:B1"/>
    <mergeCell ref="C2:J2"/>
    <mergeCell ref="K2:R2"/>
    <mergeCell ref="S2:Z2"/>
    <mergeCell ref="AA2:AH2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W1002"/>
  <sheetViews>
    <sheetView workbookViewId="0">
      <pane xSplit="2" ySplit="3" topLeftCell="BI31" activePane="bottomRight" state="frozen"/>
      <selection pane="topRight" activeCell="C1" sqref="C1"/>
      <selection pane="bottomLeft" activeCell="A4" sqref="A4"/>
      <selection pane="bottomRight" activeCell="BR48" sqref="BR48"/>
    </sheetView>
  </sheetViews>
  <sheetFormatPr defaultColWidth="14.42578125" defaultRowHeight="15.75" customHeight="1" x14ac:dyDescent="0.2"/>
  <cols>
    <col min="1" max="16384" width="14.42578125" style="819"/>
  </cols>
  <sheetData>
    <row r="1" spans="1:75" ht="15.75" customHeight="1" x14ac:dyDescent="0.2">
      <c r="A1" s="859" t="s">
        <v>0</v>
      </c>
      <c r="B1" s="856"/>
      <c r="C1" s="4"/>
      <c r="D1" s="824"/>
      <c r="E1" s="824"/>
      <c r="F1" s="824"/>
      <c r="G1" s="824"/>
      <c r="H1" s="824"/>
      <c r="I1" s="824"/>
      <c r="J1" s="293"/>
      <c r="K1" s="824"/>
      <c r="L1" s="824"/>
      <c r="M1" s="824"/>
      <c r="N1" s="824"/>
      <c r="O1" s="824"/>
      <c r="P1" s="824"/>
      <c r="Q1" s="824"/>
      <c r="R1" s="824"/>
      <c r="S1" s="6"/>
      <c r="T1" s="7"/>
      <c r="U1" s="7"/>
      <c r="V1" s="7"/>
      <c r="W1" s="7"/>
      <c r="X1" s="7"/>
      <c r="Y1" s="7"/>
      <c r="Z1" s="245"/>
      <c r="AA1" s="824"/>
      <c r="AB1" s="824"/>
      <c r="AC1" s="824"/>
      <c r="AD1" s="824"/>
      <c r="AE1" s="824"/>
      <c r="AF1" s="824"/>
      <c r="AG1" s="824"/>
      <c r="AH1" s="824"/>
      <c r="AI1" s="6"/>
      <c r="AJ1" s="7"/>
      <c r="AK1" s="7"/>
      <c r="AL1" s="7"/>
      <c r="AM1" s="7"/>
      <c r="AN1" s="7"/>
      <c r="AO1" s="7"/>
      <c r="AP1" s="245"/>
      <c r="AQ1" s="824"/>
      <c r="AR1" s="824"/>
      <c r="AS1" s="824"/>
      <c r="AT1" s="824"/>
      <c r="AU1" s="824"/>
      <c r="AV1" s="824"/>
      <c r="AW1" s="824"/>
      <c r="AX1" s="824"/>
      <c r="AY1" s="6"/>
      <c r="AZ1" s="7"/>
      <c r="BA1" s="7"/>
      <c r="BB1" s="7"/>
      <c r="BC1" s="7"/>
      <c r="BD1" s="7"/>
      <c r="BE1" s="7"/>
      <c r="BF1" s="245"/>
      <c r="BG1" s="824"/>
      <c r="BH1" s="824"/>
      <c r="BI1" s="824"/>
      <c r="BJ1" s="824"/>
      <c r="BK1" s="75"/>
      <c r="BL1" s="75"/>
      <c r="BM1" s="75"/>
      <c r="BN1" s="75"/>
      <c r="BO1" s="246"/>
      <c r="BP1" s="246"/>
      <c r="BQ1" s="246"/>
      <c r="BR1" s="246"/>
      <c r="BS1" s="246"/>
      <c r="BT1" s="246"/>
      <c r="BU1" s="246"/>
      <c r="BV1" s="246"/>
      <c r="BW1" s="246"/>
    </row>
    <row r="2" spans="1:75" ht="15.75" customHeight="1" x14ac:dyDescent="0.2">
      <c r="A2" s="310"/>
      <c r="B2" s="310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193</v>
      </c>
      <c r="BP2" s="858"/>
      <c r="BQ2" s="857" t="s">
        <v>194</v>
      </c>
      <c r="BR2" s="858"/>
      <c r="BS2" s="848" t="s">
        <v>182</v>
      </c>
      <c r="BT2" s="850" t="s">
        <v>192</v>
      </c>
      <c r="BU2" s="908" t="s">
        <v>178</v>
      </c>
      <c r="BV2" s="909"/>
    </row>
    <row r="3" spans="1:75" ht="15.75" customHeight="1" x14ac:dyDescent="0.2">
      <c r="A3" s="20" t="s">
        <v>4</v>
      </c>
      <c r="B3" s="22" t="s">
        <v>5</v>
      </c>
      <c r="C3" s="829" t="s">
        <v>7</v>
      </c>
      <c r="D3" s="826" t="s">
        <v>23</v>
      </c>
      <c r="E3" s="826" t="s">
        <v>70</v>
      </c>
      <c r="F3" s="826" t="s">
        <v>71</v>
      </c>
      <c r="G3" s="826" t="s">
        <v>8</v>
      </c>
      <c r="H3" s="826" t="s">
        <v>29</v>
      </c>
      <c r="I3" s="826" t="s">
        <v>70</v>
      </c>
      <c r="J3" s="25" t="s">
        <v>71</v>
      </c>
      <c r="K3" s="826" t="s">
        <v>7</v>
      </c>
      <c r="L3" s="826" t="s">
        <v>23</v>
      </c>
      <c r="M3" s="826" t="s">
        <v>70</v>
      </c>
      <c r="N3" s="826" t="s">
        <v>71</v>
      </c>
      <c r="O3" s="826" t="s">
        <v>8</v>
      </c>
      <c r="P3" s="826" t="s">
        <v>29</v>
      </c>
      <c r="Q3" s="826" t="s">
        <v>70</v>
      </c>
      <c r="R3" s="826" t="s">
        <v>71</v>
      </c>
      <c r="S3" s="829" t="s">
        <v>7</v>
      </c>
      <c r="T3" s="826" t="s">
        <v>23</v>
      </c>
      <c r="U3" s="826" t="s">
        <v>70</v>
      </c>
      <c r="V3" s="826" t="s">
        <v>71</v>
      </c>
      <c r="W3" s="826" t="s">
        <v>8</v>
      </c>
      <c r="X3" s="826" t="s">
        <v>29</v>
      </c>
      <c r="Y3" s="826" t="s">
        <v>70</v>
      </c>
      <c r="Z3" s="25" t="s">
        <v>71</v>
      </c>
      <c r="AA3" s="826" t="s">
        <v>7</v>
      </c>
      <c r="AB3" s="826" t="s">
        <v>23</v>
      </c>
      <c r="AC3" s="826" t="s">
        <v>70</v>
      </c>
      <c r="AD3" s="826" t="s">
        <v>71</v>
      </c>
      <c r="AE3" s="826" t="s">
        <v>8</v>
      </c>
      <c r="AF3" s="826" t="s">
        <v>29</v>
      </c>
      <c r="AG3" s="826" t="s">
        <v>70</v>
      </c>
      <c r="AH3" s="826" t="s">
        <v>71</v>
      </c>
      <c r="AI3" s="829" t="s">
        <v>7</v>
      </c>
      <c r="AJ3" s="826" t="s">
        <v>23</v>
      </c>
      <c r="AK3" s="826" t="s">
        <v>70</v>
      </c>
      <c r="AL3" s="826" t="s">
        <v>71</v>
      </c>
      <c r="AM3" s="826" t="s">
        <v>8</v>
      </c>
      <c r="AN3" s="826" t="s">
        <v>29</v>
      </c>
      <c r="AO3" s="826" t="s">
        <v>70</v>
      </c>
      <c r="AP3" s="25" t="s">
        <v>71</v>
      </c>
      <c r="AQ3" s="826" t="s">
        <v>7</v>
      </c>
      <c r="AR3" s="826" t="s">
        <v>23</v>
      </c>
      <c r="AS3" s="826" t="s">
        <v>70</v>
      </c>
      <c r="AT3" s="826" t="s">
        <v>71</v>
      </c>
      <c r="AU3" s="826" t="s">
        <v>8</v>
      </c>
      <c r="AV3" s="826" t="s">
        <v>29</v>
      </c>
      <c r="AW3" s="826" t="s">
        <v>70</v>
      </c>
      <c r="AX3" s="826" t="s">
        <v>71</v>
      </c>
      <c r="AY3" s="829" t="s">
        <v>7</v>
      </c>
      <c r="AZ3" s="826" t="s">
        <v>23</v>
      </c>
      <c r="BA3" s="826" t="s">
        <v>70</v>
      </c>
      <c r="BB3" s="826" t="s">
        <v>71</v>
      </c>
      <c r="BC3" s="826" t="s">
        <v>8</v>
      </c>
      <c r="BD3" s="826" t="s">
        <v>29</v>
      </c>
      <c r="BE3" s="826" t="s">
        <v>70</v>
      </c>
      <c r="BF3" s="25" t="s">
        <v>71</v>
      </c>
      <c r="BG3" s="826" t="s">
        <v>7</v>
      </c>
      <c r="BH3" s="826" t="s">
        <v>23</v>
      </c>
      <c r="BI3" s="826" t="s">
        <v>70</v>
      </c>
      <c r="BJ3" s="826" t="s">
        <v>71</v>
      </c>
      <c r="BK3" s="826" t="s">
        <v>8</v>
      </c>
      <c r="BL3" s="826" t="s">
        <v>29</v>
      </c>
      <c r="BM3" s="826" t="s">
        <v>70</v>
      </c>
      <c r="BN3" s="826" t="s">
        <v>71</v>
      </c>
      <c r="BO3" s="829" t="s">
        <v>106</v>
      </c>
      <c r="BP3" s="25" t="s">
        <v>109</v>
      </c>
      <c r="BQ3" s="829" t="s">
        <v>106</v>
      </c>
      <c r="BR3" s="25" t="s">
        <v>109</v>
      </c>
      <c r="BS3" s="847" t="s">
        <v>109</v>
      </c>
      <c r="BT3" s="851" t="s">
        <v>109</v>
      </c>
      <c r="BU3" s="847" t="s">
        <v>203</v>
      </c>
      <c r="BV3" s="852" t="s">
        <v>204</v>
      </c>
    </row>
    <row r="4" spans="1:75" ht="15.75" customHeight="1" x14ac:dyDescent="0.2">
      <c r="A4" s="318" t="s">
        <v>151</v>
      </c>
      <c r="B4" s="318" t="s">
        <v>152</v>
      </c>
      <c r="C4" s="317">
        <v>100.6200182</v>
      </c>
      <c r="D4" s="318">
        <v>97.973713930000002</v>
      </c>
      <c r="E4" s="328"/>
      <c r="F4" s="328"/>
      <c r="G4" s="318">
        <v>96.314550449999999</v>
      </c>
      <c r="H4" s="318">
        <v>96.981264569999993</v>
      </c>
      <c r="I4" s="328"/>
      <c r="J4" s="330"/>
      <c r="K4" s="318">
        <v>97.626465659999994</v>
      </c>
      <c r="L4" s="318">
        <v>96.212317130000002</v>
      </c>
      <c r="M4" s="328"/>
      <c r="N4" s="328"/>
      <c r="O4" s="318">
        <v>91.974333400000006</v>
      </c>
      <c r="P4" s="318">
        <v>100.0816528</v>
      </c>
      <c r="Q4" s="328"/>
      <c r="R4" s="328"/>
      <c r="S4" s="317">
        <v>94.052761329999996</v>
      </c>
      <c r="T4" s="318">
        <v>98.582025169999994</v>
      </c>
      <c r="U4" s="328"/>
      <c r="V4" s="328"/>
      <c r="W4" s="318">
        <v>95.467039869999994</v>
      </c>
      <c r="X4" s="318">
        <v>94.259176030000006</v>
      </c>
      <c r="Y4" s="328"/>
      <c r="Z4" s="330"/>
      <c r="AA4" s="318">
        <v>94.732394260000007</v>
      </c>
      <c r="AB4" s="318">
        <v>93.866864140000004</v>
      </c>
      <c r="AC4" s="328"/>
      <c r="AD4" s="328"/>
      <c r="AE4" s="318">
        <v>97.530352579999999</v>
      </c>
      <c r="AF4" s="318">
        <v>96.341590019999998</v>
      </c>
      <c r="AG4" s="328"/>
      <c r="AH4" s="328"/>
      <c r="AI4" s="317">
        <v>92.050406480000007</v>
      </c>
      <c r="AJ4" s="318">
        <v>89.948837330000003</v>
      </c>
      <c r="AK4" s="328"/>
      <c r="AL4" s="328"/>
      <c r="AM4" s="318">
        <v>95.607242339999999</v>
      </c>
      <c r="AN4" s="318">
        <v>90.079499190000007</v>
      </c>
      <c r="AO4" s="328"/>
      <c r="AP4" s="330"/>
      <c r="AQ4" s="318">
        <v>97.929695170000002</v>
      </c>
      <c r="AR4" s="318">
        <v>90.906352249999998</v>
      </c>
      <c r="AS4" s="328"/>
      <c r="AT4" s="328"/>
      <c r="AU4" s="318">
        <v>92.943237010000004</v>
      </c>
      <c r="AV4" s="318">
        <v>96.98584477</v>
      </c>
      <c r="AW4" s="328"/>
      <c r="AX4" s="328"/>
      <c r="AY4" s="317">
        <v>90.108500449999994</v>
      </c>
      <c r="AZ4" s="318">
        <v>93.52711438</v>
      </c>
      <c r="BA4" s="328"/>
      <c r="BB4" s="328"/>
      <c r="BC4" s="318">
        <v>93.833170300000006</v>
      </c>
      <c r="BD4" s="318">
        <v>96.22871361</v>
      </c>
      <c r="BE4" s="328"/>
      <c r="BF4" s="330"/>
      <c r="BG4" s="318">
        <v>98.860017959999993</v>
      </c>
      <c r="BH4" s="318">
        <v>95.53244334</v>
      </c>
      <c r="BI4" s="328"/>
      <c r="BJ4" s="328"/>
      <c r="BK4" s="318">
        <v>96.170107650000006</v>
      </c>
      <c r="BL4" s="318">
        <v>96.57427113</v>
      </c>
      <c r="BM4" s="328"/>
      <c r="BN4" s="328"/>
      <c r="BO4" s="317">
        <v>102.20408519999999</v>
      </c>
      <c r="BP4" s="321">
        <v>99.517892180000004</v>
      </c>
      <c r="BQ4" s="317">
        <v>97.342248799999993</v>
      </c>
      <c r="BR4" s="849">
        <v>96.312081629999994</v>
      </c>
      <c r="BS4" s="802">
        <v>98.079425999999998</v>
      </c>
      <c r="BT4" s="367">
        <v>95.62549516</v>
      </c>
      <c r="BU4" s="802">
        <v>90.432875679999995</v>
      </c>
      <c r="BV4" s="367">
        <v>94.947146410000002</v>
      </c>
    </row>
    <row r="5" spans="1:75" ht="15.75" customHeight="1" x14ac:dyDescent="0.2">
      <c r="A5" s="318" t="s">
        <v>153</v>
      </c>
      <c r="B5" s="318" t="s">
        <v>152</v>
      </c>
      <c r="C5" s="317">
        <v>97.760994229999994</v>
      </c>
      <c r="D5" s="318">
        <v>101.1343588</v>
      </c>
      <c r="E5" s="328"/>
      <c r="F5" s="328"/>
      <c r="G5" s="318">
        <v>102.4098711</v>
      </c>
      <c r="H5" s="318">
        <v>100.9267522</v>
      </c>
      <c r="I5" s="328"/>
      <c r="J5" s="330"/>
      <c r="K5" s="318">
        <v>102.6606062</v>
      </c>
      <c r="L5" s="318">
        <v>101.5608265</v>
      </c>
      <c r="M5" s="328"/>
      <c r="N5" s="328"/>
      <c r="O5" s="318">
        <v>97.332307549999996</v>
      </c>
      <c r="P5" s="318">
        <v>102.5474449</v>
      </c>
      <c r="Q5" s="328"/>
      <c r="R5" s="328"/>
      <c r="S5" s="317">
        <v>96.955038909999999</v>
      </c>
      <c r="T5" s="318">
        <v>100.65985809999999</v>
      </c>
      <c r="U5" s="328"/>
      <c r="V5" s="328"/>
      <c r="W5" s="318">
        <v>97.040722250000002</v>
      </c>
      <c r="X5" s="318">
        <v>96.463087259999995</v>
      </c>
      <c r="Y5" s="328"/>
      <c r="Z5" s="330"/>
      <c r="AA5" s="318">
        <v>98.459063459999996</v>
      </c>
      <c r="AB5" s="318">
        <v>99.464540499999998</v>
      </c>
      <c r="AC5" s="328"/>
      <c r="AD5" s="328"/>
      <c r="AE5" s="318">
        <v>98.019005329999999</v>
      </c>
      <c r="AF5" s="318">
        <v>101.3870611</v>
      </c>
      <c r="AG5" s="328"/>
      <c r="AH5" s="328"/>
      <c r="AI5" s="317">
        <v>98.943865099999996</v>
      </c>
      <c r="AJ5" s="318">
        <v>98.024710350000007</v>
      </c>
      <c r="AK5" s="328"/>
      <c r="AL5" s="328"/>
      <c r="AM5" s="318">
        <v>93.859341029999996</v>
      </c>
      <c r="AN5" s="318">
        <v>98.309369070000002</v>
      </c>
      <c r="AO5" s="328"/>
      <c r="AP5" s="330"/>
      <c r="AQ5" s="318">
        <v>105.18542100000001</v>
      </c>
      <c r="AR5" s="318">
        <v>101.03584739999999</v>
      </c>
      <c r="AS5" s="328"/>
      <c r="AT5" s="328"/>
      <c r="AU5" s="318">
        <v>101.2522472</v>
      </c>
      <c r="AV5" s="318">
        <v>101.8560446</v>
      </c>
      <c r="AW5" s="328"/>
      <c r="AX5" s="328"/>
      <c r="AY5" s="317">
        <v>101.3437773</v>
      </c>
      <c r="AZ5" s="318">
        <v>97.273376560000003</v>
      </c>
      <c r="BA5" s="328"/>
      <c r="BB5" s="328"/>
      <c r="BC5" s="318">
        <v>98.288884289999999</v>
      </c>
      <c r="BD5" s="318">
        <v>99.733195600000002</v>
      </c>
      <c r="BE5" s="328"/>
      <c r="BF5" s="330"/>
      <c r="BG5" s="318">
        <v>102.2215818</v>
      </c>
      <c r="BH5" s="318">
        <v>100.5998598</v>
      </c>
      <c r="BI5" s="328"/>
      <c r="BJ5" s="328"/>
      <c r="BK5" s="318">
        <v>102.41824010000001</v>
      </c>
      <c r="BL5" s="318">
        <v>97.594622340000001</v>
      </c>
      <c r="BM5" s="328"/>
      <c r="BN5" s="328"/>
      <c r="BO5" s="317">
        <v>108.619748</v>
      </c>
      <c r="BP5" s="321">
        <v>106.74251270000001</v>
      </c>
      <c r="BQ5" s="317">
        <v>104.78339920000001</v>
      </c>
      <c r="BR5" s="813">
        <v>106.7655616</v>
      </c>
      <c r="BS5" s="802">
        <v>101.7413923</v>
      </c>
      <c r="BT5" s="367">
        <v>91.626175590000003</v>
      </c>
      <c r="BU5" s="802">
        <v>94.938680210000001</v>
      </c>
      <c r="BV5" s="367">
        <v>96.683701170000006</v>
      </c>
    </row>
    <row r="6" spans="1:75" ht="15.75" customHeight="1" x14ac:dyDescent="0.2">
      <c r="A6" s="547" t="s">
        <v>154</v>
      </c>
      <c r="B6" s="548" t="s">
        <v>152</v>
      </c>
      <c r="C6" s="547">
        <v>98.262487980000003</v>
      </c>
      <c r="D6" s="548">
        <v>100.0954241</v>
      </c>
      <c r="E6" s="549"/>
      <c r="F6" s="549"/>
      <c r="G6" s="548">
        <v>99.43432224</v>
      </c>
      <c r="H6" s="548">
        <v>101.25152660000001</v>
      </c>
      <c r="I6" s="549"/>
      <c r="J6" s="550"/>
      <c r="K6" s="548">
        <v>99.631704589999998</v>
      </c>
      <c r="L6" s="548">
        <v>98.611338630000006</v>
      </c>
      <c r="M6" s="549"/>
      <c r="N6" s="549"/>
      <c r="O6" s="548">
        <v>101.8878656</v>
      </c>
      <c r="P6" s="548">
        <v>98.520074879999996</v>
      </c>
      <c r="Q6" s="549"/>
      <c r="R6" s="549"/>
      <c r="S6" s="547">
        <v>95.781594630000001</v>
      </c>
      <c r="T6" s="548">
        <v>95.214185049999998</v>
      </c>
      <c r="U6" s="549"/>
      <c r="V6" s="549"/>
      <c r="W6" s="548">
        <v>94.400280839999994</v>
      </c>
      <c r="X6" s="548">
        <v>94.721145750000005</v>
      </c>
      <c r="Y6" s="549"/>
      <c r="Z6" s="550"/>
      <c r="AA6" s="548">
        <v>96.11589257</v>
      </c>
      <c r="AB6" s="548">
        <v>95.746799559999999</v>
      </c>
      <c r="AC6" s="549"/>
      <c r="AD6" s="549"/>
      <c r="AE6" s="548">
        <v>95.936891500000002</v>
      </c>
      <c r="AF6" s="548">
        <v>95.192119320000003</v>
      </c>
      <c r="AG6" s="549"/>
      <c r="AH6" s="549"/>
      <c r="AI6" s="547">
        <v>93.190085949999997</v>
      </c>
      <c r="AJ6" s="548">
        <v>90.731146820000006</v>
      </c>
      <c r="AK6" s="549"/>
      <c r="AL6" s="549"/>
      <c r="AM6" s="548">
        <v>88.852050820000002</v>
      </c>
      <c r="AN6" s="548">
        <v>93.233101250000004</v>
      </c>
      <c r="AO6" s="549"/>
      <c r="AP6" s="550"/>
      <c r="AQ6" s="548">
        <v>95.608922079999999</v>
      </c>
      <c r="AR6" s="548">
        <v>99.93274255</v>
      </c>
      <c r="AS6" s="549"/>
      <c r="AT6" s="549"/>
      <c r="AU6" s="548">
        <v>97.137446879999999</v>
      </c>
      <c r="AV6" s="548">
        <v>97.001924209999999</v>
      </c>
      <c r="AW6" s="549"/>
      <c r="AX6" s="549"/>
      <c r="AY6" s="547">
        <v>96.635232000000002</v>
      </c>
      <c r="AZ6" s="548">
        <v>97.293941000000004</v>
      </c>
      <c r="BA6" s="549"/>
      <c r="BB6" s="549"/>
      <c r="BC6" s="548">
        <v>96.511606169999993</v>
      </c>
      <c r="BD6" s="548">
        <v>96.782133849999994</v>
      </c>
      <c r="BE6" s="549"/>
      <c r="BF6" s="550"/>
      <c r="BG6" s="548">
        <v>95.711846539999996</v>
      </c>
      <c r="BH6" s="548">
        <v>97.729510629999993</v>
      </c>
      <c r="BI6" s="549"/>
      <c r="BJ6" s="549"/>
      <c r="BK6" s="548">
        <v>96.159934939999999</v>
      </c>
      <c r="BL6" s="548">
        <v>97.394585710000001</v>
      </c>
      <c r="BM6" s="549"/>
      <c r="BN6" s="549"/>
      <c r="BO6" s="547">
        <v>106.9789105</v>
      </c>
      <c r="BP6" s="551">
        <v>103.6172146</v>
      </c>
      <c r="BQ6" s="547">
        <v>104.6271765</v>
      </c>
      <c r="BR6" s="551">
        <v>108.3052208</v>
      </c>
      <c r="BS6" s="548">
        <v>101.4432656</v>
      </c>
      <c r="BT6" s="642">
        <v>89.454673929999998</v>
      </c>
      <c r="BU6" s="548">
        <v>96.498324179999997</v>
      </c>
      <c r="BV6" s="642">
        <v>93.840590680000005</v>
      </c>
    </row>
    <row r="7" spans="1:75" ht="15.75" customHeight="1" x14ac:dyDescent="0.2">
      <c r="A7" s="296" t="s">
        <v>110</v>
      </c>
      <c r="B7" s="29">
        <v>1.0981840810166199E-3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4.994715944E-3</v>
      </c>
      <c r="H7" s="296">
        <v>4.1952987239999998E-3</v>
      </c>
      <c r="I7" s="49">
        <f>IFERROR(AVERAGE(G7:H7)," ")</f>
        <v>4.5950073339999994E-3</v>
      </c>
      <c r="J7" s="546">
        <f>IFERROR(_xlfn.STDEV.P(G7:H7), " ")</f>
        <v>3.9970861000000009E-4</v>
      </c>
      <c r="K7" s="296">
        <v>2.1605205929999999E-2</v>
      </c>
      <c r="L7" s="296">
        <v>2.048351482E-2</v>
      </c>
      <c r="M7" s="49">
        <f>IFERROR(AVERAGE(K7:L7)," ")</f>
        <v>2.1044360375000001E-2</v>
      </c>
      <c r="N7" s="49">
        <f>IFERROR(_xlfn.STDEV.P(K7:L7), " ")</f>
        <v>5.6084555499999987E-4</v>
      </c>
      <c r="O7" s="296">
        <v>2.5201119599999999E-2</v>
      </c>
      <c r="P7" s="296">
        <v>2.575764346E-2</v>
      </c>
      <c r="Q7" s="49">
        <f>IFERROR(AVERAGE(O7:P7)," ")</f>
        <v>2.5479381529999998E-2</v>
      </c>
      <c r="R7" s="49">
        <f>IFERROR(_xlfn.STDEV.P(O7:P7), " ")</f>
        <v>2.7826193000000075E-4</v>
      </c>
      <c r="S7" s="39">
        <v>1.0681457280000001E-2</v>
      </c>
      <c r="T7" s="296">
        <v>8.6613494909999998E-3</v>
      </c>
      <c r="U7" s="49">
        <f>IFERROR(AVERAGE(S7:T7)," ")</f>
        <v>9.6714033855000003E-3</v>
      </c>
      <c r="V7" s="49">
        <f>IFERROR(_xlfn.STDEV.P(S7:T7), " ")</f>
        <v>1.0100538945000005E-3</v>
      </c>
      <c r="W7" s="296">
        <v>5.5359997260000002E-2</v>
      </c>
      <c r="X7" s="296">
        <v>5.572582408E-2</v>
      </c>
      <c r="Y7" s="49">
        <f>IFERROR(AVERAGE(W7:X7)," ")</f>
        <v>5.5542910670000001E-2</v>
      </c>
      <c r="Z7" s="546">
        <f>IFERROR(_xlfn.STDEV.P(W7:X7), " ")</f>
        <v>1.8291340999999905E-4</v>
      </c>
      <c r="AA7" s="296">
        <v>1.9516771820000001E-2</v>
      </c>
      <c r="AB7" s="296">
        <v>1.890055585E-2</v>
      </c>
      <c r="AC7" s="49">
        <f>IFERROR(AVERAGE(AA7:AB7)," ")</f>
        <v>1.9208663835000001E-2</v>
      </c>
      <c r="AD7" s="49">
        <f>IFERROR(_xlfn.STDEV.P(AA7:AB7), " ")</f>
        <v>3.0810798500000014E-4</v>
      </c>
      <c r="AE7" s="296">
        <v>0.1600867624</v>
      </c>
      <c r="AF7" s="296">
        <v>0.15086297800000001</v>
      </c>
      <c r="AG7" s="49">
        <f>IFERROR(AVERAGE(AE7:AF7)," ")</f>
        <v>0.1554748702</v>
      </c>
      <c r="AH7" s="49">
        <f>IFERROR(_xlfn.STDEV.P(AE7:AF7), " ")</f>
        <v>4.6118921999999951E-3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 t="s">
        <v>12</v>
      </c>
      <c r="AN7" s="296" t="s">
        <v>12</v>
      </c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296">
        <v>1.7967832199999999E-2</v>
      </c>
      <c r="AR7" s="296">
        <v>1.8673463899999999E-2</v>
      </c>
      <c r="AS7" s="49">
        <f>IFERROR(AVERAGE(AQ7:AR7)," ")</f>
        <v>1.8320648049999999E-2</v>
      </c>
      <c r="AT7" s="49">
        <f>IFERROR(_xlfn.STDEV.P(AQ7:AR7), " ")</f>
        <v>3.5281585000000032E-4</v>
      </c>
      <c r="AU7" s="296">
        <v>0.14352360850000001</v>
      </c>
      <c r="AV7" s="296">
        <v>0.14455927499999999</v>
      </c>
      <c r="AW7" s="49">
        <f>IFERROR(AVERAGE(AU7:AV7)," ")</f>
        <v>0.14404144175</v>
      </c>
      <c r="AX7" s="49">
        <f>IFERROR(_xlfn.STDEV.P(AU7:AV7), " ")</f>
        <v>5.1783324999998825E-4</v>
      </c>
      <c r="AY7" s="39">
        <v>4.1636222809999998E-3</v>
      </c>
      <c r="AZ7" s="296">
        <v>3.7056775480000001E-3</v>
      </c>
      <c r="BA7" s="49">
        <f>IFERROR(AVERAGE(AY7:AZ7)," ")</f>
        <v>3.9346499145000002E-3</v>
      </c>
      <c r="BB7" s="49">
        <f>IFERROR(_xlfn.STDEV.P(AY7:AZ7), " ")</f>
        <v>2.2897236649999987E-4</v>
      </c>
      <c r="BC7" s="296">
        <v>3.0077531139999999E-2</v>
      </c>
      <c r="BD7" s="296">
        <v>2.722314222E-2</v>
      </c>
      <c r="BE7" s="49">
        <f>IFERROR(AVERAGE(BC7:BD7)," ")</f>
        <v>2.8650336679999999E-2</v>
      </c>
      <c r="BF7" s="546">
        <f>IFERROR(_xlfn.STDEV.P(BC7:BD7), " ")</f>
        <v>1.4271944599999996E-3</v>
      </c>
      <c r="BG7" s="296">
        <v>2.0365288229999999E-3</v>
      </c>
      <c r="BH7" s="296" t="s">
        <v>12</v>
      </c>
      <c r="BI7" s="49">
        <f>IFERROR(AVERAGE(BG7:BH7)," ")</f>
        <v>2.0365288229999999E-3</v>
      </c>
      <c r="BJ7" s="49">
        <f>IFERROR(_xlfn.STDEV.P(BG7:BH7), " ")</f>
        <v>0</v>
      </c>
      <c r="BK7" s="296">
        <v>2.531741081E-2</v>
      </c>
      <c r="BL7" s="296">
        <v>2.5686447979999999E-2</v>
      </c>
      <c r="BM7" s="49">
        <f>IFERROR(AVERAGE(BK7:BL7)," ")</f>
        <v>2.5501929394999998E-2</v>
      </c>
      <c r="BN7" s="49">
        <f>IFERROR(_xlfn.STDEV.P(BK7:BL7), " ")</f>
        <v>1.8451858499999967E-4</v>
      </c>
      <c r="BO7" s="39" t="s">
        <v>12</v>
      </c>
      <c r="BP7" s="41" t="s">
        <v>12</v>
      </c>
      <c r="BQ7" s="819" t="s">
        <v>12</v>
      </c>
      <c r="BR7" s="668" t="s">
        <v>12</v>
      </c>
      <c r="BS7" s="768">
        <v>4.1037161599999997E-2</v>
      </c>
      <c r="BT7" s="563">
        <v>110.57218640000001</v>
      </c>
      <c r="BU7" s="768">
        <v>0.1188732679</v>
      </c>
      <c r="BV7" s="563">
        <v>0.1184747345</v>
      </c>
    </row>
    <row r="8" spans="1:75" ht="15.75" customHeight="1" x14ac:dyDescent="0.2">
      <c r="A8" s="296" t="s">
        <v>111</v>
      </c>
      <c r="B8" s="29">
        <v>7.9796625954360097E-3</v>
      </c>
      <c r="C8" s="39" t="s">
        <v>12</v>
      </c>
      <c r="D8" s="296" t="s">
        <v>12</v>
      </c>
      <c r="E8" s="49" t="str">
        <f t="shared" ref="E8:E37" si="0">IFERROR(AVERAGE(C8:D8)," ")</f>
        <v xml:space="preserve"> </v>
      </c>
      <c r="F8" s="49" t="str">
        <f t="shared" ref="F8:F41" si="1">IFERROR(_xlfn.STDEV.P(C8:D8), " ")</f>
        <v xml:space="preserve"> </v>
      </c>
      <c r="G8" s="296">
        <v>1.245998085E-2</v>
      </c>
      <c r="H8" s="296" t="s">
        <v>12</v>
      </c>
      <c r="I8" s="49">
        <f>IFERROR(AVERAGE(G8:H8)," ")</f>
        <v>1.245998085E-2</v>
      </c>
      <c r="J8" s="546">
        <f t="shared" ref="J8:J41" si="2">IFERROR(_xlfn.STDEV.P(G8:H8), " ")</f>
        <v>0</v>
      </c>
      <c r="K8" s="296">
        <v>9.5210698629999996E-3</v>
      </c>
      <c r="L8" s="296" t="s">
        <v>12</v>
      </c>
      <c r="M8" s="49">
        <f>IFERROR(AVERAGE(K8:L8)," ")</f>
        <v>9.5210698629999996E-3</v>
      </c>
      <c r="N8" s="49">
        <f t="shared" ref="N8:N41" si="3">IFERROR(_xlfn.STDEV.P(K8:L8), " ")</f>
        <v>0</v>
      </c>
      <c r="O8" s="296">
        <v>8.4599015919999999E-3</v>
      </c>
      <c r="P8" s="296" t="s">
        <v>12</v>
      </c>
      <c r="Q8" s="49">
        <f>IFERROR(AVERAGE(O8:P8)," ")</f>
        <v>8.4599015919999999E-3</v>
      </c>
      <c r="R8" s="49">
        <f t="shared" ref="R8:R41" si="4">IFERROR(_xlfn.STDEV.P(O8:P8), " ")</f>
        <v>0</v>
      </c>
      <c r="S8" s="39">
        <v>1.9344366169999998E-2</v>
      </c>
      <c r="T8" s="296">
        <v>1.62207033E-2</v>
      </c>
      <c r="U8" s="49">
        <f>IFERROR(AVERAGE(S8:T8)," ")</f>
        <v>1.7782534735000001E-2</v>
      </c>
      <c r="V8" s="49">
        <f t="shared" ref="V8:V41" si="5">IFERROR(_xlfn.STDEV.P(S8:T8), " ")</f>
        <v>1.5618314349999992E-3</v>
      </c>
      <c r="W8" s="296">
        <v>1.576177619E-2</v>
      </c>
      <c r="X8" s="296">
        <v>1.2243878519999999E-2</v>
      </c>
      <c r="Y8" s="49">
        <f>IFERROR(AVERAGE(W8:X8)," ")</f>
        <v>1.4002827355000001E-2</v>
      </c>
      <c r="Z8" s="546">
        <f t="shared" ref="Z8:Z41" si="6">IFERROR(_xlfn.STDEV.P(W8:X8), " ")</f>
        <v>1.7589488350000003E-3</v>
      </c>
      <c r="AA8" s="296">
        <v>1.321119716E-2</v>
      </c>
      <c r="AB8" s="296">
        <v>1.561195472E-2</v>
      </c>
      <c r="AC8" s="49">
        <f>IFERROR(AVERAGE(AA8:AB8)," ")</f>
        <v>1.4411575940000001E-2</v>
      </c>
      <c r="AD8" s="49">
        <f t="shared" ref="AD8:AD41" si="7">IFERROR(_xlfn.STDEV.P(AA8:AB8), " ")</f>
        <v>1.2003787799999997E-3</v>
      </c>
      <c r="AE8" s="296">
        <v>1.231661771E-2</v>
      </c>
      <c r="AF8" s="296">
        <v>1.369024181E-2</v>
      </c>
      <c r="AG8" s="49">
        <f>IFERROR(AVERAGE(AE8:AF8)," ")</f>
        <v>1.3003429760000001E-2</v>
      </c>
      <c r="AH8" s="49">
        <f t="shared" ref="AH8:AH41" si="8">IFERROR(_xlfn.STDEV.P(AE8:AF8), " ")</f>
        <v>6.8681204999999999E-4</v>
      </c>
      <c r="AI8" s="39">
        <v>3.6718387550000002E-2</v>
      </c>
      <c r="AJ8" s="296">
        <v>4.0473782309999998E-2</v>
      </c>
      <c r="AK8" s="49">
        <f>IFERROR(AVERAGE(AI8:AJ8)," ")</f>
        <v>3.8596084929999996E-2</v>
      </c>
      <c r="AL8" s="49">
        <f t="shared" ref="AL8:AL41" si="9">IFERROR(_xlfn.STDEV.P(AI8:AJ8), " ")</f>
        <v>1.8776973799999978E-3</v>
      </c>
      <c r="AM8" s="296">
        <v>3.0951570939999999E-2</v>
      </c>
      <c r="AN8" s="296">
        <v>3.1540335340000003E-2</v>
      </c>
      <c r="AO8" s="49">
        <f>IFERROR(AVERAGE(AM8:AN8)," ")</f>
        <v>3.1245953140000001E-2</v>
      </c>
      <c r="AP8" s="546">
        <f t="shared" ref="AP8:AP41" si="10">IFERROR(_xlfn.STDEV.P(AM8:AN8), " ")</f>
        <v>2.9438220000000195E-4</v>
      </c>
      <c r="AQ8" s="296">
        <v>1.0461210869999999E-2</v>
      </c>
      <c r="AR8" s="296">
        <v>1.227594681E-2</v>
      </c>
      <c r="AS8" s="49">
        <f>IFERROR(AVERAGE(AQ8:AR8)," ")</f>
        <v>1.1368578840000001E-2</v>
      </c>
      <c r="AT8" s="49">
        <f t="shared" ref="AT8:AT41" si="11">IFERROR(_xlfn.STDEV.P(AQ8:AR8), " ")</f>
        <v>9.0736797000000053E-4</v>
      </c>
      <c r="AU8" s="296">
        <v>1.8407037219999998E-2</v>
      </c>
      <c r="AV8" s="296">
        <v>1.5807977349999999E-2</v>
      </c>
      <c r="AW8" s="49">
        <f>IFERROR(AVERAGE(AU8:AV8)," ")</f>
        <v>1.7107507284999997E-2</v>
      </c>
      <c r="AX8" s="49">
        <f t="shared" ref="AX8:AX41" si="12">IFERROR(_xlfn.STDEV.P(AU8:AV8), " ")</f>
        <v>1.299529935E-3</v>
      </c>
      <c r="AY8" s="39">
        <v>1.6790530889999999E-2</v>
      </c>
      <c r="AZ8" s="296">
        <v>1.4346663569999999E-2</v>
      </c>
      <c r="BA8" s="49">
        <f>IFERROR(AVERAGE(AY8:AZ8)," ")</f>
        <v>1.5568597229999998E-2</v>
      </c>
      <c r="BB8" s="49">
        <f t="shared" ref="BB8:BB41" si="13">IFERROR(_xlfn.STDEV.P(AY8:AZ8), " ")</f>
        <v>1.2219336599999997E-3</v>
      </c>
      <c r="BC8" s="296">
        <v>1.9927694980000001E-2</v>
      </c>
      <c r="BD8" s="296">
        <v>1.364772607E-2</v>
      </c>
      <c r="BE8" s="49">
        <f>IFERROR(AVERAGE(BC8:BD8)," ")</f>
        <v>1.6787710524999999E-2</v>
      </c>
      <c r="BF8" s="546">
        <f t="shared" ref="BF8:BF41" si="14">IFERROR(_xlfn.STDEV.P(BC8:BD8), " ")</f>
        <v>3.1399844550000005E-3</v>
      </c>
      <c r="BG8" s="296">
        <v>1.858289581E-2</v>
      </c>
      <c r="BH8" s="296">
        <v>1.568731323E-2</v>
      </c>
      <c r="BI8" s="49">
        <f>IFERROR(AVERAGE(BG8:BH8)," ")</f>
        <v>1.713510452E-2</v>
      </c>
      <c r="BJ8" s="49">
        <f t="shared" ref="BJ8:BJ41" si="15">IFERROR(_xlfn.STDEV.P(BG8:BH8), " ")</f>
        <v>1.4477912900000001E-3</v>
      </c>
      <c r="BK8" s="296">
        <v>1.561180417E-2</v>
      </c>
      <c r="BL8" s="296">
        <v>1.117171137E-2</v>
      </c>
      <c r="BM8" s="49">
        <f>IFERROR(AVERAGE(BK8:BL8)," ")</f>
        <v>1.339175777E-2</v>
      </c>
      <c r="BN8" s="49">
        <f t="shared" ref="BN8:BN41" si="16">IFERROR(_xlfn.STDEV.P(BK8:BL8), " ")</f>
        <v>2.2200464E-3</v>
      </c>
      <c r="BO8" s="39" t="s">
        <v>12</v>
      </c>
      <c r="BP8" s="41" t="s">
        <v>12</v>
      </c>
      <c r="BQ8" s="819" t="s">
        <v>12</v>
      </c>
      <c r="BR8" s="668" t="s">
        <v>12</v>
      </c>
      <c r="BS8" s="768" t="s">
        <v>12</v>
      </c>
      <c r="BT8" s="563">
        <v>7.4389848120000004E-2</v>
      </c>
      <c r="BU8" s="768">
        <v>3.9584237340000002E-2</v>
      </c>
      <c r="BV8" s="563">
        <v>3.620831276E-2</v>
      </c>
    </row>
    <row r="9" spans="1:75" ht="15.75" customHeight="1" x14ac:dyDescent="0.2">
      <c r="A9" s="296" t="s">
        <v>112</v>
      </c>
      <c r="B9" s="29">
        <v>1.61194484562554E-2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37" si="17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1" si="18">IFERROR(AVERAGE(K9:L9)," ")</f>
        <v xml:space="preserve"> </v>
      </c>
      <c r="N9" s="49" t="str">
        <f t="shared" si="3"/>
        <v xml:space="preserve"> </v>
      </c>
      <c r="O9" s="296" t="s">
        <v>12</v>
      </c>
      <c r="P9" s="296" t="s">
        <v>12</v>
      </c>
      <c r="Q9" s="49" t="str">
        <f t="shared" ref="Q9:Q41" si="19">IFERROR(AVERAGE(O9:P9)," ")</f>
        <v xml:space="preserve"> </v>
      </c>
      <c r="R9" s="49" t="str">
        <f t="shared" si="4"/>
        <v xml:space="preserve"> </v>
      </c>
      <c r="S9" s="39">
        <v>2.9694162610000002E-2</v>
      </c>
      <c r="T9" s="296">
        <v>2.1357159399999999E-2</v>
      </c>
      <c r="U9" s="49">
        <f t="shared" ref="U9:U41" si="20">IFERROR(AVERAGE(S9:T9)," ")</f>
        <v>2.5525661004999999E-2</v>
      </c>
      <c r="V9" s="49">
        <f t="shared" si="5"/>
        <v>4.1685016050000013E-3</v>
      </c>
      <c r="W9" s="296">
        <v>2.1130770930000001E-2</v>
      </c>
      <c r="X9" s="296">
        <v>2.0855468530000001E-2</v>
      </c>
      <c r="Y9" s="49">
        <f t="shared" ref="Y9:Y41" si="21">IFERROR(AVERAGE(W9:X9)," ")</f>
        <v>2.0993119730000002E-2</v>
      </c>
      <c r="Z9" s="546">
        <f t="shared" si="6"/>
        <v>1.3765119999999999E-4</v>
      </c>
      <c r="AA9" s="296">
        <v>1.6343177279999999E-2</v>
      </c>
      <c r="AB9" s="296" t="s">
        <v>12</v>
      </c>
      <c r="AC9" s="49">
        <f t="shared" ref="AC9:AC41" si="22">IFERROR(AVERAGE(AA9:AB9)," ")</f>
        <v>1.6343177279999999E-2</v>
      </c>
      <c r="AD9" s="49">
        <f t="shared" si="7"/>
        <v>0</v>
      </c>
      <c r="AE9" s="296">
        <v>1.684682056E-2</v>
      </c>
      <c r="AF9" s="296" t="s">
        <v>12</v>
      </c>
      <c r="AG9" s="49">
        <f t="shared" ref="AG9:AG41" si="23">IFERROR(AVERAGE(AE9:AF9)," ")</f>
        <v>1.684682056E-2</v>
      </c>
      <c r="AH9" s="49">
        <f t="shared" si="8"/>
        <v>0</v>
      </c>
      <c r="AI9" s="39">
        <v>2.8065810399999998E-2</v>
      </c>
      <c r="AJ9" s="296">
        <v>2.6926289129999999E-2</v>
      </c>
      <c r="AK9" s="49">
        <f t="shared" ref="AK9:AK41" si="24">IFERROR(AVERAGE(AI9:AJ9)," ")</f>
        <v>2.7496049764999999E-2</v>
      </c>
      <c r="AL9" s="49">
        <f t="shared" si="9"/>
        <v>5.6976063499999952E-4</v>
      </c>
      <c r="AM9" s="296">
        <v>2.6553670929999999E-2</v>
      </c>
      <c r="AN9" s="296">
        <v>2.6620354339999999E-2</v>
      </c>
      <c r="AO9" s="49">
        <f t="shared" ref="AO9:AO41" si="25">IFERROR(AVERAGE(AM9:AN9)," ")</f>
        <v>2.6587012634999997E-2</v>
      </c>
      <c r="AP9" s="546">
        <f t="shared" si="10"/>
        <v>3.3341705000000318E-5</v>
      </c>
      <c r="AQ9" s="296" t="s">
        <v>12</v>
      </c>
      <c r="AR9" s="296" t="s">
        <v>12</v>
      </c>
      <c r="AS9" s="49" t="str">
        <f t="shared" ref="AS9:AS41" si="26">IFERROR(AVERAGE(AQ9:AR9)," ")</f>
        <v xml:space="preserve"> </v>
      </c>
      <c r="AT9" s="49" t="str">
        <f t="shared" si="11"/>
        <v xml:space="preserve"> </v>
      </c>
      <c r="AU9" s="296">
        <v>2.1023280450000001E-2</v>
      </c>
      <c r="AV9" s="296" t="s">
        <v>12</v>
      </c>
      <c r="AW9" s="49">
        <f t="shared" ref="AW9:AW41" si="27">IFERROR(AVERAGE(AU9:AV9)," ")</f>
        <v>2.1023280450000001E-2</v>
      </c>
      <c r="AX9" s="49">
        <f t="shared" si="12"/>
        <v>0</v>
      </c>
      <c r="AY9" s="39">
        <v>1.8789325629999999E-2</v>
      </c>
      <c r="AZ9" s="296">
        <v>1.9166505390000001E-2</v>
      </c>
      <c r="BA9" s="49">
        <f t="shared" ref="BA9:BA41" si="28">IFERROR(AVERAGE(AY9:AZ9)," ")</f>
        <v>1.8977915509999999E-2</v>
      </c>
      <c r="BB9" s="49">
        <f t="shared" si="13"/>
        <v>1.8858988000000111E-4</v>
      </c>
      <c r="BC9" s="296">
        <v>1.885083978E-2</v>
      </c>
      <c r="BD9" s="296">
        <v>1.734500123E-2</v>
      </c>
      <c r="BE9" s="49">
        <f t="shared" ref="BE9:BE41" si="29">IFERROR(AVERAGE(BC9:BD9)," ")</f>
        <v>1.8097920505E-2</v>
      </c>
      <c r="BF9" s="546">
        <f t="shared" si="14"/>
        <v>7.5291927499999967E-4</v>
      </c>
      <c r="BG9" s="296">
        <v>3.08706116E-2</v>
      </c>
      <c r="BH9" s="296">
        <v>3.1420391489999998E-2</v>
      </c>
      <c r="BI9" s="49">
        <f t="shared" ref="BI9:BI41" si="30">IFERROR(AVERAGE(BG9:BH9)," ")</f>
        <v>3.1145501544999999E-2</v>
      </c>
      <c r="BJ9" s="49">
        <f t="shared" si="15"/>
        <v>2.7488994499999878E-4</v>
      </c>
      <c r="BK9" s="296">
        <v>3.063084063E-2</v>
      </c>
      <c r="BL9" s="296">
        <v>3.224688522E-2</v>
      </c>
      <c r="BM9" s="49">
        <f t="shared" ref="BM9:BM41" si="31">IFERROR(AVERAGE(BK9:BL9)," ")</f>
        <v>3.1438862924999998E-2</v>
      </c>
      <c r="BN9" s="49">
        <f t="shared" si="16"/>
        <v>8.0802229500000038E-4</v>
      </c>
      <c r="BO9" s="39" t="s">
        <v>12</v>
      </c>
      <c r="BP9" s="41" t="s">
        <v>12</v>
      </c>
      <c r="BQ9" s="819" t="s">
        <v>12</v>
      </c>
      <c r="BR9" s="668" t="s">
        <v>12</v>
      </c>
      <c r="BS9" s="768" t="s">
        <v>12</v>
      </c>
      <c r="BT9" s="563">
        <v>0.14238085650000001</v>
      </c>
      <c r="BU9" s="768" t="s">
        <v>12</v>
      </c>
      <c r="BV9" s="563" t="s">
        <v>12</v>
      </c>
    </row>
    <row r="10" spans="1:75" ht="15.75" customHeight="1" x14ac:dyDescent="0.2">
      <c r="A10" s="296" t="s">
        <v>113</v>
      </c>
      <c r="B10" s="29">
        <v>2.6567118921741299E-4</v>
      </c>
      <c r="C10" s="39">
        <v>3.0237614940000001E-2</v>
      </c>
      <c r="D10" s="296">
        <v>2.97042608E-2</v>
      </c>
      <c r="E10" s="49">
        <f t="shared" si="0"/>
        <v>2.9970937869999999E-2</v>
      </c>
      <c r="F10" s="49">
        <f t="shared" si="1"/>
        <v>2.6667707000000047E-4</v>
      </c>
      <c r="G10" s="296">
        <v>3.0074124189999999E-2</v>
      </c>
      <c r="H10" s="296">
        <v>2.9408855760000002E-2</v>
      </c>
      <c r="I10" s="49">
        <f t="shared" si="17"/>
        <v>2.9741489975E-2</v>
      </c>
      <c r="J10" s="546">
        <f t="shared" si="2"/>
        <v>3.3263421499999876E-4</v>
      </c>
      <c r="K10" s="296">
        <v>3.0607280550000001E-2</v>
      </c>
      <c r="L10" s="296">
        <v>3.1099625610000001E-2</v>
      </c>
      <c r="M10" s="49">
        <f t="shared" si="18"/>
        <v>3.0853453080000003E-2</v>
      </c>
      <c r="N10" s="49">
        <f t="shared" si="3"/>
        <v>2.4617252999999985E-4</v>
      </c>
      <c r="O10" s="296">
        <v>3.015608401E-2</v>
      </c>
      <c r="P10" s="296">
        <v>3.083252496E-2</v>
      </c>
      <c r="Q10" s="49">
        <f t="shared" si="19"/>
        <v>3.0494304484999998E-2</v>
      </c>
      <c r="R10" s="49">
        <f t="shared" si="4"/>
        <v>3.3822047499999959E-4</v>
      </c>
      <c r="S10" s="39">
        <v>3.2806333680000001E-2</v>
      </c>
      <c r="T10" s="296">
        <v>3.2889947410000002E-2</v>
      </c>
      <c r="U10" s="49">
        <f t="shared" si="20"/>
        <v>3.2848140545000001E-2</v>
      </c>
      <c r="V10" s="49">
        <f t="shared" si="5"/>
        <v>4.1806865000000581E-5</v>
      </c>
      <c r="W10" s="296">
        <v>3.3364699079999997E-2</v>
      </c>
      <c r="X10" s="296">
        <v>3.3540623040000002E-2</v>
      </c>
      <c r="Y10" s="49">
        <f t="shared" si="21"/>
        <v>3.345266106E-2</v>
      </c>
      <c r="Z10" s="546">
        <f t="shared" si="6"/>
        <v>8.7961980000002271E-5</v>
      </c>
      <c r="AA10" s="296">
        <v>3.7077098859999998E-2</v>
      </c>
      <c r="AB10" s="296">
        <v>3.7323567740000001E-2</v>
      </c>
      <c r="AC10" s="49">
        <f t="shared" si="22"/>
        <v>3.7200333299999999E-2</v>
      </c>
      <c r="AD10" s="49">
        <f t="shared" si="7"/>
        <v>1.2323444000000155E-4</v>
      </c>
      <c r="AE10" s="296">
        <v>3.7361980599999997E-2</v>
      </c>
      <c r="AF10" s="296">
        <v>3.7661280030000001E-2</v>
      </c>
      <c r="AG10" s="49">
        <f t="shared" si="23"/>
        <v>3.7511630315000002E-2</v>
      </c>
      <c r="AH10" s="49">
        <f t="shared" si="8"/>
        <v>1.4964971500000188E-4</v>
      </c>
      <c r="AI10" s="39">
        <v>2.3945435319999999E-3</v>
      </c>
      <c r="AJ10" s="296">
        <v>2.3443124950000001E-3</v>
      </c>
      <c r="AK10" s="49">
        <f t="shared" si="24"/>
        <v>2.3694280135E-3</v>
      </c>
      <c r="AL10" s="49">
        <f t="shared" si="9"/>
        <v>2.5115518499999913E-5</v>
      </c>
      <c r="AM10" s="296">
        <v>2.3354506179999999E-3</v>
      </c>
      <c r="AN10" s="296">
        <v>2.1500708049999998E-3</v>
      </c>
      <c r="AO10" s="49">
        <f t="shared" si="25"/>
        <v>2.2427607114999999E-3</v>
      </c>
      <c r="AP10" s="546">
        <f t="shared" si="10"/>
        <v>9.268990650000003E-5</v>
      </c>
      <c r="AQ10" s="296">
        <v>2.581590731E-2</v>
      </c>
      <c r="AR10" s="296">
        <v>2.461030032E-2</v>
      </c>
      <c r="AS10" s="49">
        <f t="shared" si="26"/>
        <v>2.5213103814999999E-2</v>
      </c>
      <c r="AT10" s="49">
        <f t="shared" si="11"/>
        <v>6.0280349500000004E-4</v>
      </c>
      <c r="AU10" s="296">
        <v>2.537147142E-2</v>
      </c>
      <c r="AV10" s="296">
        <v>2.5618972390000001E-2</v>
      </c>
      <c r="AW10" s="49">
        <f t="shared" si="27"/>
        <v>2.5495221905E-2</v>
      </c>
      <c r="AX10" s="49">
        <f t="shared" si="12"/>
        <v>1.2375048500000083E-4</v>
      </c>
      <c r="AY10" s="39">
        <v>2.8389631129999999E-2</v>
      </c>
      <c r="AZ10" s="296">
        <v>2.8231845620000001E-2</v>
      </c>
      <c r="BA10" s="49">
        <f t="shared" si="28"/>
        <v>2.8310738374999998E-2</v>
      </c>
      <c r="BB10" s="49">
        <f t="shared" si="13"/>
        <v>7.8892754999998829E-5</v>
      </c>
      <c r="BC10" s="296">
        <v>2.860173559E-2</v>
      </c>
      <c r="BD10" s="296">
        <v>2.8457782040000001E-2</v>
      </c>
      <c r="BE10" s="49">
        <f t="shared" si="29"/>
        <v>2.8529758815E-2</v>
      </c>
      <c r="BF10" s="546">
        <f t="shared" si="14"/>
        <v>7.1976774999999577E-5</v>
      </c>
      <c r="BG10" s="296">
        <v>3.4635474989999998E-2</v>
      </c>
      <c r="BH10" s="296">
        <v>3.3971054139999998E-2</v>
      </c>
      <c r="BI10" s="49">
        <f t="shared" si="30"/>
        <v>3.4303264564999998E-2</v>
      </c>
      <c r="BJ10" s="49">
        <f t="shared" si="15"/>
        <v>3.3221042499999992E-4</v>
      </c>
      <c r="BK10" s="296">
        <v>3.4915070719999997E-2</v>
      </c>
      <c r="BL10" s="296">
        <v>3.4758392530000001E-2</v>
      </c>
      <c r="BM10" s="49">
        <f t="shared" si="31"/>
        <v>3.4836731624999999E-2</v>
      </c>
      <c r="BN10" s="49">
        <f t="shared" si="16"/>
        <v>7.8339094999997638E-5</v>
      </c>
      <c r="BO10" s="39">
        <v>2.6857207399999999E-4</v>
      </c>
      <c r="BP10" s="41" t="s">
        <v>12</v>
      </c>
      <c r="BQ10" s="819" t="s">
        <v>12</v>
      </c>
      <c r="BR10" s="668" t="s">
        <v>12</v>
      </c>
      <c r="BS10" s="768">
        <v>3.2320131039999998E-2</v>
      </c>
      <c r="BT10" s="563">
        <v>2.597569785E-3</v>
      </c>
      <c r="BU10" s="768">
        <v>7.9260471359999998E-3</v>
      </c>
      <c r="BV10" s="563">
        <v>7.7083110259999997E-3</v>
      </c>
    </row>
    <row r="11" spans="1:75" ht="15.75" customHeight="1" x14ac:dyDescent="0.2">
      <c r="A11" s="296" t="s">
        <v>114</v>
      </c>
      <c r="B11" s="29">
        <v>1.54032546346146E-4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819" t="s">
        <v>12</v>
      </c>
      <c r="BR11" s="668" t="s">
        <v>12</v>
      </c>
      <c r="BS11" s="768" t="s">
        <v>12</v>
      </c>
      <c r="BT11" s="563">
        <v>1.7963913049999999E-2</v>
      </c>
      <c r="BU11" s="768">
        <v>1.3709935350000001E-3</v>
      </c>
      <c r="BV11" s="563">
        <v>1.3012750619999999E-3</v>
      </c>
    </row>
    <row r="12" spans="1:75" ht="15.75" customHeight="1" x14ac:dyDescent="0.2">
      <c r="A12" s="296" t="s">
        <v>115</v>
      </c>
      <c r="B12" s="29">
        <v>2.5407467350444399E-2</v>
      </c>
      <c r="C12" s="39">
        <v>9.9561537480000002</v>
      </c>
      <c r="D12" s="296">
        <v>9.8128867660000001</v>
      </c>
      <c r="E12" s="49">
        <f t="shared" si="0"/>
        <v>9.8845202570000001</v>
      </c>
      <c r="F12" s="49">
        <f t="shared" si="1"/>
        <v>7.1633491000000049E-2</v>
      </c>
      <c r="G12" s="296">
        <v>9.8253330689999991</v>
      </c>
      <c r="H12" s="296">
        <v>10.07600645</v>
      </c>
      <c r="I12" s="49">
        <f t="shared" si="17"/>
        <v>9.9506697594999984</v>
      </c>
      <c r="J12" s="546">
        <f t="shared" si="2"/>
        <v>0.12533669050000018</v>
      </c>
      <c r="K12" s="296">
        <v>13.5109675</v>
      </c>
      <c r="L12" s="296">
        <v>13.63622337</v>
      </c>
      <c r="M12" s="49">
        <f t="shared" si="18"/>
        <v>13.573595435</v>
      </c>
      <c r="N12" s="49">
        <f t="shared" si="3"/>
        <v>6.2627935000000079E-2</v>
      </c>
      <c r="O12" s="296">
        <v>13.35855098</v>
      </c>
      <c r="P12" s="296">
        <v>13.638808539999999</v>
      </c>
      <c r="Q12" s="49">
        <f t="shared" si="19"/>
        <v>13.49867976</v>
      </c>
      <c r="R12" s="49">
        <f t="shared" si="4"/>
        <v>0.14012877999999951</v>
      </c>
      <c r="S12" s="39">
        <v>83.147204540000004</v>
      </c>
      <c r="T12" s="296">
        <v>85.292124979999997</v>
      </c>
      <c r="U12" s="49">
        <f t="shared" si="20"/>
        <v>84.219664760000001</v>
      </c>
      <c r="V12" s="49">
        <f t="shared" si="5"/>
        <v>1.0724602199999964</v>
      </c>
      <c r="W12" s="296">
        <v>83.380074809999996</v>
      </c>
      <c r="X12" s="296">
        <v>82.911094500000004</v>
      </c>
      <c r="Y12" s="49">
        <f t="shared" si="21"/>
        <v>83.145584654999993</v>
      </c>
      <c r="Z12" s="546">
        <f t="shared" si="6"/>
        <v>0.23449015499999604</v>
      </c>
      <c r="AA12" s="296">
        <v>50.076941679999997</v>
      </c>
      <c r="AB12" s="296">
        <v>49.589809529999997</v>
      </c>
      <c r="AC12" s="49">
        <f t="shared" si="22"/>
        <v>49.833375605000001</v>
      </c>
      <c r="AD12" s="49">
        <f t="shared" si="7"/>
        <v>0.24356607500000038</v>
      </c>
      <c r="AE12" s="296">
        <v>50.242853760000003</v>
      </c>
      <c r="AF12" s="296">
        <v>49.887550869999998</v>
      </c>
      <c r="AG12" s="49">
        <f t="shared" si="23"/>
        <v>50.065202315000001</v>
      </c>
      <c r="AH12" s="49">
        <f t="shared" si="8"/>
        <v>0.17765144500000218</v>
      </c>
      <c r="AI12" s="39">
        <v>319.29058459999999</v>
      </c>
      <c r="AJ12" s="296">
        <v>330.08931840000002</v>
      </c>
      <c r="AK12" s="49">
        <f t="shared" si="24"/>
        <v>324.68995150000001</v>
      </c>
      <c r="AL12" s="49">
        <f t="shared" si="9"/>
        <v>5.3993669000000182</v>
      </c>
      <c r="AM12" s="296">
        <v>331.64461720000003</v>
      </c>
      <c r="AN12" s="296">
        <v>320.79038809999997</v>
      </c>
      <c r="AO12" s="49">
        <f t="shared" si="25"/>
        <v>326.21750265000003</v>
      </c>
      <c r="AP12" s="546">
        <f t="shared" si="10"/>
        <v>5.4271145500000273</v>
      </c>
      <c r="AQ12" s="296">
        <v>61.995527629999998</v>
      </c>
      <c r="AR12" s="296">
        <v>60.957149340000001</v>
      </c>
      <c r="AS12" s="49">
        <f t="shared" si="26"/>
        <v>61.476338484999999</v>
      </c>
      <c r="AT12" s="49">
        <f t="shared" si="11"/>
        <v>0.51918914499999858</v>
      </c>
      <c r="AU12" s="296">
        <v>60.960553789999999</v>
      </c>
      <c r="AV12" s="296">
        <v>62.50155067</v>
      </c>
      <c r="AW12" s="49">
        <f t="shared" si="27"/>
        <v>61.731052230000003</v>
      </c>
      <c r="AX12" s="49">
        <f t="shared" si="12"/>
        <v>0.77049844000000067</v>
      </c>
      <c r="AY12" s="39">
        <v>78.633853329999994</v>
      </c>
      <c r="AZ12" s="296">
        <v>79.037476710000007</v>
      </c>
      <c r="BA12" s="49">
        <f t="shared" si="28"/>
        <v>78.835665019999993</v>
      </c>
      <c r="BB12" s="49">
        <f t="shared" si="13"/>
        <v>0.20181169000000665</v>
      </c>
      <c r="BC12" s="296">
        <v>79.400301769999999</v>
      </c>
      <c r="BD12" s="296">
        <v>80.341062190000002</v>
      </c>
      <c r="BE12" s="49">
        <f t="shared" si="29"/>
        <v>79.870681980000001</v>
      </c>
      <c r="BF12" s="546">
        <f t="shared" si="14"/>
        <v>0.47038021000000185</v>
      </c>
      <c r="BG12" s="296">
        <v>72.5056589</v>
      </c>
      <c r="BH12" s="296">
        <v>71.300100430000001</v>
      </c>
      <c r="BI12" s="49">
        <f t="shared" si="30"/>
        <v>71.902879665</v>
      </c>
      <c r="BJ12" s="49">
        <f t="shared" si="15"/>
        <v>0.60277923499999986</v>
      </c>
      <c r="BK12" s="296">
        <v>72.547590830000004</v>
      </c>
      <c r="BL12" s="296">
        <v>72.21087885</v>
      </c>
      <c r="BM12" s="49">
        <f t="shared" si="31"/>
        <v>72.379234840000009</v>
      </c>
      <c r="BN12" s="49">
        <f t="shared" si="16"/>
        <v>0.16835599000000201</v>
      </c>
      <c r="BO12" s="39" t="s">
        <v>12</v>
      </c>
      <c r="BP12" s="41" t="s">
        <v>12</v>
      </c>
      <c r="BQ12" s="819" t="s">
        <v>12</v>
      </c>
      <c r="BR12" s="668" t="s">
        <v>12</v>
      </c>
      <c r="BS12" s="768">
        <v>26.257330469999999</v>
      </c>
      <c r="BT12" s="563">
        <v>257.16216059999999</v>
      </c>
      <c r="BU12" s="768">
        <v>190.37610369999999</v>
      </c>
      <c r="BV12" s="563">
        <v>195.08713270000001</v>
      </c>
    </row>
    <row r="13" spans="1:75" ht="15.75" customHeight="1" x14ac:dyDescent="0.2">
      <c r="A13" s="296" t="s">
        <v>116</v>
      </c>
      <c r="B13" s="29">
        <v>5.9873098956359796E-4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18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19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0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1"/>
        <v xml:space="preserve"> </v>
      </c>
      <c r="Z13" s="546" t="str">
        <f t="shared" si="6"/>
        <v xml:space="preserve"> </v>
      </c>
      <c r="AA13" s="296">
        <v>1.3958208609999999E-3</v>
      </c>
      <c r="AB13" s="296">
        <v>1.5053005170000001E-3</v>
      </c>
      <c r="AC13" s="49">
        <f t="shared" si="22"/>
        <v>1.4505606889999999E-3</v>
      </c>
      <c r="AD13" s="49">
        <f t="shared" si="7"/>
        <v>5.4739828000000099E-5</v>
      </c>
      <c r="AE13" s="296">
        <v>1.571319384E-3</v>
      </c>
      <c r="AF13" s="296">
        <v>1.4624776759999999E-3</v>
      </c>
      <c r="AG13" s="49">
        <f t="shared" si="23"/>
        <v>1.5168985300000001E-3</v>
      </c>
      <c r="AH13" s="49">
        <f t="shared" si="8"/>
        <v>5.4420854000000068E-5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6.6267781670000003E-4</v>
      </c>
      <c r="AR13" s="296">
        <v>7.7565716309999999E-4</v>
      </c>
      <c r="AS13" s="49">
        <f t="shared" si="26"/>
        <v>7.1916748990000006E-4</v>
      </c>
      <c r="AT13" s="49">
        <f t="shared" si="11"/>
        <v>5.6489673199999985E-5</v>
      </c>
      <c r="AU13" s="296">
        <v>9.6101802550000001E-4</v>
      </c>
      <c r="AV13" s="296">
        <v>8.5362692630000004E-4</v>
      </c>
      <c r="AW13" s="49">
        <f t="shared" si="27"/>
        <v>9.0732247590000008E-4</v>
      </c>
      <c r="AX13" s="49">
        <f t="shared" si="12"/>
        <v>5.3695549599999985E-5</v>
      </c>
      <c r="AY13" s="39">
        <v>6.4829838350000005E-4</v>
      </c>
      <c r="AZ13" s="296" t="s">
        <v>12</v>
      </c>
      <c r="BA13" s="49">
        <f t="shared" si="28"/>
        <v>6.4829838350000005E-4</v>
      </c>
      <c r="BB13" s="49">
        <f t="shared" si="13"/>
        <v>0</v>
      </c>
      <c r="BC13" s="296">
        <v>6.5166031029999997E-4</v>
      </c>
      <c r="BD13" s="296" t="s">
        <v>12</v>
      </c>
      <c r="BE13" s="49">
        <f t="shared" si="29"/>
        <v>6.5166031029999997E-4</v>
      </c>
      <c r="BF13" s="546">
        <f t="shared" si="14"/>
        <v>0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819" t="s">
        <v>12</v>
      </c>
      <c r="BR13" s="668" t="s">
        <v>12</v>
      </c>
      <c r="BS13" s="768">
        <v>2.7517184460000002E-3</v>
      </c>
      <c r="BT13" s="563">
        <v>0.29623621839999997</v>
      </c>
      <c r="BU13" s="768">
        <v>3.7682465860000001E-3</v>
      </c>
      <c r="BV13" s="563">
        <v>3.7829524190000001E-3</v>
      </c>
    </row>
    <row r="14" spans="1:75" ht="15.75" customHeight="1" x14ac:dyDescent="0.2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19"/>
        <v xml:space="preserve"> </v>
      </c>
      <c r="R14" s="49" t="str">
        <f t="shared" si="4"/>
        <v xml:space="preserve"> </v>
      </c>
      <c r="S14" s="39">
        <v>6.3126129280000002E-3</v>
      </c>
      <c r="T14" s="296" t="s">
        <v>12</v>
      </c>
      <c r="U14" s="49">
        <f t="shared" si="20"/>
        <v>6.3126129280000002E-3</v>
      </c>
      <c r="V14" s="49">
        <f t="shared" si="5"/>
        <v>0</v>
      </c>
      <c r="W14" s="296" t="s">
        <v>12</v>
      </c>
      <c r="X14" s="296" t="s">
        <v>12</v>
      </c>
      <c r="Y14" s="49" t="str">
        <f t="shared" si="21"/>
        <v xml:space="preserve"> </v>
      </c>
      <c r="Z14" s="546" t="str">
        <f t="shared" si="6"/>
        <v xml:space="preserve"> </v>
      </c>
      <c r="AA14" s="296">
        <v>1.3635820539999999E-2</v>
      </c>
      <c r="AB14" s="296">
        <v>1.229904184E-2</v>
      </c>
      <c r="AC14" s="49">
        <f t="shared" si="22"/>
        <v>1.296743119E-2</v>
      </c>
      <c r="AD14" s="49">
        <f t="shared" si="7"/>
        <v>6.683893499999996E-4</v>
      </c>
      <c r="AE14" s="296">
        <v>3.5102054680000001E-2</v>
      </c>
      <c r="AF14" s="296">
        <v>3.1918012459999999E-2</v>
      </c>
      <c r="AG14" s="49">
        <f t="shared" si="23"/>
        <v>3.351003357E-2</v>
      </c>
      <c r="AH14" s="49">
        <f t="shared" si="8"/>
        <v>1.5920211100000012E-3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1.105773612E-2</v>
      </c>
      <c r="AR14" s="296">
        <v>9.54671455E-3</v>
      </c>
      <c r="AS14" s="49">
        <f t="shared" si="26"/>
        <v>1.0302225335E-2</v>
      </c>
      <c r="AT14" s="49">
        <f t="shared" si="11"/>
        <v>7.5551078499999993E-4</v>
      </c>
      <c r="AU14" s="296">
        <v>3.2963504509999998E-2</v>
      </c>
      <c r="AV14" s="296">
        <v>3.1348096700000001E-2</v>
      </c>
      <c r="AW14" s="49">
        <f t="shared" si="27"/>
        <v>3.2155800605E-2</v>
      </c>
      <c r="AX14" s="49">
        <f t="shared" si="12"/>
        <v>8.0770390499999845E-4</v>
      </c>
      <c r="AY14" s="39" t="s">
        <v>12</v>
      </c>
      <c r="AZ14" s="296" t="s">
        <v>12</v>
      </c>
      <c r="BA14" s="49" t="str">
        <f t="shared" si="28"/>
        <v xml:space="preserve"> </v>
      </c>
      <c r="BB14" s="49" t="str">
        <f t="shared" si="13"/>
        <v xml:space="preserve"> </v>
      </c>
      <c r="BC14" s="296" t="s">
        <v>12</v>
      </c>
      <c r="BD14" s="296" t="s">
        <v>12</v>
      </c>
      <c r="BE14" s="49" t="str">
        <f t="shared" si="29"/>
        <v xml:space="preserve"> </v>
      </c>
      <c r="BF14" s="546" t="str">
        <f t="shared" si="14"/>
        <v xml:space="preserve"> 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1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819" t="s">
        <v>12</v>
      </c>
      <c r="BR14" s="668" t="s">
        <v>12</v>
      </c>
      <c r="BS14" s="768" t="s">
        <v>12</v>
      </c>
      <c r="BT14" s="563">
        <v>10.83192249</v>
      </c>
      <c r="BU14" s="768">
        <v>1.9052730050000001E-2</v>
      </c>
      <c r="BV14" s="563">
        <v>1.6907510420000001E-2</v>
      </c>
    </row>
    <row r="15" spans="1:75" ht="15.75" customHeight="1" x14ac:dyDescent="0.2">
      <c r="A15" s="296" t="s">
        <v>118</v>
      </c>
      <c r="B15" s="29">
        <v>7.2060906030467595E-4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>
        <v>8.0137791950000005E-4</v>
      </c>
      <c r="U15" s="49">
        <f t="shared" si="20"/>
        <v>8.0137791950000005E-4</v>
      </c>
      <c r="V15" s="49">
        <f t="shared" si="5"/>
        <v>0</v>
      </c>
      <c r="W15" s="296">
        <v>7.4003180120000005E-4</v>
      </c>
      <c r="X15" s="296" t="s">
        <v>12</v>
      </c>
      <c r="Y15" s="49">
        <f t="shared" si="21"/>
        <v>7.4003180120000005E-4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>
        <v>9.2298971259999999E-4</v>
      </c>
      <c r="AF15" s="296" t="s">
        <v>12</v>
      </c>
      <c r="AG15" s="49">
        <f t="shared" si="23"/>
        <v>9.2298971259999999E-4</v>
      </c>
      <c r="AH15" s="49">
        <f t="shared" si="8"/>
        <v>0</v>
      </c>
      <c r="AI15" s="39">
        <v>1.2052976680000001E-3</v>
      </c>
      <c r="AJ15" s="296" t="s">
        <v>12</v>
      </c>
      <c r="AK15" s="49">
        <f t="shared" si="24"/>
        <v>1.2052976680000001E-3</v>
      </c>
      <c r="AL15" s="49">
        <f t="shared" si="9"/>
        <v>0</v>
      </c>
      <c r="AM15" s="296">
        <v>1.040314506E-3</v>
      </c>
      <c r="AN15" s="296" t="s">
        <v>12</v>
      </c>
      <c r="AO15" s="49">
        <f t="shared" si="25"/>
        <v>1.040314506E-3</v>
      </c>
      <c r="AP15" s="546">
        <f t="shared" si="10"/>
        <v>0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7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29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 t="s">
        <v>12</v>
      </c>
      <c r="BL15" s="296">
        <v>9.9601551840000006E-4</v>
      </c>
      <c r="BM15" s="49">
        <f t="shared" si="31"/>
        <v>9.9601551840000006E-4</v>
      </c>
      <c r="BN15" s="49">
        <f t="shared" si="16"/>
        <v>0</v>
      </c>
      <c r="BO15" s="39" t="s">
        <v>12</v>
      </c>
      <c r="BP15" s="41" t="s">
        <v>12</v>
      </c>
      <c r="BQ15" s="819" t="s">
        <v>12</v>
      </c>
      <c r="BR15" s="668" t="s">
        <v>12</v>
      </c>
      <c r="BS15" s="768" t="s">
        <v>12</v>
      </c>
      <c r="BT15" s="563">
        <v>2.504345283E-2</v>
      </c>
      <c r="BU15" s="768" t="s">
        <v>12</v>
      </c>
      <c r="BV15" s="563" t="s">
        <v>12</v>
      </c>
    </row>
    <row r="16" spans="1:75" ht="15.75" customHeight="1" x14ac:dyDescent="0.2">
      <c r="A16" s="296" t="s">
        <v>120</v>
      </c>
      <c r="B16" s="29">
        <v>1.60061643165346E-3</v>
      </c>
      <c r="C16" s="39">
        <v>3.6582860020000002E-3</v>
      </c>
      <c r="D16" s="296">
        <v>3.7504205010000001E-3</v>
      </c>
      <c r="E16" s="49">
        <f t="shared" si="0"/>
        <v>3.7043532515000002E-3</v>
      </c>
      <c r="F16" s="49">
        <f t="shared" si="1"/>
        <v>4.6067249499999983E-5</v>
      </c>
      <c r="G16" s="296">
        <v>1.3287299210000001E-2</v>
      </c>
      <c r="H16" s="296">
        <v>1.1257888759999999E-2</v>
      </c>
      <c r="I16" s="49">
        <f t="shared" si="17"/>
        <v>1.2272593985E-2</v>
      </c>
      <c r="J16" s="546">
        <f t="shared" si="2"/>
        <v>1.0147052250000007E-3</v>
      </c>
      <c r="K16" s="296">
        <v>3.2818876650000002E-2</v>
      </c>
      <c r="L16" s="296">
        <v>3.3852111679999998E-2</v>
      </c>
      <c r="M16" s="49">
        <f t="shared" si="18"/>
        <v>3.3335494165E-2</v>
      </c>
      <c r="N16" s="49">
        <f t="shared" si="3"/>
        <v>5.1661751499999797E-4</v>
      </c>
      <c r="O16" s="296">
        <v>5.2088614409999998E-2</v>
      </c>
      <c r="P16" s="296">
        <v>5.2412883110000003E-2</v>
      </c>
      <c r="Q16" s="49">
        <f t="shared" si="19"/>
        <v>5.225074876E-2</v>
      </c>
      <c r="R16" s="49">
        <f t="shared" si="4"/>
        <v>1.6213435000000248E-4</v>
      </c>
      <c r="S16" s="39">
        <v>3.314306996E-2</v>
      </c>
      <c r="T16" s="296">
        <v>3.0170712820000001E-2</v>
      </c>
      <c r="U16" s="49">
        <f t="shared" si="20"/>
        <v>3.1656891389999997E-2</v>
      </c>
      <c r="V16" s="49">
        <f t="shared" si="5"/>
        <v>1.4861785699999998E-3</v>
      </c>
      <c r="W16" s="296">
        <v>0.19117756089999999</v>
      </c>
      <c r="X16" s="296">
        <v>0.1906920969</v>
      </c>
      <c r="Y16" s="49">
        <f t="shared" si="21"/>
        <v>0.19093482889999999</v>
      </c>
      <c r="Z16" s="546">
        <f t="shared" si="6"/>
        <v>2.4273199999999551E-4</v>
      </c>
      <c r="AA16" s="296">
        <v>4.0036953489999997E-3</v>
      </c>
      <c r="AB16" s="296">
        <v>5.8643540909999996E-3</v>
      </c>
      <c r="AC16" s="49">
        <f t="shared" si="22"/>
        <v>4.9340247199999993E-3</v>
      </c>
      <c r="AD16" s="49">
        <f t="shared" si="7"/>
        <v>9.3032937099999996E-4</v>
      </c>
      <c r="AE16" s="296">
        <v>0.18732660910000001</v>
      </c>
      <c r="AF16" s="296">
        <v>0.18446403319999999</v>
      </c>
      <c r="AG16" s="49">
        <f t="shared" si="23"/>
        <v>0.18589532115000001</v>
      </c>
      <c r="AH16" s="49">
        <f t="shared" si="8"/>
        <v>1.4312879500000125E-3</v>
      </c>
      <c r="AI16" s="39" t="s">
        <v>12</v>
      </c>
      <c r="AJ16" s="296">
        <v>1.690805792E-3</v>
      </c>
      <c r="AK16" s="49">
        <f t="shared" si="24"/>
        <v>1.690805792E-3</v>
      </c>
      <c r="AL16" s="49">
        <f t="shared" si="9"/>
        <v>0</v>
      </c>
      <c r="AM16" s="296">
        <v>0.14811166440000001</v>
      </c>
      <c r="AN16" s="296">
        <v>0.14192833399999999</v>
      </c>
      <c r="AO16" s="49">
        <f t="shared" si="25"/>
        <v>0.1450199992</v>
      </c>
      <c r="AP16" s="546">
        <f t="shared" si="10"/>
        <v>3.09166520000001E-3</v>
      </c>
      <c r="AQ16" s="296">
        <v>3.7903166810000001E-3</v>
      </c>
      <c r="AR16" s="296">
        <v>4.9536422769999996E-3</v>
      </c>
      <c r="AS16" s="49">
        <f t="shared" si="26"/>
        <v>4.3719794790000001E-3</v>
      </c>
      <c r="AT16" s="49">
        <f t="shared" si="11"/>
        <v>5.8166279799999978E-4</v>
      </c>
      <c r="AU16" s="296">
        <v>0.19864497340000001</v>
      </c>
      <c r="AV16" s="296">
        <v>0.20037967649999999</v>
      </c>
      <c r="AW16" s="49">
        <f t="shared" si="27"/>
        <v>0.19951232494999999</v>
      </c>
      <c r="AX16" s="49">
        <f t="shared" si="12"/>
        <v>8.6735154999999231E-4</v>
      </c>
      <c r="AY16" s="39">
        <v>1.79405038E-2</v>
      </c>
      <c r="AZ16" s="296">
        <v>1.9408822249999999E-2</v>
      </c>
      <c r="BA16" s="49">
        <f t="shared" si="28"/>
        <v>1.8674663025E-2</v>
      </c>
      <c r="BB16" s="49">
        <f t="shared" si="13"/>
        <v>7.3415922499999939E-4</v>
      </c>
      <c r="BC16" s="296">
        <v>0.1043496532</v>
      </c>
      <c r="BD16" s="296">
        <v>0.1052679864</v>
      </c>
      <c r="BE16" s="49">
        <f t="shared" si="29"/>
        <v>0.10480881980000001</v>
      </c>
      <c r="BF16" s="546">
        <f t="shared" si="14"/>
        <v>4.5916659999999804E-4</v>
      </c>
      <c r="BG16" s="296">
        <v>8.8507293170000008E-3</v>
      </c>
      <c r="BH16" s="296">
        <v>9.049380244E-3</v>
      </c>
      <c r="BI16" s="49">
        <f t="shared" si="30"/>
        <v>8.9500547805000004E-3</v>
      </c>
      <c r="BJ16" s="49">
        <f t="shared" si="15"/>
        <v>9.93254634999996E-5</v>
      </c>
      <c r="BK16" s="296">
        <v>6.2442624910000001E-2</v>
      </c>
      <c r="BL16" s="296">
        <v>6.4829776219999996E-2</v>
      </c>
      <c r="BM16" s="49">
        <f t="shared" si="31"/>
        <v>6.3636200564999995E-2</v>
      </c>
      <c r="BN16" s="49">
        <f t="shared" si="16"/>
        <v>1.1935756549999975E-3</v>
      </c>
      <c r="BO16" s="39" t="s">
        <v>12</v>
      </c>
      <c r="BP16" s="41" t="s">
        <v>12</v>
      </c>
      <c r="BQ16" s="819" t="s">
        <v>12</v>
      </c>
      <c r="BR16" s="668" t="s">
        <v>12</v>
      </c>
      <c r="BS16" s="768">
        <v>0.10547886820000001</v>
      </c>
      <c r="BT16" s="563">
        <v>5.6222090079999996</v>
      </c>
      <c r="BU16" s="768">
        <v>44.529198950000001</v>
      </c>
      <c r="BV16" s="563">
        <v>44.94414493</v>
      </c>
    </row>
    <row r="17" spans="1:74" ht="15.75" customHeight="1" x14ac:dyDescent="0.2">
      <c r="A17" s="296" t="s">
        <v>121</v>
      </c>
      <c r="B17" s="29">
        <v>0.10809609669518799</v>
      </c>
      <c r="C17" s="39">
        <v>0.99061083240000003</v>
      </c>
      <c r="D17" s="296">
        <v>0.96720837420000005</v>
      </c>
      <c r="E17" s="49">
        <f t="shared" si="0"/>
        <v>0.97890960329999999</v>
      </c>
      <c r="F17" s="49">
        <f t="shared" si="1"/>
        <v>1.1701229099999988E-2</v>
      </c>
      <c r="G17" s="296">
        <v>1.027842766</v>
      </c>
      <c r="H17" s="296">
        <v>0.98040748519999998</v>
      </c>
      <c r="I17" s="49">
        <f t="shared" si="17"/>
        <v>1.0041251255999999</v>
      </c>
      <c r="J17" s="546">
        <f t="shared" si="2"/>
        <v>2.3717640400000021E-2</v>
      </c>
      <c r="K17" s="296">
        <v>1.2589636120000001</v>
      </c>
      <c r="L17" s="296">
        <v>1.2187883660000001</v>
      </c>
      <c r="M17" s="49">
        <f t="shared" si="18"/>
        <v>1.2388759890000001</v>
      </c>
      <c r="N17" s="49">
        <f t="shared" si="3"/>
        <v>2.0087622999999999E-2</v>
      </c>
      <c r="O17" s="296">
        <v>1.304723726</v>
      </c>
      <c r="P17" s="296">
        <v>1.25080155</v>
      </c>
      <c r="Q17" s="49">
        <f t="shared" si="19"/>
        <v>1.277762638</v>
      </c>
      <c r="R17" s="49">
        <f t="shared" si="4"/>
        <v>2.6961087999999966E-2</v>
      </c>
      <c r="S17" s="39">
        <v>2.2370811000000002</v>
      </c>
      <c r="T17" s="296">
        <v>2.042745595</v>
      </c>
      <c r="U17" s="49">
        <f t="shared" si="20"/>
        <v>2.1399133475000003</v>
      </c>
      <c r="V17" s="49">
        <f t="shared" si="5"/>
        <v>9.7167752500000093E-2</v>
      </c>
      <c r="W17" s="296">
        <v>2.2927123649999999</v>
      </c>
      <c r="X17" s="296">
        <v>2.1638760609999999</v>
      </c>
      <c r="Y17" s="49">
        <f t="shared" si="21"/>
        <v>2.2282942129999999</v>
      </c>
      <c r="Z17" s="546">
        <f t="shared" si="6"/>
        <v>6.4418152000000006E-2</v>
      </c>
      <c r="AA17" s="296">
        <v>2.3102728259999998</v>
      </c>
      <c r="AB17" s="296">
        <v>2.5090119620000002</v>
      </c>
      <c r="AC17" s="49">
        <f t="shared" si="22"/>
        <v>2.409642394</v>
      </c>
      <c r="AD17" s="49">
        <f t="shared" si="7"/>
        <v>9.9369568000000186E-2</v>
      </c>
      <c r="AE17" s="296">
        <v>2.4929268709999999</v>
      </c>
      <c r="AF17" s="296">
        <v>2.628616369</v>
      </c>
      <c r="AG17" s="49">
        <f t="shared" si="23"/>
        <v>2.5607716199999997</v>
      </c>
      <c r="AH17" s="49">
        <f t="shared" si="8"/>
        <v>6.7844749000000037E-2</v>
      </c>
      <c r="AI17" s="39">
        <v>8.0700011650000008</v>
      </c>
      <c r="AJ17" s="296">
        <v>8.1460896960000007</v>
      </c>
      <c r="AK17" s="49">
        <f t="shared" si="24"/>
        <v>8.1080454305000007</v>
      </c>
      <c r="AL17" s="49">
        <f t="shared" si="9"/>
        <v>3.8044265499999952E-2</v>
      </c>
      <c r="AM17" s="296">
        <v>8.3755047779999998</v>
      </c>
      <c r="AN17" s="296">
        <v>8.6111986520000006</v>
      </c>
      <c r="AO17" s="49">
        <f t="shared" si="25"/>
        <v>8.4933517149999993</v>
      </c>
      <c r="AP17" s="546">
        <f t="shared" si="10"/>
        <v>0.11784693700000037</v>
      </c>
      <c r="AQ17" s="296">
        <v>2.953492394</v>
      </c>
      <c r="AR17" s="296">
        <v>2.8719291070000001</v>
      </c>
      <c r="AS17" s="49">
        <f t="shared" si="26"/>
        <v>2.9127107505000001</v>
      </c>
      <c r="AT17" s="49">
        <f t="shared" si="11"/>
        <v>4.0781643499999909E-2</v>
      </c>
      <c r="AU17" s="296">
        <v>2.67954129</v>
      </c>
      <c r="AV17" s="296">
        <v>2.8429634840000002</v>
      </c>
      <c r="AW17" s="49">
        <f t="shared" si="27"/>
        <v>2.7612523869999999</v>
      </c>
      <c r="AX17" s="49">
        <f t="shared" si="12"/>
        <v>8.1711097000000121E-2</v>
      </c>
      <c r="AY17" s="39">
        <v>3.4613661759999999</v>
      </c>
      <c r="AZ17" s="296">
        <v>3.6117263030000002</v>
      </c>
      <c r="BA17" s="49">
        <f t="shared" si="28"/>
        <v>3.5365462394999998</v>
      </c>
      <c r="BB17" s="49">
        <f t="shared" si="13"/>
        <v>7.5180063500000172E-2</v>
      </c>
      <c r="BC17" s="296">
        <v>3.5446352999999999</v>
      </c>
      <c r="BD17" s="296">
        <v>3.6367097400000001</v>
      </c>
      <c r="BE17" s="49">
        <f t="shared" si="29"/>
        <v>3.59067252</v>
      </c>
      <c r="BF17" s="546">
        <f t="shared" si="14"/>
        <v>4.6037220000000101E-2</v>
      </c>
      <c r="BG17" s="296">
        <v>5.2128806919999997</v>
      </c>
      <c r="BH17" s="296">
        <v>5.3605257809999998</v>
      </c>
      <c r="BI17" s="49">
        <f t="shared" si="30"/>
        <v>5.2867032364999993</v>
      </c>
      <c r="BJ17" s="49">
        <f t="shared" si="15"/>
        <v>7.3822544500000031E-2</v>
      </c>
      <c r="BK17" s="296">
        <v>5.2371419780000004</v>
      </c>
      <c r="BL17" s="296">
        <v>5.5626889610000001</v>
      </c>
      <c r="BM17" s="49">
        <f t="shared" si="31"/>
        <v>5.3999154694999998</v>
      </c>
      <c r="BN17" s="49">
        <f t="shared" si="16"/>
        <v>0.16277349149999987</v>
      </c>
      <c r="BO17" s="39" t="s">
        <v>12</v>
      </c>
      <c r="BP17" s="41" t="s">
        <v>12</v>
      </c>
      <c r="BQ17" s="819" t="s">
        <v>12</v>
      </c>
      <c r="BR17" s="668" t="s">
        <v>12</v>
      </c>
      <c r="BS17" s="768">
        <v>1.9902344430000001</v>
      </c>
      <c r="BT17" s="563">
        <v>6.3569687410000002</v>
      </c>
      <c r="BU17" s="768">
        <v>7.457616324</v>
      </c>
      <c r="BV17" s="563">
        <v>7.2553170959999997</v>
      </c>
    </row>
    <row r="18" spans="1:74" ht="15.75" customHeight="1" x14ac:dyDescent="0.2">
      <c r="A18" s="296" t="s">
        <v>122</v>
      </c>
      <c r="B18" s="29">
        <v>4.9344904241670103E-3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>
        <v>6.7309446550000004E-3</v>
      </c>
      <c r="T18" s="296">
        <v>5.2096335840000002E-3</v>
      </c>
      <c r="U18" s="49">
        <f t="shared" si="20"/>
        <v>5.9702891195000003E-3</v>
      </c>
      <c r="V18" s="49">
        <f t="shared" si="5"/>
        <v>7.6065553550000008E-4</v>
      </c>
      <c r="W18" s="296">
        <v>5.7943786260000003E-3</v>
      </c>
      <c r="X18" s="296">
        <v>7.1986847069999997E-3</v>
      </c>
      <c r="Y18" s="49">
        <f t="shared" si="21"/>
        <v>6.4965316665E-3</v>
      </c>
      <c r="Z18" s="546">
        <f t="shared" si="6"/>
        <v>7.0215304049999969E-4</v>
      </c>
      <c r="AA18" s="296">
        <v>6.0012263059999998E-3</v>
      </c>
      <c r="AB18" s="296" t="s">
        <v>12</v>
      </c>
      <c r="AC18" s="49">
        <f t="shared" si="22"/>
        <v>6.0012263059999998E-3</v>
      </c>
      <c r="AD18" s="49">
        <f t="shared" si="7"/>
        <v>0</v>
      </c>
      <c r="AE18" s="296">
        <v>5.0670044610000003E-3</v>
      </c>
      <c r="AF18" s="296" t="s">
        <v>12</v>
      </c>
      <c r="AG18" s="49">
        <f t="shared" si="23"/>
        <v>5.0670044610000003E-3</v>
      </c>
      <c r="AH18" s="49">
        <f t="shared" si="8"/>
        <v>0</v>
      </c>
      <c r="AI18" s="39">
        <v>3.037297789E-2</v>
      </c>
      <c r="AJ18" s="296">
        <v>2.9154076649999999E-2</v>
      </c>
      <c r="AK18" s="49">
        <f t="shared" si="24"/>
        <v>2.9763527269999999E-2</v>
      </c>
      <c r="AL18" s="49">
        <f t="shared" si="9"/>
        <v>6.0945062000000022E-4</v>
      </c>
      <c r="AM18" s="296">
        <v>2.713276194E-2</v>
      </c>
      <c r="AN18" s="296">
        <v>2.923441748E-2</v>
      </c>
      <c r="AO18" s="49">
        <f t="shared" si="25"/>
        <v>2.8183589709999998E-2</v>
      </c>
      <c r="AP18" s="546">
        <f t="shared" si="10"/>
        <v>1.0508277700000002E-3</v>
      </c>
      <c r="AQ18" s="296">
        <v>6.3417974359999997E-3</v>
      </c>
      <c r="AR18" s="296">
        <v>7.0984043900000002E-3</v>
      </c>
      <c r="AS18" s="49">
        <f t="shared" si="26"/>
        <v>6.7201009129999999E-3</v>
      </c>
      <c r="AT18" s="49">
        <f t="shared" si="11"/>
        <v>3.7830347700000024E-4</v>
      </c>
      <c r="AU18" s="296">
        <v>7.7869871730000002E-3</v>
      </c>
      <c r="AV18" s="296">
        <v>6.9324992799999997E-3</v>
      </c>
      <c r="AW18" s="49">
        <f t="shared" si="27"/>
        <v>7.3597432264999995E-3</v>
      </c>
      <c r="AX18" s="49">
        <f t="shared" si="12"/>
        <v>4.2724394650000023E-4</v>
      </c>
      <c r="AY18" s="39">
        <v>9.9596317930000008E-3</v>
      </c>
      <c r="AZ18" s="296">
        <v>1.0199370899999999E-2</v>
      </c>
      <c r="BA18" s="49">
        <f t="shared" si="28"/>
        <v>1.00795013465E-2</v>
      </c>
      <c r="BB18" s="49">
        <f t="shared" si="13"/>
        <v>1.1986955349999918E-4</v>
      </c>
      <c r="BC18" s="296">
        <v>9.3472694290000005E-3</v>
      </c>
      <c r="BD18" s="296">
        <v>9.9518521839999999E-3</v>
      </c>
      <c r="BE18" s="49">
        <f t="shared" si="29"/>
        <v>9.6495608065000002E-3</v>
      </c>
      <c r="BF18" s="546">
        <f t="shared" si="14"/>
        <v>3.0229137749999968E-4</v>
      </c>
      <c r="BG18" s="296">
        <v>6.7855337139999996E-3</v>
      </c>
      <c r="BH18" s="296">
        <v>7.9411793949999993E-3</v>
      </c>
      <c r="BI18" s="49">
        <f t="shared" si="30"/>
        <v>7.3633565544999995E-3</v>
      </c>
      <c r="BJ18" s="49">
        <f t="shared" si="15"/>
        <v>5.7782284049999987E-4</v>
      </c>
      <c r="BK18" s="296">
        <v>7.313303468E-3</v>
      </c>
      <c r="BL18" s="296">
        <v>7.0855750979999998E-3</v>
      </c>
      <c r="BM18" s="49">
        <f t="shared" si="31"/>
        <v>7.1994392830000004E-3</v>
      </c>
      <c r="BN18" s="49">
        <f t="shared" si="16"/>
        <v>1.1386418500000011E-4</v>
      </c>
      <c r="BO18" s="39" t="s">
        <v>12</v>
      </c>
      <c r="BP18" s="41" t="s">
        <v>12</v>
      </c>
      <c r="BQ18" s="819" t="s">
        <v>12</v>
      </c>
      <c r="BR18" s="668" t="s">
        <v>12</v>
      </c>
      <c r="BS18" s="768" t="s">
        <v>12</v>
      </c>
      <c r="BT18" s="563">
        <v>0.1221435132</v>
      </c>
      <c r="BU18" s="768">
        <v>2.406399566E-2</v>
      </c>
      <c r="BV18" s="563">
        <v>2.3431858860000002E-2</v>
      </c>
    </row>
    <row r="19" spans="1:74" ht="15.75" customHeight="1" x14ac:dyDescent="0.2">
      <c r="A19" s="296" t="s">
        <v>123</v>
      </c>
      <c r="B19" s="29">
        <v>4.3624393374347599E-3</v>
      </c>
      <c r="C19" s="39">
        <v>3.1379806769999998</v>
      </c>
      <c r="D19" s="296">
        <v>3.1227848539999998</v>
      </c>
      <c r="E19" s="49">
        <f t="shared" si="0"/>
        <v>3.1303827654999998</v>
      </c>
      <c r="F19" s="49">
        <f t="shared" si="1"/>
        <v>7.5979114999999986E-3</v>
      </c>
      <c r="G19" s="296">
        <v>3.1090160820000001</v>
      </c>
      <c r="H19" s="296">
        <v>3.109289719</v>
      </c>
      <c r="I19" s="49">
        <f t="shared" si="17"/>
        <v>3.1091529004999998</v>
      </c>
      <c r="J19" s="546">
        <f t="shared" si="2"/>
        <v>1.3681849999991336E-4</v>
      </c>
      <c r="K19" s="296">
        <v>4.2662516019999996</v>
      </c>
      <c r="L19" s="296">
        <v>4.2570722510000003</v>
      </c>
      <c r="M19" s="49">
        <f t="shared" si="18"/>
        <v>4.2616619265000004</v>
      </c>
      <c r="N19" s="49">
        <f t="shared" si="3"/>
        <v>4.5896754999996681E-3</v>
      </c>
      <c r="O19" s="296">
        <v>4.2715683520000001</v>
      </c>
      <c r="P19" s="296">
        <v>4.2409155199999997</v>
      </c>
      <c r="Q19" s="49">
        <f t="shared" si="19"/>
        <v>4.2562419360000003</v>
      </c>
      <c r="R19" s="49">
        <f t="shared" si="4"/>
        <v>1.5326416000000176E-2</v>
      </c>
      <c r="S19" s="39">
        <v>9.7268211359999999</v>
      </c>
      <c r="T19" s="296">
        <v>9.723963908</v>
      </c>
      <c r="U19" s="49">
        <f t="shared" si="20"/>
        <v>9.7253925219999999</v>
      </c>
      <c r="V19" s="49">
        <f t="shared" si="5"/>
        <v>1.4286139999999392E-3</v>
      </c>
      <c r="W19" s="296">
        <v>9.8218039059999995</v>
      </c>
      <c r="X19" s="296">
        <v>9.6587926159999995</v>
      </c>
      <c r="Y19" s="49">
        <f t="shared" si="21"/>
        <v>9.7402982609999995</v>
      </c>
      <c r="Z19" s="546">
        <f t="shared" si="6"/>
        <v>8.1505645000000015E-2</v>
      </c>
      <c r="AA19" s="296">
        <v>10.04490745</v>
      </c>
      <c r="AB19" s="296">
        <v>10.13145797</v>
      </c>
      <c r="AC19" s="49">
        <f t="shared" si="22"/>
        <v>10.08818271</v>
      </c>
      <c r="AD19" s="49">
        <f t="shared" si="7"/>
        <v>4.3275259999999705E-2</v>
      </c>
      <c r="AE19" s="296">
        <v>10.023657719999999</v>
      </c>
      <c r="AF19" s="296">
        <v>10.092993</v>
      </c>
      <c r="AG19" s="49">
        <f t="shared" si="23"/>
        <v>10.05832536</v>
      </c>
      <c r="AH19" s="49">
        <f t="shared" si="8"/>
        <v>3.4667640000000333E-2</v>
      </c>
      <c r="AI19" s="39">
        <v>68.861176970000002</v>
      </c>
      <c r="AJ19" s="296">
        <v>68.546003200000001</v>
      </c>
      <c r="AK19" s="49">
        <f t="shared" si="24"/>
        <v>68.703590085000002</v>
      </c>
      <c r="AL19" s="49">
        <f t="shared" si="9"/>
        <v>0.15758688500000062</v>
      </c>
      <c r="AM19" s="296">
        <v>67.840305240000006</v>
      </c>
      <c r="AN19" s="296">
        <v>69.948118230000006</v>
      </c>
      <c r="AO19" s="49">
        <f t="shared" si="25"/>
        <v>68.894211734999999</v>
      </c>
      <c r="AP19" s="546">
        <f t="shared" si="10"/>
        <v>1.0539064949999997</v>
      </c>
      <c r="AQ19" s="296">
        <v>14.51262384</v>
      </c>
      <c r="AR19" s="296">
        <v>14.51354272</v>
      </c>
      <c r="AS19" s="49">
        <f t="shared" si="26"/>
        <v>14.51308328</v>
      </c>
      <c r="AT19" s="49">
        <f t="shared" si="11"/>
        <v>4.5944000000019969E-4</v>
      </c>
      <c r="AU19" s="296">
        <v>14.37890238</v>
      </c>
      <c r="AV19" s="296">
        <v>14.50035843</v>
      </c>
      <c r="AW19" s="49">
        <f t="shared" si="27"/>
        <v>14.439630404999999</v>
      </c>
      <c r="AX19" s="49">
        <f t="shared" si="12"/>
        <v>6.0728025000000407E-2</v>
      </c>
      <c r="AY19" s="39">
        <v>18.679539030000001</v>
      </c>
      <c r="AZ19" s="296">
        <v>18.503010369999998</v>
      </c>
      <c r="BA19" s="49">
        <f t="shared" si="28"/>
        <v>18.5912747</v>
      </c>
      <c r="BB19" s="49">
        <f t="shared" si="13"/>
        <v>8.8264330000001223E-2</v>
      </c>
      <c r="BC19" s="296">
        <v>18.629082789999998</v>
      </c>
      <c r="BD19" s="296">
        <v>18.513821910000001</v>
      </c>
      <c r="BE19" s="49">
        <f t="shared" si="29"/>
        <v>18.571452350000001</v>
      </c>
      <c r="BF19" s="546">
        <f t="shared" si="14"/>
        <v>5.7630439999998728E-2</v>
      </c>
      <c r="BG19" s="296">
        <v>22.218597460000002</v>
      </c>
      <c r="BH19" s="296">
        <v>22.56058711</v>
      </c>
      <c r="BI19" s="49">
        <f t="shared" si="30"/>
        <v>22.389592284999999</v>
      </c>
      <c r="BJ19" s="49">
        <f t="shared" si="15"/>
        <v>0.1709948249999993</v>
      </c>
      <c r="BK19" s="296">
        <v>22.528709190000001</v>
      </c>
      <c r="BL19" s="296">
        <v>22.937234060000002</v>
      </c>
      <c r="BM19" s="49">
        <f t="shared" si="31"/>
        <v>22.732971625000001</v>
      </c>
      <c r="BN19" s="49">
        <f t="shared" si="16"/>
        <v>0.20426243500000041</v>
      </c>
      <c r="BO19" s="39" t="s">
        <v>12</v>
      </c>
      <c r="BP19" s="41" t="s">
        <v>12</v>
      </c>
      <c r="BQ19" s="819" t="s">
        <v>12</v>
      </c>
      <c r="BR19" s="668" t="s">
        <v>12</v>
      </c>
      <c r="BS19" s="768">
        <v>8.0974072980000003</v>
      </c>
      <c r="BT19" s="563">
        <v>145.5013701</v>
      </c>
      <c r="BU19" s="768">
        <v>60.921622149999997</v>
      </c>
      <c r="BV19" s="563">
        <v>60.875740380000003</v>
      </c>
    </row>
    <row r="20" spans="1:74" ht="15.75" customHeight="1" x14ac:dyDescent="0.2">
      <c r="A20" s="296" t="s">
        <v>124</v>
      </c>
      <c r="B20" s="29">
        <v>2.0268151346986601E-2</v>
      </c>
      <c r="C20" s="39">
        <v>3.2278720029999999</v>
      </c>
      <c r="D20" s="296">
        <v>3.13722162</v>
      </c>
      <c r="E20" s="49">
        <f t="shared" si="0"/>
        <v>3.1825468115</v>
      </c>
      <c r="F20" s="49">
        <f t="shared" si="1"/>
        <v>4.5325191499999917E-2</v>
      </c>
      <c r="G20" s="296">
        <v>3.1203295739999999</v>
      </c>
      <c r="H20" s="296">
        <v>3.1474104820000002</v>
      </c>
      <c r="I20" s="49">
        <f t="shared" si="17"/>
        <v>3.133870028</v>
      </c>
      <c r="J20" s="546">
        <f t="shared" si="2"/>
        <v>1.3540454000000146E-2</v>
      </c>
      <c r="K20" s="296">
        <v>4.2144799969999998</v>
      </c>
      <c r="L20" s="296">
        <v>4.2465271869999999</v>
      </c>
      <c r="M20" s="49">
        <f t="shared" si="18"/>
        <v>4.2305035919999998</v>
      </c>
      <c r="N20" s="49">
        <f t="shared" si="3"/>
        <v>1.6023595000000057E-2</v>
      </c>
      <c r="O20" s="296">
        <v>4.4703267440000003</v>
      </c>
      <c r="P20" s="296">
        <v>4.239569404</v>
      </c>
      <c r="Q20" s="49">
        <f t="shared" si="19"/>
        <v>4.3549480740000002</v>
      </c>
      <c r="R20" s="49">
        <f t="shared" si="4"/>
        <v>0.11537867000000013</v>
      </c>
      <c r="S20" s="39">
        <v>9.8046173430000003</v>
      </c>
      <c r="T20" s="296">
        <v>9.4614523909999999</v>
      </c>
      <c r="U20" s="49">
        <f t="shared" si="20"/>
        <v>9.6330348669999992</v>
      </c>
      <c r="V20" s="49">
        <f t="shared" si="5"/>
        <v>0.17158247600000021</v>
      </c>
      <c r="W20" s="296">
        <v>9.7602243499999997</v>
      </c>
      <c r="X20" s="296">
        <v>9.8542560120000005</v>
      </c>
      <c r="Y20" s="49">
        <f t="shared" si="21"/>
        <v>9.8072401810000009</v>
      </c>
      <c r="Z20" s="546">
        <f t="shared" si="6"/>
        <v>4.7015831000000397E-2</v>
      </c>
      <c r="AA20" s="296">
        <v>10.01688407</v>
      </c>
      <c r="AB20" s="296">
        <v>9.9357026790000003</v>
      </c>
      <c r="AC20" s="49">
        <f t="shared" si="22"/>
        <v>9.9762933744999991</v>
      </c>
      <c r="AD20" s="49">
        <f t="shared" si="7"/>
        <v>4.0590695499999718E-2</v>
      </c>
      <c r="AE20" s="296">
        <v>10.346892909999999</v>
      </c>
      <c r="AF20" s="296">
        <v>9.7737594039999998</v>
      </c>
      <c r="AG20" s="49">
        <f t="shared" si="23"/>
        <v>10.060326156999999</v>
      </c>
      <c r="AH20" s="49">
        <f t="shared" si="8"/>
        <v>0.28656675299999979</v>
      </c>
      <c r="AI20" s="39">
        <v>63.819423739999998</v>
      </c>
      <c r="AJ20" s="296">
        <v>65.333519170000002</v>
      </c>
      <c r="AK20" s="49">
        <f t="shared" si="24"/>
        <v>64.576471455000004</v>
      </c>
      <c r="AL20" s="49">
        <f t="shared" si="9"/>
        <v>0.75704771500000234</v>
      </c>
      <c r="AM20" s="296">
        <v>67.176962779999997</v>
      </c>
      <c r="AN20" s="296">
        <v>64.637360200000003</v>
      </c>
      <c r="AO20" s="49">
        <f t="shared" si="25"/>
        <v>65.907161489999993</v>
      </c>
      <c r="AP20" s="546">
        <f t="shared" si="10"/>
        <v>1.2698012899999966</v>
      </c>
      <c r="AQ20" s="296">
        <v>13.9430175</v>
      </c>
      <c r="AR20" s="296">
        <v>14.50420519</v>
      </c>
      <c r="AS20" s="49">
        <f t="shared" si="26"/>
        <v>14.223611345</v>
      </c>
      <c r="AT20" s="49">
        <f t="shared" si="11"/>
        <v>0.28059384500000029</v>
      </c>
      <c r="AU20" s="296">
        <v>14.447047599999999</v>
      </c>
      <c r="AV20" s="296">
        <v>14.428360700000001</v>
      </c>
      <c r="AW20" s="49">
        <f t="shared" si="27"/>
        <v>14.43770415</v>
      </c>
      <c r="AX20" s="49">
        <f t="shared" si="12"/>
        <v>9.3434499999993648E-3</v>
      </c>
      <c r="AY20" s="39">
        <v>18.612124009999999</v>
      </c>
      <c r="AZ20" s="296">
        <v>19.277691300000001</v>
      </c>
      <c r="BA20" s="49">
        <f t="shared" si="28"/>
        <v>18.944907655000002</v>
      </c>
      <c r="BB20" s="49">
        <f t="shared" si="13"/>
        <v>0.33278364500000102</v>
      </c>
      <c r="BC20" s="296">
        <v>19.265204390000001</v>
      </c>
      <c r="BD20" s="296">
        <v>18.918192430000001</v>
      </c>
      <c r="BE20" s="49">
        <f t="shared" si="29"/>
        <v>19.091698409999999</v>
      </c>
      <c r="BF20" s="546">
        <f t="shared" si="14"/>
        <v>0.17350597999999984</v>
      </c>
      <c r="BG20" s="296">
        <v>22.256010849999999</v>
      </c>
      <c r="BH20" s="296">
        <v>22.644614409999999</v>
      </c>
      <c r="BI20" s="49">
        <f t="shared" si="30"/>
        <v>22.450312629999999</v>
      </c>
      <c r="BJ20" s="49">
        <f t="shared" si="15"/>
        <v>0.19430177999999998</v>
      </c>
      <c r="BK20" s="296">
        <v>22.215500429999999</v>
      </c>
      <c r="BL20" s="296">
        <v>23.830172610000002</v>
      </c>
      <c r="BM20" s="49">
        <f t="shared" si="31"/>
        <v>23.022836519999998</v>
      </c>
      <c r="BN20" s="49">
        <f t="shared" si="16"/>
        <v>0.80733609000000151</v>
      </c>
      <c r="BO20" s="39" t="s">
        <v>12</v>
      </c>
      <c r="BP20" s="41" t="s">
        <v>12</v>
      </c>
      <c r="BQ20" s="819" t="s">
        <v>12</v>
      </c>
      <c r="BR20" s="668" t="s">
        <v>12</v>
      </c>
      <c r="BS20" s="768">
        <v>8.0867893599999991</v>
      </c>
      <c r="BT20" s="563">
        <v>142.69021710000001</v>
      </c>
      <c r="BU20" s="768">
        <v>61.453877630000001</v>
      </c>
      <c r="BV20" s="563">
        <v>60.27349529</v>
      </c>
    </row>
    <row r="21" spans="1:74" ht="15.75" customHeight="1" x14ac:dyDescent="0.2">
      <c r="A21" s="296" t="s">
        <v>125</v>
      </c>
      <c r="B21" s="29">
        <v>1.69046594857974E-4</v>
      </c>
      <c r="C21" s="39">
        <v>5.7401662619999995E-4</v>
      </c>
      <c r="D21" s="296">
        <v>5.8087805650000005E-4</v>
      </c>
      <c r="E21" s="49">
        <f t="shared" si="0"/>
        <v>5.7744734134999995E-4</v>
      </c>
      <c r="F21" s="49">
        <f t="shared" si="1"/>
        <v>3.4307151500000501E-6</v>
      </c>
      <c r="G21" s="296">
        <v>1.157312434E-3</v>
      </c>
      <c r="H21" s="296">
        <v>9.3980282829999998E-4</v>
      </c>
      <c r="I21" s="49">
        <f t="shared" si="17"/>
        <v>1.04855763115E-3</v>
      </c>
      <c r="J21" s="546">
        <f t="shared" si="2"/>
        <v>1.0875480284999999E-4</v>
      </c>
      <c r="K21" s="296">
        <v>0.14907895230000001</v>
      </c>
      <c r="L21" s="296">
        <v>0.15150470150000001</v>
      </c>
      <c r="M21" s="49">
        <f t="shared" si="18"/>
        <v>0.15029182690000001</v>
      </c>
      <c r="N21" s="49">
        <f t="shared" si="3"/>
        <v>1.2128745999999968E-3</v>
      </c>
      <c r="O21" s="296">
        <v>0.14743121000000001</v>
      </c>
      <c r="P21" s="296">
        <v>0.15138793710000001</v>
      </c>
      <c r="Q21" s="49">
        <f t="shared" si="19"/>
        <v>0.14940957355000001</v>
      </c>
      <c r="R21" s="49">
        <f t="shared" si="4"/>
        <v>1.9783635500000007E-3</v>
      </c>
      <c r="S21" s="39">
        <v>0.221529384</v>
      </c>
      <c r="T21" s="296">
        <v>0.22442661459999999</v>
      </c>
      <c r="U21" s="49">
        <f t="shared" si="20"/>
        <v>0.22297799930000001</v>
      </c>
      <c r="V21" s="49">
        <f t="shared" si="5"/>
        <v>1.4486152999999974E-3</v>
      </c>
      <c r="W21" s="296">
        <v>0.2240925932</v>
      </c>
      <c r="X21" s="296">
        <v>0.22261280780000001</v>
      </c>
      <c r="Y21" s="49">
        <f t="shared" si="21"/>
        <v>0.2233527005</v>
      </c>
      <c r="Z21" s="546">
        <f t="shared" si="6"/>
        <v>7.3989269999999441E-4</v>
      </c>
      <c r="AA21" s="296">
        <v>0.91206345460000005</v>
      </c>
      <c r="AB21" s="296">
        <v>0.92240890289999999</v>
      </c>
      <c r="AC21" s="49">
        <f t="shared" si="22"/>
        <v>0.91723617875000008</v>
      </c>
      <c r="AD21" s="49">
        <f t="shared" si="7"/>
        <v>5.1727241499999743E-3</v>
      </c>
      <c r="AE21" s="296">
        <v>0.9252532134</v>
      </c>
      <c r="AF21" s="296">
        <v>0.91982647959999997</v>
      </c>
      <c r="AG21" s="49">
        <f t="shared" si="23"/>
        <v>0.92253984649999998</v>
      </c>
      <c r="AH21" s="49">
        <f t="shared" si="8"/>
        <v>2.7133669000000138E-3</v>
      </c>
      <c r="AI21" s="39">
        <v>3.2864305509999997E-2</v>
      </c>
      <c r="AJ21" s="296">
        <v>3.3911657970000002E-2</v>
      </c>
      <c r="AK21" s="49">
        <f t="shared" si="24"/>
        <v>3.3387981740000003E-2</v>
      </c>
      <c r="AL21" s="49">
        <f t="shared" si="9"/>
        <v>5.2367623000000238E-4</v>
      </c>
      <c r="AM21" s="296">
        <v>6.7199262130000006E-2</v>
      </c>
      <c r="AN21" s="296">
        <v>6.4904388290000004E-2</v>
      </c>
      <c r="AO21" s="49">
        <f t="shared" si="25"/>
        <v>6.6051825209999998E-2</v>
      </c>
      <c r="AP21" s="546">
        <f t="shared" si="10"/>
        <v>1.1474369200000015E-3</v>
      </c>
      <c r="AQ21" s="296">
        <v>0.75421441519999999</v>
      </c>
      <c r="AR21" s="296">
        <v>0.72403151799999999</v>
      </c>
      <c r="AS21" s="49">
        <f t="shared" si="26"/>
        <v>0.73912296659999999</v>
      </c>
      <c r="AT21" s="49">
        <f t="shared" si="11"/>
        <v>1.5091448600000001E-2</v>
      </c>
      <c r="AU21" s="296">
        <v>0.74976619749999995</v>
      </c>
      <c r="AV21" s="296">
        <v>0.75242867250000001</v>
      </c>
      <c r="AW21" s="49">
        <f t="shared" si="27"/>
        <v>0.75109743499999992</v>
      </c>
      <c r="AX21" s="49">
        <f t="shared" si="12"/>
        <v>1.3312375000000265E-3</v>
      </c>
      <c r="AY21" s="39">
        <v>0.4384155226</v>
      </c>
      <c r="AZ21" s="296">
        <v>0.43036875790000001</v>
      </c>
      <c r="BA21" s="49">
        <f t="shared" si="28"/>
        <v>0.43439214025</v>
      </c>
      <c r="BB21" s="49">
        <f t="shared" si="13"/>
        <v>4.0233823499999932E-3</v>
      </c>
      <c r="BC21" s="296">
        <v>0.44101586390000003</v>
      </c>
      <c r="BD21" s="296">
        <v>0.44163965230000002</v>
      </c>
      <c r="BE21" s="49">
        <f t="shared" si="29"/>
        <v>0.44132775810000002</v>
      </c>
      <c r="BF21" s="546">
        <f t="shared" si="14"/>
        <v>3.1189419999999579E-4</v>
      </c>
      <c r="BG21" s="296">
        <v>0.11688448059999999</v>
      </c>
      <c r="BH21" s="296">
        <v>0.1145182101</v>
      </c>
      <c r="BI21" s="49">
        <f t="shared" si="30"/>
        <v>0.11570134535</v>
      </c>
      <c r="BJ21" s="49">
        <f t="shared" si="15"/>
        <v>1.1831352499999948E-3</v>
      </c>
      <c r="BK21" s="296">
        <v>0.12190372219999999</v>
      </c>
      <c r="BL21" s="296">
        <v>0.1240679113</v>
      </c>
      <c r="BM21" s="49">
        <f t="shared" si="31"/>
        <v>0.12298581675</v>
      </c>
      <c r="BN21" s="49">
        <f t="shared" si="16"/>
        <v>1.0820945500000026E-3</v>
      </c>
      <c r="BO21" s="39" t="s">
        <v>12</v>
      </c>
      <c r="BP21" s="41" t="s">
        <v>12</v>
      </c>
      <c r="BQ21" s="819" t="s">
        <v>12</v>
      </c>
      <c r="BR21" s="668" t="s">
        <v>12</v>
      </c>
      <c r="BS21" s="768">
        <v>0.17060783639999999</v>
      </c>
      <c r="BT21" s="563">
        <v>96.077296880000006</v>
      </c>
      <c r="BU21" s="768">
        <v>16.65447249</v>
      </c>
      <c r="BV21" s="563">
        <v>17.669600679999999</v>
      </c>
    </row>
    <row r="22" spans="1:74" ht="15.75" customHeight="1" x14ac:dyDescent="0.2">
      <c r="A22" s="296" t="s">
        <v>126</v>
      </c>
      <c r="B22" s="29">
        <v>1.235098603353E-3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 t="s">
        <v>12</v>
      </c>
      <c r="L22" s="296" t="s">
        <v>12</v>
      </c>
      <c r="M22" s="49" t="str">
        <f t="shared" si="18"/>
        <v xml:space="preserve"> </v>
      </c>
      <c r="N22" s="49" t="str">
        <f t="shared" si="3"/>
        <v xml:space="preserve"> 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>
        <v>2.191969921E-3</v>
      </c>
      <c r="T22" s="296" t="s">
        <v>12</v>
      </c>
      <c r="U22" s="49">
        <f t="shared" si="20"/>
        <v>2.191969921E-3</v>
      </c>
      <c r="V22" s="49">
        <f t="shared" si="5"/>
        <v>0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 t="s">
        <v>12</v>
      </c>
      <c r="AJ22" s="296" t="s">
        <v>12</v>
      </c>
      <c r="AK22" s="49" t="str">
        <f t="shared" si="24"/>
        <v xml:space="preserve"> </v>
      </c>
      <c r="AL22" s="49" t="str">
        <f t="shared" si="9"/>
        <v xml:space="preserve"> </v>
      </c>
      <c r="AM22" s="296" t="s">
        <v>12</v>
      </c>
      <c r="AN22" s="296" t="s">
        <v>12</v>
      </c>
      <c r="AO22" s="49" t="str">
        <f t="shared" si="25"/>
        <v xml:space="preserve"> </v>
      </c>
      <c r="AP22" s="546" t="str">
        <f t="shared" si="10"/>
        <v xml:space="preserve"> </v>
      </c>
      <c r="AQ22" s="296">
        <v>1.3576480730000001E-3</v>
      </c>
      <c r="AR22" s="296" t="s">
        <v>12</v>
      </c>
      <c r="AS22" s="49">
        <f t="shared" si="26"/>
        <v>1.3576480730000001E-3</v>
      </c>
      <c r="AT22" s="49">
        <f t="shared" si="11"/>
        <v>0</v>
      </c>
      <c r="AU22" s="296">
        <v>1.2580689590000001E-3</v>
      </c>
      <c r="AV22" s="296" t="s">
        <v>12</v>
      </c>
      <c r="AW22" s="49">
        <f t="shared" si="27"/>
        <v>1.2580689590000001E-3</v>
      </c>
      <c r="AX22" s="49">
        <f t="shared" si="12"/>
        <v>0</v>
      </c>
      <c r="AY22" s="39" t="s">
        <v>12</v>
      </c>
      <c r="AZ22" s="296" t="s">
        <v>12</v>
      </c>
      <c r="BA22" s="49" t="str">
        <f t="shared" si="28"/>
        <v xml:space="preserve"> </v>
      </c>
      <c r="BB22" s="49" t="str">
        <f t="shared" si="13"/>
        <v xml:space="preserve"> </v>
      </c>
      <c r="BC22" s="296" t="s">
        <v>12</v>
      </c>
      <c r="BD22" s="296" t="s">
        <v>12</v>
      </c>
      <c r="BE22" s="49" t="str">
        <f t="shared" si="29"/>
        <v xml:space="preserve"> </v>
      </c>
      <c r="BF22" s="546" t="str">
        <f t="shared" si="14"/>
        <v xml:space="preserve"> </v>
      </c>
      <c r="BG22" s="296" t="s">
        <v>12</v>
      </c>
      <c r="BH22" s="296" t="s">
        <v>12</v>
      </c>
      <c r="BI22" s="49" t="str">
        <f t="shared" si="30"/>
        <v xml:space="preserve"> </v>
      </c>
      <c r="BJ22" s="49" t="str">
        <f t="shared" si="15"/>
        <v xml:space="preserve"> </v>
      </c>
      <c r="BK22" s="296" t="s">
        <v>12</v>
      </c>
      <c r="BL22" s="296" t="s">
        <v>12</v>
      </c>
      <c r="BM22" s="49" t="str">
        <f t="shared" si="31"/>
        <v xml:space="preserve"> </v>
      </c>
      <c r="BN22" s="49" t="str">
        <f t="shared" si="16"/>
        <v xml:space="preserve"> </v>
      </c>
      <c r="BO22" s="39" t="s">
        <v>12</v>
      </c>
      <c r="BP22" s="41" t="s">
        <v>12</v>
      </c>
      <c r="BQ22" s="819" t="s">
        <v>12</v>
      </c>
      <c r="BR22" s="668" t="s">
        <v>12</v>
      </c>
      <c r="BS22" s="768" t="s">
        <v>12</v>
      </c>
      <c r="BT22" s="563" t="s">
        <v>12</v>
      </c>
      <c r="BU22" s="768" t="s">
        <v>12</v>
      </c>
      <c r="BV22" s="563" t="s">
        <v>12</v>
      </c>
    </row>
    <row r="23" spans="1:74" ht="15.75" customHeight="1" x14ac:dyDescent="0.2">
      <c r="A23" s="296" t="s">
        <v>127</v>
      </c>
      <c r="B23" s="29">
        <v>1.9306257361351099E-2</v>
      </c>
      <c r="C23" s="39">
        <v>6.1373087770000003</v>
      </c>
      <c r="D23" s="296">
        <v>6.2954109000000003</v>
      </c>
      <c r="E23" s="49">
        <f t="shared" si="0"/>
        <v>6.2163598385000007</v>
      </c>
      <c r="F23" s="49">
        <f t="shared" si="1"/>
        <v>7.9051061499999964E-2</v>
      </c>
      <c r="G23" s="296">
        <v>6.1791433360000001</v>
      </c>
      <c r="H23" s="296">
        <v>6.1776165580000004</v>
      </c>
      <c r="I23" s="49">
        <f t="shared" si="17"/>
        <v>6.1783799469999998</v>
      </c>
      <c r="J23" s="546">
        <f t="shared" si="2"/>
        <v>7.6338899999983667E-4</v>
      </c>
      <c r="K23" s="296">
        <v>9.9215132260000001</v>
      </c>
      <c r="L23" s="296">
        <v>9.8863154210000008</v>
      </c>
      <c r="M23" s="49">
        <f t="shared" si="18"/>
        <v>9.9039143235000004</v>
      </c>
      <c r="N23" s="49">
        <f t="shared" si="3"/>
        <v>1.7598902499999625E-2</v>
      </c>
      <c r="O23" s="296">
        <v>9.7161366610000002</v>
      </c>
      <c r="P23" s="296">
        <v>9.8354815850000001</v>
      </c>
      <c r="Q23" s="49">
        <f t="shared" si="19"/>
        <v>9.7758091230000002</v>
      </c>
      <c r="R23" s="49">
        <f t="shared" si="4"/>
        <v>5.9672461999999982E-2</v>
      </c>
      <c r="S23" s="39">
        <v>26.765088089999999</v>
      </c>
      <c r="T23" s="296">
        <v>26.998645499999999</v>
      </c>
      <c r="U23" s="49">
        <f t="shared" si="20"/>
        <v>26.881866795000001</v>
      </c>
      <c r="V23" s="49">
        <f t="shared" si="5"/>
        <v>0.11677870499999976</v>
      </c>
      <c r="W23" s="296">
        <v>26.55264867</v>
      </c>
      <c r="X23" s="296">
        <v>25.584799790000002</v>
      </c>
      <c r="Y23" s="49">
        <f t="shared" si="21"/>
        <v>26.068724230000001</v>
      </c>
      <c r="Z23" s="546">
        <f t="shared" si="6"/>
        <v>0.48392443999999912</v>
      </c>
      <c r="AA23" s="296">
        <v>30.994656819999999</v>
      </c>
      <c r="AB23" s="296">
        <v>31.803847099999999</v>
      </c>
      <c r="AC23" s="49">
        <f t="shared" si="22"/>
        <v>31.399251960000001</v>
      </c>
      <c r="AD23" s="49">
        <f t="shared" si="7"/>
        <v>0.40459513999999963</v>
      </c>
      <c r="AE23" s="296">
        <v>30.495139429999998</v>
      </c>
      <c r="AF23" s="296">
        <v>32.266961569999999</v>
      </c>
      <c r="AG23" s="49">
        <f t="shared" si="23"/>
        <v>31.381050500000001</v>
      </c>
      <c r="AH23" s="49">
        <f t="shared" si="8"/>
        <v>0.88591107000000058</v>
      </c>
      <c r="AI23" s="39">
        <v>29.627491460000002</v>
      </c>
      <c r="AJ23" s="296">
        <v>30.120852070000002</v>
      </c>
      <c r="AK23" s="49">
        <f t="shared" si="24"/>
        <v>29.874171765</v>
      </c>
      <c r="AL23" s="49">
        <f t="shared" si="9"/>
        <v>0.24668030499999993</v>
      </c>
      <c r="AM23" s="296">
        <v>29.306717169999999</v>
      </c>
      <c r="AN23" s="296">
        <v>30.935973929999999</v>
      </c>
      <c r="AO23" s="49">
        <f t="shared" si="25"/>
        <v>30.121345550000001</v>
      </c>
      <c r="AP23" s="546">
        <f t="shared" si="10"/>
        <v>0.81462838000000026</v>
      </c>
      <c r="AQ23" s="296">
        <v>34.049711780000003</v>
      </c>
      <c r="AR23" s="296">
        <v>32.782391480000001</v>
      </c>
      <c r="AS23" s="49">
        <f t="shared" si="26"/>
        <v>33.416051629999998</v>
      </c>
      <c r="AT23" s="49">
        <f t="shared" si="11"/>
        <v>0.63366015000000075</v>
      </c>
      <c r="AU23" s="296">
        <v>33.091790879999998</v>
      </c>
      <c r="AV23" s="296">
        <v>33.402005760000002</v>
      </c>
      <c r="AW23" s="49">
        <f t="shared" si="27"/>
        <v>33.24689832</v>
      </c>
      <c r="AX23" s="49">
        <f t="shared" si="12"/>
        <v>0.15510744000000187</v>
      </c>
      <c r="AY23" s="39">
        <v>48.580783480000001</v>
      </c>
      <c r="AZ23" s="296">
        <v>46.721714069999997</v>
      </c>
      <c r="BA23" s="49">
        <f t="shared" si="28"/>
        <v>47.651248774999999</v>
      </c>
      <c r="BB23" s="49">
        <f t="shared" si="13"/>
        <v>0.92953470500000179</v>
      </c>
      <c r="BC23" s="296">
        <v>47.513458589999999</v>
      </c>
      <c r="BD23" s="296">
        <v>47.217688969999998</v>
      </c>
      <c r="BE23" s="49">
        <f t="shared" si="29"/>
        <v>47.365573779999998</v>
      </c>
      <c r="BF23" s="546">
        <f t="shared" si="14"/>
        <v>0.14788481000000075</v>
      </c>
      <c r="BG23" s="296">
        <v>55.98694828</v>
      </c>
      <c r="BH23" s="296">
        <v>56.857357960000002</v>
      </c>
      <c r="BI23" s="49">
        <f t="shared" si="30"/>
        <v>56.422153120000004</v>
      </c>
      <c r="BJ23" s="49">
        <f t="shared" si="15"/>
        <v>0.43520484000000081</v>
      </c>
      <c r="BK23" s="296">
        <v>57.599056320000003</v>
      </c>
      <c r="BL23" s="296">
        <v>56.265452209999999</v>
      </c>
      <c r="BM23" s="49">
        <f t="shared" si="31"/>
        <v>56.932254264999997</v>
      </c>
      <c r="BN23" s="49">
        <f t="shared" si="16"/>
        <v>0.66680205500000156</v>
      </c>
      <c r="BO23" s="39" t="s">
        <v>12</v>
      </c>
      <c r="BP23" s="41" t="s">
        <v>12</v>
      </c>
      <c r="BQ23" s="819" t="s">
        <v>12</v>
      </c>
      <c r="BR23" s="668" t="s">
        <v>12</v>
      </c>
      <c r="BS23" s="768">
        <v>5.8060339069999998</v>
      </c>
      <c r="BT23" s="563">
        <v>422.85432209999999</v>
      </c>
      <c r="BU23" s="768">
        <v>25.126275209999999</v>
      </c>
      <c r="BV23" s="563">
        <v>24.907914089999998</v>
      </c>
    </row>
    <row r="24" spans="1:74" ht="15.75" customHeight="1" x14ac:dyDescent="0.2">
      <c r="A24" s="296" t="s">
        <v>128</v>
      </c>
      <c r="B24" s="29">
        <v>1.4514694644857701E-3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>
        <v>2.1964182820000001E-3</v>
      </c>
      <c r="L24" s="296" t="s">
        <v>12</v>
      </c>
      <c r="M24" s="49">
        <f t="shared" si="18"/>
        <v>2.1964182820000001E-3</v>
      </c>
      <c r="N24" s="49">
        <f t="shared" si="3"/>
        <v>0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7.3375435450000002E-3</v>
      </c>
      <c r="AB24" s="296">
        <v>6.7647660879999998E-3</v>
      </c>
      <c r="AC24" s="49">
        <f t="shared" si="22"/>
        <v>7.0511548165E-3</v>
      </c>
      <c r="AD24" s="49">
        <f t="shared" si="7"/>
        <v>2.8638872850000018E-4</v>
      </c>
      <c r="AE24" s="296">
        <v>7.5257629339999998E-3</v>
      </c>
      <c r="AF24" s="296">
        <v>6.6079757080000001E-3</v>
      </c>
      <c r="AG24" s="49">
        <f t="shared" si="23"/>
        <v>7.0668693209999999E-3</v>
      </c>
      <c r="AH24" s="49">
        <f t="shared" si="8"/>
        <v>4.5889361299999987E-4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5.5994007350000001E-3</v>
      </c>
      <c r="AR24" s="296">
        <v>5.2075704470000003E-3</v>
      </c>
      <c r="AS24" s="49">
        <f t="shared" si="26"/>
        <v>5.4034855910000002E-3</v>
      </c>
      <c r="AT24" s="49">
        <f t="shared" si="11"/>
        <v>1.9591514399999992E-4</v>
      </c>
      <c r="AU24" s="296">
        <v>7.0658383160000001E-3</v>
      </c>
      <c r="AV24" s="296">
        <v>6.0622312189999999E-3</v>
      </c>
      <c r="AW24" s="49">
        <f t="shared" si="27"/>
        <v>6.5640347675E-3</v>
      </c>
      <c r="AX24" s="49">
        <f t="shared" si="12"/>
        <v>5.0180354850000008E-4</v>
      </c>
      <c r="AY24" s="39">
        <v>4.4545785760000001E-3</v>
      </c>
      <c r="AZ24" s="296">
        <v>4.4786269169999997E-3</v>
      </c>
      <c r="BA24" s="49">
        <f t="shared" si="28"/>
        <v>4.4666027464999999E-3</v>
      </c>
      <c r="BB24" s="49">
        <f t="shared" si="13"/>
        <v>1.2024170499999771E-5</v>
      </c>
      <c r="BC24" s="296">
        <v>5.5176362440000001E-3</v>
      </c>
      <c r="BD24" s="296">
        <v>5.4121458280000003E-3</v>
      </c>
      <c r="BE24" s="49">
        <f t="shared" si="29"/>
        <v>5.4648910360000002E-3</v>
      </c>
      <c r="BF24" s="546">
        <f t="shared" si="14"/>
        <v>5.2745207999999912E-5</v>
      </c>
      <c r="BG24" s="296">
        <v>2.0318711729999999E-3</v>
      </c>
      <c r="BH24" s="296" t="s">
        <v>12</v>
      </c>
      <c r="BI24" s="49">
        <f t="shared" si="30"/>
        <v>2.0318711729999999E-3</v>
      </c>
      <c r="BJ24" s="49">
        <f t="shared" si="15"/>
        <v>0</v>
      </c>
      <c r="BK24" s="296" t="s">
        <v>12</v>
      </c>
      <c r="BL24" s="296">
        <v>6.9010519219999998E-3</v>
      </c>
      <c r="BM24" s="49">
        <f t="shared" si="31"/>
        <v>6.9010519219999998E-3</v>
      </c>
      <c r="BN24" s="49">
        <f t="shared" si="16"/>
        <v>0</v>
      </c>
      <c r="BO24" s="39" t="s">
        <v>12</v>
      </c>
      <c r="BP24" s="41" t="s">
        <v>12</v>
      </c>
      <c r="BQ24" s="819" t="s">
        <v>12</v>
      </c>
      <c r="BR24" s="668" t="s">
        <v>12</v>
      </c>
      <c r="BS24" s="768" t="s">
        <v>12</v>
      </c>
      <c r="BT24" s="563">
        <v>0.97303733810000004</v>
      </c>
      <c r="BU24" s="768">
        <v>0.2258171427</v>
      </c>
      <c r="BV24" s="563">
        <v>0.2301871553</v>
      </c>
    </row>
    <row r="25" spans="1:74" ht="15.75" customHeight="1" x14ac:dyDescent="0.2">
      <c r="A25" s="296" t="s">
        <v>129</v>
      </c>
      <c r="B25" s="29">
        <v>1.2834347927133701E-2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>
        <v>1.6467704940000001E-2</v>
      </c>
      <c r="BP25" s="41">
        <v>1.4044604699999999E-2</v>
      </c>
      <c r="BQ25" s="819">
        <v>1.3190650720000001E-2</v>
      </c>
      <c r="BR25" s="668" t="s">
        <v>12</v>
      </c>
      <c r="BS25" s="768" t="s">
        <v>12</v>
      </c>
      <c r="BT25" s="563">
        <v>0.84631546589999995</v>
      </c>
      <c r="BU25" s="768" t="s">
        <v>12</v>
      </c>
      <c r="BV25" s="563" t="s">
        <v>12</v>
      </c>
    </row>
    <row r="26" spans="1:74" ht="15.75" customHeight="1" x14ac:dyDescent="0.2">
      <c r="A26" s="296" t="s">
        <v>130</v>
      </c>
      <c r="B26" s="29">
        <v>2.3085949556747198E-2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819" t="s">
        <v>12</v>
      </c>
      <c r="BR26" s="668" t="s">
        <v>12</v>
      </c>
      <c r="BS26" s="768" t="s">
        <v>12</v>
      </c>
      <c r="BT26" s="563" t="s">
        <v>12</v>
      </c>
      <c r="BU26" s="768" t="s">
        <v>12</v>
      </c>
      <c r="BV26" s="563" t="s">
        <v>12</v>
      </c>
    </row>
    <row r="27" spans="1:74" ht="15.75" customHeight="1" x14ac:dyDescent="0.2">
      <c r="A27" s="296" t="s">
        <v>131</v>
      </c>
      <c r="B27" s="29">
        <v>5.0280688178622104E-3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>
        <v>7.4797010930000001E-3</v>
      </c>
      <c r="T27" s="296" t="s">
        <v>12</v>
      </c>
      <c r="U27" s="49">
        <f t="shared" si="20"/>
        <v>7.4797010930000001E-3</v>
      </c>
      <c r="V27" s="49">
        <f t="shared" si="5"/>
        <v>0</v>
      </c>
      <c r="W27" s="296" t="s">
        <v>12</v>
      </c>
      <c r="X27" s="296">
        <v>8.7734762389999991E-3</v>
      </c>
      <c r="Y27" s="49">
        <f t="shared" si="21"/>
        <v>8.7734762389999991E-3</v>
      </c>
      <c r="Z27" s="546">
        <f t="shared" si="6"/>
        <v>0</v>
      </c>
      <c r="AA27" s="296" t="s">
        <v>12</v>
      </c>
      <c r="AB27" s="296">
        <v>5.5357664289999997E-3</v>
      </c>
      <c r="AC27" s="49">
        <f t="shared" si="22"/>
        <v>5.5357664289999997E-3</v>
      </c>
      <c r="AD27" s="49">
        <f t="shared" si="7"/>
        <v>0</v>
      </c>
      <c r="AE27" s="296" t="s">
        <v>12</v>
      </c>
      <c r="AF27" s="296">
        <v>7.5604697939999996E-3</v>
      </c>
      <c r="AG27" s="49">
        <f t="shared" si="23"/>
        <v>7.5604697939999996E-3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 t="s">
        <v>12</v>
      </c>
      <c r="AV27" s="296">
        <v>8.3962132730000007E-3</v>
      </c>
      <c r="AW27" s="49">
        <f t="shared" si="27"/>
        <v>8.3962132730000007E-3</v>
      </c>
      <c r="AX27" s="49">
        <f t="shared" si="12"/>
        <v>0</v>
      </c>
      <c r="AY27" s="39">
        <v>5.1859111959999997E-3</v>
      </c>
      <c r="AZ27" s="296" t="s">
        <v>12</v>
      </c>
      <c r="BA27" s="49">
        <f t="shared" si="28"/>
        <v>5.1859111959999997E-3</v>
      </c>
      <c r="BB27" s="49">
        <f t="shared" si="13"/>
        <v>0</v>
      </c>
      <c r="BC27" s="296">
        <v>6.4829225659999998E-3</v>
      </c>
      <c r="BD27" s="296" t="s">
        <v>12</v>
      </c>
      <c r="BE27" s="49">
        <f t="shared" si="29"/>
        <v>6.4829225659999998E-3</v>
      </c>
      <c r="BF27" s="546">
        <f t="shared" si="14"/>
        <v>0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819" t="s">
        <v>12</v>
      </c>
      <c r="BR27" s="668" t="s">
        <v>12</v>
      </c>
      <c r="BS27" s="768" t="s">
        <v>12</v>
      </c>
      <c r="BT27" s="563">
        <v>4.0939157699999999E-2</v>
      </c>
      <c r="BU27" s="768">
        <v>7.2215129570000003E-3</v>
      </c>
      <c r="BV27" s="563">
        <v>7.3937448979999997E-3</v>
      </c>
    </row>
    <row r="28" spans="1:74" ht="15.75" customHeight="1" x14ac:dyDescent="0.2">
      <c r="A28" s="296" t="s">
        <v>132</v>
      </c>
      <c r="B28" s="29">
        <v>1.4820428488888499E-2</v>
      </c>
      <c r="C28" s="39">
        <v>3.9254690449999998</v>
      </c>
      <c r="D28" s="296">
        <v>3.8585006129999999</v>
      </c>
      <c r="E28" s="49">
        <f t="shared" si="0"/>
        <v>3.8919848290000001</v>
      </c>
      <c r="F28" s="49">
        <f t="shared" si="1"/>
        <v>3.3484215999999956E-2</v>
      </c>
      <c r="G28" s="296">
        <v>3.8712246659999998</v>
      </c>
      <c r="H28" s="296">
        <v>3.8282272430000002</v>
      </c>
      <c r="I28" s="49">
        <f t="shared" si="17"/>
        <v>3.8497259545000002</v>
      </c>
      <c r="J28" s="546">
        <f t="shared" si="2"/>
        <v>2.1498711499999823E-2</v>
      </c>
      <c r="K28" s="296">
        <v>7.818754201</v>
      </c>
      <c r="L28" s="296">
        <v>7.8890005529999998</v>
      </c>
      <c r="M28" s="49">
        <f t="shared" si="18"/>
        <v>7.8538773769999999</v>
      </c>
      <c r="N28" s="49">
        <f t="shared" si="3"/>
        <v>3.5123175999999923E-2</v>
      </c>
      <c r="O28" s="296">
        <v>7.6490599340000003</v>
      </c>
      <c r="P28" s="296">
        <v>7.8651572600000002</v>
      </c>
      <c r="Q28" s="49">
        <f t="shared" si="19"/>
        <v>7.7571085970000002</v>
      </c>
      <c r="R28" s="49">
        <f t="shared" si="4"/>
        <v>0.10804866299999993</v>
      </c>
      <c r="S28" s="39">
        <v>63.592406859999997</v>
      </c>
      <c r="T28" s="296">
        <v>63.99069308</v>
      </c>
      <c r="U28" s="49">
        <f t="shared" si="20"/>
        <v>63.791549969999998</v>
      </c>
      <c r="V28" s="49">
        <f t="shared" si="5"/>
        <v>0.1991431100000014</v>
      </c>
      <c r="W28" s="296">
        <v>62.966450389999999</v>
      </c>
      <c r="X28" s="296">
        <v>61.753068399999997</v>
      </c>
      <c r="Y28" s="49">
        <f t="shared" si="21"/>
        <v>62.359759394999998</v>
      </c>
      <c r="Z28" s="546">
        <f t="shared" si="6"/>
        <v>0.60669099500000101</v>
      </c>
      <c r="AA28" s="296">
        <v>38.118672119999999</v>
      </c>
      <c r="AB28" s="296">
        <v>38.373427479999997</v>
      </c>
      <c r="AC28" s="49">
        <f t="shared" si="22"/>
        <v>38.246049799999994</v>
      </c>
      <c r="AD28" s="49">
        <f t="shared" si="7"/>
        <v>0.12737767999999861</v>
      </c>
      <c r="AE28" s="296">
        <v>38.746170999999997</v>
      </c>
      <c r="AF28" s="296">
        <v>38.34951263</v>
      </c>
      <c r="AG28" s="49">
        <f t="shared" si="23"/>
        <v>38.547841814999998</v>
      </c>
      <c r="AH28" s="49">
        <f t="shared" si="8"/>
        <v>0.19832918499999863</v>
      </c>
      <c r="AI28" s="39">
        <v>411.00977019999999</v>
      </c>
      <c r="AJ28" s="296">
        <v>419.02436039999998</v>
      </c>
      <c r="AK28" s="49">
        <f t="shared" si="24"/>
        <v>415.01706530000001</v>
      </c>
      <c r="AL28" s="49">
        <f t="shared" si="9"/>
        <v>4.0072950999999932</v>
      </c>
      <c r="AM28" s="296">
        <v>417.37692989999999</v>
      </c>
      <c r="AN28" s="296">
        <v>405.17123550000002</v>
      </c>
      <c r="AO28" s="49">
        <f t="shared" si="25"/>
        <v>411.27408270000001</v>
      </c>
      <c r="AP28" s="546">
        <f t="shared" si="10"/>
        <v>6.1028471999999852</v>
      </c>
      <c r="AQ28" s="296">
        <v>58.412035099999997</v>
      </c>
      <c r="AR28" s="296">
        <v>56.29998879</v>
      </c>
      <c r="AS28" s="49">
        <f t="shared" si="26"/>
        <v>57.356011944999999</v>
      </c>
      <c r="AT28" s="49">
        <f t="shared" si="11"/>
        <v>1.0560231549999983</v>
      </c>
      <c r="AU28" s="296">
        <v>57.455140839999999</v>
      </c>
      <c r="AV28" s="296">
        <v>57.791708319999998</v>
      </c>
      <c r="AW28" s="49">
        <f t="shared" si="27"/>
        <v>57.623424579999998</v>
      </c>
      <c r="AX28" s="49">
        <f t="shared" si="12"/>
        <v>0.16828373999999968</v>
      </c>
      <c r="AY28" s="39">
        <v>75.930599830000006</v>
      </c>
      <c r="AZ28" s="296">
        <v>73.696762750000005</v>
      </c>
      <c r="BA28" s="49">
        <f t="shared" si="28"/>
        <v>74.813681290000005</v>
      </c>
      <c r="BB28" s="49">
        <f t="shared" si="13"/>
        <v>1.1169185400000003</v>
      </c>
      <c r="BC28" s="296">
        <v>75.566252829999996</v>
      </c>
      <c r="BD28" s="296">
        <v>75.317942049999999</v>
      </c>
      <c r="BE28" s="49">
        <f t="shared" si="29"/>
        <v>75.442097439999998</v>
      </c>
      <c r="BF28" s="546">
        <f t="shared" si="14"/>
        <v>0.12415538999999853</v>
      </c>
      <c r="BG28" s="296">
        <v>66.155230079999995</v>
      </c>
      <c r="BH28" s="296">
        <v>64.321389659999994</v>
      </c>
      <c r="BI28" s="49">
        <f t="shared" si="30"/>
        <v>65.238309869999995</v>
      </c>
      <c r="BJ28" s="49">
        <f t="shared" si="15"/>
        <v>0.91692021000000068</v>
      </c>
      <c r="BK28" s="296">
        <v>67.075029979999996</v>
      </c>
      <c r="BL28" s="296">
        <v>70.11233077</v>
      </c>
      <c r="BM28" s="49">
        <f t="shared" si="31"/>
        <v>68.593680374999991</v>
      </c>
      <c r="BN28" s="49">
        <f t="shared" si="16"/>
        <v>1.5186503950000017</v>
      </c>
      <c r="BO28" s="39" t="s">
        <v>12</v>
      </c>
      <c r="BP28" s="41" t="s">
        <v>12</v>
      </c>
      <c r="BQ28" s="819" t="s">
        <v>12</v>
      </c>
      <c r="BR28" s="668" t="s">
        <v>12</v>
      </c>
      <c r="BS28" s="768">
        <v>20.68471126</v>
      </c>
      <c r="BT28" s="563">
        <v>608.93187760000001</v>
      </c>
      <c r="BU28" s="768">
        <v>294.72223839999998</v>
      </c>
      <c r="BV28" s="563">
        <v>296.85651739999997</v>
      </c>
    </row>
    <row r="29" spans="1:74" ht="15.75" customHeight="1" x14ac:dyDescent="0.2">
      <c r="A29" s="296" t="s">
        <v>133</v>
      </c>
      <c r="B29" s="29">
        <v>7.1920425390573596E-3</v>
      </c>
      <c r="C29" s="39">
        <v>4.2712494530000003</v>
      </c>
      <c r="D29" s="296">
        <v>4.2356885789999996</v>
      </c>
      <c r="E29" s="49">
        <f t="shared" si="0"/>
        <v>4.2534690160000004</v>
      </c>
      <c r="F29" s="49">
        <f t="shared" si="1"/>
        <v>1.7780437000000315E-2</v>
      </c>
      <c r="G29" s="296">
        <v>4.2526607729999997</v>
      </c>
      <c r="H29" s="296">
        <v>4.1521563050000001</v>
      </c>
      <c r="I29" s="49">
        <f t="shared" si="17"/>
        <v>4.2024085390000003</v>
      </c>
      <c r="J29" s="546">
        <f t="shared" si="2"/>
        <v>5.0252233999999785E-2</v>
      </c>
      <c r="K29" s="296">
        <v>8.4145743500000005</v>
      </c>
      <c r="L29" s="296">
        <v>8.4821768520000003</v>
      </c>
      <c r="M29" s="49">
        <f t="shared" si="18"/>
        <v>8.4483756010000004</v>
      </c>
      <c r="N29" s="49">
        <f t="shared" si="3"/>
        <v>3.3801250999999866E-2</v>
      </c>
      <c r="O29" s="296">
        <v>8.2298417520000005</v>
      </c>
      <c r="P29" s="296">
        <v>8.4618438969999996</v>
      </c>
      <c r="Q29" s="49">
        <f t="shared" si="19"/>
        <v>8.3458428245</v>
      </c>
      <c r="R29" s="49">
        <f t="shared" si="4"/>
        <v>0.11600107249999958</v>
      </c>
      <c r="S29" s="39">
        <v>66.157975710000002</v>
      </c>
      <c r="T29" s="296">
        <v>66.833528729999998</v>
      </c>
      <c r="U29" s="49">
        <f t="shared" si="20"/>
        <v>66.49575222</v>
      </c>
      <c r="V29" s="49">
        <f t="shared" si="5"/>
        <v>0.33777650999999764</v>
      </c>
      <c r="W29" s="296">
        <v>65.777754040000005</v>
      </c>
      <c r="X29" s="296">
        <v>64.763749790000006</v>
      </c>
      <c r="Y29" s="49">
        <f t="shared" si="21"/>
        <v>65.270751915000005</v>
      </c>
      <c r="Z29" s="546">
        <f t="shared" si="6"/>
        <v>0.50700212499999964</v>
      </c>
      <c r="AA29" s="296">
        <v>39.714508879999997</v>
      </c>
      <c r="AB29" s="296">
        <v>39.77553889</v>
      </c>
      <c r="AC29" s="49">
        <f t="shared" si="22"/>
        <v>39.745023884999995</v>
      </c>
      <c r="AD29" s="49">
        <f t="shared" si="7"/>
        <v>3.0515005000001594E-2</v>
      </c>
      <c r="AE29" s="296">
        <v>40.792733470000002</v>
      </c>
      <c r="AF29" s="296">
        <v>40.122186759999998</v>
      </c>
      <c r="AG29" s="49">
        <f t="shared" si="23"/>
        <v>40.457460115000003</v>
      </c>
      <c r="AH29" s="49">
        <f t="shared" si="8"/>
        <v>0.33527335500000177</v>
      </c>
      <c r="AI29" s="39">
        <v>400.0900006</v>
      </c>
      <c r="AJ29" s="296">
        <v>409.65947260000002</v>
      </c>
      <c r="AK29" s="49">
        <f t="shared" si="24"/>
        <v>404.87473660000001</v>
      </c>
      <c r="AL29" s="49">
        <f t="shared" si="9"/>
        <v>4.7847360000000094</v>
      </c>
      <c r="AM29" s="296">
        <v>409.45389920000002</v>
      </c>
      <c r="AN29" s="296">
        <v>396.85285329999999</v>
      </c>
      <c r="AO29" s="49">
        <f t="shared" si="25"/>
        <v>403.15337625000001</v>
      </c>
      <c r="AP29" s="546">
        <f t="shared" si="10"/>
        <v>6.3005229500000155</v>
      </c>
      <c r="AQ29" s="296">
        <v>60.313285450000002</v>
      </c>
      <c r="AR29" s="296">
        <v>58.860415740000001</v>
      </c>
      <c r="AS29" s="49">
        <f t="shared" si="26"/>
        <v>59.586850595000001</v>
      </c>
      <c r="AT29" s="49">
        <f t="shared" si="11"/>
        <v>0.72643485500000082</v>
      </c>
      <c r="AU29" s="296">
        <v>59.866299140000002</v>
      </c>
      <c r="AV29" s="296">
        <v>59.853767589999997</v>
      </c>
      <c r="AW29" s="49">
        <f t="shared" si="27"/>
        <v>59.860033365</v>
      </c>
      <c r="AX29" s="49">
        <f t="shared" si="12"/>
        <v>6.2657750000028045E-3</v>
      </c>
      <c r="AY29" s="39">
        <v>78.785334800000001</v>
      </c>
      <c r="AZ29" s="296">
        <v>76.569292689999997</v>
      </c>
      <c r="BA29" s="49">
        <f t="shared" si="28"/>
        <v>77.677313744999992</v>
      </c>
      <c r="BB29" s="49">
        <f t="shared" si="13"/>
        <v>1.1080210550000018</v>
      </c>
      <c r="BC29" s="296">
        <v>79.113391849999999</v>
      </c>
      <c r="BD29" s="296">
        <v>78.450277080000006</v>
      </c>
      <c r="BE29" s="49">
        <f t="shared" si="29"/>
        <v>78.781834465000003</v>
      </c>
      <c r="BF29" s="546">
        <f t="shared" si="14"/>
        <v>0.33155738499999643</v>
      </c>
      <c r="BG29" s="296">
        <v>69.315551760000005</v>
      </c>
      <c r="BH29" s="296">
        <v>66.903649959999996</v>
      </c>
      <c r="BI29" s="49">
        <f t="shared" si="30"/>
        <v>68.10960086</v>
      </c>
      <c r="BJ29" s="49">
        <f t="shared" si="15"/>
        <v>1.2059509000000048</v>
      </c>
      <c r="BK29" s="296">
        <v>69.804770120000001</v>
      </c>
      <c r="BL29" s="296">
        <v>72.149994469999996</v>
      </c>
      <c r="BM29" s="49">
        <f t="shared" si="31"/>
        <v>70.977382294999998</v>
      </c>
      <c r="BN29" s="49">
        <f t="shared" si="16"/>
        <v>1.1726121749999976</v>
      </c>
      <c r="BO29" s="39" t="s">
        <v>12</v>
      </c>
      <c r="BP29" s="41" t="s">
        <v>12</v>
      </c>
      <c r="BQ29" s="819" t="s">
        <v>12</v>
      </c>
      <c r="BR29" s="668" t="s">
        <v>12</v>
      </c>
      <c r="BS29" s="768">
        <v>21.689903109999999</v>
      </c>
      <c r="BT29" s="563">
        <v>579.29581910000002</v>
      </c>
      <c r="BU29" s="768">
        <v>292.91362170000002</v>
      </c>
      <c r="BV29" s="563">
        <v>295.60685380000001</v>
      </c>
    </row>
    <row r="30" spans="1:74" ht="15.75" customHeight="1" x14ac:dyDescent="0.2">
      <c r="A30" s="296" t="s">
        <v>134</v>
      </c>
      <c r="B30" s="29">
        <v>3.6665335808721798E-3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819" t="s">
        <v>12</v>
      </c>
      <c r="BR30" s="668" t="s">
        <v>12</v>
      </c>
      <c r="BS30" s="768" t="s">
        <v>12</v>
      </c>
      <c r="BT30" s="563" t="s">
        <v>12</v>
      </c>
      <c r="BU30" s="768" t="s">
        <v>12</v>
      </c>
      <c r="BV30" s="563" t="s">
        <v>12</v>
      </c>
    </row>
    <row r="31" spans="1:74" ht="15.75" customHeight="1" x14ac:dyDescent="0.2">
      <c r="A31" s="296" t="s">
        <v>135</v>
      </c>
      <c r="B31" s="29">
        <v>8.2341481282775103E-3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6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29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819" t="s">
        <v>12</v>
      </c>
      <c r="BR31" s="668" t="s">
        <v>12</v>
      </c>
      <c r="BS31" s="768" t="s">
        <v>12</v>
      </c>
      <c r="BT31" s="563">
        <v>3.5251086100000002E-2</v>
      </c>
      <c r="BU31" s="768" t="s">
        <v>12</v>
      </c>
      <c r="BV31" s="563" t="s">
        <v>12</v>
      </c>
    </row>
    <row r="32" spans="1:74" ht="12.75" x14ac:dyDescent="0.2">
      <c r="A32" s="296" t="s">
        <v>136</v>
      </c>
      <c r="B32" s="29">
        <v>0.1031</v>
      </c>
      <c r="C32" s="39">
        <v>5.150501191</v>
      </c>
      <c r="D32" s="296">
        <v>5.0558796350000001</v>
      </c>
      <c r="E32" s="49">
        <f t="shared" si="0"/>
        <v>5.1031904130000001</v>
      </c>
      <c r="F32" s="49">
        <f t="shared" si="1"/>
        <v>4.7310777999999942E-2</v>
      </c>
      <c r="G32" s="296">
        <v>5.0578454439999998</v>
      </c>
      <c r="H32" s="296">
        <v>4.9397891530000004</v>
      </c>
      <c r="I32" s="49">
        <f t="shared" si="17"/>
        <v>4.9988172985000006</v>
      </c>
      <c r="J32" s="546">
        <f t="shared" si="2"/>
        <v>5.9028145499999685E-2</v>
      </c>
      <c r="K32" s="296">
        <v>5.0774349819999998</v>
      </c>
      <c r="L32" s="296">
        <v>5.2539555050000004</v>
      </c>
      <c r="M32" s="49">
        <f t="shared" si="18"/>
        <v>5.1656952435000001</v>
      </c>
      <c r="N32" s="49">
        <f t="shared" si="3"/>
        <v>8.8260261500000325E-2</v>
      </c>
      <c r="O32" s="296">
        <v>5.0423913660000004</v>
      </c>
      <c r="P32" s="296">
        <v>5.209870327</v>
      </c>
      <c r="Q32" s="49">
        <f t="shared" si="19"/>
        <v>5.1261308465000006</v>
      </c>
      <c r="R32" s="49">
        <f t="shared" si="4"/>
        <v>8.3739480499999797E-2</v>
      </c>
      <c r="S32" s="39">
        <v>4.421265204</v>
      </c>
      <c r="T32" s="296">
        <v>4.3816079810000002</v>
      </c>
      <c r="U32" s="49">
        <f t="shared" si="20"/>
        <v>4.4014365924999996</v>
      </c>
      <c r="V32" s="49">
        <f t="shared" si="5"/>
        <v>1.9828611499999926E-2</v>
      </c>
      <c r="W32" s="296">
        <v>4.4114260349999999</v>
      </c>
      <c r="X32" s="296">
        <v>4.3042239149999997</v>
      </c>
      <c r="Y32" s="49">
        <f t="shared" si="21"/>
        <v>4.3578249749999998</v>
      </c>
      <c r="Z32" s="546">
        <f t="shared" si="6"/>
        <v>5.3601060000000089E-2</v>
      </c>
      <c r="AA32" s="296">
        <v>5.3652756999999998</v>
      </c>
      <c r="AB32" s="296">
        <v>5.3260742790000002</v>
      </c>
      <c r="AC32" s="49">
        <f t="shared" si="22"/>
        <v>5.3456749895</v>
      </c>
      <c r="AD32" s="49">
        <f t="shared" si="7"/>
        <v>1.9600710499999785E-2</v>
      </c>
      <c r="AE32" s="296">
        <v>5.6046683259999996</v>
      </c>
      <c r="AF32" s="296">
        <v>5.4261211889999998</v>
      </c>
      <c r="AG32" s="49">
        <f t="shared" si="23"/>
        <v>5.5153947574999993</v>
      </c>
      <c r="AH32" s="49">
        <f t="shared" si="8"/>
        <v>8.92735684999999E-2</v>
      </c>
      <c r="AI32" s="39">
        <v>1.074014496</v>
      </c>
      <c r="AJ32" s="296">
        <v>1.112500359</v>
      </c>
      <c r="AK32" s="49">
        <f t="shared" si="24"/>
        <v>1.0932574275</v>
      </c>
      <c r="AL32" s="49">
        <f t="shared" si="9"/>
        <v>1.9242931500000005E-2</v>
      </c>
      <c r="AM32" s="296">
        <v>1.129526469</v>
      </c>
      <c r="AN32" s="296">
        <v>1.082099728</v>
      </c>
      <c r="AO32" s="49">
        <f t="shared" si="25"/>
        <v>1.1058130985000001</v>
      </c>
      <c r="AP32" s="546">
        <f t="shared" si="10"/>
        <v>2.3713370499999997E-2</v>
      </c>
      <c r="AQ32" s="296">
        <v>5.3545106459999996</v>
      </c>
      <c r="AR32" s="296">
        <v>5.2131252010000004</v>
      </c>
      <c r="AS32" s="49">
        <f t="shared" si="26"/>
        <v>5.2838179235</v>
      </c>
      <c r="AT32" s="49">
        <f t="shared" si="11"/>
        <v>7.0692722499999583E-2</v>
      </c>
      <c r="AU32" s="296">
        <v>5.3975190059999996</v>
      </c>
      <c r="AV32" s="296">
        <v>5.4261748040000004</v>
      </c>
      <c r="AW32" s="49">
        <f t="shared" si="27"/>
        <v>5.411846905</v>
      </c>
      <c r="AX32" s="49">
        <f t="shared" si="12"/>
        <v>1.4327899000000421E-2</v>
      </c>
      <c r="AY32" s="39">
        <v>5.5244060690000003</v>
      </c>
      <c r="AZ32" s="296">
        <v>5.3939077500000003</v>
      </c>
      <c r="BA32" s="49">
        <f t="shared" si="28"/>
        <v>5.4591569095000008</v>
      </c>
      <c r="BB32" s="49">
        <f t="shared" si="13"/>
        <v>6.5249159499999987E-2</v>
      </c>
      <c r="BC32" s="296">
        <v>5.661172884</v>
      </c>
      <c r="BD32" s="296">
        <v>5.5256972229999999</v>
      </c>
      <c r="BE32" s="49">
        <f t="shared" si="29"/>
        <v>5.5934350535000004</v>
      </c>
      <c r="BF32" s="546">
        <f t="shared" si="14"/>
        <v>6.773783050000004E-2</v>
      </c>
      <c r="BG32" s="296">
        <v>4.9731937950000003</v>
      </c>
      <c r="BH32" s="296">
        <v>4.752376559</v>
      </c>
      <c r="BI32" s="49">
        <f t="shared" si="30"/>
        <v>4.8627851770000001</v>
      </c>
      <c r="BJ32" s="49">
        <f t="shared" si="15"/>
        <v>0.11040861800000012</v>
      </c>
      <c r="BK32" s="296">
        <v>5.0136498659999997</v>
      </c>
      <c r="BL32" s="296">
        <v>5.205776373</v>
      </c>
      <c r="BM32" s="49">
        <f t="shared" si="31"/>
        <v>5.1097131195000003</v>
      </c>
      <c r="BN32" s="49">
        <f t="shared" si="16"/>
        <v>9.6063253500000112E-2</v>
      </c>
      <c r="BO32" s="39" t="s">
        <v>12</v>
      </c>
      <c r="BP32" s="41" t="s">
        <v>12</v>
      </c>
      <c r="BQ32" s="819" t="s">
        <v>12</v>
      </c>
      <c r="BR32" s="668" t="s">
        <v>12</v>
      </c>
      <c r="BS32" s="768">
        <v>5.350095767</v>
      </c>
      <c r="BT32" s="563">
        <v>27.52759554</v>
      </c>
      <c r="BU32" s="768">
        <v>17.77856457</v>
      </c>
      <c r="BV32" s="563">
        <v>17.584225020000002</v>
      </c>
    </row>
    <row r="33" spans="1:74" ht="12.75" x14ac:dyDescent="0.2">
      <c r="A33" s="296" t="s">
        <v>137</v>
      </c>
      <c r="B33" s="29">
        <v>5.4052899561670203E-3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819" t="s">
        <v>12</v>
      </c>
      <c r="BR33" s="668" t="s">
        <v>12</v>
      </c>
      <c r="BS33" s="768" t="s">
        <v>12</v>
      </c>
      <c r="BT33" s="563" t="s">
        <v>12</v>
      </c>
      <c r="BU33" s="768" t="s">
        <v>12</v>
      </c>
      <c r="BV33" s="563" t="s">
        <v>12</v>
      </c>
    </row>
    <row r="34" spans="1:74" ht="12.75" x14ac:dyDescent="0.2">
      <c r="A34" s="296" t="s">
        <v>138</v>
      </c>
      <c r="B34" s="29">
        <v>2.9318853345173401E-4</v>
      </c>
      <c r="C34" s="39">
        <v>9.0517053720000004E-2</v>
      </c>
      <c r="D34" s="296">
        <v>8.8159910290000004E-2</v>
      </c>
      <c r="E34" s="49">
        <f t="shared" si="0"/>
        <v>8.9338482004999997E-2</v>
      </c>
      <c r="F34" s="49">
        <f t="shared" si="1"/>
        <v>1.178571715E-3</v>
      </c>
      <c r="G34" s="296">
        <v>9.3744714830000006E-2</v>
      </c>
      <c r="H34" s="296">
        <v>0.10503784369999999</v>
      </c>
      <c r="I34" s="49">
        <f t="shared" si="17"/>
        <v>9.9391279264999993E-2</v>
      </c>
      <c r="J34" s="546">
        <f t="shared" si="2"/>
        <v>5.6465644349999941E-3</v>
      </c>
      <c r="K34" s="296">
        <v>0.1137500929</v>
      </c>
      <c r="L34" s="296">
        <v>0.13057269199999999</v>
      </c>
      <c r="M34" s="49">
        <f t="shared" si="18"/>
        <v>0.12216139244999999</v>
      </c>
      <c r="N34" s="49">
        <f t="shared" si="3"/>
        <v>8.411299549999994E-3</v>
      </c>
      <c r="O34" s="296">
        <v>0.1233748532</v>
      </c>
      <c r="P34" s="296">
        <v>0.11889352709999999</v>
      </c>
      <c r="Q34" s="49">
        <f t="shared" si="19"/>
        <v>0.12113419014999999</v>
      </c>
      <c r="R34" s="49">
        <f t="shared" si="4"/>
        <v>2.240663050000001E-3</v>
      </c>
      <c r="S34" s="39">
        <v>0.36626018420000001</v>
      </c>
      <c r="T34" s="296">
        <v>0.36443940339999997</v>
      </c>
      <c r="U34" s="49">
        <f t="shared" si="20"/>
        <v>0.36534979379999999</v>
      </c>
      <c r="V34" s="49">
        <f t="shared" si="5"/>
        <v>9.1039040000001625E-4</v>
      </c>
      <c r="W34" s="296">
        <v>0.35477297159999999</v>
      </c>
      <c r="X34" s="296">
        <v>0.35268320990000002</v>
      </c>
      <c r="Y34" s="49">
        <f t="shared" si="21"/>
        <v>0.35372809075</v>
      </c>
      <c r="Z34" s="546">
        <f t="shared" si="6"/>
        <v>1.0448808499999851E-3</v>
      </c>
      <c r="AA34" s="296">
        <v>0.35859185329999999</v>
      </c>
      <c r="AB34" s="296">
        <v>0.34267864889999999</v>
      </c>
      <c r="AC34" s="49">
        <f t="shared" si="22"/>
        <v>0.35063525109999999</v>
      </c>
      <c r="AD34" s="49">
        <f t="shared" si="7"/>
        <v>7.9566021999999959E-3</v>
      </c>
      <c r="AE34" s="296">
        <v>0.33426779420000002</v>
      </c>
      <c r="AF34" s="296">
        <v>0.33214990789999999</v>
      </c>
      <c r="AG34" s="49">
        <f t="shared" si="23"/>
        <v>0.33320885104999998</v>
      </c>
      <c r="AH34" s="49">
        <f t="shared" si="8"/>
        <v>1.058943150000019E-3</v>
      </c>
      <c r="AI34" s="39">
        <v>3.1016532080000001</v>
      </c>
      <c r="AJ34" s="296">
        <v>3.2873665480000001</v>
      </c>
      <c r="AK34" s="49">
        <f t="shared" si="24"/>
        <v>3.1945098779999999</v>
      </c>
      <c r="AL34" s="49">
        <f t="shared" si="9"/>
        <v>9.2856669999999975E-2</v>
      </c>
      <c r="AM34" s="296">
        <v>3.0702190589999998</v>
      </c>
      <c r="AN34" s="296">
        <v>3.2573493720000002</v>
      </c>
      <c r="AO34" s="49">
        <f t="shared" si="25"/>
        <v>3.1637842154999998</v>
      </c>
      <c r="AP34" s="546">
        <f t="shared" si="10"/>
        <v>9.3565156500000191E-2</v>
      </c>
      <c r="AQ34" s="296">
        <v>0.52622192999999995</v>
      </c>
      <c r="AR34" s="296">
        <v>0.56659805990000001</v>
      </c>
      <c r="AS34" s="49">
        <f t="shared" si="26"/>
        <v>0.54640999494999998</v>
      </c>
      <c r="AT34" s="49">
        <f t="shared" si="11"/>
        <v>2.0188064950000029E-2</v>
      </c>
      <c r="AU34" s="296">
        <v>0.52982030970000005</v>
      </c>
      <c r="AV34" s="296">
        <v>0.55441085850000005</v>
      </c>
      <c r="AW34" s="49">
        <f t="shared" si="27"/>
        <v>0.54211558410000005</v>
      </c>
      <c r="AX34" s="49">
        <f t="shared" si="12"/>
        <v>1.22952744E-2</v>
      </c>
      <c r="AY34" s="39">
        <v>0.74968086020000002</v>
      </c>
      <c r="AZ34" s="296">
        <v>0.70849195700000001</v>
      </c>
      <c r="BA34" s="49">
        <f t="shared" si="28"/>
        <v>0.72908640859999996</v>
      </c>
      <c r="BB34" s="49">
        <f t="shared" si="13"/>
        <v>2.0594451600000008E-2</v>
      </c>
      <c r="BC34" s="296">
        <v>0.72130244720000003</v>
      </c>
      <c r="BD34" s="296">
        <v>0.68011573339999998</v>
      </c>
      <c r="BE34" s="49">
        <f t="shared" si="29"/>
        <v>0.70070909029999995</v>
      </c>
      <c r="BF34" s="546">
        <f t="shared" si="14"/>
        <v>2.0593356900000026E-2</v>
      </c>
      <c r="BG34" s="296">
        <v>0.66981470229999995</v>
      </c>
      <c r="BH34" s="296">
        <v>0.65736150599999998</v>
      </c>
      <c r="BI34" s="49">
        <f t="shared" si="30"/>
        <v>0.66358810415000002</v>
      </c>
      <c r="BJ34" s="49">
        <f t="shared" si="15"/>
        <v>6.2265981499999845E-3</v>
      </c>
      <c r="BK34" s="296">
        <v>0.68571693109999998</v>
      </c>
      <c r="BL34" s="296">
        <v>0.63185929569999999</v>
      </c>
      <c r="BM34" s="49">
        <f t="shared" si="31"/>
        <v>0.65878811339999999</v>
      </c>
      <c r="BN34" s="49">
        <f t="shared" si="16"/>
        <v>2.6928817699999996E-2</v>
      </c>
      <c r="BO34" s="39" t="s">
        <v>12</v>
      </c>
      <c r="BP34" s="41" t="s">
        <v>12</v>
      </c>
      <c r="BQ34" s="819" t="s">
        <v>12</v>
      </c>
      <c r="BR34" s="668" t="s">
        <v>12</v>
      </c>
      <c r="BS34" s="768">
        <v>0.14999730050000001</v>
      </c>
      <c r="BT34" s="563">
        <v>1.7351128069999999</v>
      </c>
      <c r="BU34" s="768">
        <v>2.734156756</v>
      </c>
      <c r="BV34" s="563">
        <v>2.5554504480000002</v>
      </c>
    </row>
    <row r="35" spans="1:74" ht="12.75" x14ac:dyDescent="0.2">
      <c r="A35" s="296" t="s">
        <v>139</v>
      </c>
      <c r="B35" s="29">
        <v>9.03973751404139E-5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819" t="s">
        <v>12</v>
      </c>
      <c r="BR35" s="668" t="s">
        <v>12</v>
      </c>
      <c r="BS35" s="768" t="s">
        <v>12</v>
      </c>
      <c r="BT35" s="563" t="s">
        <v>12</v>
      </c>
      <c r="BU35" s="768" t="s">
        <v>12</v>
      </c>
      <c r="BV35" s="563" t="s">
        <v>12</v>
      </c>
    </row>
    <row r="36" spans="1:74" ht="12.75" x14ac:dyDescent="0.2">
      <c r="A36" s="296" t="s">
        <v>140</v>
      </c>
      <c r="B36" s="29">
        <v>1.0479871793296699E-2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819" t="s">
        <v>12</v>
      </c>
      <c r="BR36" s="668" t="s">
        <v>12</v>
      </c>
      <c r="BS36" s="768" t="s">
        <v>12</v>
      </c>
      <c r="BT36" s="563" t="s">
        <v>12</v>
      </c>
      <c r="BU36" s="768" t="s">
        <v>12</v>
      </c>
      <c r="BV36" s="563" t="s">
        <v>12</v>
      </c>
    </row>
    <row r="37" spans="1:74" ht="12.75" x14ac:dyDescent="0.2">
      <c r="A37" s="296" t="s">
        <v>141</v>
      </c>
      <c r="B37" s="29">
        <v>3.8360126321658499E-4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819" t="s">
        <v>12</v>
      </c>
      <c r="BR37" s="668" t="s">
        <v>12</v>
      </c>
      <c r="BS37" s="768" t="s">
        <v>12</v>
      </c>
      <c r="BT37" s="563" t="s">
        <v>12</v>
      </c>
      <c r="BU37" s="768" t="s">
        <v>12</v>
      </c>
      <c r="BV37" s="563" t="s">
        <v>12</v>
      </c>
    </row>
    <row r="38" spans="1:74" ht="12.75" x14ac:dyDescent="0.2">
      <c r="A38" s="296" t="s">
        <v>142</v>
      </c>
      <c r="B38" s="29">
        <v>2.3E-3</v>
      </c>
      <c r="C38" s="39">
        <v>6.5974222820000001E-3</v>
      </c>
      <c r="D38" s="296">
        <v>6.9730782330000001E-3</v>
      </c>
      <c r="E38" s="49">
        <f>IFERROR(AVERAGE(C38:D38)," ")</f>
        <v>6.7852502575000001E-3</v>
      </c>
      <c r="F38" s="49">
        <f t="shared" si="1"/>
        <v>1.8782797550000001E-4</v>
      </c>
      <c r="G38" s="296">
        <v>6.4959964560000003E-3</v>
      </c>
      <c r="H38" s="296">
        <v>5.7447075609999999E-3</v>
      </c>
      <c r="I38" s="49">
        <f>IFERROR(AVERAGE(G38:H38)," ")</f>
        <v>6.1203520085000001E-3</v>
      </c>
      <c r="J38" s="546">
        <f t="shared" si="2"/>
        <v>3.7564444750000023E-4</v>
      </c>
      <c r="K38" s="296">
        <v>0.28445164220000002</v>
      </c>
      <c r="L38" s="296">
        <v>0.29196017159999998</v>
      </c>
      <c r="M38" s="49">
        <f t="shared" si="18"/>
        <v>0.28820590690000003</v>
      </c>
      <c r="N38" s="49">
        <f t="shared" si="3"/>
        <v>3.7542646999999818E-3</v>
      </c>
      <c r="O38" s="296">
        <v>0.2810698626</v>
      </c>
      <c r="P38" s="296">
        <v>0.28997396339999998</v>
      </c>
      <c r="Q38" s="49">
        <f t="shared" si="19"/>
        <v>0.28552191299999996</v>
      </c>
      <c r="R38" s="49">
        <f t="shared" si="4"/>
        <v>4.4520503999999905E-3</v>
      </c>
      <c r="S38" s="39">
        <v>0.33464168389999999</v>
      </c>
      <c r="T38" s="296">
        <v>0.33590799840000002</v>
      </c>
      <c r="U38" s="49">
        <f t="shared" si="20"/>
        <v>0.33527484115</v>
      </c>
      <c r="V38" s="49">
        <f t="shared" si="5"/>
        <v>6.3315725000001599E-4</v>
      </c>
      <c r="W38" s="296">
        <v>0.33969380700000001</v>
      </c>
      <c r="X38" s="296">
        <v>0.3349966553</v>
      </c>
      <c r="Y38" s="49">
        <f t="shared" si="21"/>
        <v>0.33734523115000004</v>
      </c>
      <c r="Z38" s="546">
        <f t="shared" si="6"/>
        <v>2.3485758500000065E-3</v>
      </c>
      <c r="AA38" s="296">
        <v>0.63000319709999997</v>
      </c>
      <c r="AB38" s="296">
        <v>0.63760762260000003</v>
      </c>
      <c r="AC38" s="49">
        <f t="shared" si="22"/>
        <v>0.63380540985</v>
      </c>
      <c r="AD38" s="49">
        <f t="shared" si="7"/>
        <v>3.8022127500000336E-3</v>
      </c>
      <c r="AE38" s="296">
        <v>0.64986041120000004</v>
      </c>
      <c r="AF38" s="296">
        <v>0.64798222750000001</v>
      </c>
      <c r="AG38" s="49">
        <f t="shared" si="23"/>
        <v>0.64892131935000008</v>
      </c>
      <c r="AH38" s="49">
        <f t="shared" si="8"/>
        <v>9.3909185000001782E-4</v>
      </c>
      <c r="AI38" s="39">
        <v>1.5809119369999999E-2</v>
      </c>
      <c r="AJ38" s="296">
        <v>1.6417678790000001E-2</v>
      </c>
      <c r="AK38" s="49">
        <f t="shared" si="24"/>
        <v>1.611339908E-2</v>
      </c>
      <c r="AL38" s="49">
        <f t="shared" si="9"/>
        <v>3.0427971000000081E-4</v>
      </c>
      <c r="AM38" s="296">
        <v>2.1119585069999999E-2</v>
      </c>
      <c r="AN38" s="296">
        <v>1.910745157E-2</v>
      </c>
      <c r="AO38" s="49">
        <f t="shared" si="25"/>
        <v>2.0113518319999999E-2</v>
      </c>
      <c r="AP38" s="546">
        <f t="shared" si="10"/>
        <v>1.0060667499999995E-3</v>
      </c>
      <c r="AQ38" s="296">
        <v>0.50487575910000004</v>
      </c>
      <c r="AR38" s="296">
        <v>0.48551811140000001</v>
      </c>
      <c r="AS38" s="49">
        <f t="shared" si="26"/>
        <v>0.49519693525000003</v>
      </c>
      <c r="AT38" s="49">
        <f t="shared" si="11"/>
        <v>9.6788238500000179E-3</v>
      </c>
      <c r="AU38" s="296">
        <v>0.50453580080000004</v>
      </c>
      <c r="AV38" s="296">
        <v>0.50506995619999995</v>
      </c>
      <c r="AW38" s="49">
        <f t="shared" si="27"/>
        <v>0.50480287850000005</v>
      </c>
      <c r="AX38" s="49">
        <f t="shared" si="12"/>
        <v>2.6707769999995135E-4</v>
      </c>
      <c r="AY38" s="39">
        <v>0.57018040299999995</v>
      </c>
      <c r="AZ38" s="296">
        <v>0.55945663560000003</v>
      </c>
      <c r="BA38" s="49">
        <f t="shared" si="28"/>
        <v>0.56481851929999993</v>
      </c>
      <c r="BB38" s="49">
        <f t="shared" si="13"/>
        <v>5.3618836999999586E-3</v>
      </c>
      <c r="BC38" s="296">
        <v>0.57626011960000001</v>
      </c>
      <c r="BD38" s="296">
        <v>0.57129506090000004</v>
      </c>
      <c r="BE38" s="49">
        <f t="shared" si="29"/>
        <v>0.57377759024999997</v>
      </c>
      <c r="BF38" s="546">
        <f t="shared" si="14"/>
        <v>2.4825293499999845E-3</v>
      </c>
      <c r="BG38" s="296">
        <v>0.3249050537</v>
      </c>
      <c r="BH38" s="296">
        <v>0.32018965789999998</v>
      </c>
      <c r="BI38" s="49">
        <f t="shared" si="30"/>
        <v>0.32254735579999999</v>
      </c>
      <c r="BJ38" s="49">
        <f t="shared" si="15"/>
        <v>2.3576979000000109E-3</v>
      </c>
      <c r="BK38" s="296">
        <v>0.33479746240000002</v>
      </c>
      <c r="BL38" s="296">
        <v>0.3416618448</v>
      </c>
      <c r="BM38" s="49">
        <f t="shared" si="31"/>
        <v>0.33822965360000001</v>
      </c>
      <c r="BN38" s="49">
        <f t="shared" si="16"/>
        <v>3.4321911999999899E-3</v>
      </c>
      <c r="BO38" s="39" t="s">
        <v>12</v>
      </c>
      <c r="BP38" s="41" t="s">
        <v>12</v>
      </c>
      <c r="BQ38" s="819" t="s">
        <v>12</v>
      </c>
      <c r="BR38" s="668" t="s">
        <v>12</v>
      </c>
      <c r="BS38" s="768">
        <v>1.757884883</v>
      </c>
      <c r="BT38" s="563">
        <v>37.41947673</v>
      </c>
      <c r="BU38" s="768">
        <v>6.3067952390000004</v>
      </c>
      <c r="BV38" s="563">
        <v>6.3820448470000004</v>
      </c>
    </row>
    <row r="39" spans="1:74" ht="12.75" x14ac:dyDescent="0.2">
      <c r="A39" s="296" t="s">
        <v>163</v>
      </c>
      <c r="B39" s="29">
        <v>2.3E-3</v>
      </c>
      <c r="C39" s="39">
        <v>3.9946610899999997E-3</v>
      </c>
      <c r="D39" s="296">
        <v>4.1267296919999998E-3</v>
      </c>
      <c r="E39" s="49"/>
      <c r="F39" s="49"/>
      <c r="G39" s="296">
        <v>3.9772709700000002E-3</v>
      </c>
      <c r="H39" s="296">
        <v>3.4501172580000002E-3</v>
      </c>
      <c r="I39" s="49"/>
      <c r="J39" s="546"/>
      <c r="K39" s="296">
        <v>0.29100771510000001</v>
      </c>
      <c r="L39" s="296">
        <v>0.29406614069999998</v>
      </c>
      <c r="M39" s="49"/>
      <c r="N39" s="49"/>
      <c r="O39" s="296">
        <v>0.28646766550000002</v>
      </c>
      <c r="P39" s="296">
        <v>0.29309338870000001</v>
      </c>
      <c r="Q39" s="49"/>
      <c r="R39" s="49"/>
      <c r="S39" s="39">
        <v>0.32796982990000001</v>
      </c>
      <c r="T39" s="296">
        <v>0.32992977769999998</v>
      </c>
      <c r="U39" s="49"/>
      <c r="V39" s="49"/>
      <c r="W39" s="296">
        <v>0.33795477769999999</v>
      </c>
      <c r="X39" s="296">
        <v>0.33995841529999998</v>
      </c>
      <c r="Y39" s="49"/>
      <c r="Z39" s="546"/>
      <c r="AA39" s="296">
        <v>0.5996767945</v>
      </c>
      <c r="AB39" s="296">
        <v>0.61980511120000004</v>
      </c>
      <c r="AC39" s="49"/>
      <c r="AD39" s="49"/>
      <c r="AE39" s="296">
        <v>0.61000819849999999</v>
      </c>
      <c r="AF39" s="296">
        <v>0.62340555659999997</v>
      </c>
      <c r="AG39" s="49"/>
      <c r="AH39" s="49"/>
      <c r="AI39" s="39">
        <v>4.3720418200000003E-3</v>
      </c>
      <c r="AJ39" s="296">
        <v>5.03546138E-3</v>
      </c>
      <c r="AK39" s="49"/>
      <c r="AL39" s="49"/>
      <c r="AM39" s="296">
        <v>8.2456008129999994E-3</v>
      </c>
      <c r="AN39" s="296">
        <v>7.486529011E-3</v>
      </c>
      <c r="AO39" s="49"/>
      <c r="AP39" s="546"/>
      <c r="AQ39" s="296">
        <v>0.50427333730000001</v>
      </c>
      <c r="AR39" s="296">
        <v>0.48024861390000001</v>
      </c>
      <c r="AS39" s="49"/>
      <c r="AT39" s="49"/>
      <c r="AU39" s="296">
        <v>0.50353024130000001</v>
      </c>
      <c r="AV39" s="296">
        <v>0.50689030830000004</v>
      </c>
      <c r="AW39" s="49"/>
      <c r="AX39" s="49"/>
      <c r="AY39" s="39">
        <v>0.53252268810000003</v>
      </c>
      <c r="AZ39" s="296">
        <v>0.52040842440000001</v>
      </c>
      <c r="BA39" s="49"/>
      <c r="BB39" s="49"/>
      <c r="BC39" s="296">
        <v>0.53450241440000001</v>
      </c>
      <c r="BD39" s="296">
        <v>0.54829123950000003</v>
      </c>
      <c r="BE39" s="49"/>
      <c r="BF39" s="546"/>
      <c r="BG39" s="296">
        <v>0.31624024899999997</v>
      </c>
      <c r="BH39" s="296">
        <v>0.30940000379999999</v>
      </c>
      <c r="BI39" s="49"/>
      <c r="BJ39" s="49"/>
      <c r="BK39" s="296">
        <v>0.31965041</v>
      </c>
      <c r="BL39" s="296">
        <v>0.32321023339999999</v>
      </c>
      <c r="BM39" s="49"/>
      <c r="BN39" s="49"/>
      <c r="BO39" s="39" t="s">
        <v>12</v>
      </c>
      <c r="BP39" s="554" t="s">
        <v>12</v>
      </c>
      <c r="BQ39" s="819" t="s">
        <v>12</v>
      </c>
      <c r="BR39" s="668" t="s">
        <v>12</v>
      </c>
      <c r="BS39" s="768">
        <v>1.6694546299999999</v>
      </c>
      <c r="BT39" s="563">
        <v>41.000754790000002</v>
      </c>
      <c r="BU39" s="768">
        <v>5.7946836460000002</v>
      </c>
      <c r="BV39" s="563">
        <v>5.8996032810000001</v>
      </c>
    </row>
    <row r="40" spans="1:74" ht="12.75" x14ac:dyDescent="0.2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/>
      <c r="F40" s="49"/>
      <c r="G40" s="296" t="s">
        <v>12</v>
      </c>
      <c r="H40" s="296" t="s">
        <v>12</v>
      </c>
      <c r="I40" s="49"/>
      <c r="J40" s="546"/>
      <c r="K40" s="296" t="s">
        <v>12</v>
      </c>
      <c r="L40" s="296" t="s">
        <v>12</v>
      </c>
      <c r="M40" s="49"/>
      <c r="N40" s="49"/>
      <c r="O40" s="296" t="s">
        <v>12</v>
      </c>
      <c r="P40" s="296" t="s">
        <v>12</v>
      </c>
      <c r="Q40" s="49"/>
      <c r="R40" s="49"/>
      <c r="S40" s="39" t="s">
        <v>12</v>
      </c>
      <c r="T40" s="296" t="s">
        <v>12</v>
      </c>
      <c r="U40" s="49"/>
      <c r="V40" s="49"/>
      <c r="W40" s="296" t="s">
        <v>12</v>
      </c>
      <c r="X40" s="296" t="s">
        <v>12</v>
      </c>
      <c r="Y40" s="49"/>
      <c r="Z40" s="546"/>
      <c r="AA40" s="296">
        <v>2.1016561820000001E-3</v>
      </c>
      <c r="AB40" s="296">
        <v>1.6313627089999999E-3</v>
      </c>
      <c r="AC40" s="49"/>
      <c r="AD40" s="49"/>
      <c r="AE40" s="296">
        <v>1.95310812E-3</v>
      </c>
      <c r="AF40" s="296">
        <v>1.788235062E-3</v>
      </c>
      <c r="AG40" s="49"/>
      <c r="AH40" s="49"/>
      <c r="AI40" s="39" t="s">
        <v>12</v>
      </c>
      <c r="AJ40" s="296" t="s">
        <v>12</v>
      </c>
      <c r="AK40" s="49"/>
      <c r="AL40" s="49"/>
      <c r="AM40" s="296" t="s">
        <v>12</v>
      </c>
      <c r="AN40" s="296" t="s">
        <v>12</v>
      </c>
      <c r="AO40" s="49"/>
      <c r="AP40" s="546"/>
      <c r="AQ40" s="296">
        <v>2.1536814909999999E-3</v>
      </c>
      <c r="AR40" s="296">
        <v>1.8849604549999999E-3</v>
      </c>
      <c r="AS40" s="49"/>
      <c r="AT40" s="49"/>
      <c r="AU40" s="296">
        <v>1.911756745E-3</v>
      </c>
      <c r="AV40" s="296">
        <v>1.894213992E-3</v>
      </c>
      <c r="AW40" s="49"/>
      <c r="AX40" s="49"/>
      <c r="AY40" s="39" t="s">
        <v>12</v>
      </c>
      <c r="AZ40" s="296" t="s">
        <v>12</v>
      </c>
      <c r="BA40" s="49"/>
      <c r="BB40" s="49"/>
      <c r="BC40" s="296">
        <v>1.270830152E-3</v>
      </c>
      <c r="BD40" s="296">
        <v>1.4000279689999999E-3</v>
      </c>
      <c r="BE40" s="49"/>
      <c r="BF40" s="546"/>
      <c r="BG40" s="296" t="s">
        <v>12</v>
      </c>
      <c r="BH40" s="296" t="s">
        <v>12</v>
      </c>
      <c r="BI40" s="49"/>
      <c r="BJ40" s="49"/>
      <c r="BK40" s="296">
        <v>1.128982104E-3</v>
      </c>
      <c r="BL40" s="296" t="s">
        <v>12</v>
      </c>
      <c r="BM40" s="49"/>
      <c r="BN40" s="49"/>
      <c r="BO40" s="39" t="s">
        <v>12</v>
      </c>
      <c r="BP40" s="554" t="s">
        <v>12</v>
      </c>
      <c r="BQ40" s="819" t="s">
        <v>12</v>
      </c>
      <c r="BR40" s="668" t="s">
        <v>12</v>
      </c>
      <c r="BS40" s="768">
        <v>1.204925348E-3</v>
      </c>
      <c r="BT40" s="563">
        <v>0.3402166177</v>
      </c>
      <c r="BU40" s="768">
        <v>9.554984155E-2</v>
      </c>
      <c r="BV40" s="563">
        <v>9.7756744069999998E-2</v>
      </c>
    </row>
    <row r="41" spans="1:74" ht="12.75" x14ac:dyDescent="0.2">
      <c r="A41" s="296" t="s">
        <v>202</v>
      </c>
      <c r="B41" s="29">
        <v>5.7000000000000002E-3</v>
      </c>
      <c r="C41" s="39" t="s">
        <v>12</v>
      </c>
      <c r="D41" s="296" t="s">
        <v>12</v>
      </c>
      <c r="E41" s="49" t="str">
        <f>IFERROR(AVERAGE(C41:D41)," ")</f>
        <v xml:space="preserve"> </v>
      </c>
      <c r="F41" s="49" t="str">
        <f t="shared" si="1"/>
        <v xml:space="preserve"> </v>
      </c>
      <c r="G41" s="296" t="s">
        <v>12</v>
      </c>
      <c r="H41" s="296" t="s">
        <v>12</v>
      </c>
      <c r="I41" s="49" t="str">
        <f t="shared" ref="I41" si="32">IFERROR(AVERAGE(G41:H41)," ")</f>
        <v xml:space="preserve"> </v>
      </c>
      <c r="J41" s="546" t="str">
        <f t="shared" si="2"/>
        <v xml:space="preserve"> </v>
      </c>
      <c r="K41" s="296" t="s">
        <v>12</v>
      </c>
      <c r="L41" s="296" t="s">
        <v>12</v>
      </c>
      <c r="M41" s="49" t="str">
        <f t="shared" si="18"/>
        <v xml:space="preserve"> </v>
      </c>
      <c r="N41" s="49" t="str">
        <f t="shared" si="3"/>
        <v xml:space="preserve"> </v>
      </c>
      <c r="O41" s="296" t="s">
        <v>12</v>
      </c>
      <c r="P41" s="296" t="s">
        <v>12</v>
      </c>
      <c r="Q41" s="49" t="str">
        <f t="shared" si="19"/>
        <v xml:space="preserve"> </v>
      </c>
      <c r="R41" s="49" t="str">
        <f t="shared" si="4"/>
        <v xml:space="preserve"> </v>
      </c>
      <c r="S41" s="39" t="s">
        <v>12</v>
      </c>
      <c r="T41" s="296" t="s">
        <v>12</v>
      </c>
      <c r="U41" s="49" t="str">
        <f t="shared" si="20"/>
        <v xml:space="preserve"> </v>
      </c>
      <c r="V41" s="49" t="str">
        <f t="shared" si="5"/>
        <v xml:space="preserve"> </v>
      </c>
      <c r="W41" s="296" t="s">
        <v>12</v>
      </c>
      <c r="X41" s="296" t="s">
        <v>12</v>
      </c>
      <c r="Y41" s="49" t="str">
        <f t="shared" si="21"/>
        <v xml:space="preserve"> </v>
      </c>
      <c r="Z41" s="546" t="str">
        <f t="shared" si="6"/>
        <v xml:space="preserve"> </v>
      </c>
      <c r="AA41" s="296">
        <v>1.054181844E-2</v>
      </c>
      <c r="AB41" s="296">
        <v>1.124381132E-2</v>
      </c>
      <c r="AC41" s="49">
        <f t="shared" si="22"/>
        <v>1.0892814880000001E-2</v>
      </c>
      <c r="AD41" s="49">
        <f t="shared" si="7"/>
        <v>3.509964400000001E-4</v>
      </c>
      <c r="AE41" s="296">
        <v>3.0552367939999998E-2</v>
      </c>
      <c r="AF41" s="296">
        <v>2.975807548E-2</v>
      </c>
      <c r="AG41" s="49">
        <f t="shared" si="23"/>
        <v>3.0155221709999999E-2</v>
      </c>
      <c r="AH41" s="49">
        <f t="shared" si="8"/>
        <v>3.9714622999999921E-4</v>
      </c>
      <c r="AI41" s="39" t="s">
        <v>12</v>
      </c>
      <c r="AJ41" s="296" t="s">
        <v>12</v>
      </c>
      <c r="AK41" s="49" t="str">
        <f t="shared" si="24"/>
        <v xml:space="preserve"> </v>
      </c>
      <c r="AL41" s="49" t="str">
        <f t="shared" si="9"/>
        <v xml:space="preserve"> </v>
      </c>
      <c r="AM41" s="296" t="s">
        <v>12</v>
      </c>
      <c r="AN41" s="296" t="s">
        <v>12</v>
      </c>
      <c r="AO41" s="49" t="str">
        <f t="shared" si="25"/>
        <v xml:space="preserve"> </v>
      </c>
      <c r="AP41" s="546" t="str">
        <f t="shared" si="10"/>
        <v xml:space="preserve"> </v>
      </c>
      <c r="AQ41" s="296">
        <v>8.4620201440000001E-3</v>
      </c>
      <c r="AR41" s="296">
        <v>5.7699256170000001E-3</v>
      </c>
      <c r="AS41" s="49">
        <f t="shared" si="26"/>
        <v>7.1159728805000001E-3</v>
      </c>
      <c r="AT41" s="49">
        <f t="shared" si="11"/>
        <v>1.3460472635E-3</v>
      </c>
      <c r="AU41" s="296">
        <v>3.1241479900000001E-2</v>
      </c>
      <c r="AV41" s="296">
        <v>2.78875975E-2</v>
      </c>
      <c r="AW41" s="49">
        <f t="shared" si="27"/>
        <v>2.95645387E-2</v>
      </c>
      <c r="AX41" s="49">
        <f t="shared" si="12"/>
        <v>1.6769412000000004E-3</v>
      </c>
      <c r="AY41" s="39" t="s">
        <v>12</v>
      </c>
      <c r="AZ41" s="296" t="s">
        <v>12</v>
      </c>
      <c r="BA41" s="49" t="str">
        <f t="shared" si="28"/>
        <v xml:space="preserve"> </v>
      </c>
      <c r="BB41" s="49" t="str">
        <f t="shared" si="13"/>
        <v xml:space="preserve"> </v>
      </c>
      <c r="BC41" s="296" t="s">
        <v>12</v>
      </c>
      <c r="BD41" s="296" t="s">
        <v>12</v>
      </c>
      <c r="BE41" s="49" t="str">
        <f t="shared" si="29"/>
        <v xml:space="preserve"> </v>
      </c>
      <c r="BF41" s="546" t="str">
        <f t="shared" si="14"/>
        <v xml:space="preserve"> </v>
      </c>
      <c r="BG41" s="296" t="s">
        <v>12</v>
      </c>
      <c r="BH41" s="296" t="s">
        <v>12</v>
      </c>
      <c r="BI41" s="49" t="str">
        <f t="shared" si="30"/>
        <v xml:space="preserve"> </v>
      </c>
      <c r="BJ41" s="49" t="str">
        <f t="shared" si="15"/>
        <v xml:space="preserve"> </v>
      </c>
      <c r="BK41" s="296" t="s">
        <v>12</v>
      </c>
      <c r="BL41" s="296" t="s">
        <v>12</v>
      </c>
      <c r="BM41" s="49" t="str">
        <f t="shared" si="31"/>
        <v xml:space="preserve"> </v>
      </c>
      <c r="BN41" s="49" t="str">
        <f t="shared" si="16"/>
        <v xml:space="preserve"> </v>
      </c>
      <c r="BO41" s="39" t="s">
        <v>12</v>
      </c>
      <c r="BP41" s="554" t="s">
        <v>12</v>
      </c>
      <c r="BQ41" s="764" t="s">
        <v>12</v>
      </c>
      <c r="BR41" s="835" t="s">
        <v>12</v>
      </c>
      <c r="BS41" s="834" t="s">
        <v>12</v>
      </c>
      <c r="BT41" s="564">
        <v>9.7384970079999995</v>
      </c>
      <c r="BU41" s="834">
        <v>4.3486005139999999E-2</v>
      </c>
      <c r="BV41" s="564">
        <v>4.2314042750000003E-2</v>
      </c>
    </row>
    <row r="42" spans="1:74" ht="12.75" x14ac:dyDescent="0.2">
      <c r="A42" s="894" t="s">
        <v>81</v>
      </c>
      <c r="B42" s="862"/>
      <c r="C42" s="95"/>
      <c r="D42" s="95"/>
      <c r="E42" s="95"/>
      <c r="F42" s="95"/>
      <c r="G42" s="95"/>
      <c r="H42" s="95"/>
      <c r="I42" s="255"/>
      <c r="J42" s="255"/>
      <c r="K42" s="95"/>
      <c r="L42" s="95"/>
      <c r="M42" s="255"/>
      <c r="N42" s="255"/>
      <c r="O42" s="95"/>
      <c r="P42" s="95"/>
      <c r="Q42" s="255"/>
      <c r="R42" s="255"/>
      <c r="S42" s="95"/>
      <c r="T42" s="95"/>
      <c r="U42" s="255"/>
      <c r="V42" s="255"/>
      <c r="W42" s="95"/>
      <c r="X42" s="95"/>
      <c r="Y42" s="255"/>
      <c r="Z42" s="255"/>
      <c r="AA42" s="95"/>
      <c r="AB42" s="95"/>
      <c r="AC42" s="255"/>
      <c r="AD42" s="255"/>
      <c r="AE42" s="95"/>
      <c r="AF42" s="95"/>
      <c r="AG42" s="255"/>
      <c r="AH42" s="255"/>
      <c r="AI42" s="95"/>
      <c r="AJ42" s="95"/>
      <c r="AK42" s="255"/>
      <c r="AL42" s="255"/>
      <c r="AM42" s="95"/>
      <c r="AN42" s="95"/>
      <c r="AO42" s="255"/>
      <c r="AP42" s="545"/>
      <c r="AQ42" s="95"/>
      <c r="AR42" s="95"/>
      <c r="AS42" s="255"/>
      <c r="AT42" s="255"/>
      <c r="AU42" s="95"/>
      <c r="AV42" s="95"/>
      <c r="AW42" s="255"/>
      <c r="AX42" s="255"/>
      <c r="AY42" s="95"/>
      <c r="AZ42" s="95"/>
      <c r="BA42" s="255"/>
      <c r="BB42" s="255"/>
      <c r="BC42" s="95"/>
      <c r="BD42" s="95"/>
      <c r="BE42" s="255"/>
      <c r="BF42" s="545"/>
      <c r="BG42" s="95"/>
      <c r="BH42" s="95"/>
      <c r="BI42" s="95"/>
      <c r="BJ42" s="95"/>
      <c r="BK42" s="95"/>
      <c r="BL42" s="95"/>
      <c r="BM42" s="95"/>
      <c r="BN42" s="95"/>
      <c r="BO42" s="95"/>
      <c r="BP42" s="96"/>
    </row>
    <row r="43" spans="1:74" ht="12.75" x14ac:dyDescent="0.2">
      <c r="A43" s="444" t="s">
        <v>82</v>
      </c>
      <c r="B43" s="828"/>
      <c r="C43" s="260" t="s">
        <v>83</v>
      </c>
      <c r="D43" s="832" t="s">
        <v>84</v>
      </c>
      <c r="E43" s="832" t="s">
        <v>70</v>
      </c>
      <c r="F43" s="832" t="s">
        <v>85</v>
      </c>
      <c r="G43" s="828"/>
      <c r="H43" s="828"/>
      <c r="I43" s="828"/>
      <c r="J43" s="828"/>
      <c r="K43" s="260" t="s">
        <v>83</v>
      </c>
      <c r="L43" s="832" t="s">
        <v>84</v>
      </c>
      <c r="M43" s="832" t="s">
        <v>70</v>
      </c>
      <c r="N43" s="350" t="s">
        <v>85</v>
      </c>
      <c r="O43" s="828"/>
      <c r="P43" s="828"/>
      <c r="Q43" s="828"/>
      <c r="R43" s="828"/>
      <c r="S43" s="260" t="s">
        <v>83</v>
      </c>
      <c r="T43" s="832" t="s">
        <v>84</v>
      </c>
      <c r="U43" s="832" t="s">
        <v>70</v>
      </c>
      <c r="V43" s="351" t="s">
        <v>85</v>
      </c>
      <c r="W43" s="828"/>
      <c r="X43" s="828"/>
      <c r="Y43" s="828"/>
      <c r="Z43" s="828"/>
      <c r="AA43" s="260" t="s">
        <v>83</v>
      </c>
      <c r="AB43" s="832" t="s">
        <v>84</v>
      </c>
      <c r="AC43" s="832" t="s">
        <v>70</v>
      </c>
      <c r="AD43" s="350" t="s">
        <v>85</v>
      </c>
      <c r="AE43" s="828"/>
      <c r="AF43" s="828"/>
      <c r="AG43" s="828"/>
      <c r="AH43" s="828"/>
      <c r="AI43" s="260" t="s">
        <v>83</v>
      </c>
      <c r="AJ43" s="832" t="s">
        <v>84</v>
      </c>
      <c r="AK43" s="832" t="s">
        <v>70</v>
      </c>
      <c r="AL43" s="350" t="s">
        <v>85</v>
      </c>
      <c r="AM43" s="828"/>
      <c r="AN43" s="828"/>
      <c r="AO43" s="828"/>
      <c r="AP43" s="828"/>
      <c r="AQ43" s="260" t="s">
        <v>83</v>
      </c>
      <c r="AR43" s="832" t="s">
        <v>84</v>
      </c>
      <c r="AS43" s="832" t="s">
        <v>70</v>
      </c>
      <c r="AT43" s="832" t="s">
        <v>85</v>
      </c>
      <c r="AU43" s="828"/>
      <c r="AV43" s="828"/>
      <c r="AW43" s="828"/>
      <c r="AX43" s="828"/>
      <c r="AY43" s="260" t="s">
        <v>83</v>
      </c>
      <c r="AZ43" s="832" t="s">
        <v>84</v>
      </c>
      <c r="BA43" s="832" t="s">
        <v>70</v>
      </c>
      <c r="BB43" s="350" t="s">
        <v>85</v>
      </c>
      <c r="BC43" s="828"/>
      <c r="BD43" s="828"/>
      <c r="BE43" s="828"/>
      <c r="BF43" s="828"/>
      <c r="BG43" s="260" t="s">
        <v>83</v>
      </c>
      <c r="BH43" s="832" t="s">
        <v>84</v>
      </c>
      <c r="BI43" s="832" t="s">
        <v>70</v>
      </c>
      <c r="BJ43" s="350" t="s">
        <v>85</v>
      </c>
      <c r="BK43" s="828"/>
      <c r="BL43" s="828"/>
      <c r="BM43" s="828"/>
      <c r="BN43" s="828"/>
      <c r="BO43" s="274"/>
      <c r="BP43" s="831"/>
    </row>
    <row r="44" spans="1:74" ht="12.75" x14ac:dyDescent="0.2">
      <c r="A44" s="112" t="s">
        <v>86</v>
      </c>
      <c r="C44" s="821">
        <v>0.08</v>
      </c>
      <c r="D44" s="384">
        <v>7.0000000000000007E-2</v>
      </c>
      <c r="E44" s="102">
        <f>IFERROR(AVERAGE(C44:D44), " ")</f>
        <v>7.5000000000000011E-2</v>
      </c>
      <c r="F44" s="103">
        <f>IFERROR(_xlfn.STDEV.P(C44:D44)," ")</f>
        <v>4.9999999999999975E-3</v>
      </c>
      <c r="K44" s="821">
        <v>0.11</v>
      </c>
      <c r="L44" s="384">
        <v>0.1</v>
      </c>
      <c r="M44" s="102">
        <f>IFERROR(AVERAGE(K44:L44), " ")</f>
        <v>0.10500000000000001</v>
      </c>
      <c r="N44" s="103">
        <f>IFERROR(_xlfn.STDEV.P(K44:L44)," ")</f>
        <v>4.9999999999999975E-3</v>
      </c>
      <c r="S44" s="821">
        <v>0.17</v>
      </c>
      <c r="T44" s="384">
        <v>0.16</v>
      </c>
      <c r="U44" s="102">
        <f>IFERROR(AVERAGE(S44:T44), " ")</f>
        <v>0.16500000000000001</v>
      </c>
      <c r="V44" s="103">
        <f>IFERROR(_xlfn.STDEV.P(S44:T44)," ")</f>
        <v>5.0000000000000044E-3</v>
      </c>
      <c r="AA44" s="821">
        <v>0.13</v>
      </c>
      <c r="AB44" s="384">
        <v>0.13</v>
      </c>
      <c r="AC44" s="102">
        <f>IFERROR(AVERAGE(AA44:AB44), " ")</f>
        <v>0.13</v>
      </c>
      <c r="AD44" s="103">
        <f>IFERROR(_xlfn.STDEV.P(AA44:AB44)," ")</f>
        <v>0</v>
      </c>
      <c r="AI44" s="821">
        <v>0.54</v>
      </c>
      <c r="AJ44" s="384">
        <v>0.53</v>
      </c>
      <c r="AK44" s="102">
        <f>IFERROR(AVERAGE(AI44:AJ44), " ")</f>
        <v>0.53500000000000003</v>
      </c>
      <c r="AL44" s="103">
        <f>IFERROR(_xlfn.STDEV.P(AI44:AJ44)," ")</f>
        <v>5.0000000000000044E-3</v>
      </c>
      <c r="AQ44" s="821">
        <v>0.15</v>
      </c>
      <c r="AR44" s="384">
        <v>0.13</v>
      </c>
      <c r="AS44" s="102">
        <f>IFERROR(AVERAGE(AQ44:AR44), " ")</f>
        <v>0.14000000000000001</v>
      </c>
      <c r="AT44" s="103">
        <f>IFERROR(_xlfn.STDEV.P(AQ44:AR44)," ")</f>
        <v>9.999999999999995E-3</v>
      </c>
      <c r="AY44" s="821">
        <v>0.15</v>
      </c>
      <c r="AZ44" s="384">
        <v>0.16</v>
      </c>
      <c r="BA44" s="102">
        <f>IFERROR(AVERAGE(AY44:AZ44), " ")</f>
        <v>0.155</v>
      </c>
      <c r="BB44" s="103">
        <f>IFERROR(_xlfn.STDEV.P(AY44:AZ44)," ")</f>
        <v>5.0000000000000044E-3</v>
      </c>
      <c r="BG44" s="821">
        <v>0.16</v>
      </c>
      <c r="BH44" s="384">
        <v>0.19</v>
      </c>
      <c r="BI44" s="102">
        <f>IFERROR(AVERAGE(BG44:BH44), " ")</f>
        <v>0.17499999999999999</v>
      </c>
      <c r="BJ44" s="103">
        <f>IFERROR(_xlfn.STDEV.P(BG44:BH44)," ")</f>
        <v>1.4999999999999999E-2</v>
      </c>
      <c r="BO44" s="822" t="s">
        <v>12</v>
      </c>
      <c r="BP44" s="823"/>
    </row>
    <row r="45" spans="1:74" ht="12.75" x14ac:dyDescent="0.2">
      <c r="A45" s="112" t="s">
        <v>87</v>
      </c>
      <c r="C45" s="821"/>
      <c r="D45" s="384">
        <v>16.39</v>
      </c>
      <c r="E45" s="102">
        <f t="shared" ref="E45:E49" si="33">IFERROR(AVERAGE(C45:D45), " ")</f>
        <v>16.39</v>
      </c>
      <c r="F45" s="103">
        <f t="shared" ref="F45:F50" si="34">IFERROR(_xlfn.STDEV.P(C45:D45)," ")</f>
        <v>0</v>
      </c>
      <c r="K45" s="821">
        <v>22.93</v>
      </c>
      <c r="L45" s="384">
        <v>23.08</v>
      </c>
      <c r="M45" s="102">
        <f t="shared" ref="M45:M49" si="35">IFERROR(AVERAGE(K45:L45), " ")</f>
        <v>23.004999999999999</v>
      </c>
      <c r="N45" s="103">
        <f t="shared" ref="N45:N50" si="36">IFERROR(_xlfn.STDEV.P(K45:L45)," ")</f>
        <v>7.4999999999999289E-2</v>
      </c>
      <c r="S45" s="821">
        <v>79.349999999999994</v>
      </c>
      <c r="T45" s="384">
        <v>79.5</v>
      </c>
      <c r="U45" s="102">
        <f t="shared" ref="U45:U49" si="37">IFERROR(AVERAGE(S45:T45), " ")</f>
        <v>79.424999999999997</v>
      </c>
      <c r="V45" s="103">
        <f t="shared" ref="V45:V50" si="38">IFERROR(_xlfn.STDEV.P(S45:T45)," ")</f>
        <v>7.5000000000002842E-2</v>
      </c>
      <c r="AA45" s="821">
        <v>85.76</v>
      </c>
      <c r="AB45" s="384">
        <v>85.69</v>
      </c>
      <c r="AC45" s="102">
        <f t="shared" ref="AC45:AC49" si="39">IFERROR(AVERAGE(AA45:AB45), " ")</f>
        <v>85.724999999999994</v>
      </c>
      <c r="AD45" s="103">
        <f t="shared" ref="AD45:AD50" si="40">IFERROR(_xlfn.STDEV.P(AA45:AB45)," ")</f>
        <v>3.5000000000003695E-2</v>
      </c>
      <c r="AI45" s="821">
        <v>43.22</v>
      </c>
      <c r="AJ45" s="384">
        <v>43.54</v>
      </c>
      <c r="AK45" s="102">
        <f t="shared" ref="AK45:AK49" si="41">IFERROR(AVERAGE(AI45:AJ45), " ")</f>
        <v>43.379999999999995</v>
      </c>
      <c r="AL45" s="103">
        <f t="shared" ref="AL45:AL50" si="42">IFERROR(_xlfn.STDEV.P(AI45:AJ45)," ")</f>
        <v>0.16000000000000014</v>
      </c>
      <c r="AQ45" s="821">
        <v>80.8</v>
      </c>
      <c r="AR45" s="384">
        <v>79.099999999999994</v>
      </c>
      <c r="AS45" s="102">
        <f t="shared" ref="AS45:AS49" si="43">IFERROR(AVERAGE(AQ45:AR45), " ")</f>
        <v>79.949999999999989</v>
      </c>
      <c r="AT45" s="103">
        <f t="shared" ref="AT45:AT50" si="44">IFERROR(_xlfn.STDEV.P(AQ45:AR45)," ")</f>
        <v>0.85000000000000142</v>
      </c>
      <c r="AY45" s="821">
        <v>118.49</v>
      </c>
      <c r="AZ45" s="384">
        <v>118.87</v>
      </c>
      <c r="BA45" s="102">
        <f t="shared" ref="BA45:BA49" si="45">IFERROR(AVERAGE(AY45:AZ45), " ")</f>
        <v>118.68</v>
      </c>
      <c r="BB45" s="103">
        <f t="shared" ref="BB45:BB50" si="46">IFERROR(_xlfn.STDEV.P(AY45:AZ45)," ")</f>
        <v>0.19000000000000483</v>
      </c>
      <c r="BG45" s="821">
        <v>130.25</v>
      </c>
      <c r="BH45" s="384">
        <v>130.16</v>
      </c>
      <c r="BI45" s="102">
        <f t="shared" ref="BI45:BI49" si="47">IFERROR(AVERAGE(BG45:BH45), " ")</f>
        <v>130.20499999999998</v>
      </c>
      <c r="BJ45" s="103">
        <f t="shared" ref="BJ45:BJ50" si="48">IFERROR(_xlfn.STDEV.P(BG45:BH45)," ")</f>
        <v>4.5000000000001705E-2</v>
      </c>
      <c r="BO45" s="822">
        <v>0.32</v>
      </c>
      <c r="BP45" s="823"/>
    </row>
    <row r="46" spans="1:74" ht="12.75" x14ac:dyDescent="0.2">
      <c r="A46" s="112" t="s">
        <v>88</v>
      </c>
      <c r="C46" s="822" t="s">
        <v>12</v>
      </c>
      <c r="D46" s="580" t="s">
        <v>12</v>
      </c>
      <c r="E46" s="102" t="str">
        <f t="shared" si="33"/>
        <v xml:space="preserve"> </v>
      </c>
      <c r="F46" s="103" t="str">
        <f t="shared" si="34"/>
        <v xml:space="preserve"> </v>
      </c>
      <c r="K46" s="822" t="s">
        <v>12</v>
      </c>
      <c r="L46" s="580" t="s">
        <v>12</v>
      </c>
      <c r="M46" s="102" t="str">
        <f t="shared" si="35"/>
        <v xml:space="preserve"> </v>
      </c>
      <c r="N46" s="103" t="str">
        <f t="shared" si="36"/>
        <v xml:space="preserve"> </v>
      </c>
      <c r="S46" s="822" t="s">
        <v>12</v>
      </c>
      <c r="T46" s="580" t="s">
        <v>12</v>
      </c>
      <c r="U46" s="102" t="str">
        <f t="shared" si="37"/>
        <v xml:space="preserve"> </v>
      </c>
      <c r="V46" s="103" t="str">
        <f t="shared" si="38"/>
        <v xml:space="preserve"> </v>
      </c>
      <c r="AA46" s="822" t="s">
        <v>12</v>
      </c>
      <c r="AB46" s="580" t="s">
        <v>12</v>
      </c>
      <c r="AC46" s="102" t="str">
        <f t="shared" si="39"/>
        <v xml:space="preserve"> </v>
      </c>
      <c r="AD46" s="103" t="str">
        <f t="shared" si="40"/>
        <v xml:space="preserve"> </v>
      </c>
      <c r="AI46" s="822" t="s">
        <v>12</v>
      </c>
      <c r="AJ46" s="580" t="s">
        <v>12</v>
      </c>
      <c r="AK46" s="102" t="str">
        <f t="shared" si="41"/>
        <v xml:space="preserve"> </v>
      </c>
      <c r="AL46" s="103" t="str">
        <f t="shared" si="42"/>
        <v xml:space="preserve"> </v>
      </c>
      <c r="AQ46" s="822" t="s">
        <v>12</v>
      </c>
      <c r="AR46" s="580" t="s">
        <v>12</v>
      </c>
      <c r="AS46" s="102" t="str">
        <f t="shared" si="43"/>
        <v xml:space="preserve"> </v>
      </c>
      <c r="AT46" s="103" t="str">
        <f t="shared" si="44"/>
        <v xml:space="preserve"> </v>
      </c>
      <c r="AY46" s="822" t="s">
        <v>12</v>
      </c>
      <c r="AZ46" s="580" t="s">
        <v>12</v>
      </c>
      <c r="BA46" s="102" t="str">
        <f t="shared" si="45"/>
        <v xml:space="preserve"> </v>
      </c>
      <c r="BB46" s="103" t="str">
        <f t="shared" si="46"/>
        <v xml:space="preserve"> </v>
      </c>
      <c r="BG46" s="822" t="s">
        <v>12</v>
      </c>
      <c r="BH46" s="580" t="s">
        <v>12</v>
      </c>
      <c r="BI46" s="102" t="str">
        <f t="shared" si="47"/>
        <v xml:space="preserve"> </v>
      </c>
      <c r="BJ46" s="103" t="str">
        <f t="shared" si="48"/>
        <v xml:space="preserve"> </v>
      </c>
      <c r="BO46" s="822" t="s">
        <v>12</v>
      </c>
      <c r="BP46" s="823"/>
    </row>
    <row r="47" spans="1:74" ht="12.75" x14ac:dyDescent="0.2">
      <c r="A47" s="112" t="s">
        <v>89</v>
      </c>
      <c r="C47" s="822" t="s">
        <v>12</v>
      </c>
      <c r="D47" s="580" t="s">
        <v>12</v>
      </c>
      <c r="E47" s="102" t="str">
        <f t="shared" si="33"/>
        <v xml:space="preserve"> </v>
      </c>
      <c r="F47" s="103" t="str">
        <f t="shared" si="34"/>
        <v xml:space="preserve"> </v>
      </c>
      <c r="K47" s="822" t="s">
        <v>12</v>
      </c>
      <c r="L47" s="580" t="s">
        <v>12</v>
      </c>
      <c r="M47" s="102" t="str">
        <f t="shared" si="35"/>
        <v xml:space="preserve"> </v>
      </c>
      <c r="N47" s="103" t="str">
        <f t="shared" si="36"/>
        <v xml:space="preserve"> </v>
      </c>
      <c r="S47" s="822" t="s">
        <v>12</v>
      </c>
      <c r="T47" s="580" t="s">
        <v>12</v>
      </c>
      <c r="U47" s="102" t="str">
        <f t="shared" si="37"/>
        <v xml:space="preserve"> </v>
      </c>
      <c r="V47" s="103" t="str">
        <f t="shared" si="38"/>
        <v xml:space="preserve"> </v>
      </c>
      <c r="AA47" s="822" t="s">
        <v>12</v>
      </c>
      <c r="AB47" s="580" t="s">
        <v>12</v>
      </c>
      <c r="AC47" s="102" t="str">
        <f t="shared" si="39"/>
        <v xml:space="preserve"> </v>
      </c>
      <c r="AD47" s="103" t="str">
        <f t="shared" si="40"/>
        <v xml:space="preserve"> </v>
      </c>
      <c r="AI47" s="822" t="s">
        <v>12</v>
      </c>
      <c r="AJ47" s="580" t="s">
        <v>12</v>
      </c>
      <c r="AK47" s="102" t="str">
        <f t="shared" si="41"/>
        <v xml:space="preserve"> </v>
      </c>
      <c r="AL47" s="103" t="str">
        <f t="shared" si="42"/>
        <v xml:space="preserve"> </v>
      </c>
      <c r="AQ47" s="822" t="s">
        <v>12</v>
      </c>
      <c r="AR47" s="580" t="s">
        <v>12</v>
      </c>
      <c r="AS47" s="102" t="str">
        <f t="shared" si="43"/>
        <v xml:space="preserve"> </v>
      </c>
      <c r="AT47" s="103" t="str">
        <f t="shared" si="44"/>
        <v xml:space="preserve"> </v>
      </c>
      <c r="AY47" s="822" t="s">
        <v>12</v>
      </c>
      <c r="AZ47" s="580" t="s">
        <v>12</v>
      </c>
      <c r="BA47" s="102" t="str">
        <f t="shared" si="45"/>
        <v xml:space="preserve"> </v>
      </c>
      <c r="BB47" s="103" t="str">
        <f t="shared" si="46"/>
        <v xml:space="preserve"> </v>
      </c>
      <c r="BG47" s="821">
        <v>0.16</v>
      </c>
      <c r="BH47" s="587">
        <v>0.16</v>
      </c>
      <c r="BI47" s="102">
        <f t="shared" si="47"/>
        <v>0.16</v>
      </c>
      <c r="BJ47" s="103">
        <f t="shared" si="48"/>
        <v>0</v>
      </c>
      <c r="BO47" s="822" t="s">
        <v>12</v>
      </c>
      <c r="BP47" s="823"/>
    </row>
    <row r="48" spans="1:74" ht="12.75" x14ac:dyDescent="0.2">
      <c r="A48" s="112" t="s">
        <v>90</v>
      </c>
      <c r="C48" s="821">
        <v>0.33</v>
      </c>
      <c r="D48" s="587">
        <v>0.24</v>
      </c>
      <c r="E48" s="102">
        <f t="shared" si="33"/>
        <v>0.28500000000000003</v>
      </c>
      <c r="F48" s="103">
        <f t="shared" si="34"/>
        <v>4.4999999999999832E-2</v>
      </c>
      <c r="K48" s="821">
        <v>0.34</v>
      </c>
      <c r="L48" s="587">
        <v>0.33</v>
      </c>
      <c r="M48" s="102">
        <f t="shared" si="35"/>
        <v>0.33500000000000002</v>
      </c>
      <c r="N48" s="103">
        <f t="shared" si="36"/>
        <v>5.0000000000000044E-3</v>
      </c>
      <c r="S48" s="821">
        <v>1.29</v>
      </c>
      <c r="T48" s="587">
        <v>1.23</v>
      </c>
      <c r="U48" s="102">
        <f t="shared" si="37"/>
        <v>1.26</v>
      </c>
      <c r="V48" s="103">
        <f t="shared" si="38"/>
        <v>3.0000000000000027E-2</v>
      </c>
      <c r="AA48" s="821">
        <v>0.92</v>
      </c>
      <c r="AB48" s="587">
        <v>0.84</v>
      </c>
      <c r="AC48" s="102">
        <f t="shared" si="39"/>
        <v>0.88</v>
      </c>
      <c r="AD48" s="103">
        <f t="shared" si="40"/>
        <v>4.0000000000000036E-2</v>
      </c>
      <c r="AI48" s="821">
        <v>0.27</v>
      </c>
      <c r="AJ48" s="587">
        <v>0.3</v>
      </c>
      <c r="AK48" s="102">
        <f t="shared" si="41"/>
        <v>0.28500000000000003</v>
      </c>
      <c r="AL48" s="103">
        <f t="shared" si="42"/>
        <v>1.4999999999999986E-2</v>
      </c>
      <c r="AQ48" s="821">
        <v>0.37</v>
      </c>
      <c r="AR48" s="587">
        <v>0.38</v>
      </c>
      <c r="AS48" s="102">
        <f t="shared" si="43"/>
        <v>0.375</v>
      </c>
      <c r="AT48" s="103">
        <f t="shared" si="44"/>
        <v>5.0000000000000044E-3</v>
      </c>
      <c r="AY48" s="821">
        <v>0.57999999999999996</v>
      </c>
      <c r="AZ48" s="587">
        <v>0.62</v>
      </c>
      <c r="BA48" s="102">
        <f t="shared" si="45"/>
        <v>0.6</v>
      </c>
      <c r="BB48" s="103">
        <f t="shared" si="46"/>
        <v>2.0000000000000018E-2</v>
      </c>
      <c r="BG48" s="821">
        <v>6.47</v>
      </c>
      <c r="BH48" s="587">
        <v>6.39</v>
      </c>
      <c r="BI48" s="102">
        <f t="shared" si="47"/>
        <v>6.43</v>
      </c>
      <c r="BJ48" s="103">
        <f t="shared" si="48"/>
        <v>4.0000000000000036E-2</v>
      </c>
      <c r="BO48" s="822">
        <v>0.19</v>
      </c>
      <c r="BP48" s="823"/>
    </row>
    <row r="49" spans="1:69" ht="12.75" x14ac:dyDescent="0.2">
      <c r="A49" s="112" t="s">
        <v>91</v>
      </c>
      <c r="C49" s="822" t="s">
        <v>12</v>
      </c>
      <c r="D49" s="580" t="s">
        <v>12</v>
      </c>
      <c r="E49" s="102" t="str">
        <f t="shared" si="33"/>
        <v xml:space="preserve"> </v>
      </c>
      <c r="F49" s="103" t="str">
        <f t="shared" si="34"/>
        <v xml:space="preserve"> </v>
      </c>
      <c r="K49" s="822" t="s">
        <v>12</v>
      </c>
      <c r="L49" s="580" t="s">
        <v>12</v>
      </c>
      <c r="M49" s="102" t="str">
        <f t="shared" si="35"/>
        <v xml:space="preserve"> </v>
      </c>
      <c r="N49" s="103" t="str">
        <f t="shared" si="36"/>
        <v xml:space="preserve"> </v>
      </c>
      <c r="S49" s="822" t="s">
        <v>12</v>
      </c>
      <c r="T49" s="580" t="s">
        <v>12</v>
      </c>
      <c r="U49" s="102" t="str">
        <f t="shared" si="37"/>
        <v xml:space="preserve"> </v>
      </c>
      <c r="V49" s="103" t="str">
        <f t="shared" si="38"/>
        <v xml:space="preserve"> </v>
      </c>
      <c r="AA49" s="822" t="s">
        <v>12</v>
      </c>
      <c r="AB49" s="580" t="s">
        <v>12</v>
      </c>
      <c r="AC49" s="102" t="str">
        <f t="shared" si="39"/>
        <v xml:space="preserve"> </v>
      </c>
      <c r="AD49" s="103" t="str">
        <f t="shared" si="40"/>
        <v xml:space="preserve"> </v>
      </c>
      <c r="AI49" s="822" t="s">
        <v>12</v>
      </c>
      <c r="AJ49" s="580" t="s">
        <v>12</v>
      </c>
      <c r="AK49" s="102" t="str">
        <f t="shared" si="41"/>
        <v xml:space="preserve"> </v>
      </c>
      <c r="AL49" s="103" t="str">
        <f t="shared" si="42"/>
        <v xml:space="preserve"> </v>
      </c>
      <c r="AQ49" s="822" t="s">
        <v>12</v>
      </c>
      <c r="AR49" s="580" t="s">
        <v>12</v>
      </c>
      <c r="AS49" s="102" t="str">
        <f t="shared" si="43"/>
        <v xml:space="preserve"> </v>
      </c>
      <c r="AT49" s="103" t="str">
        <f t="shared" si="44"/>
        <v xml:space="preserve"> </v>
      </c>
      <c r="AY49" s="822" t="s">
        <v>12</v>
      </c>
      <c r="AZ49" s="580" t="s">
        <v>12</v>
      </c>
      <c r="BA49" s="102" t="str">
        <f t="shared" si="45"/>
        <v xml:space="preserve"> </v>
      </c>
      <c r="BB49" s="103" t="str">
        <f t="shared" si="46"/>
        <v xml:space="preserve"> </v>
      </c>
      <c r="BG49" s="822" t="s">
        <v>12</v>
      </c>
      <c r="BH49" s="580" t="s">
        <v>12</v>
      </c>
      <c r="BI49" s="102" t="str">
        <f t="shared" si="47"/>
        <v xml:space="preserve"> </v>
      </c>
      <c r="BJ49" s="103" t="str">
        <f t="shared" si="48"/>
        <v xml:space="preserve"> </v>
      </c>
      <c r="BO49" s="822" t="s">
        <v>12</v>
      </c>
      <c r="BP49" s="823"/>
    </row>
    <row r="50" spans="1:69" ht="12.75" x14ac:dyDescent="0.2">
      <c r="A50" s="112" t="s">
        <v>92</v>
      </c>
      <c r="C50" s="821">
        <v>13.58</v>
      </c>
      <c r="D50" s="384">
        <v>13.22</v>
      </c>
      <c r="E50" s="102">
        <f>IFERROR(AVERAGE(C50:D50), " ")</f>
        <v>13.4</v>
      </c>
      <c r="F50" s="103">
        <f t="shared" si="34"/>
        <v>0.17999999999999972</v>
      </c>
      <c r="K50" s="821">
        <v>23.77</v>
      </c>
      <c r="L50" s="384">
        <v>23.87</v>
      </c>
      <c r="M50" s="102">
        <f>IFERROR(AVERAGE(K50:L50), " ")</f>
        <v>23.82</v>
      </c>
      <c r="N50" s="103">
        <f t="shared" si="36"/>
        <v>5.0000000000000711E-2</v>
      </c>
      <c r="S50" s="821">
        <v>211.18</v>
      </c>
      <c r="T50" s="384">
        <v>211.73</v>
      </c>
      <c r="U50" s="102">
        <f>IFERROR(AVERAGE(S50:T50), " ")</f>
        <v>211.45499999999998</v>
      </c>
      <c r="V50" s="103">
        <f t="shared" si="38"/>
        <v>0.27499999999999147</v>
      </c>
      <c r="AA50" s="821">
        <v>121.7</v>
      </c>
      <c r="AB50" s="384">
        <v>121.28</v>
      </c>
      <c r="AC50" s="102">
        <f>IFERROR(AVERAGE(AA50:AB50), " ")</f>
        <v>121.49000000000001</v>
      </c>
      <c r="AD50" s="103">
        <f t="shared" si="40"/>
        <v>0.21000000000000085</v>
      </c>
      <c r="AI50" s="854">
        <v>1378.95</v>
      </c>
      <c r="AJ50" s="853">
        <v>1381.92</v>
      </c>
      <c r="AK50" s="102">
        <f>IFERROR(AVERAGE(AI50:AJ50), " ")</f>
        <v>1380.4349999999999</v>
      </c>
      <c r="AL50" s="103">
        <f t="shared" si="42"/>
        <v>1.4850000000000136</v>
      </c>
      <c r="AQ50" s="821">
        <v>187.88</v>
      </c>
      <c r="AR50" s="384">
        <v>187.66</v>
      </c>
      <c r="AS50" s="102">
        <f>IFERROR(AVERAGE(AQ50:AR50), " ")</f>
        <v>187.76999999999998</v>
      </c>
      <c r="AT50" s="103">
        <f t="shared" si="44"/>
        <v>0.10999999999999943</v>
      </c>
      <c r="AY50" s="821">
        <v>252.84</v>
      </c>
      <c r="AZ50" s="384">
        <v>254.44</v>
      </c>
      <c r="BA50" s="102">
        <f>IFERROR(AVERAGE(AY50:AZ50), " ")</f>
        <v>253.64</v>
      </c>
      <c r="BB50" s="103">
        <f t="shared" si="46"/>
        <v>0.79999999999999716</v>
      </c>
      <c r="BG50" s="821">
        <v>218.8</v>
      </c>
      <c r="BH50" s="384">
        <v>219.07</v>
      </c>
      <c r="BI50" s="102">
        <f>IFERROR(AVERAGE(BG50:BH50), " ")</f>
        <v>218.935</v>
      </c>
      <c r="BJ50" s="103">
        <f t="shared" si="48"/>
        <v>0.13499999999999091</v>
      </c>
      <c r="BO50" s="822">
        <v>0.21</v>
      </c>
      <c r="BP50" s="823"/>
    </row>
    <row r="51" spans="1:69" ht="12.75" x14ac:dyDescent="0.2">
      <c r="A51" s="861" t="s">
        <v>55</v>
      </c>
      <c r="B51" s="86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876"/>
      <c r="AZ51" s="862"/>
      <c r="BA51" s="52"/>
      <c r="BB51" s="52"/>
      <c r="BC51" s="52"/>
      <c r="BD51" s="52"/>
      <c r="BE51" s="52"/>
      <c r="BF51" s="52"/>
      <c r="BG51" s="106"/>
      <c r="BH51" s="52"/>
      <c r="BI51" s="52"/>
      <c r="BJ51" s="52"/>
      <c r="BK51" s="52"/>
      <c r="BL51" s="52"/>
      <c r="BM51" s="52"/>
      <c r="BN51" s="52"/>
      <c r="BO51" s="52"/>
      <c r="BP51" s="53"/>
      <c r="BQ51" s="830"/>
    </row>
    <row r="52" spans="1:69" ht="12.75" x14ac:dyDescent="0.2">
      <c r="A52" s="860" t="s">
        <v>56</v>
      </c>
      <c r="B52" s="825" t="s">
        <v>93</v>
      </c>
      <c r="C52" s="821"/>
      <c r="K52" s="821"/>
      <c r="S52" s="821"/>
      <c r="AA52" s="821"/>
      <c r="AI52" s="821"/>
      <c r="AQ52" s="821"/>
      <c r="AY52" s="821"/>
      <c r="BG52" s="378"/>
      <c r="BO52" s="822"/>
      <c r="BP52" s="823"/>
    </row>
    <row r="53" spans="1:69" ht="12.75" x14ac:dyDescent="0.2">
      <c r="A53" s="856"/>
      <c r="B53" s="825" t="s">
        <v>94</v>
      </c>
      <c r="C53" s="821"/>
      <c r="K53" s="821"/>
      <c r="S53" s="821"/>
      <c r="AA53" s="821"/>
      <c r="AI53" s="821"/>
      <c r="AQ53" s="821"/>
      <c r="AY53" s="821"/>
      <c r="BG53" s="821"/>
      <c r="BO53" s="822"/>
      <c r="BP53" s="823"/>
    </row>
    <row r="54" spans="1:69" ht="12.75" x14ac:dyDescent="0.2">
      <c r="A54" s="833" t="s">
        <v>96</v>
      </c>
      <c r="B54" s="435" t="s">
        <v>97</v>
      </c>
      <c r="C54" s="821"/>
      <c r="K54" s="821"/>
      <c r="S54" s="821"/>
      <c r="AA54" s="821"/>
      <c r="AI54" s="821"/>
      <c r="AQ54" s="821"/>
      <c r="AY54" s="821"/>
      <c r="BG54" s="821"/>
      <c r="BO54" s="822"/>
      <c r="BP54" s="823"/>
    </row>
    <row r="55" spans="1:69" ht="12.75" x14ac:dyDescent="0.2">
      <c r="A55" s="833" t="s">
        <v>57</v>
      </c>
      <c r="B55" s="435" t="s">
        <v>58</v>
      </c>
      <c r="C55" s="821"/>
      <c r="K55" s="821"/>
      <c r="S55" s="821"/>
      <c r="AA55" s="821"/>
      <c r="AI55" s="821"/>
      <c r="AQ55" s="821"/>
      <c r="AY55" s="821"/>
      <c r="BG55" s="821"/>
      <c r="BO55" s="822"/>
      <c r="BP55" s="823"/>
    </row>
    <row r="56" spans="1:69" ht="12.75" x14ac:dyDescent="0.2">
      <c r="A56" s="64" t="s">
        <v>59</v>
      </c>
      <c r="B56" s="407" t="s">
        <v>60</v>
      </c>
      <c r="C56" s="821"/>
      <c r="K56" s="821"/>
      <c r="S56" s="240"/>
      <c r="AA56" s="821"/>
      <c r="AI56" s="821"/>
      <c r="AQ56" s="821"/>
      <c r="AY56" s="821"/>
      <c r="BG56" s="119"/>
      <c r="BO56" s="822"/>
      <c r="BP56" s="823"/>
    </row>
    <row r="57" spans="1:69" ht="12.75" x14ac:dyDescent="0.2">
      <c r="A57" s="884" t="s">
        <v>98</v>
      </c>
      <c r="B57" s="862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2.75" x14ac:dyDescent="0.2">
      <c r="A58" s="828"/>
      <c r="B58" s="828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828"/>
    </row>
    <row r="59" spans="1:69" ht="12.75" x14ac:dyDescent="0.2">
      <c r="A59" s="31" t="s">
        <v>103</v>
      </c>
      <c r="B59" s="354"/>
      <c r="C59" s="355">
        <v>1.0900000000000001</v>
      </c>
      <c r="D59" s="356"/>
      <c r="E59" s="357">
        <f>AVERAGE(C59:D59)</f>
        <v>1.0900000000000001</v>
      </c>
      <c r="F59" s="357" t="e">
        <f>STDEV(C59:D59)</f>
        <v>#DIV/0!</v>
      </c>
      <c r="G59" s="356">
        <v>0.96</v>
      </c>
      <c r="H59" s="356"/>
      <c r="I59" s="357">
        <f>AVERAGE(G59:H59)</f>
        <v>0.96</v>
      </c>
      <c r="J59" s="358" t="e">
        <f>STDEV(G59:H59)</f>
        <v>#DIV/0!</v>
      </c>
      <c r="K59" s="356">
        <v>1.01</v>
      </c>
      <c r="L59" s="356"/>
      <c r="M59" s="357">
        <f>AVERAGE(K59:L59)</f>
        <v>1.01</v>
      </c>
      <c r="N59" s="357" t="e">
        <f>STDEV(K59:L59)</f>
        <v>#DIV/0!</v>
      </c>
      <c r="O59" s="356">
        <v>1.1200000000000001</v>
      </c>
      <c r="P59" s="356"/>
      <c r="Q59" s="357">
        <f>AVERAGE(O59:P59)</f>
        <v>1.1200000000000001</v>
      </c>
      <c r="R59" s="357" t="e">
        <f>STDEV(O59:P59)</f>
        <v>#DIV/0!</v>
      </c>
      <c r="S59" s="355">
        <v>1.03</v>
      </c>
      <c r="T59" s="356"/>
      <c r="U59" s="357">
        <f>AVERAGE(S59:T59)</f>
        <v>1.03</v>
      </c>
      <c r="V59" s="357" t="e">
        <f>STDEV(S59:T59)</f>
        <v>#DIV/0!</v>
      </c>
      <c r="W59" s="356">
        <v>1.5</v>
      </c>
      <c r="X59" s="356"/>
      <c r="Y59" s="227">
        <f>AVERAGE(W59:X59)</f>
        <v>1.5</v>
      </c>
      <c r="Z59" s="358" t="e">
        <f>STDEV(W59:X59)</f>
        <v>#DIV/0!</v>
      </c>
      <c r="AA59" s="356">
        <v>1.1499999999999999</v>
      </c>
      <c r="AB59" s="356"/>
      <c r="AC59" s="227">
        <f>AVERAGE(AA59:AB59)</f>
        <v>1.1499999999999999</v>
      </c>
      <c r="AD59" s="357" t="e">
        <f>STDEV(AA59:AB59)</f>
        <v>#DIV/0!</v>
      </c>
      <c r="AE59" s="356">
        <v>1.1100000000000001</v>
      </c>
      <c r="AF59" s="356"/>
      <c r="AG59" s="357">
        <f>AVERAGE(AE59:AF59)</f>
        <v>1.1100000000000001</v>
      </c>
      <c r="AH59" s="357" t="e">
        <f>STDEV(AE59:AF59)</f>
        <v>#DIV/0!</v>
      </c>
      <c r="AI59" s="355">
        <v>0.82</v>
      </c>
      <c r="AJ59" s="356"/>
      <c r="AK59" s="227">
        <f>AVERAGE(AI59:AJ59)</f>
        <v>0.82</v>
      </c>
      <c r="AL59" s="357" t="e">
        <f>STDEV(AI59:AJ59)</f>
        <v>#DIV/0!</v>
      </c>
      <c r="AM59" s="356">
        <v>0.66</v>
      </c>
      <c r="AN59" s="356"/>
      <c r="AO59" s="357">
        <f>AVERAGE(AM59:AN59)</f>
        <v>0.66</v>
      </c>
      <c r="AP59" s="358" t="e">
        <f>STDEV(AM59:AN59)</f>
        <v>#DIV/0!</v>
      </c>
      <c r="AQ59" s="356">
        <v>0.9</v>
      </c>
      <c r="AR59" s="356"/>
      <c r="AS59" s="357">
        <f>AVERAGE(AQ59:AR59)</f>
        <v>0.9</v>
      </c>
      <c r="AT59" s="357" t="e">
        <f>STDEV(AQ59:AR59)</f>
        <v>#DIV/0!</v>
      </c>
      <c r="AU59" s="356">
        <v>0.93</v>
      </c>
      <c r="AV59" s="356"/>
      <c r="AW59" s="357">
        <f>AVERAGE(AU59:AV59)</f>
        <v>0.93</v>
      </c>
      <c r="AX59" s="357" t="e">
        <f>STDEV(AU59:AV59)</f>
        <v>#DIV/0!</v>
      </c>
      <c r="AY59" s="355">
        <v>1.06</v>
      </c>
      <c r="AZ59" s="356"/>
      <c r="BA59" s="357">
        <f>AVERAGE(AY59:AZ59)</f>
        <v>1.06</v>
      </c>
      <c r="BB59" s="357" t="e">
        <f>STDEV(AY59:AZ59)</f>
        <v>#DIV/0!</v>
      </c>
      <c r="BC59" s="356">
        <v>1.05</v>
      </c>
      <c r="BD59" s="356"/>
      <c r="BE59" s="227">
        <f>AVERAGE(BC59:BD59)</f>
        <v>1.05</v>
      </c>
      <c r="BF59" s="358" t="e">
        <f>STDEV(BC59:BD59)</f>
        <v>#DIV/0!</v>
      </c>
      <c r="BG59" s="115">
        <v>1.64</v>
      </c>
      <c r="BH59" s="299"/>
      <c r="BI59" s="164">
        <f>AVERAGE(BG59:BH59)</f>
        <v>1.64</v>
      </c>
      <c r="BJ59" s="164" t="e">
        <f>STDEV(BG59:BH59)</f>
        <v>#DIV/0!</v>
      </c>
      <c r="BK59" s="299">
        <v>1.87</v>
      </c>
      <c r="BL59" s="299"/>
      <c r="BM59" s="164">
        <f>AVERAGE(BK59:BL59)</f>
        <v>1.87</v>
      </c>
      <c r="BN59" s="336" t="e">
        <f>STDEV(BK59:BL59)</f>
        <v>#DIV/0!</v>
      </c>
      <c r="BO59" s="115">
        <v>0.05</v>
      </c>
      <c r="BP59" s="284">
        <v>0.15</v>
      </c>
      <c r="BQ59" s="820"/>
    </row>
    <row r="60" spans="1:69" ht="12.75" x14ac:dyDescent="0.2">
      <c r="BP60" s="823"/>
    </row>
    <row r="61" spans="1:69" ht="12.75" x14ac:dyDescent="0.2">
      <c r="BP61" s="823"/>
    </row>
    <row r="62" spans="1:69" ht="12.75" x14ac:dyDescent="0.2">
      <c r="BP62" s="823"/>
    </row>
    <row r="63" spans="1:69" ht="12.75" x14ac:dyDescent="0.2">
      <c r="BP63" s="823"/>
    </row>
    <row r="64" spans="1:69" ht="12.75" x14ac:dyDescent="0.2">
      <c r="BP64" s="823"/>
    </row>
    <row r="65" spans="68:68" ht="12.75" x14ac:dyDescent="0.2">
      <c r="BP65" s="823"/>
    </row>
    <row r="66" spans="68:68" ht="12.75" x14ac:dyDescent="0.2">
      <c r="BP66" s="823"/>
    </row>
    <row r="67" spans="68:68" ht="12.75" x14ac:dyDescent="0.2">
      <c r="BP67" s="823"/>
    </row>
    <row r="68" spans="68:68" ht="12.75" x14ac:dyDescent="0.2">
      <c r="BP68" s="823"/>
    </row>
    <row r="69" spans="68:68" ht="12.75" x14ac:dyDescent="0.2">
      <c r="BP69" s="823"/>
    </row>
    <row r="70" spans="68:68" ht="12.75" x14ac:dyDescent="0.2">
      <c r="BP70" s="823"/>
    </row>
    <row r="71" spans="68:68" ht="12.75" x14ac:dyDescent="0.2">
      <c r="BP71" s="823"/>
    </row>
    <row r="72" spans="68:68" ht="12.75" x14ac:dyDescent="0.2">
      <c r="BP72" s="823"/>
    </row>
    <row r="73" spans="68:68" ht="12.75" x14ac:dyDescent="0.2">
      <c r="BP73" s="823"/>
    </row>
    <row r="74" spans="68:68" ht="12.75" x14ac:dyDescent="0.2">
      <c r="BP74" s="823"/>
    </row>
    <row r="75" spans="68:68" ht="12.75" x14ac:dyDescent="0.2">
      <c r="BP75" s="823"/>
    </row>
    <row r="76" spans="68:68" ht="12.75" x14ac:dyDescent="0.2">
      <c r="BP76" s="823"/>
    </row>
    <row r="77" spans="68:68" ht="12.75" x14ac:dyDescent="0.2">
      <c r="BP77" s="823"/>
    </row>
    <row r="78" spans="68:68" ht="12.75" x14ac:dyDescent="0.2">
      <c r="BP78" s="823"/>
    </row>
    <row r="79" spans="68:68" ht="12.75" x14ac:dyDescent="0.2">
      <c r="BP79" s="823"/>
    </row>
    <row r="80" spans="68:68" ht="12.75" x14ac:dyDescent="0.2">
      <c r="BP80" s="823"/>
    </row>
    <row r="81" spans="68:68" ht="12.75" x14ac:dyDescent="0.2">
      <c r="BP81" s="823"/>
    </row>
    <row r="82" spans="68:68" ht="12.75" x14ac:dyDescent="0.2">
      <c r="BP82" s="823"/>
    </row>
    <row r="83" spans="68:68" ht="12.75" x14ac:dyDescent="0.2">
      <c r="BP83" s="823"/>
    </row>
    <row r="84" spans="68:68" ht="12.75" x14ac:dyDescent="0.2">
      <c r="BP84" s="823"/>
    </row>
    <row r="85" spans="68:68" ht="12.75" x14ac:dyDescent="0.2">
      <c r="BP85" s="823"/>
    </row>
    <row r="86" spans="68:68" ht="12.75" x14ac:dyDescent="0.2">
      <c r="BP86" s="823"/>
    </row>
    <row r="87" spans="68:68" ht="12.75" x14ac:dyDescent="0.2">
      <c r="BP87" s="823"/>
    </row>
    <row r="88" spans="68:68" ht="12.75" x14ac:dyDescent="0.2">
      <c r="BP88" s="823"/>
    </row>
    <row r="89" spans="68:68" ht="12.75" x14ac:dyDescent="0.2">
      <c r="BP89" s="823"/>
    </row>
    <row r="90" spans="68:68" ht="12.75" x14ac:dyDescent="0.2">
      <c r="BP90" s="823"/>
    </row>
    <row r="91" spans="68:68" ht="12.75" x14ac:dyDescent="0.2">
      <c r="BP91" s="823"/>
    </row>
    <row r="92" spans="68:68" ht="12.75" x14ac:dyDescent="0.2">
      <c r="BP92" s="823"/>
    </row>
    <row r="93" spans="68:68" ht="12.75" x14ac:dyDescent="0.2">
      <c r="BP93" s="823"/>
    </row>
    <row r="94" spans="68:68" ht="12.75" x14ac:dyDescent="0.2">
      <c r="BP94" s="823"/>
    </row>
    <row r="95" spans="68:68" ht="12.75" x14ac:dyDescent="0.2">
      <c r="BP95" s="823"/>
    </row>
    <row r="96" spans="68:68" ht="12.75" x14ac:dyDescent="0.2">
      <c r="BP96" s="823"/>
    </row>
    <row r="97" spans="68:68" ht="12.75" x14ac:dyDescent="0.2">
      <c r="BP97" s="823"/>
    </row>
    <row r="98" spans="68:68" ht="12.75" x14ac:dyDescent="0.2">
      <c r="BP98" s="823"/>
    </row>
    <row r="99" spans="68:68" ht="12.75" x14ac:dyDescent="0.2">
      <c r="BP99" s="823"/>
    </row>
    <row r="100" spans="68:68" ht="12.75" x14ac:dyDescent="0.2">
      <c r="BP100" s="823"/>
    </row>
    <row r="101" spans="68:68" ht="12.75" x14ac:dyDescent="0.2">
      <c r="BP101" s="823"/>
    </row>
    <row r="102" spans="68:68" ht="12.75" x14ac:dyDescent="0.2">
      <c r="BP102" s="823"/>
    </row>
    <row r="103" spans="68:68" ht="12.75" x14ac:dyDescent="0.2">
      <c r="BP103" s="823"/>
    </row>
    <row r="104" spans="68:68" ht="12.75" x14ac:dyDescent="0.2">
      <c r="BP104" s="823"/>
    </row>
    <row r="105" spans="68:68" ht="12.75" x14ac:dyDescent="0.2">
      <c r="BP105" s="823"/>
    </row>
    <row r="106" spans="68:68" ht="12.75" x14ac:dyDescent="0.2">
      <c r="BP106" s="823"/>
    </row>
    <row r="107" spans="68:68" ht="12.75" x14ac:dyDescent="0.2">
      <c r="BP107" s="823"/>
    </row>
    <row r="108" spans="68:68" ht="12.75" x14ac:dyDescent="0.2">
      <c r="BP108" s="823"/>
    </row>
    <row r="109" spans="68:68" ht="12.75" x14ac:dyDescent="0.2">
      <c r="BP109" s="823"/>
    </row>
    <row r="110" spans="68:68" ht="12.75" x14ac:dyDescent="0.2">
      <c r="BP110" s="823"/>
    </row>
    <row r="111" spans="68:68" ht="12.75" x14ac:dyDescent="0.2">
      <c r="BP111" s="823"/>
    </row>
    <row r="112" spans="68:68" ht="12.75" x14ac:dyDescent="0.2">
      <c r="BP112" s="823"/>
    </row>
    <row r="113" spans="68:68" ht="12.75" x14ac:dyDescent="0.2">
      <c r="BP113" s="823"/>
    </row>
    <row r="114" spans="68:68" ht="12.75" x14ac:dyDescent="0.2">
      <c r="BP114" s="823"/>
    </row>
    <row r="115" spans="68:68" ht="12.75" x14ac:dyDescent="0.2">
      <c r="BP115" s="823"/>
    </row>
    <row r="116" spans="68:68" ht="12.75" x14ac:dyDescent="0.2">
      <c r="BP116" s="823"/>
    </row>
    <row r="117" spans="68:68" ht="12.75" x14ac:dyDescent="0.2">
      <c r="BP117" s="823"/>
    </row>
    <row r="118" spans="68:68" ht="12.75" x14ac:dyDescent="0.2">
      <c r="BP118" s="823"/>
    </row>
    <row r="119" spans="68:68" ht="12.75" x14ac:dyDescent="0.2">
      <c r="BP119" s="823"/>
    </row>
    <row r="120" spans="68:68" ht="12.75" x14ac:dyDescent="0.2">
      <c r="BP120" s="823"/>
    </row>
    <row r="121" spans="68:68" ht="12.75" x14ac:dyDescent="0.2">
      <c r="BP121" s="823"/>
    </row>
    <row r="122" spans="68:68" ht="12.75" x14ac:dyDescent="0.2">
      <c r="BP122" s="823"/>
    </row>
    <row r="123" spans="68:68" ht="12.75" x14ac:dyDescent="0.2">
      <c r="BP123" s="823"/>
    </row>
    <row r="124" spans="68:68" ht="12.75" x14ac:dyDescent="0.2">
      <c r="BP124" s="823"/>
    </row>
    <row r="125" spans="68:68" ht="12.75" x14ac:dyDescent="0.2">
      <c r="BP125" s="823"/>
    </row>
    <row r="126" spans="68:68" ht="12.75" x14ac:dyDescent="0.2">
      <c r="BP126" s="823"/>
    </row>
    <row r="127" spans="68:68" ht="12.75" x14ac:dyDescent="0.2">
      <c r="BP127" s="823"/>
    </row>
    <row r="128" spans="68:68" ht="12.75" x14ac:dyDescent="0.2">
      <c r="BP128" s="823"/>
    </row>
    <row r="129" spans="68:68" ht="12.75" x14ac:dyDescent="0.2">
      <c r="BP129" s="823"/>
    </row>
    <row r="130" spans="68:68" ht="12.75" x14ac:dyDescent="0.2">
      <c r="BP130" s="823"/>
    </row>
    <row r="131" spans="68:68" ht="12.75" x14ac:dyDescent="0.2">
      <c r="BP131" s="823"/>
    </row>
    <row r="132" spans="68:68" ht="12.75" x14ac:dyDescent="0.2">
      <c r="BP132" s="823"/>
    </row>
    <row r="133" spans="68:68" ht="12.75" x14ac:dyDescent="0.2">
      <c r="BP133" s="823"/>
    </row>
    <row r="134" spans="68:68" ht="12.75" x14ac:dyDescent="0.2">
      <c r="BP134" s="823"/>
    </row>
    <row r="135" spans="68:68" ht="12.75" x14ac:dyDescent="0.2">
      <c r="BP135" s="823"/>
    </row>
    <row r="136" spans="68:68" ht="12.75" x14ac:dyDescent="0.2">
      <c r="BP136" s="823"/>
    </row>
    <row r="137" spans="68:68" ht="12.75" x14ac:dyDescent="0.2">
      <c r="BP137" s="823"/>
    </row>
    <row r="138" spans="68:68" ht="12.75" x14ac:dyDescent="0.2">
      <c r="BP138" s="823"/>
    </row>
    <row r="139" spans="68:68" ht="12.75" x14ac:dyDescent="0.2">
      <c r="BP139" s="823"/>
    </row>
    <row r="140" spans="68:68" ht="12.75" x14ac:dyDescent="0.2">
      <c r="BP140" s="823"/>
    </row>
    <row r="141" spans="68:68" ht="12.75" x14ac:dyDescent="0.2">
      <c r="BP141" s="823"/>
    </row>
    <row r="142" spans="68:68" ht="12.75" x14ac:dyDescent="0.2">
      <c r="BP142" s="823"/>
    </row>
    <row r="143" spans="68:68" ht="12.75" x14ac:dyDescent="0.2">
      <c r="BP143" s="823"/>
    </row>
    <row r="144" spans="68:68" ht="12.75" x14ac:dyDescent="0.2">
      <c r="BP144" s="823"/>
    </row>
    <row r="145" spans="68:68" ht="12.75" x14ac:dyDescent="0.2">
      <c r="BP145" s="823"/>
    </row>
    <row r="146" spans="68:68" ht="12.75" x14ac:dyDescent="0.2">
      <c r="BP146" s="823"/>
    </row>
    <row r="147" spans="68:68" ht="12.75" x14ac:dyDescent="0.2">
      <c r="BP147" s="823"/>
    </row>
    <row r="148" spans="68:68" ht="12.75" x14ac:dyDescent="0.2">
      <c r="BP148" s="823"/>
    </row>
    <row r="149" spans="68:68" ht="12.75" x14ac:dyDescent="0.2">
      <c r="BP149" s="823"/>
    </row>
    <row r="150" spans="68:68" ht="12.75" x14ac:dyDescent="0.2">
      <c r="BP150" s="823"/>
    </row>
    <row r="151" spans="68:68" ht="12.75" x14ac:dyDescent="0.2">
      <c r="BP151" s="823"/>
    </row>
    <row r="152" spans="68:68" ht="12.75" x14ac:dyDescent="0.2">
      <c r="BP152" s="823"/>
    </row>
    <row r="153" spans="68:68" ht="12.75" x14ac:dyDescent="0.2">
      <c r="BP153" s="823"/>
    </row>
    <row r="154" spans="68:68" ht="12.75" x14ac:dyDescent="0.2">
      <c r="BP154" s="823"/>
    </row>
    <row r="155" spans="68:68" ht="12.75" x14ac:dyDescent="0.2">
      <c r="BP155" s="823"/>
    </row>
    <row r="156" spans="68:68" ht="12.75" x14ac:dyDescent="0.2">
      <c r="BP156" s="823"/>
    </row>
    <row r="157" spans="68:68" ht="12.75" x14ac:dyDescent="0.2">
      <c r="BP157" s="823"/>
    </row>
    <row r="158" spans="68:68" ht="12.75" x14ac:dyDescent="0.2">
      <c r="BP158" s="823"/>
    </row>
    <row r="159" spans="68:68" ht="12.75" x14ac:dyDescent="0.2">
      <c r="BP159" s="823"/>
    </row>
    <row r="160" spans="68:68" ht="12.75" x14ac:dyDescent="0.2">
      <c r="BP160" s="823"/>
    </row>
    <row r="161" spans="68:68" ht="12.75" x14ac:dyDescent="0.2">
      <c r="BP161" s="823"/>
    </row>
    <row r="162" spans="68:68" ht="12.75" x14ac:dyDescent="0.2">
      <c r="BP162" s="823"/>
    </row>
    <row r="163" spans="68:68" ht="12.75" x14ac:dyDescent="0.2">
      <c r="BP163" s="823"/>
    </row>
    <row r="164" spans="68:68" ht="12.75" x14ac:dyDescent="0.2">
      <c r="BP164" s="823"/>
    </row>
    <row r="165" spans="68:68" ht="12.75" x14ac:dyDescent="0.2">
      <c r="BP165" s="823"/>
    </row>
    <row r="166" spans="68:68" ht="12.75" x14ac:dyDescent="0.2">
      <c r="BP166" s="823"/>
    </row>
    <row r="167" spans="68:68" ht="12.75" x14ac:dyDescent="0.2">
      <c r="BP167" s="823"/>
    </row>
    <row r="168" spans="68:68" ht="12.75" x14ac:dyDescent="0.2">
      <c r="BP168" s="823"/>
    </row>
    <row r="169" spans="68:68" ht="12.75" x14ac:dyDescent="0.2">
      <c r="BP169" s="823"/>
    </row>
    <row r="170" spans="68:68" ht="12.75" x14ac:dyDescent="0.2">
      <c r="BP170" s="823"/>
    </row>
    <row r="171" spans="68:68" ht="12.75" x14ac:dyDescent="0.2">
      <c r="BP171" s="823"/>
    </row>
    <row r="172" spans="68:68" ht="12.75" x14ac:dyDescent="0.2">
      <c r="BP172" s="823"/>
    </row>
    <row r="173" spans="68:68" ht="12.75" x14ac:dyDescent="0.2">
      <c r="BP173" s="823"/>
    </row>
    <row r="174" spans="68:68" ht="12.75" x14ac:dyDescent="0.2">
      <c r="BP174" s="823"/>
    </row>
    <row r="175" spans="68:68" ht="12.75" x14ac:dyDescent="0.2">
      <c r="BP175" s="823"/>
    </row>
    <row r="176" spans="68:68" ht="12.75" x14ac:dyDescent="0.2">
      <c r="BP176" s="823"/>
    </row>
    <row r="177" spans="68:68" ht="12.75" x14ac:dyDescent="0.2">
      <c r="BP177" s="823"/>
    </row>
    <row r="178" spans="68:68" ht="12.75" x14ac:dyDescent="0.2">
      <c r="BP178" s="823"/>
    </row>
    <row r="179" spans="68:68" ht="12.75" x14ac:dyDescent="0.2">
      <c r="BP179" s="823"/>
    </row>
    <row r="180" spans="68:68" ht="12.75" x14ac:dyDescent="0.2">
      <c r="BP180" s="823"/>
    </row>
    <row r="181" spans="68:68" ht="12.75" x14ac:dyDescent="0.2">
      <c r="BP181" s="823"/>
    </row>
    <row r="182" spans="68:68" ht="12.75" x14ac:dyDescent="0.2">
      <c r="BP182" s="823"/>
    </row>
    <row r="183" spans="68:68" ht="12.75" x14ac:dyDescent="0.2">
      <c r="BP183" s="823"/>
    </row>
    <row r="184" spans="68:68" ht="12.75" x14ac:dyDescent="0.2">
      <c r="BP184" s="823"/>
    </row>
    <row r="185" spans="68:68" ht="12.75" x14ac:dyDescent="0.2">
      <c r="BP185" s="823"/>
    </row>
    <row r="186" spans="68:68" ht="12.75" x14ac:dyDescent="0.2">
      <c r="BP186" s="823"/>
    </row>
    <row r="187" spans="68:68" ht="12.75" x14ac:dyDescent="0.2">
      <c r="BP187" s="823"/>
    </row>
    <row r="188" spans="68:68" ht="12.75" x14ac:dyDescent="0.2">
      <c r="BP188" s="823"/>
    </row>
    <row r="189" spans="68:68" ht="12.75" x14ac:dyDescent="0.2">
      <c r="BP189" s="823"/>
    </row>
    <row r="190" spans="68:68" ht="12.75" x14ac:dyDescent="0.2">
      <c r="BP190" s="823"/>
    </row>
    <row r="191" spans="68:68" ht="12.75" x14ac:dyDescent="0.2">
      <c r="BP191" s="823"/>
    </row>
    <row r="192" spans="68:68" ht="12.75" x14ac:dyDescent="0.2">
      <c r="BP192" s="823"/>
    </row>
    <row r="193" spans="68:68" ht="12.75" x14ac:dyDescent="0.2">
      <c r="BP193" s="823"/>
    </row>
    <row r="194" spans="68:68" ht="12.75" x14ac:dyDescent="0.2">
      <c r="BP194" s="823"/>
    </row>
    <row r="195" spans="68:68" ht="12.75" x14ac:dyDescent="0.2">
      <c r="BP195" s="823"/>
    </row>
    <row r="196" spans="68:68" ht="12.75" x14ac:dyDescent="0.2">
      <c r="BP196" s="823"/>
    </row>
    <row r="197" spans="68:68" ht="12.75" x14ac:dyDescent="0.2">
      <c r="BP197" s="823"/>
    </row>
    <row r="198" spans="68:68" ht="12.75" x14ac:dyDescent="0.2">
      <c r="BP198" s="823"/>
    </row>
    <row r="199" spans="68:68" ht="12.75" x14ac:dyDescent="0.2">
      <c r="BP199" s="823"/>
    </row>
    <row r="200" spans="68:68" ht="12.75" x14ac:dyDescent="0.2">
      <c r="BP200" s="823"/>
    </row>
    <row r="201" spans="68:68" ht="12.75" x14ac:dyDescent="0.2">
      <c r="BP201" s="823"/>
    </row>
    <row r="202" spans="68:68" ht="12.75" x14ac:dyDescent="0.2">
      <c r="BP202" s="823"/>
    </row>
    <row r="203" spans="68:68" ht="12.75" x14ac:dyDescent="0.2">
      <c r="BP203" s="823"/>
    </row>
    <row r="204" spans="68:68" ht="12.75" x14ac:dyDescent="0.2">
      <c r="BP204" s="823"/>
    </row>
    <row r="205" spans="68:68" ht="12.75" x14ac:dyDescent="0.2">
      <c r="BP205" s="823"/>
    </row>
    <row r="206" spans="68:68" ht="12.75" x14ac:dyDescent="0.2">
      <c r="BP206" s="823"/>
    </row>
    <row r="207" spans="68:68" ht="12.75" x14ac:dyDescent="0.2">
      <c r="BP207" s="823"/>
    </row>
    <row r="208" spans="68:68" ht="12.75" x14ac:dyDescent="0.2">
      <c r="BP208" s="823"/>
    </row>
    <row r="209" spans="68:68" ht="12.75" x14ac:dyDescent="0.2">
      <c r="BP209" s="823"/>
    </row>
    <row r="210" spans="68:68" ht="12.75" x14ac:dyDescent="0.2">
      <c r="BP210" s="823"/>
    </row>
    <row r="211" spans="68:68" ht="12.75" x14ac:dyDescent="0.2">
      <c r="BP211" s="823"/>
    </row>
    <row r="212" spans="68:68" ht="12.75" x14ac:dyDescent="0.2">
      <c r="BP212" s="823"/>
    </row>
    <row r="213" spans="68:68" ht="12.75" x14ac:dyDescent="0.2">
      <c r="BP213" s="823"/>
    </row>
    <row r="214" spans="68:68" ht="12.75" x14ac:dyDescent="0.2">
      <c r="BP214" s="823"/>
    </row>
    <row r="215" spans="68:68" ht="12.75" x14ac:dyDescent="0.2">
      <c r="BP215" s="823"/>
    </row>
    <row r="216" spans="68:68" ht="12.75" x14ac:dyDescent="0.2">
      <c r="BP216" s="823"/>
    </row>
    <row r="217" spans="68:68" ht="12.75" x14ac:dyDescent="0.2">
      <c r="BP217" s="823"/>
    </row>
    <row r="218" spans="68:68" ht="12.75" x14ac:dyDescent="0.2">
      <c r="BP218" s="823"/>
    </row>
    <row r="219" spans="68:68" ht="12.75" x14ac:dyDescent="0.2">
      <c r="BP219" s="823"/>
    </row>
    <row r="220" spans="68:68" ht="12.75" x14ac:dyDescent="0.2">
      <c r="BP220" s="823"/>
    </row>
    <row r="221" spans="68:68" ht="12.75" x14ac:dyDescent="0.2">
      <c r="BP221" s="823"/>
    </row>
    <row r="222" spans="68:68" ht="12.75" x14ac:dyDescent="0.2">
      <c r="BP222" s="823"/>
    </row>
    <row r="223" spans="68:68" ht="12.75" x14ac:dyDescent="0.2">
      <c r="BP223" s="823"/>
    </row>
    <row r="224" spans="68:68" ht="12.75" x14ac:dyDescent="0.2">
      <c r="BP224" s="823"/>
    </row>
    <row r="225" spans="68:68" ht="12.75" x14ac:dyDescent="0.2">
      <c r="BP225" s="823"/>
    </row>
    <row r="226" spans="68:68" ht="12.75" x14ac:dyDescent="0.2">
      <c r="BP226" s="823"/>
    </row>
    <row r="227" spans="68:68" ht="12.75" x14ac:dyDescent="0.2">
      <c r="BP227" s="823"/>
    </row>
    <row r="228" spans="68:68" ht="12.75" x14ac:dyDescent="0.2">
      <c r="BP228" s="823"/>
    </row>
    <row r="229" spans="68:68" ht="12.75" x14ac:dyDescent="0.2">
      <c r="BP229" s="823"/>
    </row>
    <row r="230" spans="68:68" ht="12.75" x14ac:dyDescent="0.2">
      <c r="BP230" s="823"/>
    </row>
    <row r="231" spans="68:68" ht="12.75" x14ac:dyDescent="0.2">
      <c r="BP231" s="823"/>
    </row>
    <row r="232" spans="68:68" ht="12.75" x14ac:dyDescent="0.2">
      <c r="BP232" s="823"/>
    </row>
    <row r="233" spans="68:68" ht="12.75" x14ac:dyDescent="0.2">
      <c r="BP233" s="823"/>
    </row>
    <row r="234" spans="68:68" ht="12.75" x14ac:dyDescent="0.2">
      <c r="BP234" s="823"/>
    </row>
    <row r="235" spans="68:68" ht="12.75" x14ac:dyDescent="0.2">
      <c r="BP235" s="823"/>
    </row>
    <row r="236" spans="68:68" ht="12.75" x14ac:dyDescent="0.2">
      <c r="BP236" s="823"/>
    </row>
    <row r="237" spans="68:68" ht="12.75" x14ac:dyDescent="0.2">
      <c r="BP237" s="823"/>
    </row>
    <row r="238" spans="68:68" ht="12.75" x14ac:dyDescent="0.2">
      <c r="BP238" s="823"/>
    </row>
    <row r="239" spans="68:68" ht="12.75" x14ac:dyDescent="0.2">
      <c r="BP239" s="823"/>
    </row>
    <row r="240" spans="68:68" ht="12.75" x14ac:dyDescent="0.2">
      <c r="BP240" s="823"/>
    </row>
    <row r="241" spans="68:68" ht="12.75" x14ac:dyDescent="0.2">
      <c r="BP241" s="823"/>
    </row>
    <row r="242" spans="68:68" ht="12.75" x14ac:dyDescent="0.2">
      <c r="BP242" s="823"/>
    </row>
    <row r="243" spans="68:68" ht="12.75" x14ac:dyDescent="0.2">
      <c r="BP243" s="823"/>
    </row>
    <row r="244" spans="68:68" ht="12.75" x14ac:dyDescent="0.2">
      <c r="BP244" s="823"/>
    </row>
    <row r="245" spans="68:68" ht="12.75" x14ac:dyDescent="0.2">
      <c r="BP245" s="823"/>
    </row>
    <row r="246" spans="68:68" ht="12.75" x14ac:dyDescent="0.2">
      <c r="BP246" s="823"/>
    </row>
    <row r="247" spans="68:68" ht="12.75" x14ac:dyDescent="0.2">
      <c r="BP247" s="823"/>
    </row>
    <row r="248" spans="68:68" ht="12.75" x14ac:dyDescent="0.2">
      <c r="BP248" s="823"/>
    </row>
    <row r="249" spans="68:68" ht="12.75" x14ac:dyDescent="0.2">
      <c r="BP249" s="823"/>
    </row>
    <row r="250" spans="68:68" ht="12.75" x14ac:dyDescent="0.2">
      <c r="BP250" s="823"/>
    </row>
    <row r="251" spans="68:68" ht="12.75" x14ac:dyDescent="0.2">
      <c r="BP251" s="823"/>
    </row>
    <row r="252" spans="68:68" ht="12.75" x14ac:dyDescent="0.2">
      <c r="BP252" s="823"/>
    </row>
    <row r="253" spans="68:68" ht="12.75" x14ac:dyDescent="0.2">
      <c r="BP253" s="823"/>
    </row>
    <row r="254" spans="68:68" ht="12.75" x14ac:dyDescent="0.2">
      <c r="BP254" s="823"/>
    </row>
    <row r="255" spans="68:68" ht="12.75" x14ac:dyDescent="0.2">
      <c r="BP255" s="823"/>
    </row>
    <row r="256" spans="68:68" ht="12.75" x14ac:dyDescent="0.2">
      <c r="BP256" s="823"/>
    </row>
    <row r="257" spans="68:68" ht="12.75" x14ac:dyDescent="0.2">
      <c r="BP257" s="823"/>
    </row>
    <row r="258" spans="68:68" ht="12.75" x14ac:dyDescent="0.2">
      <c r="BP258" s="823"/>
    </row>
    <row r="259" spans="68:68" ht="12.75" x14ac:dyDescent="0.2">
      <c r="BP259" s="823"/>
    </row>
    <row r="260" spans="68:68" ht="12.75" x14ac:dyDescent="0.2">
      <c r="BP260" s="823"/>
    </row>
    <row r="261" spans="68:68" ht="12.75" x14ac:dyDescent="0.2">
      <c r="BP261" s="823"/>
    </row>
    <row r="262" spans="68:68" ht="12.75" x14ac:dyDescent="0.2">
      <c r="BP262" s="823"/>
    </row>
    <row r="263" spans="68:68" ht="12.75" x14ac:dyDescent="0.2">
      <c r="BP263" s="823"/>
    </row>
    <row r="264" spans="68:68" ht="12.75" x14ac:dyDescent="0.2">
      <c r="BP264" s="823"/>
    </row>
    <row r="265" spans="68:68" ht="12.75" x14ac:dyDescent="0.2">
      <c r="BP265" s="823"/>
    </row>
    <row r="266" spans="68:68" ht="12.75" x14ac:dyDescent="0.2">
      <c r="BP266" s="823"/>
    </row>
    <row r="267" spans="68:68" ht="12.75" x14ac:dyDescent="0.2">
      <c r="BP267" s="823"/>
    </row>
    <row r="268" spans="68:68" ht="12.75" x14ac:dyDescent="0.2">
      <c r="BP268" s="823"/>
    </row>
    <row r="269" spans="68:68" ht="12.75" x14ac:dyDescent="0.2">
      <c r="BP269" s="823"/>
    </row>
    <row r="270" spans="68:68" ht="12.75" x14ac:dyDescent="0.2">
      <c r="BP270" s="823"/>
    </row>
    <row r="271" spans="68:68" ht="12.75" x14ac:dyDescent="0.2">
      <c r="BP271" s="823"/>
    </row>
    <row r="272" spans="68:68" ht="12.75" x14ac:dyDescent="0.2">
      <c r="BP272" s="823"/>
    </row>
    <row r="273" spans="68:68" ht="12.75" x14ac:dyDescent="0.2">
      <c r="BP273" s="823"/>
    </row>
    <row r="274" spans="68:68" ht="12.75" x14ac:dyDescent="0.2">
      <c r="BP274" s="823"/>
    </row>
    <row r="275" spans="68:68" ht="12.75" x14ac:dyDescent="0.2">
      <c r="BP275" s="823"/>
    </row>
    <row r="276" spans="68:68" ht="12.75" x14ac:dyDescent="0.2">
      <c r="BP276" s="823"/>
    </row>
    <row r="277" spans="68:68" ht="12.75" x14ac:dyDescent="0.2">
      <c r="BP277" s="823"/>
    </row>
    <row r="278" spans="68:68" ht="12.75" x14ac:dyDescent="0.2">
      <c r="BP278" s="823"/>
    </row>
    <row r="279" spans="68:68" ht="12.75" x14ac:dyDescent="0.2">
      <c r="BP279" s="823"/>
    </row>
    <row r="280" spans="68:68" ht="12.75" x14ac:dyDescent="0.2">
      <c r="BP280" s="823"/>
    </row>
    <row r="281" spans="68:68" ht="12.75" x14ac:dyDescent="0.2">
      <c r="BP281" s="823"/>
    </row>
    <row r="282" spans="68:68" ht="12.75" x14ac:dyDescent="0.2">
      <c r="BP282" s="823"/>
    </row>
    <row r="283" spans="68:68" ht="12.75" x14ac:dyDescent="0.2">
      <c r="BP283" s="823"/>
    </row>
    <row r="284" spans="68:68" ht="12.75" x14ac:dyDescent="0.2">
      <c r="BP284" s="823"/>
    </row>
    <row r="285" spans="68:68" ht="12.75" x14ac:dyDescent="0.2">
      <c r="BP285" s="823"/>
    </row>
    <row r="286" spans="68:68" ht="12.75" x14ac:dyDescent="0.2">
      <c r="BP286" s="823"/>
    </row>
    <row r="287" spans="68:68" ht="12.75" x14ac:dyDescent="0.2">
      <c r="BP287" s="823"/>
    </row>
    <row r="288" spans="68:68" ht="12.75" x14ac:dyDescent="0.2">
      <c r="BP288" s="823"/>
    </row>
    <row r="289" spans="68:68" ht="12.75" x14ac:dyDescent="0.2">
      <c r="BP289" s="823"/>
    </row>
    <row r="290" spans="68:68" ht="12.75" x14ac:dyDescent="0.2">
      <c r="BP290" s="823"/>
    </row>
    <row r="291" spans="68:68" ht="12.75" x14ac:dyDescent="0.2">
      <c r="BP291" s="823"/>
    </row>
    <row r="292" spans="68:68" ht="12.75" x14ac:dyDescent="0.2">
      <c r="BP292" s="823"/>
    </row>
    <row r="293" spans="68:68" ht="12.75" x14ac:dyDescent="0.2">
      <c r="BP293" s="823"/>
    </row>
    <row r="294" spans="68:68" ht="12.75" x14ac:dyDescent="0.2">
      <c r="BP294" s="823"/>
    </row>
    <row r="295" spans="68:68" ht="12.75" x14ac:dyDescent="0.2">
      <c r="BP295" s="823"/>
    </row>
    <row r="296" spans="68:68" ht="12.75" x14ac:dyDescent="0.2">
      <c r="BP296" s="823"/>
    </row>
    <row r="297" spans="68:68" ht="12.75" x14ac:dyDescent="0.2">
      <c r="BP297" s="823"/>
    </row>
    <row r="298" spans="68:68" ht="12.75" x14ac:dyDescent="0.2">
      <c r="BP298" s="823"/>
    </row>
    <row r="299" spans="68:68" ht="12.75" x14ac:dyDescent="0.2">
      <c r="BP299" s="823"/>
    </row>
    <row r="300" spans="68:68" ht="12.75" x14ac:dyDescent="0.2">
      <c r="BP300" s="823"/>
    </row>
    <row r="301" spans="68:68" ht="12.75" x14ac:dyDescent="0.2">
      <c r="BP301" s="823"/>
    </row>
    <row r="302" spans="68:68" ht="12.75" x14ac:dyDescent="0.2">
      <c r="BP302" s="823"/>
    </row>
    <row r="303" spans="68:68" ht="12.75" x14ac:dyDescent="0.2">
      <c r="BP303" s="823"/>
    </row>
    <row r="304" spans="68:68" ht="12.75" x14ac:dyDescent="0.2">
      <c r="BP304" s="823"/>
    </row>
    <row r="305" spans="68:68" ht="12.75" x14ac:dyDescent="0.2">
      <c r="BP305" s="823"/>
    </row>
    <row r="306" spans="68:68" ht="12.75" x14ac:dyDescent="0.2">
      <c r="BP306" s="823"/>
    </row>
    <row r="307" spans="68:68" ht="12.75" x14ac:dyDescent="0.2">
      <c r="BP307" s="823"/>
    </row>
    <row r="308" spans="68:68" ht="12.75" x14ac:dyDescent="0.2">
      <c r="BP308" s="823"/>
    </row>
    <row r="309" spans="68:68" ht="12.75" x14ac:dyDescent="0.2">
      <c r="BP309" s="823"/>
    </row>
    <row r="310" spans="68:68" ht="12.75" x14ac:dyDescent="0.2">
      <c r="BP310" s="823"/>
    </row>
    <row r="311" spans="68:68" ht="12.75" x14ac:dyDescent="0.2">
      <c r="BP311" s="823"/>
    </row>
    <row r="312" spans="68:68" ht="12.75" x14ac:dyDescent="0.2">
      <c r="BP312" s="823"/>
    </row>
    <row r="313" spans="68:68" ht="12.75" x14ac:dyDescent="0.2">
      <c r="BP313" s="823"/>
    </row>
    <row r="314" spans="68:68" ht="12.75" x14ac:dyDescent="0.2">
      <c r="BP314" s="823"/>
    </row>
    <row r="315" spans="68:68" ht="12.75" x14ac:dyDescent="0.2">
      <c r="BP315" s="823"/>
    </row>
    <row r="316" spans="68:68" ht="12.75" x14ac:dyDescent="0.2">
      <c r="BP316" s="823"/>
    </row>
    <row r="317" spans="68:68" ht="12.75" x14ac:dyDescent="0.2">
      <c r="BP317" s="823"/>
    </row>
    <row r="318" spans="68:68" ht="12.75" x14ac:dyDescent="0.2">
      <c r="BP318" s="823"/>
    </row>
    <row r="319" spans="68:68" ht="12.75" x14ac:dyDescent="0.2">
      <c r="BP319" s="823"/>
    </row>
    <row r="320" spans="68:68" ht="12.75" x14ac:dyDescent="0.2">
      <c r="BP320" s="823"/>
    </row>
    <row r="321" spans="68:68" ht="12.75" x14ac:dyDescent="0.2">
      <c r="BP321" s="823"/>
    </row>
    <row r="322" spans="68:68" ht="12.75" x14ac:dyDescent="0.2">
      <c r="BP322" s="823"/>
    </row>
    <row r="323" spans="68:68" ht="12.75" x14ac:dyDescent="0.2">
      <c r="BP323" s="823"/>
    </row>
    <row r="324" spans="68:68" ht="12.75" x14ac:dyDescent="0.2">
      <c r="BP324" s="823"/>
    </row>
    <row r="325" spans="68:68" ht="12.75" x14ac:dyDescent="0.2">
      <c r="BP325" s="823"/>
    </row>
    <row r="326" spans="68:68" ht="12.75" x14ac:dyDescent="0.2">
      <c r="BP326" s="823"/>
    </row>
    <row r="327" spans="68:68" ht="12.75" x14ac:dyDescent="0.2">
      <c r="BP327" s="823"/>
    </row>
    <row r="328" spans="68:68" ht="12.75" x14ac:dyDescent="0.2">
      <c r="BP328" s="823"/>
    </row>
    <row r="329" spans="68:68" ht="12.75" x14ac:dyDescent="0.2">
      <c r="BP329" s="823"/>
    </row>
    <row r="330" spans="68:68" ht="12.75" x14ac:dyDescent="0.2">
      <c r="BP330" s="823"/>
    </row>
    <row r="331" spans="68:68" ht="12.75" x14ac:dyDescent="0.2">
      <c r="BP331" s="823"/>
    </row>
    <row r="332" spans="68:68" ht="12.75" x14ac:dyDescent="0.2">
      <c r="BP332" s="823"/>
    </row>
    <row r="333" spans="68:68" ht="12.75" x14ac:dyDescent="0.2">
      <c r="BP333" s="823"/>
    </row>
    <row r="334" spans="68:68" ht="12.75" x14ac:dyDescent="0.2">
      <c r="BP334" s="823"/>
    </row>
    <row r="335" spans="68:68" ht="12.75" x14ac:dyDescent="0.2">
      <c r="BP335" s="823"/>
    </row>
    <row r="336" spans="68:68" ht="12.75" x14ac:dyDescent="0.2">
      <c r="BP336" s="823"/>
    </row>
    <row r="337" spans="68:68" ht="12.75" x14ac:dyDescent="0.2">
      <c r="BP337" s="823"/>
    </row>
    <row r="338" spans="68:68" ht="12.75" x14ac:dyDescent="0.2">
      <c r="BP338" s="823"/>
    </row>
    <row r="339" spans="68:68" ht="12.75" x14ac:dyDescent="0.2">
      <c r="BP339" s="823"/>
    </row>
    <row r="340" spans="68:68" ht="12.75" x14ac:dyDescent="0.2">
      <c r="BP340" s="823"/>
    </row>
    <row r="341" spans="68:68" ht="12.75" x14ac:dyDescent="0.2">
      <c r="BP341" s="823"/>
    </row>
    <row r="342" spans="68:68" ht="12.75" x14ac:dyDescent="0.2">
      <c r="BP342" s="823"/>
    </row>
    <row r="343" spans="68:68" ht="12.75" x14ac:dyDescent="0.2">
      <c r="BP343" s="823"/>
    </row>
    <row r="344" spans="68:68" ht="12.75" x14ac:dyDescent="0.2">
      <c r="BP344" s="823"/>
    </row>
    <row r="345" spans="68:68" ht="12.75" x14ac:dyDescent="0.2">
      <c r="BP345" s="823"/>
    </row>
    <row r="346" spans="68:68" ht="12.75" x14ac:dyDescent="0.2">
      <c r="BP346" s="823"/>
    </row>
    <row r="347" spans="68:68" ht="12.75" x14ac:dyDescent="0.2">
      <c r="BP347" s="823"/>
    </row>
    <row r="348" spans="68:68" ht="12.75" x14ac:dyDescent="0.2">
      <c r="BP348" s="823"/>
    </row>
    <row r="349" spans="68:68" ht="12.75" x14ac:dyDescent="0.2">
      <c r="BP349" s="823"/>
    </row>
    <row r="350" spans="68:68" ht="12.75" x14ac:dyDescent="0.2">
      <c r="BP350" s="823"/>
    </row>
    <row r="351" spans="68:68" ht="12.75" x14ac:dyDescent="0.2">
      <c r="BP351" s="823"/>
    </row>
    <row r="352" spans="68:68" ht="12.75" x14ac:dyDescent="0.2">
      <c r="BP352" s="823"/>
    </row>
    <row r="353" spans="68:68" ht="12.75" x14ac:dyDescent="0.2">
      <c r="BP353" s="823"/>
    </row>
    <row r="354" spans="68:68" ht="12.75" x14ac:dyDescent="0.2">
      <c r="BP354" s="823"/>
    </row>
    <row r="355" spans="68:68" ht="12.75" x14ac:dyDescent="0.2">
      <c r="BP355" s="823"/>
    </row>
    <row r="356" spans="68:68" ht="12.75" x14ac:dyDescent="0.2">
      <c r="BP356" s="823"/>
    </row>
    <row r="357" spans="68:68" ht="12.75" x14ac:dyDescent="0.2">
      <c r="BP357" s="823"/>
    </row>
    <row r="358" spans="68:68" ht="12.75" x14ac:dyDescent="0.2">
      <c r="BP358" s="823"/>
    </row>
    <row r="359" spans="68:68" ht="12.75" x14ac:dyDescent="0.2">
      <c r="BP359" s="823"/>
    </row>
    <row r="360" spans="68:68" ht="12.75" x14ac:dyDescent="0.2">
      <c r="BP360" s="823"/>
    </row>
    <row r="361" spans="68:68" ht="12.75" x14ac:dyDescent="0.2">
      <c r="BP361" s="823"/>
    </row>
    <row r="362" spans="68:68" ht="12.75" x14ac:dyDescent="0.2">
      <c r="BP362" s="823"/>
    </row>
    <row r="363" spans="68:68" ht="12.75" x14ac:dyDescent="0.2">
      <c r="BP363" s="823"/>
    </row>
    <row r="364" spans="68:68" ht="12.75" x14ac:dyDescent="0.2">
      <c r="BP364" s="823"/>
    </row>
    <row r="365" spans="68:68" ht="12.75" x14ac:dyDescent="0.2">
      <c r="BP365" s="823"/>
    </row>
    <row r="366" spans="68:68" ht="12.75" x14ac:dyDescent="0.2">
      <c r="BP366" s="823"/>
    </row>
    <row r="367" spans="68:68" ht="12.75" x14ac:dyDescent="0.2">
      <c r="BP367" s="823"/>
    </row>
    <row r="368" spans="68:68" ht="12.75" x14ac:dyDescent="0.2">
      <c r="BP368" s="823"/>
    </row>
    <row r="369" spans="68:68" ht="12.75" x14ac:dyDescent="0.2">
      <c r="BP369" s="823"/>
    </row>
    <row r="370" spans="68:68" ht="12.75" x14ac:dyDescent="0.2">
      <c r="BP370" s="823"/>
    </row>
    <row r="371" spans="68:68" ht="12.75" x14ac:dyDescent="0.2">
      <c r="BP371" s="823"/>
    </row>
    <row r="372" spans="68:68" ht="12.75" x14ac:dyDescent="0.2">
      <c r="BP372" s="823"/>
    </row>
    <row r="373" spans="68:68" ht="12.75" x14ac:dyDescent="0.2">
      <c r="BP373" s="823"/>
    </row>
    <row r="374" spans="68:68" ht="12.75" x14ac:dyDescent="0.2">
      <c r="BP374" s="823"/>
    </row>
    <row r="375" spans="68:68" ht="12.75" x14ac:dyDescent="0.2">
      <c r="BP375" s="823"/>
    </row>
    <row r="376" spans="68:68" ht="12.75" x14ac:dyDescent="0.2">
      <c r="BP376" s="823"/>
    </row>
    <row r="377" spans="68:68" ht="12.75" x14ac:dyDescent="0.2">
      <c r="BP377" s="823"/>
    </row>
    <row r="378" spans="68:68" ht="12.75" x14ac:dyDescent="0.2">
      <c r="BP378" s="823"/>
    </row>
    <row r="379" spans="68:68" ht="12.75" x14ac:dyDescent="0.2">
      <c r="BP379" s="823"/>
    </row>
    <row r="380" spans="68:68" ht="12.75" x14ac:dyDescent="0.2">
      <c r="BP380" s="823"/>
    </row>
    <row r="381" spans="68:68" ht="12.75" x14ac:dyDescent="0.2">
      <c r="BP381" s="823"/>
    </row>
    <row r="382" spans="68:68" ht="12.75" x14ac:dyDescent="0.2">
      <c r="BP382" s="823"/>
    </row>
    <row r="383" spans="68:68" ht="12.75" x14ac:dyDescent="0.2">
      <c r="BP383" s="823"/>
    </row>
    <row r="384" spans="68:68" ht="12.75" x14ac:dyDescent="0.2">
      <c r="BP384" s="823"/>
    </row>
    <row r="385" spans="68:68" ht="12.75" x14ac:dyDescent="0.2">
      <c r="BP385" s="823"/>
    </row>
    <row r="386" spans="68:68" ht="12.75" x14ac:dyDescent="0.2">
      <c r="BP386" s="823"/>
    </row>
    <row r="387" spans="68:68" ht="12.75" x14ac:dyDescent="0.2">
      <c r="BP387" s="823"/>
    </row>
    <row r="388" spans="68:68" ht="12.75" x14ac:dyDescent="0.2">
      <c r="BP388" s="823"/>
    </row>
    <row r="389" spans="68:68" ht="12.75" x14ac:dyDescent="0.2">
      <c r="BP389" s="823"/>
    </row>
    <row r="390" spans="68:68" ht="12.75" x14ac:dyDescent="0.2">
      <c r="BP390" s="823"/>
    </row>
    <row r="391" spans="68:68" ht="12.75" x14ac:dyDescent="0.2">
      <c r="BP391" s="823"/>
    </row>
    <row r="392" spans="68:68" ht="12.75" x14ac:dyDescent="0.2">
      <c r="BP392" s="823"/>
    </row>
    <row r="393" spans="68:68" ht="12.75" x14ac:dyDescent="0.2">
      <c r="BP393" s="823"/>
    </row>
    <row r="394" spans="68:68" ht="12.75" x14ac:dyDescent="0.2">
      <c r="BP394" s="823"/>
    </row>
    <row r="395" spans="68:68" ht="12.75" x14ac:dyDescent="0.2">
      <c r="BP395" s="823"/>
    </row>
    <row r="396" spans="68:68" ht="12.75" x14ac:dyDescent="0.2">
      <c r="BP396" s="823"/>
    </row>
    <row r="397" spans="68:68" ht="12.75" x14ac:dyDescent="0.2">
      <c r="BP397" s="823"/>
    </row>
    <row r="398" spans="68:68" ht="12.75" x14ac:dyDescent="0.2">
      <c r="BP398" s="823"/>
    </row>
    <row r="399" spans="68:68" ht="12.75" x14ac:dyDescent="0.2">
      <c r="BP399" s="823"/>
    </row>
    <row r="400" spans="68:68" ht="12.75" x14ac:dyDescent="0.2">
      <c r="BP400" s="823"/>
    </row>
    <row r="401" spans="68:68" ht="12.75" x14ac:dyDescent="0.2">
      <c r="BP401" s="823"/>
    </row>
    <row r="402" spans="68:68" ht="12.75" x14ac:dyDescent="0.2">
      <c r="BP402" s="823"/>
    </row>
    <row r="403" spans="68:68" ht="12.75" x14ac:dyDescent="0.2">
      <c r="BP403" s="823"/>
    </row>
    <row r="404" spans="68:68" ht="12.75" x14ac:dyDescent="0.2">
      <c r="BP404" s="823"/>
    </row>
    <row r="405" spans="68:68" ht="12.75" x14ac:dyDescent="0.2">
      <c r="BP405" s="823"/>
    </row>
    <row r="406" spans="68:68" ht="12.75" x14ac:dyDescent="0.2">
      <c r="BP406" s="823"/>
    </row>
    <row r="407" spans="68:68" ht="12.75" x14ac:dyDescent="0.2">
      <c r="BP407" s="823"/>
    </row>
    <row r="408" spans="68:68" ht="12.75" x14ac:dyDescent="0.2">
      <c r="BP408" s="823"/>
    </row>
    <row r="409" spans="68:68" ht="12.75" x14ac:dyDescent="0.2">
      <c r="BP409" s="823"/>
    </row>
    <row r="410" spans="68:68" ht="12.75" x14ac:dyDescent="0.2">
      <c r="BP410" s="823"/>
    </row>
    <row r="411" spans="68:68" ht="12.75" x14ac:dyDescent="0.2">
      <c r="BP411" s="823"/>
    </row>
    <row r="412" spans="68:68" ht="12.75" x14ac:dyDescent="0.2">
      <c r="BP412" s="823"/>
    </row>
    <row r="413" spans="68:68" ht="12.75" x14ac:dyDescent="0.2">
      <c r="BP413" s="823"/>
    </row>
    <row r="414" spans="68:68" ht="12.75" x14ac:dyDescent="0.2">
      <c r="BP414" s="823"/>
    </row>
    <row r="415" spans="68:68" ht="12.75" x14ac:dyDescent="0.2">
      <c r="BP415" s="823"/>
    </row>
    <row r="416" spans="68:68" ht="12.75" x14ac:dyDescent="0.2">
      <c r="BP416" s="823"/>
    </row>
    <row r="417" spans="68:68" ht="12.75" x14ac:dyDescent="0.2">
      <c r="BP417" s="823"/>
    </row>
    <row r="418" spans="68:68" ht="12.75" x14ac:dyDescent="0.2">
      <c r="BP418" s="823"/>
    </row>
    <row r="419" spans="68:68" ht="12.75" x14ac:dyDescent="0.2">
      <c r="BP419" s="823"/>
    </row>
    <row r="420" spans="68:68" ht="12.75" x14ac:dyDescent="0.2">
      <c r="BP420" s="823"/>
    </row>
    <row r="421" spans="68:68" ht="12.75" x14ac:dyDescent="0.2">
      <c r="BP421" s="823"/>
    </row>
    <row r="422" spans="68:68" ht="12.75" x14ac:dyDescent="0.2">
      <c r="BP422" s="823"/>
    </row>
    <row r="423" spans="68:68" ht="12.75" x14ac:dyDescent="0.2">
      <c r="BP423" s="823"/>
    </row>
    <row r="424" spans="68:68" ht="12.75" x14ac:dyDescent="0.2">
      <c r="BP424" s="823"/>
    </row>
    <row r="425" spans="68:68" ht="12.75" x14ac:dyDescent="0.2">
      <c r="BP425" s="823"/>
    </row>
    <row r="426" spans="68:68" ht="12.75" x14ac:dyDescent="0.2">
      <c r="BP426" s="823"/>
    </row>
    <row r="427" spans="68:68" ht="12.75" x14ac:dyDescent="0.2">
      <c r="BP427" s="823"/>
    </row>
    <row r="428" spans="68:68" ht="12.75" x14ac:dyDescent="0.2">
      <c r="BP428" s="823"/>
    </row>
    <row r="429" spans="68:68" ht="12.75" x14ac:dyDescent="0.2">
      <c r="BP429" s="823"/>
    </row>
    <row r="430" spans="68:68" ht="12.75" x14ac:dyDescent="0.2">
      <c r="BP430" s="823"/>
    </row>
    <row r="431" spans="68:68" ht="12.75" x14ac:dyDescent="0.2">
      <c r="BP431" s="823"/>
    </row>
    <row r="432" spans="68:68" ht="12.75" x14ac:dyDescent="0.2">
      <c r="BP432" s="823"/>
    </row>
    <row r="433" spans="68:68" ht="12.75" x14ac:dyDescent="0.2">
      <c r="BP433" s="823"/>
    </row>
    <row r="434" spans="68:68" ht="12.75" x14ac:dyDescent="0.2">
      <c r="BP434" s="823"/>
    </row>
    <row r="435" spans="68:68" ht="12.75" x14ac:dyDescent="0.2">
      <c r="BP435" s="823"/>
    </row>
    <row r="436" spans="68:68" ht="12.75" x14ac:dyDescent="0.2">
      <c r="BP436" s="823"/>
    </row>
    <row r="437" spans="68:68" ht="12.75" x14ac:dyDescent="0.2">
      <c r="BP437" s="823"/>
    </row>
    <row r="438" spans="68:68" ht="12.75" x14ac:dyDescent="0.2">
      <c r="BP438" s="823"/>
    </row>
    <row r="439" spans="68:68" ht="12.75" x14ac:dyDescent="0.2">
      <c r="BP439" s="823"/>
    </row>
    <row r="440" spans="68:68" ht="12.75" x14ac:dyDescent="0.2">
      <c r="BP440" s="823"/>
    </row>
    <row r="441" spans="68:68" ht="12.75" x14ac:dyDescent="0.2">
      <c r="BP441" s="823"/>
    </row>
    <row r="442" spans="68:68" ht="12.75" x14ac:dyDescent="0.2">
      <c r="BP442" s="823"/>
    </row>
    <row r="443" spans="68:68" ht="12.75" x14ac:dyDescent="0.2">
      <c r="BP443" s="823"/>
    </row>
    <row r="444" spans="68:68" ht="12.75" x14ac:dyDescent="0.2">
      <c r="BP444" s="823"/>
    </row>
    <row r="445" spans="68:68" ht="12.75" x14ac:dyDescent="0.2">
      <c r="BP445" s="823"/>
    </row>
    <row r="446" spans="68:68" ht="12.75" x14ac:dyDescent="0.2">
      <c r="BP446" s="823"/>
    </row>
    <row r="447" spans="68:68" ht="12.75" x14ac:dyDescent="0.2">
      <c r="BP447" s="823"/>
    </row>
    <row r="448" spans="68:68" ht="12.75" x14ac:dyDescent="0.2">
      <c r="BP448" s="823"/>
    </row>
    <row r="449" spans="68:68" ht="12.75" x14ac:dyDescent="0.2">
      <c r="BP449" s="823"/>
    </row>
    <row r="450" spans="68:68" ht="12.75" x14ac:dyDescent="0.2">
      <c r="BP450" s="823"/>
    </row>
    <row r="451" spans="68:68" ht="12.75" x14ac:dyDescent="0.2">
      <c r="BP451" s="823"/>
    </row>
    <row r="452" spans="68:68" ht="12.75" x14ac:dyDescent="0.2">
      <c r="BP452" s="823"/>
    </row>
    <row r="453" spans="68:68" ht="12.75" x14ac:dyDescent="0.2">
      <c r="BP453" s="823"/>
    </row>
    <row r="454" spans="68:68" ht="12.75" x14ac:dyDescent="0.2">
      <c r="BP454" s="823"/>
    </row>
    <row r="455" spans="68:68" ht="12.75" x14ac:dyDescent="0.2">
      <c r="BP455" s="823"/>
    </row>
    <row r="456" spans="68:68" ht="12.75" x14ac:dyDescent="0.2">
      <c r="BP456" s="823"/>
    </row>
    <row r="457" spans="68:68" ht="12.75" x14ac:dyDescent="0.2">
      <c r="BP457" s="823"/>
    </row>
    <row r="458" spans="68:68" ht="12.75" x14ac:dyDescent="0.2">
      <c r="BP458" s="823"/>
    </row>
    <row r="459" spans="68:68" ht="12.75" x14ac:dyDescent="0.2">
      <c r="BP459" s="823"/>
    </row>
    <row r="460" spans="68:68" ht="12.75" x14ac:dyDescent="0.2">
      <c r="BP460" s="823"/>
    </row>
    <row r="461" spans="68:68" ht="12.75" x14ac:dyDescent="0.2">
      <c r="BP461" s="823"/>
    </row>
    <row r="462" spans="68:68" ht="12.75" x14ac:dyDescent="0.2">
      <c r="BP462" s="823"/>
    </row>
    <row r="463" spans="68:68" ht="12.75" x14ac:dyDescent="0.2">
      <c r="BP463" s="823"/>
    </row>
    <row r="464" spans="68:68" ht="12.75" x14ac:dyDescent="0.2">
      <c r="BP464" s="823"/>
    </row>
    <row r="465" spans="68:68" ht="12.75" x14ac:dyDescent="0.2">
      <c r="BP465" s="823"/>
    </row>
    <row r="466" spans="68:68" ht="12.75" x14ac:dyDescent="0.2">
      <c r="BP466" s="823"/>
    </row>
    <row r="467" spans="68:68" ht="12.75" x14ac:dyDescent="0.2">
      <c r="BP467" s="823"/>
    </row>
    <row r="468" spans="68:68" ht="12.75" x14ac:dyDescent="0.2">
      <c r="BP468" s="823"/>
    </row>
    <row r="469" spans="68:68" ht="12.75" x14ac:dyDescent="0.2">
      <c r="BP469" s="823"/>
    </row>
    <row r="470" spans="68:68" ht="12.75" x14ac:dyDescent="0.2">
      <c r="BP470" s="823"/>
    </row>
    <row r="471" spans="68:68" ht="12.75" x14ac:dyDescent="0.2">
      <c r="BP471" s="823"/>
    </row>
    <row r="472" spans="68:68" ht="12.75" x14ac:dyDescent="0.2">
      <c r="BP472" s="823"/>
    </row>
    <row r="473" spans="68:68" ht="12.75" x14ac:dyDescent="0.2">
      <c r="BP473" s="823"/>
    </row>
    <row r="474" spans="68:68" ht="12.75" x14ac:dyDescent="0.2">
      <c r="BP474" s="823"/>
    </row>
    <row r="475" spans="68:68" ht="12.75" x14ac:dyDescent="0.2">
      <c r="BP475" s="823"/>
    </row>
    <row r="476" spans="68:68" ht="12.75" x14ac:dyDescent="0.2">
      <c r="BP476" s="823"/>
    </row>
    <row r="477" spans="68:68" ht="12.75" x14ac:dyDescent="0.2">
      <c r="BP477" s="823"/>
    </row>
    <row r="478" spans="68:68" ht="12.75" x14ac:dyDescent="0.2">
      <c r="BP478" s="823"/>
    </row>
    <row r="479" spans="68:68" ht="12.75" x14ac:dyDescent="0.2">
      <c r="BP479" s="823"/>
    </row>
    <row r="480" spans="68:68" ht="12.75" x14ac:dyDescent="0.2">
      <c r="BP480" s="823"/>
    </row>
    <row r="481" spans="68:68" ht="12.75" x14ac:dyDescent="0.2">
      <c r="BP481" s="823"/>
    </row>
    <row r="482" spans="68:68" ht="12.75" x14ac:dyDescent="0.2">
      <c r="BP482" s="823"/>
    </row>
    <row r="483" spans="68:68" ht="12.75" x14ac:dyDescent="0.2">
      <c r="BP483" s="823"/>
    </row>
    <row r="484" spans="68:68" ht="12.75" x14ac:dyDescent="0.2">
      <c r="BP484" s="823"/>
    </row>
    <row r="485" spans="68:68" ht="12.75" x14ac:dyDescent="0.2">
      <c r="BP485" s="823"/>
    </row>
    <row r="486" spans="68:68" ht="12.75" x14ac:dyDescent="0.2">
      <c r="BP486" s="823"/>
    </row>
    <row r="487" spans="68:68" ht="12.75" x14ac:dyDescent="0.2">
      <c r="BP487" s="823"/>
    </row>
    <row r="488" spans="68:68" ht="12.75" x14ac:dyDescent="0.2">
      <c r="BP488" s="823"/>
    </row>
    <row r="489" spans="68:68" ht="12.75" x14ac:dyDescent="0.2">
      <c r="BP489" s="823"/>
    </row>
    <row r="490" spans="68:68" ht="12.75" x14ac:dyDescent="0.2">
      <c r="BP490" s="823"/>
    </row>
    <row r="491" spans="68:68" ht="12.75" x14ac:dyDescent="0.2">
      <c r="BP491" s="823"/>
    </row>
    <row r="492" spans="68:68" ht="12.75" x14ac:dyDescent="0.2">
      <c r="BP492" s="823"/>
    </row>
    <row r="493" spans="68:68" ht="12.75" x14ac:dyDescent="0.2">
      <c r="BP493" s="823"/>
    </row>
    <row r="494" spans="68:68" ht="12.75" x14ac:dyDescent="0.2">
      <c r="BP494" s="823"/>
    </row>
    <row r="495" spans="68:68" ht="12.75" x14ac:dyDescent="0.2">
      <c r="BP495" s="823"/>
    </row>
    <row r="496" spans="68:68" ht="12.75" x14ac:dyDescent="0.2">
      <c r="BP496" s="823"/>
    </row>
    <row r="497" spans="68:68" ht="12.75" x14ac:dyDescent="0.2">
      <c r="BP497" s="823"/>
    </row>
    <row r="498" spans="68:68" ht="12.75" x14ac:dyDescent="0.2">
      <c r="BP498" s="823"/>
    </row>
    <row r="499" spans="68:68" ht="12.75" x14ac:dyDescent="0.2">
      <c r="BP499" s="823"/>
    </row>
    <row r="500" spans="68:68" ht="12.75" x14ac:dyDescent="0.2">
      <c r="BP500" s="823"/>
    </row>
    <row r="501" spans="68:68" ht="12.75" x14ac:dyDescent="0.2">
      <c r="BP501" s="823"/>
    </row>
    <row r="502" spans="68:68" ht="12.75" x14ac:dyDescent="0.2">
      <c r="BP502" s="823"/>
    </row>
    <row r="503" spans="68:68" ht="12.75" x14ac:dyDescent="0.2">
      <c r="BP503" s="823"/>
    </row>
    <row r="504" spans="68:68" ht="12.75" x14ac:dyDescent="0.2">
      <c r="BP504" s="823"/>
    </row>
    <row r="505" spans="68:68" ht="12.75" x14ac:dyDescent="0.2">
      <c r="BP505" s="823"/>
    </row>
    <row r="506" spans="68:68" ht="12.75" x14ac:dyDescent="0.2">
      <c r="BP506" s="823"/>
    </row>
    <row r="507" spans="68:68" ht="12.75" x14ac:dyDescent="0.2">
      <c r="BP507" s="823"/>
    </row>
    <row r="508" spans="68:68" ht="12.75" x14ac:dyDescent="0.2">
      <c r="BP508" s="823"/>
    </row>
    <row r="509" spans="68:68" ht="12.75" x14ac:dyDescent="0.2">
      <c r="BP509" s="823"/>
    </row>
    <row r="510" spans="68:68" ht="12.75" x14ac:dyDescent="0.2">
      <c r="BP510" s="823"/>
    </row>
    <row r="511" spans="68:68" ht="12.75" x14ac:dyDescent="0.2">
      <c r="BP511" s="823"/>
    </row>
    <row r="512" spans="68:68" ht="12.75" x14ac:dyDescent="0.2">
      <c r="BP512" s="823"/>
    </row>
    <row r="513" spans="68:68" ht="12.75" x14ac:dyDescent="0.2">
      <c r="BP513" s="823"/>
    </row>
    <row r="514" spans="68:68" ht="12.75" x14ac:dyDescent="0.2">
      <c r="BP514" s="823"/>
    </row>
    <row r="515" spans="68:68" ht="12.75" x14ac:dyDescent="0.2">
      <c r="BP515" s="823"/>
    </row>
    <row r="516" spans="68:68" ht="12.75" x14ac:dyDescent="0.2">
      <c r="BP516" s="823"/>
    </row>
    <row r="517" spans="68:68" ht="12.75" x14ac:dyDescent="0.2">
      <c r="BP517" s="823"/>
    </row>
    <row r="518" spans="68:68" ht="12.75" x14ac:dyDescent="0.2">
      <c r="BP518" s="823"/>
    </row>
    <row r="519" spans="68:68" ht="12.75" x14ac:dyDescent="0.2">
      <c r="BP519" s="823"/>
    </row>
    <row r="520" spans="68:68" ht="12.75" x14ac:dyDescent="0.2">
      <c r="BP520" s="823"/>
    </row>
    <row r="521" spans="68:68" ht="12.75" x14ac:dyDescent="0.2">
      <c r="BP521" s="823"/>
    </row>
    <row r="522" spans="68:68" ht="12.75" x14ac:dyDescent="0.2">
      <c r="BP522" s="823"/>
    </row>
    <row r="523" spans="68:68" ht="12.75" x14ac:dyDescent="0.2">
      <c r="BP523" s="823"/>
    </row>
    <row r="524" spans="68:68" ht="12.75" x14ac:dyDescent="0.2">
      <c r="BP524" s="823"/>
    </row>
    <row r="525" spans="68:68" ht="12.75" x14ac:dyDescent="0.2">
      <c r="BP525" s="823"/>
    </row>
    <row r="526" spans="68:68" ht="12.75" x14ac:dyDescent="0.2">
      <c r="BP526" s="823"/>
    </row>
    <row r="527" spans="68:68" ht="12.75" x14ac:dyDescent="0.2">
      <c r="BP527" s="823"/>
    </row>
    <row r="528" spans="68:68" ht="12.75" x14ac:dyDescent="0.2">
      <c r="BP528" s="823"/>
    </row>
    <row r="529" spans="68:68" ht="12.75" x14ac:dyDescent="0.2">
      <c r="BP529" s="823"/>
    </row>
    <row r="530" spans="68:68" ht="12.75" x14ac:dyDescent="0.2">
      <c r="BP530" s="823"/>
    </row>
    <row r="531" spans="68:68" ht="12.75" x14ac:dyDescent="0.2">
      <c r="BP531" s="823"/>
    </row>
    <row r="532" spans="68:68" ht="12.75" x14ac:dyDescent="0.2">
      <c r="BP532" s="823"/>
    </row>
    <row r="533" spans="68:68" ht="12.75" x14ac:dyDescent="0.2">
      <c r="BP533" s="823"/>
    </row>
    <row r="534" spans="68:68" ht="12.75" x14ac:dyDescent="0.2">
      <c r="BP534" s="823"/>
    </row>
    <row r="535" spans="68:68" ht="12.75" x14ac:dyDescent="0.2">
      <c r="BP535" s="823"/>
    </row>
    <row r="536" spans="68:68" ht="12.75" x14ac:dyDescent="0.2">
      <c r="BP536" s="823"/>
    </row>
    <row r="537" spans="68:68" ht="12.75" x14ac:dyDescent="0.2">
      <c r="BP537" s="823"/>
    </row>
    <row r="538" spans="68:68" ht="12.75" x14ac:dyDescent="0.2">
      <c r="BP538" s="823"/>
    </row>
    <row r="539" spans="68:68" ht="12.75" x14ac:dyDescent="0.2">
      <c r="BP539" s="823"/>
    </row>
    <row r="540" spans="68:68" ht="12.75" x14ac:dyDescent="0.2">
      <c r="BP540" s="823"/>
    </row>
    <row r="541" spans="68:68" ht="12.75" x14ac:dyDescent="0.2">
      <c r="BP541" s="823"/>
    </row>
    <row r="542" spans="68:68" ht="12.75" x14ac:dyDescent="0.2">
      <c r="BP542" s="823"/>
    </row>
    <row r="543" spans="68:68" ht="12.75" x14ac:dyDescent="0.2">
      <c r="BP543" s="823"/>
    </row>
    <row r="544" spans="68:68" ht="12.75" x14ac:dyDescent="0.2">
      <c r="BP544" s="823"/>
    </row>
    <row r="545" spans="68:68" ht="12.75" x14ac:dyDescent="0.2">
      <c r="BP545" s="823"/>
    </row>
    <row r="546" spans="68:68" ht="12.75" x14ac:dyDescent="0.2">
      <c r="BP546" s="823"/>
    </row>
    <row r="547" spans="68:68" ht="12.75" x14ac:dyDescent="0.2">
      <c r="BP547" s="823"/>
    </row>
    <row r="548" spans="68:68" ht="12.75" x14ac:dyDescent="0.2">
      <c r="BP548" s="823"/>
    </row>
    <row r="549" spans="68:68" ht="12.75" x14ac:dyDescent="0.2">
      <c r="BP549" s="823"/>
    </row>
    <row r="550" spans="68:68" ht="12.75" x14ac:dyDescent="0.2">
      <c r="BP550" s="823"/>
    </row>
    <row r="551" spans="68:68" ht="12.75" x14ac:dyDescent="0.2">
      <c r="BP551" s="823"/>
    </row>
    <row r="552" spans="68:68" ht="12.75" x14ac:dyDescent="0.2">
      <c r="BP552" s="823"/>
    </row>
    <row r="553" spans="68:68" ht="12.75" x14ac:dyDescent="0.2">
      <c r="BP553" s="823"/>
    </row>
    <row r="554" spans="68:68" ht="12.75" x14ac:dyDescent="0.2">
      <c r="BP554" s="823"/>
    </row>
    <row r="555" spans="68:68" ht="12.75" x14ac:dyDescent="0.2">
      <c r="BP555" s="823"/>
    </row>
    <row r="556" spans="68:68" ht="12.75" x14ac:dyDescent="0.2">
      <c r="BP556" s="823"/>
    </row>
    <row r="557" spans="68:68" ht="12.75" x14ac:dyDescent="0.2">
      <c r="BP557" s="823"/>
    </row>
    <row r="558" spans="68:68" ht="12.75" x14ac:dyDescent="0.2">
      <c r="BP558" s="823"/>
    </row>
    <row r="559" spans="68:68" ht="12.75" x14ac:dyDescent="0.2">
      <c r="BP559" s="823"/>
    </row>
    <row r="560" spans="68:68" ht="12.75" x14ac:dyDescent="0.2">
      <c r="BP560" s="823"/>
    </row>
    <row r="561" spans="68:68" ht="12.75" x14ac:dyDescent="0.2">
      <c r="BP561" s="823"/>
    </row>
    <row r="562" spans="68:68" ht="12.75" x14ac:dyDescent="0.2">
      <c r="BP562" s="823"/>
    </row>
    <row r="563" spans="68:68" ht="12.75" x14ac:dyDescent="0.2">
      <c r="BP563" s="823"/>
    </row>
    <row r="564" spans="68:68" ht="12.75" x14ac:dyDescent="0.2">
      <c r="BP564" s="823"/>
    </row>
    <row r="565" spans="68:68" ht="12.75" x14ac:dyDescent="0.2">
      <c r="BP565" s="823"/>
    </row>
    <row r="566" spans="68:68" ht="12.75" x14ac:dyDescent="0.2">
      <c r="BP566" s="823"/>
    </row>
    <row r="567" spans="68:68" ht="12.75" x14ac:dyDescent="0.2">
      <c r="BP567" s="823"/>
    </row>
    <row r="568" spans="68:68" ht="12.75" x14ac:dyDescent="0.2">
      <c r="BP568" s="823"/>
    </row>
    <row r="569" spans="68:68" ht="12.75" x14ac:dyDescent="0.2">
      <c r="BP569" s="823"/>
    </row>
    <row r="570" spans="68:68" ht="12.75" x14ac:dyDescent="0.2">
      <c r="BP570" s="823"/>
    </row>
    <row r="571" spans="68:68" ht="12.75" x14ac:dyDescent="0.2">
      <c r="BP571" s="823"/>
    </row>
    <row r="572" spans="68:68" ht="12.75" x14ac:dyDescent="0.2">
      <c r="BP572" s="823"/>
    </row>
    <row r="573" spans="68:68" ht="12.75" x14ac:dyDescent="0.2">
      <c r="BP573" s="823"/>
    </row>
    <row r="574" spans="68:68" ht="12.75" x14ac:dyDescent="0.2">
      <c r="BP574" s="823"/>
    </row>
    <row r="575" spans="68:68" ht="12.75" x14ac:dyDescent="0.2">
      <c r="BP575" s="823"/>
    </row>
    <row r="576" spans="68:68" ht="12.75" x14ac:dyDescent="0.2">
      <c r="BP576" s="823"/>
    </row>
    <row r="577" spans="68:68" ht="12.75" x14ac:dyDescent="0.2">
      <c r="BP577" s="823"/>
    </row>
    <row r="578" spans="68:68" ht="12.75" x14ac:dyDescent="0.2">
      <c r="BP578" s="823"/>
    </row>
    <row r="579" spans="68:68" ht="12.75" x14ac:dyDescent="0.2">
      <c r="BP579" s="823"/>
    </row>
    <row r="580" spans="68:68" ht="12.75" x14ac:dyDescent="0.2">
      <c r="BP580" s="823"/>
    </row>
    <row r="581" spans="68:68" ht="12.75" x14ac:dyDescent="0.2">
      <c r="BP581" s="823"/>
    </row>
    <row r="582" spans="68:68" ht="12.75" x14ac:dyDescent="0.2">
      <c r="BP582" s="823"/>
    </row>
    <row r="583" spans="68:68" ht="12.75" x14ac:dyDescent="0.2">
      <c r="BP583" s="823"/>
    </row>
    <row r="584" spans="68:68" ht="12.75" x14ac:dyDescent="0.2">
      <c r="BP584" s="823"/>
    </row>
    <row r="585" spans="68:68" ht="12.75" x14ac:dyDescent="0.2">
      <c r="BP585" s="823"/>
    </row>
    <row r="586" spans="68:68" ht="12.75" x14ac:dyDescent="0.2">
      <c r="BP586" s="823"/>
    </row>
    <row r="587" spans="68:68" ht="12.75" x14ac:dyDescent="0.2">
      <c r="BP587" s="823"/>
    </row>
    <row r="588" spans="68:68" ht="12.75" x14ac:dyDescent="0.2">
      <c r="BP588" s="823"/>
    </row>
    <row r="589" spans="68:68" ht="12.75" x14ac:dyDescent="0.2">
      <c r="BP589" s="823"/>
    </row>
    <row r="590" spans="68:68" ht="12.75" x14ac:dyDescent="0.2">
      <c r="BP590" s="823"/>
    </row>
    <row r="591" spans="68:68" ht="12.75" x14ac:dyDescent="0.2">
      <c r="BP591" s="823"/>
    </row>
    <row r="592" spans="68:68" ht="12.75" x14ac:dyDescent="0.2">
      <c r="BP592" s="823"/>
    </row>
    <row r="593" spans="68:68" ht="12.75" x14ac:dyDescent="0.2">
      <c r="BP593" s="823"/>
    </row>
    <row r="594" spans="68:68" ht="12.75" x14ac:dyDescent="0.2">
      <c r="BP594" s="823"/>
    </row>
    <row r="595" spans="68:68" ht="12.75" x14ac:dyDescent="0.2">
      <c r="BP595" s="823"/>
    </row>
    <row r="596" spans="68:68" ht="12.75" x14ac:dyDescent="0.2">
      <c r="BP596" s="823"/>
    </row>
    <row r="597" spans="68:68" ht="12.75" x14ac:dyDescent="0.2">
      <c r="BP597" s="823"/>
    </row>
    <row r="598" spans="68:68" ht="12.75" x14ac:dyDescent="0.2">
      <c r="BP598" s="823"/>
    </row>
    <row r="599" spans="68:68" ht="12.75" x14ac:dyDescent="0.2">
      <c r="BP599" s="823"/>
    </row>
    <row r="600" spans="68:68" ht="12.75" x14ac:dyDescent="0.2">
      <c r="BP600" s="823"/>
    </row>
    <row r="601" spans="68:68" ht="12.75" x14ac:dyDescent="0.2">
      <c r="BP601" s="823"/>
    </row>
    <row r="602" spans="68:68" ht="12.75" x14ac:dyDescent="0.2">
      <c r="BP602" s="823"/>
    </row>
    <row r="603" spans="68:68" ht="12.75" x14ac:dyDescent="0.2">
      <c r="BP603" s="823"/>
    </row>
    <row r="604" spans="68:68" ht="12.75" x14ac:dyDescent="0.2">
      <c r="BP604" s="823"/>
    </row>
    <row r="605" spans="68:68" ht="12.75" x14ac:dyDescent="0.2">
      <c r="BP605" s="823"/>
    </row>
    <row r="606" spans="68:68" ht="12.75" x14ac:dyDescent="0.2">
      <c r="BP606" s="823"/>
    </row>
    <row r="607" spans="68:68" ht="12.75" x14ac:dyDescent="0.2">
      <c r="BP607" s="823"/>
    </row>
    <row r="608" spans="68:68" ht="12.75" x14ac:dyDescent="0.2">
      <c r="BP608" s="823"/>
    </row>
    <row r="609" spans="68:68" ht="12.75" x14ac:dyDescent="0.2">
      <c r="BP609" s="823"/>
    </row>
    <row r="610" spans="68:68" ht="12.75" x14ac:dyDescent="0.2">
      <c r="BP610" s="823"/>
    </row>
    <row r="611" spans="68:68" ht="12.75" x14ac:dyDescent="0.2">
      <c r="BP611" s="823"/>
    </row>
    <row r="612" spans="68:68" ht="12.75" x14ac:dyDescent="0.2">
      <c r="BP612" s="823"/>
    </row>
    <row r="613" spans="68:68" ht="12.75" x14ac:dyDescent="0.2">
      <c r="BP613" s="823"/>
    </row>
    <row r="614" spans="68:68" ht="12.75" x14ac:dyDescent="0.2">
      <c r="BP614" s="823"/>
    </row>
    <row r="615" spans="68:68" ht="12.75" x14ac:dyDescent="0.2">
      <c r="BP615" s="823"/>
    </row>
    <row r="616" spans="68:68" ht="12.75" x14ac:dyDescent="0.2">
      <c r="BP616" s="823"/>
    </row>
    <row r="617" spans="68:68" ht="12.75" x14ac:dyDescent="0.2">
      <c r="BP617" s="823"/>
    </row>
    <row r="618" spans="68:68" ht="12.75" x14ac:dyDescent="0.2">
      <c r="BP618" s="823"/>
    </row>
    <row r="619" spans="68:68" ht="12.75" x14ac:dyDescent="0.2">
      <c r="BP619" s="823"/>
    </row>
    <row r="620" spans="68:68" ht="12.75" x14ac:dyDescent="0.2">
      <c r="BP620" s="823"/>
    </row>
    <row r="621" spans="68:68" ht="12.75" x14ac:dyDescent="0.2">
      <c r="BP621" s="823"/>
    </row>
    <row r="622" spans="68:68" ht="12.75" x14ac:dyDescent="0.2">
      <c r="BP622" s="823"/>
    </row>
    <row r="623" spans="68:68" ht="12.75" x14ac:dyDescent="0.2">
      <c r="BP623" s="823"/>
    </row>
    <row r="624" spans="68:68" ht="12.75" x14ac:dyDescent="0.2">
      <c r="BP624" s="823"/>
    </row>
    <row r="625" spans="68:68" ht="12.75" x14ac:dyDescent="0.2">
      <c r="BP625" s="823"/>
    </row>
    <row r="626" spans="68:68" ht="12.75" x14ac:dyDescent="0.2">
      <c r="BP626" s="823"/>
    </row>
    <row r="627" spans="68:68" ht="12.75" x14ac:dyDescent="0.2">
      <c r="BP627" s="823"/>
    </row>
    <row r="628" spans="68:68" ht="12.75" x14ac:dyDescent="0.2">
      <c r="BP628" s="823"/>
    </row>
    <row r="629" spans="68:68" ht="12.75" x14ac:dyDescent="0.2">
      <c r="BP629" s="823"/>
    </row>
    <row r="630" spans="68:68" ht="12.75" x14ac:dyDescent="0.2">
      <c r="BP630" s="823"/>
    </row>
    <row r="631" spans="68:68" ht="12.75" x14ac:dyDescent="0.2">
      <c r="BP631" s="823"/>
    </row>
    <row r="632" spans="68:68" ht="12.75" x14ac:dyDescent="0.2">
      <c r="BP632" s="823"/>
    </row>
    <row r="633" spans="68:68" ht="12.75" x14ac:dyDescent="0.2">
      <c r="BP633" s="823"/>
    </row>
    <row r="634" spans="68:68" ht="12.75" x14ac:dyDescent="0.2">
      <c r="BP634" s="823"/>
    </row>
    <row r="635" spans="68:68" ht="12.75" x14ac:dyDescent="0.2">
      <c r="BP635" s="823"/>
    </row>
    <row r="636" spans="68:68" ht="12.75" x14ac:dyDescent="0.2">
      <c r="BP636" s="823"/>
    </row>
    <row r="637" spans="68:68" ht="12.75" x14ac:dyDescent="0.2">
      <c r="BP637" s="823"/>
    </row>
    <row r="638" spans="68:68" ht="12.75" x14ac:dyDescent="0.2">
      <c r="BP638" s="823"/>
    </row>
    <row r="639" spans="68:68" ht="12.75" x14ac:dyDescent="0.2">
      <c r="BP639" s="823"/>
    </row>
    <row r="640" spans="68:68" ht="12.75" x14ac:dyDescent="0.2">
      <c r="BP640" s="823"/>
    </row>
    <row r="641" spans="68:68" ht="12.75" x14ac:dyDescent="0.2">
      <c r="BP641" s="823"/>
    </row>
    <row r="642" spans="68:68" ht="12.75" x14ac:dyDescent="0.2">
      <c r="BP642" s="823"/>
    </row>
    <row r="643" spans="68:68" ht="12.75" x14ac:dyDescent="0.2">
      <c r="BP643" s="823"/>
    </row>
    <row r="644" spans="68:68" ht="12.75" x14ac:dyDescent="0.2">
      <c r="BP644" s="823"/>
    </row>
    <row r="645" spans="68:68" ht="12.75" x14ac:dyDescent="0.2">
      <c r="BP645" s="823"/>
    </row>
    <row r="646" spans="68:68" ht="12.75" x14ac:dyDescent="0.2">
      <c r="BP646" s="823"/>
    </row>
    <row r="647" spans="68:68" ht="12.75" x14ac:dyDescent="0.2">
      <c r="BP647" s="823"/>
    </row>
    <row r="648" spans="68:68" ht="12.75" x14ac:dyDescent="0.2">
      <c r="BP648" s="823"/>
    </row>
    <row r="649" spans="68:68" ht="12.75" x14ac:dyDescent="0.2">
      <c r="BP649" s="823"/>
    </row>
    <row r="650" spans="68:68" ht="12.75" x14ac:dyDescent="0.2">
      <c r="BP650" s="823"/>
    </row>
    <row r="651" spans="68:68" ht="12.75" x14ac:dyDescent="0.2">
      <c r="BP651" s="823"/>
    </row>
    <row r="652" spans="68:68" ht="12.75" x14ac:dyDescent="0.2">
      <c r="BP652" s="823"/>
    </row>
    <row r="653" spans="68:68" ht="12.75" x14ac:dyDescent="0.2">
      <c r="BP653" s="823"/>
    </row>
    <row r="654" spans="68:68" ht="12.75" x14ac:dyDescent="0.2">
      <c r="BP654" s="823"/>
    </row>
    <row r="655" spans="68:68" ht="12.75" x14ac:dyDescent="0.2">
      <c r="BP655" s="823"/>
    </row>
    <row r="656" spans="68:68" ht="12.75" x14ac:dyDescent="0.2">
      <c r="BP656" s="823"/>
    </row>
    <row r="657" spans="68:68" ht="12.75" x14ac:dyDescent="0.2">
      <c r="BP657" s="823"/>
    </row>
    <row r="658" spans="68:68" ht="12.75" x14ac:dyDescent="0.2">
      <c r="BP658" s="823"/>
    </row>
    <row r="659" spans="68:68" ht="12.75" x14ac:dyDescent="0.2">
      <c r="BP659" s="823"/>
    </row>
    <row r="660" spans="68:68" ht="12.75" x14ac:dyDescent="0.2">
      <c r="BP660" s="823"/>
    </row>
    <row r="661" spans="68:68" ht="12.75" x14ac:dyDescent="0.2">
      <c r="BP661" s="823"/>
    </row>
    <row r="662" spans="68:68" ht="12.75" x14ac:dyDescent="0.2">
      <c r="BP662" s="823"/>
    </row>
    <row r="663" spans="68:68" ht="12.75" x14ac:dyDescent="0.2">
      <c r="BP663" s="823"/>
    </row>
    <row r="664" spans="68:68" ht="12.75" x14ac:dyDescent="0.2">
      <c r="BP664" s="823"/>
    </row>
    <row r="665" spans="68:68" ht="12.75" x14ac:dyDescent="0.2">
      <c r="BP665" s="823"/>
    </row>
    <row r="666" spans="68:68" ht="12.75" x14ac:dyDescent="0.2">
      <c r="BP666" s="823"/>
    </row>
    <row r="667" spans="68:68" ht="12.75" x14ac:dyDescent="0.2">
      <c r="BP667" s="823"/>
    </row>
    <row r="668" spans="68:68" ht="12.75" x14ac:dyDescent="0.2">
      <c r="BP668" s="823"/>
    </row>
    <row r="669" spans="68:68" ht="12.75" x14ac:dyDescent="0.2">
      <c r="BP669" s="823"/>
    </row>
    <row r="670" spans="68:68" ht="12.75" x14ac:dyDescent="0.2">
      <c r="BP670" s="823"/>
    </row>
    <row r="671" spans="68:68" ht="12.75" x14ac:dyDescent="0.2">
      <c r="BP671" s="823"/>
    </row>
    <row r="672" spans="68:68" ht="12.75" x14ac:dyDescent="0.2">
      <c r="BP672" s="823"/>
    </row>
    <row r="673" spans="68:68" ht="12.75" x14ac:dyDescent="0.2">
      <c r="BP673" s="823"/>
    </row>
    <row r="674" spans="68:68" ht="12.75" x14ac:dyDescent="0.2">
      <c r="BP674" s="823"/>
    </row>
    <row r="675" spans="68:68" ht="12.75" x14ac:dyDescent="0.2">
      <c r="BP675" s="823"/>
    </row>
    <row r="676" spans="68:68" ht="12.75" x14ac:dyDescent="0.2">
      <c r="BP676" s="823"/>
    </row>
    <row r="677" spans="68:68" ht="12.75" x14ac:dyDescent="0.2">
      <c r="BP677" s="823"/>
    </row>
    <row r="678" spans="68:68" ht="12.75" x14ac:dyDescent="0.2">
      <c r="BP678" s="823"/>
    </row>
    <row r="679" spans="68:68" ht="12.75" x14ac:dyDescent="0.2">
      <c r="BP679" s="823"/>
    </row>
    <row r="680" spans="68:68" ht="12.75" x14ac:dyDescent="0.2">
      <c r="BP680" s="823"/>
    </row>
    <row r="681" spans="68:68" ht="12.75" x14ac:dyDescent="0.2">
      <c r="BP681" s="823"/>
    </row>
    <row r="682" spans="68:68" ht="12.75" x14ac:dyDescent="0.2">
      <c r="BP682" s="823"/>
    </row>
    <row r="683" spans="68:68" ht="12.75" x14ac:dyDescent="0.2">
      <c r="BP683" s="823"/>
    </row>
    <row r="684" spans="68:68" ht="12.75" x14ac:dyDescent="0.2">
      <c r="BP684" s="823"/>
    </row>
    <row r="685" spans="68:68" ht="12.75" x14ac:dyDescent="0.2">
      <c r="BP685" s="823"/>
    </row>
    <row r="686" spans="68:68" ht="12.75" x14ac:dyDescent="0.2">
      <c r="BP686" s="823"/>
    </row>
    <row r="687" spans="68:68" ht="12.75" x14ac:dyDescent="0.2">
      <c r="BP687" s="823"/>
    </row>
    <row r="688" spans="68:68" ht="12.75" x14ac:dyDescent="0.2">
      <c r="BP688" s="823"/>
    </row>
    <row r="689" spans="68:68" ht="12.75" x14ac:dyDescent="0.2">
      <c r="BP689" s="823"/>
    </row>
    <row r="690" spans="68:68" ht="12.75" x14ac:dyDescent="0.2">
      <c r="BP690" s="823"/>
    </row>
    <row r="691" spans="68:68" ht="12.75" x14ac:dyDescent="0.2">
      <c r="BP691" s="823"/>
    </row>
    <row r="692" spans="68:68" ht="12.75" x14ac:dyDescent="0.2">
      <c r="BP692" s="823"/>
    </row>
    <row r="693" spans="68:68" ht="12.75" x14ac:dyDescent="0.2">
      <c r="BP693" s="823"/>
    </row>
    <row r="694" spans="68:68" ht="12.75" x14ac:dyDescent="0.2">
      <c r="BP694" s="823"/>
    </row>
    <row r="695" spans="68:68" ht="12.75" x14ac:dyDescent="0.2">
      <c r="BP695" s="823"/>
    </row>
    <row r="696" spans="68:68" ht="12.75" x14ac:dyDescent="0.2">
      <c r="BP696" s="823"/>
    </row>
    <row r="697" spans="68:68" ht="12.75" x14ac:dyDescent="0.2">
      <c r="BP697" s="823"/>
    </row>
    <row r="698" spans="68:68" ht="12.75" x14ac:dyDescent="0.2">
      <c r="BP698" s="823"/>
    </row>
    <row r="699" spans="68:68" ht="12.75" x14ac:dyDescent="0.2">
      <c r="BP699" s="823"/>
    </row>
    <row r="700" spans="68:68" ht="12.75" x14ac:dyDescent="0.2">
      <c r="BP700" s="823"/>
    </row>
    <row r="701" spans="68:68" ht="12.75" x14ac:dyDescent="0.2">
      <c r="BP701" s="823"/>
    </row>
    <row r="702" spans="68:68" ht="12.75" x14ac:dyDescent="0.2">
      <c r="BP702" s="823"/>
    </row>
    <row r="703" spans="68:68" ht="12.75" x14ac:dyDescent="0.2">
      <c r="BP703" s="823"/>
    </row>
    <row r="704" spans="68:68" ht="12.75" x14ac:dyDescent="0.2">
      <c r="BP704" s="823"/>
    </row>
    <row r="705" spans="68:68" ht="12.75" x14ac:dyDescent="0.2">
      <c r="BP705" s="823"/>
    </row>
    <row r="706" spans="68:68" ht="12.75" x14ac:dyDescent="0.2">
      <c r="BP706" s="823"/>
    </row>
    <row r="707" spans="68:68" ht="12.75" x14ac:dyDescent="0.2">
      <c r="BP707" s="823"/>
    </row>
    <row r="708" spans="68:68" ht="12.75" x14ac:dyDescent="0.2">
      <c r="BP708" s="823"/>
    </row>
    <row r="709" spans="68:68" ht="12.75" x14ac:dyDescent="0.2">
      <c r="BP709" s="823"/>
    </row>
    <row r="710" spans="68:68" ht="12.75" x14ac:dyDescent="0.2">
      <c r="BP710" s="823"/>
    </row>
    <row r="711" spans="68:68" ht="12.75" x14ac:dyDescent="0.2">
      <c r="BP711" s="823"/>
    </row>
    <row r="712" spans="68:68" ht="12.75" x14ac:dyDescent="0.2">
      <c r="BP712" s="823"/>
    </row>
    <row r="713" spans="68:68" ht="12.75" x14ac:dyDescent="0.2">
      <c r="BP713" s="823"/>
    </row>
    <row r="714" spans="68:68" ht="12.75" x14ac:dyDescent="0.2">
      <c r="BP714" s="823"/>
    </row>
    <row r="715" spans="68:68" ht="12.75" x14ac:dyDescent="0.2">
      <c r="BP715" s="823"/>
    </row>
    <row r="716" spans="68:68" ht="12.75" x14ac:dyDescent="0.2">
      <c r="BP716" s="823"/>
    </row>
    <row r="717" spans="68:68" ht="12.75" x14ac:dyDescent="0.2">
      <c r="BP717" s="823"/>
    </row>
    <row r="718" spans="68:68" ht="12.75" x14ac:dyDescent="0.2">
      <c r="BP718" s="823"/>
    </row>
    <row r="719" spans="68:68" ht="12.75" x14ac:dyDescent="0.2">
      <c r="BP719" s="823"/>
    </row>
    <row r="720" spans="68:68" ht="12.75" x14ac:dyDescent="0.2">
      <c r="BP720" s="823"/>
    </row>
    <row r="721" spans="68:68" ht="12.75" x14ac:dyDescent="0.2">
      <c r="BP721" s="823"/>
    </row>
    <row r="722" spans="68:68" ht="12.75" x14ac:dyDescent="0.2">
      <c r="BP722" s="823"/>
    </row>
    <row r="723" spans="68:68" ht="12.75" x14ac:dyDescent="0.2">
      <c r="BP723" s="823"/>
    </row>
    <row r="724" spans="68:68" ht="12.75" x14ac:dyDescent="0.2">
      <c r="BP724" s="823"/>
    </row>
    <row r="725" spans="68:68" ht="12.75" x14ac:dyDescent="0.2">
      <c r="BP725" s="823"/>
    </row>
    <row r="726" spans="68:68" ht="12.75" x14ac:dyDescent="0.2">
      <c r="BP726" s="823"/>
    </row>
    <row r="727" spans="68:68" ht="12.75" x14ac:dyDescent="0.2">
      <c r="BP727" s="823"/>
    </row>
    <row r="728" spans="68:68" ht="12.75" x14ac:dyDescent="0.2">
      <c r="BP728" s="823"/>
    </row>
    <row r="729" spans="68:68" ht="12.75" x14ac:dyDescent="0.2">
      <c r="BP729" s="823"/>
    </row>
    <row r="730" spans="68:68" ht="12.75" x14ac:dyDescent="0.2">
      <c r="BP730" s="823"/>
    </row>
    <row r="731" spans="68:68" ht="12.75" x14ac:dyDescent="0.2">
      <c r="BP731" s="823"/>
    </row>
    <row r="732" spans="68:68" ht="12.75" x14ac:dyDescent="0.2">
      <c r="BP732" s="823"/>
    </row>
    <row r="733" spans="68:68" ht="12.75" x14ac:dyDescent="0.2">
      <c r="BP733" s="823"/>
    </row>
    <row r="734" spans="68:68" ht="12.75" x14ac:dyDescent="0.2">
      <c r="BP734" s="823"/>
    </row>
    <row r="735" spans="68:68" ht="12.75" x14ac:dyDescent="0.2">
      <c r="BP735" s="823"/>
    </row>
    <row r="736" spans="68:68" ht="12.75" x14ac:dyDescent="0.2">
      <c r="BP736" s="823"/>
    </row>
    <row r="737" spans="68:68" ht="12.75" x14ac:dyDescent="0.2">
      <c r="BP737" s="823"/>
    </row>
    <row r="738" spans="68:68" ht="12.75" x14ac:dyDescent="0.2">
      <c r="BP738" s="823"/>
    </row>
    <row r="739" spans="68:68" ht="12.75" x14ac:dyDescent="0.2">
      <c r="BP739" s="823"/>
    </row>
    <row r="740" spans="68:68" ht="12.75" x14ac:dyDescent="0.2">
      <c r="BP740" s="823"/>
    </row>
    <row r="741" spans="68:68" ht="12.75" x14ac:dyDescent="0.2">
      <c r="BP741" s="823"/>
    </row>
    <row r="742" spans="68:68" ht="12.75" x14ac:dyDescent="0.2">
      <c r="BP742" s="823"/>
    </row>
    <row r="743" spans="68:68" ht="12.75" x14ac:dyDescent="0.2">
      <c r="BP743" s="823"/>
    </row>
    <row r="744" spans="68:68" ht="12.75" x14ac:dyDescent="0.2">
      <c r="BP744" s="823"/>
    </row>
    <row r="745" spans="68:68" ht="12.75" x14ac:dyDescent="0.2">
      <c r="BP745" s="823"/>
    </row>
    <row r="746" spans="68:68" ht="12.75" x14ac:dyDescent="0.2">
      <c r="BP746" s="823"/>
    </row>
    <row r="747" spans="68:68" ht="12.75" x14ac:dyDescent="0.2">
      <c r="BP747" s="823"/>
    </row>
    <row r="748" spans="68:68" ht="12.75" x14ac:dyDescent="0.2">
      <c r="BP748" s="823"/>
    </row>
    <row r="749" spans="68:68" ht="12.75" x14ac:dyDescent="0.2">
      <c r="BP749" s="823"/>
    </row>
    <row r="750" spans="68:68" ht="12.75" x14ac:dyDescent="0.2">
      <c r="BP750" s="823"/>
    </row>
    <row r="751" spans="68:68" ht="12.75" x14ac:dyDescent="0.2">
      <c r="BP751" s="823"/>
    </row>
    <row r="752" spans="68:68" ht="12.75" x14ac:dyDescent="0.2">
      <c r="BP752" s="823"/>
    </row>
    <row r="753" spans="68:68" ht="12.75" x14ac:dyDescent="0.2">
      <c r="BP753" s="823"/>
    </row>
    <row r="754" spans="68:68" ht="12.75" x14ac:dyDescent="0.2">
      <c r="BP754" s="823"/>
    </row>
    <row r="755" spans="68:68" ht="12.75" x14ac:dyDescent="0.2">
      <c r="BP755" s="823"/>
    </row>
    <row r="756" spans="68:68" ht="12.75" x14ac:dyDescent="0.2">
      <c r="BP756" s="823"/>
    </row>
    <row r="757" spans="68:68" ht="12.75" x14ac:dyDescent="0.2">
      <c r="BP757" s="823"/>
    </row>
    <row r="758" spans="68:68" ht="12.75" x14ac:dyDescent="0.2">
      <c r="BP758" s="823"/>
    </row>
    <row r="759" spans="68:68" ht="12.75" x14ac:dyDescent="0.2">
      <c r="BP759" s="823"/>
    </row>
    <row r="760" spans="68:68" ht="12.75" x14ac:dyDescent="0.2">
      <c r="BP760" s="823"/>
    </row>
    <row r="761" spans="68:68" ht="12.75" x14ac:dyDescent="0.2">
      <c r="BP761" s="823"/>
    </row>
    <row r="762" spans="68:68" ht="12.75" x14ac:dyDescent="0.2">
      <c r="BP762" s="823"/>
    </row>
    <row r="763" spans="68:68" ht="12.75" x14ac:dyDescent="0.2">
      <c r="BP763" s="823"/>
    </row>
    <row r="764" spans="68:68" ht="12.75" x14ac:dyDescent="0.2">
      <c r="BP764" s="823"/>
    </row>
    <row r="765" spans="68:68" ht="12.75" x14ac:dyDescent="0.2">
      <c r="BP765" s="823"/>
    </row>
    <row r="766" spans="68:68" ht="12.75" x14ac:dyDescent="0.2">
      <c r="BP766" s="823"/>
    </row>
    <row r="767" spans="68:68" ht="12.75" x14ac:dyDescent="0.2">
      <c r="BP767" s="823"/>
    </row>
    <row r="768" spans="68:68" ht="12.75" x14ac:dyDescent="0.2">
      <c r="BP768" s="823"/>
    </row>
    <row r="769" spans="68:68" ht="12.75" x14ac:dyDescent="0.2">
      <c r="BP769" s="823"/>
    </row>
    <row r="770" spans="68:68" ht="12.75" x14ac:dyDescent="0.2">
      <c r="BP770" s="823"/>
    </row>
    <row r="771" spans="68:68" ht="12.75" x14ac:dyDescent="0.2">
      <c r="BP771" s="823"/>
    </row>
    <row r="772" spans="68:68" ht="12.75" x14ac:dyDescent="0.2">
      <c r="BP772" s="823"/>
    </row>
    <row r="773" spans="68:68" ht="12.75" x14ac:dyDescent="0.2">
      <c r="BP773" s="823"/>
    </row>
    <row r="774" spans="68:68" ht="12.75" x14ac:dyDescent="0.2">
      <c r="BP774" s="823"/>
    </row>
    <row r="775" spans="68:68" ht="12.75" x14ac:dyDescent="0.2">
      <c r="BP775" s="823"/>
    </row>
    <row r="776" spans="68:68" ht="12.75" x14ac:dyDescent="0.2">
      <c r="BP776" s="823"/>
    </row>
    <row r="777" spans="68:68" ht="12.75" x14ac:dyDescent="0.2">
      <c r="BP777" s="823"/>
    </row>
    <row r="778" spans="68:68" ht="12.75" x14ac:dyDescent="0.2">
      <c r="BP778" s="823"/>
    </row>
    <row r="779" spans="68:68" ht="12.75" x14ac:dyDescent="0.2">
      <c r="BP779" s="823"/>
    </row>
    <row r="780" spans="68:68" ht="12.75" x14ac:dyDescent="0.2">
      <c r="BP780" s="823"/>
    </row>
    <row r="781" spans="68:68" ht="12.75" x14ac:dyDescent="0.2">
      <c r="BP781" s="823"/>
    </row>
    <row r="782" spans="68:68" ht="12.75" x14ac:dyDescent="0.2">
      <c r="BP782" s="823"/>
    </row>
    <row r="783" spans="68:68" ht="12.75" x14ac:dyDescent="0.2">
      <c r="BP783" s="823"/>
    </row>
    <row r="784" spans="68:68" ht="12.75" x14ac:dyDescent="0.2">
      <c r="BP784" s="823"/>
    </row>
    <row r="785" spans="68:68" ht="12.75" x14ac:dyDescent="0.2">
      <c r="BP785" s="823"/>
    </row>
    <row r="786" spans="68:68" ht="12.75" x14ac:dyDescent="0.2">
      <c r="BP786" s="823"/>
    </row>
    <row r="787" spans="68:68" ht="12.75" x14ac:dyDescent="0.2">
      <c r="BP787" s="823"/>
    </row>
    <row r="788" spans="68:68" ht="12.75" x14ac:dyDescent="0.2">
      <c r="BP788" s="823"/>
    </row>
    <row r="789" spans="68:68" ht="12.75" x14ac:dyDescent="0.2">
      <c r="BP789" s="823"/>
    </row>
    <row r="790" spans="68:68" ht="12.75" x14ac:dyDescent="0.2">
      <c r="BP790" s="823"/>
    </row>
    <row r="791" spans="68:68" ht="12.75" x14ac:dyDescent="0.2">
      <c r="BP791" s="823"/>
    </row>
    <row r="792" spans="68:68" ht="12.75" x14ac:dyDescent="0.2">
      <c r="BP792" s="823"/>
    </row>
    <row r="793" spans="68:68" ht="12.75" x14ac:dyDescent="0.2">
      <c r="BP793" s="823"/>
    </row>
    <row r="794" spans="68:68" ht="12.75" x14ac:dyDescent="0.2">
      <c r="BP794" s="823"/>
    </row>
    <row r="795" spans="68:68" ht="12.75" x14ac:dyDescent="0.2">
      <c r="BP795" s="823"/>
    </row>
    <row r="796" spans="68:68" ht="12.75" x14ac:dyDescent="0.2">
      <c r="BP796" s="823"/>
    </row>
    <row r="797" spans="68:68" ht="12.75" x14ac:dyDescent="0.2">
      <c r="BP797" s="823"/>
    </row>
    <row r="798" spans="68:68" ht="12.75" x14ac:dyDescent="0.2">
      <c r="BP798" s="823"/>
    </row>
    <row r="799" spans="68:68" ht="12.75" x14ac:dyDescent="0.2">
      <c r="BP799" s="823"/>
    </row>
    <row r="800" spans="68:68" ht="12.75" x14ac:dyDescent="0.2">
      <c r="BP800" s="823"/>
    </row>
    <row r="801" spans="68:68" ht="12.75" x14ac:dyDescent="0.2">
      <c r="BP801" s="823"/>
    </row>
    <row r="802" spans="68:68" ht="12.75" x14ac:dyDescent="0.2">
      <c r="BP802" s="823"/>
    </row>
    <row r="803" spans="68:68" ht="12.75" x14ac:dyDescent="0.2">
      <c r="BP803" s="823"/>
    </row>
    <row r="804" spans="68:68" ht="12.75" x14ac:dyDescent="0.2">
      <c r="BP804" s="823"/>
    </row>
    <row r="805" spans="68:68" ht="12.75" x14ac:dyDescent="0.2">
      <c r="BP805" s="823"/>
    </row>
    <row r="806" spans="68:68" ht="12.75" x14ac:dyDescent="0.2">
      <c r="BP806" s="823"/>
    </row>
    <row r="807" spans="68:68" ht="12.75" x14ac:dyDescent="0.2">
      <c r="BP807" s="823"/>
    </row>
    <row r="808" spans="68:68" ht="12.75" x14ac:dyDescent="0.2">
      <c r="BP808" s="823"/>
    </row>
    <row r="809" spans="68:68" ht="12.75" x14ac:dyDescent="0.2">
      <c r="BP809" s="823"/>
    </row>
    <row r="810" spans="68:68" ht="12.75" x14ac:dyDescent="0.2">
      <c r="BP810" s="823"/>
    </row>
    <row r="811" spans="68:68" ht="12.75" x14ac:dyDescent="0.2">
      <c r="BP811" s="823"/>
    </row>
    <row r="812" spans="68:68" ht="12.75" x14ac:dyDescent="0.2">
      <c r="BP812" s="823"/>
    </row>
    <row r="813" spans="68:68" ht="12.75" x14ac:dyDescent="0.2">
      <c r="BP813" s="823"/>
    </row>
    <row r="814" spans="68:68" ht="12.75" x14ac:dyDescent="0.2">
      <c r="BP814" s="823"/>
    </row>
    <row r="815" spans="68:68" ht="12.75" x14ac:dyDescent="0.2">
      <c r="BP815" s="823"/>
    </row>
    <row r="816" spans="68:68" ht="12.75" x14ac:dyDescent="0.2">
      <c r="BP816" s="823"/>
    </row>
    <row r="817" spans="68:68" ht="12.75" x14ac:dyDescent="0.2">
      <c r="BP817" s="823"/>
    </row>
    <row r="818" spans="68:68" ht="12.75" x14ac:dyDescent="0.2">
      <c r="BP818" s="823"/>
    </row>
    <row r="819" spans="68:68" ht="12.75" x14ac:dyDescent="0.2">
      <c r="BP819" s="823"/>
    </row>
    <row r="820" spans="68:68" ht="12.75" x14ac:dyDescent="0.2">
      <c r="BP820" s="823"/>
    </row>
    <row r="821" spans="68:68" ht="12.75" x14ac:dyDescent="0.2">
      <c r="BP821" s="823"/>
    </row>
    <row r="822" spans="68:68" ht="12.75" x14ac:dyDescent="0.2">
      <c r="BP822" s="823"/>
    </row>
    <row r="823" spans="68:68" ht="12.75" x14ac:dyDescent="0.2">
      <c r="BP823" s="823"/>
    </row>
    <row r="824" spans="68:68" ht="12.75" x14ac:dyDescent="0.2">
      <c r="BP824" s="823"/>
    </row>
    <row r="825" spans="68:68" ht="12.75" x14ac:dyDescent="0.2">
      <c r="BP825" s="823"/>
    </row>
    <row r="826" spans="68:68" ht="12.75" x14ac:dyDescent="0.2">
      <c r="BP826" s="823"/>
    </row>
    <row r="827" spans="68:68" ht="12.75" x14ac:dyDescent="0.2">
      <c r="BP827" s="823"/>
    </row>
    <row r="828" spans="68:68" ht="12.75" x14ac:dyDescent="0.2">
      <c r="BP828" s="823"/>
    </row>
    <row r="829" spans="68:68" ht="12.75" x14ac:dyDescent="0.2">
      <c r="BP829" s="823"/>
    </row>
    <row r="830" spans="68:68" ht="12.75" x14ac:dyDescent="0.2">
      <c r="BP830" s="823"/>
    </row>
    <row r="831" spans="68:68" ht="12.75" x14ac:dyDescent="0.2">
      <c r="BP831" s="823"/>
    </row>
    <row r="832" spans="68:68" ht="12.75" x14ac:dyDescent="0.2">
      <c r="BP832" s="823"/>
    </row>
    <row r="833" spans="68:68" ht="12.75" x14ac:dyDescent="0.2">
      <c r="BP833" s="823"/>
    </row>
    <row r="834" spans="68:68" ht="12.75" x14ac:dyDescent="0.2">
      <c r="BP834" s="823"/>
    </row>
    <row r="835" spans="68:68" ht="12.75" x14ac:dyDescent="0.2">
      <c r="BP835" s="823"/>
    </row>
    <row r="836" spans="68:68" ht="12.75" x14ac:dyDescent="0.2">
      <c r="BP836" s="823"/>
    </row>
    <row r="837" spans="68:68" ht="12.75" x14ac:dyDescent="0.2">
      <c r="BP837" s="823"/>
    </row>
    <row r="838" spans="68:68" ht="12.75" x14ac:dyDescent="0.2">
      <c r="BP838" s="823"/>
    </row>
    <row r="839" spans="68:68" ht="12.75" x14ac:dyDescent="0.2">
      <c r="BP839" s="823"/>
    </row>
    <row r="840" spans="68:68" ht="12.75" x14ac:dyDescent="0.2">
      <c r="BP840" s="823"/>
    </row>
    <row r="841" spans="68:68" ht="12.75" x14ac:dyDescent="0.2">
      <c r="BP841" s="823"/>
    </row>
    <row r="842" spans="68:68" ht="12.75" x14ac:dyDescent="0.2">
      <c r="BP842" s="823"/>
    </row>
    <row r="843" spans="68:68" ht="12.75" x14ac:dyDescent="0.2">
      <c r="BP843" s="823"/>
    </row>
    <row r="844" spans="68:68" ht="12.75" x14ac:dyDescent="0.2">
      <c r="BP844" s="823"/>
    </row>
    <row r="845" spans="68:68" ht="12.75" x14ac:dyDescent="0.2">
      <c r="BP845" s="823"/>
    </row>
    <row r="846" spans="68:68" ht="12.75" x14ac:dyDescent="0.2">
      <c r="BP846" s="823"/>
    </row>
    <row r="847" spans="68:68" ht="12.75" x14ac:dyDescent="0.2">
      <c r="BP847" s="823"/>
    </row>
    <row r="848" spans="68:68" ht="12.75" x14ac:dyDescent="0.2">
      <c r="BP848" s="823"/>
    </row>
    <row r="849" spans="68:68" ht="12.75" x14ac:dyDescent="0.2">
      <c r="BP849" s="823"/>
    </row>
    <row r="850" spans="68:68" ht="12.75" x14ac:dyDescent="0.2">
      <c r="BP850" s="823"/>
    </row>
    <row r="851" spans="68:68" ht="12.75" x14ac:dyDescent="0.2">
      <c r="BP851" s="823"/>
    </row>
    <row r="852" spans="68:68" ht="12.75" x14ac:dyDescent="0.2">
      <c r="BP852" s="823"/>
    </row>
    <row r="853" spans="68:68" ht="12.75" x14ac:dyDescent="0.2">
      <c r="BP853" s="823"/>
    </row>
    <row r="854" spans="68:68" ht="12.75" x14ac:dyDescent="0.2">
      <c r="BP854" s="823"/>
    </row>
    <row r="855" spans="68:68" ht="12.75" x14ac:dyDescent="0.2">
      <c r="BP855" s="823"/>
    </row>
    <row r="856" spans="68:68" ht="12.75" x14ac:dyDescent="0.2">
      <c r="BP856" s="823"/>
    </row>
    <row r="857" spans="68:68" ht="12.75" x14ac:dyDescent="0.2">
      <c r="BP857" s="823"/>
    </row>
    <row r="858" spans="68:68" ht="12.75" x14ac:dyDescent="0.2">
      <c r="BP858" s="823"/>
    </row>
    <row r="859" spans="68:68" ht="12.75" x14ac:dyDescent="0.2">
      <c r="BP859" s="823"/>
    </row>
    <row r="860" spans="68:68" ht="12.75" x14ac:dyDescent="0.2">
      <c r="BP860" s="823"/>
    </row>
    <row r="861" spans="68:68" ht="12.75" x14ac:dyDescent="0.2">
      <c r="BP861" s="823"/>
    </row>
    <row r="862" spans="68:68" ht="12.75" x14ac:dyDescent="0.2">
      <c r="BP862" s="823"/>
    </row>
    <row r="863" spans="68:68" ht="12.75" x14ac:dyDescent="0.2">
      <c r="BP863" s="823"/>
    </row>
    <row r="864" spans="68:68" ht="12.75" x14ac:dyDescent="0.2">
      <c r="BP864" s="823"/>
    </row>
    <row r="865" spans="68:68" ht="12.75" x14ac:dyDescent="0.2">
      <c r="BP865" s="823"/>
    </row>
    <row r="866" spans="68:68" ht="12.75" x14ac:dyDescent="0.2">
      <c r="BP866" s="823"/>
    </row>
    <row r="867" spans="68:68" ht="12.75" x14ac:dyDescent="0.2">
      <c r="BP867" s="823"/>
    </row>
    <row r="868" spans="68:68" ht="12.75" x14ac:dyDescent="0.2">
      <c r="BP868" s="823"/>
    </row>
    <row r="869" spans="68:68" ht="12.75" x14ac:dyDescent="0.2">
      <c r="BP869" s="823"/>
    </row>
    <row r="870" spans="68:68" ht="12.75" x14ac:dyDescent="0.2">
      <c r="BP870" s="823"/>
    </row>
    <row r="871" spans="68:68" ht="12.75" x14ac:dyDescent="0.2">
      <c r="BP871" s="823"/>
    </row>
    <row r="872" spans="68:68" ht="12.75" x14ac:dyDescent="0.2">
      <c r="BP872" s="823"/>
    </row>
    <row r="873" spans="68:68" ht="12.75" x14ac:dyDescent="0.2">
      <c r="BP873" s="823"/>
    </row>
    <row r="874" spans="68:68" ht="12.75" x14ac:dyDescent="0.2">
      <c r="BP874" s="823"/>
    </row>
    <row r="875" spans="68:68" ht="12.75" x14ac:dyDescent="0.2">
      <c r="BP875" s="823"/>
    </row>
    <row r="876" spans="68:68" ht="12.75" x14ac:dyDescent="0.2">
      <c r="BP876" s="823"/>
    </row>
    <row r="877" spans="68:68" ht="12.75" x14ac:dyDescent="0.2">
      <c r="BP877" s="823"/>
    </row>
    <row r="878" spans="68:68" ht="12.75" x14ac:dyDescent="0.2">
      <c r="BP878" s="823"/>
    </row>
    <row r="879" spans="68:68" ht="12.75" x14ac:dyDescent="0.2">
      <c r="BP879" s="823"/>
    </row>
    <row r="880" spans="68:68" ht="12.75" x14ac:dyDescent="0.2">
      <c r="BP880" s="823"/>
    </row>
    <row r="881" spans="68:68" ht="12.75" x14ac:dyDescent="0.2">
      <c r="BP881" s="823"/>
    </row>
    <row r="882" spans="68:68" ht="12.75" x14ac:dyDescent="0.2">
      <c r="BP882" s="823"/>
    </row>
    <row r="883" spans="68:68" ht="12.75" x14ac:dyDescent="0.2">
      <c r="BP883" s="823"/>
    </row>
    <row r="884" spans="68:68" ht="12.75" x14ac:dyDescent="0.2">
      <c r="BP884" s="823"/>
    </row>
    <row r="885" spans="68:68" ht="12.75" x14ac:dyDescent="0.2">
      <c r="BP885" s="823"/>
    </row>
    <row r="886" spans="68:68" ht="12.75" x14ac:dyDescent="0.2">
      <c r="BP886" s="823"/>
    </row>
    <row r="887" spans="68:68" ht="12.75" x14ac:dyDescent="0.2">
      <c r="BP887" s="823"/>
    </row>
    <row r="888" spans="68:68" ht="12.75" x14ac:dyDescent="0.2">
      <c r="BP888" s="823"/>
    </row>
    <row r="889" spans="68:68" ht="12.75" x14ac:dyDescent="0.2">
      <c r="BP889" s="823"/>
    </row>
    <row r="890" spans="68:68" ht="12.75" x14ac:dyDescent="0.2">
      <c r="BP890" s="823"/>
    </row>
    <row r="891" spans="68:68" ht="12.75" x14ac:dyDescent="0.2">
      <c r="BP891" s="823"/>
    </row>
    <row r="892" spans="68:68" ht="12.75" x14ac:dyDescent="0.2">
      <c r="BP892" s="823"/>
    </row>
    <row r="893" spans="68:68" ht="12.75" x14ac:dyDescent="0.2">
      <c r="BP893" s="823"/>
    </row>
    <row r="894" spans="68:68" ht="12.75" x14ac:dyDescent="0.2">
      <c r="BP894" s="823"/>
    </row>
    <row r="895" spans="68:68" ht="12.75" x14ac:dyDescent="0.2">
      <c r="BP895" s="823"/>
    </row>
    <row r="896" spans="68:68" ht="12.75" x14ac:dyDescent="0.2">
      <c r="BP896" s="823"/>
    </row>
    <row r="897" spans="68:68" ht="12.75" x14ac:dyDescent="0.2">
      <c r="BP897" s="823"/>
    </row>
    <row r="898" spans="68:68" ht="12.75" x14ac:dyDescent="0.2">
      <c r="BP898" s="823"/>
    </row>
    <row r="899" spans="68:68" ht="12.75" x14ac:dyDescent="0.2">
      <c r="BP899" s="823"/>
    </row>
    <row r="900" spans="68:68" ht="12.75" x14ac:dyDescent="0.2">
      <c r="BP900" s="823"/>
    </row>
    <row r="901" spans="68:68" ht="12.75" x14ac:dyDescent="0.2">
      <c r="BP901" s="823"/>
    </row>
    <row r="902" spans="68:68" ht="12.75" x14ac:dyDescent="0.2">
      <c r="BP902" s="823"/>
    </row>
    <row r="903" spans="68:68" ht="12.75" x14ac:dyDescent="0.2">
      <c r="BP903" s="823"/>
    </row>
    <row r="904" spans="68:68" ht="12.75" x14ac:dyDescent="0.2">
      <c r="BP904" s="823"/>
    </row>
    <row r="905" spans="68:68" ht="12.75" x14ac:dyDescent="0.2">
      <c r="BP905" s="823"/>
    </row>
    <row r="906" spans="68:68" ht="12.75" x14ac:dyDescent="0.2">
      <c r="BP906" s="823"/>
    </row>
    <row r="907" spans="68:68" ht="12.75" x14ac:dyDescent="0.2">
      <c r="BP907" s="823"/>
    </row>
    <row r="908" spans="68:68" ht="12.75" x14ac:dyDescent="0.2">
      <c r="BP908" s="823"/>
    </row>
    <row r="909" spans="68:68" ht="12.75" x14ac:dyDescent="0.2">
      <c r="BP909" s="823"/>
    </row>
    <row r="910" spans="68:68" ht="12.75" x14ac:dyDescent="0.2">
      <c r="BP910" s="823"/>
    </row>
    <row r="911" spans="68:68" ht="12.75" x14ac:dyDescent="0.2">
      <c r="BP911" s="823"/>
    </row>
    <row r="912" spans="68:68" ht="12.75" x14ac:dyDescent="0.2">
      <c r="BP912" s="823"/>
    </row>
    <row r="913" spans="68:68" ht="12.75" x14ac:dyDescent="0.2">
      <c r="BP913" s="823"/>
    </row>
    <row r="914" spans="68:68" ht="12.75" x14ac:dyDescent="0.2">
      <c r="BP914" s="823"/>
    </row>
    <row r="915" spans="68:68" ht="12.75" x14ac:dyDescent="0.2">
      <c r="BP915" s="823"/>
    </row>
    <row r="916" spans="68:68" ht="12.75" x14ac:dyDescent="0.2">
      <c r="BP916" s="823"/>
    </row>
    <row r="917" spans="68:68" ht="12.75" x14ac:dyDescent="0.2">
      <c r="BP917" s="823"/>
    </row>
    <row r="918" spans="68:68" ht="12.75" x14ac:dyDescent="0.2">
      <c r="BP918" s="823"/>
    </row>
    <row r="919" spans="68:68" ht="12.75" x14ac:dyDescent="0.2">
      <c r="BP919" s="823"/>
    </row>
    <row r="920" spans="68:68" ht="12.75" x14ac:dyDescent="0.2">
      <c r="BP920" s="823"/>
    </row>
    <row r="921" spans="68:68" ht="12.75" x14ac:dyDescent="0.2">
      <c r="BP921" s="823"/>
    </row>
    <row r="922" spans="68:68" ht="12.75" x14ac:dyDescent="0.2">
      <c r="BP922" s="823"/>
    </row>
    <row r="923" spans="68:68" ht="12.75" x14ac:dyDescent="0.2">
      <c r="BP923" s="823"/>
    </row>
    <row r="924" spans="68:68" ht="12.75" x14ac:dyDescent="0.2">
      <c r="BP924" s="823"/>
    </row>
    <row r="925" spans="68:68" ht="12.75" x14ac:dyDescent="0.2">
      <c r="BP925" s="823"/>
    </row>
    <row r="926" spans="68:68" ht="12.75" x14ac:dyDescent="0.2">
      <c r="BP926" s="823"/>
    </row>
    <row r="927" spans="68:68" ht="12.75" x14ac:dyDescent="0.2">
      <c r="BP927" s="823"/>
    </row>
    <row r="928" spans="68:68" ht="12.75" x14ac:dyDescent="0.2">
      <c r="BP928" s="823"/>
    </row>
    <row r="929" spans="68:68" ht="12.75" x14ac:dyDescent="0.2">
      <c r="BP929" s="823"/>
    </row>
    <row r="930" spans="68:68" ht="12.75" x14ac:dyDescent="0.2">
      <c r="BP930" s="823"/>
    </row>
    <row r="931" spans="68:68" ht="12.75" x14ac:dyDescent="0.2">
      <c r="BP931" s="823"/>
    </row>
    <row r="932" spans="68:68" ht="12.75" x14ac:dyDescent="0.2">
      <c r="BP932" s="823"/>
    </row>
    <row r="933" spans="68:68" ht="12.75" x14ac:dyDescent="0.2">
      <c r="BP933" s="823"/>
    </row>
    <row r="934" spans="68:68" ht="12.75" x14ac:dyDescent="0.2">
      <c r="BP934" s="823"/>
    </row>
    <row r="935" spans="68:68" ht="12.75" x14ac:dyDescent="0.2">
      <c r="BP935" s="823"/>
    </row>
    <row r="936" spans="68:68" ht="12.75" x14ac:dyDescent="0.2">
      <c r="BP936" s="823"/>
    </row>
    <row r="937" spans="68:68" ht="12.75" x14ac:dyDescent="0.2">
      <c r="BP937" s="823"/>
    </row>
    <row r="938" spans="68:68" ht="12.75" x14ac:dyDescent="0.2">
      <c r="BP938" s="823"/>
    </row>
    <row r="939" spans="68:68" ht="12.75" x14ac:dyDescent="0.2">
      <c r="BP939" s="823"/>
    </row>
    <row r="940" spans="68:68" ht="12.75" x14ac:dyDescent="0.2">
      <c r="BP940" s="823"/>
    </row>
    <row r="941" spans="68:68" ht="12.75" x14ac:dyDescent="0.2">
      <c r="BP941" s="823"/>
    </row>
    <row r="942" spans="68:68" ht="12.75" x14ac:dyDescent="0.2">
      <c r="BP942" s="823"/>
    </row>
    <row r="943" spans="68:68" ht="12.75" x14ac:dyDescent="0.2">
      <c r="BP943" s="823"/>
    </row>
    <row r="944" spans="68:68" ht="12.75" x14ac:dyDescent="0.2">
      <c r="BP944" s="823"/>
    </row>
    <row r="945" spans="68:68" ht="12.75" x14ac:dyDescent="0.2">
      <c r="BP945" s="823"/>
    </row>
    <row r="946" spans="68:68" ht="12.75" x14ac:dyDescent="0.2">
      <c r="BP946" s="823"/>
    </row>
    <row r="947" spans="68:68" ht="12.75" x14ac:dyDescent="0.2">
      <c r="BP947" s="823"/>
    </row>
    <row r="948" spans="68:68" ht="12.75" x14ac:dyDescent="0.2">
      <c r="BP948" s="823"/>
    </row>
    <row r="949" spans="68:68" ht="12.75" x14ac:dyDescent="0.2">
      <c r="BP949" s="823"/>
    </row>
    <row r="950" spans="68:68" ht="12.75" x14ac:dyDescent="0.2">
      <c r="BP950" s="823"/>
    </row>
    <row r="951" spans="68:68" ht="12.75" x14ac:dyDescent="0.2">
      <c r="BP951" s="823"/>
    </row>
    <row r="952" spans="68:68" ht="12.75" x14ac:dyDescent="0.2">
      <c r="BP952" s="823"/>
    </row>
    <row r="953" spans="68:68" ht="12.75" x14ac:dyDescent="0.2">
      <c r="BP953" s="823"/>
    </row>
    <row r="954" spans="68:68" ht="12.75" x14ac:dyDescent="0.2">
      <c r="BP954" s="823"/>
    </row>
    <row r="955" spans="68:68" ht="12.75" x14ac:dyDescent="0.2">
      <c r="BP955" s="823"/>
    </row>
    <row r="956" spans="68:68" ht="12.75" x14ac:dyDescent="0.2">
      <c r="BP956" s="823"/>
    </row>
    <row r="957" spans="68:68" ht="12.75" x14ac:dyDescent="0.2">
      <c r="BP957" s="823"/>
    </row>
    <row r="958" spans="68:68" ht="12.75" x14ac:dyDescent="0.2">
      <c r="BP958" s="823"/>
    </row>
    <row r="959" spans="68:68" ht="12.75" x14ac:dyDescent="0.2">
      <c r="BP959" s="823"/>
    </row>
    <row r="960" spans="68:68" ht="12.75" x14ac:dyDescent="0.2">
      <c r="BP960" s="823"/>
    </row>
    <row r="961" spans="68:68" ht="12.75" x14ac:dyDescent="0.2">
      <c r="BP961" s="823"/>
    </row>
    <row r="962" spans="68:68" ht="12.75" x14ac:dyDescent="0.2">
      <c r="BP962" s="823"/>
    </row>
    <row r="963" spans="68:68" ht="12.75" x14ac:dyDescent="0.2">
      <c r="BP963" s="823"/>
    </row>
    <row r="964" spans="68:68" ht="12.75" x14ac:dyDescent="0.2">
      <c r="BP964" s="823"/>
    </row>
    <row r="965" spans="68:68" ht="12.75" x14ac:dyDescent="0.2">
      <c r="BP965" s="823"/>
    </row>
    <row r="966" spans="68:68" ht="12.75" x14ac:dyDescent="0.2">
      <c r="BP966" s="823"/>
    </row>
    <row r="967" spans="68:68" ht="12.75" x14ac:dyDescent="0.2">
      <c r="BP967" s="823"/>
    </row>
    <row r="968" spans="68:68" ht="12.75" x14ac:dyDescent="0.2">
      <c r="BP968" s="823"/>
    </row>
    <row r="969" spans="68:68" ht="12.75" x14ac:dyDescent="0.2">
      <c r="BP969" s="823"/>
    </row>
    <row r="970" spans="68:68" ht="12.75" x14ac:dyDescent="0.2">
      <c r="BP970" s="823"/>
    </row>
    <row r="971" spans="68:68" ht="12.75" x14ac:dyDescent="0.2">
      <c r="BP971" s="823"/>
    </row>
    <row r="972" spans="68:68" ht="12.75" x14ac:dyDescent="0.2">
      <c r="BP972" s="823"/>
    </row>
    <row r="973" spans="68:68" ht="12.75" x14ac:dyDescent="0.2">
      <c r="BP973" s="823"/>
    </row>
    <row r="974" spans="68:68" ht="12.75" x14ac:dyDescent="0.2">
      <c r="BP974" s="823"/>
    </row>
    <row r="975" spans="68:68" ht="12.75" x14ac:dyDescent="0.2">
      <c r="BP975" s="823"/>
    </row>
    <row r="976" spans="68:68" ht="12.75" x14ac:dyDescent="0.2">
      <c r="BP976" s="823"/>
    </row>
    <row r="977" spans="68:68" ht="12.75" x14ac:dyDescent="0.2">
      <c r="BP977" s="823"/>
    </row>
    <row r="978" spans="68:68" ht="12.75" x14ac:dyDescent="0.2">
      <c r="BP978" s="823"/>
    </row>
    <row r="979" spans="68:68" ht="12.75" x14ac:dyDescent="0.2">
      <c r="BP979" s="823"/>
    </row>
    <row r="980" spans="68:68" ht="12.75" x14ac:dyDescent="0.2">
      <c r="BP980" s="823"/>
    </row>
    <row r="981" spans="68:68" ht="12.75" x14ac:dyDescent="0.2">
      <c r="BP981" s="823"/>
    </row>
    <row r="982" spans="68:68" ht="12.75" x14ac:dyDescent="0.2">
      <c r="BP982" s="823"/>
    </row>
    <row r="983" spans="68:68" ht="12.75" x14ac:dyDescent="0.2">
      <c r="BP983" s="823"/>
    </row>
    <row r="984" spans="68:68" ht="12.75" x14ac:dyDescent="0.2">
      <c r="BP984" s="823"/>
    </row>
    <row r="985" spans="68:68" ht="12.75" x14ac:dyDescent="0.2">
      <c r="BP985" s="823"/>
    </row>
    <row r="986" spans="68:68" ht="12.75" x14ac:dyDescent="0.2">
      <c r="BP986" s="823"/>
    </row>
    <row r="987" spans="68:68" ht="12.75" x14ac:dyDescent="0.2">
      <c r="BP987" s="823"/>
    </row>
    <row r="988" spans="68:68" ht="12.75" x14ac:dyDescent="0.2">
      <c r="BP988" s="823"/>
    </row>
    <row r="989" spans="68:68" ht="12.75" x14ac:dyDescent="0.2">
      <c r="BP989" s="823"/>
    </row>
    <row r="990" spans="68:68" ht="12.75" x14ac:dyDescent="0.2">
      <c r="BP990" s="823"/>
    </row>
    <row r="991" spans="68:68" ht="12.75" x14ac:dyDescent="0.2">
      <c r="BP991" s="823"/>
    </row>
    <row r="992" spans="68:68" ht="12.75" x14ac:dyDescent="0.2">
      <c r="BP992" s="823"/>
    </row>
    <row r="993" spans="68:68" ht="12.75" x14ac:dyDescent="0.2">
      <c r="BP993" s="823"/>
    </row>
    <row r="994" spans="68:68" ht="12.75" x14ac:dyDescent="0.2">
      <c r="BP994" s="823"/>
    </row>
    <row r="995" spans="68:68" ht="12.75" x14ac:dyDescent="0.2">
      <c r="BP995" s="823"/>
    </row>
    <row r="996" spans="68:68" ht="12.75" x14ac:dyDescent="0.2">
      <c r="BP996" s="823"/>
    </row>
    <row r="997" spans="68:68" ht="12.75" x14ac:dyDescent="0.2">
      <c r="BP997" s="823"/>
    </row>
    <row r="998" spans="68:68" ht="12.75" x14ac:dyDescent="0.2">
      <c r="BP998" s="823"/>
    </row>
    <row r="999" spans="68:68" ht="12.75" x14ac:dyDescent="0.2">
      <c r="BP999" s="823"/>
    </row>
    <row r="1000" spans="68:68" ht="12.75" x14ac:dyDescent="0.2">
      <c r="BP1000" s="823"/>
    </row>
    <row r="1001" spans="68:68" ht="12.75" x14ac:dyDescent="0.2">
      <c r="BP1001" s="823"/>
    </row>
    <row r="1002" spans="68:68" ht="12.75" x14ac:dyDescent="0.2">
      <c r="BP1002" s="823"/>
    </row>
  </sheetData>
  <mergeCells count="17">
    <mergeCell ref="A52:A53"/>
    <mergeCell ref="A57:B57"/>
    <mergeCell ref="BQ2:BR2"/>
    <mergeCell ref="BU2:BV2"/>
    <mergeCell ref="AQ2:AX2"/>
    <mergeCell ref="AY2:BF2"/>
    <mergeCell ref="BG2:BN2"/>
    <mergeCell ref="BO2:BP2"/>
    <mergeCell ref="A42:B42"/>
    <mergeCell ref="A51:B51"/>
    <mergeCell ref="AY51:AZ51"/>
    <mergeCell ref="AI2:AP2"/>
    <mergeCell ref="A1:B1"/>
    <mergeCell ref="C2:J2"/>
    <mergeCell ref="K2:R2"/>
    <mergeCell ref="S2:Z2"/>
    <mergeCell ref="AA2:AH2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Q1001"/>
  <sheetViews>
    <sheetView workbookViewId="0">
      <pane xSplit="2" ySplit="3" topLeftCell="AP4" activePane="bottomRight" state="frozen"/>
      <selection pane="topRight" activeCell="C1" sqref="C1"/>
      <selection pane="bottomLeft" activeCell="A4" sqref="A4"/>
      <selection pane="bottomRight" activeCell="BK46" sqref="BK46"/>
    </sheetView>
  </sheetViews>
  <sheetFormatPr defaultColWidth="14.42578125" defaultRowHeight="15.75" customHeight="1" x14ac:dyDescent="0.2"/>
  <sheetData>
    <row r="1" spans="1:68" ht="15.75" customHeight="1" x14ac:dyDescent="0.2">
      <c r="A1" s="859" t="s">
        <v>0</v>
      </c>
      <c r="B1" s="856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</row>
    <row r="2" spans="1:68" ht="15.75" customHeight="1" x14ac:dyDescent="0.2">
      <c r="A2" s="13"/>
      <c r="B2" s="13"/>
      <c r="C2" s="857" t="s">
        <v>1</v>
      </c>
      <c r="D2" s="856"/>
      <c r="E2" s="856"/>
      <c r="F2" s="856"/>
      <c r="G2" s="856"/>
      <c r="H2" s="856"/>
      <c r="I2" s="856"/>
      <c r="J2" s="858"/>
      <c r="K2" s="855" t="s">
        <v>66</v>
      </c>
      <c r="L2" s="856"/>
      <c r="M2" s="856"/>
      <c r="N2" s="856"/>
      <c r="O2" s="856"/>
      <c r="P2" s="856"/>
      <c r="Q2" s="856"/>
      <c r="R2" s="856"/>
      <c r="S2" s="857" t="s">
        <v>11</v>
      </c>
      <c r="T2" s="856"/>
      <c r="U2" s="856"/>
      <c r="V2" s="856"/>
      <c r="W2" s="856"/>
      <c r="X2" s="856"/>
      <c r="Y2" s="856"/>
      <c r="Z2" s="858"/>
      <c r="AA2" s="855" t="s">
        <v>13</v>
      </c>
      <c r="AB2" s="856"/>
      <c r="AC2" s="856"/>
      <c r="AD2" s="856"/>
      <c r="AE2" s="856"/>
      <c r="AF2" s="856"/>
      <c r="AG2" s="856"/>
      <c r="AH2" s="856"/>
      <c r="AI2" s="857" t="s">
        <v>17</v>
      </c>
      <c r="AJ2" s="856"/>
      <c r="AK2" s="856"/>
      <c r="AL2" s="856"/>
      <c r="AM2" s="856"/>
      <c r="AN2" s="856"/>
      <c r="AO2" s="856"/>
      <c r="AP2" s="858"/>
      <c r="AQ2" s="855" t="s">
        <v>19</v>
      </c>
      <c r="AR2" s="856"/>
      <c r="AS2" s="856"/>
      <c r="AT2" s="856"/>
      <c r="AU2" s="856"/>
      <c r="AV2" s="856"/>
      <c r="AW2" s="856"/>
      <c r="AX2" s="856"/>
      <c r="AY2" s="857" t="s">
        <v>3</v>
      </c>
      <c r="AZ2" s="856"/>
      <c r="BA2" s="856"/>
      <c r="BB2" s="856"/>
      <c r="BC2" s="856"/>
      <c r="BD2" s="856"/>
      <c r="BE2" s="856"/>
      <c r="BF2" s="858"/>
      <c r="BG2" s="855" t="s">
        <v>20</v>
      </c>
      <c r="BH2" s="856"/>
      <c r="BI2" s="856"/>
      <c r="BJ2" s="856"/>
      <c r="BK2" s="856"/>
      <c r="BL2" s="856"/>
      <c r="BM2" s="856"/>
      <c r="BN2" s="856"/>
      <c r="BO2" s="857" t="s">
        <v>148</v>
      </c>
      <c r="BP2" s="858"/>
    </row>
    <row r="3" spans="1:68" ht="15.75" customHeight="1" x14ac:dyDescent="0.2">
      <c r="A3" s="20" t="s">
        <v>4</v>
      </c>
      <c r="B3" s="22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</row>
    <row r="4" spans="1:68" ht="15.75" customHeight="1" x14ac:dyDescent="0.2">
      <c r="A4" s="318"/>
      <c r="B4" s="318"/>
      <c r="C4" s="317"/>
      <c r="D4" s="318"/>
      <c r="E4" s="328"/>
      <c r="F4" s="328"/>
      <c r="G4" s="318"/>
      <c r="H4" s="318"/>
      <c r="I4" s="328"/>
      <c r="J4" s="330"/>
      <c r="K4" s="318"/>
      <c r="L4" s="318"/>
      <c r="M4" s="328"/>
      <c r="N4" s="328"/>
      <c r="O4" s="318"/>
      <c r="P4" s="318"/>
      <c r="Q4" s="328"/>
      <c r="R4" s="328"/>
      <c r="S4" s="317"/>
      <c r="T4" s="318"/>
      <c r="U4" s="328"/>
      <c r="V4" s="328"/>
      <c r="W4" s="318"/>
      <c r="X4" s="318"/>
      <c r="Y4" s="328"/>
      <c r="Z4" s="330"/>
      <c r="AA4" s="318"/>
      <c r="AB4" s="318"/>
      <c r="AC4" s="328"/>
      <c r="AD4" s="328"/>
      <c r="AE4" s="318"/>
      <c r="AF4" s="318"/>
      <c r="AG4" s="328"/>
      <c r="AH4" s="328"/>
      <c r="AI4" s="317"/>
      <c r="AJ4" s="318"/>
      <c r="AK4" s="328"/>
      <c r="AL4" s="328"/>
      <c r="AM4" s="318"/>
      <c r="AN4" s="318"/>
      <c r="AO4" s="328"/>
      <c r="AP4" s="330"/>
      <c r="AQ4" s="318"/>
      <c r="AR4" s="318"/>
      <c r="AS4" s="328"/>
      <c r="AT4" s="328"/>
      <c r="AU4" s="318"/>
      <c r="AV4" s="318"/>
      <c r="AW4" s="328"/>
      <c r="AX4" s="328"/>
      <c r="AY4" s="317"/>
      <c r="AZ4" s="318"/>
      <c r="BA4" s="328"/>
      <c r="BB4" s="328"/>
      <c r="BC4" s="318"/>
      <c r="BD4" s="318"/>
      <c r="BE4" s="328"/>
      <c r="BF4" s="330"/>
      <c r="BG4" s="318"/>
      <c r="BH4" s="318"/>
      <c r="BI4" s="328"/>
      <c r="BJ4" s="328"/>
      <c r="BK4" s="318"/>
      <c r="BL4" s="318"/>
      <c r="BM4" s="328"/>
      <c r="BN4" s="328"/>
      <c r="BO4" s="317"/>
      <c r="BP4" s="321"/>
    </row>
    <row r="5" spans="1:68" ht="15.75" customHeight="1" x14ac:dyDescent="0.2">
      <c r="A5" s="318"/>
      <c r="B5" s="318"/>
      <c r="C5" s="317"/>
      <c r="D5" s="318"/>
      <c r="E5" s="328"/>
      <c r="F5" s="328"/>
      <c r="G5" s="318"/>
      <c r="H5" s="318"/>
      <c r="I5" s="328"/>
      <c r="J5" s="330"/>
      <c r="K5" s="318"/>
      <c r="L5" s="318"/>
      <c r="M5" s="328"/>
      <c r="N5" s="328"/>
      <c r="O5" s="318"/>
      <c r="P5" s="318"/>
      <c r="Q5" s="328"/>
      <c r="R5" s="328"/>
      <c r="S5" s="317"/>
      <c r="T5" s="318"/>
      <c r="U5" s="328"/>
      <c r="V5" s="328"/>
      <c r="W5" s="318"/>
      <c r="X5" s="318"/>
      <c r="Y5" s="328"/>
      <c r="Z5" s="330"/>
      <c r="AA5" s="318"/>
      <c r="AB5" s="318"/>
      <c r="AC5" s="328"/>
      <c r="AD5" s="328"/>
      <c r="AE5" s="318"/>
      <c r="AF5" s="318"/>
      <c r="AG5" s="328"/>
      <c r="AH5" s="328"/>
      <c r="AI5" s="317"/>
      <c r="AJ5" s="318"/>
      <c r="AK5" s="328"/>
      <c r="AL5" s="328"/>
      <c r="AM5" s="318"/>
      <c r="AN5" s="318"/>
      <c r="AO5" s="328"/>
      <c r="AP5" s="330"/>
      <c r="AQ5" s="318"/>
      <c r="AR5" s="318"/>
      <c r="AS5" s="328"/>
      <c r="AT5" s="328"/>
      <c r="AU5" s="318"/>
      <c r="AV5" s="318"/>
      <c r="AW5" s="328"/>
      <c r="AX5" s="328"/>
      <c r="AY5" s="317"/>
      <c r="AZ5" s="318"/>
      <c r="BA5" s="328"/>
      <c r="BB5" s="328"/>
      <c r="BC5" s="318"/>
      <c r="BD5" s="318"/>
      <c r="BE5" s="328"/>
      <c r="BF5" s="330"/>
      <c r="BG5" s="318"/>
      <c r="BH5" s="318"/>
      <c r="BI5" s="328"/>
      <c r="BJ5" s="328"/>
      <c r="BK5" s="318"/>
      <c r="BL5" s="318"/>
      <c r="BM5" s="328"/>
      <c r="BN5" s="328"/>
      <c r="BO5" s="317"/>
      <c r="BP5" s="321"/>
    </row>
    <row r="6" spans="1:68" ht="15.75" customHeight="1" x14ac:dyDescent="0.2">
      <c r="A6" s="547"/>
      <c r="B6" s="548"/>
      <c r="C6" s="547"/>
      <c r="D6" s="548"/>
      <c r="E6" s="549"/>
      <c r="F6" s="549"/>
      <c r="G6" s="548"/>
      <c r="H6" s="548"/>
      <c r="I6" s="549"/>
      <c r="J6" s="550"/>
      <c r="K6" s="548"/>
      <c r="L6" s="548"/>
      <c r="M6" s="549"/>
      <c r="N6" s="549"/>
      <c r="O6" s="548"/>
      <c r="P6" s="548"/>
      <c r="Q6" s="549"/>
      <c r="R6" s="549"/>
      <c r="S6" s="547"/>
      <c r="T6" s="548"/>
      <c r="U6" s="549"/>
      <c r="V6" s="549"/>
      <c r="W6" s="548"/>
      <c r="X6" s="548"/>
      <c r="Y6" s="549"/>
      <c r="Z6" s="550"/>
      <c r="AA6" s="548"/>
      <c r="AB6" s="548"/>
      <c r="AC6" s="549"/>
      <c r="AD6" s="549"/>
      <c r="AE6" s="548"/>
      <c r="AF6" s="548"/>
      <c r="AG6" s="549"/>
      <c r="AH6" s="549"/>
      <c r="AI6" s="547"/>
      <c r="AJ6" s="548"/>
      <c r="AK6" s="549"/>
      <c r="AL6" s="549"/>
      <c r="AM6" s="548"/>
      <c r="AN6" s="548"/>
      <c r="AO6" s="549"/>
      <c r="AP6" s="550"/>
      <c r="AQ6" s="548"/>
      <c r="AR6" s="548"/>
      <c r="AS6" s="549"/>
      <c r="AT6" s="549"/>
      <c r="AU6" s="548"/>
      <c r="AV6" s="548"/>
      <c r="AW6" s="549"/>
      <c r="AX6" s="549"/>
      <c r="AY6" s="547"/>
      <c r="AZ6" s="548"/>
      <c r="BA6" s="549"/>
      <c r="BB6" s="549"/>
      <c r="BC6" s="548"/>
      <c r="BD6" s="548"/>
      <c r="BE6" s="549"/>
      <c r="BF6" s="550"/>
      <c r="BG6" s="548"/>
      <c r="BH6" s="548"/>
      <c r="BI6" s="549"/>
      <c r="BJ6" s="549"/>
      <c r="BK6" s="548"/>
      <c r="BL6" s="548"/>
      <c r="BM6" s="549"/>
      <c r="BN6" s="549"/>
      <c r="BO6" s="547"/>
      <c r="BP6" s="551"/>
    </row>
    <row r="7" spans="1:68" ht="15.75" customHeight="1" x14ac:dyDescent="0.2">
      <c r="A7" s="36"/>
      <c r="B7" s="29"/>
      <c r="C7" s="39"/>
      <c r="D7" s="36"/>
      <c r="E7" s="49" t="str">
        <f>IFERROR(AVERAGE(C7:D7)," ")</f>
        <v xml:space="preserve"> </v>
      </c>
      <c r="F7" s="49" t="str">
        <f>IFERROR(_xlfn.STDEV.P(C7:D7), " ")</f>
        <v xml:space="preserve"> </v>
      </c>
      <c r="G7" s="36"/>
      <c r="H7" s="36"/>
      <c r="I7" s="49" t="str">
        <f>IFERROR(AVERAGE(G7:H7)," ")</f>
        <v xml:space="preserve"> </v>
      </c>
      <c r="J7" s="546" t="str">
        <f>IFERROR(_xlfn.STDEV.P(G7:H7), " ")</f>
        <v xml:space="preserve"> </v>
      </c>
      <c r="K7" s="36"/>
      <c r="L7" s="36"/>
      <c r="M7" s="49" t="str">
        <f>IFERROR(AVERAGE(K7:L7)," ")</f>
        <v xml:space="preserve"> </v>
      </c>
      <c r="N7" s="49" t="str">
        <f>IFERROR(_xlfn.STDEV.P(K7:L7), " ")</f>
        <v xml:space="preserve"> </v>
      </c>
      <c r="O7" s="36"/>
      <c r="P7" s="36"/>
      <c r="Q7" s="49" t="str">
        <f>IFERROR(AVERAGE(O7:P7)," ")</f>
        <v xml:space="preserve"> </v>
      </c>
      <c r="R7" s="49" t="str">
        <f>IFERROR(_xlfn.STDEV.P(O7:P7), " ")</f>
        <v xml:space="preserve"> </v>
      </c>
      <c r="S7" s="39"/>
      <c r="T7" s="36"/>
      <c r="U7" s="49" t="str">
        <f>IFERROR(AVERAGE(S7:T7)," ")</f>
        <v xml:space="preserve"> </v>
      </c>
      <c r="V7" s="49" t="str">
        <f>IFERROR(_xlfn.STDEV.P(S7:T7), " ")</f>
        <v xml:space="preserve"> </v>
      </c>
      <c r="W7" s="36"/>
      <c r="X7" s="36"/>
      <c r="Y7" s="49" t="str">
        <f>IFERROR(AVERAGE(W7:X7)," ")</f>
        <v xml:space="preserve"> </v>
      </c>
      <c r="Z7" s="546" t="str">
        <f>IFERROR(_xlfn.STDEV.P(W7:X7), " ")</f>
        <v xml:space="preserve"> </v>
      </c>
      <c r="AA7" s="36"/>
      <c r="AB7" s="36"/>
      <c r="AC7" s="49" t="str">
        <f>IFERROR(AVERAGE(AA7:AB7)," ")</f>
        <v xml:space="preserve"> </v>
      </c>
      <c r="AD7" s="49" t="str">
        <f>IFERROR(_xlfn.STDEV.P(AA7:AB7), " ")</f>
        <v xml:space="preserve"> </v>
      </c>
      <c r="AE7" s="36"/>
      <c r="AF7" s="36"/>
      <c r="AG7" s="49" t="str">
        <f>IFERROR(AVERAGE(AE7:AF7)," ")</f>
        <v xml:space="preserve"> </v>
      </c>
      <c r="AH7" s="49" t="str">
        <f>IFERROR(_xlfn.STDEV.P(AE7:AF7), " ")</f>
        <v xml:space="preserve"> </v>
      </c>
      <c r="AI7" s="39"/>
      <c r="AJ7" s="36"/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36"/>
      <c r="AN7" s="36"/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36"/>
      <c r="AR7" s="36"/>
      <c r="AS7" s="49" t="str">
        <f>IFERROR(AVERAGE(AQ7:AR7)," ")</f>
        <v xml:space="preserve"> </v>
      </c>
      <c r="AT7" s="49" t="str">
        <f>IFERROR(_xlfn.STDEV.P(AQ7:AR7), " ")</f>
        <v xml:space="preserve"> </v>
      </c>
      <c r="AU7" s="36"/>
      <c r="AV7" s="36"/>
      <c r="AW7" s="49" t="str">
        <f>IFERROR(AVERAGE(AU7:AV7)," ")</f>
        <v xml:space="preserve"> </v>
      </c>
      <c r="AX7" s="49" t="str">
        <f>IFERROR(_xlfn.STDEV.P(AU7:AV7), " ")</f>
        <v xml:space="preserve"> </v>
      </c>
      <c r="AY7" s="39"/>
      <c r="AZ7" s="36"/>
      <c r="BA7" s="49" t="str">
        <f>IFERROR(AVERAGE(AY7:AZ7)," ")</f>
        <v xml:space="preserve"> </v>
      </c>
      <c r="BB7" s="49" t="str">
        <f>IFERROR(_xlfn.STDEV.P(AY7:AZ7), " ")</f>
        <v xml:space="preserve"> </v>
      </c>
      <c r="BC7" s="36"/>
      <c r="BD7" s="36"/>
      <c r="BE7" s="49" t="str">
        <f>IFERROR(AVERAGE(BC7:BD7)," ")</f>
        <v xml:space="preserve"> </v>
      </c>
      <c r="BF7" s="546" t="str">
        <f>IFERROR(_xlfn.STDEV.P(BC7:BD7), " ")</f>
        <v xml:space="preserve"> </v>
      </c>
      <c r="BG7" s="36"/>
      <c r="BH7" s="36"/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36"/>
      <c r="BL7" s="36"/>
      <c r="BM7" s="49" t="str">
        <f>IFERROR(AVERAGE(BK7:BL7)," ")</f>
        <v xml:space="preserve"> </v>
      </c>
      <c r="BN7" s="49" t="str">
        <f>IFERROR(_xlfn.STDEV.P(BK7:BL7), " ")</f>
        <v xml:space="preserve"> </v>
      </c>
      <c r="BO7" s="39"/>
      <c r="BP7" s="41"/>
    </row>
    <row r="8" spans="1:68" ht="15.75" customHeight="1" x14ac:dyDescent="0.2">
      <c r="A8" s="36"/>
      <c r="B8" s="29"/>
      <c r="C8" s="39"/>
      <c r="D8" s="36"/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36"/>
      <c r="H8" s="36"/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36"/>
      <c r="L8" s="36"/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36"/>
      <c r="P8" s="36"/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/>
      <c r="T8" s="36"/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36"/>
      <c r="X8" s="36"/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36"/>
      <c r="AB8" s="36"/>
      <c r="AC8" s="49" t="str">
        <f>IFERROR(AVERAGE(AA8:AB8)," ")</f>
        <v xml:space="preserve"> </v>
      </c>
      <c r="AD8" s="49" t="str">
        <f t="shared" ref="AD8:AD40" si="7">IFERROR(_xlfn.STDEV.P(AA8:AB8), " ")</f>
        <v xml:space="preserve"> </v>
      </c>
      <c r="AE8" s="36"/>
      <c r="AF8" s="36"/>
      <c r="AG8" s="49" t="str">
        <f>IFERROR(AVERAGE(AE8:AF8)," ")</f>
        <v xml:space="preserve"> </v>
      </c>
      <c r="AH8" s="49" t="str">
        <f t="shared" ref="AH8:AH40" si="8">IFERROR(_xlfn.STDEV.P(AE8:AF8), " ")</f>
        <v xml:space="preserve"> </v>
      </c>
      <c r="AI8" s="39"/>
      <c r="AJ8" s="36"/>
      <c r="AK8" s="49" t="str">
        <f>IFERROR(AVERAGE(AI8:AJ8)," ")</f>
        <v xml:space="preserve"> </v>
      </c>
      <c r="AL8" s="49" t="str">
        <f t="shared" ref="AL8:AL40" si="9">IFERROR(_xlfn.STDEV.P(AI8:AJ8), " ")</f>
        <v xml:space="preserve"> </v>
      </c>
      <c r="AM8" s="36"/>
      <c r="AN8" s="36"/>
      <c r="AO8" s="49" t="str">
        <f>IFERROR(AVERAGE(AM8:AN8)," ")</f>
        <v xml:space="preserve"> </v>
      </c>
      <c r="AP8" s="546" t="str">
        <f t="shared" ref="AP8:AP40" si="10">IFERROR(_xlfn.STDEV.P(AM8:AN8), " ")</f>
        <v xml:space="preserve"> </v>
      </c>
      <c r="AQ8" s="36"/>
      <c r="AR8" s="36"/>
      <c r="AS8" s="49" t="str">
        <f>IFERROR(AVERAGE(AQ8:AR8)," ")</f>
        <v xml:space="preserve"> </v>
      </c>
      <c r="AT8" s="49" t="str">
        <f t="shared" ref="AT8:AT40" si="11">IFERROR(_xlfn.STDEV.P(AQ8:AR8), " ")</f>
        <v xml:space="preserve"> </v>
      </c>
      <c r="AU8" s="36"/>
      <c r="AV8" s="36"/>
      <c r="AW8" s="49" t="str">
        <f>IFERROR(AVERAGE(AU8:AV8)," ")</f>
        <v xml:space="preserve"> </v>
      </c>
      <c r="AX8" s="49" t="str">
        <f t="shared" ref="AX8:AX40" si="12">IFERROR(_xlfn.STDEV.P(AU8:AV8), " ")</f>
        <v xml:space="preserve"> </v>
      </c>
      <c r="AY8" s="39"/>
      <c r="AZ8" s="36"/>
      <c r="BA8" s="49" t="str">
        <f>IFERROR(AVERAGE(AY8:AZ8)," ")</f>
        <v xml:space="preserve"> </v>
      </c>
      <c r="BB8" s="49" t="str">
        <f t="shared" ref="BB8:BB40" si="13">IFERROR(_xlfn.STDEV.P(AY8:AZ8), " ")</f>
        <v xml:space="preserve"> </v>
      </c>
      <c r="BC8" s="36"/>
      <c r="BD8" s="36"/>
      <c r="BE8" s="49" t="str">
        <f>IFERROR(AVERAGE(BC8:BD8)," ")</f>
        <v xml:space="preserve"> </v>
      </c>
      <c r="BF8" s="546" t="str">
        <f t="shared" ref="BF8:BF40" si="14">IFERROR(_xlfn.STDEV.P(BC8:BD8), " ")</f>
        <v xml:space="preserve"> </v>
      </c>
      <c r="BG8" s="36"/>
      <c r="BH8" s="36"/>
      <c r="BI8" s="49" t="str">
        <f>IFERROR(AVERAGE(BG8:BH8)," ")</f>
        <v xml:space="preserve"> </v>
      </c>
      <c r="BJ8" s="49" t="str">
        <f t="shared" ref="BJ8:BJ40" si="15">IFERROR(_xlfn.STDEV.P(BG8:BH8), " ")</f>
        <v xml:space="preserve"> </v>
      </c>
      <c r="BK8" s="36"/>
      <c r="BL8" s="36"/>
      <c r="BM8" s="49" t="str">
        <f>IFERROR(AVERAGE(BK8:BL8)," ")</f>
        <v xml:space="preserve"> </v>
      </c>
      <c r="BN8" s="49" t="str">
        <f t="shared" ref="BN8:BN40" si="16">IFERROR(_xlfn.STDEV.P(BK8:BL8), " ")</f>
        <v xml:space="preserve"> </v>
      </c>
      <c r="BO8" s="39"/>
      <c r="BP8" s="41"/>
    </row>
    <row r="9" spans="1:68" ht="15.75" customHeight="1" x14ac:dyDescent="0.2">
      <c r="A9" s="36"/>
      <c r="B9" s="29"/>
      <c r="C9" s="39"/>
      <c r="D9" s="36"/>
      <c r="E9" s="49" t="str">
        <f t="shared" si="0"/>
        <v xml:space="preserve"> </v>
      </c>
      <c r="F9" s="49" t="str">
        <f t="shared" si="1"/>
        <v xml:space="preserve"> </v>
      </c>
      <c r="G9" s="36"/>
      <c r="H9" s="36"/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36"/>
      <c r="L9" s="36"/>
      <c r="M9" s="49" t="str">
        <f t="shared" ref="M9:M40" si="18">IFERROR(AVERAGE(K9:L9)," ")</f>
        <v xml:space="preserve"> </v>
      </c>
      <c r="N9" s="49" t="str">
        <f t="shared" si="3"/>
        <v xml:space="preserve"> </v>
      </c>
      <c r="O9" s="36"/>
      <c r="P9" s="36"/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/>
      <c r="T9" s="36"/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36"/>
      <c r="X9" s="36"/>
      <c r="Y9" s="49" t="str">
        <f t="shared" ref="Y9:Y40" si="21">IFERROR(AVERAGE(W9:X9)," ")</f>
        <v xml:space="preserve"> </v>
      </c>
      <c r="Z9" s="546" t="str">
        <f t="shared" si="6"/>
        <v xml:space="preserve"> </v>
      </c>
      <c r="AA9" s="36"/>
      <c r="AB9" s="36"/>
      <c r="AC9" s="49" t="str">
        <f t="shared" ref="AC9:AC40" si="22">IFERROR(AVERAGE(AA9:AB9)," ")</f>
        <v xml:space="preserve"> </v>
      </c>
      <c r="AD9" s="49" t="str">
        <f t="shared" si="7"/>
        <v xml:space="preserve"> </v>
      </c>
      <c r="AE9" s="36"/>
      <c r="AF9" s="36"/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/>
      <c r="AJ9" s="36"/>
      <c r="AK9" s="49" t="str">
        <f t="shared" ref="AK9:AK40" si="24">IFERROR(AVERAGE(AI9:AJ9)," ")</f>
        <v xml:space="preserve"> </v>
      </c>
      <c r="AL9" s="49" t="str">
        <f t="shared" si="9"/>
        <v xml:space="preserve"> </v>
      </c>
      <c r="AM9" s="36"/>
      <c r="AN9" s="36"/>
      <c r="AO9" s="49" t="str">
        <f t="shared" ref="AO9:AO40" si="25">IFERROR(AVERAGE(AM9:AN9)," ")</f>
        <v xml:space="preserve"> </v>
      </c>
      <c r="AP9" s="546" t="str">
        <f t="shared" si="10"/>
        <v xml:space="preserve"> </v>
      </c>
      <c r="AQ9" s="36"/>
      <c r="AR9" s="36"/>
      <c r="AS9" s="49" t="str">
        <f t="shared" ref="AS9:AS40" si="26">IFERROR(AVERAGE(AQ9:AR9)," ")</f>
        <v xml:space="preserve"> </v>
      </c>
      <c r="AT9" s="49" t="str">
        <f t="shared" si="11"/>
        <v xml:space="preserve"> </v>
      </c>
      <c r="AU9" s="36"/>
      <c r="AV9" s="36"/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/>
      <c r="AZ9" s="36"/>
      <c r="BA9" s="49" t="str">
        <f t="shared" ref="BA9:BA40" si="28">IFERROR(AVERAGE(AY9:AZ9)," ")</f>
        <v xml:space="preserve"> </v>
      </c>
      <c r="BB9" s="49" t="str">
        <f t="shared" si="13"/>
        <v xml:space="preserve"> </v>
      </c>
      <c r="BC9" s="36"/>
      <c r="BD9" s="36"/>
      <c r="BE9" s="49" t="str">
        <f t="shared" ref="BE9:BE40" si="29">IFERROR(AVERAGE(BC9:BD9)," ")</f>
        <v xml:space="preserve"> </v>
      </c>
      <c r="BF9" s="546" t="str">
        <f t="shared" si="14"/>
        <v xml:space="preserve"> </v>
      </c>
      <c r="BG9" s="36"/>
      <c r="BH9" s="36"/>
      <c r="BI9" s="49" t="str">
        <f t="shared" ref="BI9:BI40" si="30">IFERROR(AVERAGE(BG9:BH9)," ")</f>
        <v xml:space="preserve"> </v>
      </c>
      <c r="BJ9" s="49" t="str">
        <f t="shared" si="15"/>
        <v xml:space="preserve"> </v>
      </c>
      <c r="BK9" s="36"/>
      <c r="BL9" s="36"/>
      <c r="BM9" s="49" t="str">
        <f t="shared" ref="BM9:BM40" si="31">IFERROR(AVERAGE(BK9:BL9)," ")</f>
        <v xml:space="preserve"> </v>
      </c>
      <c r="BN9" s="49" t="str">
        <f t="shared" si="16"/>
        <v xml:space="preserve"> </v>
      </c>
      <c r="BO9" s="39"/>
      <c r="BP9" s="41"/>
    </row>
    <row r="10" spans="1:68" ht="15.75" customHeight="1" x14ac:dyDescent="0.2">
      <c r="A10" s="36"/>
      <c r="B10" s="29"/>
      <c r="C10" s="39"/>
      <c r="D10" s="36"/>
      <c r="E10" s="49" t="str">
        <f t="shared" si="0"/>
        <v xml:space="preserve"> </v>
      </c>
      <c r="F10" s="49" t="str">
        <f t="shared" si="1"/>
        <v xml:space="preserve"> </v>
      </c>
      <c r="G10" s="36"/>
      <c r="H10" s="36"/>
      <c r="I10" s="49" t="str">
        <f t="shared" si="17"/>
        <v xml:space="preserve"> </v>
      </c>
      <c r="J10" s="546" t="str">
        <f t="shared" si="2"/>
        <v xml:space="preserve"> </v>
      </c>
      <c r="K10" s="36"/>
      <c r="L10" s="36"/>
      <c r="M10" s="49" t="str">
        <f t="shared" si="18"/>
        <v xml:space="preserve"> </v>
      </c>
      <c r="N10" s="49" t="str">
        <f t="shared" si="3"/>
        <v xml:space="preserve"> </v>
      </c>
      <c r="O10" s="36"/>
      <c r="P10" s="36"/>
      <c r="Q10" s="49" t="str">
        <f t="shared" si="19"/>
        <v xml:space="preserve"> </v>
      </c>
      <c r="R10" s="49" t="str">
        <f t="shared" si="4"/>
        <v xml:space="preserve"> </v>
      </c>
      <c r="S10" s="39"/>
      <c r="T10" s="36"/>
      <c r="U10" s="49" t="str">
        <f t="shared" si="20"/>
        <v xml:space="preserve"> </v>
      </c>
      <c r="V10" s="49" t="str">
        <f t="shared" si="5"/>
        <v xml:space="preserve"> </v>
      </c>
      <c r="W10" s="36"/>
      <c r="X10" s="36"/>
      <c r="Y10" s="49" t="str">
        <f t="shared" si="21"/>
        <v xml:space="preserve"> </v>
      </c>
      <c r="Z10" s="546" t="str">
        <f t="shared" si="6"/>
        <v xml:space="preserve"> </v>
      </c>
      <c r="AA10" s="36"/>
      <c r="AB10" s="36"/>
      <c r="AC10" s="49" t="str">
        <f t="shared" si="22"/>
        <v xml:space="preserve"> </v>
      </c>
      <c r="AD10" s="49" t="str">
        <f t="shared" si="7"/>
        <v xml:space="preserve"> </v>
      </c>
      <c r="AE10" s="36"/>
      <c r="AF10" s="36"/>
      <c r="AG10" s="49" t="str">
        <f t="shared" si="23"/>
        <v xml:space="preserve"> </v>
      </c>
      <c r="AH10" s="49" t="str">
        <f t="shared" si="8"/>
        <v xml:space="preserve"> </v>
      </c>
      <c r="AI10" s="39"/>
      <c r="AJ10" s="36"/>
      <c r="AK10" s="49" t="str">
        <f t="shared" si="24"/>
        <v xml:space="preserve"> </v>
      </c>
      <c r="AL10" s="49" t="str">
        <f t="shared" si="9"/>
        <v xml:space="preserve"> </v>
      </c>
      <c r="AM10" s="36"/>
      <c r="AN10" s="36"/>
      <c r="AO10" s="49" t="str">
        <f t="shared" si="25"/>
        <v xml:space="preserve"> </v>
      </c>
      <c r="AP10" s="546" t="str">
        <f t="shared" si="10"/>
        <v xml:space="preserve"> </v>
      </c>
      <c r="AQ10" s="36"/>
      <c r="AR10" s="36"/>
      <c r="AS10" s="49" t="str">
        <f t="shared" si="26"/>
        <v xml:space="preserve"> </v>
      </c>
      <c r="AT10" s="49" t="str">
        <f t="shared" si="11"/>
        <v xml:space="preserve"> </v>
      </c>
      <c r="AU10" s="36"/>
      <c r="AV10" s="36"/>
      <c r="AW10" s="49" t="str">
        <f t="shared" si="27"/>
        <v xml:space="preserve"> </v>
      </c>
      <c r="AX10" s="49" t="str">
        <f t="shared" si="12"/>
        <v xml:space="preserve"> </v>
      </c>
      <c r="AY10" s="39"/>
      <c r="AZ10" s="36"/>
      <c r="BA10" s="49" t="str">
        <f t="shared" si="28"/>
        <v xml:space="preserve"> </v>
      </c>
      <c r="BB10" s="49" t="str">
        <f t="shared" si="13"/>
        <v xml:space="preserve"> </v>
      </c>
      <c r="BC10" s="36"/>
      <c r="BD10" s="36"/>
      <c r="BE10" s="49" t="str">
        <f t="shared" si="29"/>
        <v xml:space="preserve"> </v>
      </c>
      <c r="BF10" s="546" t="str">
        <f t="shared" si="14"/>
        <v xml:space="preserve"> </v>
      </c>
      <c r="BG10" s="36"/>
      <c r="BH10" s="36"/>
      <c r="BI10" s="49" t="str">
        <f t="shared" si="30"/>
        <v xml:space="preserve"> </v>
      </c>
      <c r="BJ10" s="49" t="str">
        <f t="shared" si="15"/>
        <v xml:space="preserve"> </v>
      </c>
      <c r="BK10" s="36"/>
      <c r="BL10" s="36"/>
      <c r="BM10" s="49" t="str">
        <f t="shared" si="31"/>
        <v xml:space="preserve"> </v>
      </c>
      <c r="BN10" s="49" t="str">
        <f t="shared" si="16"/>
        <v xml:space="preserve"> </v>
      </c>
      <c r="BO10" s="39"/>
      <c r="BP10" s="41"/>
    </row>
    <row r="11" spans="1:68" ht="15.75" customHeight="1" x14ac:dyDescent="0.2">
      <c r="A11" s="36"/>
      <c r="B11" s="29"/>
      <c r="C11" s="39"/>
      <c r="D11" s="36"/>
      <c r="E11" s="49" t="str">
        <f t="shared" si="0"/>
        <v xml:space="preserve"> </v>
      </c>
      <c r="F11" s="49" t="str">
        <f t="shared" si="1"/>
        <v xml:space="preserve"> </v>
      </c>
      <c r="G11" s="36"/>
      <c r="H11" s="36"/>
      <c r="I11" s="49" t="str">
        <f t="shared" si="17"/>
        <v xml:space="preserve"> </v>
      </c>
      <c r="J11" s="546" t="str">
        <f t="shared" si="2"/>
        <v xml:space="preserve"> </v>
      </c>
      <c r="K11" s="36"/>
      <c r="L11" s="36"/>
      <c r="M11" s="49" t="str">
        <f t="shared" si="18"/>
        <v xml:space="preserve"> </v>
      </c>
      <c r="N11" s="49" t="str">
        <f t="shared" si="3"/>
        <v xml:space="preserve"> </v>
      </c>
      <c r="O11" s="36"/>
      <c r="P11" s="36"/>
      <c r="Q11" s="49" t="str">
        <f t="shared" si="19"/>
        <v xml:space="preserve"> </v>
      </c>
      <c r="R11" s="49" t="str">
        <f t="shared" si="4"/>
        <v xml:space="preserve"> </v>
      </c>
      <c r="S11" s="39"/>
      <c r="T11" s="36"/>
      <c r="U11" s="49" t="str">
        <f t="shared" si="20"/>
        <v xml:space="preserve"> </v>
      </c>
      <c r="V11" s="49" t="str">
        <f t="shared" si="5"/>
        <v xml:space="preserve"> </v>
      </c>
      <c r="W11" s="36"/>
      <c r="X11" s="36"/>
      <c r="Y11" s="49" t="str">
        <f t="shared" si="21"/>
        <v xml:space="preserve"> </v>
      </c>
      <c r="Z11" s="546" t="str">
        <f t="shared" si="6"/>
        <v xml:space="preserve"> </v>
      </c>
      <c r="AA11" s="36"/>
      <c r="AB11" s="36"/>
      <c r="AC11" s="49" t="str">
        <f t="shared" si="22"/>
        <v xml:space="preserve"> </v>
      </c>
      <c r="AD11" s="49" t="str">
        <f t="shared" si="7"/>
        <v xml:space="preserve"> </v>
      </c>
      <c r="AE11" s="36"/>
      <c r="AF11" s="36"/>
      <c r="AG11" s="49" t="str">
        <f t="shared" si="23"/>
        <v xml:space="preserve"> </v>
      </c>
      <c r="AH11" s="49" t="str">
        <f t="shared" si="8"/>
        <v xml:space="preserve"> </v>
      </c>
      <c r="AI11" s="39"/>
      <c r="AJ11" s="36"/>
      <c r="AK11" s="49" t="str">
        <f t="shared" si="24"/>
        <v xml:space="preserve"> </v>
      </c>
      <c r="AL11" s="49" t="str">
        <f t="shared" si="9"/>
        <v xml:space="preserve"> </v>
      </c>
      <c r="AM11" s="36"/>
      <c r="AN11" s="36"/>
      <c r="AO11" s="49" t="str">
        <f t="shared" si="25"/>
        <v xml:space="preserve"> </v>
      </c>
      <c r="AP11" s="546" t="str">
        <f t="shared" si="10"/>
        <v xml:space="preserve"> </v>
      </c>
      <c r="AQ11" s="36"/>
      <c r="AR11" s="36"/>
      <c r="AS11" s="49" t="str">
        <f t="shared" si="26"/>
        <v xml:space="preserve"> </v>
      </c>
      <c r="AT11" s="49" t="str">
        <f t="shared" si="11"/>
        <v xml:space="preserve"> </v>
      </c>
      <c r="AU11" s="36"/>
      <c r="AV11" s="36"/>
      <c r="AW11" s="49" t="str">
        <f t="shared" si="27"/>
        <v xml:space="preserve"> </v>
      </c>
      <c r="AX11" s="49" t="str">
        <f t="shared" si="12"/>
        <v xml:space="preserve"> </v>
      </c>
      <c r="AY11" s="39"/>
      <c r="AZ11" s="36"/>
      <c r="BA11" s="49" t="str">
        <f t="shared" si="28"/>
        <v xml:space="preserve"> </v>
      </c>
      <c r="BB11" s="49" t="str">
        <f t="shared" si="13"/>
        <v xml:space="preserve"> </v>
      </c>
      <c r="BC11" s="36"/>
      <c r="BD11" s="36"/>
      <c r="BE11" s="49" t="str">
        <f t="shared" si="29"/>
        <v xml:space="preserve"> </v>
      </c>
      <c r="BF11" s="546" t="str">
        <f t="shared" si="14"/>
        <v xml:space="preserve"> </v>
      </c>
      <c r="BG11" s="36"/>
      <c r="BH11" s="36"/>
      <c r="BI11" s="49" t="str">
        <f t="shared" si="30"/>
        <v xml:space="preserve"> </v>
      </c>
      <c r="BJ11" s="49" t="str">
        <f t="shared" si="15"/>
        <v xml:space="preserve"> </v>
      </c>
      <c r="BK11" s="36"/>
      <c r="BL11" s="36"/>
      <c r="BM11" s="49" t="str">
        <f t="shared" si="31"/>
        <v xml:space="preserve"> </v>
      </c>
      <c r="BN11" s="49" t="str">
        <f t="shared" si="16"/>
        <v xml:space="preserve"> </v>
      </c>
      <c r="BO11" s="39"/>
      <c r="BP11" s="41"/>
    </row>
    <row r="12" spans="1:68" ht="15.75" customHeight="1" x14ac:dyDescent="0.2">
      <c r="A12" s="36"/>
      <c r="B12" s="29"/>
      <c r="C12" s="39"/>
      <c r="D12" s="36"/>
      <c r="E12" s="49" t="str">
        <f t="shared" si="0"/>
        <v xml:space="preserve"> </v>
      </c>
      <c r="F12" s="49" t="str">
        <f t="shared" si="1"/>
        <v xml:space="preserve"> </v>
      </c>
      <c r="G12" s="36"/>
      <c r="H12" s="36"/>
      <c r="I12" s="49" t="str">
        <f t="shared" si="17"/>
        <v xml:space="preserve"> </v>
      </c>
      <c r="J12" s="546" t="str">
        <f t="shared" si="2"/>
        <v xml:space="preserve"> </v>
      </c>
      <c r="K12" s="36"/>
      <c r="L12" s="36"/>
      <c r="M12" s="49" t="str">
        <f t="shared" si="18"/>
        <v xml:space="preserve"> </v>
      </c>
      <c r="N12" s="49" t="str">
        <f t="shared" si="3"/>
        <v xml:space="preserve"> </v>
      </c>
      <c r="O12" s="36"/>
      <c r="P12" s="36"/>
      <c r="Q12" s="49" t="str">
        <f t="shared" si="19"/>
        <v xml:space="preserve"> </v>
      </c>
      <c r="R12" s="49" t="str">
        <f t="shared" si="4"/>
        <v xml:space="preserve"> </v>
      </c>
      <c r="S12" s="39"/>
      <c r="T12" s="36"/>
      <c r="U12" s="49" t="str">
        <f t="shared" si="20"/>
        <v xml:space="preserve"> </v>
      </c>
      <c r="V12" s="49" t="str">
        <f t="shared" si="5"/>
        <v xml:space="preserve"> </v>
      </c>
      <c r="W12" s="36"/>
      <c r="X12" s="36"/>
      <c r="Y12" s="49" t="str">
        <f t="shared" si="21"/>
        <v xml:space="preserve"> </v>
      </c>
      <c r="Z12" s="546" t="str">
        <f t="shared" si="6"/>
        <v xml:space="preserve"> </v>
      </c>
      <c r="AA12" s="36"/>
      <c r="AB12" s="36"/>
      <c r="AC12" s="49" t="str">
        <f t="shared" si="22"/>
        <v xml:space="preserve"> </v>
      </c>
      <c r="AD12" s="49" t="str">
        <f t="shared" si="7"/>
        <v xml:space="preserve"> </v>
      </c>
      <c r="AE12" s="36"/>
      <c r="AF12" s="36"/>
      <c r="AG12" s="49" t="str">
        <f t="shared" si="23"/>
        <v xml:space="preserve"> </v>
      </c>
      <c r="AH12" s="49" t="str">
        <f t="shared" si="8"/>
        <v xml:space="preserve"> </v>
      </c>
      <c r="AI12" s="39"/>
      <c r="AJ12" s="36"/>
      <c r="AK12" s="49" t="str">
        <f t="shared" si="24"/>
        <v xml:space="preserve"> </v>
      </c>
      <c r="AL12" s="49" t="str">
        <f t="shared" si="9"/>
        <v xml:space="preserve"> </v>
      </c>
      <c r="AM12" s="36"/>
      <c r="AN12" s="36"/>
      <c r="AO12" s="49" t="str">
        <f t="shared" si="25"/>
        <v xml:space="preserve"> </v>
      </c>
      <c r="AP12" s="546" t="str">
        <f t="shared" si="10"/>
        <v xml:space="preserve"> </v>
      </c>
      <c r="AQ12" s="36"/>
      <c r="AR12" s="36"/>
      <c r="AS12" s="49" t="str">
        <f t="shared" si="26"/>
        <v xml:space="preserve"> </v>
      </c>
      <c r="AT12" s="49" t="str">
        <f t="shared" si="11"/>
        <v xml:space="preserve"> </v>
      </c>
      <c r="AU12" s="36"/>
      <c r="AV12" s="36"/>
      <c r="AW12" s="49" t="str">
        <f t="shared" si="27"/>
        <v xml:space="preserve"> </v>
      </c>
      <c r="AX12" s="49" t="str">
        <f t="shared" si="12"/>
        <v xml:space="preserve"> </v>
      </c>
      <c r="AY12" s="39"/>
      <c r="AZ12" s="36"/>
      <c r="BA12" s="49" t="str">
        <f t="shared" si="28"/>
        <v xml:space="preserve"> </v>
      </c>
      <c r="BB12" s="49" t="str">
        <f t="shared" si="13"/>
        <v xml:space="preserve"> </v>
      </c>
      <c r="BC12" s="36"/>
      <c r="BD12" s="36"/>
      <c r="BE12" s="49" t="str">
        <f t="shared" si="29"/>
        <v xml:space="preserve"> </v>
      </c>
      <c r="BF12" s="546" t="str">
        <f t="shared" si="14"/>
        <v xml:space="preserve"> </v>
      </c>
      <c r="BG12" s="36"/>
      <c r="BH12" s="36"/>
      <c r="BI12" s="49" t="str">
        <f t="shared" si="30"/>
        <v xml:space="preserve"> </v>
      </c>
      <c r="BJ12" s="49" t="str">
        <f t="shared" si="15"/>
        <v xml:space="preserve"> </v>
      </c>
      <c r="BK12" s="36"/>
      <c r="BL12" s="36"/>
      <c r="BM12" s="49" t="str">
        <f t="shared" si="31"/>
        <v xml:space="preserve"> </v>
      </c>
      <c r="BN12" s="49" t="str">
        <f t="shared" si="16"/>
        <v xml:space="preserve"> </v>
      </c>
      <c r="BO12" s="39"/>
      <c r="BP12" s="41"/>
    </row>
    <row r="13" spans="1:68" ht="15.75" customHeight="1" x14ac:dyDescent="0.2">
      <c r="A13" s="36"/>
      <c r="B13" s="29"/>
      <c r="C13" s="39"/>
      <c r="D13" s="36"/>
      <c r="E13" s="49" t="str">
        <f t="shared" si="0"/>
        <v xml:space="preserve"> </v>
      </c>
      <c r="F13" s="49" t="str">
        <f t="shared" si="1"/>
        <v xml:space="preserve"> </v>
      </c>
      <c r="G13" s="36"/>
      <c r="H13" s="36"/>
      <c r="I13" s="49" t="str">
        <f t="shared" si="17"/>
        <v xml:space="preserve"> </v>
      </c>
      <c r="J13" s="546" t="str">
        <f t="shared" si="2"/>
        <v xml:space="preserve"> </v>
      </c>
      <c r="K13" s="36"/>
      <c r="L13" s="36"/>
      <c r="M13" s="49" t="str">
        <f t="shared" si="18"/>
        <v xml:space="preserve"> </v>
      </c>
      <c r="N13" s="49" t="str">
        <f t="shared" si="3"/>
        <v xml:space="preserve"> </v>
      </c>
      <c r="O13" s="36"/>
      <c r="P13" s="36"/>
      <c r="Q13" s="49" t="str">
        <f t="shared" si="19"/>
        <v xml:space="preserve"> </v>
      </c>
      <c r="R13" s="49" t="str">
        <f t="shared" si="4"/>
        <v xml:space="preserve"> </v>
      </c>
      <c r="S13" s="39"/>
      <c r="T13" s="36"/>
      <c r="U13" s="49" t="str">
        <f t="shared" si="20"/>
        <v xml:space="preserve"> </v>
      </c>
      <c r="V13" s="49" t="str">
        <f t="shared" si="5"/>
        <v xml:space="preserve"> </v>
      </c>
      <c r="W13" s="36"/>
      <c r="X13" s="36"/>
      <c r="Y13" s="49" t="str">
        <f t="shared" si="21"/>
        <v xml:space="preserve"> </v>
      </c>
      <c r="Z13" s="546" t="str">
        <f t="shared" si="6"/>
        <v xml:space="preserve"> </v>
      </c>
      <c r="AA13" s="36"/>
      <c r="AB13" s="36"/>
      <c r="AC13" s="49" t="str">
        <f t="shared" si="22"/>
        <v xml:space="preserve"> </v>
      </c>
      <c r="AD13" s="49" t="str">
        <f t="shared" si="7"/>
        <v xml:space="preserve"> </v>
      </c>
      <c r="AE13" s="36"/>
      <c r="AF13" s="36"/>
      <c r="AG13" s="49" t="str">
        <f t="shared" si="23"/>
        <v xml:space="preserve"> </v>
      </c>
      <c r="AH13" s="49" t="str">
        <f t="shared" si="8"/>
        <v xml:space="preserve"> </v>
      </c>
      <c r="AI13" s="39"/>
      <c r="AJ13" s="36"/>
      <c r="AK13" s="49" t="str">
        <f t="shared" si="24"/>
        <v xml:space="preserve"> </v>
      </c>
      <c r="AL13" s="49" t="str">
        <f t="shared" si="9"/>
        <v xml:space="preserve"> </v>
      </c>
      <c r="AM13" s="36"/>
      <c r="AN13" s="36"/>
      <c r="AO13" s="49" t="str">
        <f t="shared" si="25"/>
        <v xml:space="preserve"> </v>
      </c>
      <c r="AP13" s="546" t="str">
        <f t="shared" si="10"/>
        <v xml:space="preserve"> </v>
      </c>
      <c r="AQ13" s="36"/>
      <c r="AR13" s="36"/>
      <c r="AS13" s="49" t="str">
        <f t="shared" si="26"/>
        <v xml:space="preserve"> </v>
      </c>
      <c r="AT13" s="49" t="str">
        <f t="shared" si="11"/>
        <v xml:space="preserve"> </v>
      </c>
      <c r="AU13" s="36"/>
      <c r="AV13" s="36"/>
      <c r="AW13" s="49" t="str">
        <f t="shared" si="27"/>
        <v xml:space="preserve"> </v>
      </c>
      <c r="AX13" s="49" t="str">
        <f t="shared" si="12"/>
        <v xml:space="preserve"> </v>
      </c>
      <c r="AY13" s="39"/>
      <c r="AZ13" s="36"/>
      <c r="BA13" s="49" t="str">
        <f t="shared" si="28"/>
        <v xml:space="preserve"> </v>
      </c>
      <c r="BB13" s="49" t="str">
        <f t="shared" si="13"/>
        <v xml:space="preserve"> </v>
      </c>
      <c r="BC13" s="36"/>
      <c r="BD13" s="36"/>
      <c r="BE13" s="49" t="str">
        <f t="shared" si="29"/>
        <v xml:space="preserve"> </v>
      </c>
      <c r="BF13" s="546" t="str">
        <f t="shared" si="14"/>
        <v xml:space="preserve"> </v>
      </c>
      <c r="BG13" s="36"/>
      <c r="BH13" s="36"/>
      <c r="BI13" s="49" t="str">
        <f t="shared" si="30"/>
        <v xml:space="preserve"> </v>
      </c>
      <c r="BJ13" s="49" t="str">
        <f t="shared" si="15"/>
        <v xml:space="preserve"> </v>
      </c>
      <c r="BK13" s="36"/>
      <c r="BL13" s="36"/>
      <c r="BM13" s="49" t="str">
        <f t="shared" si="31"/>
        <v xml:space="preserve"> </v>
      </c>
      <c r="BN13" s="49" t="str">
        <f t="shared" si="16"/>
        <v xml:space="preserve"> </v>
      </c>
      <c r="BO13" s="39"/>
      <c r="BP13" s="41"/>
    </row>
    <row r="14" spans="1:68" ht="15.75" customHeight="1" x14ac:dyDescent="0.2">
      <c r="A14" s="36"/>
      <c r="B14" s="29"/>
      <c r="C14" s="39"/>
      <c r="D14" s="36"/>
      <c r="E14" s="49" t="str">
        <f t="shared" si="0"/>
        <v xml:space="preserve"> </v>
      </c>
      <c r="F14" s="49" t="str">
        <f t="shared" si="1"/>
        <v xml:space="preserve"> </v>
      </c>
      <c r="G14" s="36"/>
      <c r="H14" s="36"/>
      <c r="I14" s="49" t="str">
        <f t="shared" si="17"/>
        <v xml:space="preserve"> </v>
      </c>
      <c r="J14" s="546" t="str">
        <f t="shared" si="2"/>
        <v xml:space="preserve"> </v>
      </c>
      <c r="K14" s="36"/>
      <c r="L14" s="36"/>
      <c r="M14" s="49" t="str">
        <f t="shared" si="18"/>
        <v xml:space="preserve"> </v>
      </c>
      <c r="N14" s="49" t="str">
        <f t="shared" si="3"/>
        <v xml:space="preserve"> </v>
      </c>
      <c r="O14" s="36"/>
      <c r="P14" s="36"/>
      <c r="Q14" s="49" t="str">
        <f t="shared" si="19"/>
        <v xml:space="preserve"> </v>
      </c>
      <c r="R14" s="49" t="str">
        <f t="shared" si="4"/>
        <v xml:space="preserve"> </v>
      </c>
      <c r="S14" s="39"/>
      <c r="T14" s="36"/>
      <c r="U14" s="49" t="str">
        <f t="shared" si="20"/>
        <v xml:space="preserve"> </v>
      </c>
      <c r="V14" s="49" t="str">
        <f t="shared" si="5"/>
        <v xml:space="preserve"> </v>
      </c>
      <c r="W14" s="36"/>
      <c r="X14" s="36"/>
      <c r="Y14" s="49" t="str">
        <f t="shared" si="21"/>
        <v xml:space="preserve"> </v>
      </c>
      <c r="Z14" s="546" t="str">
        <f t="shared" si="6"/>
        <v xml:space="preserve"> </v>
      </c>
      <c r="AA14" s="36"/>
      <c r="AB14" s="36"/>
      <c r="AC14" s="49" t="str">
        <f t="shared" si="22"/>
        <v xml:space="preserve"> </v>
      </c>
      <c r="AD14" s="49" t="str">
        <f t="shared" si="7"/>
        <v xml:space="preserve"> </v>
      </c>
      <c r="AE14" s="36"/>
      <c r="AF14" s="36"/>
      <c r="AG14" s="49" t="str">
        <f t="shared" si="23"/>
        <v xml:space="preserve"> </v>
      </c>
      <c r="AH14" s="49" t="str">
        <f t="shared" si="8"/>
        <v xml:space="preserve"> </v>
      </c>
      <c r="AI14" s="39"/>
      <c r="AJ14" s="36"/>
      <c r="AK14" s="49" t="str">
        <f t="shared" si="24"/>
        <v xml:space="preserve"> </v>
      </c>
      <c r="AL14" s="49" t="str">
        <f t="shared" si="9"/>
        <v xml:space="preserve"> </v>
      </c>
      <c r="AM14" s="36"/>
      <c r="AN14" s="36"/>
      <c r="AO14" s="49" t="str">
        <f t="shared" si="25"/>
        <v xml:space="preserve"> </v>
      </c>
      <c r="AP14" s="546" t="str">
        <f t="shared" si="10"/>
        <v xml:space="preserve"> </v>
      </c>
      <c r="AQ14" s="36"/>
      <c r="AR14" s="36"/>
      <c r="AS14" s="49" t="str">
        <f t="shared" si="26"/>
        <v xml:space="preserve"> </v>
      </c>
      <c r="AT14" s="49" t="str">
        <f t="shared" si="11"/>
        <v xml:space="preserve"> </v>
      </c>
      <c r="AU14" s="36"/>
      <c r="AV14" s="36"/>
      <c r="AW14" s="49" t="str">
        <f t="shared" si="27"/>
        <v xml:space="preserve"> </v>
      </c>
      <c r="AX14" s="49" t="str">
        <f t="shared" si="12"/>
        <v xml:space="preserve"> </v>
      </c>
      <c r="AY14" s="39"/>
      <c r="AZ14" s="36"/>
      <c r="BA14" s="49" t="str">
        <f t="shared" si="28"/>
        <v xml:space="preserve"> </v>
      </c>
      <c r="BB14" s="49" t="str">
        <f t="shared" si="13"/>
        <v xml:space="preserve"> </v>
      </c>
      <c r="BC14" s="36"/>
      <c r="BD14" s="36"/>
      <c r="BE14" s="49" t="str">
        <f t="shared" si="29"/>
        <v xml:space="preserve"> </v>
      </c>
      <c r="BF14" s="546" t="str">
        <f t="shared" si="14"/>
        <v xml:space="preserve"> </v>
      </c>
      <c r="BG14" s="36"/>
      <c r="BH14" s="36"/>
      <c r="BI14" s="49" t="str">
        <f t="shared" si="30"/>
        <v xml:space="preserve"> </v>
      </c>
      <c r="BJ14" s="49" t="str">
        <f t="shared" si="15"/>
        <v xml:space="preserve"> </v>
      </c>
      <c r="BK14" s="36"/>
      <c r="BL14" s="36"/>
      <c r="BM14" s="49" t="str">
        <f t="shared" si="31"/>
        <v xml:space="preserve"> </v>
      </c>
      <c r="BN14" s="49" t="str">
        <f t="shared" si="16"/>
        <v xml:space="preserve"> </v>
      </c>
      <c r="BO14" s="39"/>
      <c r="BP14" s="41"/>
    </row>
    <row r="15" spans="1:68" ht="15.75" customHeight="1" x14ac:dyDescent="0.2">
      <c r="A15" s="36"/>
      <c r="B15" s="29"/>
      <c r="C15" s="39"/>
      <c r="D15" s="36"/>
      <c r="E15" s="49" t="str">
        <f t="shared" si="0"/>
        <v xml:space="preserve"> </v>
      </c>
      <c r="F15" s="49" t="str">
        <f t="shared" si="1"/>
        <v xml:space="preserve"> </v>
      </c>
      <c r="G15" s="36"/>
      <c r="H15" s="36"/>
      <c r="I15" s="49" t="str">
        <f t="shared" si="17"/>
        <v xml:space="preserve"> </v>
      </c>
      <c r="J15" s="546" t="str">
        <f t="shared" si="2"/>
        <v xml:space="preserve"> </v>
      </c>
      <c r="K15" s="36"/>
      <c r="L15" s="36"/>
      <c r="M15" s="49" t="str">
        <f t="shared" si="18"/>
        <v xml:space="preserve"> </v>
      </c>
      <c r="N15" s="49" t="str">
        <f t="shared" si="3"/>
        <v xml:space="preserve"> </v>
      </c>
      <c r="O15" s="36"/>
      <c r="P15" s="36"/>
      <c r="Q15" s="49" t="str">
        <f t="shared" si="19"/>
        <v xml:space="preserve"> </v>
      </c>
      <c r="R15" s="49" t="str">
        <f t="shared" si="4"/>
        <v xml:space="preserve"> </v>
      </c>
      <c r="S15" s="39"/>
      <c r="T15" s="36"/>
      <c r="U15" s="49" t="str">
        <f t="shared" si="20"/>
        <v xml:space="preserve"> </v>
      </c>
      <c r="V15" s="49" t="str">
        <f t="shared" si="5"/>
        <v xml:space="preserve"> </v>
      </c>
      <c r="W15" s="36"/>
      <c r="X15" s="36"/>
      <c r="Y15" s="49" t="str">
        <f t="shared" si="21"/>
        <v xml:space="preserve"> </v>
      </c>
      <c r="Z15" s="546" t="str">
        <f t="shared" si="6"/>
        <v xml:space="preserve"> </v>
      </c>
      <c r="AA15" s="36"/>
      <c r="AB15" s="36"/>
      <c r="AC15" s="49" t="str">
        <f t="shared" si="22"/>
        <v xml:space="preserve"> </v>
      </c>
      <c r="AD15" s="49" t="str">
        <f t="shared" si="7"/>
        <v xml:space="preserve"> </v>
      </c>
      <c r="AE15" s="36"/>
      <c r="AF15" s="36"/>
      <c r="AG15" s="49" t="str">
        <f t="shared" si="23"/>
        <v xml:space="preserve"> </v>
      </c>
      <c r="AH15" s="49" t="str">
        <f t="shared" si="8"/>
        <v xml:space="preserve"> </v>
      </c>
      <c r="AI15" s="39"/>
      <c r="AJ15" s="36"/>
      <c r="AK15" s="49" t="str">
        <f t="shared" si="24"/>
        <v xml:space="preserve"> </v>
      </c>
      <c r="AL15" s="49" t="str">
        <f t="shared" si="9"/>
        <v xml:space="preserve"> </v>
      </c>
      <c r="AM15" s="36"/>
      <c r="AN15" s="36"/>
      <c r="AO15" s="49" t="str">
        <f t="shared" si="25"/>
        <v xml:space="preserve"> </v>
      </c>
      <c r="AP15" s="546" t="str">
        <f t="shared" si="10"/>
        <v xml:space="preserve"> </v>
      </c>
      <c r="AQ15" s="36"/>
      <c r="AR15" s="36"/>
      <c r="AS15" s="49" t="str">
        <f t="shared" si="26"/>
        <v xml:space="preserve"> </v>
      </c>
      <c r="AT15" s="49" t="str">
        <f t="shared" si="11"/>
        <v xml:space="preserve"> </v>
      </c>
      <c r="AU15" s="36"/>
      <c r="AV15" s="36"/>
      <c r="AW15" s="49" t="str">
        <f t="shared" si="27"/>
        <v xml:space="preserve"> </v>
      </c>
      <c r="AX15" s="49" t="str">
        <f t="shared" si="12"/>
        <v xml:space="preserve"> </v>
      </c>
      <c r="AY15" s="39"/>
      <c r="AZ15" s="36"/>
      <c r="BA15" s="49" t="str">
        <f t="shared" si="28"/>
        <v xml:space="preserve"> </v>
      </c>
      <c r="BB15" s="49" t="str">
        <f t="shared" si="13"/>
        <v xml:space="preserve"> </v>
      </c>
      <c r="BC15" s="36"/>
      <c r="BD15" s="36"/>
      <c r="BE15" s="49" t="str">
        <f t="shared" si="29"/>
        <v xml:space="preserve"> </v>
      </c>
      <c r="BF15" s="546" t="str">
        <f t="shared" si="14"/>
        <v xml:space="preserve"> </v>
      </c>
      <c r="BG15" s="36"/>
      <c r="BH15" s="36"/>
      <c r="BI15" s="49" t="str">
        <f t="shared" si="30"/>
        <v xml:space="preserve"> </v>
      </c>
      <c r="BJ15" s="49" t="str">
        <f t="shared" si="15"/>
        <v xml:space="preserve"> </v>
      </c>
      <c r="BK15" s="36"/>
      <c r="BL15" s="36"/>
      <c r="BM15" s="49" t="str">
        <f t="shared" si="31"/>
        <v xml:space="preserve"> </v>
      </c>
      <c r="BN15" s="49" t="str">
        <f t="shared" si="16"/>
        <v xml:space="preserve"> </v>
      </c>
      <c r="BO15" s="39"/>
      <c r="BP15" s="41"/>
    </row>
    <row r="16" spans="1:68" ht="15.75" customHeight="1" x14ac:dyDescent="0.2">
      <c r="A16" s="36"/>
      <c r="B16" s="29"/>
      <c r="C16" s="39"/>
      <c r="D16" s="36"/>
      <c r="E16" s="49" t="str">
        <f t="shared" si="0"/>
        <v xml:space="preserve"> </v>
      </c>
      <c r="F16" s="49" t="str">
        <f t="shared" si="1"/>
        <v xml:space="preserve"> </v>
      </c>
      <c r="G16" s="36"/>
      <c r="H16" s="36"/>
      <c r="I16" s="49" t="str">
        <f t="shared" si="17"/>
        <v xml:space="preserve"> </v>
      </c>
      <c r="J16" s="546" t="str">
        <f t="shared" si="2"/>
        <v xml:space="preserve"> </v>
      </c>
      <c r="K16" s="36"/>
      <c r="L16" s="36"/>
      <c r="M16" s="49" t="str">
        <f t="shared" si="18"/>
        <v xml:space="preserve"> </v>
      </c>
      <c r="N16" s="49" t="str">
        <f t="shared" si="3"/>
        <v xml:space="preserve"> </v>
      </c>
      <c r="O16" s="36"/>
      <c r="P16" s="36"/>
      <c r="Q16" s="49" t="str">
        <f t="shared" si="19"/>
        <v xml:space="preserve"> </v>
      </c>
      <c r="R16" s="49" t="str">
        <f t="shared" si="4"/>
        <v xml:space="preserve"> </v>
      </c>
      <c r="S16" s="39"/>
      <c r="T16" s="36"/>
      <c r="U16" s="49" t="str">
        <f t="shared" si="20"/>
        <v xml:space="preserve"> </v>
      </c>
      <c r="V16" s="49" t="str">
        <f t="shared" si="5"/>
        <v xml:space="preserve"> </v>
      </c>
      <c r="W16" s="36"/>
      <c r="X16" s="36"/>
      <c r="Y16" s="49" t="str">
        <f t="shared" si="21"/>
        <v xml:space="preserve"> </v>
      </c>
      <c r="Z16" s="546" t="str">
        <f t="shared" si="6"/>
        <v xml:space="preserve"> </v>
      </c>
      <c r="AA16" s="36"/>
      <c r="AB16" s="36"/>
      <c r="AC16" s="49" t="str">
        <f t="shared" si="22"/>
        <v xml:space="preserve"> </v>
      </c>
      <c r="AD16" s="49" t="str">
        <f t="shared" si="7"/>
        <v xml:space="preserve"> </v>
      </c>
      <c r="AE16" s="36"/>
      <c r="AF16" s="36"/>
      <c r="AG16" s="49" t="str">
        <f t="shared" si="23"/>
        <v xml:space="preserve"> </v>
      </c>
      <c r="AH16" s="49" t="str">
        <f t="shared" si="8"/>
        <v xml:space="preserve"> </v>
      </c>
      <c r="AI16" s="39"/>
      <c r="AJ16" s="36"/>
      <c r="AK16" s="49" t="str">
        <f t="shared" si="24"/>
        <v xml:space="preserve"> </v>
      </c>
      <c r="AL16" s="49" t="str">
        <f t="shared" si="9"/>
        <v xml:space="preserve"> </v>
      </c>
      <c r="AM16" s="36"/>
      <c r="AN16" s="36"/>
      <c r="AO16" s="49" t="str">
        <f t="shared" si="25"/>
        <v xml:space="preserve"> </v>
      </c>
      <c r="AP16" s="546" t="str">
        <f t="shared" si="10"/>
        <v xml:space="preserve"> </v>
      </c>
      <c r="AQ16" s="36"/>
      <c r="AR16" s="36"/>
      <c r="AS16" s="49" t="str">
        <f t="shared" si="26"/>
        <v xml:space="preserve"> </v>
      </c>
      <c r="AT16" s="49" t="str">
        <f t="shared" si="11"/>
        <v xml:space="preserve"> </v>
      </c>
      <c r="AU16" s="36"/>
      <c r="AV16" s="36"/>
      <c r="AW16" s="49" t="str">
        <f t="shared" si="27"/>
        <v xml:space="preserve"> </v>
      </c>
      <c r="AX16" s="49" t="str">
        <f t="shared" si="12"/>
        <v xml:space="preserve"> </v>
      </c>
      <c r="AY16" s="39"/>
      <c r="AZ16" s="36"/>
      <c r="BA16" s="49" t="str">
        <f t="shared" si="28"/>
        <v xml:space="preserve"> </v>
      </c>
      <c r="BB16" s="49" t="str">
        <f t="shared" si="13"/>
        <v xml:space="preserve"> </v>
      </c>
      <c r="BC16" s="36"/>
      <c r="BD16" s="36"/>
      <c r="BE16" s="49" t="str">
        <f t="shared" si="29"/>
        <v xml:space="preserve"> </v>
      </c>
      <c r="BF16" s="546" t="str">
        <f t="shared" si="14"/>
        <v xml:space="preserve"> </v>
      </c>
      <c r="BG16" s="36"/>
      <c r="BH16" s="36"/>
      <c r="BI16" s="49" t="str">
        <f t="shared" si="30"/>
        <v xml:space="preserve"> </v>
      </c>
      <c r="BJ16" s="49" t="str">
        <f t="shared" si="15"/>
        <v xml:space="preserve"> </v>
      </c>
      <c r="BK16" s="36"/>
      <c r="BL16" s="36"/>
      <c r="BM16" s="49" t="str">
        <f t="shared" si="31"/>
        <v xml:space="preserve"> </v>
      </c>
      <c r="BN16" s="49" t="str">
        <f t="shared" si="16"/>
        <v xml:space="preserve"> </v>
      </c>
      <c r="BO16" s="39"/>
      <c r="BP16" s="41"/>
    </row>
    <row r="17" spans="1:68" ht="15.75" customHeight="1" x14ac:dyDescent="0.2">
      <c r="A17" s="36"/>
      <c r="B17" s="29"/>
      <c r="C17" s="39"/>
      <c r="D17" s="36"/>
      <c r="E17" s="49" t="str">
        <f t="shared" si="0"/>
        <v xml:space="preserve"> </v>
      </c>
      <c r="F17" s="49" t="str">
        <f t="shared" si="1"/>
        <v xml:space="preserve"> </v>
      </c>
      <c r="G17" s="36"/>
      <c r="H17" s="36"/>
      <c r="I17" s="49" t="str">
        <f t="shared" si="17"/>
        <v xml:space="preserve"> </v>
      </c>
      <c r="J17" s="546" t="str">
        <f t="shared" si="2"/>
        <v xml:space="preserve"> </v>
      </c>
      <c r="K17" s="36"/>
      <c r="L17" s="36"/>
      <c r="M17" s="49" t="str">
        <f t="shared" si="18"/>
        <v xml:space="preserve"> </v>
      </c>
      <c r="N17" s="49" t="str">
        <f t="shared" si="3"/>
        <v xml:space="preserve"> </v>
      </c>
      <c r="O17" s="36"/>
      <c r="P17" s="36"/>
      <c r="Q17" s="49" t="str">
        <f t="shared" si="19"/>
        <v xml:space="preserve"> </v>
      </c>
      <c r="R17" s="49" t="str">
        <f t="shared" si="4"/>
        <v xml:space="preserve"> </v>
      </c>
      <c r="S17" s="39"/>
      <c r="T17" s="36"/>
      <c r="U17" s="49" t="str">
        <f t="shared" si="20"/>
        <v xml:space="preserve"> </v>
      </c>
      <c r="V17" s="49" t="str">
        <f t="shared" si="5"/>
        <v xml:space="preserve"> </v>
      </c>
      <c r="W17" s="36"/>
      <c r="X17" s="36"/>
      <c r="Y17" s="49" t="str">
        <f t="shared" si="21"/>
        <v xml:space="preserve"> </v>
      </c>
      <c r="Z17" s="546" t="str">
        <f t="shared" si="6"/>
        <v xml:space="preserve"> </v>
      </c>
      <c r="AA17" s="36"/>
      <c r="AB17" s="36"/>
      <c r="AC17" s="49" t="str">
        <f t="shared" si="22"/>
        <v xml:space="preserve"> </v>
      </c>
      <c r="AD17" s="49" t="str">
        <f t="shared" si="7"/>
        <v xml:space="preserve"> </v>
      </c>
      <c r="AE17" s="36"/>
      <c r="AF17" s="36"/>
      <c r="AG17" s="49" t="str">
        <f t="shared" si="23"/>
        <v xml:space="preserve"> </v>
      </c>
      <c r="AH17" s="49" t="str">
        <f t="shared" si="8"/>
        <v xml:space="preserve"> </v>
      </c>
      <c r="AI17" s="39"/>
      <c r="AJ17" s="36"/>
      <c r="AK17" s="49" t="str">
        <f t="shared" si="24"/>
        <v xml:space="preserve"> </v>
      </c>
      <c r="AL17" s="49" t="str">
        <f t="shared" si="9"/>
        <v xml:space="preserve"> </v>
      </c>
      <c r="AM17" s="36"/>
      <c r="AN17" s="36"/>
      <c r="AO17" s="49" t="str">
        <f t="shared" si="25"/>
        <v xml:space="preserve"> </v>
      </c>
      <c r="AP17" s="546" t="str">
        <f t="shared" si="10"/>
        <v xml:space="preserve"> </v>
      </c>
      <c r="AQ17" s="36"/>
      <c r="AR17" s="36"/>
      <c r="AS17" s="49" t="str">
        <f t="shared" si="26"/>
        <v xml:space="preserve"> </v>
      </c>
      <c r="AT17" s="49" t="str">
        <f t="shared" si="11"/>
        <v xml:space="preserve"> </v>
      </c>
      <c r="AU17" s="36"/>
      <c r="AV17" s="36"/>
      <c r="AW17" s="49" t="str">
        <f t="shared" si="27"/>
        <v xml:space="preserve"> </v>
      </c>
      <c r="AX17" s="49" t="str">
        <f t="shared" si="12"/>
        <v xml:space="preserve"> </v>
      </c>
      <c r="AY17" s="39"/>
      <c r="AZ17" s="36"/>
      <c r="BA17" s="49" t="str">
        <f t="shared" si="28"/>
        <v xml:space="preserve"> </v>
      </c>
      <c r="BB17" s="49" t="str">
        <f t="shared" si="13"/>
        <v xml:space="preserve"> </v>
      </c>
      <c r="BC17" s="36"/>
      <c r="BD17" s="36"/>
      <c r="BE17" s="49" t="str">
        <f t="shared" si="29"/>
        <v xml:space="preserve"> </v>
      </c>
      <c r="BF17" s="546" t="str">
        <f t="shared" si="14"/>
        <v xml:space="preserve"> </v>
      </c>
      <c r="BG17" s="36"/>
      <c r="BH17" s="36"/>
      <c r="BI17" s="49" t="str">
        <f t="shared" si="30"/>
        <v xml:space="preserve"> </v>
      </c>
      <c r="BJ17" s="49" t="str">
        <f t="shared" si="15"/>
        <v xml:space="preserve"> </v>
      </c>
      <c r="BK17" s="36"/>
      <c r="BL17" s="36"/>
      <c r="BM17" s="49" t="str">
        <f t="shared" si="31"/>
        <v xml:space="preserve"> </v>
      </c>
      <c r="BN17" s="49" t="str">
        <f t="shared" si="16"/>
        <v xml:space="preserve"> </v>
      </c>
      <c r="BO17" s="39"/>
      <c r="BP17" s="41"/>
    </row>
    <row r="18" spans="1:68" ht="15.75" customHeight="1" x14ac:dyDescent="0.2">
      <c r="A18" s="36"/>
      <c r="B18" s="29"/>
      <c r="C18" s="39"/>
      <c r="D18" s="36"/>
      <c r="E18" s="49" t="str">
        <f t="shared" si="0"/>
        <v xml:space="preserve"> </v>
      </c>
      <c r="F18" s="49" t="str">
        <f t="shared" si="1"/>
        <v xml:space="preserve"> </v>
      </c>
      <c r="G18" s="36"/>
      <c r="H18" s="36"/>
      <c r="I18" s="49" t="str">
        <f t="shared" si="17"/>
        <v xml:space="preserve"> </v>
      </c>
      <c r="J18" s="546" t="str">
        <f t="shared" si="2"/>
        <v xml:space="preserve"> </v>
      </c>
      <c r="K18" s="36"/>
      <c r="L18" s="36"/>
      <c r="M18" s="49" t="str">
        <f t="shared" si="18"/>
        <v xml:space="preserve"> </v>
      </c>
      <c r="N18" s="49" t="str">
        <f t="shared" si="3"/>
        <v xml:space="preserve"> </v>
      </c>
      <c r="O18" s="36"/>
      <c r="P18" s="36"/>
      <c r="Q18" s="49" t="str">
        <f t="shared" si="19"/>
        <v xml:space="preserve"> </v>
      </c>
      <c r="R18" s="49" t="str">
        <f t="shared" si="4"/>
        <v xml:space="preserve"> </v>
      </c>
      <c r="S18" s="39"/>
      <c r="T18" s="36"/>
      <c r="U18" s="49" t="str">
        <f t="shared" si="20"/>
        <v xml:space="preserve"> </v>
      </c>
      <c r="V18" s="49" t="str">
        <f t="shared" si="5"/>
        <v xml:space="preserve"> </v>
      </c>
      <c r="W18" s="36"/>
      <c r="X18" s="36"/>
      <c r="Y18" s="49" t="str">
        <f t="shared" si="21"/>
        <v xml:space="preserve"> </v>
      </c>
      <c r="Z18" s="546" t="str">
        <f t="shared" si="6"/>
        <v xml:space="preserve"> </v>
      </c>
      <c r="AA18" s="36"/>
      <c r="AB18" s="36"/>
      <c r="AC18" s="49" t="str">
        <f t="shared" si="22"/>
        <v xml:space="preserve"> </v>
      </c>
      <c r="AD18" s="49" t="str">
        <f t="shared" si="7"/>
        <v xml:space="preserve"> </v>
      </c>
      <c r="AE18" s="36"/>
      <c r="AF18" s="36"/>
      <c r="AG18" s="49" t="str">
        <f t="shared" si="23"/>
        <v xml:space="preserve"> </v>
      </c>
      <c r="AH18" s="49" t="str">
        <f t="shared" si="8"/>
        <v xml:space="preserve"> </v>
      </c>
      <c r="AI18" s="39"/>
      <c r="AJ18" s="36"/>
      <c r="AK18" s="49" t="str">
        <f t="shared" si="24"/>
        <v xml:space="preserve"> </v>
      </c>
      <c r="AL18" s="49" t="str">
        <f t="shared" si="9"/>
        <v xml:space="preserve"> </v>
      </c>
      <c r="AM18" s="36"/>
      <c r="AN18" s="36"/>
      <c r="AO18" s="49" t="str">
        <f t="shared" si="25"/>
        <v xml:space="preserve"> </v>
      </c>
      <c r="AP18" s="546" t="str">
        <f t="shared" si="10"/>
        <v xml:space="preserve"> </v>
      </c>
      <c r="AQ18" s="36"/>
      <c r="AR18" s="36"/>
      <c r="AS18" s="49" t="str">
        <f t="shared" si="26"/>
        <v xml:space="preserve"> </v>
      </c>
      <c r="AT18" s="49" t="str">
        <f t="shared" si="11"/>
        <v xml:space="preserve"> </v>
      </c>
      <c r="AU18" s="36"/>
      <c r="AV18" s="36"/>
      <c r="AW18" s="49" t="str">
        <f t="shared" si="27"/>
        <v xml:space="preserve"> </v>
      </c>
      <c r="AX18" s="49" t="str">
        <f t="shared" si="12"/>
        <v xml:space="preserve"> </v>
      </c>
      <c r="AY18" s="39"/>
      <c r="AZ18" s="36"/>
      <c r="BA18" s="49" t="str">
        <f t="shared" si="28"/>
        <v xml:space="preserve"> </v>
      </c>
      <c r="BB18" s="49" t="str">
        <f t="shared" si="13"/>
        <v xml:space="preserve"> </v>
      </c>
      <c r="BC18" s="36"/>
      <c r="BD18" s="36"/>
      <c r="BE18" s="49" t="str">
        <f t="shared" si="29"/>
        <v xml:space="preserve"> </v>
      </c>
      <c r="BF18" s="546" t="str">
        <f t="shared" si="14"/>
        <v xml:space="preserve"> </v>
      </c>
      <c r="BG18" s="36"/>
      <c r="BH18" s="36"/>
      <c r="BI18" s="49" t="str">
        <f t="shared" si="30"/>
        <v xml:space="preserve"> </v>
      </c>
      <c r="BJ18" s="49" t="str">
        <f t="shared" si="15"/>
        <v xml:space="preserve"> </v>
      </c>
      <c r="BK18" s="36"/>
      <c r="BL18" s="36"/>
      <c r="BM18" s="49" t="str">
        <f t="shared" si="31"/>
        <v xml:space="preserve"> </v>
      </c>
      <c r="BN18" s="49" t="str">
        <f t="shared" si="16"/>
        <v xml:space="preserve"> </v>
      </c>
      <c r="BO18" s="39"/>
      <c r="BP18" s="41"/>
    </row>
    <row r="19" spans="1:68" ht="15.75" customHeight="1" x14ac:dyDescent="0.2">
      <c r="A19" s="36"/>
      <c r="B19" s="29"/>
      <c r="C19" s="39"/>
      <c r="D19" s="36"/>
      <c r="E19" s="49" t="str">
        <f t="shared" si="0"/>
        <v xml:space="preserve"> </v>
      </c>
      <c r="F19" s="49" t="str">
        <f t="shared" si="1"/>
        <v xml:space="preserve"> </v>
      </c>
      <c r="G19" s="36"/>
      <c r="H19" s="36"/>
      <c r="I19" s="49" t="str">
        <f t="shared" si="17"/>
        <v xml:space="preserve"> </v>
      </c>
      <c r="J19" s="546" t="str">
        <f t="shared" si="2"/>
        <v xml:space="preserve"> </v>
      </c>
      <c r="K19" s="36"/>
      <c r="L19" s="36"/>
      <c r="M19" s="49" t="str">
        <f t="shared" si="18"/>
        <v xml:space="preserve"> </v>
      </c>
      <c r="N19" s="49" t="str">
        <f t="shared" si="3"/>
        <v xml:space="preserve"> </v>
      </c>
      <c r="O19" s="36"/>
      <c r="P19" s="36"/>
      <c r="Q19" s="49" t="str">
        <f t="shared" si="19"/>
        <v xml:space="preserve"> </v>
      </c>
      <c r="R19" s="49" t="str">
        <f t="shared" si="4"/>
        <v xml:space="preserve"> </v>
      </c>
      <c r="S19" s="39"/>
      <c r="T19" s="36"/>
      <c r="U19" s="49" t="str">
        <f t="shared" si="20"/>
        <v xml:space="preserve"> </v>
      </c>
      <c r="V19" s="49" t="str">
        <f t="shared" si="5"/>
        <v xml:space="preserve"> </v>
      </c>
      <c r="W19" s="36"/>
      <c r="X19" s="36"/>
      <c r="Y19" s="49" t="str">
        <f t="shared" si="21"/>
        <v xml:space="preserve"> </v>
      </c>
      <c r="Z19" s="546" t="str">
        <f t="shared" si="6"/>
        <v xml:space="preserve"> </v>
      </c>
      <c r="AA19" s="36"/>
      <c r="AB19" s="36"/>
      <c r="AC19" s="49" t="str">
        <f t="shared" si="22"/>
        <v xml:space="preserve"> </v>
      </c>
      <c r="AD19" s="49" t="str">
        <f t="shared" si="7"/>
        <v xml:space="preserve"> </v>
      </c>
      <c r="AE19" s="36"/>
      <c r="AF19" s="36"/>
      <c r="AG19" s="49" t="str">
        <f t="shared" si="23"/>
        <v xml:space="preserve"> </v>
      </c>
      <c r="AH19" s="49" t="str">
        <f t="shared" si="8"/>
        <v xml:space="preserve"> </v>
      </c>
      <c r="AI19" s="39"/>
      <c r="AJ19" s="36"/>
      <c r="AK19" s="49" t="str">
        <f t="shared" si="24"/>
        <v xml:space="preserve"> </v>
      </c>
      <c r="AL19" s="49" t="str">
        <f t="shared" si="9"/>
        <v xml:space="preserve"> </v>
      </c>
      <c r="AM19" s="36"/>
      <c r="AN19" s="36"/>
      <c r="AO19" s="49" t="str">
        <f t="shared" si="25"/>
        <v xml:space="preserve"> </v>
      </c>
      <c r="AP19" s="546" t="str">
        <f t="shared" si="10"/>
        <v xml:space="preserve"> </v>
      </c>
      <c r="AQ19" s="36"/>
      <c r="AR19" s="36"/>
      <c r="AS19" s="49" t="str">
        <f t="shared" si="26"/>
        <v xml:space="preserve"> </v>
      </c>
      <c r="AT19" s="49" t="str">
        <f t="shared" si="11"/>
        <v xml:space="preserve"> </v>
      </c>
      <c r="AU19" s="36"/>
      <c r="AV19" s="36"/>
      <c r="AW19" s="49" t="str">
        <f t="shared" si="27"/>
        <v xml:space="preserve"> </v>
      </c>
      <c r="AX19" s="49" t="str">
        <f t="shared" si="12"/>
        <v xml:space="preserve"> </v>
      </c>
      <c r="AY19" s="39"/>
      <c r="AZ19" s="36"/>
      <c r="BA19" s="49" t="str">
        <f t="shared" si="28"/>
        <v xml:space="preserve"> </v>
      </c>
      <c r="BB19" s="49" t="str">
        <f t="shared" si="13"/>
        <v xml:space="preserve"> </v>
      </c>
      <c r="BC19" s="36"/>
      <c r="BD19" s="36"/>
      <c r="BE19" s="49" t="str">
        <f t="shared" si="29"/>
        <v xml:space="preserve"> </v>
      </c>
      <c r="BF19" s="546" t="str">
        <f t="shared" si="14"/>
        <v xml:space="preserve"> </v>
      </c>
      <c r="BG19" s="36"/>
      <c r="BH19" s="36"/>
      <c r="BI19" s="49" t="str">
        <f t="shared" si="30"/>
        <v xml:space="preserve"> </v>
      </c>
      <c r="BJ19" s="49" t="str">
        <f t="shared" si="15"/>
        <v xml:space="preserve"> </v>
      </c>
      <c r="BK19" s="36"/>
      <c r="BL19" s="36"/>
      <c r="BM19" s="49" t="str">
        <f t="shared" si="31"/>
        <v xml:space="preserve"> </v>
      </c>
      <c r="BN19" s="49" t="str">
        <f t="shared" si="16"/>
        <v xml:space="preserve"> </v>
      </c>
      <c r="BO19" s="39"/>
      <c r="BP19" s="41"/>
    </row>
    <row r="20" spans="1:68" ht="15.75" customHeight="1" x14ac:dyDescent="0.2">
      <c r="A20" s="36"/>
      <c r="B20" s="29"/>
      <c r="C20" s="39"/>
      <c r="D20" s="36"/>
      <c r="E20" s="49" t="str">
        <f t="shared" si="0"/>
        <v xml:space="preserve"> </v>
      </c>
      <c r="F20" s="49" t="str">
        <f t="shared" si="1"/>
        <v xml:space="preserve"> </v>
      </c>
      <c r="G20" s="36"/>
      <c r="H20" s="36"/>
      <c r="I20" s="49" t="str">
        <f t="shared" si="17"/>
        <v xml:space="preserve"> </v>
      </c>
      <c r="J20" s="546" t="str">
        <f t="shared" si="2"/>
        <v xml:space="preserve"> </v>
      </c>
      <c r="K20" s="36"/>
      <c r="L20" s="36"/>
      <c r="M20" s="49" t="str">
        <f t="shared" si="18"/>
        <v xml:space="preserve"> </v>
      </c>
      <c r="N20" s="49" t="str">
        <f t="shared" si="3"/>
        <v xml:space="preserve"> </v>
      </c>
      <c r="O20" s="36"/>
      <c r="P20" s="36"/>
      <c r="Q20" s="49" t="str">
        <f t="shared" si="19"/>
        <v xml:space="preserve"> </v>
      </c>
      <c r="R20" s="49" t="str">
        <f t="shared" si="4"/>
        <v xml:space="preserve"> </v>
      </c>
      <c r="S20" s="39"/>
      <c r="T20" s="36"/>
      <c r="U20" s="49" t="str">
        <f t="shared" si="20"/>
        <v xml:space="preserve"> </v>
      </c>
      <c r="V20" s="49" t="str">
        <f t="shared" si="5"/>
        <v xml:space="preserve"> </v>
      </c>
      <c r="W20" s="36"/>
      <c r="X20" s="36"/>
      <c r="Y20" s="49" t="str">
        <f t="shared" si="21"/>
        <v xml:space="preserve"> </v>
      </c>
      <c r="Z20" s="546" t="str">
        <f t="shared" si="6"/>
        <v xml:space="preserve"> </v>
      </c>
      <c r="AA20" s="36"/>
      <c r="AB20" s="36"/>
      <c r="AC20" s="49" t="str">
        <f t="shared" si="22"/>
        <v xml:space="preserve"> </v>
      </c>
      <c r="AD20" s="49" t="str">
        <f t="shared" si="7"/>
        <v xml:space="preserve"> </v>
      </c>
      <c r="AE20" s="36"/>
      <c r="AF20" s="36"/>
      <c r="AG20" s="49" t="str">
        <f t="shared" si="23"/>
        <v xml:space="preserve"> </v>
      </c>
      <c r="AH20" s="49" t="str">
        <f t="shared" si="8"/>
        <v xml:space="preserve"> </v>
      </c>
      <c r="AI20" s="39"/>
      <c r="AJ20" s="36"/>
      <c r="AK20" s="49" t="str">
        <f t="shared" si="24"/>
        <v xml:space="preserve"> </v>
      </c>
      <c r="AL20" s="49" t="str">
        <f t="shared" si="9"/>
        <v xml:space="preserve"> </v>
      </c>
      <c r="AM20" s="36"/>
      <c r="AN20" s="36"/>
      <c r="AO20" s="49" t="str">
        <f t="shared" si="25"/>
        <v xml:space="preserve"> </v>
      </c>
      <c r="AP20" s="546" t="str">
        <f t="shared" si="10"/>
        <v xml:space="preserve"> </v>
      </c>
      <c r="AQ20" s="36"/>
      <c r="AR20" s="36"/>
      <c r="AS20" s="49" t="str">
        <f t="shared" si="26"/>
        <v xml:space="preserve"> </v>
      </c>
      <c r="AT20" s="49" t="str">
        <f t="shared" si="11"/>
        <v xml:space="preserve"> </v>
      </c>
      <c r="AU20" s="36"/>
      <c r="AV20" s="36"/>
      <c r="AW20" s="49" t="str">
        <f t="shared" si="27"/>
        <v xml:space="preserve"> </v>
      </c>
      <c r="AX20" s="49" t="str">
        <f t="shared" si="12"/>
        <v xml:space="preserve"> </v>
      </c>
      <c r="AY20" s="39"/>
      <c r="AZ20" s="36"/>
      <c r="BA20" s="49" t="str">
        <f t="shared" si="28"/>
        <v xml:space="preserve"> </v>
      </c>
      <c r="BB20" s="49" t="str">
        <f t="shared" si="13"/>
        <v xml:space="preserve"> </v>
      </c>
      <c r="BC20" s="36"/>
      <c r="BD20" s="36"/>
      <c r="BE20" s="49" t="str">
        <f t="shared" si="29"/>
        <v xml:space="preserve"> </v>
      </c>
      <c r="BF20" s="546" t="str">
        <f t="shared" si="14"/>
        <v xml:space="preserve"> </v>
      </c>
      <c r="BG20" s="36"/>
      <c r="BH20" s="36"/>
      <c r="BI20" s="49" t="str">
        <f t="shared" si="30"/>
        <v xml:space="preserve"> </v>
      </c>
      <c r="BJ20" s="49" t="str">
        <f t="shared" si="15"/>
        <v xml:space="preserve"> </v>
      </c>
      <c r="BK20" s="36"/>
      <c r="BL20" s="36"/>
      <c r="BM20" s="49" t="str">
        <f t="shared" si="31"/>
        <v xml:space="preserve"> </v>
      </c>
      <c r="BN20" s="49" t="str">
        <f t="shared" si="16"/>
        <v xml:space="preserve"> </v>
      </c>
      <c r="BO20" s="39"/>
      <c r="BP20" s="41"/>
    </row>
    <row r="21" spans="1:68" ht="15.75" customHeight="1" x14ac:dyDescent="0.2">
      <c r="A21" s="36"/>
      <c r="B21" s="29"/>
      <c r="C21" s="39"/>
      <c r="D21" s="36"/>
      <c r="E21" s="49" t="str">
        <f t="shared" si="0"/>
        <v xml:space="preserve"> </v>
      </c>
      <c r="F21" s="49" t="str">
        <f t="shared" si="1"/>
        <v xml:space="preserve"> </v>
      </c>
      <c r="G21" s="36"/>
      <c r="H21" s="36"/>
      <c r="I21" s="49" t="str">
        <f t="shared" si="17"/>
        <v xml:space="preserve"> </v>
      </c>
      <c r="J21" s="546" t="str">
        <f t="shared" si="2"/>
        <v xml:space="preserve"> </v>
      </c>
      <c r="K21" s="36"/>
      <c r="L21" s="36"/>
      <c r="M21" s="49" t="str">
        <f t="shared" si="18"/>
        <v xml:space="preserve"> </v>
      </c>
      <c r="N21" s="49" t="str">
        <f t="shared" si="3"/>
        <v xml:space="preserve"> </v>
      </c>
      <c r="O21" s="36"/>
      <c r="P21" s="36"/>
      <c r="Q21" s="49" t="str">
        <f t="shared" si="19"/>
        <v xml:space="preserve"> </v>
      </c>
      <c r="R21" s="49" t="str">
        <f t="shared" si="4"/>
        <v xml:space="preserve"> </v>
      </c>
      <c r="S21" s="39"/>
      <c r="T21" s="36"/>
      <c r="U21" s="49" t="str">
        <f t="shared" si="20"/>
        <v xml:space="preserve"> </v>
      </c>
      <c r="V21" s="49" t="str">
        <f t="shared" si="5"/>
        <v xml:space="preserve"> </v>
      </c>
      <c r="W21" s="36"/>
      <c r="X21" s="36"/>
      <c r="Y21" s="49" t="str">
        <f t="shared" si="21"/>
        <v xml:space="preserve"> </v>
      </c>
      <c r="Z21" s="546" t="str">
        <f t="shared" si="6"/>
        <v xml:space="preserve"> </v>
      </c>
      <c r="AA21" s="36"/>
      <c r="AB21" s="36"/>
      <c r="AC21" s="49" t="str">
        <f t="shared" si="22"/>
        <v xml:space="preserve"> </v>
      </c>
      <c r="AD21" s="49" t="str">
        <f t="shared" si="7"/>
        <v xml:space="preserve"> </v>
      </c>
      <c r="AE21" s="36"/>
      <c r="AF21" s="36"/>
      <c r="AG21" s="49" t="str">
        <f t="shared" si="23"/>
        <v xml:space="preserve"> </v>
      </c>
      <c r="AH21" s="49" t="str">
        <f t="shared" si="8"/>
        <v xml:space="preserve"> </v>
      </c>
      <c r="AI21" s="39"/>
      <c r="AJ21" s="36"/>
      <c r="AK21" s="49" t="str">
        <f t="shared" si="24"/>
        <v xml:space="preserve"> </v>
      </c>
      <c r="AL21" s="49" t="str">
        <f t="shared" si="9"/>
        <v xml:space="preserve"> </v>
      </c>
      <c r="AM21" s="36"/>
      <c r="AN21" s="36"/>
      <c r="AO21" s="49" t="str">
        <f t="shared" si="25"/>
        <v xml:space="preserve"> </v>
      </c>
      <c r="AP21" s="546" t="str">
        <f t="shared" si="10"/>
        <v xml:space="preserve"> </v>
      </c>
      <c r="AQ21" s="36"/>
      <c r="AR21" s="36"/>
      <c r="AS21" s="49" t="str">
        <f t="shared" si="26"/>
        <v xml:space="preserve"> </v>
      </c>
      <c r="AT21" s="49" t="str">
        <f t="shared" si="11"/>
        <v xml:space="preserve"> </v>
      </c>
      <c r="AU21" s="36"/>
      <c r="AV21" s="36"/>
      <c r="AW21" s="49" t="str">
        <f t="shared" si="27"/>
        <v xml:space="preserve"> </v>
      </c>
      <c r="AX21" s="49" t="str">
        <f t="shared" si="12"/>
        <v xml:space="preserve"> </v>
      </c>
      <c r="AY21" s="39"/>
      <c r="AZ21" s="36"/>
      <c r="BA21" s="49" t="str">
        <f t="shared" si="28"/>
        <v xml:space="preserve"> </v>
      </c>
      <c r="BB21" s="49" t="str">
        <f t="shared" si="13"/>
        <v xml:space="preserve"> </v>
      </c>
      <c r="BC21" s="36"/>
      <c r="BD21" s="36"/>
      <c r="BE21" s="49" t="str">
        <f t="shared" si="29"/>
        <v xml:space="preserve"> </v>
      </c>
      <c r="BF21" s="546" t="str">
        <f t="shared" si="14"/>
        <v xml:space="preserve"> </v>
      </c>
      <c r="BG21" s="36"/>
      <c r="BH21" s="36"/>
      <c r="BI21" s="49" t="str">
        <f t="shared" si="30"/>
        <v xml:space="preserve"> </v>
      </c>
      <c r="BJ21" s="49" t="str">
        <f t="shared" si="15"/>
        <v xml:space="preserve"> </v>
      </c>
      <c r="BK21" s="36"/>
      <c r="BL21" s="36"/>
      <c r="BM21" s="49" t="str">
        <f t="shared" si="31"/>
        <v xml:space="preserve"> </v>
      </c>
      <c r="BN21" s="49" t="str">
        <f t="shared" si="16"/>
        <v xml:space="preserve"> </v>
      </c>
      <c r="BO21" s="39"/>
      <c r="BP21" s="41"/>
    </row>
    <row r="22" spans="1:68" ht="15.75" customHeight="1" x14ac:dyDescent="0.2">
      <c r="A22" s="36"/>
      <c r="B22" s="29"/>
      <c r="C22" s="39"/>
      <c r="D22" s="36"/>
      <c r="E22" s="49" t="str">
        <f t="shared" si="0"/>
        <v xml:space="preserve"> </v>
      </c>
      <c r="F22" s="49" t="str">
        <f t="shared" si="1"/>
        <v xml:space="preserve"> </v>
      </c>
      <c r="G22" s="36"/>
      <c r="H22" s="36"/>
      <c r="I22" s="49" t="str">
        <f t="shared" si="17"/>
        <v xml:space="preserve"> </v>
      </c>
      <c r="J22" s="546" t="str">
        <f t="shared" si="2"/>
        <v xml:space="preserve"> </v>
      </c>
      <c r="K22" s="36"/>
      <c r="L22" s="36"/>
      <c r="M22" s="49" t="str">
        <f t="shared" si="18"/>
        <v xml:space="preserve"> </v>
      </c>
      <c r="N22" s="49" t="str">
        <f t="shared" si="3"/>
        <v xml:space="preserve"> </v>
      </c>
      <c r="O22" s="36"/>
      <c r="P22" s="36"/>
      <c r="Q22" s="49" t="str">
        <f t="shared" si="19"/>
        <v xml:space="preserve"> </v>
      </c>
      <c r="R22" s="49" t="str">
        <f t="shared" si="4"/>
        <v xml:space="preserve"> </v>
      </c>
      <c r="S22" s="39"/>
      <c r="T22" s="36"/>
      <c r="U22" s="49" t="str">
        <f t="shared" si="20"/>
        <v xml:space="preserve"> </v>
      </c>
      <c r="V22" s="49" t="str">
        <f t="shared" si="5"/>
        <v xml:space="preserve"> </v>
      </c>
      <c r="W22" s="36"/>
      <c r="X22" s="36"/>
      <c r="Y22" s="49" t="str">
        <f t="shared" si="21"/>
        <v xml:space="preserve"> </v>
      </c>
      <c r="Z22" s="546" t="str">
        <f t="shared" si="6"/>
        <v xml:space="preserve"> </v>
      </c>
      <c r="AA22" s="36"/>
      <c r="AB22" s="36"/>
      <c r="AC22" s="49" t="str">
        <f t="shared" si="22"/>
        <v xml:space="preserve"> </v>
      </c>
      <c r="AD22" s="49" t="str">
        <f t="shared" si="7"/>
        <v xml:space="preserve"> </v>
      </c>
      <c r="AE22" s="36"/>
      <c r="AF22" s="36"/>
      <c r="AG22" s="49" t="str">
        <f t="shared" si="23"/>
        <v xml:space="preserve"> </v>
      </c>
      <c r="AH22" s="49" t="str">
        <f t="shared" si="8"/>
        <v xml:space="preserve"> </v>
      </c>
      <c r="AI22" s="39"/>
      <c r="AJ22" s="36"/>
      <c r="AK22" s="49" t="str">
        <f t="shared" si="24"/>
        <v xml:space="preserve"> </v>
      </c>
      <c r="AL22" s="49" t="str">
        <f t="shared" si="9"/>
        <v xml:space="preserve"> </v>
      </c>
      <c r="AM22" s="36"/>
      <c r="AN22" s="36"/>
      <c r="AO22" s="49" t="str">
        <f t="shared" si="25"/>
        <v xml:space="preserve"> </v>
      </c>
      <c r="AP22" s="546" t="str">
        <f t="shared" si="10"/>
        <v xml:space="preserve"> </v>
      </c>
      <c r="AQ22" s="36"/>
      <c r="AR22" s="36"/>
      <c r="AS22" s="49" t="str">
        <f t="shared" si="26"/>
        <v xml:space="preserve"> </v>
      </c>
      <c r="AT22" s="49" t="str">
        <f t="shared" si="11"/>
        <v xml:space="preserve"> </v>
      </c>
      <c r="AU22" s="36"/>
      <c r="AV22" s="36"/>
      <c r="AW22" s="49" t="str">
        <f t="shared" si="27"/>
        <v xml:space="preserve"> </v>
      </c>
      <c r="AX22" s="49" t="str">
        <f t="shared" si="12"/>
        <v xml:space="preserve"> </v>
      </c>
      <c r="AY22" s="39"/>
      <c r="AZ22" s="36"/>
      <c r="BA22" s="49" t="str">
        <f t="shared" si="28"/>
        <v xml:space="preserve"> </v>
      </c>
      <c r="BB22" s="49" t="str">
        <f t="shared" si="13"/>
        <v xml:space="preserve"> </v>
      </c>
      <c r="BC22" s="36"/>
      <c r="BD22" s="36"/>
      <c r="BE22" s="49" t="str">
        <f t="shared" si="29"/>
        <v xml:space="preserve"> </v>
      </c>
      <c r="BF22" s="546" t="str">
        <f t="shared" si="14"/>
        <v xml:space="preserve"> </v>
      </c>
      <c r="BG22" s="36"/>
      <c r="BH22" s="36"/>
      <c r="BI22" s="49" t="str">
        <f t="shared" si="30"/>
        <v xml:space="preserve"> </v>
      </c>
      <c r="BJ22" s="49" t="str">
        <f t="shared" si="15"/>
        <v xml:space="preserve"> </v>
      </c>
      <c r="BK22" s="36"/>
      <c r="BL22" s="36"/>
      <c r="BM22" s="49" t="str">
        <f t="shared" si="31"/>
        <v xml:space="preserve"> </v>
      </c>
      <c r="BN22" s="49" t="str">
        <f t="shared" si="16"/>
        <v xml:space="preserve"> </v>
      </c>
      <c r="BO22" s="39"/>
      <c r="BP22" s="41"/>
    </row>
    <row r="23" spans="1:68" ht="15.75" customHeight="1" x14ac:dyDescent="0.2">
      <c r="A23" s="36"/>
      <c r="B23" s="29"/>
      <c r="C23" s="39"/>
      <c r="D23" s="36"/>
      <c r="E23" s="49" t="str">
        <f t="shared" si="0"/>
        <v xml:space="preserve"> </v>
      </c>
      <c r="F23" s="49" t="str">
        <f t="shared" si="1"/>
        <v xml:space="preserve"> </v>
      </c>
      <c r="G23" s="36"/>
      <c r="H23" s="36"/>
      <c r="I23" s="49" t="str">
        <f t="shared" si="17"/>
        <v xml:space="preserve"> </v>
      </c>
      <c r="J23" s="546" t="str">
        <f t="shared" si="2"/>
        <v xml:space="preserve"> </v>
      </c>
      <c r="K23" s="36"/>
      <c r="L23" s="36"/>
      <c r="M23" s="49" t="str">
        <f t="shared" si="18"/>
        <v xml:space="preserve"> </v>
      </c>
      <c r="N23" s="49" t="str">
        <f t="shared" si="3"/>
        <v xml:space="preserve"> </v>
      </c>
      <c r="O23" s="36"/>
      <c r="P23" s="36"/>
      <c r="Q23" s="49" t="str">
        <f t="shared" si="19"/>
        <v xml:space="preserve"> </v>
      </c>
      <c r="R23" s="49" t="str">
        <f t="shared" si="4"/>
        <v xml:space="preserve"> </v>
      </c>
      <c r="S23" s="39"/>
      <c r="T23" s="36"/>
      <c r="U23" s="49" t="str">
        <f t="shared" si="20"/>
        <v xml:space="preserve"> </v>
      </c>
      <c r="V23" s="49" t="str">
        <f t="shared" si="5"/>
        <v xml:space="preserve"> </v>
      </c>
      <c r="W23" s="36"/>
      <c r="X23" s="36"/>
      <c r="Y23" s="49" t="str">
        <f t="shared" si="21"/>
        <v xml:space="preserve"> </v>
      </c>
      <c r="Z23" s="546" t="str">
        <f t="shared" si="6"/>
        <v xml:space="preserve"> </v>
      </c>
      <c r="AA23" s="36"/>
      <c r="AB23" s="36"/>
      <c r="AC23" s="49" t="str">
        <f t="shared" si="22"/>
        <v xml:space="preserve"> </v>
      </c>
      <c r="AD23" s="49" t="str">
        <f t="shared" si="7"/>
        <v xml:space="preserve"> </v>
      </c>
      <c r="AE23" s="36"/>
      <c r="AF23" s="36"/>
      <c r="AG23" s="49" t="str">
        <f t="shared" si="23"/>
        <v xml:space="preserve"> </v>
      </c>
      <c r="AH23" s="49" t="str">
        <f t="shared" si="8"/>
        <v xml:space="preserve"> </v>
      </c>
      <c r="AI23" s="39"/>
      <c r="AJ23" s="36"/>
      <c r="AK23" s="49" t="str">
        <f t="shared" si="24"/>
        <v xml:space="preserve"> </v>
      </c>
      <c r="AL23" s="49" t="str">
        <f t="shared" si="9"/>
        <v xml:space="preserve"> </v>
      </c>
      <c r="AM23" s="36"/>
      <c r="AN23" s="36"/>
      <c r="AO23" s="49" t="str">
        <f t="shared" si="25"/>
        <v xml:space="preserve"> </v>
      </c>
      <c r="AP23" s="546" t="str">
        <f t="shared" si="10"/>
        <v xml:space="preserve"> </v>
      </c>
      <c r="AQ23" s="36"/>
      <c r="AR23" s="36"/>
      <c r="AS23" s="49" t="str">
        <f t="shared" si="26"/>
        <v xml:space="preserve"> </v>
      </c>
      <c r="AT23" s="49" t="str">
        <f t="shared" si="11"/>
        <v xml:space="preserve"> </v>
      </c>
      <c r="AU23" s="36"/>
      <c r="AV23" s="36"/>
      <c r="AW23" s="49" t="str">
        <f t="shared" si="27"/>
        <v xml:space="preserve"> </v>
      </c>
      <c r="AX23" s="49" t="str">
        <f t="shared" si="12"/>
        <v xml:space="preserve"> </v>
      </c>
      <c r="AY23" s="39"/>
      <c r="AZ23" s="36"/>
      <c r="BA23" s="49" t="str">
        <f t="shared" si="28"/>
        <v xml:space="preserve"> </v>
      </c>
      <c r="BB23" s="49" t="str">
        <f t="shared" si="13"/>
        <v xml:space="preserve"> </v>
      </c>
      <c r="BC23" s="36"/>
      <c r="BD23" s="36"/>
      <c r="BE23" s="49" t="str">
        <f t="shared" si="29"/>
        <v xml:space="preserve"> </v>
      </c>
      <c r="BF23" s="546" t="str">
        <f t="shared" si="14"/>
        <v xml:space="preserve"> </v>
      </c>
      <c r="BG23" s="36"/>
      <c r="BH23" s="36"/>
      <c r="BI23" s="49" t="str">
        <f t="shared" si="30"/>
        <v xml:space="preserve"> </v>
      </c>
      <c r="BJ23" s="49" t="str">
        <f t="shared" si="15"/>
        <v xml:space="preserve"> </v>
      </c>
      <c r="BK23" s="36"/>
      <c r="BL23" s="36"/>
      <c r="BM23" s="49" t="str">
        <f t="shared" si="31"/>
        <v xml:space="preserve"> </v>
      </c>
      <c r="BN23" s="49" t="str">
        <f t="shared" si="16"/>
        <v xml:space="preserve"> </v>
      </c>
      <c r="BO23" s="39"/>
      <c r="BP23" s="41"/>
    </row>
    <row r="24" spans="1:68" ht="15.75" customHeight="1" x14ac:dyDescent="0.2">
      <c r="A24" s="36"/>
      <c r="B24" s="29"/>
      <c r="C24" s="39"/>
      <c r="D24" s="36"/>
      <c r="E24" s="49" t="str">
        <f t="shared" si="0"/>
        <v xml:space="preserve"> </v>
      </c>
      <c r="F24" s="49" t="str">
        <f t="shared" si="1"/>
        <v xml:space="preserve"> </v>
      </c>
      <c r="G24" s="36"/>
      <c r="H24" s="36"/>
      <c r="I24" s="49" t="str">
        <f t="shared" si="17"/>
        <v xml:space="preserve"> </v>
      </c>
      <c r="J24" s="546" t="str">
        <f t="shared" si="2"/>
        <v xml:space="preserve"> </v>
      </c>
      <c r="K24" s="36"/>
      <c r="L24" s="36"/>
      <c r="M24" s="49" t="str">
        <f t="shared" si="18"/>
        <v xml:space="preserve"> </v>
      </c>
      <c r="N24" s="49" t="str">
        <f t="shared" si="3"/>
        <v xml:space="preserve"> </v>
      </c>
      <c r="O24" s="36"/>
      <c r="P24" s="36"/>
      <c r="Q24" s="49" t="str">
        <f t="shared" si="19"/>
        <v xml:space="preserve"> </v>
      </c>
      <c r="R24" s="49" t="str">
        <f t="shared" si="4"/>
        <v xml:space="preserve"> </v>
      </c>
      <c r="S24" s="39"/>
      <c r="T24" s="36"/>
      <c r="U24" s="49" t="str">
        <f t="shared" si="20"/>
        <v xml:space="preserve"> </v>
      </c>
      <c r="V24" s="49" t="str">
        <f t="shared" si="5"/>
        <v xml:space="preserve"> </v>
      </c>
      <c r="W24" s="36"/>
      <c r="X24" s="36"/>
      <c r="Y24" s="49" t="str">
        <f t="shared" si="21"/>
        <v xml:space="preserve"> </v>
      </c>
      <c r="Z24" s="546" t="str">
        <f t="shared" si="6"/>
        <v xml:space="preserve"> </v>
      </c>
      <c r="AA24" s="36"/>
      <c r="AB24" s="36"/>
      <c r="AC24" s="49" t="str">
        <f t="shared" si="22"/>
        <v xml:space="preserve"> </v>
      </c>
      <c r="AD24" s="49" t="str">
        <f t="shared" si="7"/>
        <v xml:space="preserve"> </v>
      </c>
      <c r="AE24" s="36"/>
      <c r="AF24" s="36"/>
      <c r="AG24" s="49" t="str">
        <f t="shared" si="23"/>
        <v xml:space="preserve"> </v>
      </c>
      <c r="AH24" s="49" t="str">
        <f t="shared" si="8"/>
        <v xml:space="preserve"> </v>
      </c>
      <c r="AI24" s="39"/>
      <c r="AJ24" s="36"/>
      <c r="AK24" s="49" t="str">
        <f t="shared" si="24"/>
        <v xml:space="preserve"> </v>
      </c>
      <c r="AL24" s="49" t="str">
        <f t="shared" si="9"/>
        <v xml:space="preserve"> </v>
      </c>
      <c r="AM24" s="36"/>
      <c r="AN24" s="36"/>
      <c r="AO24" s="49" t="str">
        <f t="shared" si="25"/>
        <v xml:space="preserve"> </v>
      </c>
      <c r="AP24" s="546" t="str">
        <f t="shared" si="10"/>
        <v xml:space="preserve"> </v>
      </c>
      <c r="AQ24" s="36"/>
      <c r="AR24" s="36"/>
      <c r="AS24" s="49" t="str">
        <f t="shared" si="26"/>
        <v xml:space="preserve"> </v>
      </c>
      <c r="AT24" s="49" t="str">
        <f t="shared" si="11"/>
        <v xml:space="preserve"> </v>
      </c>
      <c r="AU24" s="36"/>
      <c r="AV24" s="36"/>
      <c r="AW24" s="49" t="str">
        <f t="shared" si="27"/>
        <v xml:space="preserve"> </v>
      </c>
      <c r="AX24" s="49" t="str">
        <f t="shared" si="12"/>
        <v xml:space="preserve"> </v>
      </c>
      <c r="AY24" s="39"/>
      <c r="AZ24" s="36"/>
      <c r="BA24" s="49" t="str">
        <f t="shared" si="28"/>
        <v xml:space="preserve"> </v>
      </c>
      <c r="BB24" s="49" t="str">
        <f t="shared" si="13"/>
        <v xml:space="preserve"> </v>
      </c>
      <c r="BC24" s="36"/>
      <c r="BD24" s="36"/>
      <c r="BE24" s="49" t="str">
        <f t="shared" si="29"/>
        <v xml:space="preserve"> </v>
      </c>
      <c r="BF24" s="546" t="str">
        <f t="shared" si="14"/>
        <v xml:space="preserve"> </v>
      </c>
      <c r="BG24" s="36"/>
      <c r="BH24" s="36"/>
      <c r="BI24" s="49" t="str">
        <f t="shared" si="30"/>
        <v xml:space="preserve"> </v>
      </c>
      <c r="BJ24" s="49" t="str">
        <f t="shared" si="15"/>
        <v xml:space="preserve"> </v>
      </c>
      <c r="BK24" s="36"/>
      <c r="BL24" s="36"/>
      <c r="BM24" s="49" t="str">
        <f t="shared" si="31"/>
        <v xml:space="preserve"> </v>
      </c>
      <c r="BN24" s="49" t="str">
        <f t="shared" si="16"/>
        <v xml:space="preserve"> </v>
      </c>
      <c r="BO24" s="39"/>
      <c r="BP24" s="41"/>
    </row>
    <row r="25" spans="1:68" ht="15.75" customHeight="1" x14ac:dyDescent="0.2">
      <c r="A25" s="36"/>
      <c r="B25" s="29"/>
      <c r="C25" s="39"/>
      <c r="D25" s="36"/>
      <c r="E25" s="49" t="str">
        <f t="shared" si="0"/>
        <v xml:space="preserve"> </v>
      </c>
      <c r="F25" s="49" t="str">
        <f t="shared" si="1"/>
        <v xml:space="preserve"> </v>
      </c>
      <c r="G25" s="36"/>
      <c r="H25" s="36"/>
      <c r="I25" s="49" t="str">
        <f t="shared" si="17"/>
        <v xml:space="preserve"> </v>
      </c>
      <c r="J25" s="546" t="str">
        <f t="shared" si="2"/>
        <v xml:space="preserve"> </v>
      </c>
      <c r="K25" s="36"/>
      <c r="L25" s="36"/>
      <c r="M25" s="49" t="str">
        <f t="shared" si="18"/>
        <v xml:space="preserve"> </v>
      </c>
      <c r="N25" s="49" t="str">
        <f t="shared" si="3"/>
        <v xml:space="preserve"> </v>
      </c>
      <c r="O25" s="36"/>
      <c r="P25" s="36"/>
      <c r="Q25" s="49" t="str">
        <f t="shared" si="19"/>
        <v xml:space="preserve"> </v>
      </c>
      <c r="R25" s="49" t="str">
        <f t="shared" si="4"/>
        <v xml:space="preserve"> </v>
      </c>
      <c r="S25" s="39"/>
      <c r="T25" s="36"/>
      <c r="U25" s="49" t="str">
        <f t="shared" si="20"/>
        <v xml:space="preserve"> </v>
      </c>
      <c r="V25" s="49" t="str">
        <f t="shared" si="5"/>
        <v xml:space="preserve"> </v>
      </c>
      <c r="W25" s="36"/>
      <c r="X25" s="36"/>
      <c r="Y25" s="49" t="str">
        <f t="shared" si="21"/>
        <v xml:space="preserve"> </v>
      </c>
      <c r="Z25" s="546" t="str">
        <f t="shared" si="6"/>
        <v xml:space="preserve"> </v>
      </c>
      <c r="AA25" s="36"/>
      <c r="AB25" s="36"/>
      <c r="AC25" s="49" t="str">
        <f t="shared" si="22"/>
        <v xml:space="preserve"> </v>
      </c>
      <c r="AD25" s="49" t="str">
        <f t="shared" si="7"/>
        <v xml:space="preserve"> </v>
      </c>
      <c r="AE25" s="36"/>
      <c r="AF25" s="36"/>
      <c r="AG25" s="49" t="str">
        <f t="shared" si="23"/>
        <v xml:space="preserve"> </v>
      </c>
      <c r="AH25" s="49" t="str">
        <f t="shared" si="8"/>
        <v xml:space="preserve"> </v>
      </c>
      <c r="AI25" s="39"/>
      <c r="AJ25" s="36"/>
      <c r="AK25" s="49" t="str">
        <f t="shared" si="24"/>
        <v xml:space="preserve"> </v>
      </c>
      <c r="AL25" s="49" t="str">
        <f t="shared" si="9"/>
        <v xml:space="preserve"> </v>
      </c>
      <c r="AM25" s="36"/>
      <c r="AN25" s="36"/>
      <c r="AO25" s="49" t="str">
        <f t="shared" si="25"/>
        <v xml:space="preserve"> </v>
      </c>
      <c r="AP25" s="546" t="str">
        <f t="shared" si="10"/>
        <v xml:space="preserve"> </v>
      </c>
      <c r="AQ25" s="36"/>
      <c r="AR25" s="36"/>
      <c r="AS25" s="49" t="str">
        <f t="shared" si="26"/>
        <v xml:space="preserve"> </v>
      </c>
      <c r="AT25" s="49" t="str">
        <f t="shared" si="11"/>
        <v xml:space="preserve"> </v>
      </c>
      <c r="AU25" s="36"/>
      <c r="AV25" s="36"/>
      <c r="AW25" s="49" t="str">
        <f t="shared" si="27"/>
        <v xml:space="preserve"> </v>
      </c>
      <c r="AX25" s="49" t="str">
        <f t="shared" si="12"/>
        <v xml:space="preserve"> </v>
      </c>
      <c r="AY25" s="39"/>
      <c r="AZ25" s="36"/>
      <c r="BA25" s="49" t="str">
        <f t="shared" si="28"/>
        <v xml:space="preserve"> </v>
      </c>
      <c r="BB25" s="49" t="str">
        <f t="shared" si="13"/>
        <v xml:space="preserve"> </v>
      </c>
      <c r="BC25" s="36"/>
      <c r="BD25" s="36"/>
      <c r="BE25" s="49" t="str">
        <f t="shared" si="29"/>
        <v xml:space="preserve"> </v>
      </c>
      <c r="BF25" s="546" t="str">
        <f t="shared" si="14"/>
        <v xml:space="preserve"> </v>
      </c>
      <c r="BG25" s="36"/>
      <c r="BH25" s="36"/>
      <c r="BI25" s="49" t="str">
        <f t="shared" si="30"/>
        <v xml:space="preserve"> </v>
      </c>
      <c r="BJ25" s="49" t="str">
        <f t="shared" si="15"/>
        <v xml:space="preserve"> </v>
      </c>
      <c r="BK25" s="36"/>
      <c r="BL25" s="36"/>
      <c r="BM25" s="49" t="str">
        <f t="shared" si="31"/>
        <v xml:space="preserve"> </v>
      </c>
      <c r="BN25" s="49" t="str">
        <f t="shared" si="16"/>
        <v xml:space="preserve"> </v>
      </c>
      <c r="BO25" s="39"/>
      <c r="BP25" s="41"/>
    </row>
    <row r="26" spans="1:68" ht="15.75" customHeight="1" x14ac:dyDescent="0.2">
      <c r="A26" s="36"/>
      <c r="B26" s="29"/>
      <c r="C26" s="39"/>
      <c r="D26" s="36"/>
      <c r="E26" s="49" t="str">
        <f t="shared" si="0"/>
        <v xml:space="preserve"> </v>
      </c>
      <c r="F26" s="49" t="str">
        <f t="shared" si="1"/>
        <v xml:space="preserve"> </v>
      </c>
      <c r="G26" s="36"/>
      <c r="H26" s="36"/>
      <c r="I26" s="49" t="str">
        <f t="shared" si="17"/>
        <v xml:space="preserve"> </v>
      </c>
      <c r="J26" s="546" t="str">
        <f t="shared" si="2"/>
        <v xml:space="preserve"> </v>
      </c>
      <c r="K26" s="36"/>
      <c r="L26" s="36"/>
      <c r="M26" s="49" t="str">
        <f t="shared" si="18"/>
        <v xml:space="preserve"> </v>
      </c>
      <c r="N26" s="49" t="str">
        <f t="shared" si="3"/>
        <v xml:space="preserve"> </v>
      </c>
      <c r="O26" s="36"/>
      <c r="P26" s="36"/>
      <c r="Q26" s="49" t="str">
        <f t="shared" si="19"/>
        <v xml:space="preserve"> </v>
      </c>
      <c r="R26" s="49" t="str">
        <f t="shared" si="4"/>
        <v xml:space="preserve"> </v>
      </c>
      <c r="S26" s="39"/>
      <c r="T26" s="36"/>
      <c r="U26" s="49" t="str">
        <f t="shared" si="20"/>
        <v xml:space="preserve"> </v>
      </c>
      <c r="V26" s="49" t="str">
        <f t="shared" si="5"/>
        <v xml:space="preserve"> </v>
      </c>
      <c r="W26" s="36"/>
      <c r="X26" s="36"/>
      <c r="Y26" s="49" t="str">
        <f t="shared" si="21"/>
        <v xml:space="preserve"> </v>
      </c>
      <c r="Z26" s="546" t="str">
        <f t="shared" si="6"/>
        <v xml:space="preserve"> </v>
      </c>
      <c r="AA26" s="36"/>
      <c r="AB26" s="36"/>
      <c r="AC26" s="49" t="str">
        <f t="shared" si="22"/>
        <v xml:space="preserve"> </v>
      </c>
      <c r="AD26" s="49" t="str">
        <f t="shared" si="7"/>
        <v xml:space="preserve"> </v>
      </c>
      <c r="AE26" s="36"/>
      <c r="AF26" s="36"/>
      <c r="AG26" s="49" t="str">
        <f t="shared" si="23"/>
        <v xml:space="preserve"> </v>
      </c>
      <c r="AH26" s="49" t="str">
        <f t="shared" si="8"/>
        <v xml:space="preserve"> </v>
      </c>
      <c r="AI26" s="39"/>
      <c r="AJ26" s="36"/>
      <c r="AK26" s="49" t="str">
        <f t="shared" si="24"/>
        <v xml:space="preserve"> </v>
      </c>
      <c r="AL26" s="49" t="str">
        <f t="shared" si="9"/>
        <v xml:space="preserve"> </v>
      </c>
      <c r="AM26" s="36"/>
      <c r="AN26" s="36"/>
      <c r="AO26" s="49" t="str">
        <f t="shared" si="25"/>
        <v xml:space="preserve"> </v>
      </c>
      <c r="AP26" s="546" t="str">
        <f t="shared" si="10"/>
        <v xml:space="preserve"> </v>
      </c>
      <c r="AQ26" s="36"/>
      <c r="AR26" s="36"/>
      <c r="AS26" s="49" t="str">
        <f t="shared" si="26"/>
        <v xml:space="preserve"> </v>
      </c>
      <c r="AT26" s="49" t="str">
        <f t="shared" si="11"/>
        <v xml:space="preserve"> </v>
      </c>
      <c r="AU26" s="36"/>
      <c r="AV26" s="36"/>
      <c r="AW26" s="49" t="str">
        <f t="shared" si="27"/>
        <v xml:space="preserve"> </v>
      </c>
      <c r="AX26" s="49" t="str">
        <f t="shared" si="12"/>
        <v xml:space="preserve"> </v>
      </c>
      <c r="AY26" s="39"/>
      <c r="AZ26" s="36"/>
      <c r="BA26" s="49" t="str">
        <f t="shared" si="28"/>
        <v xml:space="preserve"> </v>
      </c>
      <c r="BB26" s="49" t="str">
        <f t="shared" si="13"/>
        <v xml:space="preserve"> </v>
      </c>
      <c r="BC26" s="36"/>
      <c r="BD26" s="36"/>
      <c r="BE26" s="49" t="str">
        <f t="shared" si="29"/>
        <v xml:space="preserve"> </v>
      </c>
      <c r="BF26" s="546" t="str">
        <f t="shared" si="14"/>
        <v xml:space="preserve"> </v>
      </c>
      <c r="BG26" s="36"/>
      <c r="BH26" s="36"/>
      <c r="BI26" s="49" t="str">
        <f t="shared" si="30"/>
        <v xml:space="preserve"> </v>
      </c>
      <c r="BJ26" s="49" t="str">
        <f t="shared" si="15"/>
        <v xml:space="preserve"> </v>
      </c>
      <c r="BK26" s="36"/>
      <c r="BL26" s="36"/>
      <c r="BM26" s="49" t="str">
        <f t="shared" si="31"/>
        <v xml:space="preserve"> </v>
      </c>
      <c r="BN26" s="49" t="str">
        <f t="shared" si="16"/>
        <v xml:space="preserve"> </v>
      </c>
      <c r="BO26" s="39"/>
      <c r="BP26" s="41"/>
    </row>
    <row r="27" spans="1:68" ht="15.75" customHeight="1" x14ac:dyDescent="0.2">
      <c r="A27" s="36"/>
      <c r="B27" s="29"/>
      <c r="C27" s="39"/>
      <c r="D27" s="36"/>
      <c r="E27" s="49" t="str">
        <f t="shared" si="0"/>
        <v xml:space="preserve"> </v>
      </c>
      <c r="F27" s="49" t="str">
        <f t="shared" si="1"/>
        <v xml:space="preserve"> </v>
      </c>
      <c r="G27" s="36"/>
      <c r="H27" s="36"/>
      <c r="I27" s="49" t="str">
        <f t="shared" si="17"/>
        <v xml:space="preserve"> </v>
      </c>
      <c r="J27" s="546" t="str">
        <f t="shared" si="2"/>
        <v xml:space="preserve"> </v>
      </c>
      <c r="K27" s="36"/>
      <c r="L27" s="36"/>
      <c r="M27" s="49" t="str">
        <f t="shared" si="18"/>
        <v xml:space="preserve"> </v>
      </c>
      <c r="N27" s="49" t="str">
        <f t="shared" si="3"/>
        <v xml:space="preserve"> </v>
      </c>
      <c r="O27" s="36"/>
      <c r="P27" s="36"/>
      <c r="Q27" s="49" t="str">
        <f t="shared" si="19"/>
        <v xml:space="preserve"> </v>
      </c>
      <c r="R27" s="49" t="str">
        <f t="shared" si="4"/>
        <v xml:space="preserve"> </v>
      </c>
      <c r="S27" s="39"/>
      <c r="T27" s="36"/>
      <c r="U27" s="49" t="str">
        <f t="shared" si="20"/>
        <v xml:space="preserve"> </v>
      </c>
      <c r="V27" s="49" t="str">
        <f t="shared" si="5"/>
        <v xml:space="preserve"> </v>
      </c>
      <c r="W27" s="36"/>
      <c r="X27" s="36"/>
      <c r="Y27" s="49" t="str">
        <f t="shared" si="21"/>
        <v xml:space="preserve"> </v>
      </c>
      <c r="Z27" s="546" t="str">
        <f t="shared" si="6"/>
        <v xml:space="preserve"> </v>
      </c>
      <c r="AA27" s="36"/>
      <c r="AB27" s="36"/>
      <c r="AC27" s="49" t="str">
        <f t="shared" si="22"/>
        <v xml:space="preserve"> </v>
      </c>
      <c r="AD27" s="49" t="str">
        <f t="shared" si="7"/>
        <v xml:space="preserve"> </v>
      </c>
      <c r="AE27" s="36"/>
      <c r="AF27" s="36"/>
      <c r="AG27" s="49" t="str">
        <f t="shared" si="23"/>
        <v xml:space="preserve"> </v>
      </c>
      <c r="AH27" s="49" t="str">
        <f t="shared" si="8"/>
        <v xml:space="preserve"> </v>
      </c>
      <c r="AI27" s="39"/>
      <c r="AJ27" s="36"/>
      <c r="AK27" s="49" t="str">
        <f t="shared" si="24"/>
        <v xml:space="preserve"> </v>
      </c>
      <c r="AL27" s="49" t="str">
        <f t="shared" si="9"/>
        <v xml:space="preserve"> </v>
      </c>
      <c r="AM27" s="36"/>
      <c r="AN27" s="36"/>
      <c r="AO27" s="49" t="str">
        <f t="shared" si="25"/>
        <v xml:space="preserve"> </v>
      </c>
      <c r="AP27" s="546" t="str">
        <f t="shared" si="10"/>
        <v xml:space="preserve"> </v>
      </c>
      <c r="AQ27" s="36"/>
      <c r="AR27" s="36"/>
      <c r="AS27" s="49" t="str">
        <f t="shared" si="26"/>
        <v xml:space="preserve"> </v>
      </c>
      <c r="AT27" s="49" t="str">
        <f t="shared" si="11"/>
        <v xml:space="preserve"> </v>
      </c>
      <c r="AU27" s="36"/>
      <c r="AV27" s="36"/>
      <c r="AW27" s="49" t="str">
        <f t="shared" si="27"/>
        <v xml:space="preserve"> </v>
      </c>
      <c r="AX27" s="49" t="str">
        <f t="shared" si="12"/>
        <v xml:space="preserve"> </v>
      </c>
      <c r="AY27" s="39"/>
      <c r="AZ27" s="36"/>
      <c r="BA27" s="49" t="str">
        <f t="shared" si="28"/>
        <v xml:space="preserve"> </v>
      </c>
      <c r="BB27" s="49" t="str">
        <f t="shared" si="13"/>
        <v xml:space="preserve"> </v>
      </c>
      <c r="BC27" s="36"/>
      <c r="BD27" s="36"/>
      <c r="BE27" s="49" t="str">
        <f t="shared" si="29"/>
        <v xml:space="preserve"> </v>
      </c>
      <c r="BF27" s="546" t="str">
        <f t="shared" si="14"/>
        <v xml:space="preserve"> </v>
      </c>
      <c r="BG27" s="36"/>
      <c r="BH27" s="36"/>
      <c r="BI27" s="49" t="str">
        <f t="shared" si="30"/>
        <v xml:space="preserve"> </v>
      </c>
      <c r="BJ27" s="49" t="str">
        <f t="shared" si="15"/>
        <v xml:space="preserve"> </v>
      </c>
      <c r="BK27" s="36"/>
      <c r="BL27" s="36"/>
      <c r="BM27" s="49" t="str">
        <f t="shared" si="31"/>
        <v xml:space="preserve"> </v>
      </c>
      <c r="BN27" s="49" t="str">
        <f t="shared" si="16"/>
        <v xml:space="preserve"> </v>
      </c>
      <c r="BO27" s="39"/>
      <c r="BP27" s="41"/>
    </row>
    <row r="28" spans="1:68" ht="15.75" customHeight="1" x14ac:dyDescent="0.2">
      <c r="A28" s="36"/>
      <c r="B28" s="29"/>
      <c r="C28" s="39"/>
      <c r="D28" s="36"/>
      <c r="E28" s="49" t="str">
        <f t="shared" si="0"/>
        <v xml:space="preserve"> </v>
      </c>
      <c r="F28" s="49" t="str">
        <f t="shared" si="1"/>
        <v xml:space="preserve"> </v>
      </c>
      <c r="G28" s="36"/>
      <c r="H28" s="36"/>
      <c r="I28" s="49" t="str">
        <f t="shared" si="17"/>
        <v xml:space="preserve"> </v>
      </c>
      <c r="J28" s="546" t="str">
        <f t="shared" si="2"/>
        <v xml:space="preserve"> </v>
      </c>
      <c r="K28" s="36"/>
      <c r="L28" s="36"/>
      <c r="M28" s="49" t="str">
        <f t="shared" si="18"/>
        <v xml:space="preserve"> </v>
      </c>
      <c r="N28" s="49" t="str">
        <f t="shared" si="3"/>
        <v xml:space="preserve"> </v>
      </c>
      <c r="O28" s="36"/>
      <c r="P28" s="36"/>
      <c r="Q28" s="49" t="str">
        <f t="shared" si="19"/>
        <v xml:space="preserve"> </v>
      </c>
      <c r="R28" s="49" t="str">
        <f t="shared" si="4"/>
        <v xml:space="preserve"> </v>
      </c>
      <c r="S28" s="39"/>
      <c r="T28" s="36"/>
      <c r="U28" s="49" t="str">
        <f t="shared" si="20"/>
        <v xml:space="preserve"> </v>
      </c>
      <c r="V28" s="49" t="str">
        <f t="shared" si="5"/>
        <v xml:space="preserve"> </v>
      </c>
      <c r="W28" s="36"/>
      <c r="X28" s="36"/>
      <c r="Y28" s="49" t="str">
        <f t="shared" si="21"/>
        <v xml:space="preserve"> </v>
      </c>
      <c r="Z28" s="546" t="str">
        <f t="shared" si="6"/>
        <v xml:space="preserve"> </v>
      </c>
      <c r="AA28" s="36"/>
      <c r="AB28" s="36"/>
      <c r="AC28" s="49" t="str">
        <f t="shared" si="22"/>
        <v xml:space="preserve"> </v>
      </c>
      <c r="AD28" s="49" t="str">
        <f t="shared" si="7"/>
        <v xml:space="preserve"> </v>
      </c>
      <c r="AE28" s="36"/>
      <c r="AF28" s="36"/>
      <c r="AG28" s="49" t="str">
        <f t="shared" si="23"/>
        <v xml:space="preserve"> </v>
      </c>
      <c r="AH28" s="49" t="str">
        <f t="shared" si="8"/>
        <v xml:space="preserve"> </v>
      </c>
      <c r="AI28" s="39"/>
      <c r="AJ28" s="36"/>
      <c r="AK28" s="49" t="str">
        <f t="shared" si="24"/>
        <v xml:space="preserve"> </v>
      </c>
      <c r="AL28" s="49" t="str">
        <f t="shared" si="9"/>
        <v xml:space="preserve"> </v>
      </c>
      <c r="AM28" s="36"/>
      <c r="AN28" s="36"/>
      <c r="AO28" s="49" t="str">
        <f t="shared" si="25"/>
        <v xml:space="preserve"> </v>
      </c>
      <c r="AP28" s="546" t="str">
        <f t="shared" si="10"/>
        <v xml:space="preserve"> </v>
      </c>
      <c r="AQ28" s="36"/>
      <c r="AR28" s="36"/>
      <c r="AS28" s="49" t="str">
        <f t="shared" si="26"/>
        <v xml:space="preserve"> </v>
      </c>
      <c r="AT28" s="49" t="str">
        <f t="shared" si="11"/>
        <v xml:space="preserve"> </v>
      </c>
      <c r="AU28" s="36"/>
      <c r="AV28" s="36"/>
      <c r="AW28" s="49" t="str">
        <f t="shared" si="27"/>
        <v xml:space="preserve"> </v>
      </c>
      <c r="AX28" s="49" t="str">
        <f t="shared" si="12"/>
        <v xml:space="preserve"> </v>
      </c>
      <c r="AY28" s="39"/>
      <c r="AZ28" s="36"/>
      <c r="BA28" s="49" t="str">
        <f t="shared" si="28"/>
        <v xml:space="preserve"> </v>
      </c>
      <c r="BB28" s="49" t="str">
        <f t="shared" si="13"/>
        <v xml:space="preserve"> </v>
      </c>
      <c r="BC28" s="36"/>
      <c r="BD28" s="36"/>
      <c r="BE28" s="49" t="str">
        <f t="shared" si="29"/>
        <v xml:space="preserve"> </v>
      </c>
      <c r="BF28" s="546" t="str">
        <f t="shared" si="14"/>
        <v xml:space="preserve"> </v>
      </c>
      <c r="BG28" s="36"/>
      <c r="BH28" s="36"/>
      <c r="BI28" s="49" t="str">
        <f t="shared" si="30"/>
        <v xml:space="preserve"> </v>
      </c>
      <c r="BJ28" s="49" t="str">
        <f t="shared" si="15"/>
        <v xml:space="preserve"> </v>
      </c>
      <c r="BK28" s="36"/>
      <c r="BL28" s="36"/>
      <c r="BM28" s="49" t="str">
        <f t="shared" si="31"/>
        <v xml:space="preserve"> </v>
      </c>
      <c r="BN28" s="49" t="str">
        <f t="shared" si="16"/>
        <v xml:space="preserve"> </v>
      </c>
      <c r="BO28" s="39"/>
      <c r="BP28" s="41"/>
    </row>
    <row r="29" spans="1:68" ht="15.75" customHeight="1" x14ac:dyDescent="0.2">
      <c r="A29" s="36"/>
      <c r="B29" s="29"/>
      <c r="C29" s="39"/>
      <c r="D29" s="36"/>
      <c r="E29" s="49" t="str">
        <f t="shared" si="0"/>
        <v xml:space="preserve"> </v>
      </c>
      <c r="F29" s="49" t="str">
        <f t="shared" si="1"/>
        <v xml:space="preserve"> </v>
      </c>
      <c r="G29" s="36"/>
      <c r="H29" s="36"/>
      <c r="I29" s="49" t="str">
        <f t="shared" si="17"/>
        <v xml:space="preserve"> </v>
      </c>
      <c r="J29" s="546" t="str">
        <f t="shared" si="2"/>
        <v xml:space="preserve"> </v>
      </c>
      <c r="K29" s="36"/>
      <c r="L29" s="36"/>
      <c r="M29" s="49" t="str">
        <f t="shared" si="18"/>
        <v xml:space="preserve"> </v>
      </c>
      <c r="N29" s="49" t="str">
        <f t="shared" si="3"/>
        <v xml:space="preserve"> </v>
      </c>
      <c r="O29" s="36"/>
      <c r="P29" s="36"/>
      <c r="Q29" s="49" t="str">
        <f t="shared" si="19"/>
        <v xml:space="preserve"> </v>
      </c>
      <c r="R29" s="49" t="str">
        <f t="shared" si="4"/>
        <v xml:space="preserve"> </v>
      </c>
      <c r="S29" s="39"/>
      <c r="T29" s="36"/>
      <c r="U29" s="49" t="str">
        <f t="shared" si="20"/>
        <v xml:space="preserve"> </v>
      </c>
      <c r="V29" s="49" t="str">
        <f t="shared" si="5"/>
        <v xml:space="preserve"> </v>
      </c>
      <c r="W29" s="36"/>
      <c r="X29" s="36"/>
      <c r="Y29" s="49" t="str">
        <f t="shared" si="21"/>
        <v xml:space="preserve"> </v>
      </c>
      <c r="Z29" s="546" t="str">
        <f t="shared" si="6"/>
        <v xml:space="preserve"> </v>
      </c>
      <c r="AA29" s="36"/>
      <c r="AB29" s="36"/>
      <c r="AC29" s="49" t="str">
        <f t="shared" si="22"/>
        <v xml:space="preserve"> </v>
      </c>
      <c r="AD29" s="49" t="str">
        <f t="shared" si="7"/>
        <v xml:space="preserve"> </v>
      </c>
      <c r="AE29" s="36"/>
      <c r="AF29" s="36"/>
      <c r="AG29" s="49" t="str">
        <f t="shared" si="23"/>
        <v xml:space="preserve"> </v>
      </c>
      <c r="AH29" s="49" t="str">
        <f t="shared" si="8"/>
        <v xml:space="preserve"> </v>
      </c>
      <c r="AI29" s="39"/>
      <c r="AJ29" s="36"/>
      <c r="AK29" s="49" t="str">
        <f t="shared" si="24"/>
        <v xml:space="preserve"> </v>
      </c>
      <c r="AL29" s="49" t="str">
        <f t="shared" si="9"/>
        <v xml:space="preserve"> </v>
      </c>
      <c r="AM29" s="36"/>
      <c r="AN29" s="36"/>
      <c r="AO29" s="49" t="str">
        <f t="shared" si="25"/>
        <v xml:space="preserve"> </v>
      </c>
      <c r="AP29" s="546" t="str">
        <f t="shared" si="10"/>
        <v xml:space="preserve"> </v>
      </c>
      <c r="AQ29" s="36"/>
      <c r="AR29" s="36"/>
      <c r="AS29" s="49" t="str">
        <f t="shared" si="26"/>
        <v xml:space="preserve"> </v>
      </c>
      <c r="AT29" s="49" t="str">
        <f t="shared" si="11"/>
        <v xml:space="preserve"> </v>
      </c>
      <c r="AU29" s="36"/>
      <c r="AV29" s="36"/>
      <c r="AW29" s="49" t="str">
        <f t="shared" si="27"/>
        <v xml:space="preserve"> </v>
      </c>
      <c r="AX29" s="49" t="str">
        <f t="shared" si="12"/>
        <v xml:space="preserve"> </v>
      </c>
      <c r="AY29" s="39"/>
      <c r="AZ29" s="36"/>
      <c r="BA29" s="49" t="str">
        <f t="shared" si="28"/>
        <v xml:space="preserve"> </v>
      </c>
      <c r="BB29" s="49" t="str">
        <f t="shared" si="13"/>
        <v xml:space="preserve"> </v>
      </c>
      <c r="BC29" s="36"/>
      <c r="BD29" s="36"/>
      <c r="BE29" s="49" t="str">
        <f t="shared" si="29"/>
        <v xml:space="preserve"> </v>
      </c>
      <c r="BF29" s="546" t="str">
        <f t="shared" si="14"/>
        <v xml:space="preserve"> </v>
      </c>
      <c r="BG29" s="36"/>
      <c r="BH29" s="36"/>
      <c r="BI29" s="49" t="str">
        <f t="shared" si="30"/>
        <v xml:space="preserve"> </v>
      </c>
      <c r="BJ29" s="49" t="str">
        <f t="shared" si="15"/>
        <v xml:space="preserve"> </v>
      </c>
      <c r="BK29" s="36"/>
      <c r="BL29" s="36"/>
      <c r="BM29" s="49" t="str">
        <f t="shared" si="31"/>
        <v xml:space="preserve"> </v>
      </c>
      <c r="BN29" s="49" t="str">
        <f t="shared" si="16"/>
        <v xml:space="preserve"> </v>
      </c>
      <c r="BO29" s="39"/>
      <c r="BP29" s="41"/>
    </row>
    <row r="30" spans="1:68" ht="15.75" customHeight="1" x14ac:dyDescent="0.2">
      <c r="A30" s="36"/>
      <c r="B30" s="29"/>
      <c r="C30" s="39"/>
      <c r="D30" s="36"/>
      <c r="E30" s="49" t="str">
        <f t="shared" si="0"/>
        <v xml:space="preserve"> </v>
      </c>
      <c r="F30" s="49" t="str">
        <f t="shared" si="1"/>
        <v xml:space="preserve"> </v>
      </c>
      <c r="G30" s="36"/>
      <c r="H30" s="36"/>
      <c r="I30" s="49" t="str">
        <f t="shared" si="17"/>
        <v xml:space="preserve"> </v>
      </c>
      <c r="J30" s="546" t="str">
        <f t="shared" si="2"/>
        <v xml:space="preserve"> </v>
      </c>
      <c r="K30" s="36"/>
      <c r="L30" s="36"/>
      <c r="M30" s="49" t="str">
        <f t="shared" si="18"/>
        <v xml:space="preserve"> </v>
      </c>
      <c r="N30" s="49" t="str">
        <f t="shared" si="3"/>
        <v xml:space="preserve"> </v>
      </c>
      <c r="O30" s="36"/>
      <c r="P30" s="36"/>
      <c r="Q30" s="49" t="str">
        <f t="shared" si="19"/>
        <v xml:space="preserve"> </v>
      </c>
      <c r="R30" s="49" t="str">
        <f t="shared" si="4"/>
        <v xml:space="preserve"> </v>
      </c>
      <c r="S30" s="39"/>
      <c r="T30" s="36"/>
      <c r="U30" s="49" t="str">
        <f t="shared" si="20"/>
        <v xml:space="preserve"> </v>
      </c>
      <c r="V30" s="49" t="str">
        <f t="shared" si="5"/>
        <v xml:space="preserve"> </v>
      </c>
      <c r="W30" s="36"/>
      <c r="X30" s="36"/>
      <c r="Y30" s="49" t="str">
        <f t="shared" si="21"/>
        <v xml:space="preserve"> </v>
      </c>
      <c r="Z30" s="546" t="str">
        <f t="shared" si="6"/>
        <v xml:space="preserve"> </v>
      </c>
      <c r="AA30" s="36"/>
      <c r="AB30" s="36"/>
      <c r="AC30" s="49" t="str">
        <f t="shared" si="22"/>
        <v xml:space="preserve"> </v>
      </c>
      <c r="AD30" s="49" t="str">
        <f t="shared" si="7"/>
        <v xml:space="preserve"> </v>
      </c>
      <c r="AE30" s="36"/>
      <c r="AF30" s="36"/>
      <c r="AG30" s="49" t="str">
        <f t="shared" si="23"/>
        <v xml:space="preserve"> </v>
      </c>
      <c r="AH30" s="49" t="str">
        <f t="shared" si="8"/>
        <v xml:space="preserve"> </v>
      </c>
      <c r="AI30" s="39"/>
      <c r="AJ30" s="36"/>
      <c r="AK30" s="49" t="str">
        <f t="shared" si="24"/>
        <v xml:space="preserve"> </v>
      </c>
      <c r="AL30" s="49" t="str">
        <f t="shared" si="9"/>
        <v xml:space="preserve"> </v>
      </c>
      <c r="AM30" s="36"/>
      <c r="AN30" s="36"/>
      <c r="AO30" s="49" t="str">
        <f t="shared" si="25"/>
        <v xml:space="preserve"> </v>
      </c>
      <c r="AP30" s="546" t="str">
        <f t="shared" si="10"/>
        <v xml:space="preserve"> </v>
      </c>
      <c r="AQ30" s="36"/>
      <c r="AR30" s="36"/>
      <c r="AS30" s="49" t="str">
        <f t="shared" si="26"/>
        <v xml:space="preserve"> </v>
      </c>
      <c r="AT30" s="49" t="str">
        <f t="shared" si="11"/>
        <v xml:space="preserve"> </v>
      </c>
      <c r="AU30" s="36"/>
      <c r="AV30" s="36"/>
      <c r="AW30" s="49" t="str">
        <f t="shared" si="27"/>
        <v xml:space="preserve"> </v>
      </c>
      <c r="AX30" s="49" t="str">
        <f t="shared" si="12"/>
        <v xml:space="preserve"> </v>
      </c>
      <c r="AY30" s="39"/>
      <c r="AZ30" s="36"/>
      <c r="BA30" s="49" t="str">
        <f t="shared" si="28"/>
        <v xml:space="preserve"> </v>
      </c>
      <c r="BB30" s="49" t="str">
        <f t="shared" si="13"/>
        <v xml:space="preserve"> </v>
      </c>
      <c r="BC30" s="36"/>
      <c r="BD30" s="36"/>
      <c r="BE30" s="49" t="str">
        <f t="shared" si="29"/>
        <v xml:space="preserve"> </v>
      </c>
      <c r="BF30" s="546" t="str">
        <f t="shared" si="14"/>
        <v xml:space="preserve"> </v>
      </c>
      <c r="BG30" s="36"/>
      <c r="BH30" s="36"/>
      <c r="BI30" s="49" t="str">
        <f t="shared" si="30"/>
        <v xml:space="preserve"> </v>
      </c>
      <c r="BJ30" s="49" t="str">
        <f t="shared" si="15"/>
        <v xml:space="preserve"> </v>
      </c>
      <c r="BK30" s="36"/>
      <c r="BL30" s="36"/>
      <c r="BM30" s="49" t="str">
        <f t="shared" si="31"/>
        <v xml:space="preserve"> </v>
      </c>
      <c r="BN30" s="49" t="str">
        <f t="shared" si="16"/>
        <v xml:space="preserve"> </v>
      </c>
      <c r="BO30" s="39"/>
      <c r="BP30" s="41"/>
    </row>
    <row r="31" spans="1:68" ht="15.75" customHeight="1" x14ac:dyDescent="0.2">
      <c r="A31" s="36"/>
      <c r="B31" s="29"/>
      <c r="C31" s="39"/>
      <c r="D31" s="36"/>
      <c r="E31" s="49" t="str">
        <f t="shared" si="0"/>
        <v xml:space="preserve"> </v>
      </c>
      <c r="F31" s="49" t="str">
        <f t="shared" si="1"/>
        <v xml:space="preserve"> </v>
      </c>
      <c r="G31" s="36"/>
      <c r="H31" s="36"/>
      <c r="I31" s="49" t="str">
        <f t="shared" si="17"/>
        <v xml:space="preserve"> </v>
      </c>
      <c r="J31" s="546" t="str">
        <f t="shared" si="2"/>
        <v xml:space="preserve"> </v>
      </c>
      <c r="K31" s="36"/>
      <c r="L31" s="36"/>
      <c r="M31" s="49" t="str">
        <f t="shared" si="18"/>
        <v xml:space="preserve"> </v>
      </c>
      <c r="N31" s="49" t="str">
        <f t="shared" si="3"/>
        <v xml:space="preserve"> </v>
      </c>
      <c r="O31" s="36"/>
      <c r="P31" s="36"/>
      <c r="Q31" s="49" t="str">
        <f t="shared" si="19"/>
        <v xml:space="preserve"> </v>
      </c>
      <c r="R31" s="49" t="str">
        <f t="shared" si="4"/>
        <v xml:space="preserve"> </v>
      </c>
      <c r="S31" s="39"/>
      <c r="T31" s="36"/>
      <c r="U31" s="49" t="str">
        <f t="shared" si="20"/>
        <v xml:space="preserve"> </v>
      </c>
      <c r="V31" s="49" t="str">
        <f t="shared" si="5"/>
        <v xml:space="preserve"> </v>
      </c>
      <c r="W31" s="36"/>
      <c r="X31" s="36"/>
      <c r="Y31" s="49" t="str">
        <f t="shared" si="21"/>
        <v xml:space="preserve"> </v>
      </c>
      <c r="Z31" s="546" t="str">
        <f t="shared" si="6"/>
        <v xml:space="preserve"> </v>
      </c>
      <c r="AA31" s="36"/>
      <c r="AB31" s="36"/>
      <c r="AC31" s="49" t="str">
        <f t="shared" si="22"/>
        <v xml:space="preserve"> </v>
      </c>
      <c r="AD31" s="49" t="str">
        <f t="shared" si="7"/>
        <v xml:space="preserve"> </v>
      </c>
      <c r="AE31" s="36"/>
      <c r="AF31" s="36"/>
      <c r="AG31" s="49" t="str">
        <f t="shared" si="23"/>
        <v xml:space="preserve"> </v>
      </c>
      <c r="AH31" s="49" t="str">
        <f t="shared" si="8"/>
        <v xml:space="preserve"> </v>
      </c>
      <c r="AI31" s="39"/>
      <c r="AJ31" s="36"/>
      <c r="AK31" s="49" t="str">
        <f t="shared" si="24"/>
        <v xml:space="preserve"> </v>
      </c>
      <c r="AL31" s="49" t="str">
        <f t="shared" si="9"/>
        <v xml:space="preserve"> </v>
      </c>
      <c r="AM31" s="36"/>
      <c r="AN31" s="36"/>
      <c r="AO31" s="49" t="str">
        <f t="shared" si="25"/>
        <v xml:space="preserve"> </v>
      </c>
      <c r="AP31" s="546" t="str">
        <f t="shared" si="10"/>
        <v xml:space="preserve"> </v>
      </c>
      <c r="AQ31" s="36"/>
      <c r="AR31" s="36"/>
      <c r="AS31" s="49" t="str">
        <f t="shared" si="26"/>
        <v xml:space="preserve"> </v>
      </c>
      <c r="AT31" s="49" t="str">
        <f t="shared" si="11"/>
        <v xml:space="preserve"> </v>
      </c>
      <c r="AU31" s="36"/>
      <c r="AV31" s="36"/>
      <c r="AW31" s="49" t="str">
        <f t="shared" si="27"/>
        <v xml:space="preserve"> </v>
      </c>
      <c r="AX31" s="49" t="str">
        <f t="shared" si="12"/>
        <v xml:space="preserve"> </v>
      </c>
      <c r="AY31" s="39"/>
      <c r="AZ31" s="36"/>
      <c r="BA31" s="49" t="str">
        <f t="shared" si="28"/>
        <v xml:space="preserve"> </v>
      </c>
      <c r="BB31" s="49" t="str">
        <f t="shared" si="13"/>
        <v xml:space="preserve"> </v>
      </c>
      <c r="BC31" s="36"/>
      <c r="BD31" s="36"/>
      <c r="BE31" s="49" t="str">
        <f t="shared" si="29"/>
        <v xml:space="preserve"> </v>
      </c>
      <c r="BF31" s="546" t="str">
        <f t="shared" si="14"/>
        <v xml:space="preserve"> </v>
      </c>
      <c r="BG31" s="36"/>
      <c r="BH31" s="36"/>
      <c r="BI31" s="49" t="str">
        <f t="shared" si="30"/>
        <v xml:space="preserve"> </v>
      </c>
      <c r="BJ31" s="49" t="str">
        <f t="shared" si="15"/>
        <v xml:space="preserve"> </v>
      </c>
      <c r="BK31" s="36"/>
      <c r="BL31" s="36"/>
      <c r="BM31" s="49" t="str">
        <f t="shared" si="31"/>
        <v xml:space="preserve"> </v>
      </c>
      <c r="BN31" s="49" t="str">
        <f t="shared" si="16"/>
        <v xml:space="preserve"> </v>
      </c>
      <c r="BO31" s="39"/>
      <c r="BP31" s="41"/>
    </row>
    <row r="32" spans="1:68" ht="12.75" x14ac:dyDescent="0.2">
      <c r="A32" s="36"/>
      <c r="B32" s="29"/>
      <c r="C32" s="39"/>
      <c r="D32" s="36"/>
      <c r="E32" s="49" t="str">
        <f t="shared" si="0"/>
        <v xml:space="preserve"> </v>
      </c>
      <c r="F32" s="49" t="str">
        <f t="shared" si="1"/>
        <v xml:space="preserve"> </v>
      </c>
      <c r="G32" s="36"/>
      <c r="H32" s="36"/>
      <c r="I32" s="49" t="str">
        <f t="shared" si="17"/>
        <v xml:space="preserve"> </v>
      </c>
      <c r="J32" s="546" t="str">
        <f t="shared" si="2"/>
        <v xml:space="preserve"> </v>
      </c>
      <c r="K32" s="36"/>
      <c r="L32" s="36"/>
      <c r="M32" s="49" t="str">
        <f t="shared" si="18"/>
        <v xml:space="preserve"> </v>
      </c>
      <c r="N32" s="49" t="str">
        <f t="shared" si="3"/>
        <v xml:space="preserve"> </v>
      </c>
      <c r="O32" s="36"/>
      <c r="P32" s="36"/>
      <c r="Q32" s="49" t="str">
        <f t="shared" si="19"/>
        <v xml:space="preserve"> </v>
      </c>
      <c r="R32" s="49" t="str">
        <f t="shared" si="4"/>
        <v xml:space="preserve"> </v>
      </c>
      <c r="S32" s="39"/>
      <c r="T32" s="36"/>
      <c r="U32" s="49" t="str">
        <f t="shared" si="20"/>
        <v xml:space="preserve"> </v>
      </c>
      <c r="V32" s="49" t="str">
        <f t="shared" si="5"/>
        <v xml:space="preserve"> </v>
      </c>
      <c r="W32" s="36"/>
      <c r="X32" s="36"/>
      <c r="Y32" s="49" t="str">
        <f t="shared" si="21"/>
        <v xml:space="preserve"> </v>
      </c>
      <c r="Z32" s="546" t="str">
        <f t="shared" si="6"/>
        <v xml:space="preserve"> </v>
      </c>
      <c r="AA32" s="36"/>
      <c r="AB32" s="36"/>
      <c r="AC32" s="49" t="str">
        <f t="shared" si="22"/>
        <v xml:space="preserve"> </v>
      </c>
      <c r="AD32" s="49" t="str">
        <f t="shared" si="7"/>
        <v xml:space="preserve"> </v>
      </c>
      <c r="AE32" s="36"/>
      <c r="AF32" s="36"/>
      <c r="AG32" s="49" t="str">
        <f t="shared" si="23"/>
        <v xml:space="preserve"> </v>
      </c>
      <c r="AH32" s="49" t="str">
        <f t="shared" si="8"/>
        <v xml:space="preserve"> </v>
      </c>
      <c r="AI32" s="39"/>
      <c r="AJ32" s="36"/>
      <c r="AK32" s="49" t="str">
        <f t="shared" si="24"/>
        <v xml:space="preserve"> </v>
      </c>
      <c r="AL32" s="49" t="str">
        <f t="shared" si="9"/>
        <v xml:space="preserve"> </v>
      </c>
      <c r="AM32" s="36"/>
      <c r="AN32" s="36"/>
      <c r="AO32" s="49" t="str">
        <f t="shared" si="25"/>
        <v xml:space="preserve"> </v>
      </c>
      <c r="AP32" s="546" t="str">
        <f t="shared" si="10"/>
        <v xml:space="preserve"> </v>
      </c>
      <c r="AQ32" s="36"/>
      <c r="AR32" s="36"/>
      <c r="AS32" s="49" t="str">
        <f t="shared" si="26"/>
        <v xml:space="preserve"> </v>
      </c>
      <c r="AT32" s="49" t="str">
        <f t="shared" si="11"/>
        <v xml:space="preserve"> </v>
      </c>
      <c r="AU32" s="36"/>
      <c r="AV32" s="36"/>
      <c r="AW32" s="49" t="str">
        <f t="shared" si="27"/>
        <v xml:space="preserve"> </v>
      </c>
      <c r="AX32" s="49" t="str">
        <f t="shared" si="12"/>
        <v xml:space="preserve"> </v>
      </c>
      <c r="AY32" s="39"/>
      <c r="AZ32" s="36"/>
      <c r="BA32" s="49" t="str">
        <f t="shared" si="28"/>
        <v xml:space="preserve"> </v>
      </c>
      <c r="BB32" s="49" t="str">
        <f t="shared" si="13"/>
        <v xml:space="preserve"> </v>
      </c>
      <c r="BC32" s="36"/>
      <c r="BD32" s="36"/>
      <c r="BE32" s="49" t="str">
        <f t="shared" si="29"/>
        <v xml:space="preserve"> </v>
      </c>
      <c r="BF32" s="546" t="str">
        <f t="shared" si="14"/>
        <v xml:space="preserve"> </v>
      </c>
      <c r="BG32" s="36"/>
      <c r="BH32" s="36"/>
      <c r="BI32" s="49" t="str">
        <f t="shared" si="30"/>
        <v xml:space="preserve"> </v>
      </c>
      <c r="BJ32" s="49" t="str">
        <f t="shared" si="15"/>
        <v xml:space="preserve"> </v>
      </c>
      <c r="BK32" s="36"/>
      <c r="BL32" s="36"/>
      <c r="BM32" s="49" t="str">
        <f t="shared" si="31"/>
        <v xml:space="preserve"> </v>
      </c>
      <c r="BN32" s="49" t="str">
        <f t="shared" si="16"/>
        <v xml:space="preserve"> </v>
      </c>
      <c r="BO32" s="39"/>
      <c r="BP32" s="41"/>
    </row>
    <row r="33" spans="1:68" ht="12.75" x14ac:dyDescent="0.2">
      <c r="A33" s="36"/>
      <c r="B33" s="29"/>
      <c r="C33" s="39"/>
      <c r="D33" s="36"/>
      <c r="E33" s="49" t="str">
        <f t="shared" si="0"/>
        <v xml:space="preserve"> </v>
      </c>
      <c r="F33" s="49" t="str">
        <f t="shared" si="1"/>
        <v xml:space="preserve"> </v>
      </c>
      <c r="G33" s="36"/>
      <c r="H33" s="36"/>
      <c r="I33" s="49" t="str">
        <f t="shared" si="17"/>
        <v xml:space="preserve"> </v>
      </c>
      <c r="J33" s="546" t="str">
        <f t="shared" si="2"/>
        <v xml:space="preserve"> </v>
      </c>
      <c r="K33" s="36"/>
      <c r="L33" s="36"/>
      <c r="M33" s="49" t="str">
        <f t="shared" si="18"/>
        <v xml:space="preserve"> </v>
      </c>
      <c r="N33" s="49" t="str">
        <f t="shared" si="3"/>
        <v xml:space="preserve"> </v>
      </c>
      <c r="O33" s="36"/>
      <c r="P33" s="36"/>
      <c r="Q33" s="49" t="str">
        <f t="shared" si="19"/>
        <v xml:space="preserve"> </v>
      </c>
      <c r="R33" s="49" t="str">
        <f t="shared" si="4"/>
        <v xml:space="preserve"> </v>
      </c>
      <c r="S33" s="39"/>
      <c r="T33" s="36"/>
      <c r="U33" s="49" t="str">
        <f t="shared" si="20"/>
        <v xml:space="preserve"> </v>
      </c>
      <c r="V33" s="49" t="str">
        <f t="shared" si="5"/>
        <v xml:space="preserve"> </v>
      </c>
      <c r="W33" s="36"/>
      <c r="X33" s="36"/>
      <c r="Y33" s="49" t="str">
        <f t="shared" si="21"/>
        <v xml:space="preserve"> </v>
      </c>
      <c r="Z33" s="546" t="str">
        <f t="shared" si="6"/>
        <v xml:space="preserve"> </v>
      </c>
      <c r="AA33" s="36"/>
      <c r="AB33" s="36"/>
      <c r="AC33" s="49" t="str">
        <f t="shared" si="22"/>
        <v xml:space="preserve"> </v>
      </c>
      <c r="AD33" s="49" t="str">
        <f t="shared" si="7"/>
        <v xml:space="preserve"> </v>
      </c>
      <c r="AE33" s="36"/>
      <c r="AF33" s="36"/>
      <c r="AG33" s="49" t="str">
        <f t="shared" si="23"/>
        <v xml:space="preserve"> </v>
      </c>
      <c r="AH33" s="49" t="str">
        <f t="shared" si="8"/>
        <v xml:space="preserve"> </v>
      </c>
      <c r="AI33" s="39"/>
      <c r="AJ33" s="36"/>
      <c r="AK33" s="49" t="str">
        <f t="shared" si="24"/>
        <v xml:space="preserve"> </v>
      </c>
      <c r="AL33" s="49" t="str">
        <f t="shared" si="9"/>
        <v xml:space="preserve"> </v>
      </c>
      <c r="AM33" s="36"/>
      <c r="AN33" s="36"/>
      <c r="AO33" s="49" t="str">
        <f t="shared" si="25"/>
        <v xml:space="preserve"> </v>
      </c>
      <c r="AP33" s="546" t="str">
        <f t="shared" si="10"/>
        <v xml:space="preserve"> </v>
      </c>
      <c r="AQ33" s="36"/>
      <c r="AR33" s="36"/>
      <c r="AS33" s="49" t="str">
        <f t="shared" si="26"/>
        <v xml:space="preserve"> </v>
      </c>
      <c r="AT33" s="49" t="str">
        <f t="shared" si="11"/>
        <v xml:space="preserve"> </v>
      </c>
      <c r="AU33" s="36"/>
      <c r="AV33" s="36"/>
      <c r="AW33" s="49" t="str">
        <f t="shared" si="27"/>
        <v xml:space="preserve"> </v>
      </c>
      <c r="AX33" s="49" t="str">
        <f t="shared" si="12"/>
        <v xml:space="preserve"> </v>
      </c>
      <c r="AY33" s="39"/>
      <c r="AZ33" s="36"/>
      <c r="BA33" s="49" t="str">
        <f t="shared" si="28"/>
        <v xml:space="preserve"> </v>
      </c>
      <c r="BB33" s="49" t="str">
        <f t="shared" si="13"/>
        <v xml:space="preserve"> </v>
      </c>
      <c r="BC33" s="36"/>
      <c r="BD33" s="36"/>
      <c r="BE33" s="49" t="str">
        <f t="shared" si="29"/>
        <v xml:space="preserve"> </v>
      </c>
      <c r="BF33" s="546" t="str">
        <f t="shared" si="14"/>
        <v xml:space="preserve"> </v>
      </c>
      <c r="BG33" s="36"/>
      <c r="BH33" s="36"/>
      <c r="BI33" s="49" t="str">
        <f t="shared" si="30"/>
        <v xml:space="preserve"> </v>
      </c>
      <c r="BJ33" s="49" t="str">
        <f t="shared" si="15"/>
        <v xml:space="preserve"> </v>
      </c>
      <c r="BK33" s="36"/>
      <c r="BL33" s="36"/>
      <c r="BM33" s="49" t="str">
        <f t="shared" si="31"/>
        <v xml:space="preserve"> </v>
      </c>
      <c r="BN33" s="49" t="str">
        <f t="shared" si="16"/>
        <v xml:space="preserve"> </v>
      </c>
      <c r="BO33" s="39"/>
      <c r="BP33" s="41"/>
    </row>
    <row r="34" spans="1:68" ht="12.75" x14ac:dyDescent="0.2">
      <c r="A34" s="36"/>
      <c r="B34" s="29"/>
      <c r="C34" s="39"/>
      <c r="D34" s="36"/>
      <c r="E34" s="49" t="str">
        <f t="shared" si="0"/>
        <v xml:space="preserve"> </v>
      </c>
      <c r="F34" s="49" t="str">
        <f t="shared" si="1"/>
        <v xml:space="preserve"> </v>
      </c>
      <c r="G34" s="36"/>
      <c r="H34" s="36"/>
      <c r="I34" s="49" t="str">
        <f t="shared" si="17"/>
        <v xml:space="preserve"> </v>
      </c>
      <c r="J34" s="546" t="str">
        <f t="shared" si="2"/>
        <v xml:space="preserve"> </v>
      </c>
      <c r="K34" s="36"/>
      <c r="L34" s="36"/>
      <c r="M34" s="49" t="str">
        <f t="shared" si="18"/>
        <v xml:space="preserve"> </v>
      </c>
      <c r="N34" s="49" t="str">
        <f t="shared" si="3"/>
        <v xml:space="preserve"> </v>
      </c>
      <c r="O34" s="36"/>
      <c r="P34" s="36"/>
      <c r="Q34" s="49" t="str">
        <f t="shared" si="19"/>
        <v xml:space="preserve"> </v>
      </c>
      <c r="R34" s="49" t="str">
        <f t="shared" si="4"/>
        <v xml:space="preserve"> </v>
      </c>
      <c r="S34" s="39"/>
      <c r="T34" s="36"/>
      <c r="U34" s="49" t="str">
        <f t="shared" si="20"/>
        <v xml:space="preserve"> </v>
      </c>
      <c r="V34" s="49" t="str">
        <f t="shared" si="5"/>
        <v xml:space="preserve"> </v>
      </c>
      <c r="W34" s="36"/>
      <c r="X34" s="36"/>
      <c r="Y34" s="49" t="str">
        <f t="shared" si="21"/>
        <v xml:space="preserve"> </v>
      </c>
      <c r="Z34" s="546" t="str">
        <f t="shared" si="6"/>
        <v xml:space="preserve"> </v>
      </c>
      <c r="AA34" s="36"/>
      <c r="AB34" s="36"/>
      <c r="AC34" s="49" t="str">
        <f t="shared" si="22"/>
        <v xml:space="preserve"> </v>
      </c>
      <c r="AD34" s="49" t="str">
        <f t="shared" si="7"/>
        <v xml:space="preserve"> </v>
      </c>
      <c r="AE34" s="36"/>
      <c r="AF34" s="36"/>
      <c r="AG34" s="49" t="str">
        <f t="shared" si="23"/>
        <v xml:space="preserve"> </v>
      </c>
      <c r="AH34" s="49" t="str">
        <f t="shared" si="8"/>
        <v xml:space="preserve"> </v>
      </c>
      <c r="AI34" s="39"/>
      <c r="AJ34" s="36"/>
      <c r="AK34" s="49" t="str">
        <f t="shared" si="24"/>
        <v xml:space="preserve"> </v>
      </c>
      <c r="AL34" s="49" t="str">
        <f t="shared" si="9"/>
        <v xml:space="preserve"> </v>
      </c>
      <c r="AM34" s="36"/>
      <c r="AN34" s="36"/>
      <c r="AO34" s="49" t="str">
        <f t="shared" si="25"/>
        <v xml:space="preserve"> </v>
      </c>
      <c r="AP34" s="546" t="str">
        <f t="shared" si="10"/>
        <v xml:space="preserve"> </v>
      </c>
      <c r="AQ34" s="36"/>
      <c r="AR34" s="36"/>
      <c r="AS34" s="49" t="str">
        <f t="shared" si="26"/>
        <v xml:space="preserve"> </v>
      </c>
      <c r="AT34" s="49" t="str">
        <f t="shared" si="11"/>
        <v xml:space="preserve"> </v>
      </c>
      <c r="AU34" s="36"/>
      <c r="AV34" s="36"/>
      <c r="AW34" s="49" t="str">
        <f t="shared" si="27"/>
        <v xml:space="preserve"> </v>
      </c>
      <c r="AX34" s="49" t="str">
        <f t="shared" si="12"/>
        <v xml:space="preserve"> </v>
      </c>
      <c r="AY34" s="39"/>
      <c r="AZ34" s="36"/>
      <c r="BA34" s="49" t="str">
        <f t="shared" si="28"/>
        <v xml:space="preserve"> </v>
      </c>
      <c r="BB34" s="49" t="str">
        <f t="shared" si="13"/>
        <v xml:space="preserve"> </v>
      </c>
      <c r="BC34" s="36"/>
      <c r="BD34" s="36"/>
      <c r="BE34" s="49" t="str">
        <f t="shared" si="29"/>
        <v xml:space="preserve"> </v>
      </c>
      <c r="BF34" s="546" t="str">
        <f t="shared" si="14"/>
        <v xml:space="preserve"> </v>
      </c>
      <c r="BG34" s="36"/>
      <c r="BH34" s="36"/>
      <c r="BI34" s="49" t="str">
        <f t="shared" si="30"/>
        <v xml:space="preserve"> </v>
      </c>
      <c r="BJ34" s="49" t="str">
        <f t="shared" si="15"/>
        <v xml:space="preserve"> </v>
      </c>
      <c r="BK34" s="36"/>
      <c r="BL34" s="36"/>
      <c r="BM34" s="49" t="str">
        <f t="shared" si="31"/>
        <v xml:space="preserve"> </v>
      </c>
      <c r="BN34" s="49" t="str">
        <f t="shared" si="16"/>
        <v xml:space="preserve"> </v>
      </c>
      <c r="BO34" s="39"/>
      <c r="BP34" s="41"/>
    </row>
    <row r="35" spans="1:68" ht="12.75" x14ac:dyDescent="0.2">
      <c r="A35" s="36"/>
      <c r="B35" s="29"/>
      <c r="C35" s="39"/>
      <c r="D35" s="36"/>
      <c r="E35" s="49" t="str">
        <f t="shared" si="0"/>
        <v xml:space="preserve"> </v>
      </c>
      <c r="F35" s="49" t="str">
        <f t="shared" si="1"/>
        <v xml:space="preserve"> </v>
      </c>
      <c r="G35" s="36"/>
      <c r="H35" s="36"/>
      <c r="I35" s="49" t="str">
        <f t="shared" si="17"/>
        <v xml:space="preserve"> </v>
      </c>
      <c r="J35" s="546" t="str">
        <f t="shared" si="2"/>
        <v xml:space="preserve"> </v>
      </c>
      <c r="K35" s="36"/>
      <c r="L35" s="36"/>
      <c r="M35" s="49" t="str">
        <f t="shared" si="18"/>
        <v xml:space="preserve"> </v>
      </c>
      <c r="N35" s="49" t="str">
        <f t="shared" si="3"/>
        <v xml:space="preserve"> </v>
      </c>
      <c r="O35" s="36"/>
      <c r="P35" s="36"/>
      <c r="Q35" s="49" t="str">
        <f t="shared" si="19"/>
        <v xml:space="preserve"> </v>
      </c>
      <c r="R35" s="49" t="str">
        <f t="shared" si="4"/>
        <v xml:space="preserve"> </v>
      </c>
      <c r="S35" s="39"/>
      <c r="T35" s="36"/>
      <c r="U35" s="49" t="str">
        <f t="shared" si="20"/>
        <v xml:space="preserve"> </v>
      </c>
      <c r="V35" s="49" t="str">
        <f t="shared" si="5"/>
        <v xml:space="preserve"> </v>
      </c>
      <c r="W35" s="36"/>
      <c r="X35" s="36"/>
      <c r="Y35" s="49" t="str">
        <f t="shared" si="21"/>
        <v xml:space="preserve"> </v>
      </c>
      <c r="Z35" s="546" t="str">
        <f t="shared" si="6"/>
        <v xml:space="preserve"> </v>
      </c>
      <c r="AA35" s="36"/>
      <c r="AB35" s="36"/>
      <c r="AC35" s="49" t="str">
        <f t="shared" si="22"/>
        <v xml:space="preserve"> </v>
      </c>
      <c r="AD35" s="49" t="str">
        <f t="shared" si="7"/>
        <v xml:space="preserve"> </v>
      </c>
      <c r="AE35" s="36"/>
      <c r="AF35" s="36"/>
      <c r="AG35" s="49" t="str">
        <f t="shared" si="23"/>
        <v xml:space="preserve"> </v>
      </c>
      <c r="AH35" s="49" t="str">
        <f t="shared" si="8"/>
        <v xml:space="preserve"> </v>
      </c>
      <c r="AI35" s="39"/>
      <c r="AJ35" s="36"/>
      <c r="AK35" s="49" t="str">
        <f t="shared" si="24"/>
        <v xml:space="preserve"> </v>
      </c>
      <c r="AL35" s="49" t="str">
        <f t="shared" si="9"/>
        <v xml:space="preserve"> </v>
      </c>
      <c r="AM35" s="36"/>
      <c r="AN35" s="36"/>
      <c r="AO35" s="49" t="str">
        <f t="shared" si="25"/>
        <v xml:space="preserve"> </v>
      </c>
      <c r="AP35" s="546" t="str">
        <f t="shared" si="10"/>
        <v xml:space="preserve"> </v>
      </c>
      <c r="AQ35" s="36"/>
      <c r="AR35" s="36"/>
      <c r="AS35" s="49" t="str">
        <f t="shared" si="26"/>
        <v xml:space="preserve"> </v>
      </c>
      <c r="AT35" s="49" t="str">
        <f t="shared" si="11"/>
        <v xml:space="preserve"> </v>
      </c>
      <c r="AU35" s="36"/>
      <c r="AV35" s="36"/>
      <c r="AW35" s="49" t="str">
        <f t="shared" si="27"/>
        <v xml:space="preserve"> </v>
      </c>
      <c r="AX35" s="49" t="str">
        <f t="shared" si="12"/>
        <v xml:space="preserve"> </v>
      </c>
      <c r="AY35" s="39"/>
      <c r="AZ35" s="36"/>
      <c r="BA35" s="49" t="str">
        <f t="shared" si="28"/>
        <v xml:space="preserve"> </v>
      </c>
      <c r="BB35" s="49" t="str">
        <f t="shared" si="13"/>
        <v xml:space="preserve"> </v>
      </c>
      <c r="BC35" s="36"/>
      <c r="BD35" s="36"/>
      <c r="BE35" s="49" t="str">
        <f t="shared" si="29"/>
        <v xml:space="preserve"> </v>
      </c>
      <c r="BF35" s="546" t="str">
        <f t="shared" si="14"/>
        <v xml:space="preserve"> </v>
      </c>
      <c r="BG35" s="36"/>
      <c r="BH35" s="36"/>
      <c r="BI35" s="49" t="str">
        <f t="shared" si="30"/>
        <v xml:space="preserve"> </v>
      </c>
      <c r="BJ35" s="49" t="str">
        <f t="shared" si="15"/>
        <v xml:space="preserve"> </v>
      </c>
      <c r="BK35" s="36"/>
      <c r="BL35" s="36"/>
      <c r="BM35" s="49" t="str">
        <f t="shared" si="31"/>
        <v xml:space="preserve"> </v>
      </c>
      <c r="BN35" s="49" t="str">
        <f t="shared" si="16"/>
        <v xml:space="preserve"> </v>
      </c>
      <c r="BO35" s="39"/>
      <c r="BP35" s="41"/>
    </row>
    <row r="36" spans="1:68" ht="12.75" x14ac:dyDescent="0.2">
      <c r="A36" s="36"/>
      <c r="B36" s="29"/>
      <c r="C36" s="39"/>
      <c r="D36" s="36"/>
      <c r="E36" s="49" t="str">
        <f t="shared" si="0"/>
        <v xml:space="preserve"> </v>
      </c>
      <c r="F36" s="49" t="str">
        <f t="shared" si="1"/>
        <v xml:space="preserve"> </v>
      </c>
      <c r="G36" s="36"/>
      <c r="H36" s="36"/>
      <c r="I36" s="49" t="str">
        <f t="shared" si="17"/>
        <v xml:space="preserve"> </v>
      </c>
      <c r="J36" s="546" t="str">
        <f t="shared" si="2"/>
        <v xml:space="preserve"> </v>
      </c>
      <c r="K36" s="36"/>
      <c r="L36" s="36"/>
      <c r="M36" s="49" t="str">
        <f t="shared" si="18"/>
        <v xml:space="preserve"> </v>
      </c>
      <c r="N36" s="49" t="str">
        <f t="shared" si="3"/>
        <v xml:space="preserve"> </v>
      </c>
      <c r="O36" s="36"/>
      <c r="P36" s="36"/>
      <c r="Q36" s="49" t="str">
        <f t="shared" si="19"/>
        <v xml:space="preserve"> </v>
      </c>
      <c r="R36" s="49" t="str">
        <f t="shared" si="4"/>
        <v xml:space="preserve"> </v>
      </c>
      <c r="S36" s="39"/>
      <c r="T36" s="36"/>
      <c r="U36" s="49" t="str">
        <f t="shared" si="20"/>
        <v xml:space="preserve"> </v>
      </c>
      <c r="V36" s="49" t="str">
        <f t="shared" si="5"/>
        <v xml:space="preserve"> </v>
      </c>
      <c r="W36" s="36"/>
      <c r="X36" s="36"/>
      <c r="Y36" s="49" t="str">
        <f t="shared" si="21"/>
        <v xml:space="preserve"> </v>
      </c>
      <c r="Z36" s="546" t="str">
        <f t="shared" si="6"/>
        <v xml:space="preserve"> </v>
      </c>
      <c r="AA36" s="36"/>
      <c r="AB36" s="36"/>
      <c r="AC36" s="49" t="str">
        <f t="shared" si="22"/>
        <v xml:space="preserve"> </v>
      </c>
      <c r="AD36" s="49" t="str">
        <f t="shared" si="7"/>
        <v xml:space="preserve"> </v>
      </c>
      <c r="AE36" s="36"/>
      <c r="AF36" s="36"/>
      <c r="AG36" s="49" t="str">
        <f t="shared" si="23"/>
        <v xml:space="preserve"> </v>
      </c>
      <c r="AH36" s="49" t="str">
        <f t="shared" si="8"/>
        <v xml:space="preserve"> </v>
      </c>
      <c r="AI36" s="39"/>
      <c r="AJ36" s="36"/>
      <c r="AK36" s="49" t="str">
        <f t="shared" si="24"/>
        <v xml:space="preserve"> </v>
      </c>
      <c r="AL36" s="49" t="str">
        <f t="shared" si="9"/>
        <v xml:space="preserve"> </v>
      </c>
      <c r="AM36" s="36"/>
      <c r="AN36" s="36"/>
      <c r="AO36" s="49" t="str">
        <f t="shared" si="25"/>
        <v xml:space="preserve"> </v>
      </c>
      <c r="AP36" s="546" t="str">
        <f t="shared" si="10"/>
        <v xml:space="preserve"> </v>
      </c>
      <c r="AQ36" s="36"/>
      <c r="AR36" s="36"/>
      <c r="AS36" s="49" t="str">
        <f t="shared" si="26"/>
        <v xml:space="preserve"> </v>
      </c>
      <c r="AT36" s="49" t="str">
        <f t="shared" si="11"/>
        <v xml:space="preserve"> </v>
      </c>
      <c r="AU36" s="36"/>
      <c r="AV36" s="36"/>
      <c r="AW36" s="49" t="str">
        <f t="shared" si="27"/>
        <v xml:space="preserve"> </v>
      </c>
      <c r="AX36" s="49" t="str">
        <f t="shared" si="12"/>
        <v xml:space="preserve"> </v>
      </c>
      <c r="AY36" s="39"/>
      <c r="AZ36" s="36"/>
      <c r="BA36" s="49" t="str">
        <f t="shared" si="28"/>
        <v xml:space="preserve"> </v>
      </c>
      <c r="BB36" s="49" t="str">
        <f t="shared" si="13"/>
        <v xml:space="preserve"> </v>
      </c>
      <c r="BC36" s="36"/>
      <c r="BD36" s="36"/>
      <c r="BE36" s="49" t="str">
        <f t="shared" si="29"/>
        <v xml:space="preserve"> </v>
      </c>
      <c r="BF36" s="546" t="str">
        <f t="shared" si="14"/>
        <v xml:space="preserve"> </v>
      </c>
      <c r="BG36" s="36"/>
      <c r="BH36" s="36"/>
      <c r="BI36" s="49" t="str">
        <f t="shared" si="30"/>
        <v xml:space="preserve"> </v>
      </c>
      <c r="BJ36" s="49" t="str">
        <f t="shared" si="15"/>
        <v xml:space="preserve"> </v>
      </c>
      <c r="BK36" s="36"/>
      <c r="BL36" s="36"/>
      <c r="BM36" s="49" t="str">
        <f t="shared" si="31"/>
        <v xml:space="preserve"> </v>
      </c>
      <c r="BN36" s="49" t="str">
        <f t="shared" si="16"/>
        <v xml:space="preserve"> </v>
      </c>
      <c r="BO36" s="39"/>
      <c r="BP36" s="41"/>
    </row>
    <row r="37" spans="1:68" ht="12.75" x14ac:dyDescent="0.2">
      <c r="A37" s="36"/>
      <c r="B37" s="29"/>
      <c r="C37" s="39"/>
      <c r="D37" s="36"/>
      <c r="E37" s="49" t="str">
        <f t="shared" si="0"/>
        <v xml:space="preserve"> </v>
      </c>
      <c r="F37" s="49" t="str">
        <f t="shared" si="1"/>
        <v xml:space="preserve"> </v>
      </c>
      <c r="G37" s="36"/>
      <c r="H37" s="36"/>
      <c r="I37" s="49" t="str">
        <f t="shared" si="17"/>
        <v xml:space="preserve"> </v>
      </c>
      <c r="J37" s="546" t="str">
        <f t="shared" si="2"/>
        <v xml:space="preserve"> </v>
      </c>
      <c r="K37" s="36"/>
      <c r="L37" s="36"/>
      <c r="M37" s="49" t="str">
        <f t="shared" si="18"/>
        <v xml:space="preserve"> </v>
      </c>
      <c r="N37" s="49" t="str">
        <f t="shared" si="3"/>
        <v xml:space="preserve"> </v>
      </c>
      <c r="O37" s="36"/>
      <c r="P37" s="36"/>
      <c r="Q37" s="49" t="str">
        <f t="shared" si="19"/>
        <v xml:space="preserve"> </v>
      </c>
      <c r="R37" s="49" t="str">
        <f t="shared" si="4"/>
        <v xml:space="preserve"> </v>
      </c>
      <c r="S37" s="39"/>
      <c r="T37" s="36"/>
      <c r="U37" s="49" t="str">
        <f t="shared" si="20"/>
        <v xml:space="preserve"> </v>
      </c>
      <c r="V37" s="49" t="str">
        <f t="shared" si="5"/>
        <v xml:space="preserve"> </v>
      </c>
      <c r="W37" s="36"/>
      <c r="X37" s="36"/>
      <c r="Y37" s="49" t="str">
        <f t="shared" si="21"/>
        <v xml:space="preserve"> </v>
      </c>
      <c r="Z37" s="546" t="str">
        <f t="shared" si="6"/>
        <v xml:space="preserve"> </v>
      </c>
      <c r="AA37" s="36"/>
      <c r="AB37" s="36"/>
      <c r="AC37" s="49" t="str">
        <f t="shared" si="22"/>
        <v xml:space="preserve"> </v>
      </c>
      <c r="AD37" s="49" t="str">
        <f t="shared" si="7"/>
        <v xml:space="preserve"> </v>
      </c>
      <c r="AE37" s="36"/>
      <c r="AF37" s="36"/>
      <c r="AG37" s="49" t="str">
        <f t="shared" si="23"/>
        <v xml:space="preserve"> </v>
      </c>
      <c r="AH37" s="49" t="str">
        <f t="shared" si="8"/>
        <v xml:space="preserve"> </v>
      </c>
      <c r="AI37" s="39"/>
      <c r="AJ37" s="36"/>
      <c r="AK37" s="49" t="str">
        <f t="shared" si="24"/>
        <v xml:space="preserve"> </v>
      </c>
      <c r="AL37" s="49" t="str">
        <f t="shared" si="9"/>
        <v xml:space="preserve"> </v>
      </c>
      <c r="AM37" s="36"/>
      <c r="AN37" s="36"/>
      <c r="AO37" s="49" t="str">
        <f t="shared" si="25"/>
        <v xml:space="preserve"> </v>
      </c>
      <c r="AP37" s="546" t="str">
        <f t="shared" si="10"/>
        <v xml:space="preserve"> </v>
      </c>
      <c r="AQ37" s="36"/>
      <c r="AR37" s="36"/>
      <c r="AS37" s="49" t="str">
        <f t="shared" si="26"/>
        <v xml:space="preserve"> </v>
      </c>
      <c r="AT37" s="49" t="str">
        <f t="shared" si="11"/>
        <v xml:space="preserve"> </v>
      </c>
      <c r="AU37" s="36"/>
      <c r="AV37" s="36"/>
      <c r="AW37" s="49" t="str">
        <f t="shared" si="27"/>
        <v xml:space="preserve"> </v>
      </c>
      <c r="AX37" s="49" t="str">
        <f t="shared" si="12"/>
        <v xml:space="preserve"> </v>
      </c>
      <c r="AY37" s="39"/>
      <c r="AZ37" s="36"/>
      <c r="BA37" s="49" t="str">
        <f t="shared" si="28"/>
        <v xml:space="preserve"> </v>
      </c>
      <c r="BB37" s="49" t="str">
        <f t="shared" si="13"/>
        <v xml:space="preserve"> </v>
      </c>
      <c r="BC37" s="36"/>
      <c r="BD37" s="36"/>
      <c r="BE37" s="49" t="str">
        <f t="shared" si="29"/>
        <v xml:space="preserve"> </v>
      </c>
      <c r="BF37" s="546" t="str">
        <f t="shared" si="14"/>
        <v xml:space="preserve"> </v>
      </c>
      <c r="BG37" s="36"/>
      <c r="BH37" s="36"/>
      <c r="BI37" s="49" t="str">
        <f t="shared" si="30"/>
        <v xml:space="preserve"> </v>
      </c>
      <c r="BJ37" s="49" t="str">
        <f t="shared" si="15"/>
        <v xml:space="preserve"> </v>
      </c>
      <c r="BK37" s="36"/>
      <c r="BL37" s="36"/>
      <c r="BM37" s="49" t="str">
        <f t="shared" si="31"/>
        <v xml:space="preserve"> </v>
      </c>
      <c r="BN37" s="49" t="str">
        <f t="shared" si="16"/>
        <v xml:space="preserve"> </v>
      </c>
      <c r="BO37" s="39"/>
      <c r="BP37" s="41"/>
    </row>
    <row r="38" spans="1:68" ht="12.75" x14ac:dyDescent="0.2">
      <c r="A38" s="36"/>
      <c r="B38" s="29"/>
      <c r="C38" s="39"/>
      <c r="D38" s="36"/>
      <c r="E38" s="49" t="str">
        <f>IFERROR(AVERAGE(C38:D38)," ")</f>
        <v xml:space="preserve"> </v>
      </c>
      <c r="F38" s="49" t="str">
        <f t="shared" si="1"/>
        <v xml:space="preserve"> </v>
      </c>
      <c r="G38" s="36"/>
      <c r="H38" s="36"/>
      <c r="I38" s="49" t="str">
        <f>IFERROR(AVERAGE(G38:H38)," ")</f>
        <v xml:space="preserve"> </v>
      </c>
      <c r="J38" s="546" t="str">
        <f t="shared" si="2"/>
        <v xml:space="preserve"> </v>
      </c>
      <c r="K38" s="36"/>
      <c r="L38" s="36"/>
      <c r="M38" s="49" t="str">
        <f t="shared" si="18"/>
        <v xml:space="preserve"> </v>
      </c>
      <c r="N38" s="49" t="str">
        <f t="shared" si="3"/>
        <v xml:space="preserve"> </v>
      </c>
      <c r="O38" s="36"/>
      <c r="P38" s="36"/>
      <c r="Q38" s="49" t="str">
        <f t="shared" si="19"/>
        <v xml:space="preserve"> </v>
      </c>
      <c r="R38" s="49" t="str">
        <f t="shared" si="4"/>
        <v xml:space="preserve"> </v>
      </c>
      <c r="S38" s="39"/>
      <c r="T38" s="36"/>
      <c r="U38" s="49" t="str">
        <f t="shared" si="20"/>
        <v xml:space="preserve"> </v>
      </c>
      <c r="V38" s="49" t="str">
        <f t="shared" si="5"/>
        <v xml:space="preserve"> </v>
      </c>
      <c r="W38" s="36"/>
      <c r="X38" s="36"/>
      <c r="Y38" s="49" t="str">
        <f t="shared" si="21"/>
        <v xml:space="preserve"> </v>
      </c>
      <c r="Z38" s="546" t="str">
        <f t="shared" si="6"/>
        <v xml:space="preserve"> </v>
      </c>
      <c r="AA38" s="36"/>
      <c r="AB38" s="36"/>
      <c r="AC38" s="49" t="str">
        <f t="shared" si="22"/>
        <v xml:space="preserve"> </v>
      </c>
      <c r="AD38" s="49" t="str">
        <f t="shared" si="7"/>
        <v xml:space="preserve"> </v>
      </c>
      <c r="AE38" s="36"/>
      <c r="AF38" s="36"/>
      <c r="AG38" s="49" t="str">
        <f t="shared" si="23"/>
        <v xml:space="preserve"> </v>
      </c>
      <c r="AH38" s="49" t="str">
        <f t="shared" si="8"/>
        <v xml:space="preserve"> </v>
      </c>
      <c r="AI38" s="39"/>
      <c r="AJ38" s="36"/>
      <c r="AK38" s="49" t="str">
        <f t="shared" si="24"/>
        <v xml:space="preserve"> </v>
      </c>
      <c r="AL38" s="49" t="str">
        <f t="shared" si="9"/>
        <v xml:space="preserve"> </v>
      </c>
      <c r="AM38" s="36"/>
      <c r="AN38" s="36"/>
      <c r="AO38" s="49" t="str">
        <f t="shared" si="25"/>
        <v xml:space="preserve"> </v>
      </c>
      <c r="AP38" s="546" t="str">
        <f t="shared" si="10"/>
        <v xml:space="preserve"> </v>
      </c>
      <c r="AQ38" s="36"/>
      <c r="AR38" s="36"/>
      <c r="AS38" s="49" t="str">
        <f t="shared" si="26"/>
        <v xml:space="preserve"> </v>
      </c>
      <c r="AT38" s="49" t="str">
        <f t="shared" si="11"/>
        <v xml:space="preserve"> </v>
      </c>
      <c r="AU38" s="36"/>
      <c r="AV38" s="36"/>
      <c r="AW38" s="49" t="str">
        <f t="shared" si="27"/>
        <v xml:space="preserve"> </v>
      </c>
      <c r="AX38" s="49" t="str">
        <f t="shared" si="12"/>
        <v xml:space="preserve"> </v>
      </c>
      <c r="AY38" s="39"/>
      <c r="AZ38" s="36"/>
      <c r="BA38" s="49" t="str">
        <f t="shared" si="28"/>
        <v xml:space="preserve"> </v>
      </c>
      <c r="BB38" s="49" t="str">
        <f t="shared" si="13"/>
        <v xml:space="preserve"> </v>
      </c>
      <c r="BC38" s="36"/>
      <c r="BD38" s="36"/>
      <c r="BE38" s="49" t="str">
        <f t="shared" si="29"/>
        <v xml:space="preserve"> </v>
      </c>
      <c r="BF38" s="546" t="str">
        <f t="shared" si="14"/>
        <v xml:space="preserve"> </v>
      </c>
      <c r="BG38" s="36"/>
      <c r="BH38" s="36"/>
      <c r="BI38" s="49" t="str">
        <f t="shared" si="30"/>
        <v xml:space="preserve"> </v>
      </c>
      <c r="BJ38" s="49" t="str">
        <f t="shared" si="15"/>
        <v xml:space="preserve"> </v>
      </c>
      <c r="BK38" s="36"/>
      <c r="BL38" s="36"/>
      <c r="BM38" s="49" t="str">
        <f t="shared" si="31"/>
        <v xml:space="preserve"> </v>
      </c>
      <c r="BN38" s="49" t="str">
        <f t="shared" si="16"/>
        <v xml:space="preserve"> </v>
      </c>
      <c r="BO38" s="39"/>
      <c r="BP38" s="41"/>
    </row>
    <row r="39" spans="1:68" s="673" customFormat="1" ht="12.75" x14ac:dyDescent="0.2">
      <c r="A39" s="296"/>
      <c r="B39" s="29"/>
      <c r="C39" s="39"/>
      <c r="D39" s="296"/>
      <c r="E39" s="49" t="str">
        <f>IFERROR(AVERAGE(C39:D39)," ")</f>
        <v xml:space="preserve"> </v>
      </c>
      <c r="F39" s="49" t="str">
        <f t="shared" ref="F39" si="32">IFERROR(_xlfn.STDEV.P(C39:D39), " ")</f>
        <v xml:space="preserve"> </v>
      </c>
      <c r="G39" s="296"/>
      <c r="H39" s="296"/>
      <c r="I39" s="49" t="str">
        <f t="shared" ref="I39" si="33">IFERROR(AVERAGE(G39:H39)," ")</f>
        <v xml:space="preserve"> </v>
      </c>
      <c r="J39" s="546" t="str">
        <f t="shared" ref="J39" si="34">IFERROR(_xlfn.STDEV.P(G39:H39), " ")</f>
        <v xml:space="preserve"> </v>
      </c>
      <c r="K39" s="296"/>
      <c r="L39" s="296"/>
      <c r="M39" s="49" t="str">
        <f t="shared" ref="M39" si="35">IFERROR(AVERAGE(K39:L39)," ")</f>
        <v xml:space="preserve"> </v>
      </c>
      <c r="N39" s="49" t="str">
        <f t="shared" ref="N39" si="36">IFERROR(_xlfn.STDEV.P(K39:L39), " ")</f>
        <v xml:space="preserve"> </v>
      </c>
      <c r="O39" s="296"/>
      <c r="P39" s="296"/>
      <c r="Q39" s="49" t="str">
        <f t="shared" ref="Q39" si="37">IFERROR(AVERAGE(O39:P39)," ")</f>
        <v xml:space="preserve"> </v>
      </c>
      <c r="R39" s="49" t="str">
        <f t="shared" ref="R39" si="38">IFERROR(_xlfn.STDEV.P(O39:P39), " ")</f>
        <v xml:space="preserve"> </v>
      </c>
      <c r="S39" s="39"/>
      <c r="T39" s="296"/>
      <c r="U39" s="49" t="str">
        <f t="shared" ref="U39" si="39">IFERROR(AVERAGE(S39:T39)," ")</f>
        <v xml:space="preserve"> </v>
      </c>
      <c r="V39" s="49" t="str">
        <f t="shared" ref="V39" si="40">IFERROR(_xlfn.STDEV.P(S39:T39), " ")</f>
        <v xml:space="preserve"> </v>
      </c>
      <c r="W39" s="296"/>
      <c r="X39" s="296"/>
      <c r="Y39" s="49" t="str">
        <f t="shared" ref="Y39" si="41">IFERROR(AVERAGE(W39:X39)," ")</f>
        <v xml:space="preserve"> </v>
      </c>
      <c r="Z39" s="546" t="str">
        <f t="shared" ref="Z39" si="42">IFERROR(_xlfn.STDEV.P(W39:X39), " ")</f>
        <v xml:space="preserve"> </v>
      </c>
      <c r="AA39" s="296"/>
      <c r="AB39" s="296"/>
      <c r="AC39" s="49" t="str">
        <f t="shared" ref="AC39" si="43">IFERROR(AVERAGE(AA39:AB39)," ")</f>
        <v xml:space="preserve"> </v>
      </c>
      <c r="AD39" s="49" t="str">
        <f t="shared" ref="AD39" si="44">IFERROR(_xlfn.STDEV.P(AA39:AB39), " ")</f>
        <v xml:space="preserve"> </v>
      </c>
      <c r="AE39" s="296"/>
      <c r="AF39" s="296"/>
      <c r="AG39" s="49" t="str">
        <f t="shared" ref="AG39" si="45">IFERROR(AVERAGE(AE39:AF39)," ")</f>
        <v xml:space="preserve"> </v>
      </c>
      <c r="AH39" s="49" t="str">
        <f t="shared" ref="AH39" si="46">IFERROR(_xlfn.STDEV.P(AE39:AF39), " ")</f>
        <v xml:space="preserve"> </v>
      </c>
      <c r="AI39" s="39"/>
      <c r="AJ39" s="296"/>
      <c r="AK39" s="49" t="str">
        <f t="shared" ref="AK39" si="47">IFERROR(AVERAGE(AI39:AJ39)," ")</f>
        <v xml:space="preserve"> </v>
      </c>
      <c r="AL39" s="49" t="str">
        <f t="shared" ref="AL39" si="48">IFERROR(_xlfn.STDEV.P(AI39:AJ39), " ")</f>
        <v xml:space="preserve"> </v>
      </c>
      <c r="AM39" s="296"/>
      <c r="AN39" s="296"/>
      <c r="AO39" s="49" t="str">
        <f t="shared" ref="AO39" si="49">IFERROR(AVERAGE(AM39:AN39)," ")</f>
        <v xml:space="preserve"> </v>
      </c>
      <c r="AP39" s="546" t="str">
        <f t="shared" ref="AP39" si="50">IFERROR(_xlfn.STDEV.P(AM39:AN39), " ")</f>
        <v xml:space="preserve"> </v>
      </c>
      <c r="AQ39" s="296"/>
      <c r="AR39" s="296"/>
      <c r="AS39" s="49" t="str">
        <f t="shared" ref="AS39" si="51">IFERROR(AVERAGE(AQ39:AR39)," ")</f>
        <v xml:space="preserve"> </v>
      </c>
      <c r="AT39" s="49" t="str">
        <f t="shared" ref="AT39" si="52">IFERROR(_xlfn.STDEV.P(AQ39:AR39), " ")</f>
        <v xml:space="preserve"> </v>
      </c>
      <c r="AU39" s="296"/>
      <c r="AV39" s="296"/>
      <c r="AW39" s="49" t="str">
        <f t="shared" ref="AW39" si="53">IFERROR(AVERAGE(AU39:AV39)," ")</f>
        <v xml:space="preserve"> </v>
      </c>
      <c r="AX39" s="49" t="str">
        <f t="shared" ref="AX39" si="54">IFERROR(_xlfn.STDEV.P(AU39:AV39), " ")</f>
        <v xml:space="preserve"> </v>
      </c>
      <c r="AY39" s="39"/>
      <c r="AZ39" s="296"/>
      <c r="BA39" s="49" t="str">
        <f t="shared" ref="BA39" si="55">IFERROR(AVERAGE(AY39:AZ39)," ")</f>
        <v xml:space="preserve"> </v>
      </c>
      <c r="BB39" s="49" t="str">
        <f t="shared" ref="BB39" si="56">IFERROR(_xlfn.STDEV.P(AY39:AZ39), " ")</f>
        <v xml:space="preserve"> </v>
      </c>
      <c r="BC39" s="296"/>
      <c r="BD39" s="296"/>
      <c r="BE39" s="49" t="str">
        <f t="shared" ref="BE39" si="57">IFERROR(AVERAGE(BC39:BD39)," ")</f>
        <v xml:space="preserve"> </v>
      </c>
      <c r="BF39" s="546" t="str">
        <f t="shared" ref="BF39" si="58">IFERROR(_xlfn.STDEV.P(BC39:BD39), " ")</f>
        <v xml:space="preserve"> </v>
      </c>
      <c r="BG39" s="296"/>
      <c r="BH39" s="296"/>
      <c r="BI39" s="49" t="str">
        <f t="shared" ref="BI39" si="59">IFERROR(AVERAGE(BG39:BH39)," ")</f>
        <v xml:space="preserve"> </v>
      </c>
      <c r="BJ39" s="49" t="str">
        <f t="shared" ref="BJ39" si="60">IFERROR(_xlfn.STDEV.P(BG39:BH39), " ")</f>
        <v xml:space="preserve"> </v>
      </c>
      <c r="BK39" s="296"/>
      <c r="BL39" s="296"/>
      <c r="BM39" s="49" t="str">
        <f t="shared" ref="BM39" si="61">IFERROR(AVERAGE(BK39:BL39)," ")</f>
        <v xml:space="preserve"> </v>
      </c>
      <c r="BN39" s="49" t="str">
        <f t="shared" ref="BN39" si="62">IFERROR(_xlfn.STDEV.P(BK39:BL39), " ")</f>
        <v xml:space="preserve"> </v>
      </c>
      <c r="BO39" s="39"/>
      <c r="BP39" s="554"/>
    </row>
    <row r="40" spans="1:68" ht="12.75" x14ac:dyDescent="0.2">
      <c r="A40" s="36"/>
      <c r="B40" s="29"/>
      <c r="C40" s="39"/>
      <c r="D40" s="36"/>
      <c r="E40" s="49" t="str">
        <f t="shared" si="0"/>
        <v xml:space="preserve"> </v>
      </c>
      <c r="F40" s="49" t="str">
        <f t="shared" si="1"/>
        <v xml:space="preserve"> </v>
      </c>
      <c r="G40" s="36"/>
      <c r="H40" s="36"/>
      <c r="I40" s="49" t="str">
        <f t="shared" si="17"/>
        <v xml:space="preserve"> </v>
      </c>
      <c r="J40" s="298" t="str">
        <f t="shared" si="2"/>
        <v xml:space="preserve"> </v>
      </c>
      <c r="K40" s="36"/>
      <c r="L40" s="36"/>
      <c r="M40" s="49" t="str">
        <f t="shared" si="18"/>
        <v xml:space="preserve"> </v>
      </c>
      <c r="N40" s="49" t="str">
        <f t="shared" si="3"/>
        <v xml:space="preserve"> </v>
      </c>
      <c r="O40" s="36"/>
      <c r="P40" s="36"/>
      <c r="Q40" s="49" t="str">
        <f t="shared" si="19"/>
        <v xml:space="preserve"> </v>
      </c>
      <c r="R40" s="49" t="str">
        <f t="shared" si="4"/>
        <v xml:space="preserve"> </v>
      </c>
      <c r="S40" s="39"/>
      <c r="T40" s="36"/>
      <c r="U40" s="49" t="str">
        <f t="shared" si="20"/>
        <v xml:space="preserve"> </v>
      </c>
      <c r="V40" s="49" t="str">
        <f t="shared" si="5"/>
        <v xml:space="preserve"> </v>
      </c>
      <c r="W40" s="36"/>
      <c r="X40" s="36"/>
      <c r="Y40" s="49" t="str">
        <f t="shared" si="21"/>
        <v xml:space="preserve"> </v>
      </c>
      <c r="Z40" s="298" t="str">
        <f t="shared" si="6"/>
        <v xml:space="preserve"> </v>
      </c>
      <c r="AA40" s="36"/>
      <c r="AB40" s="36"/>
      <c r="AC40" s="49" t="str">
        <f t="shared" si="22"/>
        <v xml:space="preserve"> </v>
      </c>
      <c r="AD40" s="49" t="str">
        <f t="shared" si="7"/>
        <v xml:space="preserve"> </v>
      </c>
      <c r="AE40" s="36"/>
      <c r="AF40" s="36"/>
      <c r="AG40" s="49" t="str">
        <f t="shared" si="23"/>
        <v xml:space="preserve"> </v>
      </c>
      <c r="AH40" s="49" t="str">
        <f t="shared" si="8"/>
        <v xml:space="preserve"> </v>
      </c>
      <c r="AI40" s="39"/>
      <c r="AJ40" s="36"/>
      <c r="AK40" s="49" t="str">
        <f t="shared" si="24"/>
        <v xml:space="preserve"> </v>
      </c>
      <c r="AL40" s="49" t="str">
        <f t="shared" si="9"/>
        <v xml:space="preserve"> </v>
      </c>
      <c r="AM40" s="36"/>
      <c r="AN40" s="36"/>
      <c r="AO40" s="49" t="str">
        <f t="shared" si="25"/>
        <v xml:space="preserve"> </v>
      </c>
      <c r="AP40" s="298" t="str">
        <f t="shared" si="10"/>
        <v xml:space="preserve"> </v>
      </c>
      <c r="AQ40" s="36"/>
      <c r="AR40" s="36"/>
      <c r="AS40" s="49" t="str">
        <f t="shared" si="26"/>
        <v xml:space="preserve"> </v>
      </c>
      <c r="AT40" s="49" t="str">
        <f t="shared" si="11"/>
        <v xml:space="preserve"> </v>
      </c>
      <c r="AU40" s="36"/>
      <c r="AV40" s="36"/>
      <c r="AW40" s="49" t="str">
        <f t="shared" si="27"/>
        <v xml:space="preserve"> </v>
      </c>
      <c r="AX40" s="49" t="str">
        <f t="shared" si="12"/>
        <v xml:space="preserve"> </v>
      </c>
      <c r="AY40" s="39"/>
      <c r="AZ40" s="36"/>
      <c r="BA40" s="49" t="str">
        <f t="shared" si="28"/>
        <v xml:space="preserve"> </v>
      </c>
      <c r="BB40" s="49" t="str">
        <f t="shared" si="13"/>
        <v xml:space="preserve"> </v>
      </c>
      <c r="BC40" s="36"/>
      <c r="BD40" s="36"/>
      <c r="BE40" s="49" t="str">
        <f t="shared" si="29"/>
        <v xml:space="preserve"> </v>
      </c>
      <c r="BF40" s="298" t="str">
        <f t="shared" si="14"/>
        <v xml:space="preserve"> </v>
      </c>
      <c r="BG40" s="36"/>
      <c r="BH40" s="36"/>
      <c r="BI40" s="49" t="str">
        <f t="shared" si="30"/>
        <v xml:space="preserve"> </v>
      </c>
      <c r="BJ40" s="49" t="str">
        <f t="shared" si="15"/>
        <v xml:space="preserve"> </v>
      </c>
      <c r="BK40" s="36"/>
      <c r="BL40" s="36"/>
      <c r="BM40" s="49" t="str">
        <f t="shared" si="31"/>
        <v xml:space="preserve"> </v>
      </c>
      <c r="BN40" s="49" t="str">
        <f t="shared" si="16"/>
        <v xml:space="preserve"> </v>
      </c>
      <c r="BO40" s="39"/>
      <c r="BP40" s="41"/>
    </row>
    <row r="41" spans="1:68" ht="12.75" x14ac:dyDescent="0.2">
      <c r="A41" s="894" t="s">
        <v>81</v>
      </c>
      <c r="B41" s="86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68" ht="12.75" x14ac:dyDescent="0.2">
      <c r="A42" s="224" t="s">
        <v>82</v>
      </c>
      <c r="B42" s="24"/>
      <c r="C42" s="260" t="s">
        <v>83</v>
      </c>
      <c r="D42" s="261" t="s">
        <v>84</v>
      </c>
      <c r="E42" s="261" t="s">
        <v>70</v>
      </c>
      <c r="F42" s="261" t="s">
        <v>85</v>
      </c>
      <c r="G42" s="24"/>
      <c r="H42" s="24"/>
      <c r="I42" s="24"/>
      <c r="J42" s="24"/>
      <c r="K42" s="260" t="s">
        <v>83</v>
      </c>
      <c r="L42" s="261" t="s">
        <v>84</v>
      </c>
      <c r="M42" s="261" t="s">
        <v>70</v>
      </c>
      <c r="N42" s="350" t="s">
        <v>85</v>
      </c>
      <c r="O42" s="24"/>
      <c r="P42" s="24"/>
      <c r="Q42" s="24"/>
      <c r="R42" s="24"/>
      <c r="S42" s="260" t="s">
        <v>83</v>
      </c>
      <c r="T42" s="261" t="s">
        <v>84</v>
      </c>
      <c r="U42" s="261" t="s">
        <v>70</v>
      </c>
      <c r="V42" s="351" t="s">
        <v>85</v>
      </c>
      <c r="W42" s="24"/>
      <c r="X42" s="24"/>
      <c r="Y42" s="24"/>
      <c r="Z42" s="24"/>
      <c r="AA42" s="260" t="s">
        <v>83</v>
      </c>
      <c r="AB42" s="261" t="s">
        <v>84</v>
      </c>
      <c r="AC42" s="261" t="s">
        <v>70</v>
      </c>
      <c r="AD42" s="350" t="s">
        <v>85</v>
      </c>
      <c r="AE42" s="24"/>
      <c r="AF42" s="24"/>
      <c r="AG42" s="24"/>
      <c r="AH42" s="24"/>
      <c r="AI42" s="260" t="s">
        <v>83</v>
      </c>
      <c r="AJ42" s="261" t="s">
        <v>84</v>
      </c>
      <c r="AK42" s="261" t="s">
        <v>70</v>
      </c>
      <c r="AL42" s="350" t="s">
        <v>85</v>
      </c>
      <c r="AM42" s="24"/>
      <c r="AN42" s="24"/>
      <c r="AO42" s="24"/>
      <c r="AP42" s="24"/>
      <c r="AQ42" s="260" t="s">
        <v>83</v>
      </c>
      <c r="AR42" s="261" t="s">
        <v>84</v>
      </c>
      <c r="AS42" s="261" t="s">
        <v>70</v>
      </c>
      <c r="AT42" s="261" t="s">
        <v>85</v>
      </c>
      <c r="AU42" s="24"/>
      <c r="AV42" s="24"/>
      <c r="AW42" s="24"/>
      <c r="AX42" s="24"/>
      <c r="AY42" s="260" t="s">
        <v>83</v>
      </c>
      <c r="AZ42" s="261" t="s">
        <v>84</v>
      </c>
      <c r="BA42" s="261" t="s">
        <v>70</v>
      </c>
      <c r="BB42" s="350" t="s">
        <v>85</v>
      </c>
      <c r="BC42" s="24"/>
      <c r="BD42" s="24"/>
      <c r="BE42" s="24"/>
      <c r="BF42" s="24"/>
      <c r="BG42" s="260" t="s">
        <v>83</v>
      </c>
      <c r="BH42" s="261" t="s">
        <v>84</v>
      </c>
      <c r="BI42" s="261" t="s">
        <v>70</v>
      </c>
      <c r="BJ42" s="350" t="s">
        <v>85</v>
      </c>
      <c r="BK42" s="24"/>
      <c r="BL42" s="24"/>
      <c r="BM42" s="24"/>
      <c r="BN42" s="24"/>
      <c r="BO42" s="274"/>
      <c r="BP42" s="26"/>
    </row>
    <row r="43" spans="1:68" ht="12.75" x14ac:dyDescent="0.2">
      <c r="A43" s="112" t="s">
        <v>86</v>
      </c>
      <c r="C43" s="104"/>
      <c r="D43" s="101"/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104"/>
      <c r="L43" s="101"/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104"/>
      <c r="T43" s="101"/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104"/>
      <c r="AB43" s="101"/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104"/>
      <c r="AJ43" s="101"/>
      <c r="AK43" s="102" t="str">
        <f>IFERROR(AVERAGE(AI43:AJ43), " ")</f>
        <v xml:space="preserve"> </v>
      </c>
      <c r="AL43" s="103" t="str">
        <f>IFERROR(_xlfn.STDEV.P(AI43:AJ43)," ")</f>
        <v xml:space="preserve"> </v>
      </c>
      <c r="AQ43" s="104"/>
      <c r="AR43" s="101"/>
      <c r="AS43" s="102" t="str">
        <f>IFERROR(AVERAGE(AQ43:AR43), " ")</f>
        <v xml:space="preserve"> </v>
      </c>
      <c r="AT43" s="103" t="str">
        <f>IFERROR(_xlfn.STDEV.P(AQ43:AR43)," ")</f>
        <v xml:space="preserve"> </v>
      </c>
      <c r="AY43" s="104"/>
      <c r="AZ43" s="101"/>
      <c r="BA43" s="102" t="str">
        <f>IFERROR(AVERAGE(AY43:AZ43), " ")</f>
        <v xml:space="preserve"> </v>
      </c>
      <c r="BB43" s="103" t="str">
        <f>IFERROR(_xlfn.STDEV.P(AY43:AZ43)," ")</f>
        <v xml:space="preserve"> </v>
      </c>
      <c r="BG43" s="104"/>
      <c r="BH43" s="101"/>
      <c r="BI43" s="102" t="str">
        <f>IFERROR(AVERAGE(BG43:BH43), " ")</f>
        <v xml:space="preserve"> </v>
      </c>
      <c r="BJ43" s="103" t="str">
        <f>IFERROR(_xlfn.STDEV.P(BG43:BH43)," ")</f>
        <v xml:space="preserve"> </v>
      </c>
      <c r="BO43" s="61"/>
      <c r="BP43" s="16"/>
    </row>
    <row r="44" spans="1:68" ht="12.75" x14ac:dyDescent="0.2">
      <c r="A44" s="112" t="s">
        <v>87</v>
      </c>
      <c r="C44" s="104"/>
      <c r="D44" s="101"/>
      <c r="E44" s="102" t="str">
        <f t="shared" ref="E44:E48" si="63">IFERROR(AVERAGE(C44:D44), " ")</f>
        <v xml:space="preserve"> </v>
      </c>
      <c r="F44" s="103" t="str">
        <f t="shared" ref="F44:F49" si="64">IFERROR(_xlfn.STDEV.P(C44:D44)," ")</f>
        <v xml:space="preserve"> </v>
      </c>
      <c r="K44" s="104"/>
      <c r="L44" s="101"/>
      <c r="M44" s="102" t="str">
        <f t="shared" ref="M44:M48" si="65">IFERROR(AVERAGE(K44:L44), " ")</f>
        <v xml:space="preserve"> </v>
      </c>
      <c r="N44" s="103" t="str">
        <f t="shared" ref="N44:N49" si="66">IFERROR(_xlfn.STDEV.P(K44:L44)," ")</f>
        <v xml:space="preserve"> </v>
      </c>
      <c r="S44" s="104"/>
      <c r="T44" s="101"/>
      <c r="U44" s="102" t="str">
        <f t="shared" ref="U44:U48" si="67">IFERROR(AVERAGE(S44:T44), " ")</f>
        <v xml:space="preserve"> </v>
      </c>
      <c r="V44" s="103" t="str">
        <f t="shared" ref="V44:V49" si="68">IFERROR(_xlfn.STDEV.P(S44:T44)," ")</f>
        <v xml:space="preserve"> </v>
      </c>
      <c r="AA44" s="104"/>
      <c r="AB44" s="101"/>
      <c r="AC44" s="102" t="str">
        <f t="shared" ref="AC44:AC48" si="69">IFERROR(AVERAGE(AA44:AB44), " ")</f>
        <v xml:space="preserve"> </v>
      </c>
      <c r="AD44" s="103" t="str">
        <f t="shared" ref="AD44:AD49" si="70">IFERROR(_xlfn.STDEV.P(AA44:AB44)," ")</f>
        <v xml:space="preserve"> </v>
      </c>
      <c r="AI44" s="104"/>
      <c r="AJ44" s="101"/>
      <c r="AK44" s="102" t="str">
        <f t="shared" ref="AK44:AK48" si="71">IFERROR(AVERAGE(AI44:AJ44), " ")</f>
        <v xml:space="preserve"> </v>
      </c>
      <c r="AL44" s="103" t="str">
        <f t="shared" ref="AL44:AL49" si="72">IFERROR(_xlfn.STDEV.P(AI44:AJ44)," ")</f>
        <v xml:space="preserve"> </v>
      </c>
      <c r="AQ44" s="104"/>
      <c r="AR44" s="101"/>
      <c r="AS44" s="102" t="str">
        <f t="shared" ref="AS44:AS48" si="73">IFERROR(AVERAGE(AQ44:AR44), " ")</f>
        <v xml:space="preserve"> </v>
      </c>
      <c r="AT44" s="103" t="str">
        <f t="shared" ref="AT44:AT49" si="74">IFERROR(_xlfn.STDEV.P(AQ44:AR44)," ")</f>
        <v xml:space="preserve"> </v>
      </c>
      <c r="AY44" s="104"/>
      <c r="AZ44" s="101"/>
      <c r="BA44" s="102" t="str">
        <f t="shared" ref="BA44:BA48" si="75">IFERROR(AVERAGE(AY44:AZ44), " ")</f>
        <v xml:space="preserve"> </v>
      </c>
      <c r="BB44" s="103" t="str">
        <f t="shared" ref="BB44:BB49" si="76">IFERROR(_xlfn.STDEV.P(AY44:AZ44)," ")</f>
        <v xml:space="preserve"> </v>
      </c>
      <c r="BG44" s="104"/>
      <c r="BH44" s="101"/>
      <c r="BI44" s="102" t="str">
        <f t="shared" ref="BI44:BI48" si="77">IFERROR(AVERAGE(BG44:BH44), " ")</f>
        <v xml:space="preserve"> </v>
      </c>
      <c r="BJ44" s="103" t="str">
        <f t="shared" ref="BJ44:BJ49" si="78">IFERROR(_xlfn.STDEV.P(BG44:BH44)," ")</f>
        <v xml:space="preserve"> </v>
      </c>
      <c r="BO44" s="61"/>
      <c r="BP44" s="16"/>
    </row>
    <row r="45" spans="1:68" ht="12.75" x14ac:dyDescent="0.2">
      <c r="A45" s="112" t="s">
        <v>88</v>
      </c>
      <c r="C45" s="104"/>
      <c r="D45" s="101"/>
      <c r="E45" s="102" t="str">
        <f t="shared" si="63"/>
        <v xml:space="preserve"> </v>
      </c>
      <c r="F45" s="103" t="str">
        <f t="shared" si="64"/>
        <v xml:space="preserve"> </v>
      </c>
      <c r="K45" s="104"/>
      <c r="L45" s="101"/>
      <c r="M45" s="102" t="str">
        <f t="shared" si="65"/>
        <v xml:space="preserve"> </v>
      </c>
      <c r="N45" s="103" t="str">
        <f t="shared" si="66"/>
        <v xml:space="preserve"> </v>
      </c>
      <c r="S45" s="104"/>
      <c r="T45" s="101"/>
      <c r="U45" s="102" t="str">
        <f t="shared" si="67"/>
        <v xml:space="preserve"> </v>
      </c>
      <c r="V45" s="103" t="str">
        <f t="shared" si="68"/>
        <v xml:space="preserve"> </v>
      </c>
      <c r="AA45" s="104"/>
      <c r="AB45" s="101"/>
      <c r="AC45" s="102" t="str">
        <f t="shared" si="69"/>
        <v xml:space="preserve"> </v>
      </c>
      <c r="AD45" s="103" t="str">
        <f t="shared" si="70"/>
        <v xml:space="preserve"> </v>
      </c>
      <c r="AI45" s="104"/>
      <c r="AJ45" s="101"/>
      <c r="AK45" s="102" t="str">
        <f t="shared" si="71"/>
        <v xml:space="preserve"> </v>
      </c>
      <c r="AL45" s="103" t="str">
        <f t="shared" si="72"/>
        <v xml:space="preserve"> </v>
      </c>
      <c r="AQ45" s="104"/>
      <c r="AR45" s="101"/>
      <c r="AS45" s="102" t="str">
        <f t="shared" si="73"/>
        <v xml:space="preserve"> </v>
      </c>
      <c r="AT45" s="103" t="str">
        <f t="shared" si="74"/>
        <v xml:space="preserve"> </v>
      </c>
      <c r="AY45" s="104"/>
      <c r="AZ45" s="101"/>
      <c r="BA45" s="102" t="str">
        <f t="shared" si="75"/>
        <v xml:space="preserve"> </v>
      </c>
      <c r="BB45" s="103" t="str">
        <f t="shared" si="76"/>
        <v xml:space="preserve"> </v>
      </c>
      <c r="BG45" s="104"/>
      <c r="BH45" s="101"/>
      <c r="BI45" s="102" t="str">
        <f t="shared" si="77"/>
        <v xml:space="preserve"> </v>
      </c>
      <c r="BJ45" s="103" t="str">
        <f t="shared" si="78"/>
        <v xml:space="preserve"> </v>
      </c>
      <c r="BO45" s="61"/>
      <c r="BP45" s="16"/>
    </row>
    <row r="46" spans="1:68" ht="12.75" x14ac:dyDescent="0.2">
      <c r="A46" s="112" t="s">
        <v>89</v>
      </c>
      <c r="C46" s="104"/>
      <c r="D46" s="101"/>
      <c r="E46" s="102" t="str">
        <f t="shared" si="63"/>
        <v xml:space="preserve"> </v>
      </c>
      <c r="F46" s="103" t="str">
        <f t="shared" si="64"/>
        <v xml:space="preserve"> </v>
      </c>
      <c r="K46" s="104"/>
      <c r="L46" s="101"/>
      <c r="M46" s="102" t="str">
        <f t="shared" si="65"/>
        <v xml:space="preserve"> </v>
      </c>
      <c r="N46" s="103" t="str">
        <f t="shared" si="66"/>
        <v xml:space="preserve"> </v>
      </c>
      <c r="S46" s="104"/>
      <c r="T46" s="101"/>
      <c r="U46" s="102" t="str">
        <f t="shared" si="67"/>
        <v xml:space="preserve"> </v>
      </c>
      <c r="V46" s="103" t="str">
        <f t="shared" si="68"/>
        <v xml:space="preserve"> </v>
      </c>
      <c r="AA46" s="104"/>
      <c r="AB46" s="101"/>
      <c r="AC46" s="102" t="str">
        <f t="shared" si="69"/>
        <v xml:space="preserve"> </v>
      </c>
      <c r="AD46" s="103" t="str">
        <f t="shared" si="70"/>
        <v xml:space="preserve"> </v>
      </c>
      <c r="AI46" s="104"/>
      <c r="AJ46" s="101"/>
      <c r="AK46" s="102" t="str">
        <f t="shared" si="71"/>
        <v xml:space="preserve"> </v>
      </c>
      <c r="AL46" s="103" t="str">
        <f t="shared" si="72"/>
        <v xml:space="preserve"> </v>
      </c>
      <c r="AQ46" s="104"/>
      <c r="AR46" s="101"/>
      <c r="AS46" s="102" t="str">
        <f t="shared" si="73"/>
        <v xml:space="preserve"> </v>
      </c>
      <c r="AT46" s="103" t="str">
        <f t="shared" si="74"/>
        <v xml:space="preserve"> </v>
      </c>
      <c r="AY46" s="104"/>
      <c r="AZ46" s="101"/>
      <c r="BA46" s="102" t="str">
        <f t="shared" si="75"/>
        <v xml:space="preserve"> </v>
      </c>
      <c r="BB46" s="103" t="str">
        <f t="shared" si="76"/>
        <v xml:space="preserve"> </v>
      </c>
      <c r="BG46" s="104"/>
      <c r="BH46" s="101"/>
      <c r="BI46" s="102" t="str">
        <f t="shared" si="77"/>
        <v xml:space="preserve"> </v>
      </c>
      <c r="BJ46" s="103" t="str">
        <f t="shared" si="78"/>
        <v xml:space="preserve"> </v>
      </c>
      <c r="BO46" s="61"/>
      <c r="BP46" s="16"/>
    </row>
    <row r="47" spans="1:68" ht="12.75" x14ac:dyDescent="0.2">
      <c r="A47" s="112" t="s">
        <v>90</v>
      </c>
      <c r="C47" s="104"/>
      <c r="D47" s="101"/>
      <c r="E47" s="102" t="str">
        <f t="shared" si="63"/>
        <v xml:space="preserve"> </v>
      </c>
      <c r="F47" s="103" t="str">
        <f t="shared" si="64"/>
        <v xml:space="preserve"> </v>
      </c>
      <c r="K47" s="104"/>
      <c r="L47" s="101"/>
      <c r="M47" s="102" t="str">
        <f t="shared" si="65"/>
        <v xml:space="preserve"> </v>
      </c>
      <c r="N47" s="103" t="str">
        <f t="shared" si="66"/>
        <v xml:space="preserve"> </v>
      </c>
      <c r="S47" s="104"/>
      <c r="T47" s="101"/>
      <c r="U47" s="102" t="str">
        <f t="shared" si="67"/>
        <v xml:space="preserve"> </v>
      </c>
      <c r="V47" s="103" t="str">
        <f t="shared" si="68"/>
        <v xml:space="preserve"> </v>
      </c>
      <c r="AA47" s="104"/>
      <c r="AB47" s="101"/>
      <c r="AC47" s="102" t="str">
        <f t="shared" si="69"/>
        <v xml:space="preserve"> </v>
      </c>
      <c r="AD47" s="103" t="str">
        <f t="shared" si="70"/>
        <v xml:space="preserve"> </v>
      </c>
      <c r="AI47" s="104"/>
      <c r="AJ47" s="101"/>
      <c r="AK47" s="102" t="str">
        <f t="shared" si="71"/>
        <v xml:space="preserve"> </v>
      </c>
      <c r="AL47" s="103" t="str">
        <f t="shared" si="72"/>
        <v xml:space="preserve"> </v>
      </c>
      <c r="AQ47" s="104"/>
      <c r="AR47" s="101"/>
      <c r="AS47" s="102" t="str">
        <f t="shared" si="73"/>
        <v xml:space="preserve"> </v>
      </c>
      <c r="AT47" s="103" t="str">
        <f t="shared" si="74"/>
        <v xml:space="preserve"> </v>
      </c>
      <c r="AY47" s="104"/>
      <c r="AZ47" s="101"/>
      <c r="BA47" s="102" t="str">
        <f t="shared" si="75"/>
        <v xml:space="preserve"> </v>
      </c>
      <c r="BB47" s="103" t="str">
        <f t="shared" si="76"/>
        <v xml:space="preserve"> </v>
      </c>
      <c r="BG47" s="104"/>
      <c r="BH47" s="101"/>
      <c r="BI47" s="102" t="str">
        <f t="shared" si="77"/>
        <v xml:space="preserve"> </v>
      </c>
      <c r="BJ47" s="103" t="str">
        <f t="shared" si="78"/>
        <v xml:space="preserve"> </v>
      </c>
      <c r="BO47" s="61"/>
      <c r="BP47" s="16"/>
    </row>
    <row r="48" spans="1:68" ht="12.75" x14ac:dyDescent="0.2">
      <c r="A48" s="112" t="s">
        <v>91</v>
      </c>
      <c r="C48" s="104"/>
      <c r="D48" s="101"/>
      <c r="E48" s="102" t="str">
        <f t="shared" si="63"/>
        <v xml:space="preserve"> </v>
      </c>
      <c r="F48" s="103" t="str">
        <f t="shared" si="64"/>
        <v xml:space="preserve"> </v>
      </c>
      <c r="K48" s="104"/>
      <c r="L48" s="101"/>
      <c r="M48" s="102" t="str">
        <f t="shared" si="65"/>
        <v xml:space="preserve"> </v>
      </c>
      <c r="N48" s="103" t="str">
        <f t="shared" si="66"/>
        <v xml:space="preserve"> </v>
      </c>
      <c r="S48" s="104"/>
      <c r="T48" s="101"/>
      <c r="U48" s="102" t="str">
        <f t="shared" si="67"/>
        <v xml:space="preserve"> </v>
      </c>
      <c r="V48" s="103" t="str">
        <f t="shared" si="68"/>
        <v xml:space="preserve"> </v>
      </c>
      <c r="AA48" s="104"/>
      <c r="AB48" s="101"/>
      <c r="AC48" s="102" t="str">
        <f t="shared" si="69"/>
        <v xml:space="preserve"> </v>
      </c>
      <c r="AD48" s="103" t="str">
        <f t="shared" si="70"/>
        <v xml:space="preserve"> </v>
      </c>
      <c r="AI48" s="104"/>
      <c r="AJ48" s="101"/>
      <c r="AK48" s="102" t="str">
        <f t="shared" si="71"/>
        <v xml:space="preserve"> </v>
      </c>
      <c r="AL48" s="103" t="str">
        <f t="shared" si="72"/>
        <v xml:space="preserve"> </v>
      </c>
      <c r="AQ48" s="104"/>
      <c r="AR48" s="101"/>
      <c r="AS48" s="102" t="str">
        <f t="shared" si="73"/>
        <v xml:space="preserve"> </v>
      </c>
      <c r="AT48" s="103" t="str">
        <f t="shared" si="74"/>
        <v xml:space="preserve"> </v>
      </c>
      <c r="AY48" s="104"/>
      <c r="AZ48" s="101"/>
      <c r="BA48" s="102" t="str">
        <f t="shared" si="75"/>
        <v xml:space="preserve"> </v>
      </c>
      <c r="BB48" s="103" t="str">
        <f t="shared" si="76"/>
        <v xml:space="preserve"> </v>
      </c>
      <c r="BG48" s="104"/>
      <c r="BH48" s="101"/>
      <c r="BI48" s="102" t="str">
        <f t="shared" si="77"/>
        <v xml:space="preserve"> </v>
      </c>
      <c r="BJ48" s="103" t="str">
        <f t="shared" si="78"/>
        <v xml:space="preserve"> </v>
      </c>
      <c r="BO48" s="61"/>
      <c r="BP48" s="16"/>
    </row>
    <row r="49" spans="1:69" ht="12.75" x14ac:dyDescent="0.2">
      <c r="A49" s="112" t="s">
        <v>92</v>
      </c>
      <c r="C49" s="104"/>
      <c r="D49" s="101"/>
      <c r="E49" s="102" t="str">
        <f>IFERROR(AVERAGE(C49:D49), " ")</f>
        <v xml:space="preserve"> </v>
      </c>
      <c r="F49" s="103" t="str">
        <f t="shared" si="64"/>
        <v xml:space="preserve"> </v>
      </c>
      <c r="K49" s="104"/>
      <c r="L49" s="101"/>
      <c r="M49" s="102" t="str">
        <f>IFERROR(AVERAGE(K49:L49), " ")</f>
        <v xml:space="preserve"> </v>
      </c>
      <c r="N49" s="103" t="str">
        <f t="shared" si="66"/>
        <v xml:space="preserve"> </v>
      </c>
      <c r="S49" s="104"/>
      <c r="T49" s="101"/>
      <c r="U49" s="102" t="str">
        <f>IFERROR(AVERAGE(S49:T49), " ")</f>
        <v xml:space="preserve"> </v>
      </c>
      <c r="V49" s="103" t="str">
        <f t="shared" si="68"/>
        <v xml:space="preserve"> </v>
      </c>
      <c r="AA49" s="104"/>
      <c r="AB49" s="101"/>
      <c r="AC49" s="102" t="str">
        <f>IFERROR(AVERAGE(AA49:AB49), " ")</f>
        <v xml:space="preserve"> </v>
      </c>
      <c r="AD49" s="103" t="str">
        <f t="shared" si="70"/>
        <v xml:space="preserve"> </v>
      </c>
      <c r="AI49" s="61"/>
      <c r="AK49" s="102" t="str">
        <f>IFERROR(AVERAGE(AI49:AJ49), " ")</f>
        <v xml:space="preserve"> </v>
      </c>
      <c r="AL49" s="103" t="str">
        <f t="shared" si="72"/>
        <v xml:space="preserve"> </v>
      </c>
      <c r="AQ49" s="104"/>
      <c r="AR49" s="101"/>
      <c r="AS49" s="102" t="str">
        <f>IFERROR(AVERAGE(AQ49:AR49), " ")</f>
        <v xml:space="preserve"> </v>
      </c>
      <c r="AT49" s="103" t="str">
        <f t="shared" si="74"/>
        <v xml:space="preserve"> </v>
      </c>
      <c r="AY49" s="104"/>
      <c r="AZ49" s="101"/>
      <c r="BA49" s="102" t="str">
        <f>IFERROR(AVERAGE(AY49:AZ49), " ")</f>
        <v xml:space="preserve"> </v>
      </c>
      <c r="BB49" s="103" t="str">
        <f t="shared" si="76"/>
        <v xml:space="preserve"> </v>
      </c>
      <c r="BG49" s="104"/>
      <c r="BH49" s="101"/>
      <c r="BI49" s="102" t="str">
        <f>IFERROR(AVERAGE(BG49:BH49), " ")</f>
        <v xml:space="preserve"> </v>
      </c>
      <c r="BJ49" s="103" t="str">
        <f t="shared" si="78"/>
        <v xml:space="preserve"> </v>
      </c>
      <c r="BO49" s="61"/>
      <c r="BP49" s="16"/>
    </row>
    <row r="50" spans="1:69" ht="12.75" x14ac:dyDescent="0.2">
      <c r="A50" s="861" t="s">
        <v>55</v>
      </c>
      <c r="B50" s="86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6"/>
      <c r="AZ50" s="862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38"/>
    </row>
    <row r="51" spans="1:69" ht="12.75" x14ac:dyDescent="0.2">
      <c r="A51" s="860" t="s">
        <v>56</v>
      </c>
      <c r="B51" s="59" t="s">
        <v>93</v>
      </c>
      <c r="C51" s="104"/>
      <c r="K51" s="104"/>
      <c r="S51" s="104"/>
      <c r="AA51" s="104"/>
      <c r="AI51" s="104"/>
      <c r="AQ51" s="104"/>
      <c r="AY51" s="104"/>
      <c r="BG51" s="109"/>
      <c r="BO51" s="61"/>
      <c r="BP51" s="16"/>
    </row>
    <row r="52" spans="1:69" ht="12.75" x14ac:dyDescent="0.2">
      <c r="A52" s="856"/>
      <c r="B52" s="59" t="s">
        <v>94</v>
      </c>
      <c r="C52" s="104"/>
      <c r="K52" s="104"/>
      <c r="S52" s="104"/>
      <c r="AA52" s="104"/>
      <c r="AI52" s="104"/>
      <c r="AQ52" s="104"/>
      <c r="AY52" s="104"/>
      <c r="BG52" s="104"/>
      <c r="BO52" s="61"/>
      <c r="BP52" s="16"/>
    </row>
    <row r="53" spans="1:69" ht="12.75" x14ac:dyDescent="0.2">
      <c r="A53" s="62" t="s">
        <v>96</v>
      </c>
      <c r="B53" s="63" t="s">
        <v>97</v>
      </c>
      <c r="C53" s="104"/>
      <c r="K53" s="104"/>
      <c r="S53" s="104"/>
      <c r="AA53" s="104"/>
      <c r="AI53" s="104"/>
      <c r="AQ53" s="104"/>
      <c r="AY53" s="104"/>
      <c r="BG53" s="104"/>
      <c r="BO53" s="61"/>
      <c r="BP53" s="16"/>
    </row>
    <row r="54" spans="1:69" ht="12.75" x14ac:dyDescent="0.2">
      <c r="A54" s="62" t="s">
        <v>57</v>
      </c>
      <c r="B54" s="63" t="s">
        <v>58</v>
      </c>
      <c r="C54" s="104"/>
      <c r="K54" s="104"/>
      <c r="S54" s="104"/>
      <c r="AA54" s="104"/>
      <c r="AI54" s="104"/>
      <c r="AQ54" s="104"/>
      <c r="AY54" s="104"/>
      <c r="BG54" s="104"/>
      <c r="BO54" s="61"/>
      <c r="BP54" s="16"/>
    </row>
    <row r="55" spans="1:69" ht="12.75" x14ac:dyDescent="0.2">
      <c r="A55" s="64" t="s">
        <v>59</v>
      </c>
      <c r="B55" s="65" t="s">
        <v>60</v>
      </c>
      <c r="C55" s="104"/>
      <c r="K55" s="104"/>
      <c r="S55" s="240"/>
      <c r="AA55" s="104"/>
      <c r="AI55" s="104"/>
      <c r="AQ55" s="104"/>
      <c r="AY55" s="104"/>
      <c r="BG55" s="119"/>
      <c r="BO55" s="61"/>
      <c r="BP55" s="16"/>
    </row>
    <row r="56" spans="1:69" ht="12.75" x14ac:dyDescent="0.2">
      <c r="A56" s="884" t="s">
        <v>98</v>
      </c>
      <c r="B56" s="862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  <c r="AA56" s="155"/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20"/>
      <c r="BH56" s="155"/>
      <c r="BI56" s="155"/>
      <c r="BJ56" s="155"/>
      <c r="BK56" s="155"/>
      <c r="BL56" s="155"/>
      <c r="BM56" s="155"/>
      <c r="BN56" s="155"/>
      <c r="BO56" s="155"/>
      <c r="BP56" s="304"/>
    </row>
    <row r="57" spans="1:69" ht="12.75" x14ac:dyDescent="0.2">
      <c r="A57" s="24"/>
      <c r="B57" s="24"/>
      <c r="C57" s="305" t="s">
        <v>99</v>
      </c>
      <c r="D57" s="306" t="s">
        <v>100</v>
      </c>
      <c r="E57" s="306" t="s">
        <v>24</v>
      </c>
      <c r="F57" s="306" t="s">
        <v>25</v>
      </c>
      <c r="G57" s="306" t="s">
        <v>101</v>
      </c>
      <c r="H57" s="306" t="s">
        <v>102</v>
      </c>
      <c r="I57" s="306" t="s">
        <v>24</v>
      </c>
      <c r="J57" s="70" t="s">
        <v>25</v>
      </c>
      <c r="K57" s="305" t="s">
        <v>99</v>
      </c>
      <c r="L57" s="306" t="s">
        <v>100</v>
      </c>
      <c r="M57" s="306" t="s">
        <v>24</v>
      </c>
      <c r="N57" s="306" t="s">
        <v>25</v>
      </c>
      <c r="O57" s="306" t="s">
        <v>101</v>
      </c>
      <c r="P57" s="306" t="s">
        <v>102</v>
      </c>
      <c r="Q57" s="306" t="s">
        <v>24</v>
      </c>
      <c r="R57" s="70" t="s">
        <v>25</v>
      </c>
      <c r="S57" s="305" t="s">
        <v>99</v>
      </c>
      <c r="T57" s="306" t="s">
        <v>100</v>
      </c>
      <c r="U57" s="306" t="s">
        <v>24</v>
      </c>
      <c r="V57" s="306" t="s">
        <v>25</v>
      </c>
      <c r="W57" s="306" t="s">
        <v>101</v>
      </c>
      <c r="X57" s="306" t="s">
        <v>102</v>
      </c>
      <c r="Y57" s="306" t="s">
        <v>24</v>
      </c>
      <c r="Z57" s="70" t="s">
        <v>25</v>
      </c>
      <c r="AA57" s="305" t="s">
        <v>99</v>
      </c>
      <c r="AB57" s="306" t="s">
        <v>100</v>
      </c>
      <c r="AC57" s="306" t="s">
        <v>24</v>
      </c>
      <c r="AD57" s="306" t="s">
        <v>25</v>
      </c>
      <c r="AE57" s="306" t="s">
        <v>101</v>
      </c>
      <c r="AF57" s="306" t="s">
        <v>102</v>
      </c>
      <c r="AG57" s="306" t="s">
        <v>24</v>
      </c>
      <c r="AH57" s="70" t="s">
        <v>25</v>
      </c>
      <c r="AI57" s="305" t="s">
        <v>99</v>
      </c>
      <c r="AJ57" s="306" t="s">
        <v>100</v>
      </c>
      <c r="AK57" s="306" t="s">
        <v>24</v>
      </c>
      <c r="AL57" s="306" t="s">
        <v>25</v>
      </c>
      <c r="AM57" s="306" t="s">
        <v>101</v>
      </c>
      <c r="AN57" s="306" t="s">
        <v>102</v>
      </c>
      <c r="AO57" s="306" t="s">
        <v>24</v>
      </c>
      <c r="AP57" s="70" t="s">
        <v>25</v>
      </c>
      <c r="AQ57" s="305" t="s">
        <v>99</v>
      </c>
      <c r="AR57" s="306" t="s">
        <v>100</v>
      </c>
      <c r="AS57" s="306" t="s">
        <v>24</v>
      </c>
      <c r="AT57" s="306" t="s">
        <v>25</v>
      </c>
      <c r="AU57" s="306" t="s">
        <v>101</v>
      </c>
      <c r="AV57" s="306" t="s">
        <v>102</v>
      </c>
      <c r="AW57" s="306" t="s">
        <v>24</v>
      </c>
      <c r="AX57" s="70" t="s">
        <v>25</v>
      </c>
      <c r="AY57" s="305" t="s">
        <v>99</v>
      </c>
      <c r="AZ57" s="306" t="s">
        <v>100</v>
      </c>
      <c r="BA57" s="306" t="s">
        <v>24</v>
      </c>
      <c r="BB57" s="306" t="s">
        <v>25</v>
      </c>
      <c r="BC57" s="306" t="s">
        <v>101</v>
      </c>
      <c r="BD57" s="306" t="s">
        <v>102</v>
      </c>
      <c r="BE57" s="306" t="s">
        <v>24</v>
      </c>
      <c r="BF57" s="70" t="s">
        <v>25</v>
      </c>
      <c r="BG57" s="305" t="s">
        <v>99</v>
      </c>
      <c r="BH57" s="306" t="s">
        <v>100</v>
      </c>
      <c r="BI57" s="306" t="s">
        <v>24</v>
      </c>
      <c r="BJ57" s="306" t="s">
        <v>25</v>
      </c>
      <c r="BK57" s="306" t="s">
        <v>101</v>
      </c>
      <c r="BL57" s="306" t="s">
        <v>102</v>
      </c>
      <c r="BM57" s="306" t="s">
        <v>24</v>
      </c>
      <c r="BN57" s="70" t="s">
        <v>25</v>
      </c>
      <c r="BO57" s="43" t="s">
        <v>149</v>
      </c>
      <c r="BP57" s="44" t="s">
        <v>150</v>
      </c>
      <c r="BQ57" s="353"/>
    </row>
    <row r="58" spans="1:69" ht="12.75" x14ac:dyDescent="0.2">
      <c r="A58" s="31" t="s">
        <v>103</v>
      </c>
      <c r="B58" s="354"/>
      <c r="C58" s="355"/>
      <c r="D58" s="356"/>
      <c r="E58" s="357" t="e">
        <f>AVERAGE(C58:D58)</f>
        <v>#DIV/0!</v>
      </c>
      <c r="F58" s="357" t="e">
        <f>STDEV(C58:D58)</f>
        <v>#DIV/0!</v>
      </c>
      <c r="G58" s="356"/>
      <c r="H58" s="356"/>
      <c r="I58" s="357" t="e">
        <f>AVERAGE(G58:H58)</f>
        <v>#DIV/0!</v>
      </c>
      <c r="J58" s="358" t="e">
        <f>STDEV(G58:H58)</f>
        <v>#DIV/0!</v>
      </c>
      <c r="K58" s="356"/>
      <c r="L58" s="356"/>
      <c r="M58" s="357" t="e">
        <f>AVERAGE(K58:L58)</f>
        <v>#DIV/0!</v>
      </c>
      <c r="N58" s="357" t="e">
        <f>STDEV(K58:L58)</f>
        <v>#DIV/0!</v>
      </c>
      <c r="O58" s="356"/>
      <c r="P58" s="356"/>
      <c r="Q58" s="357" t="e">
        <f>AVERAGE(O58:P58)</f>
        <v>#DIV/0!</v>
      </c>
      <c r="R58" s="357" t="e">
        <f>STDEV(O58:P58)</f>
        <v>#DIV/0!</v>
      </c>
      <c r="S58" s="355"/>
      <c r="T58" s="356"/>
      <c r="U58" s="357" t="e">
        <f>AVERAGE(S58:T58)</f>
        <v>#DIV/0!</v>
      </c>
      <c r="V58" s="357" t="e">
        <f>STDEV(S58:T58)</f>
        <v>#DIV/0!</v>
      </c>
      <c r="W58" s="356"/>
      <c r="X58" s="356"/>
      <c r="Y58" s="227" t="e">
        <f>AVERAGE(W58:X58)</f>
        <v>#DIV/0!</v>
      </c>
      <c r="Z58" s="358" t="e">
        <f>STDEV(W58:X58)</f>
        <v>#DIV/0!</v>
      </c>
      <c r="AA58" s="356"/>
      <c r="AB58" s="356"/>
      <c r="AC58" s="227" t="e">
        <f>AVERAGE(AA58:AB58)</f>
        <v>#DIV/0!</v>
      </c>
      <c r="AD58" s="357" t="e">
        <f>STDEV(AA58:AB58)</f>
        <v>#DIV/0!</v>
      </c>
      <c r="AE58" s="356"/>
      <c r="AF58" s="356"/>
      <c r="AG58" s="357" t="e">
        <f>AVERAGE(AE58:AF58)</f>
        <v>#DIV/0!</v>
      </c>
      <c r="AH58" s="357" t="e">
        <f>STDEV(AE58:AF58)</f>
        <v>#DIV/0!</v>
      </c>
      <c r="AI58" s="355"/>
      <c r="AJ58" s="356"/>
      <c r="AK58" s="227" t="e">
        <f>AVERAGE(AI58:AJ58)</f>
        <v>#DIV/0!</v>
      </c>
      <c r="AL58" s="357" t="e">
        <f>STDEV(AI58:AJ58)</f>
        <v>#DIV/0!</v>
      </c>
      <c r="AM58" s="356"/>
      <c r="AN58" s="356"/>
      <c r="AO58" s="357" t="e">
        <f>AVERAGE(AM58:AN58)</f>
        <v>#DIV/0!</v>
      </c>
      <c r="AP58" s="358" t="e">
        <f>STDEV(AM58:AN58)</f>
        <v>#DIV/0!</v>
      </c>
      <c r="AQ58" s="356"/>
      <c r="AR58" s="356"/>
      <c r="AS58" s="357" t="e">
        <f>AVERAGE(AQ58:AR58)</f>
        <v>#DIV/0!</v>
      </c>
      <c r="AT58" s="357" t="e">
        <f>STDEV(AQ58:AR58)</f>
        <v>#DIV/0!</v>
      </c>
      <c r="AU58" s="356"/>
      <c r="AV58" s="356"/>
      <c r="AW58" s="357" t="e">
        <f>AVERAGE(AU58:AV58)</f>
        <v>#DIV/0!</v>
      </c>
      <c r="AX58" s="357" t="e">
        <f>STDEV(AU58:AV58)</f>
        <v>#DIV/0!</v>
      </c>
      <c r="AY58" s="355"/>
      <c r="AZ58" s="356"/>
      <c r="BA58" s="357" t="e">
        <f>AVERAGE(AY58:AZ58)</f>
        <v>#DIV/0!</v>
      </c>
      <c r="BB58" s="357" t="e">
        <f>STDEV(AY58:AZ58)</f>
        <v>#DIV/0!</v>
      </c>
      <c r="BC58" s="356"/>
      <c r="BD58" s="356"/>
      <c r="BE58" s="227" t="e">
        <f>AVERAGE(BC58:BD58)</f>
        <v>#DIV/0!</v>
      </c>
      <c r="BF58" s="358" t="e">
        <f>STDEV(BC58:BD58)</f>
        <v>#DIV/0!</v>
      </c>
      <c r="BG58" s="115"/>
      <c r="BH58" s="117"/>
      <c r="BI58" s="164" t="e">
        <f>AVERAGE(BG58:BH58)</f>
        <v>#DIV/0!</v>
      </c>
      <c r="BJ58" s="164" t="e">
        <f>STDEV(BG58:BH58)</f>
        <v>#DIV/0!</v>
      </c>
      <c r="BK58" s="117"/>
      <c r="BL58" s="117"/>
      <c r="BM58" s="164" t="e">
        <f>AVERAGE(BK58:BL58)</f>
        <v>#DIV/0!</v>
      </c>
      <c r="BN58" s="336" t="e">
        <f>STDEV(BK58:BL58)</f>
        <v>#DIV/0!</v>
      </c>
      <c r="BO58" s="115">
        <v>1.71</v>
      </c>
      <c r="BP58" s="284">
        <v>1.42</v>
      </c>
      <c r="BQ58" s="3"/>
    </row>
    <row r="59" spans="1:69" ht="12.75" x14ac:dyDescent="0.2">
      <c r="BP59" s="16"/>
    </row>
    <row r="60" spans="1:69" ht="12.75" x14ac:dyDescent="0.2">
      <c r="BP60" s="16"/>
    </row>
    <row r="61" spans="1:69" ht="12.75" x14ac:dyDescent="0.2">
      <c r="BP61" s="16"/>
    </row>
    <row r="62" spans="1:69" ht="12.75" x14ac:dyDescent="0.2">
      <c r="BP62" s="16"/>
    </row>
    <row r="63" spans="1:69" ht="12.75" x14ac:dyDescent="0.2">
      <c r="BP63" s="16"/>
    </row>
    <row r="64" spans="1:69" ht="12.75" x14ac:dyDescent="0.2">
      <c r="BP64" s="16"/>
    </row>
    <row r="65" spans="68:68" ht="12.75" x14ac:dyDescent="0.2">
      <c r="BP65" s="16"/>
    </row>
    <row r="66" spans="68:68" ht="12.75" x14ac:dyDescent="0.2">
      <c r="BP66" s="16"/>
    </row>
    <row r="67" spans="68:68" ht="12.75" x14ac:dyDescent="0.2">
      <c r="BP67" s="16"/>
    </row>
    <row r="68" spans="68:68" ht="12.75" x14ac:dyDescent="0.2">
      <c r="BP68" s="16"/>
    </row>
    <row r="69" spans="68:68" ht="12.75" x14ac:dyDescent="0.2">
      <c r="BP69" s="16"/>
    </row>
    <row r="70" spans="68:68" ht="12.75" x14ac:dyDescent="0.2">
      <c r="BP70" s="16"/>
    </row>
    <row r="71" spans="68:68" ht="12.75" x14ac:dyDescent="0.2">
      <c r="BP71" s="16"/>
    </row>
    <row r="72" spans="68:68" ht="12.75" x14ac:dyDescent="0.2">
      <c r="BP72" s="16"/>
    </row>
    <row r="73" spans="68:68" ht="12.75" x14ac:dyDescent="0.2">
      <c r="BP73" s="16"/>
    </row>
    <row r="74" spans="68:68" ht="12.75" x14ac:dyDescent="0.2">
      <c r="BP74" s="16"/>
    </row>
    <row r="75" spans="68:68" ht="12.75" x14ac:dyDescent="0.2">
      <c r="BP75" s="16"/>
    </row>
    <row r="76" spans="68:68" ht="12.75" x14ac:dyDescent="0.2">
      <c r="BP76" s="16"/>
    </row>
    <row r="77" spans="68:68" ht="12.75" x14ac:dyDescent="0.2">
      <c r="BP77" s="16"/>
    </row>
    <row r="78" spans="68:68" ht="12.75" x14ac:dyDescent="0.2">
      <c r="BP78" s="16"/>
    </row>
    <row r="79" spans="68:68" ht="12.75" x14ac:dyDescent="0.2">
      <c r="BP79" s="16"/>
    </row>
    <row r="80" spans="68:68" ht="12.75" x14ac:dyDescent="0.2">
      <c r="BP80" s="16"/>
    </row>
    <row r="81" spans="68:68" ht="12.75" x14ac:dyDescent="0.2">
      <c r="BP81" s="16"/>
    </row>
    <row r="82" spans="68:68" ht="12.75" x14ac:dyDescent="0.2">
      <c r="BP82" s="16"/>
    </row>
    <row r="83" spans="68:68" ht="12.75" x14ac:dyDescent="0.2">
      <c r="BP83" s="16"/>
    </row>
    <row r="84" spans="68:68" ht="12.75" x14ac:dyDescent="0.2">
      <c r="BP84" s="16"/>
    </row>
    <row r="85" spans="68:68" ht="12.75" x14ac:dyDescent="0.2">
      <c r="BP85" s="16"/>
    </row>
    <row r="86" spans="68:68" ht="12.75" x14ac:dyDescent="0.2">
      <c r="BP86" s="16"/>
    </row>
    <row r="87" spans="68:68" ht="12.75" x14ac:dyDescent="0.2">
      <c r="BP87" s="16"/>
    </row>
    <row r="88" spans="68:68" ht="12.75" x14ac:dyDescent="0.2">
      <c r="BP88" s="16"/>
    </row>
    <row r="89" spans="68:68" ht="12.75" x14ac:dyDescent="0.2">
      <c r="BP89" s="16"/>
    </row>
    <row r="90" spans="68:68" ht="12.75" x14ac:dyDescent="0.2">
      <c r="BP90" s="16"/>
    </row>
    <row r="91" spans="68:68" ht="12.75" x14ac:dyDescent="0.2">
      <c r="BP91" s="16"/>
    </row>
    <row r="92" spans="68:68" ht="12.75" x14ac:dyDescent="0.2">
      <c r="BP92" s="16"/>
    </row>
    <row r="93" spans="68:68" ht="12.75" x14ac:dyDescent="0.2">
      <c r="BP93" s="16"/>
    </row>
    <row r="94" spans="68:68" ht="12.75" x14ac:dyDescent="0.2">
      <c r="BP94" s="16"/>
    </row>
    <row r="95" spans="68:68" ht="12.75" x14ac:dyDescent="0.2">
      <c r="BP95" s="16"/>
    </row>
    <row r="96" spans="68:68" ht="12.75" x14ac:dyDescent="0.2">
      <c r="BP96" s="16"/>
    </row>
    <row r="97" spans="68:68" ht="12.75" x14ac:dyDescent="0.2">
      <c r="BP97" s="16"/>
    </row>
    <row r="98" spans="68:68" ht="12.75" x14ac:dyDescent="0.2">
      <c r="BP98" s="16"/>
    </row>
    <row r="99" spans="68:68" ht="12.75" x14ac:dyDescent="0.2">
      <c r="BP99" s="16"/>
    </row>
    <row r="100" spans="68:68" ht="12.75" x14ac:dyDescent="0.2">
      <c r="BP100" s="16"/>
    </row>
    <row r="101" spans="68:68" ht="12.75" x14ac:dyDescent="0.2">
      <c r="BP101" s="16"/>
    </row>
    <row r="102" spans="68:68" ht="12.75" x14ac:dyDescent="0.2">
      <c r="BP102" s="16"/>
    </row>
    <row r="103" spans="68:68" ht="12.75" x14ac:dyDescent="0.2">
      <c r="BP103" s="16"/>
    </row>
    <row r="104" spans="68:68" ht="12.75" x14ac:dyDescent="0.2">
      <c r="BP104" s="16"/>
    </row>
    <row r="105" spans="68:68" ht="12.75" x14ac:dyDescent="0.2">
      <c r="BP105" s="16"/>
    </row>
    <row r="106" spans="68:68" ht="12.75" x14ac:dyDescent="0.2">
      <c r="BP106" s="16"/>
    </row>
    <row r="107" spans="68:68" ht="12.75" x14ac:dyDescent="0.2">
      <c r="BP107" s="16"/>
    </row>
    <row r="108" spans="68:68" ht="12.75" x14ac:dyDescent="0.2">
      <c r="BP108" s="16"/>
    </row>
    <row r="109" spans="68:68" ht="12.75" x14ac:dyDescent="0.2">
      <c r="BP109" s="16"/>
    </row>
    <row r="110" spans="68:68" ht="12.75" x14ac:dyDescent="0.2">
      <c r="BP110" s="16"/>
    </row>
    <row r="111" spans="68:68" ht="12.75" x14ac:dyDescent="0.2">
      <c r="BP111" s="16"/>
    </row>
    <row r="112" spans="68:68" ht="12.75" x14ac:dyDescent="0.2">
      <c r="BP112" s="16"/>
    </row>
    <row r="113" spans="68:68" ht="12.75" x14ac:dyDescent="0.2">
      <c r="BP113" s="16"/>
    </row>
    <row r="114" spans="68:68" ht="12.75" x14ac:dyDescent="0.2">
      <c r="BP114" s="16"/>
    </row>
    <row r="115" spans="68:68" ht="12.75" x14ac:dyDescent="0.2">
      <c r="BP115" s="16"/>
    </row>
    <row r="116" spans="68:68" ht="12.75" x14ac:dyDescent="0.2">
      <c r="BP116" s="16"/>
    </row>
    <row r="117" spans="68:68" ht="12.75" x14ac:dyDescent="0.2">
      <c r="BP117" s="16"/>
    </row>
    <row r="118" spans="68:68" ht="12.75" x14ac:dyDescent="0.2">
      <c r="BP118" s="16"/>
    </row>
    <row r="119" spans="68:68" ht="12.75" x14ac:dyDescent="0.2">
      <c r="BP119" s="16"/>
    </row>
    <row r="120" spans="68:68" ht="12.75" x14ac:dyDescent="0.2">
      <c r="BP120" s="16"/>
    </row>
    <row r="121" spans="68:68" ht="12.75" x14ac:dyDescent="0.2">
      <c r="BP121" s="16"/>
    </row>
    <row r="122" spans="68:68" ht="12.75" x14ac:dyDescent="0.2">
      <c r="BP122" s="16"/>
    </row>
    <row r="123" spans="68:68" ht="12.75" x14ac:dyDescent="0.2">
      <c r="BP123" s="16"/>
    </row>
    <row r="124" spans="68:68" ht="12.75" x14ac:dyDescent="0.2">
      <c r="BP124" s="16"/>
    </row>
    <row r="125" spans="68:68" ht="12.75" x14ac:dyDescent="0.2">
      <c r="BP125" s="16"/>
    </row>
    <row r="126" spans="68:68" ht="12.75" x14ac:dyDescent="0.2">
      <c r="BP126" s="16"/>
    </row>
    <row r="127" spans="68:68" ht="12.75" x14ac:dyDescent="0.2">
      <c r="BP127" s="16"/>
    </row>
    <row r="128" spans="68:68" ht="12.75" x14ac:dyDescent="0.2">
      <c r="BP128" s="16"/>
    </row>
    <row r="129" spans="68:68" ht="12.75" x14ac:dyDescent="0.2">
      <c r="BP129" s="16"/>
    </row>
    <row r="130" spans="68:68" ht="12.75" x14ac:dyDescent="0.2">
      <c r="BP130" s="16"/>
    </row>
    <row r="131" spans="68:68" ht="12.75" x14ac:dyDescent="0.2">
      <c r="BP131" s="16"/>
    </row>
    <row r="132" spans="68:68" ht="12.75" x14ac:dyDescent="0.2">
      <c r="BP132" s="16"/>
    </row>
    <row r="133" spans="68:68" ht="12.75" x14ac:dyDescent="0.2">
      <c r="BP133" s="16"/>
    </row>
    <row r="134" spans="68:68" ht="12.75" x14ac:dyDescent="0.2">
      <c r="BP134" s="16"/>
    </row>
    <row r="135" spans="68:68" ht="12.75" x14ac:dyDescent="0.2">
      <c r="BP135" s="16"/>
    </row>
    <row r="136" spans="68:68" ht="12.75" x14ac:dyDescent="0.2">
      <c r="BP136" s="16"/>
    </row>
    <row r="137" spans="68:68" ht="12.75" x14ac:dyDescent="0.2">
      <c r="BP137" s="16"/>
    </row>
    <row r="138" spans="68:68" ht="12.75" x14ac:dyDescent="0.2">
      <c r="BP138" s="16"/>
    </row>
    <row r="139" spans="68:68" ht="12.75" x14ac:dyDescent="0.2">
      <c r="BP139" s="16"/>
    </row>
    <row r="140" spans="68:68" ht="12.75" x14ac:dyDescent="0.2">
      <c r="BP140" s="16"/>
    </row>
    <row r="141" spans="68:68" ht="12.75" x14ac:dyDescent="0.2">
      <c r="BP141" s="16"/>
    </row>
    <row r="142" spans="68:68" ht="12.75" x14ac:dyDescent="0.2">
      <c r="BP142" s="16"/>
    </row>
    <row r="143" spans="68:68" ht="12.75" x14ac:dyDescent="0.2">
      <c r="BP143" s="16"/>
    </row>
    <row r="144" spans="68:68" ht="12.75" x14ac:dyDescent="0.2">
      <c r="BP144" s="16"/>
    </row>
    <row r="145" spans="68:68" ht="12.75" x14ac:dyDescent="0.2">
      <c r="BP145" s="16"/>
    </row>
    <row r="146" spans="68:68" ht="12.75" x14ac:dyDescent="0.2">
      <c r="BP146" s="16"/>
    </row>
    <row r="147" spans="68:68" ht="12.75" x14ac:dyDescent="0.2">
      <c r="BP147" s="16"/>
    </row>
    <row r="148" spans="68:68" ht="12.75" x14ac:dyDescent="0.2">
      <c r="BP148" s="16"/>
    </row>
    <row r="149" spans="68:68" ht="12.75" x14ac:dyDescent="0.2">
      <c r="BP149" s="16"/>
    </row>
    <row r="150" spans="68:68" ht="12.75" x14ac:dyDescent="0.2">
      <c r="BP150" s="16"/>
    </row>
    <row r="151" spans="68:68" ht="12.75" x14ac:dyDescent="0.2">
      <c r="BP151" s="16"/>
    </row>
    <row r="152" spans="68:68" ht="12.75" x14ac:dyDescent="0.2">
      <c r="BP152" s="16"/>
    </row>
    <row r="153" spans="68:68" ht="12.75" x14ac:dyDescent="0.2">
      <c r="BP153" s="16"/>
    </row>
    <row r="154" spans="68:68" ht="12.75" x14ac:dyDescent="0.2">
      <c r="BP154" s="16"/>
    </row>
    <row r="155" spans="68:68" ht="12.75" x14ac:dyDescent="0.2">
      <c r="BP155" s="16"/>
    </row>
    <row r="156" spans="68:68" ht="12.75" x14ac:dyDescent="0.2">
      <c r="BP156" s="16"/>
    </row>
    <row r="157" spans="68:68" ht="12.75" x14ac:dyDescent="0.2">
      <c r="BP157" s="16"/>
    </row>
    <row r="158" spans="68:68" ht="12.75" x14ac:dyDescent="0.2">
      <c r="BP158" s="16"/>
    </row>
    <row r="159" spans="68:68" ht="12.75" x14ac:dyDescent="0.2">
      <c r="BP159" s="16"/>
    </row>
    <row r="160" spans="68:68" ht="12.75" x14ac:dyDescent="0.2">
      <c r="BP160" s="16"/>
    </row>
    <row r="161" spans="68:68" ht="12.75" x14ac:dyDescent="0.2">
      <c r="BP161" s="16"/>
    </row>
    <row r="162" spans="68:68" ht="12.75" x14ac:dyDescent="0.2">
      <c r="BP162" s="16"/>
    </row>
    <row r="163" spans="68:68" ht="12.75" x14ac:dyDescent="0.2">
      <c r="BP163" s="16"/>
    </row>
    <row r="164" spans="68:68" ht="12.75" x14ac:dyDescent="0.2">
      <c r="BP164" s="16"/>
    </row>
    <row r="165" spans="68:68" ht="12.75" x14ac:dyDescent="0.2">
      <c r="BP165" s="16"/>
    </row>
    <row r="166" spans="68:68" ht="12.75" x14ac:dyDescent="0.2">
      <c r="BP166" s="16"/>
    </row>
    <row r="167" spans="68:68" ht="12.75" x14ac:dyDescent="0.2">
      <c r="BP167" s="16"/>
    </row>
    <row r="168" spans="68:68" ht="12.75" x14ac:dyDescent="0.2">
      <c r="BP168" s="16"/>
    </row>
    <row r="169" spans="68:68" ht="12.75" x14ac:dyDescent="0.2">
      <c r="BP169" s="16"/>
    </row>
    <row r="170" spans="68:68" ht="12.75" x14ac:dyDescent="0.2">
      <c r="BP170" s="16"/>
    </row>
    <row r="171" spans="68:68" ht="12.75" x14ac:dyDescent="0.2">
      <c r="BP171" s="16"/>
    </row>
    <row r="172" spans="68:68" ht="12.75" x14ac:dyDescent="0.2">
      <c r="BP172" s="16"/>
    </row>
    <row r="173" spans="68:68" ht="12.75" x14ac:dyDescent="0.2">
      <c r="BP173" s="16"/>
    </row>
    <row r="174" spans="68:68" ht="12.75" x14ac:dyDescent="0.2">
      <c r="BP174" s="16"/>
    </row>
    <row r="175" spans="68:68" ht="12.75" x14ac:dyDescent="0.2">
      <c r="BP175" s="16"/>
    </row>
    <row r="176" spans="68:68" ht="12.75" x14ac:dyDescent="0.2">
      <c r="BP176" s="16"/>
    </row>
    <row r="177" spans="68:68" ht="12.75" x14ac:dyDescent="0.2">
      <c r="BP177" s="16"/>
    </row>
    <row r="178" spans="68:68" ht="12.75" x14ac:dyDescent="0.2">
      <c r="BP178" s="16"/>
    </row>
    <row r="179" spans="68:68" ht="12.75" x14ac:dyDescent="0.2">
      <c r="BP179" s="16"/>
    </row>
    <row r="180" spans="68:68" ht="12.75" x14ac:dyDescent="0.2">
      <c r="BP180" s="16"/>
    </row>
    <row r="181" spans="68:68" ht="12.75" x14ac:dyDescent="0.2">
      <c r="BP181" s="16"/>
    </row>
    <row r="182" spans="68:68" ht="12.75" x14ac:dyDescent="0.2">
      <c r="BP182" s="16"/>
    </row>
    <row r="183" spans="68:68" ht="12.75" x14ac:dyDescent="0.2">
      <c r="BP183" s="16"/>
    </row>
    <row r="184" spans="68:68" ht="12.75" x14ac:dyDescent="0.2">
      <c r="BP184" s="16"/>
    </row>
    <row r="185" spans="68:68" ht="12.75" x14ac:dyDescent="0.2">
      <c r="BP185" s="16"/>
    </row>
    <row r="186" spans="68:68" ht="12.75" x14ac:dyDescent="0.2">
      <c r="BP186" s="16"/>
    </row>
    <row r="187" spans="68:68" ht="12.75" x14ac:dyDescent="0.2">
      <c r="BP187" s="16"/>
    </row>
    <row r="188" spans="68:68" ht="12.75" x14ac:dyDescent="0.2">
      <c r="BP188" s="16"/>
    </row>
    <row r="189" spans="68:68" ht="12.75" x14ac:dyDescent="0.2">
      <c r="BP189" s="16"/>
    </row>
    <row r="190" spans="68:68" ht="12.75" x14ac:dyDescent="0.2">
      <c r="BP190" s="16"/>
    </row>
    <row r="191" spans="68:68" ht="12.75" x14ac:dyDescent="0.2">
      <c r="BP191" s="16"/>
    </row>
    <row r="192" spans="68:68" ht="12.75" x14ac:dyDescent="0.2">
      <c r="BP192" s="16"/>
    </row>
    <row r="193" spans="68:68" ht="12.75" x14ac:dyDescent="0.2">
      <c r="BP193" s="16"/>
    </row>
    <row r="194" spans="68:68" ht="12.75" x14ac:dyDescent="0.2">
      <c r="BP194" s="16"/>
    </row>
    <row r="195" spans="68:68" ht="12.75" x14ac:dyDescent="0.2">
      <c r="BP195" s="16"/>
    </row>
    <row r="196" spans="68:68" ht="12.75" x14ac:dyDescent="0.2">
      <c r="BP196" s="16"/>
    </row>
    <row r="197" spans="68:68" ht="12.75" x14ac:dyDescent="0.2">
      <c r="BP197" s="16"/>
    </row>
    <row r="198" spans="68:68" ht="12.75" x14ac:dyDescent="0.2">
      <c r="BP198" s="16"/>
    </row>
    <row r="199" spans="68:68" ht="12.75" x14ac:dyDescent="0.2">
      <c r="BP199" s="16"/>
    </row>
    <row r="200" spans="68:68" ht="12.75" x14ac:dyDescent="0.2">
      <c r="BP200" s="16"/>
    </row>
    <row r="201" spans="68:68" ht="12.75" x14ac:dyDescent="0.2">
      <c r="BP201" s="16"/>
    </row>
    <row r="202" spans="68:68" ht="12.75" x14ac:dyDescent="0.2">
      <c r="BP202" s="16"/>
    </row>
    <row r="203" spans="68:68" ht="12.75" x14ac:dyDescent="0.2">
      <c r="BP203" s="16"/>
    </row>
    <row r="204" spans="68:68" ht="12.75" x14ac:dyDescent="0.2">
      <c r="BP204" s="16"/>
    </row>
    <row r="205" spans="68:68" ht="12.75" x14ac:dyDescent="0.2">
      <c r="BP205" s="16"/>
    </row>
    <row r="206" spans="68:68" ht="12.75" x14ac:dyDescent="0.2">
      <c r="BP206" s="16"/>
    </row>
    <row r="207" spans="68:68" ht="12.75" x14ac:dyDescent="0.2">
      <c r="BP207" s="16"/>
    </row>
    <row r="208" spans="68:68" ht="12.75" x14ac:dyDescent="0.2">
      <c r="BP208" s="16"/>
    </row>
    <row r="209" spans="68:68" ht="12.75" x14ac:dyDescent="0.2">
      <c r="BP209" s="16"/>
    </row>
    <row r="210" spans="68:68" ht="12.75" x14ac:dyDescent="0.2">
      <c r="BP210" s="16"/>
    </row>
    <row r="211" spans="68:68" ht="12.75" x14ac:dyDescent="0.2">
      <c r="BP211" s="16"/>
    </row>
    <row r="212" spans="68:68" ht="12.75" x14ac:dyDescent="0.2">
      <c r="BP212" s="16"/>
    </row>
    <row r="213" spans="68:68" ht="12.75" x14ac:dyDescent="0.2">
      <c r="BP213" s="16"/>
    </row>
    <row r="214" spans="68:68" ht="12.75" x14ac:dyDescent="0.2">
      <c r="BP214" s="16"/>
    </row>
    <row r="215" spans="68:68" ht="12.75" x14ac:dyDescent="0.2">
      <c r="BP215" s="16"/>
    </row>
    <row r="216" spans="68:68" ht="12.75" x14ac:dyDescent="0.2">
      <c r="BP216" s="16"/>
    </row>
    <row r="217" spans="68:68" ht="12.75" x14ac:dyDescent="0.2">
      <c r="BP217" s="16"/>
    </row>
    <row r="218" spans="68:68" ht="12.75" x14ac:dyDescent="0.2">
      <c r="BP218" s="16"/>
    </row>
    <row r="219" spans="68:68" ht="12.75" x14ac:dyDescent="0.2">
      <c r="BP219" s="16"/>
    </row>
    <row r="220" spans="68:68" ht="12.75" x14ac:dyDescent="0.2">
      <c r="BP220" s="16"/>
    </row>
    <row r="221" spans="68:68" ht="12.75" x14ac:dyDescent="0.2">
      <c r="BP221" s="16"/>
    </row>
    <row r="222" spans="68:68" ht="12.75" x14ac:dyDescent="0.2">
      <c r="BP222" s="16"/>
    </row>
    <row r="223" spans="68:68" ht="12.75" x14ac:dyDescent="0.2">
      <c r="BP223" s="16"/>
    </row>
    <row r="224" spans="68:68" ht="12.75" x14ac:dyDescent="0.2">
      <c r="BP224" s="16"/>
    </row>
    <row r="225" spans="68:68" ht="12.75" x14ac:dyDescent="0.2">
      <c r="BP225" s="16"/>
    </row>
    <row r="226" spans="68:68" ht="12.75" x14ac:dyDescent="0.2">
      <c r="BP226" s="16"/>
    </row>
    <row r="227" spans="68:68" ht="12.75" x14ac:dyDescent="0.2">
      <c r="BP227" s="16"/>
    </row>
    <row r="228" spans="68:68" ht="12.75" x14ac:dyDescent="0.2">
      <c r="BP228" s="16"/>
    </row>
    <row r="229" spans="68:68" ht="12.75" x14ac:dyDescent="0.2">
      <c r="BP229" s="16"/>
    </row>
    <row r="230" spans="68:68" ht="12.75" x14ac:dyDescent="0.2">
      <c r="BP230" s="16"/>
    </row>
    <row r="231" spans="68:68" ht="12.75" x14ac:dyDescent="0.2">
      <c r="BP231" s="16"/>
    </row>
    <row r="232" spans="68:68" ht="12.75" x14ac:dyDescent="0.2">
      <c r="BP232" s="16"/>
    </row>
    <row r="233" spans="68:68" ht="12.75" x14ac:dyDescent="0.2">
      <c r="BP233" s="16"/>
    </row>
    <row r="234" spans="68:68" ht="12.75" x14ac:dyDescent="0.2">
      <c r="BP234" s="16"/>
    </row>
    <row r="235" spans="68:68" ht="12.75" x14ac:dyDescent="0.2">
      <c r="BP235" s="16"/>
    </row>
    <row r="236" spans="68:68" ht="12.75" x14ac:dyDescent="0.2">
      <c r="BP236" s="16"/>
    </row>
    <row r="237" spans="68:68" ht="12.75" x14ac:dyDescent="0.2">
      <c r="BP237" s="16"/>
    </row>
    <row r="238" spans="68:68" ht="12.75" x14ac:dyDescent="0.2">
      <c r="BP238" s="16"/>
    </row>
    <row r="239" spans="68:68" ht="12.75" x14ac:dyDescent="0.2">
      <c r="BP239" s="16"/>
    </row>
    <row r="240" spans="68:68" ht="12.75" x14ac:dyDescent="0.2">
      <c r="BP240" s="16"/>
    </row>
    <row r="241" spans="68:68" ht="12.75" x14ac:dyDescent="0.2">
      <c r="BP241" s="16"/>
    </row>
    <row r="242" spans="68:68" ht="12.75" x14ac:dyDescent="0.2">
      <c r="BP242" s="16"/>
    </row>
    <row r="243" spans="68:68" ht="12.75" x14ac:dyDescent="0.2">
      <c r="BP243" s="16"/>
    </row>
    <row r="244" spans="68:68" ht="12.75" x14ac:dyDescent="0.2">
      <c r="BP244" s="16"/>
    </row>
    <row r="245" spans="68:68" ht="12.75" x14ac:dyDescent="0.2">
      <c r="BP245" s="16"/>
    </row>
    <row r="246" spans="68:68" ht="12.75" x14ac:dyDescent="0.2">
      <c r="BP246" s="16"/>
    </row>
    <row r="247" spans="68:68" ht="12.75" x14ac:dyDescent="0.2">
      <c r="BP247" s="16"/>
    </row>
    <row r="248" spans="68:68" ht="12.75" x14ac:dyDescent="0.2">
      <c r="BP248" s="16"/>
    </row>
    <row r="249" spans="68:68" ht="12.75" x14ac:dyDescent="0.2">
      <c r="BP249" s="16"/>
    </row>
    <row r="250" spans="68:68" ht="12.75" x14ac:dyDescent="0.2">
      <c r="BP250" s="16"/>
    </row>
    <row r="251" spans="68:68" ht="12.75" x14ac:dyDescent="0.2">
      <c r="BP251" s="16"/>
    </row>
    <row r="252" spans="68:68" ht="12.75" x14ac:dyDescent="0.2">
      <c r="BP252" s="16"/>
    </row>
    <row r="253" spans="68:68" ht="12.75" x14ac:dyDescent="0.2">
      <c r="BP253" s="16"/>
    </row>
    <row r="254" spans="68:68" ht="12.75" x14ac:dyDescent="0.2">
      <c r="BP254" s="16"/>
    </row>
    <row r="255" spans="68:68" ht="12.75" x14ac:dyDescent="0.2">
      <c r="BP255" s="16"/>
    </row>
    <row r="256" spans="68:68" ht="12.75" x14ac:dyDescent="0.2">
      <c r="BP256" s="16"/>
    </row>
    <row r="257" spans="68:68" ht="12.75" x14ac:dyDescent="0.2">
      <c r="BP257" s="16"/>
    </row>
    <row r="258" spans="68:68" ht="12.75" x14ac:dyDescent="0.2">
      <c r="BP258" s="16"/>
    </row>
    <row r="259" spans="68:68" ht="12.75" x14ac:dyDescent="0.2">
      <c r="BP259" s="16"/>
    </row>
    <row r="260" spans="68:68" ht="12.75" x14ac:dyDescent="0.2">
      <c r="BP260" s="16"/>
    </row>
    <row r="261" spans="68:68" ht="12.75" x14ac:dyDescent="0.2">
      <c r="BP261" s="16"/>
    </row>
    <row r="262" spans="68:68" ht="12.75" x14ac:dyDescent="0.2">
      <c r="BP262" s="16"/>
    </row>
    <row r="263" spans="68:68" ht="12.75" x14ac:dyDescent="0.2">
      <c r="BP263" s="16"/>
    </row>
    <row r="264" spans="68:68" ht="12.75" x14ac:dyDescent="0.2">
      <c r="BP264" s="16"/>
    </row>
    <row r="265" spans="68:68" ht="12.75" x14ac:dyDescent="0.2">
      <c r="BP265" s="16"/>
    </row>
    <row r="266" spans="68:68" ht="12.75" x14ac:dyDescent="0.2">
      <c r="BP266" s="16"/>
    </row>
    <row r="267" spans="68:68" ht="12.75" x14ac:dyDescent="0.2">
      <c r="BP267" s="16"/>
    </row>
    <row r="268" spans="68:68" ht="12.75" x14ac:dyDescent="0.2">
      <c r="BP268" s="16"/>
    </row>
    <row r="269" spans="68:68" ht="12.75" x14ac:dyDescent="0.2">
      <c r="BP269" s="16"/>
    </row>
    <row r="270" spans="68:68" ht="12.75" x14ac:dyDescent="0.2">
      <c r="BP270" s="16"/>
    </row>
    <row r="271" spans="68:68" ht="12.75" x14ac:dyDescent="0.2">
      <c r="BP271" s="16"/>
    </row>
    <row r="272" spans="68:68" ht="12.75" x14ac:dyDescent="0.2">
      <c r="BP272" s="16"/>
    </row>
    <row r="273" spans="68:68" ht="12.75" x14ac:dyDescent="0.2">
      <c r="BP273" s="16"/>
    </row>
    <row r="274" spans="68:68" ht="12.75" x14ac:dyDescent="0.2">
      <c r="BP274" s="16"/>
    </row>
    <row r="275" spans="68:68" ht="12.75" x14ac:dyDescent="0.2">
      <c r="BP275" s="16"/>
    </row>
    <row r="276" spans="68:68" ht="12.75" x14ac:dyDescent="0.2">
      <c r="BP276" s="16"/>
    </row>
    <row r="277" spans="68:68" ht="12.75" x14ac:dyDescent="0.2">
      <c r="BP277" s="16"/>
    </row>
    <row r="278" spans="68:68" ht="12.75" x14ac:dyDescent="0.2">
      <c r="BP278" s="16"/>
    </row>
    <row r="279" spans="68:68" ht="12.75" x14ac:dyDescent="0.2">
      <c r="BP279" s="16"/>
    </row>
    <row r="280" spans="68:68" ht="12.75" x14ac:dyDescent="0.2">
      <c r="BP280" s="16"/>
    </row>
    <row r="281" spans="68:68" ht="12.75" x14ac:dyDescent="0.2">
      <c r="BP281" s="16"/>
    </row>
    <row r="282" spans="68:68" ht="12.75" x14ac:dyDescent="0.2">
      <c r="BP282" s="16"/>
    </row>
    <row r="283" spans="68:68" ht="12.75" x14ac:dyDescent="0.2">
      <c r="BP283" s="16"/>
    </row>
    <row r="284" spans="68:68" ht="12.75" x14ac:dyDescent="0.2">
      <c r="BP284" s="16"/>
    </row>
    <row r="285" spans="68:68" ht="12.75" x14ac:dyDescent="0.2">
      <c r="BP285" s="16"/>
    </row>
    <row r="286" spans="68:68" ht="12.75" x14ac:dyDescent="0.2">
      <c r="BP286" s="16"/>
    </row>
    <row r="287" spans="68:68" ht="12.75" x14ac:dyDescent="0.2">
      <c r="BP287" s="16"/>
    </row>
    <row r="288" spans="68:68" ht="12.75" x14ac:dyDescent="0.2">
      <c r="BP288" s="16"/>
    </row>
    <row r="289" spans="68:68" ht="12.75" x14ac:dyDescent="0.2">
      <c r="BP289" s="16"/>
    </row>
    <row r="290" spans="68:68" ht="12.75" x14ac:dyDescent="0.2">
      <c r="BP290" s="16"/>
    </row>
    <row r="291" spans="68:68" ht="12.75" x14ac:dyDescent="0.2">
      <c r="BP291" s="16"/>
    </row>
    <row r="292" spans="68:68" ht="12.75" x14ac:dyDescent="0.2">
      <c r="BP292" s="16"/>
    </row>
    <row r="293" spans="68:68" ht="12.75" x14ac:dyDescent="0.2">
      <c r="BP293" s="16"/>
    </row>
    <row r="294" spans="68:68" ht="12.75" x14ac:dyDescent="0.2">
      <c r="BP294" s="16"/>
    </row>
    <row r="295" spans="68:68" ht="12.75" x14ac:dyDescent="0.2">
      <c r="BP295" s="16"/>
    </row>
    <row r="296" spans="68:68" ht="12.75" x14ac:dyDescent="0.2">
      <c r="BP296" s="16"/>
    </row>
    <row r="297" spans="68:68" ht="12.75" x14ac:dyDescent="0.2">
      <c r="BP297" s="16"/>
    </row>
    <row r="298" spans="68:68" ht="12.75" x14ac:dyDescent="0.2">
      <c r="BP298" s="16"/>
    </row>
    <row r="299" spans="68:68" ht="12.75" x14ac:dyDescent="0.2">
      <c r="BP299" s="16"/>
    </row>
    <row r="300" spans="68:68" ht="12.75" x14ac:dyDescent="0.2">
      <c r="BP300" s="16"/>
    </row>
    <row r="301" spans="68:68" ht="12.75" x14ac:dyDescent="0.2">
      <c r="BP301" s="16"/>
    </row>
    <row r="302" spans="68:68" ht="12.75" x14ac:dyDescent="0.2">
      <c r="BP302" s="16"/>
    </row>
    <row r="303" spans="68:68" ht="12.75" x14ac:dyDescent="0.2">
      <c r="BP303" s="16"/>
    </row>
    <row r="304" spans="68:68" ht="12.75" x14ac:dyDescent="0.2">
      <c r="BP304" s="16"/>
    </row>
    <row r="305" spans="68:68" ht="12.75" x14ac:dyDescent="0.2">
      <c r="BP305" s="16"/>
    </row>
    <row r="306" spans="68:68" ht="12.75" x14ac:dyDescent="0.2">
      <c r="BP306" s="16"/>
    </row>
    <row r="307" spans="68:68" ht="12.75" x14ac:dyDescent="0.2">
      <c r="BP307" s="16"/>
    </row>
    <row r="308" spans="68:68" ht="12.75" x14ac:dyDescent="0.2">
      <c r="BP308" s="16"/>
    </row>
    <row r="309" spans="68:68" ht="12.75" x14ac:dyDescent="0.2">
      <c r="BP309" s="16"/>
    </row>
    <row r="310" spans="68:68" ht="12.75" x14ac:dyDescent="0.2">
      <c r="BP310" s="16"/>
    </row>
    <row r="311" spans="68:68" ht="12.75" x14ac:dyDescent="0.2">
      <c r="BP311" s="16"/>
    </row>
    <row r="312" spans="68:68" ht="12.75" x14ac:dyDescent="0.2">
      <c r="BP312" s="16"/>
    </row>
    <row r="313" spans="68:68" ht="12.75" x14ac:dyDescent="0.2">
      <c r="BP313" s="16"/>
    </row>
    <row r="314" spans="68:68" ht="12.75" x14ac:dyDescent="0.2">
      <c r="BP314" s="16"/>
    </row>
    <row r="315" spans="68:68" ht="12.75" x14ac:dyDescent="0.2">
      <c r="BP315" s="16"/>
    </row>
    <row r="316" spans="68:68" ht="12.75" x14ac:dyDescent="0.2">
      <c r="BP316" s="16"/>
    </row>
    <row r="317" spans="68:68" ht="12.75" x14ac:dyDescent="0.2">
      <c r="BP317" s="16"/>
    </row>
    <row r="318" spans="68:68" ht="12.75" x14ac:dyDescent="0.2">
      <c r="BP318" s="16"/>
    </row>
    <row r="319" spans="68:68" ht="12.75" x14ac:dyDescent="0.2">
      <c r="BP319" s="16"/>
    </row>
    <row r="320" spans="68:68" ht="12.75" x14ac:dyDescent="0.2">
      <c r="BP320" s="16"/>
    </row>
    <row r="321" spans="68:68" ht="12.75" x14ac:dyDescent="0.2">
      <c r="BP321" s="16"/>
    </row>
    <row r="322" spans="68:68" ht="12.75" x14ac:dyDescent="0.2">
      <c r="BP322" s="16"/>
    </row>
    <row r="323" spans="68:68" ht="12.75" x14ac:dyDescent="0.2">
      <c r="BP323" s="16"/>
    </row>
    <row r="324" spans="68:68" ht="12.75" x14ac:dyDescent="0.2">
      <c r="BP324" s="16"/>
    </row>
    <row r="325" spans="68:68" ht="12.75" x14ac:dyDescent="0.2">
      <c r="BP325" s="16"/>
    </row>
    <row r="326" spans="68:68" ht="12.75" x14ac:dyDescent="0.2">
      <c r="BP326" s="16"/>
    </row>
    <row r="327" spans="68:68" ht="12.75" x14ac:dyDescent="0.2">
      <c r="BP327" s="16"/>
    </row>
    <row r="328" spans="68:68" ht="12.75" x14ac:dyDescent="0.2">
      <c r="BP328" s="16"/>
    </row>
    <row r="329" spans="68:68" ht="12.75" x14ac:dyDescent="0.2">
      <c r="BP329" s="16"/>
    </row>
    <row r="330" spans="68:68" ht="12.75" x14ac:dyDescent="0.2">
      <c r="BP330" s="16"/>
    </row>
    <row r="331" spans="68:68" ht="12.75" x14ac:dyDescent="0.2">
      <c r="BP331" s="16"/>
    </row>
    <row r="332" spans="68:68" ht="12.75" x14ac:dyDescent="0.2">
      <c r="BP332" s="16"/>
    </row>
    <row r="333" spans="68:68" ht="12.75" x14ac:dyDescent="0.2">
      <c r="BP333" s="16"/>
    </row>
    <row r="334" spans="68:68" ht="12.75" x14ac:dyDescent="0.2">
      <c r="BP334" s="16"/>
    </row>
    <row r="335" spans="68:68" ht="12.75" x14ac:dyDescent="0.2">
      <c r="BP335" s="16"/>
    </row>
    <row r="336" spans="68:68" ht="12.75" x14ac:dyDescent="0.2">
      <c r="BP336" s="16"/>
    </row>
    <row r="337" spans="68:68" ht="12.75" x14ac:dyDescent="0.2">
      <c r="BP337" s="16"/>
    </row>
    <row r="338" spans="68:68" ht="12.75" x14ac:dyDescent="0.2">
      <c r="BP338" s="16"/>
    </row>
    <row r="339" spans="68:68" ht="12.75" x14ac:dyDescent="0.2">
      <c r="BP339" s="16"/>
    </row>
    <row r="340" spans="68:68" ht="12.75" x14ac:dyDescent="0.2">
      <c r="BP340" s="16"/>
    </row>
    <row r="341" spans="68:68" ht="12.75" x14ac:dyDescent="0.2">
      <c r="BP341" s="16"/>
    </row>
    <row r="342" spans="68:68" ht="12.75" x14ac:dyDescent="0.2">
      <c r="BP342" s="16"/>
    </row>
    <row r="343" spans="68:68" ht="12.75" x14ac:dyDescent="0.2">
      <c r="BP343" s="16"/>
    </row>
    <row r="344" spans="68:68" ht="12.75" x14ac:dyDescent="0.2">
      <c r="BP344" s="16"/>
    </row>
    <row r="345" spans="68:68" ht="12.75" x14ac:dyDescent="0.2">
      <c r="BP345" s="16"/>
    </row>
    <row r="346" spans="68:68" ht="12.75" x14ac:dyDescent="0.2">
      <c r="BP346" s="16"/>
    </row>
    <row r="347" spans="68:68" ht="12.75" x14ac:dyDescent="0.2">
      <c r="BP347" s="16"/>
    </row>
    <row r="348" spans="68:68" ht="12.75" x14ac:dyDescent="0.2">
      <c r="BP348" s="16"/>
    </row>
    <row r="349" spans="68:68" ht="12.75" x14ac:dyDescent="0.2">
      <c r="BP349" s="16"/>
    </row>
    <row r="350" spans="68:68" ht="12.75" x14ac:dyDescent="0.2">
      <c r="BP350" s="16"/>
    </row>
    <row r="351" spans="68:68" ht="12.75" x14ac:dyDescent="0.2">
      <c r="BP351" s="16"/>
    </row>
    <row r="352" spans="68:68" ht="12.75" x14ac:dyDescent="0.2">
      <c r="BP352" s="16"/>
    </row>
    <row r="353" spans="68:68" ht="12.75" x14ac:dyDescent="0.2">
      <c r="BP353" s="16"/>
    </row>
    <row r="354" spans="68:68" ht="12.75" x14ac:dyDescent="0.2">
      <c r="BP354" s="16"/>
    </row>
    <row r="355" spans="68:68" ht="12.75" x14ac:dyDescent="0.2">
      <c r="BP355" s="16"/>
    </row>
    <row r="356" spans="68:68" ht="12.75" x14ac:dyDescent="0.2">
      <c r="BP356" s="16"/>
    </row>
    <row r="357" spans="68:68" ht="12.75" x14ac:dyDescent="0.2">
      <c r="BP357" s="16"/>
    </row>
    <row r="358" spans="68:68" ht="12.75" x14ac:dyDescent="0.2">
      <c r="BP358" s="16"/>
    </row>
    <row r="359" spans="68:68" ht="12.75" x14ac:dyDescent="0.2">
      <c r="BP359" s="16"/>
    </row>
    <row r="360" spans="68:68" ht="12.75" x14ac:dyDescent="0.2">
      <c r="BP360" s="16"/>
    </row>
    <row r="361" spans="68:68" ht="12.75" x14ac:dyDescent="0.2">
      <c r="BP361" s="16"/>
    </row>
    <row r="362" spans="68:68" ht="12.75" x14ac:dyDescent="0.2">
      <c r="BP362" s="16"/>
    </row>
    <row r="363" spans="68:68" ht="12.75" x14ac:dyDescent="0.2">
      <c r="BP363" s="16"/>
    </row>
    <row r="364" spans="68:68" ht="12.75" x14ac:dyDescent="0.2">
      <c r="BP364" s="16"/>
    </row>
    <row r="365" spans="68:68" ht="12.75" x14ac:dyDescent="0.2">
      <c r="BP365" s="16"/>
    </row>
    <row r="366" spans="68:68" ht="12.75" x14ac:dyDescent="0.2">
      <c r="BP366" s="16"/>
    </row>
    <row r="367" spans="68:68" ht="12.75" x14ac:dyDescent="0.2">
      <c r="BP367" s="16"/>
    </row>
    <row r="368" spans="68:68" ht="12.75" x14ac:dyDescent="0.2">
      <c r="BP368" s="16"/>
    </row>
    <row r="369" spans="68:68" ht="12.75" x14ac:dyDescent="0.2">
      <c r="BP369" s="16"/>
    </row>
    <row r="370" spans="68:68" ht="12.75" x14ac:dyDescent="0.2">
      <c r="BP370" s="16"/>
    </row>
    <row r="371" spans="68:68" ht="12.75" x14ac:dyDescent="0.2">
      <c r="BP371" s="16"/>
    </row>
    <row r="372" spans="68:68" ht="12.75" x14ac:dyDescent="0.2">
      <c r="BP372" s="16"/>
    </row>
    <row r="373" spans="68:68" ht="12.75" x14ac:dyDescent="0.2">
      <c r="BP373" s="16"/>
    </row>
    <row r="374" spans="68:68" ht="12.75" x14ac:dyDescent="0.2">
      <c r="BP374" s="16"/>
    </row>
    <row r="375" spans="68:68" ht="12.75" x14ac:dyDescent="0.2">
      <c r="BP375" s="16"/>
    </row>
    <row r="376" spans="68:68" ht="12.75" x14ac:dyDescent="0.2">
      <c r="BP376" s="16"/>
    </row>
    <row r="377" spans="68:68" ht="12.75" x14ac:dyDescent="0.2">
      <c r="BP377" s="16"/>
    </row>
    <row r="378" spans="68:68" ht="12.75" x14ac:dyDescent="0.2">
      <c r="BP378" s="16"/>
    </row>
    <row r="379" spans="68:68" ht="12.75" x14ac:dyDescent="0.2">
      <c r="BP379" s="16"/>
    </row>
    <row r="380" spans="68:68" ht="12.75" x14ac:dyDescent="0.2">
      <c r="BP380" s="16"/>
    </row>
    <row r="381" spans="68:68" ht="12.75" x14ac:dyDescent="0.2">
      <c r="BP381" s="16"/>
    </row>
    <row r="382" spans="68:68" ht="12.75" x14ac:dyDescent="0.2">
      <c r="BP382" s="16"/>
    </row>
    <row r="383" spans="68:68" ht="12.75" x14ac:dyDescent="0.2">
      <c r="BP383" s="16"/>
    </row>
    <row r="384" spans="68:68" ht="12.75" x14ac:dyDescent="0.2">
      <c r="BP384" s="16"/>
    </row>
    <row r="385" spans="68:68" ht="12.75" x14ac:dyDescent="0.2">
      <c r="BP385" s="16"/>
    </row>
    <row r="386" spans="68:68" ht="12.75" x14ac:dyDescent="0.2">
      <c r="BP386" s="16"/>
    </row>
    <row r="387" spans="68:68" ht="12.75" x14ac:dyDescent="0.2">
      <c r="BP387" s="16"/>
    </row>
    <row r="388" spans="68:68" ht="12.75" x14ac:dyDescent="0.2">
      <c r="BP388" s="16"/>
    </row>
    <row r="389" spans="68:68" ht="12.75" x14ac:dyDescent="0.2">
      <c r="BP389" s="16"/>
    </row>
    <row r="390" spans="68:68" ht="12.75" x14ac:dyDescent="0.2">
      <c r="BP390" s="16"/>
    </row>
    <row r="391" spans="68:68" ht="12.75" x14ac:dyDescent="0.2">
      <c r="BP391" s="16"/>
    </row>
    <row r="392" spans="68:68" ht="12.75" x14ac:dyDescent="0.2">
      <c r="BP392" s="16"/>
    </row>
    <row r="393" spans="68:68" ht="12.75" x14ac:dyDescent="0.2">
      <c r="BP393" s="16"/>
    </row>
    <row r="394" spans="68:68" ht="12.75" x14ac:dyDescent="0.2">
      <c r="BP394" s="16"/>
    </row>
    <row r="395" spans="68:68" ht="12.75" x14ac:dyDescent="0.2">
      <c r="BP395" s="16"/>
    </row>
    <row r="396" spans="68:68" ht="12.75" x14ac:dyDescent="0.2">
      <c r="BP396" s="16"/>
    </row>
    <row r="397" spans="68:68" ht="12.75" x14ac:dyDescent="0.2">
      <c r="BP397" s="16"/>
    </row>
    <row r="398" spans="68:68" ht="12.75" x14ac:dyDescent="0.2">
      <c r="BP398" s="16"/>
    </row>
    <row r="399" spans="68:68" ht="12.75" x14ac:dyDescent="0.2">
      <c r="BP399" s="16"/>
    </row>
    <row r="400" spans="68:68" ht="12.75" x14ac:dyDescent="0.2">
      <c r="BP400" s="16"/>
    </row>
    <row r="401" spans="68:68" ht="12.75" x14ac:dyDescent="0.2">
      <c r="BP401" s="16"/>
    </row>
    <row r="402" spans="68:68" ht="12.75" x14ac:dyDescent="0.2">
      <c r="BP402" s="16"/>
    </row>
    <row r="403" spans="68:68" ht="12.75" x14ac:dyDescent="0.2">
      <c r="BP403" s="16"/>
    </row>
    <row r="404" spans="68:68" ht="12.75" x14ac:dyDescent="0.2">
      <c r="BP404" s="16"/>
    </row>
    <row r="405" spans="68:68" ht="12.75" x14ac:dyDescent="0.2">
      <c r="BP405" s="16"/>
    </row>
    <row r="406" spans="68:68" ht="12.75" x14ac:dyDescent="0.2">
      <c r="BP406" s="16"/>
    </row>
    <row r="407" spans="68:68" ht="12.75" x14ac:dyDescent="0.2">
      <c r="BP407" s="16"/>
    </row>
    <row r="408" spans="68:68" ht="12.75" x14ac:dyDescent="0.2">
      <c r="BP408" s="16"/>
    </row>
    <row r="409" spans="68:68" ht="12.75" x14ac:dyDescent="0.2">
      <c r="BP409" s="16"/>
    </row>
    <row r="410" spans="68:68" ht="12.75" x14ac:dyDescent="0.2">
      <c r="BP410" s="16"/>
    </row>
    <row r="411" spans="68:68" ht="12.75" x14ac:dyDescent="0.2">
      <c r="BP411" s="16"/>
    </row>
    <row r="412" spans="68:68" ht="12.75" x14ac:dyDescent="0.2">
      <c r="BP412" s="16"/>
    </row>
    <row r="413" spans="68:68" ht="12.75" x14ac:dyDescent="0.2">
      <c r="BP413" s="16"/>
    </row>
    <row r="414" spans="68:68" ht="12.75" x14ac:dyDescent="0.2">
      <c r="BP414" s="16"/>
    </row>
    <row r="415" spans="68:68" ht="12.75" x14ac:dyDescent="0.2">
      <c r="BP415" s="16"/>
    </row>
    <row r="416" spans="68:68" ht="12.75" x14ac:dyDescent="0.2">
      <c r="BP416" s="16"/>
    </row>
    <row r="417" spans="68:68" ht="12.75" x14ac:dyDescent="0.2">
      <c r="BP417" s="16"/>
    </row>
    <row r="418" spans="68:68" ht="12.75" x14ac:dyDescent="0.2">
      <c r="BP418" s="16"/>
    </row>
    <row r="419" spans="68:68" ht="12.75" x14ac:dyDescent="0.2">
      <c r="BP419" s="16"/>
    </row>
    <row r="420" spans="68:68" ht="12.75" x14ac:dyDescent="0.2">
      <c r="BP420" s="16"/>
    </row>
    <row r="421" spans="68:68" ht="12.75" x14ac:dyDescent="0.2">
      <c r="BP421" s="16"/>
    </row>
    <row r="422" spans="68:68" ht="12.75" x14ac:dyDescent="0.2">
      <c r="BP422" s="16"/>
    </row>
    <row r="423" spans="68:68" ht="12.75" x14ac:dyDescent="0.2">
      <c r="BP423" s="16"/>
    </row>
    <row r="424" spans="68:68" ht="12.75" x14ac:dyDescent="0.2">
      <c r="BP424" s="16"/>
    </row>
    <row r="425" spans="68:68" ht="12.75" x14ac:dyDescent="0.2">
      <c r="BP425" s="16"/>
    </row>
    <row r="426" spans="68:68" ht="12.75" x14ac:dyDescent="0.2">
      <c r="BP426" s="16"/>
    </row>
    <row r="427" spans="68:68" ht="12.75" x14ac:dyDescent="0.2">
      <c r="BP427" s="16"/>
    </row>
    <row r="428" spans="68:68" ht="12.75" x14ac:dyDescent="0.2">
      <c r="BP428" s="16"/>
    </row>
    <row r="429" spans="68:68" ht="12.75" x14ac:dyDescent="0.2">
      <c r="BP429" s="16"/>
    </row>
    <row r="430" spans="68:68" ht="12.75" x14ac:dyDescent="0.2">
      <c r="BP430" s="16"/>
    </row>
    <row r="431" spans="68:68" ht="12.75" x14ac:dyDescent="0.2">
      <c r="BP431" s="16"/>
    </row>
    <row r="432" spans="68:68" ht="12.75" x14ac:dyDescent="0.2">
      <c r="BP432" s="16"/>
    </row>
    <row r="433" spans="68:68" ht="12.75" x14ac:dyDescent="0.2">
      <c r="BP433" s="16"/>
    </row>
    <row r="434" spans="68:68" ht="12.75" x14ac:dyDescent="0.2">
      <c r="BP434" s="16"/>
    </row>
    <row r="435" spans="68:68" ht="12.75" x14ac:dyDescent="0.2">
      <c r="BP435" s="16"/>
    </row>
    <row r="436" spans="68:68" ht="12.75" x14ac:dyDescent="0.2">
      <c r="BP436" s="16"/>
    </row>
    <row r="437" spans="68:68" ht="12.75" x14ac:dyDescent="0.2">
      <c r="BP437" s="16"/>
    </row>
    <row r="438" spans="68:68" ht="12.75" x14ac:dyDescent="0.2">
      <c r="BP438" s="16"/>
    </row>
    <row r="439" spans="68:68" ht="12.75" x14ac:dyDescent="0.2">
      <c r="BP439" s="16"/>
    </row>
    <row r="440" spans="68:68" ht="12.75" x14ac:dyDescent="0.2">
      <c r="BP440" s="16"/>
    </row>
    <row r="441" spans="68:68" ht="12.75" x14ac:dyDescent="0.2">
      <c r="BP441" s="16"/>
    </row>
    <row r="442" spans="68:68" ht="12.75" x14ac:dyDescent="0.2">
      <c r="BP442" s="16"/>
    </row>
    <row r="443" spans="68:68" ht="12.75" x14ac:dyDescent="0.2">
      <c r="BP443" s="16"/>
    </row>
    <row r="444" spans="68:68" ht="12.75" x14ac:dyDescent="0.2">
      <c r="BP444" s="16"/>
    </row>
    <row r="445" spans="68:68" ht="12.75" x14ac:dyDescent="0.2">
      <c r="BP445" s="16"/>
    </row>
    <row r="446" spans="68:68" ht="12.75" x14ac:dyDescent="0.2">
      <c r="BP446" s="16"/>
    </row>
    <row r="447" spans="68:68" ht="12.75" x14ac:dyDescent="0.2">
      <c r="BP447" s="16"/>
    </row>
    <row r="448" spans="68:68" ht="12.75" x14ac:dyDescent="0.2">
      <c r="BP448" s="16"/>
    </row>
    <row r="449" spans="68:68" ht="12.75" x14ac:dyDescent="0.2">
      <c r="BP449" s="16"/>
    </row>
    <row r="450" spans="68:68" ht="12.75" x14ac:dyDescent="0.2">
      <c r="BP450" s="16"/>
    </row>
    <row r="451" spans="68:68" ht="12.75" x14ac:dyDescent="0.2">
      <c r="BP451" s="16"/>
    </row>
    <row r="452" spans="68:68" ht="12.75" x14ac:dyDescent="0.2">
      <c r="BP452" s="16"/>
    </row>
    <row r="453" spans="68:68" ht="12.75" x14ac:dyDescent="0.2">
      <c r="BP453" s="16"/>
    </row>
    <row r="454" spans="68:68" ht="12.75" x14ac:dyDescent="0.2">
      <c r="BP454" s="16"/>
    </row>
    <row r="455" spans="68:68" ht="12.75" x14ac:dyDescent="0.2">
      <c r="BP455" s="16"/>
    </row>
    <row r="456" spans="68:68" ht="12.75" x14ac:dyDescent="0.2">
      <c r="BP456" s="16"/>
    </row>
    <row r="457" spans="68:68" ht="12.75" x14ac:dyDescent="0.2">
      <c r="BP457" s="16"/>
    </row>
    <row r="458" spans="68:68" ht="12.75" x14ac:dyDescent="0.2">
      <c r="BP458" s="16"/>
    </row>
    <row r="459" spans="68:68" ht="12.75" x14ac:dyDescent="0.2">
      <c r="BP459" s="16"/>
    </row>
    <row r="460" spans="68:68" ht="12.75" x14ac:dyDescent="0.2">
      <c r="BP460" s="16"/>
    </row>
    <row r="461" spans="68:68" ht="12.75" x14ac:dyDescent="0.2">
      <c r="BP461" s="16"/>
    </row>
    <row r="462" spans="68:68" ht="12.75" x14ac:dyDescent="0.2">
      <c r="BP462" s="16"/>
    </row>
    <row r="463" spans="68:68" ht="12.75" x14ac:dyDescent="0.2">
      <c r="BP463" s="16"/>
    </row>
    <row r="464" spans="68:68" ht="12.75" x14ac:dyDescent="0.2">
      <c r="BP464" s="16"/>
    </row>
    <row r="465" spans="68:68" ht="12.75" x14ac:dyDescent="0.2">
      <c r="BP465" s="16"/>
    </row>
    <row r="466" spans="68:68" ht="12.75" x14ac:dyDescent="0.2">
      <c r="BP466" s="16"/>
    </row>
    <row r="467" spans="68:68" ht="12.75" x14ac:dyDescent="0.2">
      <c r="BP467" s="16"/>
    </row>
    <row r="468" spans="68:68" ht="12.75" x14ac:dyDescent="0.2">
      <c r="BP468" s="16"/>
    </row>
    <row r="469" spans="68:68" ht="12.75" x14ac:dyDescent="0.2">
      <c r="BP469" s="16"/>
    </row>
    <row r="470" spans="68:68" ht="12.75" x14ac:dyDescent="0.2">
      <c r="BP470" s="16"/>
    </row>
    <row r="471" spans="68:68" ht="12.75" x14ac:dyDescent="0.2">
      <c r="BP471" s="16"/>
    </row>
    <row r="472" spans="68:68" ht="12.75" x14ac:dyDescent="0.2">
      <c r="BP472" s="16"/>
    </row>
    <row r="473" spans="68:68" ht="12.75" x14ac:dyDescent="0.2">
      <c r="BP473" s="16"/>
    </row>
    <row r="474" spans="68:68" ht="12.75" x14ac:dyDescent="0.2">
      <c r="BP474" s="16"/>
    </row>
    <row r="475" spans="68:68" ht="12.75" x14ac:dyDescent="0.2">
      <c r="BP475" s="16"/>
    </row>
    <row r="476" spans="68:68" ht="12.75" x14ac:dyDescent="0.2">
      <c r="BP476" s="16"/>
    </row>
    <row r="477" spans="68:68" ht="12.75" x14ac:dyDescent="0.2">
      <c r="BP477" s="16"/>
    </row>
    <row r="478" spans="68:68" ht="12.75" x14ac:dyDescent="0.2">
      <c r="BP478" s="16"/>
    </row>
    <row r="479" spans="68:68" ht="12.75" x14ac:dyDescent="0.2">
      <c r="BP479" s="16"/>
    </row>
    <row r="480" spans="68:68" ht="12.75" x14ac:dyDescent="0.2">
      <c r="BP480" s="16"/>
    </row>
    <row r="481" spans="68:68" ht="12.75" x14ac:dyDescent="0.2">
      <c r="BP481" s="16"/>
    </row>
    <row r="482" spans="68:68" ht="12.75" x14ac:dyDescent="0.2">
      <c r="BP482" s="16"/>
    </row>
    <row r="483" spans="68:68" ht="12.75" x14ac:dyDescent="0.2">
      <c r="BP483" s="16"/>
    </row>
    <row r="484" spans="68:68" ht="12.75" x14ac:dyDescent="0.2">
      <c r="BP484" s="16"/>
    </row>
    <row r="485" spans="68:68" ht="12.75" x14ac:dyDescent="0.2">
      <c r="BP485" s="16"/>
    </row>
    <row r="486" spans="68:68" ht="12.75" x14ac:dyDescent="0.2">
      <c r="BP486" s="16"/>
    </row>
    <row r="487" spans="68:68" ht="12.75" x14ac:dyDescent="0.2">
      <c r="BP487" s="16"/>
    </row>
    <row r="488" spans="68:68" ht="12.75" x14ac:dyDescent="0.2">
      <c r="BP488" s="16"/>
    </row>
    <row r="489" spans="68:68" ht="12.75" x14ac:dyDescent="0.2">
      <c r="BP489" s="16"/>
    </row>
    <row r="490" spans="68:68" ht="12.75" x14ac:dyDescent="0.2">
      <c r="BP490" s="16"/>
    </row>
    <row r="491" spans="68:68" ht="12.75" x14ac:dyDescent="0.2">
      <c r="BP491" s="16"/>
    </row>
    <row r="492" spans="68:68" ht="12.75" x14ac:dyDescent="0.2">
      <c r="BP492" s="16"/>
    </row>
    <row r="493" spans="68:68" ht="12.75" x14ac:dyDescent="0.2">
      <c r="BP493" s="16"/>
    </row>
    <row r="494" spans="68:68" ht="12.75" x14ac:dyDescent="0.2">
      <c r="BP494" s="16"/>
    </row>
    <row r="495" spans="68:68" ht="12.75" x14ac:dyDescent="0.2">
      <c r="BP495" s="16"/>
    </row>
    <row r="496" spans="68:68" ht="12.75" x14ac:dyDescent="0.2">
      <c r="BP496" s="16"/>
    </row>
    <row r="497" spans="68:68" ht="12.75" x14ac:dyDescent="0.2">
      <c r="BP497" s="16"/>
    </row>
    <row r="498" spans="68:68" ht="12.75" x14ac:dyDescent="0.2">
      <c r="BP498" s="16"/>
    </row>
    <row r="499" spans="68:68" ht="12.75" x14ac:dyDescent="0.2">
      <c r="BP499" s="16"/>
    </row>
    <row r="500" spans="68:68" ht="12.75" x14ac:dyDescent="0.2">
      <c r="BP500" s="16"/>
    </row>
    <row r="501" spans="68:68" ht="12.75" x14ac:dyDescent="0.2">
      <c r="BP501" s="16"/>
    </row>
    <row r="502" spans="68:68" ht="12.75" x14ac:dyDescent="0.2">
      <c r="BP502" s="16"/>
    </row>
    <row r="503" spans="68:68" ht="12.75" x14ac:dyDescent="0.2">
      <c r="BP503" s="16"/>
    </row>
    <row r="504" spans="68:68" ht="12.75" x14ac:dyDescent="0.2">
      <c r="BP504" s="16"/>
    </row>
    <row r="505" spans="68:68" ht="12.75" x14ac:dyDescent="0.2">
      <c r="BP505" s="16"/>
    </row>
    <row r="506" spans="68:68" ht="12.75" x14ac:dyDescent="0.2">
      <c r="BP506" s="16"/>
    </row>
    <row r="507" spans="68:68" ht="12.75" x14ac:dyDescent="0.2">
      <c r="BP507" s="16"/>
    </row>
    <row r="508" spans="68:68" ht="12.75" x14ac:dyDescent="0.2">
      <c r="BP508" s="16"/>
    </row>
    <row r="509" spans="68:68" ht="12.75" x14ac:dyDescent="0.2">
      <c r="BP509" s="16"/>
    </row>
    <row r="510" spans="68:68" ht="12.75" x14ac:dyDescent="0.2">
      <c r="BP510" s="16"/>
    </row>
    <row r="511" spans="68:68" ht="12.75" x14ac:dyDescent="0.2">
      <c r="BP511" s="16"/>
    </row>
    <row r="512" spans="68:68" ht="12.75" x14ac:dyDescent="0.2">
      <c r="BP512" s="16"/>
    </row>
    <row r="513" spans="68:68" ht="12.75" x14ac:dyDescent="0.2">
      <c r="BP513" s="16"/>
    </row>
    <row r="514" spans="68:68" ht="12.75" x14ac:dyDescent="0.2">
      <c r="BP514" s="16"/>
    </row>
    <row r="515" spans="68:68" ht="12.75" x14ac:dyDescent="0.2">
      <c r="BP515" s="16"/>
    </row>
    <row r="516" spans="68:68" ht="12.75" x14ac:dyDescent="0.2">
      <c r="BP516" s="16"/>
    </row>
    <row r="517" spans="68:68" ht="12.75" x14ac:dyDescent="0.2">
      <c r="BP517" s="16"/>
    </row>
    <row r="518" spans="68:68" ht="12.75" x14ac:dyDescent="0.2">
      <c r="BP518" s="16"/>
    </row>
    <row r="519" spans="68:68" ht="12.75" x14ac:dyDescent="0.2">
      <c r="BP519" s="16"/>
    </row>
    <row r="520" spans="68:68" ht="12.75" x14ac:dyDescent="0.2">
      <c r="BP520" s="16"/>
    </row>
    <row r="521" spans="68:68" ht="12.75" x14ac:dyDescent="0.2">
      <c r="BP521" s="16"/>
    </row>
    <row r="522" spans="68:68" ht="12.75" x14ac:dyDescent="0.2">
      <c r="BP522" s="16"/>
    </row>
    <row r="523" spans="68:68" ht="12.75" x14ac:dyDescent="0.2">
      <c r="BP523" s="16"/>
    </row>
    <row r="524" spans="68:68" ht="12.75" x14ac:dyDescent="0.2">
      <c r="BP524" s="16"/>
    </row>
    <row r="525" spans="68:68" ht="12.75" x14ac:dyDescent="0.2">
      <c r="BP525" s="16"/>
    </row>
    <row r="526" spans="68:68" ht="12.75" x14ac:dyDescent="0.2">
      <c r="BP526" s="16"/>
    </row>
    <row r="527" spans="68:68" ht="12.75" x14ac:dyDescent="0.2">
      <c r="BP527" s="16"/>
    </row>
    <row r="528" spans="68:68" ht="12.75" x14ac:dyDescent="0.2">
      <c r="BP528" s="16"/>
    </row>
    <row r="529" spans="68:68" ht="12.75" x14ac:dyDescent="0.2">
      <c r="BP529" s="16"/>
    </row>
    <row r="530" spans="68:68" ht="12.75" x14ac:dyDescent="0.2">
      <c r="BP530" s="16"/>
    </row>
    <row r="531" spans="68:68" ht="12.75" x14ac:dyDescent="0.2">
      <c r="BP531" s="16"/>
    </row>
    <row r="532" spans="68:68" ht="12.75" x14ac:dyDescent="0.2">
      <c r="BP532" s="16"/>
    </row>
    <row r="533" spans="68:68" ht="12.75" x14ac:dyDescent="0.2">
      <c r="BP533" s="16"/>
    </row>
    <row r="534" spans="68:68" ht="12.75" x14ac:dyDescent="0.2">
      <c r="BP534" s="16"/>
    </row>
    <row r="535" spans="68:68" ht="12.75" x14ac:dyDescent="0.2">
      <c r="BP535" s="16"/>
    </row>
    <row r="536" spans="68:68" ht="12.75" x14ac:dyDescent="0.2">
      <c r="BP536" s="16"/>
    </row>
    <row r="537" spans="68:68" ht="12.75" x14ac:dyDescent="0.2">
      <c r="BP537" s="16"/>
    </row>
    <row r="538" spans="68:68" ht="12.75" x14ac:dyDescent="0.2">
      <c r="BP538" s="16"/>
    </row>
    <row r="539" spans="68:68" ht="12.75" x14ac:dyDescent="0.2">
      <c r="BP539" s="16"/>
    </row>
    <row r="540" spans="68:68" ht="12.75" x14ac:dyDescent="0.2">
      <c r="BP540" s="16"/>
    </row>
    <row r="541" spans="68:68" ht="12.75" x14ac:dyDescent="0.2">
      <c r="BP541" s="16"/>
    </row>
    <row r="542" spans="68:68" ht="12.75" x14ac:dyDescent="0.2">
      <c r="BP542" s="16"/>
    </row>
    <row r="543" spans="68:68" ht="12.75" x14ac:dyDescent="0.2">
      <c r="BP543" s="16"/>
    </row>
    <row r="544" spans="68:68" ht="12.75" x14ac:dyDescent="0.2">
      <c r="BP544" s="16"/>
    </row>
    <row r="545" spans="68:68" ht="12.75" x14ac:dyDescent="0.2">
      <c r="BP545" s="16"/>
    </row>
    <row r="546" spans="68:68" ht="12.75" x14ac:dyDescent="0.2">
      <c r="BP546" s="16"/>
    </row>
    <row r="547" spans="68:68" ht="12.75" x14ac:dyDescent="0.2">
      <c r="BP547" s="16"/>
    </row>
    <row r="548" spans="68:68" ht="12.75" x14ac:dyDescent="0.2">
      <c r="BP548" s="16"/>
    </row>
    <row r="549" spans="68:68" ht="12.75" x14ac:dyDescent="0.2">
      <c r="BP549" s="16"/>
    </row>
    <row r="550" spans="68:68" ht="12.75" x14ac:dyDescent="0.2">
      <c r="BP550" s="16"/>
    </row>
    <row r="551" spans="68:68" ht="12.75" x14ac:dyDescent="0.2">
      <c r="BP551" s="16"/>
    </row>
    <row r="552" spans="68:68" ht="12.75" x14ac:dyDescent="0.2">
      <c r="BP552" s="16"/>
    </row>
    <row r="553" spans="68:68" ht="12.75" x14ac:dyDescent="0.2">
      <c r="BP553" s="16"/>
    </row>
    <row r="554" spans="68:68" ht="12.75" x14ac:dyDescent="0.2">
      <c r="BP554" s="16"/>
    </row>
    <row r="555" spans="68:68" ht="12.75" x14ac:dyDescent="0.2">
      <c r="BP555" s="16"/>
    </row>
    <row r="556" spans="68:68" ht="12.75" x14ac:dyDescent="0.2">
      <c r="BP556" s="16"/>
    </row>
    <row r="557" spans="68:68" ht="12.75" x14ac:dyDescent="0.2">
      <c r="BP557" s="16"/>
    </row>
    <row r="558" spans="68:68" ht="12.75" x14ac:dyDescent="0.2">
      <c r="BP558" s="16"/>
    </row>
    <row r="559" spans="68:68" ht="12.75" x14ac:dyDescent="0.2">
      <c r="BP559" s="16"/>
    </row>
    <row r="560" spans="68:68" ht="12.75" x14ac:dyDescent="0.2">
      <c r="BP560" s="16"/>
    </row>
    <row r="561" spans="68:68" ht="12.75" x14ac:dyDescent="0.2">
      <c r="BP561" s="16"/>
    </row>
    <row r="562" spans="68:68" ht="12.75" x14ac:dyDescent="0.2">
      <c r="BP562" s="16"/>
    </row>
    <row r="563" spans="68:68" ht="12.75" x14ac:dyDescent="0.2">
      <c r="BP563" s="16"/>
    </row>
    <row r="564" spans="68:68" ht="12.75" x14ac:dyDescent="0.2">
      <c r="BP564" s="16"/>
    </row>
    <row r="565" spans="68:68" ht="12.75" x14ac:dyDescent="0.2">
      <c r="BP565" s="16"/>
    </row>
    <row r="566" spans="68:68" ht="12.75" x14ac:dyDescent="0.2">
      <c r="BP566" s="16"/>
    </row>
    <row r="567" spans="68:68" ht="12.75" x14ac:dyDescent="0.2">
      <c r="BP567" s="16"/>
    </row>
    <row r="568" spans="68:68" ht="12.75" x14ac:dyDescent="0.2">
      <c r="BP568" s="16"/>
    </row>
    <row r="569" spans="68:68" ht="12.75" x14ac:dyDescent="0.2">
      <c r="BP569" s="16"/>
    </row>
    <row r="570" spans="68:68" ht="12.75" x14ac:dyDescent="0.2">
      <c r="BP570" s="16"/>
    </row>
    <row r="571" spans="68:68" ht="12.75" x14ac:dyDescent="0.2">
      <c r="BP571" s="16"/>
    </row>
    <row r="572" spans="68:68" ht="12.75" x14ac:dyDescent="0.2">
      <c r="BP572" s="16"/>
    </row>
    <row r="573" spans="68:68" ht="12.75" x14ac:dyDescent="0.2">
      <c r="BP573" s="16"/>
    </row>
    <row r="574" spans="68:68" ht="12.75" x14ac:dyDescent="0.2">
      <c r="BP574" s="16"/>
    </row>
    <row r="575" spans="68:68" ht="12.75" x14ac:dyDescent="0.2">
      <c r="BP575" s="16"/>
    </row>
    <row r="576" spans="68:68" ht="12.75" x14ac:dyDescent="0.2">
      <c r="BP576" s="16"/>
    </row>
    <row r="577" spans="68:68" ht="12.75" x14ac:dyDescent="0.2">
      <c r="BP577" s="16"/>
    </row>
    <row r="578" spans="68:68" ht="12.75" x14ac:dyDescent="0.2">
      <c r="BP578" s="16"/>
    </row>
    <row r="579" spans="68:68" ht="12.75" x14ac:dyDescent="0.2">
      <c r="BP579" s="16"/>
    </row>
    <row r="580" spans="68:68" ht="12.75" x14ac:dyDescent="0.2">
      <c r="BP580" s="16"/>
    </row>
    <row r="581" spans="68:68" ht="12.75" x14ac:dyDescent="0.2">
      <c r="BP581" s="16"/>
    </row>
    <row r="582" spans="68:68" ht="12.75" x14ac:dyDescent="0.2">
      <c r="BP582" s="16"/>
    </row>
    <row r="583" spans="68:68" ht="12.75" x14ac:dyDescent="0.2">
      <c r="BP583" s="16"/>
    </row>
    <row r="584" spans="68:68" ht="12.75" x14ac:dyDescent="0.2">
      <c r="BP584" s="16"/>
    </row>
    <row r="585" spans="68:68" ht="12.75" x14ac:dyDescent="0.2">
      <c r="BP585" s="16"/>
    </row>
    <row r="586" spans="68:68" ht="12.75" x14ac:dyDescent="0.2">
      <c r="BP586" s="16"/>
    </row>
    <row r="587" spans="68:68" ht="12.75" x14ac:dyDescent="0.2">
      <c r="BP587" s="16"/>
    </row>
    <row r="588" spans="68:68" ht="12.75" x14ac:dyDescent="0.2">
      <c r="BP588" s="16"/>
    </row>
    <row r="589" spans="68:68" ht="12.75" x14ac:dyDescent="0.2">
      <c r="BP589" s="16"/>
    </row>
    <row r="590" spans="68:68" ht="12.75" x14ac:dyDescent="0.2">
      <c r="BP590" s="16"/>
    </row>
    <row r="591" spans="68:68" ht="12.75" x14ac:dyDescent="0.2">
      <c r="BP591" s="16"/>
    </row>
    <row r="592" spans="68:68" ht="12.75" x14ac:dyDescent="0.2">
      <c r="BP592" s="16"/>
    </row>
    <row r="593" spans="68:68" ht="12.75" x14ac:dyDescent="0.2">
      <c r="BP593" s="16"/>
    </row>
    <row r="594" spans="68:68" ht="12.75" x14ac:dyDescent="0.2">
      <c r="BP594" s="16"/>
    </row>
    <row r="595" spans="68:68" ht="12.75" x14ac:dyDescent="0.2">
      <c r="BP595" s="16"/>
    </row>
    <row r="596" spans="68:68" ht="12.75" x14ac:dyDescent="0.2">
      <c r="BP596" s="16"/>
    </row>
    <row r="597" spans="68:68" ht="12.75" x14ac:dyDescent="0.2">
      <c r="BP597" s="16"/>
    </row>
    <row r="598" spans="68:68" ht="12.75" x14ac:dyDescent="0.2">
      <c r="BP598" s="16"/>
    </row>
    <row r="599" spans="68:68" ht="12.75" x14ac:dyDescent="0.2">
      <c r="BP599" s="16"/>
    </row>
    <row r="600" spans="68:68" ht="12.75" x14ac:dyDescent="0.2">
      <c r="BP600" s="16"/>
    </row>
    <row r="601" spans="68:68" ht="12.75" x14ac:dyDescent="0.2">
      <c r="BP601" s="16"/>
    </row>
    <row r="602" spans="68:68" ht="12.75" x14ac:dyDescent="0.2">
      <c r="BP602" s="16"/>
    </row>
    <row r="603" spans="68:68" ht="12.75" x14ac:dyDescent="0.2">
      <c r="BP603" s="16"/>
    </row>
    <row r="604" spans="68:68" ht="12.75" x14ac:dyDescent="0.2">
      <c r="BP604" s="16"/>
    </row>
    <row r="605" spans="68:68" ht="12.75" x14ac:dyDescent="0.2">
      <c r="BP605" s="16"/>
    </row>
    <row r="606" spans="68:68" ht="12.75" x14ac:dyDescent="0.2">
      <c r="BP606" s="16"/>
    </row>
    <row r="607" spans="68:68" ht="12.75" x14ac:dyDescent="0.2">
      <c r="BP607" s="16"/>
    </row>
    <row r="608" spans="68:68" ht="12.75" x14ac:dyDescent="0.2">
      <c r="BP608" s="16"/>
    </row>
    <row r="609" spans="68:68" ht="12.75" x14ac:dyDescent="0.2">
      <c r="BP609" s="16"/>
    </row>
    <row r="610" spans="68:68" ht="12.75" x14ac:dyDescent="0.2">
      <c r="BP610" s="16"/>
    </row>
    <row r="611" spans="68:68" ht="12.75" x14ac:dyDescent="0.2">
      <c r="BP611" s="16"/>
    </row>
    <row r="612" spans="68:68" ht="12.75" x14ac:dyDescent="0.2">
      <c r="BP612" s="16"/>
    </row>
    <row r="613" spans="68:68" ht="12.75" x14ac:dyDescent="0.2">
      <c r="BP613" s="16"/>
    </row>
    <row r="614" spans="68:68" ht="12.75" x14ac:dyDescent="0.2">
      <c r="BP614" s="16"/>
    </row>
    <row r="615" spans="68:68" ht="12.75" x14ac:dyDescent="0.2">
      <c r="BP615" s="16"/>
    </row>
    <row r="616" spans="68:68" ht="12.75" x14ac:dyDescent="0.2">
      <c r="BP616" s="16"/>
    </row>
    <row r="617" spans="68:68" ht="12.75" x14ac:dyDescent="0.2">
      <c r="BP617" s="16"/>
    </row>
    <row r="618" spans="68:68" ht="12.75" x14ac:dyDescent="0.2">
      <c r="BP618" s="16"/>
    </row>
    <row r="619" spans="68:68" ht="12.75" x14ac:dyDescent="0.2">
      <c r="BP619" s="16"/>
    </row>
    <row r="620" spans="68:68" ht="12.75" x14ac:dyDescent="0.2">
      <c r="BP620" s="16"/>
    </row>
    <row r="621" spans="68:68" ht="12.75" x14ac:dyDescent="0.2">
      <c r="BP621" s="16"/>
    </row>
    <row r="622" spans="68:68" ht="12.75" x14ac:dyDescent="0.2">
      <c r="BP622" s="16"/>
    </row>
    <row r="623" spans="68:68" ht="12.75" x14ac:dyDescent="0.2">
      <c r="BP623" s="16"/>
    </row>
    <row r="624" spans="68:68" ht="12.75" x14ac:dyDescent="0.2">
      <c r="BP624" s="16"/>
    </row>
    <row r="625" spans="68:68" ht="12.75" x14ac:dyDescent="0.2">
      <c r="BP625" s="16"/>
    </row>
    <row r="626" spans="68:68" ht="12.75" x14ac:dyDescent="0.2">
      <c r="BP626" s="16"/>
    </row>
    <row r="627" spans="68:68" ht="12.75" x14ac:dyDescent="0.2">
      <c r="BP627" s="16"/>
    </row>
    <row r="628" spans="68:68" ht="12.75" x14ac:dyDescent="0.2">
      <c r="BP628" s="16"/>
    </row>
    <row r="629" spans="68:68" ht="12.75" x14ac:dyDescent="0.2">
      <c r="BP629" s="16"/>
    </row>
    <row r="630" spans="68:68" ht="12.75" x14ac:dyDescent="0.2">
      <c r="BP630" s="16"/>
    </row>
    <row r="631" spans="68:68" ht="12.75" x14ac:dyDescent="0.2">
      <c r="BP631" s="16"/>
    </row>
    <row r="632" spans="68:68" ht="12.75" x14ac:dyDescent="0.2">
      <c r="BP632" s="16"/>
    </row>
    <row r="633" spans="68:68" ht="12.75" x14ac:dyDescent="0.2">
      <c r="BP633" s="16"/>
    </row>
    <row r="634" spans="68:68" ht="12.75" x14ac:dyDescent="0.2">
      <c r="BP634" s="16"/>
    </row>
    <row r="635" spans="68:68" ht="12.75" x14ac:dyDescent="0.2">
      <c r="BP635" s="16"/>
    </row>
    <row r="636" spans="68:68" ht="12.75" x14ac:dyDescent="0.2">
      <c r="BP636" s="16"/>
    </row>
    <row r="637" spans="68:68" ht="12.75" x14ac:dyDescent="0.2">
      <c r="BP637" s="16"/>
    </row>
    <row r="638" spans="68:68" ht="12.75" x14ac:dyDescent="0.2">
      <c r="BP638" s="16"/>
    </row>
    <row r="639" spans="68:68" ht="12.75" x14ac:dyDescent="0.2">
      <c r="BP639" s="16"/>
    </row>
    <row r="640" spans="68:68" ht="12.75" x14ac:dyDescent="0.2">
      <c r="BP640" s="16"/>
    </row>
    <row r="641" spans="68:68" ht="12.75" x14ac:dyDescent="0.2">
      <c r="BP641" s="16"/>
    </row>
    <row r="642" spans="68:68" ht="12.75" x14ac:dyDescent="0.2">
      <c r="BP642" s="16"/>
    </row>
    <row r="643" spans="68:68" ht="12.75" x14ac:dyDescent="0.2">
      <c r="BP643" s="16"/>
    </row>
    <row r="644" spans="68:68" ht="12.75" x14ac:dyDescent="0.2">
      <c r="BP644" s="16"/>
    </row>
    <row r="645" spans="68:68" ht="12.75" x14ac:dyDescent="0.2">
      <c r="BP645" s="16"/>
    </row>
    <row r="646" spans="68:68" ht="12.75" x14ac:dyDescent="0.2">
      <c r="BP646" s="16"/>
    </row>
    <row r="647" spans="68:68" ht="12.75" x14ac:dyDescent="0.2">
      <c r="BP647" s="16"/>
    </row>
    <row r="648" spans="68:68" ht="12.75" x14ac:dyDescent="0.2">
      <c r="BP648" s="16"/>
    </row>
    <row r="649" spans="68:68" ht="12.75" x14ac:dyDescent="0.2">
      <c r="BP649" s="16"/>
    </row>
    <row r="650" spans="68:68" ht="12.75" x14ac:dyDescent="0.2">
      <c r="BP650" s="16"/>
    </row>
    <row r="651" spans="68:68" ht="12.75" x14ac:dyDescent="0.2">
      <c r="BP651" s="16"/>
    </row>
    <row r="652" spans="68:68" ht="12.75" x14ac:dyDescent="0.2">
      <c r="BP652" s="16"/>
    </row>
    <row r="653" spans="68:68" ht="12.75" x14ac:dyDescent="0.2">
      <c r="BP653" s="16"/>
    </row>
    <row r="654" spans="68:68" ht="12.75" x14ac:dyDescent="0.2">
      <c r="BP654" s="16"/>
    </row>
    <row r="655" spans="68:68" ht="12.75" x14ac:dyDescent="0.2">
      <c r="BP655" s="16"/>
    </row>
    <row r="656" spans="68:68" ht="12.75" x14ac:dyDescent="0.2">
      <c r="BP656" s="16"/>
    </row>
    <row r="657" spans="68:68" ht="12.75" x14ac:dyDescent="0.2">
      <c r="BP657" s="16"/>
    </row>
    <row r="658" spans="68:68" ht="12.75" x14ac:dyDescent="0.2">
      <c r="BP658" s="16"/>
    </row>
    <row r="659" spans="68:68" ht="12.75" x14ac:dyDescent="0.2">
      <c r="BP659" s="16"/>
    </row>
    <row r="660" spans="68:68" ht="12.75" x14ac:dyDescent="0.2">
      <c r="BP660" s="16"/>
    </row>
    <row r="661" spans="68:68" ht="12.75" x14ac:dyDescent="0.2">
      <c r="BP661" s="16"/>
    </row>
    <row r="662" spans="68:68" ht="12.75" x14ac:dyDescent="0.2">
      <c r="BP662" s="16"/>
    </row>
    <row r="663" spans="68:68" ht="12.75" x14ac:dyDescent="0.2">
      <c r="BP663" s="16"/>
    </row>
    <row r="664" spans="68:68" ht="12.75" x14ac:dyDescent="0.2">
      <c r="BP664" s="16"/>
    </row>
    <row r="665" spans="68:68" ht="12.75" x14ac:dyDescent="0.2">
      <c r="BP665" s="16"/>
    </row>
    <row r="666" spans="68:68" ht="12.75" x14ac:dyDescent="0.2">
      <c r="BP666" s="16"/>
    </row>
    <row r="667" spans="68:68" ht="12.75" x14ac:dyDescent="0.2">
      <c r="BP667" s="16"/>
    </row>
    <row r="668" spans="68:68" ht="12.75" x14ac:dyDescent="0.2">
      <c r="BP668" s="16"/>
    </row>
    <row r="669" spans="68:68" ht="12.75" x14ac:dyDescent="0.2">
      <c r="BP669" s="16"/>
    </row>
    <row r="670" spans="68:68" ht="12.75" x14ac:dyDescent="0.2">
      <c r="BP670" s="16"/>
    </row>
    <row r="671" spans="68:68" ht="12.75" x14ac:dyDescent="0.2">
      <c r="BP671" s="16"/>
    </row>
    <row r="672" spans="68:68" ht="12.75" x14ac:dyDescent="0.2">
      <c r="BP672" s="16"/>
    </row>
    <row r="673" spans="68:68" ht="12.75" x14ac:dyDescent="0.2">
      <c r="BP673" s="16"/>
    </row>
    <row r="674" spans="68:68" ht="12.75" x14ac:dyDescent="0.2">
      <c r="BP674" s="16"/>
    </row>
    <row r="675" spans="68:68" ht="12.75" x14ac:dyDescent="0.2">
      <c r="BP675" s="16"/>
    </row>
    <row r="676" spans="68:68" ht="12.75" x14ac:dyDescent="0.2">
      <c r="BP676" s="16"/>
    </row>
    <row r="677" spans="68:68" ht="12.75" x14ac:dyDescent="0.2">
      <c r="BP677" s="16"/>
    </row>
    <row r="678" spans="68:68" ht="12.75" x14ac:dyDescent="0.2">
      <c r="BP678" s="16"/>
    </row>
    <row r="679" spans="68:68" ht="12.75" x14ac:dyDescent="0.2">
      <c r="BP679" s="16"/>
    </row>
    <row r="680" spans="68:68" ht="12.75" x14ac:dyDescent="0.2">
      <c r="BP680" s="16"/>
    </row>
    <row r="681" spans="68:68" ht="12.75" x14ac:dyDescent="0.2">
      <c r="BP681" s="16"/>
    </row>
    <row r="682" spans="68:68" ht="12.75" x14ac:dyDescent="0.2">
      <c r="BP682" s="16"/>
    </row>
    <row r="683" spans="68:68" ht="12.75" x14ac:dyDescent="0.2">
      <c r="BP683" s="16"/>
    </row>
    <row r="684" spans="68:68" ht="12.75" x14ac:dyDescent="0.2">
      <c r="BP684" s="16"/>
    </row>
    <row r="685" spans="68:68" ht="12.75" x14ac:dyDescent="0.2">
      <c r="BP685" s="16"/>
    </row>
    <row r="686" spans="68:68" ht="12.75" x14ac:dyDescent="0.2">
      <c r="BP686" s="16"/>
    </row>
    <row r="687" spans="68:68" ht="12.75" x14ac:dyDescent="0.2">
      <c r="BP687" s="16"/>
    </row>
    <row r="688" spans="68:68" ht="12.75" x14ac:dyDescent="0.2">
      <c r="BP688" s="16"/>
    </row>
    <row r="689" spans="68:68" ht="12.75" x14ac:dyDescent="0.2">
      <c r="BP689" s="16"/>
    </row>
    <row r="690" spans="68:68" ht="12.75" x14ac:dyDescent="0.2">
      <c r="BP690" s="16"/>
    </row>
    <row r="691" spans="68:68" ht="12.75" x14ac:dyDescent="0.2">
      <c r="BP691" s="16"/>
    </row>
    <row r="692" spans="68:68" ht="12.75" x14ac:dyDescent="0.2">
      <c r="BP692" s="16"/>
    </row>
    <row r="693" spans="68:68" ht="12.75" x14ac:dyDescent="0.2">
      <c r="BP693" s="16"/>
    </row>
    <row r="694" spans="68:68" ht="12.75" x14ac:dyDescent="0.2">
      <c r="BP694" s="16"/>
    </row>
    <row r="695" spans="68:68" ht="12.75" x14ac:dyDescent="0.2">
      <c r="BP695" s="16"/>
    </row>
    <row r="696" spans="68:68" ht="12.75" x14ac:dyDescent="0.2">
      <c r="BP696" s="16"/>
    </row>
    <row r="697" spans="68:68" ht="12.75" x14ac:dyDescent="0.2">
      <c r="BP697" s="16"/>
    </row>
    <row r="698" spans="68:68" ht="12.75" x14ac:dyDescent="0.2">
      <c r="BP698" s="16"/>
    </row>
    <row r="699" spans="68:68" ht="12.75" x14ac:dyDescent="0.2">
      <c r="BP699" s="16"/>
    </row>
    <row r="700" spans="68:68" ht="12.75" x14ac:dyDescent="0.2">
      <c r="BP700" s="16"/>
    </row>
    <row r="701" spans="68:68" ht="12.75" x14ac:dyDescent="0.2">
      <c r="BP701" s="16"/>
    </row>
    <row r="702" spans="68:68" ht="12.75" x14ac:dyDescent="0.2">
      <c r="BP702" s="16"/>
    </row>
    <row r="703" spans="68:68" ht="12.75" x14ac:dyDescent="0.2">
      <c r="BP703" s="16"/>
    </row>
    <row r="704" spans="68:68" ht="12.75" x14ac:dyDescent="0.2">
      <c r="BP704" s="16"/>
    </row>
    <row r="705" spans="68:68" ht="12.75" x14ac:dyDescent="0.2">
      <c r="BP705" s="16"/>
    </row>
    <row r="706" spans="68:68" ht="12.75" x14ac:dyDescent="0.2">
      <c r="BP706" s="16"/>
    </row>
    <row r="707" spans="68:68" ht="12.75" x14ac:dyDescent="0.2">
      <c r="BP707" s="16"/>
    </row>
    <row r="708" spans="68:68" ht="12.75" x14ac:dyDescent="0.2">
      <c r="BP708" s="16"/>
    </row>
    <row r="709" spans="68:68" ht="12.75" x14ac:dyDescent="0.2">
      <c r="BP709" s="16"/>
    </row>
    <row r="710" spans="68:68" ht="12.75" x14ac:dyDescent="0.2">
      <c r="BP710" s="16"/>
    </row>
    <row r="711" spans="68:68" ht="12.75" x14ac:dyDescent="0.2">
      <c r="BP711" s="16"/>
    </row>
    <row r="712" spans="68:68" ht="12.75" x14ac:dyDescent="0.2">
      <c r="BP712" s="16"/>
    </row>
    <row r="713" spans="68:68" ht="12.75" x14ac:dyDescent="0.2">
      <c r="BP713" s="16"/>
    </row>
    <row r="714" spans="68:68" ht="12.75" x14ac:dyDescent="0.2">
      <c r="BP714" s="16"/>
    </row>
    <row r="715" spans="68:68" ht="12.75" x14ac:dyDescent="0.2">
      <c r="BP715" s="16"/>
    </row>
    <row r="716" spans="68:68" ht="12.75" x14ac:dyDescent="0.2">
      <c r="BP716" s="16"/>
    </row>
    <row r="717" spans="68:68" ht="12.75" x14ac:dyDescent="0.2">
      <c r="BP717" s="16"/>
    </row>
    <row r="718" spans="68:68" ht="12.75" x14ac:dyDescent="0.2">
      <c r="BP718" s="16"/>
    </row>
    <row r="719" spans="68:68" ht="12.75" x14ac:dyDescent="0.2">
      <c r="BP719" s="16"/>
    </row>
    <row r="720" spans="68:68" ht="12.75" x14ac:dyDescent="0.2">
      <c r="BP720" s="16"/>
    </row>
    <row r="721" spans="68:68" ht="12.75" x14ac:dyDescent="0.2">
      <c r="BP721" s="16"/>
    </row>
    <row r="722" spans="68:68" ht="12.75" x14ac:dyDescent="0.2">
      <c r="BP722" s="16"/>
    </row>
    <row r="723" spans="68:68" ht="12.75" x14ac:dyDescent="0.2">
      <c r="BP723" s="16"/>
    </row>
    <row r="724" spans="68:68" ht="12.75" x14ac:dyDescent="0.2">
      <c r="BP724" s="16"/>
    </row>
    <row r="725" spans="68:68" ht="12.75" x14ac:dyDescent="0.2">
      <c r="BP725" s="16"/>
    </row>
    <row r="726" spans="68:68" ht="12.75" x14ac:dyDescent="0.2">
      <c r="BP726" s="16"/>
    </row>
    <row r="727" spans="68:68" ht="12.75" x14ac:dyDescent="0.2">
      <c r="BP727" s="16"/>
    </row>
    <row r="728" spans="68:68" ht="12.75" x14ac:dyDescent="0.2">
      <c r="BP728" s="16"/>
    </row>
    <row r="729" spans="68:68" ht="12.75" x14ac:dyDescent="0.2">
      <c r="BP729" s="16"/>
    </row>
    <row r="730" spans="68:68" ht="12.75" x14ac:dyDescent="0.2">
      <c r="BP730" s="16"/>
    </row>
    <row r="731" spans="68:68" ht="12.75" x14ac:dyDescent="0.2">
      <c r="BP731" s="16"/>
    </row>
    <row r="732" spans="68:68" ht="12.75" x14ac:dyDescent="0.2">
      <c r="BP732" s="16"/>
    </row>
    <row r="733" spans="68:68" ht="12.75" x14ac:dyDescent="0.2">
      <c r="BP733" s="16"/>
    </row>
    <row r="734" spans="68:68" ht="12.75" x14ac:dyDescent="0.2">
      <c r="BP734" s="16"/>
    </row>
    <row r="735" spans="68:68" ht="12.75" x14ac:dyDescent="0.2">
      <c r="BP735" s="16"/>
    </row>
    <row r="736" spans="68:68" ht="12.75" x14ac:dyDescent="0.2">
      <c r="BP736" s="16"/>
    </row>
    <row r="737" spans="68:68" ht="12.75" x14ac:dyDescent="0.2">
      <c r="BP737" s="16"/>
    </row>
    <row r="738" spans="68:68" ht="12.75" x14ac:dyDescent="0.2">
      <c r="BP738" s="16"/>
    </row>
    <row r="739" spans="68:68" ht="12.75" x14ac:dyDescent="0.2">
      <c r="BP739" s="16"/>
    </row>
    <row r="740" spans="68:68" ht="12.75" x14ac:dyDescent="0.2">
      <c r="BP740" s="16"/>
    </row>
    <row r="741" spans="68:68" ht="12.75" x14ac:dyDescent="0.2">
      <c r="BP741" s="16"/>
    </row>
    <row r="742" spans="68:68" ht="12.75" x14ac:dyDescent="0.2">
      <c r="BP742" s="16"/>
    </row>
    <row r="743" spans="68:68" ht="12.75" x14ac:dyDescent="0.2">
      <c r="BP743" s="16"/>
    </row>
    <row r="744" spans="68:68" ht="12.75" x14ac:dyDescent="0.2">
      <c r="BP744" s="16"/>
    </row>
    <row r="745" spans="68:68" ht="12.75" x14ac:dyDescent="0.2">
      <c r="BP745" s="16"/>
    </row>
    <row r="746" spans="68:68" ht="12.75" x14ac:dyDescent="0.2">
      <c r="BP746" s="16"/>
    </row>
    <row r="747" spans="68:68" ht="12.75" x14ac:dyDescent="0.2">
      <c r="BP747" s="16"/>
    </row>
    <row r="748" spans="68:68" ht="12.75" x14ac:dyDescent="0.2">
      <c r="BP748" s="16"/>
    </row>
    <row r="749" spans="68:68" ht="12.75" x14ac:dyDescent="0.2">
      <c r="BP749" s="16"/>
    </row>
    <row r="750" spans="68:68" ht="12.75" x14ac:dyDescent="0.2">
      <c r="BP750" s="16"/>
    </row>
    <row r="751" spans="68:68" ht="12.75" x14ac:dyDescent="0.2">
      <c r="BP751" s="16"/>
    </row>
    <row r="752" spans="68:68" ht="12.75" x14ac:dyDescent="0.2">
      <c r="BP752" s="16"/>
    </row>
    <row r="753" spans="68:68" ht="12.75" x14ac:dyDescent="0.2">
      <c r="BP753" s="16"/>
    </row>
    <row r="754" spans="68:68" ht="12.75" x14ac:dyDescent="0.2">
      <c r="BP754" s="16"/>
    </row>
    <row r="755" spans="68:68" ht="12.75" x14ac:dyDescent="0.2">
      <c r="BP755" s="16"/>
    </row>
    <row r="756" spans="68:68" ht="12.75" x14ac:dyDescent="0.2">
      <c r="BP756" s="16"/>
    </row>
    <row r="757" spans="68:68" ht="12.75" x14ac:dyDescent="0.2">
      <c r="BP757" s="16"/>
    </row>
    <row r="758" spans="68:68" ht="12.75" x14ac:dyDescent="0.2">
      <c r="BP758" s="16"/>
    </row>
    <row r="759" spans="68:68" ht="12.75" x14ac:dyDescent="0.2">
      <c r="BP759" s="16"/>
    </row>
    <row r="760" spans="68:68" ht="12.75" x14ac:dyDescent="0.2">
      <c r="BP760" s="16"/>
    </row>
    <row r="761" spans="68:68" ht="12.75" x14ac:dyDescent="0.2">
      <c r="BP761" s="16"/>
    </row>
    <row r="762" spans="68:68" ht="12.75" x14ac:dyDescent="0.2">
      <c r="BP762" s="16"/>
    </row>
    <row r="763" spans="68:68" ht="12.75" x14ac:dyDescent="0.2">
      <c r="BP763" s="16"/>
    </row>
    <row r="764" spans="68:68" ht="12.75" x14ac:dyDescent="0.2">
      <c r="BP764" s="16"/>
    </row>
    <row r="765" spans="68:68" ht="12.75" x14ac:dyDescent="0.2">
      <c r="BP765" s="16"/>
    </row>
    <row r="766" spans="68:68" ht="12.75" x14ac:dyDescent="0.2">
      <c r="BP766" s="16"/>
    </row>
    <row r="767" spans="68:68" ht="12.75" x14ac:dyDescent="0.2">
      <c r="BP767" s="16"/>
    </row>
    <row r="768" spans="68:68" ht="12.75" x14ac:dyDescent="0.2">
      <c r="BP768" s="16"/>
    </row>
    <row r="769" spans="68:68" ht="12.75" x14ac:dyDescent="0.2">
      <c r="BP769" s="16"/>
    </row>
    <row r="770" spans="68:68" ht="12.75" x14ac:dyDescent="0.2">
      <c r="BP770" s="16"/>
    </row>
    <row r="771" spans="68:68" ht="12.75" x14ac:dyDescent="0.2">
      <c r="BP771" s="16"/>
    </row>
    <row r="772" spans="68:68" ht="12.75" x14ac:dyDescent="0.2">
      <c r="BP772" s="16"/>
    </row>
    <row r="773" spans="68:68" ht="12.75" x14ac:dyDescent="0.2">
      <c r="BP773" s="16"/>
    </row>
    <row r="774" spans="68:68" ht="12.75" x14ac:dyDescent="0.2">
      <c r="BP774" s="16"/>
    </row>
    <row r="775" spans="68:68" ht="12.75" x14ac:dyDescent="0.2">
      <c r="BP775" s="16"/>
    </row>
    <row r="776" spans="68:68" ht="12.75" x14ac:dyDescent="0.2">
      <c r="BP776" s="16"/>
    </row>
    <row r="777" spans="68:68" ht="12.75" x14ac:dyDescent="0.2">
      <c r="BP777" s="16"/>
    </row>
    <row r="778" spans="68:68" ht="12.75" x14ac:dyDescent="0.2">
      <c r="BP778" s="16"/>
    </row>
    <row r="779" spans="68:68" ht="12.75" x14ac:dyDescent="0.2">
      <c r="BP779" s="16"/>
    </row>
    <row r="780" spans="68:68" ht="12.75" x14ac:dyDescent="0.2">
      <c r="BP780" s="16"/>
    </row>
    <row r="781" spans="68:68" ht="12.75" x14ac:dyDescent="0.2">
      <c r="BP781" s="16"/>
    </row>
    <row r="782" spans="68:68" ht="12.75" x14ac:dyDescent="0.2">
      <c r="BP782" s="16"/>
    </row>
    <row r="783" spans="68:68" ht="12.75" x14ac:dyDescent="0.2">
      <c r="BP783" s="16"/>
    </row>
    <row r="784" spans="68:68" ht="12.75" x14ac:dyDescent="0.2">
      <c r="BP784" s="16"/>
    </row>
    <row r="785" spans="68:68" ht="12.75" x14ac:dyDescent="0.2">
      <c r="BP785" s="16"/>
    </row>
    <row r="786" spans="68:68" ht="12.75" x14ac:dyDescent="0.2">
      <c r="BP786" s="16"/>
    </row>
    <row r="787" spans="68:68" ht="12.75" x14ac:dyDescent="0.2">
      <c r="BP787" s="16"/>
    </row>
    <row r="788" spans="68:68" ht="12.75" x14ac:dyDescent="0.2">
      <c r="BP788" s="16"/>
    </row>
    <row r="789" spans="68:68" ht="12.75" x14ac:dyDescent="0.2">
      <c r="BP789" s="16"/>
    </row>
    <row r="790" spans="68:68" ht="12.75" x14ac:dyDescent="0.2">
      <c r="BP790" s="16"/>
    </row>
    <row r="791" spans="68:68" ht="12.75" x14ac:dyDescent="0.2">
      <c r="BP791" s="16"/>
    </row>
    <row r="792" spans="68:68" ht="12.75" x14ac:dyDescent="0.2">
      <c r="BP792" s="16"/>
    </row>
    <row r="793" spans="68:68" ht="12.75" x14ac:dyDescent="0.2">
      <c r="BP793" s="16"/>
    </row>
    <row r="794" spans="68:68" ht="12.75" x14ac:dyDescent="0.2">
      <c r="BP794" s="16"/>
    </row>
    <row r="795" spans="68:68" ht="12.75" x14ac:dyDescent="0.2">
      <c r="BP795" s="16"/>
    </row>
    <row r="796" spans="68:68" ht="12.75" x14ac:dyDescent="0.2">
      <c r="BP796" s="16"/>
    </row>
    <row r="797" spans="68:68" ht="12.75" x14ac:dyDescent="0.2">
      <c r="BP797" s="16"/>
    </row>
    <row r="798" spans="68:68" ht="12.75" x14ac:dyDescent="0.2">
      <c r="BP798" s="16"/>
    </row>
    <row r="799" spans="68:68" ht="12.75" x14ac:dyDescent="0.2">
      <c r="BP799" s="16"/>
    </row>
    <row r="800" spans="68:68" ht="12.75" x14ac:dyDescent="0.2">
      <c r="BP800" s="16"/>
    </row>
    <row r="801" spans="68:68" ht="12.75" x14ac:dyDescent="0.2">
      <c r="BP801" s="16"/>
    </row>
    <row r="802" spans="68:68" ht="12.75" x14ac:dyDescent="0.2">
      <c r="BP802" s="16"/>
    </row>
    <row r="803" spans="68:68" ht="12.75" x14ac:dyDescent="0.2">
      <c r="BP803" s="16"/>
    </row>
    <row r="804" spans="68:68" ht="12.75" x14ac:dyDescent="0.2">
      <c r="BP804" s="16"/>
    </row>
    <row r="805" spans="68:68" ht="12.75" x14ac:dyDescent="0.2">
      <c r="BP805" s="16"/>
    </row>
    <row r="806" spans="68:68" ht="12.75" x14ac:dyDescent="0.2">
      <c r="BP806" s="16"/>
    </row>
    <row r="807" spans="68:68" ht="12.75" x14ac:dyDescent="0.2">
      <c r="BP807" s="16"/>
    </row>
    <row r="808" spans="68:68" ht="12.75" x14ac:dyDescent="0.2">
      <c r="BP808" s="16"/>
    </row>
    <row r="809" spans="68:68" ht="12.75" x14ac:dyDescent="0.2">
      <c r="BP809" s="16"/>
    </row>
    <row r="810" spans="68:68" ht="12.75" x14ac:dyDescent="0.2">
      <c r="BP810" s="16"/>
    </row>
    <row r="811" spans="68:68" ht="12.75" x14ac:dyDescent="0.2">
      <c r="BP811" s="16"/>
    </row>
    <row r="812" spans="68:68" ht="12.75" x14ac:dyDescent="0.2">
      <c r="BP812" s="16"/>
    </row>
    <row r="813" spans="68:68" ht="12.75" x14ac:dyDescent="0.2">
      <c r="BP813" s="16"/>
    </row>
    <row r="814" spans="68:68" ht="12.75" x14ac:dyDescent="0.2">
      <c r="BP814" s="16"/>
    </row>
    <row r="815" spans="68:68" ht="12.75" x14ac:dyDescent="0.2">
      <c r="BP815" s="16"/>
    </row>
    <row r="816" spans="68:68" ht="12.75" x14ac:dyDescent="0.2">
      <c r="BP816" s="16"/>
    </row>
    <row r="817" spans="68:68" ht="12.75" x14ac:dyDescent="0.2">
      <c r="BP817" s="16"/>
    </row>
    <row r="818" spans="68:68" ht="12.75" x14ac:dyDescent="0.2">
      <c r="BP818" s="16"/>
    </row>
    <row r="819" spans="68:68" ht="12.75" x14ac:dyDescent="0.2">
      <c r="BP819" s="16"/>
    </row>
    <row r="820" spans="68:68" ht="12.75" x14ac:dyDescent="0.2">
      <c r="BP820" s="16"/>
    </row>
    <row r="821" spans="68:68" ht="12.75" x14ac:dyDescent="0.2">
      <c r="BP821" s="16"/>
    </row>
    <row r="822" spans="68:68" ht="12.75" x14ac:dyDescent="0.2">
      <c r="BP822" s="16"/>
    </row>
    <row r="823" spans="68:68" ht="12.75" x14ac:dyDescent="0.2">
      <c r="BP823" s="16"/>
    </row>
    <row r="824" spans="68:68" ht="12.75" x14ac:dyDescent="0.2">
      <c r="BP824" s="16"/>
    </row>
    <row r="825" spans="68:68" ht="12.75" x14ac:dyDescent="0.2">
      <c r="BP825" s="16"/>
    </row>
    <row r="826" spans="68:68" ht="12.75" x14ac:dyDescent="0.2">
      <c r="BP826" s="16"/>
    </row>
    <row r="827" spans="68:68" ht="12.75" x14ac:dyDescent="0.2">
      <c r="BP827" s="16"/>
    </row>
    <row r="828" spans="68:68" ht="12.75" x14ac:dyDescent="0.2">
      <c r="BP828" s="16"/>
    </row>
    <row r="829" spans="68:68" ht="12.75" x14ac:dyDescent="0.2">
      <c r="BP829" s="16"/>
    </row>
    <row r="830" spans="68:68" ht="12.75" x14ac:dyDescent="0.2">
      <c r="BP830" s="16"/>
    </row>
    <row r="831" spans="68:68" ht="12.75" x14ac:dyDescent="0.2">
      <c r="BP831" s="16"/>
    </row>
    <row r="832" spans="68:68" ht="12.75" x14ac:dyDescent="0.2">
      <c r="BP832" s="16"/>
    </row>
    <row r="833" spans="68:68" ht="12.75" x14ac:dyDescent="0.2">
      <c r="BP833" s="16"/>
    </row>
    <row r="834" spans="68:68" ht="12.75" x14ac:dyDescent="0.2">
      <c r="BP834" s="16"/>
    </row>
    <row r="835" spans="68:68" ht="12.75" x14ac:dyDescent="0.2">
      <c r="BP835" s="16"/>
    </row>
    <row r="836" spans="68:68" ht="12.75" x14ac:dyDescent="0.2">
      <c r="BP836" s="16"/>
    </row>
    <row r="837" spans="68:68" ht="12.75" x14ac:dyDescent="0.2">
      <c r="BP837" s="16"/>
    </row>
    <row r="838" spans="68:68" ht="12.75" x14ac:dyDescent="0.2">
      <c r="BP838" s="16"/>
    </row>
    <row r="839" spans="68:68" ht="12.75" x14ac:dyDescent="0.2">
      <c r="BP839" s="16"/>
    </row>
    <row r="840" spans="68:68" ht="12.75" x14ac:dyDescent="0.2">
      <c r="BP840" s="16"/>
    </row>
    <row r="841" spans="68:68" ht="12.75" x14ac:dyDescent="0.2">
      <c r="BP841" s="16"/>
    </row>
    <row r="842" spans="68:68" ht="12.75" x14ac:dyDescent="0.2">
      <c r="BP842" s="16"/>
    </row>
    <row r="843" spans="68:68" ht="12.75" x14ac:dyDescent="0.2">
      <c r="BP843" s="16"/>
    </row>
    <row r="844" spans="68:68" ht="12.75" x14ac:dyDescent="0.2">
      <c r="BP844" s="16"/>
    </row>
    <row r="845" spans="68:68" ht="12.75" x14ac:dyDescent="0.2">
      <c r="BP845" s="16"/>
    </row>
    <row r="846" spans="68:68" ht="12.75" x14ac:dyDescent="0.2">
      <c r="BP846" s="16"/>
    </row>
    <row r="847" spans="68:68" ht="12.75" x14ac:dyDescent="0.2">
      <c r="BP847" s="16"/>
    </row>
    <row r="848" spans="68:68" ht="12.75" x14ac:dyDescent="0.2">
      <c r="BP848" s="16"/>
    </row>
    <row r="849" spans="68:68" ht="12.75" x14ac:dyDescent="0.2">
      <c r="BP849" s="16"/>
    </row>
    <row r="850" spans="68:68" ht="12.75" x14ac:dyDescent="0.2">
      <c r="BP850" s="16"/>
    </row>
    <row r="851" spans="68:68" ht="12.75" x14ac:dyDescent="0.2">
      <c r="BP851" s="16"/>
    </row>
    <row r="852" spans="68:68" ht="12.75" x14ac:dyDescent="0.2">
      <c r="BP852" s="16"/>
    </row>
    <row r="853" spans="68:68" ht="12.75" x14ac:dyDescent="0.2">
      <c r="BP853" s="16"/>
    </row>
    <row r="854" spans="68:68" ht="12.75" x14ac:dyDescent="0.2">
      <c r="BP854" s="16"/>
    </row>
    <row r="855" spans="68:68" ht="12.75" x14ac:dyDescent="0.2">
      <c r="BP855" s="16"/>
    </row>
    <row r="856" spans="68:68" ht="12.75" x14ac:dyDescent="0.2">
      <c r="BP856" s="16"/>
    </row>
    <row r="857" spans="68:68" ht="12.75" x14ac:dyDescent="0.2">
      <c r="BP857" s="16"/>
    </row>
    <row r="858" spans="68:68" ht="12.75" x14ac:dyDescent="0.2">
      <c r="BP858" s="16"/>
    </row>
    <row r="859" spans="68:68" ht="12.75" x14ac:dyDescent="0.2">
      <c r="BP859" s="16"/>
    </row>
    <row r="860" spans="68:68" ht="12.75" x14ac:dyDescent="0.2">
      <c r="BP860" s="16"/>
    </row>
    <row r="861" spans="68:68" ht="12.75" x14ac:dyDescent="0.2">
      <c r="BP861" s="16"/>
    </row>
    <row r="862" spans="68:68" ht="12.75" x14ac:dyDescent="0.2">
      <c r="BP862" s="16"/>
    </row>
    <row r="863" spans="68:68" ht="12.75" x14ac:dyDescent="0.2">
      <c r="BP863" s="16"/>
    </row>
    <row r="864" spans="68:68" ht="12.75" x14ac:dyDescent="0.2">
      <c r="BP864" s="16"/>
    </row>
    <row r="865" spans="68:68" ht="12.75" x14ac:dyDescent="0.2">
      <c r="BP865" s="16"/>
    </row>
    <row r="866" spans="68:68" ht="12.75" x14ac:dyDescent="0.2">
      <c r="BP866" s="16"/>
    </row>
    <row r="867" spans="68:68" ht="12.75" x14ac:dyDescent="0.2">
      <c r="BP867" s="16"/>
    </row>
    <row r="868" spans="68:68" ht="12.75" x14ac:dyDescent="0.2">
      <c r="BP868" s="16"/>
    </row>
    <row r="869" spans="68:68" ht="12.75" x14ac:dyDescent="0.2">
      <c r="BP869" s="16"/>
    </row>
    <row r="870" spans="68:68" ht="12.75" x14ac:dyDescent="0.2">
      <c r="BP870" s="16"/>
    </row>
    <row r="871" spans="68:68" ht="12.75" x14ac:dyDescent="0.2">
      <c r="BP871" s="16"/>
    </row>
    <row r="872" spans="68:68" ht="12.75" x14ac:dyDescent="0.2">
      <c r="BP872" s="16"/>
    </row>
    <row r="873" spans="68:68" ht="12.75" x14ac:dyDescent="0.2">
      <c r="BP873" s="16"/>
    </row>
    <row r="874" spans="68:68" ht="12.75" x14ac:dyDescent="0.2">
      <c r="BP874" s="16"/>
    </row>
    <row r="875" spans="68:68" ht="12.75" x14ac:dyDescent="0.2">
      <c r="BP875" s="16"/>
    </row>
    <row r="876" spans="68:68" ht="12.75" x14ac:dyDescent="0.2">
      <c r="BP876" s="16"/>
    </row>
    <row r="877" spans="68:68" ht="12.75" x14ac:dyDescent="0.2">
      <c r="BP877" s="16"/>
    </row>
    <row r="878" spans="68:68" ht="12.75" x14ac:dyDescent="0.2">
      <c r="BP878" s="16"/>
    </row>
    <row r="879" spans="68:68" ht="12.75" x14ac:dyDescent="0.2">
      <c r="BP879" s="16"/>
    </row>
    <row r="880" spans="68:68" ht="12.75" x14ac:dyDescent="0.2">
      <c r="BP880" s="16"/>
    </row>
    <row r="881" spans="68:68" ht="12.75" x14ac:dyDescent="0.2">
      <c r="BP881" s="16"/>
    </row>
    <row r="882" spans="68:68" ht="12.75" x14ac:dyDescent="0.2">
      <c r="BP882" s="16"/>
    </row>
    <row r="883" spans="68:68" ht="12.75" x14ac:dyDescent="0.2">
      <c r="BP883" s="16"/>
    </row>
    <row r="884" spans="68:68" ht="12.75" x14ac:dyDescent="0.2">
      <c r="BP884" s="16"/>
    </row>
    <row r="885" spans="68:68" ht="12.75" x14ac:dyDescent="0.2">
      <c r="BP885" s="16"/>
    </row>
    <row r="886" spans="68:68" ht="12.75" x14ac:dyDescent="0.2">
      <c r="BP886" s="16"/>
    </row>
    <row r="887" spans="68:68" ht="12.75" x14ac:dyDescent="0.2">
      <c r="BP887" s="16"/>
    </row>
    <row r="888" spans="68:68" ht="12.75" x14ac:dyDescent="0.2">
      <c r="BP888" s="16"/>
    </row>
    <row r="889" spans="68:68" ht="12.75" x14ac:dyDescent="0.2">
      <c r="BP889" s="16"/>
    </row>
    <row r="890" spans="68:68" ht="12.75" x14ac:dyDescent="0.2">
      <c r="BP890" s="16"/>
    </row>
    <row r="891" spans="68:68" ht="12.75" x14ac:dyDescent="0.2">
      <c r="BP891" s="16"/>
    </row>
    <row r="892" spans="68:68" ht="12.75" x14ac:dyDescent="0.2">
      <c r="BP892" s="16"/>
    </row>
    <row r="893" spans="68:68" ht="12.75" x14ac:dyDescent="0.2">
      <c r="BP893" s="16"/>
    </row>
    <row r="894" spans="68:68" ht="12.75" x14ac:dyDescent="0.2">
      <c r="BP894" s="16"/>
    </row>
    <row r="895" spans="68:68" ht="12.75" x14ac:dyDescent="0.2">
      <c r="BP895" s="16"/>
    </row>
    <row r="896" spans="68:68" ht="12.75" x14ac:dyDescent="0.2">
      <c r="BP896" s="16"/>
    </row>
    <row r="897" spans="68:68" ht="12.75" x14ac:dyDescent="0.2">
      <c r="BP897" s="16"/>
    </row>
    <row r="898" spans="68:68" ht="12.75" x14ac:dyDescent="0.2">
      <c r="BP898" s="16"/>
    </row>
    <row r="899" spans="68:68" ht="12.75" x14ac:dyDescent="0.2">
      <c r="BP899" s="16"/>
    </row>
    <row r="900" spans="68:68" ht="12.75" x14ac:dyDescent="0.2">
      <c r="BP900" s="16"/>
    </row>
    <row r="901" spans="68:68" ht="12.75" x14ac:dyDescent="0.2">
      <c r="BP901" s="16"/>
    </row>
    <row r="902" spans="68:68" ht="12.75" x14ac:dyDescent="0.2">
      <c r="BP902" s="16"/>
    </row>
    <row r="903" spans="68:68" ht="12.75" x14ac:dyDescent="0.2">
      <c r="BP903" s="16"/>
    </row>
    <row r="904" spans="68:68" ht="12.75" x14ac:dyDescent="0.2">
      <c r="BP904" s="16"/>
    </row>
    <row r="905" spans="68:68" ht="12.75" x14ac:dyDescent="0.2">
      <c r="BP905" s="16"/>
    </row>
    <row r="906" spans="68:68" ht="12.75" x14ac:dyDescent="0.2">
      <c r="BP906" s="16"/>
    </row>
    <row r="907" spans="68:68" ht="12.75" x14ac:dyDescent="0.2">
      <c r="BP907" s="16"/>
    </row>
    <row r="908" spans="68:68" ht="12.75" x14ac:dyDescent="0.2">
      <c r="BP908" s="16"/>
    </row>
    <row r="909" spans="68:68" ht="12.75" x14ac:dyDescent="0.2">
      <c r="BP909" s="16"/>
    </row>
    <row r="910" spans="68:68" ht="12.75" x14ac:dyDescent="0.2">
      <c r="BP910" s="16"/>
    </row>
    <row r="911" spans="68:68" ht="12.75" x14ac:dyDescent="0.2">
      <c r="BP911" s="16"/>
    </row>
    <row r="912" spans="68:68" ht="12.75" x14ac:dyDescent="0.2">
      <c r="BP912" s="16"/>
    </row>
    <row r="913" spans="68:68" ht="12.75" x14ac:dyDescent="0.2">
      <c r="BP913" s="16"/>
    </row>
    <row r="914" spans="68:68" ht="12.75" x14ac:dyDescent="0.2">
      <c r="BP914" s="16"/>
    </row>
    <row r="915" spans="68:68" ht="12.75" x14ac:dyDescent="0.2">
      <c r="BP915" s="16"/>
    </row>
    <row r="916" spans="68:68" ht="12.75" x14ac:dyDescent="0.2">
      <c r="BP916" s="16"/>
    </row>
    <row r="917" spans="68:68" ht="12.75" x14ac:dyDescent="0.2">
      <c r="BP917" s="16"/>
    </row>
    <row r="918" spans="68:68" ht="12.75" x14ac:dyDescent="0.2">
      <c r="BP918" s="16"/>
    </row>
    <row r="919" spans="68:68" ht="12.75" x14ac:dyDescent="0.2">
      <c r="BP919" s="16"/>
    </row>
    <row r="920" spans="68:68" ht="12.75" x14ac:dyDescent="0.2">
      <c r="BP920" s="16"/>
    </row>
    <row r="921" spans="68:68" ht="12.75" x14ac:dyDescent="0.2">
      <c r="BP921" s="16"/>
    </row>
    <row r="922" spans="68:68" ht="12.75" x14ac:dyDescent="0.2">
      <c r="BP922" s="16"/>
    </row>
    <row r="923" spans="68:68" ht="12.75" x14ac:dyDescent="0.2">
      <c r="BP923" s="16"/>
    </row>
    <row r="924" spans="68:68" ht="12.75" x14ac:dyDescent="0.2">
      <c r="BP924" s="16"/>
    </row>
    <row r="925" spans="68:68" ht="12.75" x14ac:dyDescent="0.2">
      <c r="BP925" s="16"/>
    </row>
    <row r="926" spans="68:68" ht="12.75" x14ac:dyDescent="0.2">
      <c r="BP926" s="16"/>
    </row>
    <row r="927" spans="68:68" ht="12.75" x14ac:dyDescent="0.2">
      <c r="BP927" s="16"/>
    </row>
    <row r="928" spans="68:68" ht="12.75" x14ac:dyDescent="0.2">
      <c r="BP928" s="16"/>
    </row>
    <row r="929" spans="68:68" ht="12.75" x14ac:dyDescent="0.2">
      <c r="BP929" s="16"/>
    </row>
    <row r="930" spans="68:68" ht="12.75" x14ac:dyDescent="0.2">
      <c r="BP930" s="16"/>
    </row>
    <row r="931" spans="68:68" ht="12.75" x14ac:dyDescent="0.2">
      <c r="BP931" s="16"/>
    </row>
    <row r="932" spans="68:68" ht="12.75" x14ac:dyDescent="0.2">
      <c r="BP932" s="16"/>
    </row>
    <row r="933" spans="68:68" ht="12.75" x14ac:dyDescent="0.2">
      <c r="BP933" s="16"/>
    </row>
    <row r="934" spans="68:68" ht="12.75" x14ac:dyDescent="0.2">
      <c r="BP934" s="16"/>
    </row>
    <row r="935" spans="68:68" ht="12.75" x14ac:dyDescent="0.2">
      <c r="BP935" s="16"/>
    </row>
    <row r="936" spans="68:68" ht="12.75" x14ac:dyDescent="0.2">
      <c r="BP936" s="16"/>
    </row>
    <row r="937" spans="68:68" ht="12.75" x14ac:dyDescent="0.2">
      <c r="BP937" s="16"/>
    </row>
    <row r="938" spans="68:68" ht="12.75" x14ac:dyDescent="0.2">
      <c r="BP938" s="16"/>
    </row>
    <row r="939" spans="68:68" ht="12.75" x14ac:dyDescent="0.2">
      <c r="BP939" s="16"/>
    </row>
    <row r="940" spans="68:68" ht="12.75" x14ac:dyDescent="0.2">
      <c r="BP940" s="16"/>
    </row>
    <row r="941" spans="68:68" ht="12.75" x14ac:dyDescent="0.2">
      <c r="BP941" s="16"/>
    </row>
    <row r="942" spans="68:68" ht="12.75" x14ac:dyDescent="0.2">
      <c r="BP942" s="16"/>
    </row>
    <row r="943" spans="68:68" ht="12.75" x14ac:dyDescent="0.2">
      <c r="BP943" s="16"/>
    </row>
    <row r="944" spans="68:68" ht="12.75" x14ac:dyDescent="0.2">
      <c r="BP944" s="16"/>
    </row>
    <row r="945" spans="68:68" ht="12.75" x14ac:dyDescent="0.2">
      <c r="BP945" s="16"/>
    </row>
    <row r="946" spans="68:68" ht="12.75" x14ac:dyDescent="0.2">
      <c r="BP946" s="16"/>
    </row>
    <row r="947" spans="68:68" ht="12.75" x14ac:dyDescent="0.2">
      <c r="BP947" s="16"/>
    </row>
    <row r="948" spans="68:68" ht="12.75" x14ac:dyDescent="0.2">
      <c r="BP948" s="16"/>
    </row>
    <row r="949" spans="68:68" ht="12.75" x14ac:dyDescent="0.2">
      <c r="BP949" s="16"/>
    </row>
    <row r="950" spans="68:68" ht="12.75" x14ac:dyDescent="0.2">
      <c r="BP950" s="16"/>
    </row>
    <row r="951" spans="68:68" ht="12.75" x14ac:dyDescent="0.2">
      <c r="BP951" s="16"/>
    </row>
    <row r="952" spans="68:68" ht="12.75" x14ac:dyDescent="0.2">
      <c r="BP952" s="16"/>
    </row>
    <row r="953" spans="68:68" ht="12.75" x14ac:dyDescent="0.2">
      <c r="BP953" s="16"/>
    </row>
    <row r="954" spans="68:68" ht="12.75" x14ac:dyDescent="0.2">
      <c r="BP954" s="16"/>
    </row>
    <row r="955" spans="68:68" ht="12.75" x14ac:dyDescent="0.2">
      <c r="BP955" s="16"/>
    </row>
    <row r="956" spans="68:68" ht="12.75" x14ac:dyDescent="0.2">
      <c r="BP956" s="16"/>
    </row>
    <row r="957" spans="68:68" ht="12.75" x14ac:dyDescent="0.2">
      <c r="BP957" s="16"/>
    </row>
    <row r="958" spans="68:68" ht="12.75" x14ac:dyDescent="0.2">
      <c r="BP958" s="16"/>
    </row>
    <row r="959" spans="68:68" ht="12.75" x14ac:dyDescent="0.2">
      <c r="BP959" s="16"/>
    </row>
    <row r="960" spans="68:68" ht="12.75" x14ac:dyDescent="0.2">
      <c r="BP960" s="16"/>
    </row>
    <row r="961" spans="68:68" ht="12.75" x14ac:dyDescent="0.2">
      <c r="BP961" s="16"/>
    </row>
    <row r="962" spans="68:68" ht="12.75" x14ac:dyDescent="0.2">
      <c r="BP962" s="16"/>
    </row>
    <row r="963" spans="68:68" ht="12.75" x14ac:dyDescent="0.2">
      <c r="BP963" s="16"/>
    </row>
    <row r="964" spans="68:68" ht="12.75" x14ac:dyDescent="0.2">
      <c r="BP964" s="16"/>
    </row>
    <row r="965" spans="68:68" ht="12.75" x14ac:dyDescent="0.2">
      <c r="BP965" s="16"/>
    </row>
    <row r="966" spans="68:68" ht="12.75" x14ac:dyDescent="0.2">
      <c r="BP966" s="16"/>
    </row>
    <row r="967" spans="68:68" ht="12.75" x14ac:dyDescent="0.2">
      <c r="BP967" s="16"/>
    </row>
    <row r="968" spans="68:68" ht="12.75" x14ac:dyDescent="0.2">
      <c r="BP968" s="16"/>
    </row>
    <row r="969" spans="68:68" ht="12.75" x14ac:dyDescent="0.2">
      <c r="BP969" s="16"/>
    </row>
    <row r="970" spans="68:68" ht="12.75" x14ac:dyDescent="0.2">
      <c r="BP970" s="16"/>
    </row>
    <row r="971" spans="68:68" ht="12.75" x14ac:dyDescent="0.2">
      <c r="BP971" s="16"/>
    </row>
    <row r="972" spans="68:68" ht="12.75" x14ac:dyDescent="0.2">
      <c r="BP972" s="16"/>
    </row>
    <row r="973" spans="68:68" ht="12.75" x14ac:dyDescent="0.2">
      <c r="BP973" s="16"/>
    </row>
    <row r="974" spans="68:68" ht="12.75" x14ac:dyDescent="0.2">
      <c r="BP974" s="16"/>
    </row>
    <row r="975" spans="68:68" ht="12.75" x14ac:dyDescent="0.2">
      <c r="BP975" s="16"/>
    </row>
    <row r="976" spans="68:68" ht="12.75" x14ac:dyDescent="0.2">
      <c r="BP976" s="16"/>
    </row>
    <row r="977" spans="68:68" ht="12.75" x14ac:dyDescent="0.2">
      <c r="BP977" s="16"/>
    </row>
    <row r="978" spans="68:68" ht="12.75" x14ac:dyDescent="0.2">
      <c r="BP978" s="16"/>
    </row>
    <row r="979" spans="68:68" ht="12.75" x14ac:dyDescent="0.2">
      <c r="BP979" s="16"/>
    </row>
    <row r="980" spans="68:68" ht="12.75" x14ac:dyDescent="0.2">
      <c r="BP980" s="16"/>
    </row>
    <row r="981" spans="68:68" ht="12.75" x14ac:dyDescent="0.2">
      <c r="BP981" s="16"/>
    </row>
    <row r="982" spans="68:68" ht="12.75" x14ac:dyDescent="0.2">
      <c r="BP982" s="16"/>
    </row>
    <row r="983" spans="68:68" ht="12.75" x14ac:dyDescent="0.2">
      <c r="BP983" s="16"/>
    </row>
    <row r="984" spans="68:68" ht="12.75" x14ac:dyDescent="0.2">
      <c r="BP984" s="16"/>
    </row>
    <row r="985" spans="68:68" ht="12.75" x14ac:dyDescent="0.2">
      <c r="BP985" s="16"/>
    </row>
    <row r="986" spans="68:68" ht="12.75" x14ac:dyDescent="0.2">
      <c r="BP986" s="16"/>
    </row>
    <row r="987" spans="68:68" ht="12.75" x14ac:dyDescent="0.2">
      <c r="BP987" s="16"/>
    </row>
    <row r="988" spans="68:68" ht="12.75" x14ac:dyDescent="0.2">
      <c r="BP988" s="16"/>
    </row>
    <row r="989" spans="68:68" ht="12.75" x14ac:dyDescent="0.2">
      <c r="BP989" s="16"/>
    </row>
    <row r="990" spans="68:68" ht="12.75" x14ac:dyDescent="0.2">
      <c r="BP990" s="16"/>
    </row>
    <row r="991" spans="68:68" ht="12.75" x14ac:dyDescent="0.2">
      <c r="BP991" s="16"/>
    </row>
    <row r="992" spans="68:68" ht="12.75" x14ac:dyDescent="0.2">
      <c r="BP992" s="16"/>
    </row>
    <row r="993" spans="68:68" ht="12.75" x14ac:dyDescent="0.2">
      <c r="BP993" s="16"/>
    </row>
    <row r="994" spans="68:68" ht="12.75" x14ac:dyDescent="0.2">
      <c r="BP994" s="16"/>
    </row>
    <row r="995" spans="68:68" ht="12.75" x14ac:dyDescent="0.2">
      <c r="BP995" s="16"/>
    </row>
    <row r="996" spans="68:68" ht="12.75" x14ac:dyDescent="0.2">
      <c r="BP996" s="16"/>
    </row>
    <row r="997" spans="68:68" ht="12.75" x14ac:dyDescent="0.2">
      <c r="BP997" s="16"/>
    </row>
    <row r="998" spans="68:68" ht="12.75" x14ac:dyDescent="0.2">
      <c r="BP998" s="16"/>
    </row>
    <row r="999" spans="68:68" ht="12.75" x14ac:dyDescent="0.2">
      <c r="BP999" s="16"/>
    </row>
    <row r="1000" spans="68:68" ht="12.75" x14ac:dyDescent="0.2">
      <c r="BP1000" s="16"/>
    </row>
    <row r="1001" spans="68:68" ht="12.75" x14ac:dyDescent="0.2">
      <c r="BP1001" s="16"/>
    </row>
  </sheetData>
  <mergeCells count="15">
    <mergeCell ref="A1:B1"/>
    <mergeCell ref="C2:J2"/>
    <mergeCell ref="K2:R2"/>
    <mergeCell ref="AA2:AH2"/>
    <mergeCell ref="A50:B50"/>
    <mergeCell ref="A41:B41"/>
    <mergeCell ref="BG2:BN2"/>
    <mergeCell ref="BO2:BP2"/>
    <mergeCell ref="AY2:BF2"/>
    <mergeCell ref="A51:A52"/>
    <mergeCell ref="A56:B56"/>
    <mergeCell ref="AY50:AZ50"/>
    <mergeCell ref="S2:Z2"/>
    <mergeCell ref="AI2:AP2"/>
    <mergeCell ref="AQ2:AX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10.28.16</vt:lpstr>
      <vt:lpstr>3.9.17</vt:lpstr>
      <vt:lpstr>3.23.17</vt:lpstr>
      <vt:lpstr>5.4.17</vt:lpstr>
      <vt:lpstr>5.16.17</vt:lpstr>
      <vt:lpstr>6.1.17</vt:lpstr>
      <vt:lpstr>7.14.17</vt:lpstr>
      <vt:lpstr>7.19.17</vt:lpstr>
      <vt:lpstr>7.24.17</vt:lpstr>
      <vt:lpstr>8.4.17</vt:lpstr>
      <vt:lpstr>8.29.17</vt:lpstr>
      <vt:lpstr>9.21.17</vt:lpstr>
      <vt:lpstr>10.27.17</vt:lpstr>
      <vt:lpstr>11.30.17</vt:lpstr>
      <vt:lpstr>1.18.18</vt:lpstr>
      <vt:lpstr>2.24.18</vt:lpstr>
      <vt:lpstr>4.5.18</vt:lpstr>
      <vt:lpstr>5.11.18</vt:lpstr>
      <vt:lpstr>7.11.18</vt:lpstr>
      <vt:lpstr>8.27.18</vt:lpstr>
      <vt:lpstr>9.24.18</vt:lpstr>
      <vt:lpstr>10.22.18</vt:lpstr>
      <vt:lpstr>11.09.18</vt:lpstr>
      <vt:lpstr>12.20.18</vt:lpstr>
      <vt:lpstr>2.11.19</vt:lpstr>
      <vt:lpstr>4.4.19</vt:lpstr>
      <vt:lpstr>5.16.19</vt:lpstr>
      <vt:lpstr>7.19.19</vt:lpstr>
      <vt:lpstr>9.9.19</vt:lpstr>
      <vt:lpstr>10.18.19</vt:lpstr>
      <vt:lpstr>12.11.19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Rand</dc:creator>
  <cp:lastModifiedBy>Christopher Kotalik</cp:lastModifiedBy>
  <dcterms:created xsi:type="dcterms:W3CDTF">2018-10-29T21:55:28Z</dcterms:created>
  <dcterms:modified xsi:type="dcterms:W3CDTF">2020-02-11T20:01:54Z</dcterms:modified>
</cp:coreProperties>
</file>